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17.07_1\"/>
    </mc:Choice>
  </mc:AlternateContent>
  <xr:revisionPtr revIDLastSave="0" documentId="13_ncr:1_{B84053FA-BF38-4876-8D58-63977B0C137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доп.67'!$A$1:$K$1002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1000" i="7"/>
  <c r="H997" i="7"/>
  <c r="C1000" i="7"/>
  <c r="C997" i="7"/>
  <c r="J29" i="7"/>
  <c r="J26" i="7"/>
  <c r="J25" i="7"/>
  <c r="J24" i="7"/>
  <c r="J23" i="7"/>
  <c r="J22" i="7"/>
  <c r="I29" i="7"/>
  <c r="I27" i="7"/>
  <c r="I26" i="7"/>
  <c r="I25" i="7"/>
  <c r="I24" i="7"/>
  <c r="I23" i="7"/>
  <c r="I22" i="7"/>
  <c r="I994" i="7"/>
  <c r="J994" i="7"/>
  <c r="I993" i="7"/>
  <c r="J993" i="7"/>
  <c r="A992" i="7"/>
  <c r="I990" i="7"/>
  <c r="J990" i="7"/>
  <c r="I989" i="7"/>
  <c r="J989" i="7"/>
  <c r="A988" i="7"/>
  <c r="I986" i="7"/>
  <c r="J986" i="7"/>
  <c r="I985" i="7"/>
  <c r="J985" i="7"/>
  <c r="A984" i="7"/>
  <c r="K980" i="7"/>
  <c r="P981" i="7" s="1"/>
  <c r="J980" i="7"/>
  <c r="I980" i="7"/>
  <c r="H981" i="7" s="1"/>
  <c r="H980" i="7"/>
  <c r="F980" i="7"/>
  <c r="V980" i="7"/>
  <c r="T980" i="7"/>
  <c r="R980" i="7"/>
  <c r="U980" i="7"/>
  <c r="S980" i="7"/>
  <c r="Q980" i="7"/>
  <c r="E980" i="7"/>
  <c r="D980" i="7"/>
  <c r="B980" i="7"/>
  <c r="H978" i="7"/>
  <c r="K977" i="7"/>
  <c r="P978" i="7" s="1"/>
  <c r="J977" i="7"/>
  <c r="I977" i="7"/>
  <c r="O978" i="7" s="1"/>
  <c r="H977" i="7"/>
  <c r="F977" i="7"/>
  <c r="V977" i="7"/>
  <c r="T977" i="7"/>
  <c r="R977" i="7"/>
  <c r="U977" i="7"/>
  <c r="S977" i="7"/>
  <c r="Q977" i="7"/>
  <c r="E977" i="7"/>
  <c r="D977" i="7"/>
  <c r="B977" i="7"/>
  <c r="H974" i="7"/>
  <c r="J974" i="7"/>
  <c r="I972" i="7"/>
  <c r="H972" i="7"/>
  <c r="E972" i="7"/>
  <c r="J971" i="7"/>
  <c r="E971" i="7"/>
  <c r="J970" i="7"/>
  <c r="I970" i="7"/>
  <c r="E970" i="7"/>
  <c r="K969" i="7"/>
  <c r="J969" i="7"/>
  <c r="I969" i="7"/>
  <c r="H969" i="7"/>
  <c r="F969" i="7"/>
  <c r="K968" i="7"/>
  <c r="J968" i="7"/>
  <c r="I968" i="7"/>
  <c r="H968" i="7"/>
  <c r="F968" i="7"/>
  <c r="K967" i="7"/>
  <c r="J967" i="7"/>
  <c r="I967" i="7"/>
  <c r="H967" i="7"/>
  <c r="F967" i="7"/>
  <c r="K966" i="7"/>
  <c r="J966" i="7"/>
  <c r="I966" i="7"/>
  <c r="H966" i="7"/>
  <c r="F966" i="7"/>
  <c r="V965" i="7"/>
  <c r="T965" i="7"/>
  <c r="K971" i="7" s="1"/>
  <c r="R965" i="7"/>
  <c r="K970" i="7" s="1"/>
  <c r="U965" i="7"/>
  <c r="S965" i="7"/>
  <c r="I971" i="7" s="1"/>
  <c r="Q965" i="7"/>
  <c r="E965" i="7"/>
  <c r="D965" i="7"/>
  <c r="B965" i="7"/>
  <c r="A964" i="7"/>
  <c r="I962" i="7"/>
  <c r="J962" i="7"/>
  <c r="I961" i="7"/>
  <c r="J961" i="7"/>
  <c r="A960" i="7"/>
  <c r="J957" i="7"/>
  <c r="K956" i="7"/>
  <c r="P957" i="7" s="1"/>
  <c r="J956" i="7"/>
  <c r="I956" i="7"/>
  <c r="O957" i="7" s="1"/>
  <c r="H956" i="7"/>
  <c r="F956" i="7"/>
  <c r="V956" i="7"/>
  <c r="T956" i="7"/>
  <c r="R956" i="7"/>
  <c r="U956" i="7"/>
  <c r="S956" i="7"/>
  <c r="Q956" i="7"/>
  <c r="E956" i="7"/>
  <c r="D956" i="7"/>
  <c r="B956" i="7"/>
  <c r="H954" i="7"/>
  <c r="K953" i="7"/>
  <c r="P954" i="7" s="1"/>
  <c r="J953" i="7"/>
  <c r="I953" i="7"/>
  <c r="O954" i="7" s="1"/>
  <c r="H953" i="7"/>
  <c r="F953" i="7"/>
  <c r="V953" i="7"/>
  <c r="T953" i="7"/>
  <c r="R953" i="7"/>
  <c r="U953" i="7"/>
  <c r="S953" i="7"/>
  <c r="Q953" i="7"/>
  <c r="E953" i="7"/>
  <c r="D953" i="7"/>
  <c r="B953" i="7"/>
  <c r="H950" i="7"/>
  <c r="J950" i="7"/>
  <c r="I948" i="7"/>
  <c r="H948" i="7"/>
  <c r="E948" i="7"/>
  <c r="J947" i="7"/>
  <c r="I947" i="7"/>
  <c r="E947" i="7"/>
  <c r="J946" i="7"/>
  <c r="E946" i="7"/>
  <c r="K945" i="7"/>
  <c r="J945" i="7"/>
  <c r="I945" i="7"/>
  <c r="H945" i="7"/>
  <c r="F945" i="7"/>
  <c r="K944" i="7"/>
  <c r="J944" i="7"/>
  <c r="I944" i="7"/>
  <c r="H944" i="7"/>
  <c r="F944" i="7"/>
  <c r="K943" i="7"/>
  <c r="J943" i="7"/>
  <c r="I943" i="7"/>
  <c r="H943" i="7"/>
  <c r="F943" i="7"/>
  <c r="K942" i="7"/>
  <c r="J942" i="7"/>
  <c r="I942" i="7"/>
  <c r="H942" i="7"/>
  <c r="F942" i="7"/>
  <c r="V941" i="7"/>
  <c r="T941" i="7"/>
  <c r="K947" i="7" s="1"/>
  <c r="R941" i="7"/>
  <c r="K946" i="7" s="1"/>
  <c r="U941" i="7"/>
  <c r="S941" i="7"/>
  <c r="Q941" i="7"/>
  <c r="I946" i="7" s="1"/>
  <c r="E941" i="7"/>
  <c r="D941" i="7"/>
  <c r="B941" i="7"/>
  <c r="A940" i="7"/>
  <c r="I938" i="7"/>
  <c r="J938" i="7"/>
  <c r="I937" i="7"/>
  <c r="J937" i="7"/>
  <c r="A936" i="7"/>
  <c r="H932" i="7"/>
  <c r="J932" i="7"/>
  <c r="I930" i="7"/>
  <c r="H930" i="7"/>
  <c r="E930" i="7"/>
  <c r="J929" i="7"/>
  <c r="E929" i="7"/>
  <c r="J928" i="7"/>
  <c r="E928" i="7"/>
  <c r="K927" i="7"/>
  <c r="J927" i="7"/>
  <c r="H927" i="7"/>
  <c r="I927" i="7"/>
  <c r="F927" i="7"/>
  <c r="V927" i="7"/>
  <c r="T927" i="7"/>
  <c r="R927" i="7"/>
  <c r="U927" i="7"/>
  <c r="S927" i="7"/>
  <c r="Q927" i="7"/>
  <c r="E927" i="7"/>
  <c r="D927" i="7"/>
  <c r="B927" i="7"/>
  <c r="K926" i="7"/>
  <c r="J926" i="7"/>
  <c r="I926" i="7"/>
  <c r="H926" i="7"/>
  <c r="F926" i="7"/>
  <c r="K925" i="7"/>
  <c r="J925" i="7"/>
  <c r="I925" i="7"/>
  <c r="H925" i="7"/>
  <c r="F925" i="7"/>
  <c r="K924" i="7"/>
  <c r="J924" i="7"/>
  <c r="I924" i="7"/>
  <c r="H924" i="7"/>
  <c r="F924" i="7"/>
  <c r="K923" i="7"/>
  <c r="J923" i="7"/>
  <c r="I923" i="7"/>
  <c r="H923" i="7"/>
  <c r="F923" i="7"/>
  <c r="C922" i="7"/>
  <c r="V921" i="7"/>
  <c r="T921" i="7"/>
  <c r="R921" i="7"/>
  <c r="K928" i="7" s="1"/>
  <c r="U921" i="7"/>
  <c r="S921" i="7"/>
  <c r="I929" i="7" s="1"/>
  <c r="Q921" i="7"/>
  <c r="E921" i="7"/>
  <c r="D921" i="7"/>
  <c r="B921" i="7"/>
  <c r="H918" i="7"/>
  <c r="J918" i="7"/>
  <c r="I916" i="7"/>
  <c r="H916" i="7"/>
  <c r="E916" i="7"/>
  <c r="K915" i="7"/>
  <c r="J915" i="7"/>
  <c r="E915" i="7"/>
  <c r="J914" i="7"/>
  <c r="E914" i="7"/>
  <c r="K913" i="7"/>
  <c r="J913" i="7"/>
  <c r="H913" i="7"/>
  <c r="I913" i="7"/>
  <c r="F913" i="7"/>
  <c r="V913" i="7"/>
  <c r="T913" i="7"/>
  <c r="R913" i="7"/>
  <c r="K914" i="7" s="1"/>
  <c r="U913" i="7"/>
  <c r="S913" i="7"/>
  <c r="Q913" i="7"/>
  <c r="I914" i="7" s="1"/>
  <c r="E913" i="7"/>
  <c r="D913" i="7"/>
  <c r="B913" i="7"/>
  <c r="K912" i="7"/>
  <c r="J912" i="7"/>
  <c r="I912" i="7"/>
  <c r="H912" i="7"/>
  <c r="F912" i="7"/>
  <c r="K911" i="7"/>
  <c r="J911" i="7"/>
  <c r="I911" i="7"/>
  <c r="H911" i="7"/>
  <c r="F911" i="7"/>
  <c r="K910" i="7"/>
  <c r="J910" i="7"/>
  <c r="I910" i="7"/>
  <c r="H910" i="7"/>
  <c r="F910" i="7"/>
  <c r="K909" i="7"/>
  <c r="J909" i="7"/>
  <c r="I909" i="7"/>
  <c r="H909" i="7"/>
  <c r="F909" i="7"/>
  <c r="C908" i="7"/>
  <c r="V907" i="7"/>
  <c r="T907" i="7"/>
  <c r="R907" i="7"/>
  <c r="U907" i="7"/>
  <c r="S907" i="7"/>
  <c r="I915" i="7" s="1"/>
  <c r="Q907" i="7"/>
  <c r="E907" i="7"/>
  <c r="D907" i="7"/>
  <c r="B907" i="7"/>
  <c r="P905" i="7"/>
  <c r="J905" i="7"/>
  <c r="C904" i="7"/>
  <c r="K903" i="7"/>
  <c r="J903" i="7"/>
  <c r="I903" i="7"/>
  <c r="O905" i="7" s="1"/>
  <c r="H903" i="7"/>
  <c r="F903" i="7"/>
  <c r="V903" i="7"/>
  <c r="T903" i="7"/>
  <c r="R903" i="7"/>
  <c r="U903" i="7"/>
  <c r="S903" i="7"/>
  <c r="Q903" i="7"/>
  <c r="E903" i="7"/>
  <c r="D903" i="7"/>
  <c r="B903" i="7"/>
  <c r="H900" i="7"/>
  <c r="J900" i="7"/>
  <c r="I898" i="7"/>
  <c r="H898" i="7"/>
  <c r="E898" i="7"/>
  <c r="K897" i="7"/>
  <c r="J897" i="7"/>
  <c r="E897" i="7"/>
  <c r="J896" i="7"/>
  <c r="E896" i="7"/>
  <c r="K895" i="7"/>
  <c r="J895" i="7"/>
  <c r="H895" i="7"/>
  <c r="I895" i="7"/>
  <c r="F895" i="7"/>
  <c r="V895" i="7"/>
  <c r="T895" i="7"/>
  <c r="R895" i="7"/>
  <c r="U895" i="7"/>
  <c r="S895" i="7"/>
  <c r="Q895" i="7"/>
  <c r="E895" i="7"/>
  <c r="D895" i="7"/>
  <c r="B895" i="7"/>
  <c r="K894" i="7"/>
  <c r="J894" i="7"/>
  <c r="I894" i="7"/>
  <c r="H894" i="7"/>
  <c r="F894" i="7"/>
  <c r="K893" i="7"/>
  <c r="J893" i="7"/>
  <c r="I893" i="7"/>
  <c r="H893" i="7"/>
  <c r="F893" i="7"/>
  <c r="K892" i="7"/>
  <c r="J892" i="7"/>
  <c r="I892" i="7"/>
  <c r="H892" i="7"/>
  <c r="F892" i="7"/>
  <c r="K891" i="7"/>
  <c r="J891" i="7"/>
  <c r="I891" i="7"/>
  <c r="H891" i="7"/>
  <c r="F891" i="7"/>
  <c r="C890" i="7"/>
  <c r="V889" i="7"/>
  <c r="T889" i="7"/>
  <c r="R889" i="7"/>
  <c r="U889" i="7"/>
  <c r="S889" i="7"/>
  <c r="I897" i="7" s="1"/>
  <c r="Q889" i="7"/>
  <c r="I896" i="7" s="1"/>
  <c r="E889" i="7"/>
  <c r="D889" i="7"/>
  <c r="B889" i="7"/>
  <c r="O887" i="7"/>
  <c r="J887" i="7"/>
  <c r="C886" i="7"/>
  <c r="K885" i="7"/>
  <c r="P887" i="7" s="1"/>
  <c r="J885" i="7"/>
  <c r="I885" i="7"/>
  <c r="H887" i="7" s="1"/>
  <c r="H885" i="7"/>
  <c r="F885" i="7"/>
  <c r="V885" i="7"/>
  <c r="T885" i="7"/>
  <c r="R885" i="7"/>
  <c r="U885" i="7"/>
  <c r="S885" i="7"/>
  <c r="Q885" i="7"/>
  <c r="E885" i="7"/>
  <c r="D885" i="7"/>
  <c r="B885" i="7"/>
  <c r="H883" i="7"/>
  <c r="C882" i="7"/>
  <c r="K881" i="7"/>
  <c r="P883" i="7" s="1"/>
  <c r="J881" i="7"/>
  <c r="I881" i="7"/>
  <c r="O883" i="7" s="1"/>
  <c r="H881" i="7"/>
  <c r="F881" i="7"/>
  <c r="V881" i="7"/>
  <c r="T881" i="7"/>
  <c r="R881" i="7"/>
  <c r="U881" i="7"/>
  <c r="S881" i="7"/>
  <c r="Q881" i="7"/>
  <c r="E881" i="7"/>
  <c r="D881" i="7"/>
  <c r="B881" i="7"/>
  <c r="H878" i="7"/>
  <c r="J878" i="7"/>
  <c r="I876" i="7"/>
  <c r="H876" i="7"/>
  <c r="E876" i="7"/>
  <c r="J875" i="7"/>
  <c r="E875" i="7"/>
  <c r="J874" i="7"/>
  <c r="E874" i="7"/>
  <c r="K873" i="7"/>
  <c r="J873" i="7"/>
  <c r="H873" i="7"/>
  <c r="I873" i="7"/>
  <c r="F873" i="7"/>
  <c r="V873" i="7"/>
  <c r="T873" i="7"/>
  <c r="R873" i="7"/>
  <c r="U873" i="7"/>
  <c r="S873" i="7"/>
  <c r="Q873" i="7"/>
  <c r="E873" i="7"/>
  <c r="D873" i="7"/>
  <c r="B873" i="7"/>
  <c r="K872" i="7"/>
  <c r="J872" i="7"/>
  <c r="H872" i="7"/>
  <c r="I872" i="7"/>
  <c r="F872" i="7"/>
  <c r="V872" i="7"/>
  <c r="T872" i="7"/>
  <c r="R872" i="7"/>
  <c r="U872" i="7"/>
  <c r="S872" i="7"/>
  <c r="Q872" i="7"/>
  <c r="E872" i="7"/>
  <c r="D872" i="7"/>
  <c r="B872" i="7"/>
  <c r="K871" i="7"/>
  <c r="J871" i="7"/>
  <c r="I871" i="7"/>
  <c r="H871" i="7"/>
  <c r="F871" i="7"/>
  <c r="K870" i="7"/>
  <c r="J870" i="7"/>
  <c r="I870" i="7"/>
  <c r="H870" i="7"/>
  <c r="F870" i="7"/>
  <c r="K869" i="7"/>
  <c r="J869" i="7"/>
  <c r="I869" i="7"/>
  <c r="H869" i="7"/>
  <c r="F869" i="7"/>
  <c r="K868" i="7"/>
  <c r="J868" i="7"/>
  <c r="I868" i="7"/>
  <c r="H868" i="7"/>
  <c r="F868" i="7"/>
  <c r="C867" i="7"/>
  <c r="V866" i="7"/>
  <c r="T866" i="7"/>
  <c r="R866" i="7"/>
  <c r="U866" i="7"/>
  <c r="S866" i="7"/>
  <c r="Q866" i="7"/>
  <c r="E866" i="7"/>
  <c r="D866" i="7"/>
  <c r="B866" i="7"/>
  <c r="A865" i="7"/>
  <c r="I863" i="7"/>
  <c r="J863" i="7"/>
  <c r="I862" i="7"/>
  <c r="J862" i="7"/>
  <c r="A861" i="7"/>
  <c r="H857" i="7"/>
  <c r="J857" i="7"/>
  <c r="I855" i="7"/>
  <c r="H855" i="7"/>
  <c r="E855" i="7"/>
  <c r="J854" i="7"/>
  <c r="E854" i="7"/>
  <c r="J853" i="7"/>
  <c r="E853" i="7"/>
  <c r="K852" i="7"/>
  <c r="J852" i="7"/>
  <c r="H852" i="7"/>
  <c r="I852" i="7"/>
  <c r="F852" i="7"/>
  <c r="V852" i="7"/>
  <c r="T852" i="7"/>
  <c r="R852" i="7"/>
  <c r="U852" i="7"/>
  <c r="S852" i="7"/>
  <c r="Q852" i="7"/>
  <c r="I853" i="7" s="1"/>
  <c r="E852" i="7"/>
  <c r="D852" i="7"/>
  <c r="B852" i="7"/>
  <c r="K851" i="7"/>
  <c r="J851" i="7"/>
  <c r="I851" i="7"/>
  <c r="H851" i="7"/>
  <c r="F851" i="7"/>
  <c r="K850" i="7"/>
  <c r="J850" i="7"/>
  <c r="I850" i="7"/>
  <c r="H850" i="7"/>
  <c r="F850" i="7"/>
  <c r="K849" i="7"/>
  <c r="J849" i="7"/>
  <c r="I849" i="7"/>
  <c r="H849" i="7"/>
  <c r="F849" i="7"/>
  <c r="K848" i="7"/>
  <c r="J848" i="7"/>
  <c r="I848" i="7"/>
  <c r="H848" i="7"/>
  <c r="F848" i="7"/>
  <c r="C847" i="7"/>
  <c r="V846" i="7"/>
  <c r="T846" i="7"/>
  <c r="R846" i="7"/>
  <c r="K853" i="7" s="1"/>
  <c r="U846" i="7"/>
  <c r="S846" i="7"/>
  <c r="I854" i="7" s="1"/>
  <c r="Q846" i="7"/>
  <c r="E846" i="7"/>
  <c r="D846" i="7"/>
  <c r="B846" i="7"/>
  <c r="K843" i="7"/>
  <c r="P844" i="7" s="1"/>
  <c r="J843" i="7"/>
  <c r="I843" i="7"/>
  <c r="O844" i="7" s="1"/>
  <c r="H843" i="7"/>
  <c r="F843" i="7"/>
  <c r="V843" i="7"/>
  <c r="T843" i="7"/>
  <c r="R843" i="7"/>
  <c r="U843" i="7"/>
  <c r="S843" i="7"/>
  <c r="Q843" i="7"/>
  <c r="E843" i="7"/>
  <c r="D843" i="7"/>
  <c r="B843" i="7"/>
  <c r="H841" i="7"/>
  <c r="K840" i="7"/>
  <c r="P841" i="7" s="1"/>
  <c r="J840" i="7"/>
  <c r="I840" i="7"/>
  <c r="O841" i="7" s="1"/>
  <c r="H840" i="7"/>
  <c r="F840" i="7"/>
  <c r="V840" i="7"/>
  <c r="T840" i="7"/>
  <c r="R840" i="7"/>
  <c r="U840" i="7"/>
  <c r="S840" i="7"/>
  <c r="Q840" i="7"/>
  <c r="E840" i="7"/>
  <c r="D840" i="7"/>
  <c r="B840" i="7"/>
  <c r="H837" i="7"/>
  <c r="J837" i="7"/>
  <c r="I835" i="7"/>
  <c r="H835" i="7"/>
  <c r="E835" i="7"/>
  <c r="J834" i="7"/>
  <c r="E834" i="7"/>
  <c r="J833" i="7"/>
  <c r="E833" i="7"/>
  <c r="K832" i="7"/>
  <c r="J832" i="7"/>
  <c r="H832" i="7"/>
  <c r="I832" i="7"/>
  <c r="F832" i="7"/>
  <c r="V832" i="7"/>
  <c r="T832" i="7"/>
  <c r="R832" i="7"/>
  <c r="U832" i="7"/>
  <c r="S832" i="7"/>
  <c r="Q832" i="7"/>
  <c r="E832" i="7"/>
  <c r="D832" i="7"/>
  <c r="B832" i="7"/>
  <c r="K831" i="7"/>
  <c r="J831" i="7"/>
  <c r="H831" i="7"/>
  <c r="I831" i="7"/>
  <c r="F831" i="7"/>
  <c r="V831" i="7"/>
  <c r="T831" i="7"/>
  <c r="R831" i="7"/>
  <c r="U831" i="7"/>
  <c r="S831" i="7"/>
  <c r="Q831" i="7"/>
  <c r="E831" i="7"/>
  <c r="D831" i="7"/>
  <c r="B831" i="7"/>
  <c r="K830" i="7"/>
  <c r="J830" i="7"/>
  <c r="I830" i="7"/>
  <c r="H830" i="7"/>
  <c r="F830" i="7"/>
  <c r="K829" i="7"/>
  <c r="J829" i="7"/>
  <c r="I829" i="7"/>
  <c r="H829" i="7"/>
  <c r="F829" i="7"/>
  <c r="K828" i="7"/>
  <c r="J828" i="7"/>
  <c r="I828" i="7"/>
  <c r="H828" i="7"/>
  <c r="F828" i="7"/>
  <c r="K827" i="7"/>
  <c r="J827" i="7"/>
  <c r="I827" i="7"/>
  <c r="H827" i="7"/>
  <c r="F827" i="7"/>
  <c r="C826" i="7"/>
  <c r="V825" i="7"/>
  <c r="T825" i="7"/>
  <c r="R825" i="7"/>
  <c r="U825" i="7"/>
  <c r="S825" i="7"/>
  <c r="Q825" i="7"/>
  <c r="E825" i="7"/>
  <c r="D825" i="7"/>
  <c r="B825" i="7"/>
  <c r="P823" i="7"/>
  <c r="J823" i="7"/>
  <c r="K822" i="7"/>
  <c r="J822" i="7"/>
  <c r="I822" i="7"/>
  <c r="O823" i="7" s="1"/>
  <c r="H822" i="7"/>
  <c r="F822" i="7"/>
  <c r="V822" i="7"/>
  <c r="T822" i="7"/>
  <c r="R822" i="7"/>
  <c r="U822" i="7"/>
  <c r="S822" i="7"/>
  <c r="Q822" i="7"/>
  <c r="E822" i="7"/>
  <c r="D822" i="7"/>
  <c r="B822" i="7"/>
  <c r="J820" i="7"/>
  <c r="K819" i="7"/>
  <c r="P820" i="7" s="1"/>
  <c r="J819" i="7"/>
  <c r="I819" i="7"/>
  <c r="O820" i="7" s="1"/>
  <c r="H819" i="7"/>
  <c r="F819" i="7"/>
  <c r="V819" i="7"/>
  <c r="T819" i="7"/>
  <c r="R819" i="7"/>
  <c r="U819" i="7"/>
  <c r="S819" i="7"/>
  <c r="Q819" i="7"/>
  <c r="E819" i="7"/>
  <c r="D819" i="7"/>
  <c r="B819" i="7"/>
  <c r="H816" i="7"/>
  <c r="J816" i="7"/>
  <c r="I814" i="7"/>
  <c r="H814" i="7"/>
  <c r="E814" i="7"/>
  <c r="J813" i="7"/>
  <c r="E813" i="7"/>
  <c r="J812" i="7"/>
  <c r="E812" i="7"/>
  <c r="K811" i="7"/>
  <c r="J811" i="7"/>
  <c r="H811" i="7"/>
  <c r="I811" i="7"/>
  <c r="F811" i="7"/>
  <c r="V811" i="7"/>
  <c r="T811" i="7"/>
  <c r="R811" i="7"/>
  <c r="U811" i="7"/>
  <c r="S811" i="7"/>
  <c r="Q811" i="7"/>
  <c r="E811" i="7"/>
  <c r="D811" i="7"/>
  <c r="B811" i="7"/>
  <c r="K810" i="7"/>
  <c r="J810" i="7"/>
  <c r="H810" i="7"/>
  <c r="I810" i="7"/>
  <c r="F810" i="7"/>
  <c r="V810" i="7"/>
  <c r="T810" i="7"/>
  <c r="R810" i="7"/>
  <c r="U810" i="7"/>
  <c r="S810" i="7"/>
  <c r="I813" i="7" s="1"/>
  <c r="Q810" i="7"/>
  <c r="E810" i="7"/>
  <c r="D810" i="7"/>
  <c r="B810" i="7"/>
  <c r="K809" i="7"/>
  <c r="J809" i="7"/>
  <c r="H809" i="7"/>
  <c r="I809" i="7"/>
  <c r="F809" i="7"/>
  <c r="V809" i="7"/>
  <c r="T809" i="7"/>
  <c r="R809" i="7"/>
  <c r="U809" i="7"/>
  <c r="S809" i="7"/>
  <c r="Q809" i="7"/>
  <c r="E809" i="7"/>
  <c r="D809" i="7"/>
  <c r="B809" i="7"/>
  <c r="K808" i="7"/>
  <c r="J808" i="7"/>
  <c r="I808" i="7"/>
  <c r="H808" i="7"/>
  <c r="F808" i="7"/>
  <c r="K807" i="7"/>
  <c r="J807" i="7"/>
  <c r="I807" i="7"/>
  <c r="H807" i="7"/>
  <c r="F807" i="7"/>
  <c r="K806" i="7"/>
  <c r="J806" i="7"/>
  <c r="I806" i="7"/>
  <c r="H806" i="7"/>
  <c r="F806" i="7"/>
  <c r="K805" i="7"/>
  <c r="J805" i="7"/>
  <c r="I805" i="7"/>
  <c r="H805" i="7"/>
  <c r="F805" i="7"/>
  <c r="C804" i="7"/>
  <c r="V803" i="7"/>
  <c r="T803" i="7"/>
  <c r="R803" i="7"/>
  <c r="U803" i="7"/>
  <c r="S803" i="7"/>
  <c r="Q803" i="7"/>
  <c r="E803" i="7"/>
  <c r="D803" i="7"/>
  <c r="B803" i="7"/>
  <c r="A802" i="7"/>
  <c r="I800" i="7"/>
  <c r="J800" i="7"/>
  <c r="I799" i="7"/>
  <c r="J799" i="7"/>
  <c r="A798" i="7"/>
  <c r="J795" i="7"/>
  <c r="C794" i="7"/>
  <c r="K793" i="7"/>
  <c r="P795" i="7" s="1"/>
  <c r="J793" i="7"/>
  <c r="I793" i="7"/>
  <c r="O795" i="7" s="1"/>
  <c r="H793" i="7"/>
  <c r="F793" i="7"/>
  <c r="V793" i="7"/>
  <c r="T793" i="7"/>
  <c r="R793" i="7"/>
  <c r="U793" i="7"/>
  <c r="S793" i="7"/>
  <c r="Q793" i="7"/>
  <c r="E793" i="7"/>
  <c r="D793" i="7"/>
  <c r="B793" i="7"/>
  <c r="P791" i="7"/>
  <c r="C790" i="7"/>
  <c r="K789" i="7"/>
  <c r="J791" i="7" s="1"/>
  <c r="J789" i="7"/>
  <c r="I789" i="7"/>
  <c r="O791" i="7" s="1"/>
  <c r="H789" i="7"/>
  <c r="F789" i="7"/>
  <c r="V789" i="7"/>
  <c r="T789" i="7"/>
  <c r="R789" i="7"/>
  <c r="U789" i="7"/>
  <c r="S789" i="7"/>
  <c r="Q789" i="7"/>
  <c r="E789" i="7"/>
  <c r="D789" i="7"/>
  <c r="B789" i="7"/>
  <c r="C786" i="7"/>
  <c r="K785" i="7"/>
  <c r="P787" i="7" s="1"/>
  <c r="J785" i="7"/>
  <c r="I785" i="7"/>
  <c r="O787" i="7" s="1"/>
  <c r="H785" i="7"/>
  <c r="F785" i="7"/>
  <c r="V785" i="7"/>
  <c r="T785" i="7"/>
  <c r="R785" i="7"/>
  <c r="U785" i="7"/>
  <c r="S785" i="7"/>
  <c r="Q785" i="7"/>
  <c r="E785" i="7"/>
  <c r="D785" i="7"/>
  <c r="B785" i="7"/>
  <c r="O783" i="7"/>
  <c r="H783" i="7"/>
  <c r="C782" i="7"/>
  <c r="K781" i="7"/>
  <c r="P783" i="7" s="1"/>
  <c r="J781" i="7"/>
  <c r="I781" i="7"/>
  <c r="H781" i="7"/>
  <c r="F781" i="7"/>
  <c r="V781" i="7"/>
  <c r="T781" i="7"/>
  <c r="R781" i="7"/>
  <c r="U781" i="7"/>
  <c r="S781" i="7"/>
  <c r="Q781" i="7"/>
  <c r="E781" i="7"/>
  <c r="D781" i="7"/>
  <c r="B781" i="7"/>
  <c r="C778" i="7"/>
  <c r="K777" i="7"/>
  <c r="J779" i="7" s="1"/>
  <c r="J777" i="7"/>
  <c r="I777" i="7"/>
  <c r="O779" i="7" s="1"/>
  <c r="H777" i="7"/>
  <c r="F777" i="7"/>
  <c r="V777" i="7"/>
  <c r="T777" i="7"/>
  <c r="R777" i="7"/>
  <c r="U777" i="7"/>
  <c r="S777" i="7"/>
  <c r="Q777" i="7"/>
  <c r="E777" i="7"/>
  <c r="D777" i="7"/>
  <c r="B777" i="7"/>
  <c r="O775" i="7"/>
  <c r="P775" i="7"/>
  <c r="J775" i="7"/>
  <c r="C774" i="7"/>
  <c r="K773" i="7"/>
  <c r="J773" i="7"/>
  <c r="I773" i="7"/>
  <c r="H775" i="7" s="1"/>
  <c r="H773" i="7"/>
  <c r="F773" i="7"/>
  <c r="V773" i="7"/>
  <c r="T773" i="7"/>
  <c r="R773" i="7"/>
  <c r="U773" i="7"/>
  <c r="S773" i="7"/>
  <c r="Q773" i="7"/>
  <c r="E773" i="7"/>
  <c r="D773" i="7"/>
  <c r="B773" i="7"/>
  <c r="H771" i="7"/>
  <c r="J771" i="7"/>
  <c r="C770" i="7"/>
  <c r="K769" i="7"/>
  <c r="P771" i="7" s="1"/>
  <c r="J769" i="7"/>
  <c r="I769" i="7"/>
  <c r="O771" i="7" s="1"/>
  <c r="H769" i="7"/>
  <c r="F769" i="7"/>
  <c r="V769" i="7"/>
  <c r="T769" i="7"/>
  <c r="R769" i="7"/>
  <c r="U769" i="7"/>
  <c r="S769" i="7"/>
  <c r="Q769" i="7"/>
  <c r="E769" i="7"/>
  <c r="D769" i="7"/>
  <c r="B769" i="7"/>
  <c r="C766" i="7"/>
  <c r="K765" i="7"/>
  <c r="P767" i="7" s="1"/>
  <c r="J765" i="7"/>
  <c r="I765" i="7"/>
  <c r="O767" i="7" s="1"/>
  <c r="H765" i="7"/>
  <c r="F765" i="7"/>
  <c r="V765" i="7"/>
  <c r="T765" i="7"/>
  <c r="R765" i="7"/>
  <c r="U765" i="7"/>
  <c r="S765" i="7"/>
  <c r="Q765" i="7"/>
  <c r="E765" i="7"/>
  <c r="D765" i="7"/>
  <c r="B765" i="7"/>
  <c r="H763" i="7"/>
  <c r="J763" i="7"/>
  <c r="C762" i="7"/>
  <c r="K761" i="7"/>
  <c r="P763" i="7" s="1"/>
  <c r="J761" i="7"/>
  <c r="I761" i="7"/>
  <c r="O763" i="7" s="1"/>
  <c r="H761" i="7"/>
  <c r="F761" i="7"/>
  <c r="V761" i="7"/>
  <c r="T761" i="7"/>
  <c r="R761" i="7"/>
  <c r="U761" i="7"/>
  <c r="S761" i="7"/>
  <c r="Q761" i="7"/>
  <c r="E761" i="7"/>
  <c r="D761" i="7"/>
  <c r="B761" i="7"/>
  <c r="C758" i="7"/>
  <c r="K757" i="7"/>
  <c r="P759" i="7" s="1"/>
  <c r="J757" i="7"/>
  <c r="I757" i="7"/>
  <c r="O759" i="7" s="1"/>
  <c r="H757" i="7"/>
  <c r="F757" i="7"/>
  <c r="V757" i="7"/>
  <c r="T757" i="7"/>
  <c r="R757" i="7"/>
  <c r="U757" i="7"/>
  <c r="S757" i="7"/>
  <c r="Q757" i="7"/>
  <c r="E757" i="7"/>
  <c r="D757" i="7"/>
  <c r="B757" i="7"/>
  <c r="O755" i="7"/>
  <c r="H755" i="7"/>
  <c r="J755" i="7"/>
  <c r="C754" i="7"/>
  <c r="K753" i="7"/>
  <c r="P755" i="7" s="1"/>
  <c r="J753" i="7"/>
  <c r="I753" i="7"/>
  <c r="H753" i="7"/>
  <c r="F753" i="7"/>
  <c r="V753" i="7"/>
  <c r="T753" i="7"/>
  <c r="R753" i="7"/>
  <c r="U753" i="7"/>
  <c r="S753" i="7"/>
  <c r="Q753" i="7"/>
  <c r="E753" i="7"/>
  <c r="D753" i="7"/>
  <c r="B753" i="7"/>
  <c r="H751" i="7"/>
  <c r="C750" i="7"/>
  <c r="K749" i="7"/>
  <c r="P751" i="7" s="1"/>
  <c r="J749" i="7"/>
  <c r="I749" i="7"/>
  <c r="O751" i="7" s="1"/>
  <c r="H749" i="7"/>
  <c r="F749" i="7"/>
  <c r="V749" i="7"/>
  <c r="T749" i="7"/>
  <c r="R749" i="7"/>
  <c r="U749" i="7"/>
  <c r="S749" i="7"/>
  <c r="Q749" i="7"/>
  <c r="E749" i="7"/>
  <c r="D749" i="7"/>
  <c r="B749" i="7"/>
  <c r="P747" i="7"/>
  <c r="C746" i="7"/>
  <c r="K745" i="7"/>
  <c r="J747" i="7" s="1"/>
  <c r="J745" i="7"/>
  <c r="I745" i="7"/>
  <c r="H747" i="7" s="1"/>
  <c r="H745" i="7"/>
  <c r="F745" i="7"/>
  <c r="V745" i="7"/>
  <c r="T745" i="7"/>
  <c r="R745" i="7"/>
  <c r="U745" i="7"/>
  <c r="S745" i="7"/>
  <c r="Q745" i="7"/>
  <c r="E745" i="7"/>
  <c r="D745" i="7"/>
  <c r="B745" i="7"/>
  <c r="P743" i="7"/>
  <c r="C742" i="7"/>
  <c r="K741" i="7"/>
  <c r="J743" i="7" s="1"/>
  <c r="J741" i="7"/>
  <c r="I741" i="7"/>
  <c r="O743" i="7" s="1"/>
  <c r="H741" i="7"/>
  <c r="F741" i="7"/>
  <c r="V741" i="7"/>
  <c r="T741" i="7"/>
  <c r="R741" i="7"/>
  <c r="U741" i="7"/>
  <c r="S741" i="7"/>
  <c r="Q741" i="7"/>
  <c r="E741" i="7"/>
  <c r="D741" i="7"/>
  <c r="B741" i="7"/>
  <c r="H738" i="7"/>
  <c r="J738" i="7"/>
  <c r="I736" i="7"/>
  <c r="H736" i="7"/>
  <c r="E736" i="7"/>
  <c r="J735" i="7"/>
  <c r="E735" i="7"/>
  <c r="K734" i="7"/>
  <c r="J734" i="7"/>
  <c r="E734" i="7"/>
  <c r="K733" i="7"/>
  <c r="J733" i="7"/>
  <c r="I733" i="7"/>
  <c r="H733" i="7"/>
  <c r="F733" i="7"/>
  <c r="K732" i="7"/>
  <c r="J732" i="7"/>
  <c r="I732" i="7"/>
  <c r="H732" i="7"/>
  <c r="F732" i="7"/>
  <c r="K731" i="7"/>
  <c r="J731" i="7"/>
  <c r="I731" i="7"/>
  <c r="H731" i="7"/>
  <c r="F731" i="7"/>
  <c r="K730" i="7"/>
  <c r="J730" i="7"/>
  <c r="I730" i="7"/>
  <c r="H730" i="7"/>
  <c r="F730" i="7"/>
  <c r="C729" i="7"/>
  <c r="V728" i="7"/>
  <c r="T728" i="7"/>
  <c r="K735" i="7" s="1"/>
  <c r="R728" i="7"/>
  <c r="U728" i="7"/>
  <c r="S728" i="7"/>
  <c r="I735" i="7" s="1"/>
  <c r="Q728" i="7"/>
  <c r="I734" i="7" s="1"/>
  <c r="E728" i="7"/>
  <c r="D728" i="7"/>
  <c r="B728" i="7"/>
  <c r="C725" i="7"/>
  <c r="K724" i="7"/>
  <c r="P726" i="7" s="1"/>
  <c r="J724" i="7"/>
  <c r="I724" i="7"/>
  <c r="O726" i="7" s="1"/>
  <c r="H724" i="7"/>
  <c r="F724" i="7"/>
  <c r="V724" i="7"/>
  <c r="T724" i="7"/>
  <c r="R724" i="7"/>
  <c r="U724" i="7"/>
  <c r="S724" i="7"/>
  <c r="Q724" i="7"/>
  <c r="E724" i="7"/>
  <c r="D724" i="7"/>
  <c r="B724" i="7"/>
  <c r="P722" i="7"/>
  <c r="J722" i="7"/>
  <c r="C721" i="7"/>
  <c r="K720" i="7"/>
  <c r="J720" i="7"/>
  <c r="I720" i="7"/>
  <c r="O722" i="7" s="1"/>
  <c r="H720" i="7"/>
  <c r="F720" i="7"/>
  <c r="V720" i="7"/>
  <c r="T720" i="7"/>
  <c r="R720" i="7"/>
  <c r="U720" i="7"/>
  <c r="S720" i="7"/>
  <c r="Q720" i="7"/>
  <c r="E720" i="7"/>
  <c r="D720" i="7"/>
  <c r="B720" i="7"/>
  <c r="H717" i="7"/>
  <c r="J717" i="7"/>
  <c r="I715" i="7"/>
  <c r="H715" i="7"/>
  <c r="E715" i="7"/>
  <c r="J714" i="7"/>
  <c r="E714" i="7"/>
  <c r="J713" i="7"/>
  <c r="I713" i="7"/>
  <c r="E713" i="7"/>
  <c r="K712" i="7"/>
  <c r="J712" i="7"/>
  <c r="I712" i="7"/>
  <c r="H712" i="7"/>
  <c r="F712" i="7"/>
  <c r="K711" i="7"/>
  <c r="J711" i="7"/>
  <c r="I711" i="7"/>
  <c r="H711" i="7"/>
  <c r="F711" i="7"/>
  <c r="K710" i="7"/>
  <c r="J710" i="7"/>
  <c r="I710" i="7"/>
  <c r="H710" i="7"/>
  <c r="F710" i="7"/>
  <c r="K709" i="7"/>
  <c r="J709" i="7"/>
  <c r="I709" i="7"/>
  <c r="H709" i="7"/>
  <c r="F709" i="7"/>
  <c r="C708" i="7"/>
  <c r="V707" i="7"/>
  <c r="T707" i="7"/>
  <c r="K714" i="7" s="1"/>
  <c r="R707" i="7"/>
  <c r="K713" i="7" s="1"/>
  <c r="U707" i="7"/>
  <c r="S707" i="7"/>
  <c r="I714" i="7" s="1"/>
  <c r="Q707" i="7"/>
  <c r="E707" i="7"/>
  <c r="D707" i="7"/>
  <c r="B707" i="7"/>
  <c r="A706" i="7"/>
  <c r="I704" i="7"/>
  <c r="J704" i="7"/>
  <c r="I703" i="7"/>
  <c r="J703" i="7"/>
  <c r="A702" i="7"/>
  <c r="O699" i="7"/>
  <c r="K698" i="7"/>
  <c r="P699" i="7" s="1"/>
  <c r="J698" i="7"/>
  <c r="I698" i="7"/>
  <c r="H699" i="7" s="1"/>
  <c r="H698" i="7"/>
  <c r="F698" i="7"/>
  <c r="V698" i="7"/>
  <c r="T698" i="7"/>
  <c r="R698" i="7"/>
  <c r="U698" i="7"/>
  <c r="S698" i="7"/>
  <c r="Q698" i="7"/>
  <c r="E698" i="7"/>
  <c r="D698" i="7"/>
  <c r="B698" i="7"/>
  <c r="H696" i="7"/>
  <c r="P696" i="7"/>
  <c r="K695" i="7"/>
  <c r="J696" i="7" s="1"/>
  <c r="J695" i="7"/>
  <c r="I695" i="7"/>
  <c r="O696" i="7" s="1"/>
  <c r="H695" i="7"/>
  <c r="F695" i="7"/>
  <c r="V695" i="7"/>
  <c r="T695" i="7"/>
  <c r="R695" i="7"/>
  <c r="U695" i="7"/>
  <c r="S695" i="7"/>
  <c r="Q695" i="7"/>
  <c r="E695" i="7"/>
  <c r="D695" i="7"/>
  <c r="B695" i="7"/>
  <c r="H692" i="7"/>
  <c r="J692" i="7"/>
  <c r="I690" i="7"/>
  <c r="H690" i="7"/>
  <c r="E690" i="7"/>
  <c r="J689" i="7"/>
  <c r="E689" i="7"/>
  <c r="J688" i="7"/>
  <c r="E688" i="7"/>
  <c r="K687" i="7"/>
  <c r="J687" i="7"/>
  <c r="H687" i="7"/>
  <c r="I687" i="7"/>
  <c r="F687" i="7"/>
  <c r="V687" i="7"/>
  <c r="T687" i="7"/>
  <c r="R687" i="7"/>
  <c r="U687" i="7"/>
  <c r="S687" i="7"/>
  <c r="Q687" i="7"/>
  <c r="E687" i="7"/>
  <c r="D687" i="7"/>
  <c r="B687" i="7"/>
  <c r="K686" i="7"/>
  <c r="J686" i="7"/>
  <c r="I686" i="7"/>
  <c r="H686" i="7"/>
  <c r="F686" i="7"/>
  <c r="C685" i="7"/>
  <c r="V684" i="7"/>
  <c r="T684" i="7"/>
  <c r="R684" i="7"/>
  <c r="K688" i="7" s="1"/>
  <c r="U684" i="7"/>
  <c r="S684" i="7"/>
  <c r="I689" i="7" s="1"/>
  <c r="Q684" i="7"/>
  <c r="I688" i="7" s="1"/>
  <c r="E684" i="7"/>
  <c r="D684" i="7"/>
  <c r="B684" i="7"/>
  <c r="K681" i="7"/>
  <c r="P682" i="7" s="1"/>
  <c r="J681" i="7"/>
  <c r="I681" i="7"/>
  <c r="H682" i="7" s="1"/>
  <c r="H681" i="7"/>
  <c r="F681" i="7"/>
  <c r="V681" i="7"/>
  <c r="T681" i="7"/>
  <c r="R681" i="7"/>
  <c r="U681" i="7"/>
  <c r="S681" i="7"/>
  <c r="Q681" i="7"/>
  <c r="E681" i="7"/>
  <c r="D681" i="7"/>
  <c r="B681" i="7"/>
  <c r="H679" i="7"/>
  <c r="K678" i="7"/>
  <c r="P679" i="7" s="1"/>
  <c r="J678" i="7"/>
  <c r="I678" i="7"/>
  <c r="O679" i="7" s="1"/>
  <c r="H678" i="7"/>
  <c r="F678" i="7"/>
  <c r="V678" i="7"/>
  <c r="T678" i="7"/>
  <c r="R678" i="7"/>
  <c r="U678" i="7"/>
  <c r="S678" i="7"/>
  <c r="Q678" i="7"/>
  <c r="E678" i="7"/>
  <c r="D678" i="7"/>
  <c r="B678" i="7"/>
  <c r="K675" i="7"/>
  <c r="P676" i="7" s="1"/>
  <c r="J675" i="7"/>
  <c r="I675" i="7"/>
  <c r="H676" i="7" s="1"/>
  <c r="H675" i="7"/>
  <c r="F675" i="7"/>
  <c r="V675" i="7"/>
  <c r="T675" i="7"/>
  <c r="R675" i="7"/>
  <c r="U675" i="7"/>
  <c r="S675" i="7"/>
  <c r="Q675" i="7"/>
  <c r="E675" i="7"/>
  <c r="D675" i="7"/>
  <c r="B675" i="7"/>
  <c r="H673" i="7"/>
  <c r="K672" i="7"/>
  <c r="P673" i="7" s="1"/>
  <c r="J672" i="7"/>
  <c r="I672" i="7"/>
  <c r="O673" i="7" s="1"/>
  <c r="H672" i="7"/>
  <c r="F672" i="7"/>
  <c r="V672" i="7"/>
  <c r="T672" i="7"/>
  <c r="R672" i="7"/>
  <c r="U672" i="7"/>
  <c r="S672" i="7"/>
  <c r="Q672" i="7"/>
  <c r="E672" i="7"/>
  <c r="D672" i="7"/>
  <c r="B672" i="7"/>
  <c r="H669" i="7"/>
  <c r="J669" i="7"/>
  <c r="I667" i="7"/>
  <c r="H667" i="7"/>
  <c r="E667" i="7"/>
  <c r="J666" i="7"/>
  <c r="E666" i="7"/>
  <c r="J665" i="7"/>
  <c r="E665" i="7"/>
  <c r="K664" i="7"/>
  <c r="J664" i="7"/>
  <c r="H664" i="7"/>
  <c r="I664" i="7"/>
  <c r="F664" i="7"/>
  <c r="V664" i="7"/>
  <c r="T664" i="7"/>
  <c r="R664" i="7"/>
  <c r="U664" i="7"/>
  <c r="S664" i="7"/>
  <c r="Q664" i="7"/>
  <c r="E664" i="7"/>
  <c r="D664" i="7"/>
  <c r="B664" i="7"/>
  <c r="K663" i="7"/>
  <c r="J670" i="7" s="1"/>
  <c r="J663" i="7"/>
  <c r="I663" i="7"/>
  <c r="H663" i="7"/>
  <c r="F663" i="7"/>
  <c r="C662" i="7"/>
  <c r="V661" i="7"/>
  <c r="T661" i="7"/>
  <c r="K666" i="7" s="1"/>
  <c r="R661" i="7"/>
  <c r="K665" i="7" s="1"/>
  <c r="J668" i="7" s="1"/>
  <c r="U661" i="7"/>
  <c r="S661" i="7"/>
  <c r="I666" i="7" s="1"/>
  <c r="Q661" i="7"/>
  <c r="E661" i="7"/>
  <c r="D661" i="7"/>
  <c r="B661" i="7"/>
  <c r="A660" i="7"/>
  <c r="I658" i="7"/>
  <c r="J658" i="7"/>
  <c r="I657" i="7"/>
  <c r="J657" i="7"/>
  <c r="A656" i="7"/>
  <c r="O653" i="7"/>
  <c r="H653" i="7"/>
  <c r="K652" i="7"/>
  <c r="P653" i="7" s="1"/>
  <c r="J652" i="7"/>
  <c r="I652" i="7"/>
  <c r="H652" i="7"/>
  <c r="F652" i="7"/>
  <c r="V652" i="7"/>
  <c r="T652" i="7"/>
  <c r="R652" i="7"/>
  <c r="U652" i="7"/>
  <c r="S652" i="7"/>
  <c r="Q652" i="7"/>
  <c r="E652" i="7"/>
  <c r="D652" i="7"/>
  <c r="B652" i="7"/>
  <c r="H649" i="7"/>
  <c r="J649" i="7"/>
  <c r="I647" i="7"/>
  <c r="H647" i="7"/>
  <c r="E647" i="7"/>
  <c r="J646" i="7"/>
  <c r="E646" i="7"/>
  <c r="K645" i="7"/>
  <c r="J645" i="7"/>
  <c r="E645" i="7"/>
  <c r="K644" i="7"/>
  <c r="J644" i="7"/>
  <c r="I644" i="7"/>
  <c r="H644" i="7"/>
  <c r="F644" i="7"/>
  <c r="K643" i="7"/>
  <c r="J643" i="7"/>
  <c r="I643" i="7"/>
  <c r="H643" i="7"/>
  <c r="F643" i="7"/>
  <c r="K642" i="7"/>
  <c r="J642" i="7"/>
  <c r="I642" i="7"/>
  <c r="H642" i="7"/>
  <c r="F642" i="7"/>
  <c r="C641" i="7"/>
  <c r="V640" i="7"/>
  <c r="T640" i="7"/>
  <c r="K646" i="7" s="1"/>
  <c r="R640" i="7"/>
  <c r="U640" i="7"/>
  <c r="S640" i="7"/>
  <c r="I646" i="7" s="1"/>
  <c r="Q640" i="7"/>
  <c r="I645" i="7" s="1"/>
  <c r="E640" i="7"/>
  <c r="D640" i="7"/>
  <c r="B640" i="7"/>
  <c r="K637" i="7"/>
  <c r="J638" i="7" s="1"/>
  <c r="J637" i="7"/>
  <c r="I637" i="7"/>
  <c r="O638" i="7" s="1"/>
  <c r="H637" i="7"/>
  <c r="F637" i="7"/>
  <c r="V637" i="7"/>
  <c r="T637" i="7"/>
  <c r="R637" i="7"/>
  <c r="U637" i="7"/>
  <c r="S637" i="7"/>
  <c r="Q637" i="7"/>
  <c r="E637" i="7"/>
  <c r="D637" i="7"/>
  <c r="B637" i="7"/>
  <c r="H634" i="7"/>
  <c r="J634" i="7"/>
  <c r="I632" i="7"/>
  <c r="H632" i="7"/>
  <c r="E632" i="7"/>
  <c r="J631" i="7"/>
  <c r="E631" i="7"/>
  <c r="J630" i="7"/>
  <c r="E630" i="7"/>
  <c r="K629" i="7"/>
  <c r="J629" i="7"/>
  <c r="I629" i="7"/>
  <c r="H629" i="7"/>
  <c r="F629" i="7"/>
  <c r="K628" i="7"/>
  <c r="J628" i="7"/>
  <c r="I628" i="7"/>
  <c r="H628" i="7"/>
  <c r="F628" i="7"/>
  <c r="K627" i="7"/>
  <c r="J627" i="7"/>
  <c r="I627" i="7"/>
  <c r="H627" i="7"/>
  <c r="F627" i="7"/>
  <c r="V626" i="7"/>
  <c r="T626" i="7"/>
  <c r="K631" i="7" s="1"/>
  <c r="R626" i="7"/>
  <c r="K630" i="7" s="1"/>
  <c r="P635" i="7" s="1"/>
  <c r="U626" i="7"/>
  <c r="S626" i="7"/>
  <c r="I631" i="7" s="1"/>
  <c r="Q626" i="7"/>
  <c r="I630" i="7" s="1"/>
  <c r="E626" i="7"/>
  <c r="D626" i="7"/>
  <c r="B626" i="7"/>
  <c r="H624" i="7"/>
  <c r="K623" i="7"/>
  <c r="P624" i="7" s="1"/>
  <c r="J623" i="7"/>
  <c r="I623" i="7"/>
  <c r="O624" i="7" s="1"/>
  <c r="H623" i="7"/>
  <c r="F623" i="7"/>
  <c r="V623" i="7"/>
  <c r="T623" i="7"/>
  <c r="R623" i="7"/>
  <c r="U623" i="7"/>
  <c r="S623" i="7"/>
  <c r="Q623" i="7"/>
  <c r="E623" i="7"/>
  <c r="D623" i="7"/>
  <c r="B623" i="7"/>
  <c r="H620" i="7"/>
  <c r="J620" i="7"/>
  <c r="I618" i="7"/>
  <c r="H618" i="7"/>
  <c r="E618" i="7"/>
  <c r="J617" i="7"/>
  <c r="E617" i="7"/>
  <c r="J616" i="7"/>
  <c r="E616" i="7"/>
  <c r="K615" i="7"/>
  <c r="J615" i="7"/>
  <c r="H615" i="7"/>
  <c r="I615" i="7"/>
  <c r="F615" i="7"/>
  <c r="V615" i="7"/>
  <c r="T615" i="7"/>
  <c r="R615" i="7"/>
  <c r="K616" i="7" s="1"/>
  <c r="U615" i="7"/>
  <c r="S615" i="7"/>
  <c r="Q615" i="7"/>
  <c r="E615" i="7"/>
  <c r="D615" i="7"/>
  <c r="B615" i="7"/>
  <c r="K614" i="7"/>
  <c r="J614" i="7"/>
  <c r="I614" i="7"/>
  <c r="H614" i="7"/>
  <c r="F614" i="7"/>
  <c r="V613" i="7"/>
  <c r="T613" i="7"/>
  <c r="K617" i="7" s="1"/>
  <c r="R613" i="7"/>
  <c r="U613" i="7"/>
  <c r="S613" i="7"/>
  <c r="I617" i="7" s="1"/>
  <c r="Q613" i="7"/>
  <c r="E613" i="7"/>
  <c r="D613" i="7"/>
  <c r="B613" i="7"/>
  <c r="O611" i="7"/>
  <c r="J611" i="7"/>
  <c r="K610" i="7"/>
  <c r="P611" i="7" s="1"/>
  <c r="J610" i="7"/>
  <c r="I610" i="7"/>
  <c r="H611" i="7" s="1"/>
  <c r="H610" i="7"/>
  <c r="F610" i="7"/>
  <c r="V610" i="7"/>
  <c r="T610" i="7"/>
  <c r="R610" i="7"/>
  <c r="U610" i="7"/>
  <c r="S610" i="7"/>
  <c r="Q610" i="7"/>
  <c r="E610" i="7"/>
  <c r="D610" i="7"/>
  <c r="B610" i="7"/>
  <c r="P608" i="7"/>
  <c r="K607" i="7"/>
  <c r="J608" i="7" s="1"/>
  <c r="J607" i="7"/>
  <c r="I607" i="7"/>
  <c r="O608" i="7" s="1"/>
  <c r="H607" i="7"/>
  <c r="F607" i="7"/>
  <c r="V607" i="7"/>
  <c r="T607" i="7"/>
  <c r="R607" i="7"/>
  <c r="U607" i="7"/>
  <c r="S607" i="7"/>
  <c r="Q607" i="7"/>
  <c r="E607" i="7"/>
  <c r="D607" i="7"/>
  <c r="B607" i="7"/>
  <c r="O605" i="7"/>
  <c r="K604" i="7"/>
  <c r="P605" i="7" s="1"/>
  <c r="J604" i="7"/>
  <c r="I604" i="7"/>
  <c r="H605" i="7" s="1"/>
  <c r="H604" i="7"/>
  <c r="F604" i="7"/>
  <c r="V604" i="7"/>
  <c r="T604" i="7"/>
  <c r="R604" i="7"/>
  <c r="U604" i="7"/>
  <c r="S604" i="7"/>
  <c r="Q604" i="7"/>
  <c r="E604" i="7"/>
  <c r="D604" i="7"/>
  <c r="B604" i="7"/>
  <c r="K601" i="7"/>
  <c r="J602" i="7" s="1"/>
  <c r="J601" i="7"/>
  <c r="I601" i="7"/>
  <c r="O602" i="7" s="1"/>
  <c r="H601" i="7"/>
  <c r="F601" i="7"/>
  <c r="V601" i="7"/>
  <c r="T601" i="7"/>
  <c r="R601" i="7"/>
  <c r="U601" i="7"/>
  <c r="S601" i="7"/>
  <c r="Q601" i="7"/>
  <c r="E601" i="7"/>
  <c r="D601" i="7"/>
  <c r="B601" i="7"/>
  <c r="K598" i="7"/>
  <c r="P599" i="7" s="1"/>
  <c r="J598" i="7"/>
  <c r="I598" i="7"/>
  <c r="H599" i="7" s="1"/>
  <c r="H598" i="7"/>
  <c r="F598" i="7"/>
  <c r="V598" i="7"/>
  <c r="T598" i="7"/>
  <c r="R598" i="7"/>
  <c r="U598" i="7"/>
  <c r="S598" i="7"/>
  <c r="Q598" i="7"/>
  <c r="E598" i="7"/>
  <c r="D598" i="7"/>
  <c r="B598" i="7"/>
  <c r="K595" i="7"/>
  <c r="J596" i="7" s="1"/>
  <c r="J595" i="7"/>
  <c r="I595" i="7"/>
  <c r="O596" i="7" s="1"/>
  <c r="H595" i="7"/>
  <c r="F595" i="7"/>
  <c r="V595" i="7"/>
  <c r="T595" i="7"/>
  <c r="R595" i="7"/>
  <c r="U595" i="7"/>
  <c r="S595" i="7"/>
  <c r="Q595" i="7"/>
  <c r="E595" i="7"/>
  <c r="D595" i="7"/>
  <c r="B595" i="7"/>
  <c r="K592" i="7"/>
  <c r="P593" i="7" s="1"/>
  <c r="J592" i="7"/>
  <c r="I592" i="7"/>
  <c r="H593" i="7" s="1"/>
  <c r="H592" i="7"/>
  <c r="F592" i="7"/>
  <c r="V592" i="7"/>
  <c r="T592" i="7"/>
  <c r="R592" i="7"/>
  <c r="U592" i="7"/>
  <c r="S592" i="7"/>
  <c r="Q592" i="7"/>
  <c r="E592" i="7"/>
  <c r="D592" i="7"/>
  <c r="B592" i="7"/>
  <c r="P590" i="7"/>
  <c r="K589" i="7"/>
  <c r="J590" i="7" s="1"/>
  <c r="J589" i="7"/>
  <c r="I589" i="7"/>
  <c r="O590" i="7" s="1"/>
  <c r="H589" i="7"/>
  <c r="F589" i="7"/>
  <c r="V589" i="7"/>
  <c r="T589" i="7"/>
  <c r="R589" i="7"/>
  <c r="U589" i="7"/>
  <c r="S589" i="7"/>
  <c r="Q589" i="7"/>
  <c r="E589" i="7"/>
  <c r="D589" i="7"/>
  <c r="B589" i="7"/>
  <c r="O587" i="7"/>
  <c r="K586" i="7"/>
  <c r="P587" i="7" s="1"/>
  <c r="J586" i="7"/>
  <c r="I586" i="7"/>
  <c r="H587" i="7" s="1"/>
  <c r="H586" i="7"/>
  <c r="F586" i="7"/>
  <c r="V586" i="7"/>
  <c r="T586" i="7"/>
  <c r="R586" i="7"/>
  <c r="U586" i="7"/>
  <c r="S586" i="7"/>
  <c r="Q586" i="7"/>
  <c r="E586" i="7"/>
  <c r="D586" i="7"/>
  <c r="B586" i="7"/>
  <c r="K583" i="7"/>
  <c r="J584" i="7" s="1"/>
  <c r="J583" i="7"/>
  <c r="I583" i="7"/>
  <c r="O584" i="7" s="1"/>
  <c r="H583" i="7"/>
  <c r="F583" i="7"/>
  <c r="V583" i="7"/>
  <c r="T583" i="7"/>
  <c r="R583" i="7"/>
  <c r="U583" i="7"/>
  <c r="S583" i="7"/>
  <c r="Q583" i="7"/>
  <c r="E583" i="7"/>
  <c r="D583" i="7"/>
  <c r="B583" i="7"/>
  <c r="J581" i="7"/>
  <c r="K580" i="7"/>
  <c r="P581" i="7" s="1"/>
  <c r="J580" i="7"/>
  <c r="I580" i="7"/>
  <c r="H581" i="7" s="1"/>
  <c r="H580" i="7"/>
  <c r="F580" i="7"/>
  <c r="V580" i="7"/>
  <c r="T580" i="7"/>
  <c r="R580" i="7"/>
  <c r="U580" i="7"/>
  <c r="S580" i="7"/>
  <c r="Q580" i="7"/>
  <c r="E580" i="7"/>
  <c r="D580" i="7"/>
  <c r="B580" i="7"/>
  <c r="K577" i="7"/>
  <c r="J578" i="7" s="1"/>
  <c r="J577" i="7"/>
  <c r="I577" i="7"/>
  <c r="O578" i="7" s="1"/>
  <c r="H577" i="7"/>
  <c r="F577" i="7"/>
  <c r="V577" i="7"/>
  <c r="T577" i="7"/>
  <c r="R577" i="7"/>
  <c r="U577" i="7"/>
  <c r="S577" i="7"/>
  <c r="Q577" i="7"/>
  <c r="E577" i="7"/>
  <c r="D577" i="7"/>
  <c r="B577" i="7"/>
  <c r="O575" i="7"/>
  <c r="J575" i="7"/>
  <c r="K574" i="7"/>
  <c r="P575" i="7" s="1"/>
  <c r="J574" i="7"/>
  <c r="I574" i="7"/>
  <c r="H575" i="7" s="1"/>
  <c r="H574" i="7"/>
  <c r="F574" i="7"/>
  <c r="V574" i="7"/>
  <c r="T574" i="7"/>
  <c r="R574" i="7"/>
  <c r="U574" i="7"/>
  <c r="S574" i="7"/>
  <c r="Q574" i="7"/>
  <c r="E574" i="7"/>
  <c r="D574" i="7"/>
  <c r="B574" i="7"/>
  <c r="P572" i="7"/>
  <c r="K571" i="7"/>
  <c r="J572" i="7" s="1"/>
  <c r="J571" i="7"/>
  <c r="I571" i="7"/>
  <c r="O572" i="7" s="1"/>
  <c r="H571" i="7"/>
  <c r="F571" i="7"/>
  <c r="V571" i="7"/>
  <c r="T571" i="7"/>
  <c r="R571" i="7"/>
  <c r="U571" i="7"/>
  <c r="S571" i="7"/>
  <c r="Q571" i="7"/>
  <c r="E571" i="7"/>
  <c r="D571" i="7"/>
  <c r="B571" i="7"/>
  <c r="O569" i="7"/>
  <c r="K568" i="7"/>
  <c r="P569" i="7" s="1"/>
  <c r="J568" i="7"/>
  <c r="I568" i="7"/>
  <c r="H569" i="7" s="1"/>
  <c r="H568" i="7"/>
  <c r="F568" i="7"/>
  <c r="V568" i="7"/>
  <c r="T568" i="7"/>
  <c r="R568" i="7"/>
  <c r="U568" i="7"/>
  <c r="S568" i="7"/>
  <c r="Q568" i="7"/>
  <c r="E568" i="7"/>
  <c r="D568" i="7"/>
  <c r="B568" i="7"/>
  <c r="K565" i="7"/>
  <c r="J566" i="7" s="1"/>
  <c r="J565" i="7"/>
  <c r="I565" i="7"/>
  <c r="O566" i="7" s="1"/>
  <c r="H565" i="7"/>
  <c r="F565" i="7"/>
  <c r="V565" i="7"/>
  <c r="T565" i="7"/>
  <c r="R565" i="7"/>
  <c r="U565" i="7"/>
  <c r="S565" i="7"/>
  <c r="Q565" i="7"/>
  <c r="E565" i="7"/>
  <c r="D565" i="7"/>
  <c r="B565" i="7"/>
  <c r="H562" i="7"/>
  <c r="J562" i="7"/>
  <c r="I560" i="7"/>
  <c r="H560" i="7"/>
  <c r="E560" i="7"/>
  <c r="J559" i="7"/>
  <c r="E559" i="7"/>
  <c r="J558" i="7"/>
  <c r="E558" i="7"/>
  <c r="K557" i="7"/>
  <c r="J557" i="7"/>
  <c r="I557" i="7"/>
  <c r="H557" i="7"/>
  <c r="F557" i="7"/>
  <c r="K556" i="7"/>
  <c r="J556" i="7"/>
  <c r="I556" i="7"/>
  <c r="H556" i="7"/>
  <c r="F556" i="7"/>
  <c r="K555" i="7"/>
  <c r="J555" i="7"/>
  <c r="I555" i="7"/>
  <c r="H555" i="7"/>
  <c r="F555" i="7"/>
  <c r="K554" i="7"/>
  <c r="J554" i="7"/>
  <c r="I554" i="7"/>
  <c r="H554" i="7"/>
  <c r="F554" i="7"/>
  <c r="C553" i="7"/>
  <c r="V552" i="7"/>
  <c r="T552" i="7"/>
  <c r="K559" i="7" s="1"/>
  <c r="R552" i="7"/>
  <c r="K558" i="7" s="1"/>
  <c r="P563" i="7" s="1"/>
  <c r="U552" i="7"/>
  <c r="S552" i="7"/>
  <c r="I559" i="7" s="1"/>
  <c r="Q552" i="7"/>
  <c r="I558" i="7" s="1"/>
  <c r="E552" i="7"/>
  <c r="D552" i="7"/>
  <c r="B552" i="7"/>
  <c r="A551" i="7"/>
  <c r="I549" i="7"/>
  <c r="J549" i="7"/>
  <c r="I548" i="7"/>
  <c r="J548" i="7"/>
  <c r="A547" i="7"/>
  <c r="J544" i="7"/>
  <c r="K543" i="7"/>
  <c r="P544" i="7" s="1"/>
  <c r="J543" i="7"/>
  <c r="I543" i="7"/>
  <c r="O544" i="7" s="1"/>
  <c r="H543" i="7"/>
  <c r="F543" i="7"/>
  <c r="V543" i="7"/>
  <c r="T543" i="7"/>
  <c r="R543" i="7"/>
  <c r="U543" i="7"/>
  <c r="S543" i="7"/>
  <c r="Q543" i="7"/>
  <c r="E543" i="7"/>
  <c r="D543" i="7"/>
  <c r="B543" i="7"/>
  <c r="H540" i="7"/>
  <c r="J540" i="7"/>
  <c r="I538" i="7"/>
  <c r="H538" i="7"/>
  <c r="E538" i="7"/>
  <c r="J537" i="7"/>
  <c r="I537" i="7"/>
  <c r="E537" i="7"/>
  <c r="K536" i="7"/>
  <c r="J536" i="7"/>
  <c r="E536" i="7"/>
  <c r="K535" i="7"/>
  <c r="J535" i="7"/>
  <c r="I535" i="7"/>
  <c r="H535" i="7"/>
  <c r="F535" i="7"/>
  <c r="K534" i="7"/>
  <c r="J534" i="7"/>
  <c r="I534" i="7"/>
  <c r="H534" i="7"/>
  <c r="F534" i="7"/>
  <c r="K533" i="7"/>
  <c r="J533" i="7"/>
  <c r="I533" i="7"/>
  <c r="H533" i="7"/>
  <c r="F533" i="7"/>
  <c r="K532" i="7"/>
  <c r="J532" i="7"/>
  <c r="I532" i="7"/>
  <c r="H532" i="7"/>
  <c r="F532" i="7"/>
  <c r="C531" i="7"/>
  <c r="V530" i="7"/>
  <c r="T530" i="7"/>
  <c r="K537" i="7" s="1"/>
  <c r="R530" i="7"/>
  <c r="U530" i="7"/>
  <c r="S530" i="7"/>
  <c r="Q530" i="7"/>
  <c r="I536" i="7" s="1"/>
  <c r="E530" i="7"/>
  <c r="D530" i="7"/>
  <c r="B530" i="7"/>
  <c r="O528" i="7"/>
  <c r="K527" i="7"/>
  <c r="P528" i="7" s="1"/>
  <c r="J527" i="7"/>
  <c r="I527" i="7"/>
  <c r="H528" i="7" s="1"/>
  <c r="H527" i="7"/>
  <c r="F527" i="7"/>
  <c r="V527" i="7"/>
  <c r="T527" i="7"/>
  <c r="R527" i="7"/>
  <c r="U527" i="7"/>
  <c r="S527" i="7"/>
  <c r="Q527" i="7"/>
  <c r="E527" i="7"/>
  <c r="D527" i="7"/>
  <c r="B527" i="7"/>
  <c r="K524" i="7"/>
  <c r="P525" i="7" s="1"/>
  <c r="J524" i="7"/>
  <c r="I524" i="7"/>
  <c r="O525" i="7" s="1"/>
  <c r="H524" i="7"/>
  <c r="F524" i="7"/>
  <c r="V524" i="7"/>
  <c r="T524" i="7"/>
  <c r="R524" i="7"/>
  <c r="U524" i="7"/>
  <c r="S524" i="7"/>
  <c r="Q524" i="7"/>
  <c r="E524" i="7"/>
  <c r="D524" i="7"/>
  <c r="B524" i="7"/>
  <c r="O522" i="7"/>
  <c r="K521" i="7"/>
  <c r="P522" i="7" s="1"/>
  <c r="J521" i="7"/>
  <c r="I521" i="7"/>
  <c r="H522" i="7" s="1"/>
  <c r="H521" i="7"/>
  <c r="F521" i="7"/>
  <c r="V521" i="7"/>
  <c r="T521" i="7"/>
  <c r="R521" i="7"/>
  <c r="U521" i="7"/>
  <c r="S521" i="7"/>
  <c r="Q521" i="7"/>
  <c r="E521" i="7"/>
  <c r="D521" i="7"/>
  <c r="B521" i="7"/>
  <c r="K518" i="7"/>
  <c r="P519" i="7" s="1"/>
  <c r="J518" i="7"/>
  <c r="I518" i="7"/>
  <c r="O519" i="7" s="1"/>
  <c r="H518" i="7"/>
  <c r="F518" i="7"/>
  <c r="V518" i="7"/>
  <c r="T518" i="7"/>
  <c r="R518" i="7"/>
  <c r="U518" i="7"/>
  <c r="S518" i="7"/>
  <c r="Q518" i="7"/>
  <c r="E518" i="7"/>
  <c r="D518" i="7"/>
  <c r="B518" i="7"/>
  <c r="A517" i="7"/>
  <c r="I515" i="7"/>
  <c r="J515" i="7"/>
  <c r="I514" i="7"/>
  <c r="J514" i="7"/>
  <c r="A513" i="7"/>
  <c r="J510" i="7"/>
  <c r="K509" i="7"/>
  <c r="P510" i="7" s="1"/>
  <c r="J509" i="7"/>
  <c r="I509" i="7"/>
  <c r="H510" i="7" s="1"/>
  <c r="H509" i="7"/>
  <c r="F509" i="7"/>
  <c r="V509" i="7"/>
  <c r="T509" i="7"/>
  <c r="R509" i="7"/>
  <c r="U509" i="7"/>
  <c r="S509" i="7"/>
  <c r="Q509" i="7"/>
  <c r="E509" i="7"/>
  <c r="D509" i="7"/>
  <c r="B509" i="7"/>
  <c r="K506" i="7"/>
  <c r="J507" i="7" s="1"/>
  <c r="J506" i="7"/>
  <c r="I506" i="7"/>
  <c r="O507" i="7" s="1"/>
  <c r="H506" i="7"/>
  <c r="F506" i="7"/>
  <c r="V506" i="7"/>
  <c r="T506" i="7"/>
  <c r="R506" i="7"/>
  <c r="U506" i="7"/>
  <c r="S506" i="7"/>
  <c r="Q506" i="7"/>
  <c r="E506" i="7"/>
  <c r="D506" i="7"/>
  <c r="B506" i="7"/>
  <c r="H503" i="7"/>
  <c r="J503" i="7"/>
  <c r="I501" i="7"/>
  <c r="H501" i="7"/>
  <c r="E501" i="7"/>
  <c r="J500" i="7"/>
  <c r="E500" i="7"/>
  <c r="J499" i="7"/>
  <c r="E499" i="7"/>
  <c r="K498" i="7"/>
  <c r="J498" i="7"/>
  <c r="I498" i="7"/>
  <c r="H498" i="7"/>
  <c r="F498" i="7"/>
  <c r="C497" i="7"/>
  <c r="V496" i="7"/>
  <c r="T496" i="7"/>
  <c r="K500" i="7" s="1"/>
  <c r="R496" i="7"/>
  <c r="K499" i="7" s="1"/>
  <c r="U496" i="7"/>
  <c r="S496" i="7"/>
  <c r="I500" i="7" s="1"/>
  <c r="Q496" i="7"/>
  <c r="I499" i="7" s="1"/>
  <c r="E496" i="7"/>
  <c r="D496" i="7"/>
  <c r="B496" i="7"/>
  <c r="K493" i="7"/>
  <c r="P494" i="7" s="1"/>
  <c r="J493" i="7"/>
  <c r="I493" i="7"/>
  <c r="O494" i="7" s="1"/>
  <c r="H493" i="7"/>
  <c r="F493" i="7"/>
  <c r="V493" i="7"/>
  <c r="T493" i="7"/>
  <c r="R493" i="7"/>
  <c r="U493" i="7"/>
  <c r="S493" i="7"/>
  <c r="Q493" i="7"/>
  <c r="E493" i="7"/>
  <c r="D493" i="7"/>
  <c r="B493" i="7"/>
  <c r="H490" i="7"/>
  <c r="J490" i="7"/>
  <c r="I488" i="7"/>
  <c r="H488" i="7"/>
  <c r="E488" i="7"/>
  <c r="J487" i="7"/>
  <c r="E487" i="7"/>
  <c r="J486" i="7"/>
  <c r="E486" i="7"/>
  <c r="K485" i="7"/>
  <c r="J485" i="7"/>
  <c r="I485" i="7"/>
  <c r="H485" i="7"/>
  <c r="F485" i="7"/>
  <c r="K484" i="7"/>
  <c r="J484" i="7"/>
  <c r="I484" i="7"/>
  <c r="H484" i="7"/>
  <c r="F484" i="7"/>
  <c r="K483" i="7"/>
  <c r="J483" i="7"/>
  <c r="I483" i="7"/>
  <c r="H483" i="7"/>
  <c r="F483" i="7"/>
  <c r="V482" i="7"/>
  <c r="T482" i="7"/>
  <c r="K487" i="7" s="1"/>
  <c r="R482" i="7"/>
  <c r="K486" i="7" s="1"/>
  <c r="U482" i="7"/>
  <c r="S482" i="7"/>
  <c r="I487" i="7" s="1"/>
  <c r="Q482" i="7"/>
  <c r="I486" i="7" s="1"/>
  <c r="E482" i="7"/>
  <c r="D482" i="7"/>
  <c r="B482" i="7"/>
  <c r="K479" i="7"/>
  <c r="P480" i="7" s="1"/>
  <c r="J479" i="7"/>
  <c r="I479" i="7"/>
  <c r="O480" i="7" s="1"/>
  <c r="H479" i="7"/>
  <c r="F479" i="7"/>
  <c r="V479" i="7"/>
  <c r="T479" i="7"/>
  <c r="R479" i="7"/>
  <c r="U479" i="7"/>
  <c r="S479" i="7"/>
  <c r="Q479" i="7"/>
  <c r="E479" i="7"/>
  <c r="D479" i="7"/>
  <c r="B479" i="7"/>
  <c r="O477" i="7"/>
  <c r="H477" i="7"/>
  <c r="K476" i="7"/>
  <c r="P477" i="7" s="1"/>
  <c r="J476" i="7"/>
  <c r="I476" i="7"/>
  <c r="H476" i="7"/>
  <c r="F476" i="7"/>
  <c r="V476" i="7"/>
  <c r="T476" i="7"/>
  <c r="R476" i="7"/>
  <c r="U476" i="7"/>
  <c r="S476" i="7"/>
  <c r="Q476" i="7"/>
  <c r="E476" i="7"/>
  <c r="D476" i="7"/>
  <c r="B476" i="7"/>
  <c r="H473" i="7"/>
  <c r="J473" i="7"/>
  <c r="I471" i="7"/>
  <c r="H471" i="7"/>
  <c r="E471" i="7"/>
  <c r="J470" i="7"/>
  <c r="E470" i="7"/>
  <c r="J469" i="7"/>
  <c r="I469" i="7"/>
  <c r="E469" i="7"/>
  <c r="K468" i="7"/>
  <c r="J468" i="7"/>
  <c r="I468" i="7"/>
  <c r="H468" i="7"/>
  <c r="F468" i="7"/>
  <c r="K467" i="7"/>
  <c r="J467" i="7"/>
  <c r="I467" i="7"/>
  <c r="H467" i="7"/>
  <c r="F467" i="7"/>
  <c r="K466" i="7"/>
  <c r="J466" i="7"/>
  <c r="I466" i="7"/>
  <c r="H466" i="7"/>
  <c r="F466" i="7"/>
  <c r="V465" i="7"/>
  <c r="T465" i="7"/>
  <c r="K470" i="7" s="1"/>
  <c r="R465" i="7"/>
  <c r="K469" i="7" s="1"/>
  <c r="P474" i="7" s="1"/>
  <c r="U465" i="7"/>
  <c r="S465" i="7"/>
  <c r="I470" i="7" s="1"/>
  <c r="Q465" i="7"/>
  <c r="E465" i="7"/>
  <c r="D465" i="7"/>
  <c r="B465" i="7"/>
  <c r="P463" i="7"/>
  <c r="K462" i="7"/>
  <c r="J463" i="7" s="1"/>
  <c r="J462" i="7"/>
  <c r="I462" i="7"/>
  <c r="O463" i="7" s="1"/>
  <c r="H462" i="7"/>
  <c r="F462" i="7"/>
  <c r="V462" i="7"/>
  <c r="T462" i="7"/>
  <c r="R462" i="7"/>
  <c r="U462" i="7"/>
  <c r="S462" i="7"/>
  <c r="Q462" i="7"/>
  <c r="E462" i="7"/>
  <c r="D462" i="7"/>
  <c r="B462" i="7"/>
  <c r="H459" i="7"/>
  <c r="J459" i="7"/>
  <c r="I457" i="7"/>
  <c r="H457" i="7"/>
  <c r="E457" i="7"/>
  <c r="J456" i="7"/>
  <c r="E456" i="7"/>
  <c r="K455" i="7"/>
  <c r="J455" i="7"/>
  <c r="E455" i="7"/>
  <c r="K454" i="7"/>
  <c r="J454" i="7"/>
  <c r="I454" i="7"/>
  <c r="H454" i="7"/>
  <c r="F454" i="7"/>
  <c r="K453" i="7"/>
  <c r="J453" i="7"/>
  <c r="I453" i="7"/>
  <c r="H453" i="7"/>
  <c r="F453" i="7"/>
  <c r="K452" i="7"/>
  <c r="J452" i="7"/>
  <c r="I452" i="7"/>
  <c r="H452" i="7"/>
  <c r="F452" i="7"/>
  <c r="V451" i="7"/>
  <c r="T451" i="7"/>
  <c r="K456" i="7" s="1"/>
  <c r="R451" i="7"/>
  <c r="U451" i="7"/>
  <c r="S451" i="7"/>
  <c r="I456" i="7" s="1"/>
  <c r="Q451" i="7"/>
  <c r="I455" i="7" s="1"/>
  <c r="E451" i="7"/>
  <c r="D451" i="7"/>
  <c r="B451" i="7"/>
  <c r="A450" i="7"/>
  <c r="I448" i="7"/>
  <c r="J448" i="7"/>
  <c r="I447" i="7"/>
  <c r="J447" i="7"/>
  <c r="A446" i="7"/>
  <c r="O443" i="7"/>
  <c r="P443" i="7"/>
  <c r="J443" i="7"/>
  <c r="K442" i="7"/>
  <c r="J442" i="7"/>
  <c r="I442" i="7"/>
  <c r="H443" i="7" s="1"/>
  <c r="H442" i="7"/>
  <c r="F442" i="7"/>
  <c r="V442" i="7"/>
  <c r="T442" i="7"/>
  <c r="R442" i="7"/>
  <c r="U442" i="7"/>
  <c r="S442" i="7"/>
  <c r="Q442" i="7"/>
  <c r="E442" i="7"/>
  <c r="D442" i="7"/>
  <c r="B442" i="7"/>
  <c r="H439" i="7"/>
  <c r="J439" i="7"/>
  <c r="I437" i="7"/>
  <c r="H437" i="7"/>
  <c r="E437" i="7"/>
  <c r="J436" i="7"/>
  <c r="E436" i="7"/>
  <c r="J435" i="7"/>
  <c r="E435" i="7"/>
  <c r="K434" i="7"/>
  <c r="J434" i="7"/>
  <c r="H434" i="7"/>
  <c r="I434" i="7"/>
  <c r="F434" i="7"/>
  <c r="V434" i="7"/>
  <c r="T434" i="7"/>
  <c r="K436" i="7" s="1"/>
  <c r="R434" i="7"/>
  <c r="U434" i="7"/>
  <c r="S434" i="7"/>
  <c r="Q434" i="7"/>
  <c r="E434" i="7"/>
  <c r="D434" i="7"/>
  <c r="B434" i="7"/>
  <c r="K433" i="7"/>
  <c r="J433" i="7"/>
  <c r="I433" i="7"/>
  <c r="H433" i="7"/>
  <c r="F433" i="7"/>
  <c r="V432" i="7"/>
  <c r="T432" i="7"/>
  <c r="R432" i="7"/>
  <c r="K435" i="7" s="1"/>
  <c r="U432" i="7"/>
  <c r="S432" i="7"/>
  <c r="Q432" i="7"/>
  <c r="E432" i="7"/>
  <c r="D432" i="7"/>
  <c r="B432" i="7"/>
  <c r="O430" i="7"/>
  <c r="K429" i="7"/>
  <c r="P430" i="7" s="1"/>
  <c r="J429" i="7"/>
  <c r="I429" i="7"/>
  <c r="H430" i="7" s="1"/>
  <c r="H429" i="7"/>
  <c r="F429" i="7"/>
  <c r="V429" i="7"/>
  <c r="T429" i="7"/>
  <c r="R429" i="7"/>
  <c r="U429" i="7"/>
  <c r="S429" i="7"/>
  <c r="Q429" i="7"/>
  <c r="E429" i="7"/>
  <c r="D429" i="7"/>
  <c r="B429" i="7"/>
  <c r="H426" i="7"/>
  <c r="J426" i="7"/>
  <c r="I424" i="7"/>
  <c r="H424" i="7"/>
  <c r="E424" i="7"/>
  <c r="J423" i="7"/>
  <c r="I423" i="7"/>
  <c r="E423" i="7"/>
  <c r="J422" i="7"/>
  <c r="E422" i="7"/>
  <c r="K421" i="7"/>
  <c r="J421" i="7"/>
  <c r="I421" i="7"/>
  <c r="H421" i="7"/>
  <c r="F421" i="7"/>
  <c r="V420" i="7"/>
  <c r="T420" i="7"/>
  <c r="K423" i="7" s="1"/>
  <c r="R420" i="7"/>
  <c r="K422" i="7" s="1"/>
  <c r="U420" i="7"/>
  <c r="S420" i="7"/>
  <c r="Q420" i="7"/>
  <c r="I422" i="7" s="1"/>
  <c r="E420" i="7"/>
  <c r="D420" i="7"/>
  <c r="B420" i="7"/>
  <c r="H417" i="7"/>
  <c r="J417" i="7"/>
  <c r="I415" i="7"/>
  <c r="H415" i="7"/>
  <c r="E415" i="7"/>
  <c r="J414" i="7"/>
  <c r="E414" i="7"/>
  <c r="J413" i="7"/>
  <c r="I413" i="7"/>
  <c r="E413" i="7"/>
  <c r="K412" i="7"/>
  <c r="J412" i="7"/>
  <c r="I412" i="7"/>
  <c r="H412" i="7"/>
  <c r="F412" i="7"/>
  <c r="K411" i="7"/>
  <c r="J411" i="7"/>
  <c r="I411" i="7"/>
  <c r="H411" i="7"/>
  <c r="F411" i="7"/>
  <c r="V410" i="7"/>
  <c r="T410" i="7"/>
  <c r="K414" i="7" s="1"/>
  <c r="R410" i="7"/>
  <c r="K413" i="7" s="1"/>
  <c r="U410" i="7"/>
  <c r="S410" i="7"/>
  <c r="I414" i="7" s="1"/>
  <c r="Q410" i="7"/>
  <c r="E410" i="7"/>
  <c r="D410" i="7"/>
  <c r="B410" i="7"/>
  <c r="J408" i="7"/>
  <c r="K407" i="7"/>
  <c r="P408" i="7" s="1"/>
  <c r="J407" i="7"/>
  <c r="I407" i="7"/>
  <c r="O408" i="7" s="1"/>
  <c r="H407" i="7"/>
  <c r="F407" i="7"/>
  <c r="V407" i="7"/>
  <c r="T407" i="7"/>
  <c r="R407" i="7"/>
  <c r="U407" i="7"/>
  <c r="S407" i="7"/>
  <c r="Q407" i="7"/>
  <c r="E407" i="7"/>
  <c r="D407" i="7"/>
  <c r="B407" i="7"/>
  <c r="H404" i="7"/>
  <c r="J404" i="7"/>
  <c r="I402" i="7"/>
  <c r="H402" i="7"/>
  <c r="E402" i="7"/>
  <c r="J401" i="7"/>
  <c r="E401" i="7"/>
  <c r="J400" i="7"/>
  <c r="E400" i="7"/>
  <c r="K399" i="7"/>
  <c r="J399" i="7"/>
  <c r="I399" i="7"/>
  <c r="H399" i="7"/>
  <c r="F399" i="7"/>
  <c r="K398" i="7"/>
  <c r="J398" i="7"/>
  <c r="I398" i="7"/>
  <c r="H398" i="7"/>
  <c r="F398" i="7"/>
  <c r="C397" i="7"/>
  <c r="V396" i="7"/>
  <c r="T396" i="7"/>
  <c r="K401" i="7" s="1"/>
  <c r="R396" i="7"/>
  <c r="K400" i="7" s="1"/>
  <c r="U396" i="7"/>
  <c r="S396" i="7"/>
  <c r="I401" i="7" s="1"/>
  <c r="Q396" i="7"/>
  <c r="I400" i="7" s="1"/>
  <c r="E396" i="7"/>
  <c r="D396" i="7"/>
  <c r="B396" i="7"/>
  <c r="K393" i="7"/>
  <c r="P394" i="7" s="1"/>
  <c r="J393" i="7"/>
  <c r="I393" i="7"/>
  <c r="O394" i="7" s="1"/>
  <c r="H393" i="7"/>
  <c r="F393" i="7"/>
  <c r="V393" i="7"/>
  <c r="T393" i="7"/>
  <c r="R393" i="7"/>
  <c r="U393" i="7"/>
  <c r="S393" i="7"/>
  <c r="Q393" i="7"/>
  <c r="E393" i="7"/>
  <c r="D393" i="7"/>
  <c r="B393" i="7"/>
  <c r="O391" i="7"/>
  <c r="H391" i="7"/>
  <c r="K390" i="7"/>
  <c r="P391" i="7" s="1"/>
  <c r="J390" i="7"/>
  <c r="I390" i="7"/>
  <c r="H390" i="7"/>
  <c r="F390" i="7"/>
  <c r="V390" i="7"/>
  <c r="T390" i="7"/>
  <c r="R390" i="7"/>
  <c r="U390" i="7"/>
  <c r="S390" i="7"/>
  <c r="Q390" i="7"/>
  <c r="E390" i="7"/>
  <c r="D390" i="7"/>
  <c r="B390" i="7"/>
  <c r="K387" i="7"/>
  <c r="J388" i="7" s="1"/>
  <c r="J387" i="7"/>
  <c r="I387" i="7"/>
  <c r="O388" i="7" s="1"/>
  <c r="H387" i="7"/>
  <c r="F387" i="7"/>
  <c r="V387" i="7"/>
  <c r="T387" i="7"/>
  <c r="R387" i="7"/>
  <c r="U387" i="7"/>
  <c r="S387" i="7"/>
  <c r="Q387" i="7"/>
  <c r="E387" i="7"/>
  <c r="D387" i="7"/>
  <c r="B387" i="7"/>
  <c r="K384" i="7"/>
  <c r="P385" i="7" s="1"/>
  <c r="J384" i="7"/>
  <c r="I384" i="7"/>
  <c r="O385" i="7" s="1"/>
  <c r="H384" i="7"/>
  <c r="F384" i="7"/>
  <c r="V384" i="7"/>
  <c r="T384" i="7"/>
  <c r="R384" i="7"/>
  <c r="U384" i="7"/>
  <c r="S384" i="7"/>
  <c r="Q384" i="7"/>
  <c r="E384" i="7"/>
  <c r="D384" i="7"/>
  <c r="B384" i="7"/>
  <c r="H381" i="7"/>
  <c r="J381" i="7"/>
  <c r="I379" i="7"/>
  <c r="H379" i="7"/>
  <c r="E379" i="7"/>
  <c r="J378" i="7"/>
  <c r="E378" i="7"/>
  <c r="J377" i="7"/>
  <c r="E377" i="7"/>
  <c r="K376" i="7"/>
  <c r="J376" i="7"/>
  <c r="H376" i="7"/>
  <c r="I376" i="7"/>
  <c r="F376" i="7"/>
  <c r="V376" i="7"/>
  <c r="T376" i="7"/>
  <c r="R376" i="7"/>
  <c r="U376" i="7"/>
  <c r="S376" i="7"/>
  <c r="Q376" i="7"/>
  <c r="E376" i="7"/>
  <c r="D376" i="7"/>
  <c r="B376" i="7"/>
  <c r="K375" i="7"/>
  <c r="J375" i="7"/>
  <c r="I375" i="7"/>
  <c r="H375" i="7"/>
  <c r="F375" i="7"/>
  <c r="K374" i="7"/>
  <c r="J374" i="7"/>
  <c r="I374" i="7"/>
  <c r="H374" i="7"/>
  <c r="F374" i="7"/>
  <c r="K373" i="7"/>
  <c r="J373" i="7"/>
  <c r="I373" i="7"/>
  <c r="H373" i="7"/>
  <c r="F373" i="7"/>
  <c r="C372" i="7"/>
  <c r="V371" i="7"/>
  <c r="T371" i="7"/>
  <c r="K378" i="7" s="1"/>
  <c r="R371" i="7"/>
  <c r="K377" i="7" s="1"/>
  <c r="J382" i="7" s="1"/>
  <c r="U371" i="7"/>
  <c r="S371" i="7"/>
  <c r="Q371" i="7"/>
  <c r="I377" i="7" s="1"/>
  <c r="E371" i="7"/>
  <c r="D371" i="7"/>
  <c r="B371" i="7"/>
  <c r="O369" i="7"/>
  <c r="K368" i="7"/>
  <c r="P369" i="7" s="1"/>
  <c r="J368" i="7"/>
  <c r="I368" i="7"/>
  <c r="H369" i="7" s="1"/>
  <c r="H368" i="7"/>
  <c r="F368" i="7"/>
  <c r="V368" i="7"/>
  <c r="T368" i="7"/>
  <c r="R368" i="7"/>
  <c r="U368" i="7"/>
  <c r="S368" i="7"/>
  <c r="Q368" i="7"/>
  <c r="E368" i="7"/>
  <c r="D368" i="7"/>
  <c r="B368" i="7"/>
  <c r="H366" i="7"/>
  <c r="K365" i="7"/>
  <c r="P366" i="7" s="1"/>
  <c r="J365" i="7"/>
  <c r="I365" i="7"/>
  <c r="O366" i="7" s="1"/>
  <c r="H365" i="7"/>
  <c r="F365" i="7"/>
  <c r="V365" i="7"/>
  <c r="T365" i="7"/>
  <c r="R365" i="7"/>
  <c r="U365" i="7"/>
  <c r="S365" i="7"/>
  <c r="Q365" i="7"/>
  <c r="E365" i="7"/>
  <c r="D365" i="7"/>
  <c r="B365" i="7"/>
  <c r="H362" i="7"/>
  <c r="J362" i="7"/>
  <c r="I360" i="7"/>
  <c r="H360" i="7"/>
  <c r="E360" i="7"/>
  <c r="J359" i="7"/>
  <c r="E359" i="7"/>
  <c r="J358" i="7"/>
  <c r="E358" i="7"/>
  <c r="K357" i="7"/>
  <c r="J357" i="7"/>
  <c r="H357" i="7"/>
  <c r="I357" i="7"/>
  <c r="F357" i="7"/>
  <c r="V357" i="7"/>
  <c r="T357" i="7"/>
  <c r="R357" i="7"/>
  <c r="U357" i="7"/>
  <c r="S357" i="7"/>
  <c r="Q357" i="7"/>
  <c r="E357" i="7"/>
  <c r="D357" i="7"/>
  <c r="B357" i="7"/>
  <c r="K356" i="7"/>
  <c r="J356" i="7"/>
  <c r="I356" i="7"/>
  <c r="H356" i="7"/>
  <c r="F356" i="7"/>
  <c r="C355" i="7"/>
  <c r="V354" i="7"/>
  <c r="T354" i="7"/>
  <c r="K359" i="7" s="1"/>
  <c r="R354" i="7"/>
  <c r="U354" i="7"/>
  <c r="S354" i="7"/>
  <c r="Q354" i="7"/>
  <c r="I358" i="7" s="1"/>
  <c r="E354" i="7"/>
  <c r="D354" i="7"/>
  <c r="B354" i="7"/>
  <c r="K351" i="7"/>
  <c r="P352" i="7" s="1"/>
  <c r="J351" i="7"/>
  <c r="I351" i="7"/>
  <c r="H352" i="7" s="1"/>
  <c r="H351" i="7"/>
  <c r="F351" i="7"/>
  <c r="V351" i="7"/>
  <c r="T351" i="7"/>
  <c r="R351" i="7"/>
  <c r="U351" i="7"/>
  <c r="S351" i="7"/>
  <c r="Q351" i="7"/>
  <c r="E351" i="7"/>
  <c r="D351" i="7"/>
  <c r="B351" i="7"/>
  <c r="P349" i="7"/>
  <c r="K348" i="7"/>
  <c r="J349" i="7" s="1"/>
  <c r="J348" i="7"/>
  <c r="I348" i="7"/>
  <c r="O349" i="7" s="1"/>
  <c r="H348" i="7"/>
  <c r="F348" i="7"/>
  <c r="V348" i="7"/>
  <c r="T348" i="7"/>
  <c r="R348" i="7"/>
  <c r="U348" i="7"/>
  <c r="S348" i="7"/>
  <c r="Q348" i="7"/>
  <c r="E348" i="7"/>
  <c r="D348" i="7"/>
  <c r="B348" i="7"/>
  <c r="O346" i="7"/>
  <c r="K345" i="7"/>
  <c r="P346" i="7" s="1"/>
  <c r="J345" i="7"/>
  <c r="I345" i="7"/>
  <c r="H346" i="7" s="1"/>
  <c r="H345" i="7"/>
  <c r="F345" i="7"/>
  <c r="V345" i="7"/>
  <c r="T345" i="7"/>
  <c r="R345" i="7"/>
  <c r="U345" i="7"/>
  <c r="S345" i="7"/>
  <c r="Q345" i="7"/>
  <c r="E345" i="7"/>
  <c r="D345" i="7"/>
  <c r="B345" i="7"/>
  <c r="K342" i="7"/>
  <c r="P343" i="7" s="1"/>
  <c r="J342" i="7"/>
  <c r="I342" i="7"/>
  <c r="O343" i="7" s="1"/>
  <c r="H342" i="7"/>
  <c r="F342" i="7"/>
  <c r="V342" i="7"/>
  <c r="T342" i="7"/>
  <c r="R342" i="7"/>
  <c r="U342" i="7"/>
  <c r="S342" i="7"/>
  <c r="Q342" i="7"/>
  <c r="E342" i="7"/>
  <c r="D342" i="7"/>
  <c r="B342" i="7"/>
  <c r="O340" i="7"/>
  <c r="K339" i="7"/>
  <c r="P340" i="7" s="1"/>
  <c r="J339" i="7"/>
  <c r="I339" i="7"/>
  <c r="H340" i="7" s="1"/>
  <c r="H339" i="7"/>
  <c r="F339" i="7"/>
  <c r="V339" i="7"/>
  <c r="T339" i="7"/>
  <c r="R339" i="7"/>
  <c r="U339" i="7"/>
  <c r="S339" i="7"/>
  <c r="Q339" i="7"/>
  <c r="E339" i="7"/>
  <c r="D339" i="7"/>
  <c r="B339" i="7"/>
  <c r="H337" i="7"/>
  <c r="P337" i="7"/>
  <c r="K336" i="7"/>
  <c r="J337" i="7" s="1"/>
  <c r="J336" i="7"/>
  <c r="I336" i="7"/>
  <c r="O337" i="7" s="1"/>
  <c r="H336" i="7"/>
  <c r="F336" i="7"/>
  <c r="V336" i="7"/>
  <c r="T336" i="7"/>
  <c r="R336" i="7"/>
  <c r="U336" i="7"/>
  <c r="S336" i="7"/>
  <c r="Q336" i="7"/>
  <c r="E336" i="7"/>
  <c r="D336" i="7"/>
  <c r="B336" i="7"/>
  <c r="K333" i="7"/>
  <c r="P334" i="7" s="1"/>
  <c r="J333" i="7"/>
  <c r="I333" i="7"/>
  <c r="H334" i="7" s="1"/>
  <c r="H333" i="7"/>
  <c r="F333" i="7"/>
  <c r="V333" i="7"/>
  <c r="T333" i="7"/>
  <c r="R333" i="7"/>
  <c r="U333" i="7"/>
  <c r="S333" i="7"/>
  <c r="Q333" i="7"/>
  <c r="E333" i="7"/>
  <c r="D333" i="7"/>
  <c r="B333" i="7"/>
  <c r="K330" i="7"/>
  <c r="P331" i="7" s="1"/>
  <c r="J330" i="7"/>
  <c r="I330" i="7"/>
  <c r="O331" i="7" s="1"/>
  <c r="H330" i="7"/>
  <c r="F330" i="7"/>
  <c r="V330" i="7"/>
  <c r="T330" i="7"/>
  <c r="R330" i="7"/>
  <c r="U330" i="7"/>
  <c r="S330" i="7"/>
  <c r="Q330" i="7"/>
  <c r="E330" i="7"/>
  <c r="D330" i="7"/>
  <c r="B330" i="7"/>
  <c r="H327" i="7"/>
  <c r="J327" i="7"/>
  <c r="I325" i="7"/>
  <c r="H325" i="7"/>
  <c r="E325" i="7"/>
  <c r="J324" i="7"/>
  <c r="E324" i="7"/>
  <c r="J323" i="7"/>
  <c r="E323" i="7"/>
  <c r="K322" i="7"/>
  <c r="J322" i="7"/>
  <c r="H322" i="7"/>
  <c r="I322" i="7"/>
  <c r="F322" i="7"/>
  <c r="V322" i="7"/>
  <c r="T322" i="7"/>
  <c r="R322" i="7"/>
  <c r="U322" i="7"/>
  <c r="S322" i="7"/>
  <c r="Q322" i="7"/>
  <c r="E322" i="7"/>
  <c r="D322" i="7"/>
  <c r="B322" i="7"/>
  <c r="K321" i="7"/>
  <c r="J321" i="7"/>
  <c r="I321" i="7"/>
  <c r="H321" i="7"/>
  <c r="F321" i="7"/>
  <c r="C320" i="7"/>
  <c r="V319" i="7"/>
  <c r="T319" i="7"/>
  <c r="K324" i="7" s="1"/>
  <c r="R319" i="7"/>
  <c r="K323" i="7" s="1"/>
  <c r="U319" i="7"/>
  <c r="S319" i="7"/>
  <c r="Q319" i="7"/>
  <c r="I323" i="7" s="1"/>
  <c r="E319" i="7"/>
  <c r="D319" i="7"/>
  <c r="B319" i="7"/>
  <c r="A318" i="7"/>
  <c r="I316" i="7"/>
  <c r="J316" i="7"/>
  <c r="I315" i="7"/>
  <c r="J315" i="7"/>
  <c r="AQ314" i="7"/>
  <c r="A314" i="7"/>
  <c r="H310" i="7"/>
  <c r="J310" i="7"/>
  <c r="I308" i="7"/>
  <c r="H308" i="7"/>
  <c r="E308" i="7"/>
  <c r="J307" i="7"/>
  <c r="E307" i="7"/>
  <c r="J306" i="7"/>
  <c r="E306" i="7"/>
  <c r="K305" i="7"/>
  <c r="J305" i="7"/>
  <c r="I305" i="7"/>
  <c r="H305" i="7"/>
  <c r="F305" i="7"/>
  <c r="K304" i="7"/>
  <c r="J304" i="7"/>
  <c r="I304" i="7"/>
  <c r="H304" i="7"/>
  <c r="F304" i="7"/>
  <c r="K303" i="7"/>
  <c r="J303" i="7"/>
  <c r="I303" i="7"/>
  <c r="H303" i="7"/>
  <c r="F303" i="7"/>
  <c r="V302" i="7"/>
  <c r="T302" i="7"/>
  <c r="K307" i="7" s="1"/>
  <c r="R302" i="7"/>
  <c r="K306" i="7" s="1"/>
  <c r="J309" i="7" s="1"/>
  <c r="U302" i="7"/>
  <c r="S302" i="7"/>
  <c r="I307" i="7" s="1"/>
  <c r="Q302" i="7"/>
  <c r="I306" i="7" s="1"/>
  <c r="E302" i="7"/>
  <c r="D302" i="7"/>
  <c r="B302" i="7"/>
  <c r="H299" i="7"/>
  <c r="J299" i="7"/>
  <c r="I297" i="7"/>
  <c r="H297" i="7"/>
  <c r="E297" i="7"/>
  <c r="J296" i="7"/>
  <c r="E296" i="7"/>
  <c r="J295" i="7"/>
  <c r="E295" i="7"/>
  <c r="K294" i="7"/>
  <c r="J294" i="7"/>
  <c r="I294" i="7"/>
  <c r="H294" i="7"/>
  <c r="F294" i="7"/>
  <c r="K293" i="7"/>
  <c r="J293" i="7"/>
  <c r="I293" i="7"/>
  <c r="H293" i="7"/>
  <c r="F293" i="7"/>
  <c r="K292" i="7"/>
  <c r="J292" i="7"/>
  <c r="I292" i="7"/>
  <c r="H292" i="7"/>
  <c r="F292" i="7"/>
  <c r="V291" i="7"/>
  <c r="T291" i="7"/>
  <c r="K296" i="7" s="1"/>
  <c r="R291" i="7"/>
  <c r="K295" i="7" s="1"/>
  <c r="U291" i="7"/>
  <c r="S291" i="7"/>
  <c r="I296" i="7" s="1"/>
  <c r="Q291" i="7"/>
  <c r="I295" i="7" s="1"/>
  <c r="E291" i="7"/>
  <c r="D291" i="7"/>
  <c r="B291" i="7"/>
  <c r="H288" i="7"/>
  <c r="J288" i="7"/>
  <c r="I286" i="7"/>
  <c r="H286" i="7"/>
  <c r="E286" i="7"/>
  <c r="K285" i="7"/>
  <c r="J285" i="7"/>
  <c r="I285" i="7"/>
  <c r="E285" i="7"/>
  <c r="J284" i="7"/>
  <c r="E284" i="7"/>
  <c r="K283" i="7"/>
  <c r="J283" i="7"/>
  <c r="I283" i="7"/>
  <c r="H283" i="7"/>
  <c r="F283" i="7"/>
  <c r="K282" i="7"/>
  <c r="J282" i="7"/>
  <c r="I282" i="7"/>
  <c r="H282" i="7"/>
  <c r="F282" i="7"/>
  <c r="K281" i="7"/>
  <c r="J281" i="7"/>
  <c r="I281" i="7"/>
  <c r="H281" i="7"/>
  <c r="F281" i="7"/>
  <c r="C280" i="7"/>
  <c r="V279" i="7"/>
  <c r="T279" i="7"/>
  <c r="R279" i="7"/>
  <c r="K284" i="7" s="1"/>
  <c r="U279" i="7"/>
  <c r="S279" i="7"/>
  <c r="Q279" i="7"/>
  <c r="I284" i="7" s="1"/>
  <c r="H287" i="7" s="1"/>
  <c r="E279" i="7"/>
  <c r="D279" i="7"/>
  <c r="B279" i="7"/>
  <c r="H276" i="7"/>
  <c r="J276" i="7"/>
  <c r="I274" i="7"/>
  <c r="H274" i="7"/>
  <c r="E274" i="7"/>
  <c r="J273" i="7"/>
  <c r="E273" i="7"/>
  <c r="J272" i="7"/>
  <c r="I272" i="7"/>
  <c r="E272" i="7"/>
  <c r="K271" i="7"/>
  <c r="J271" i="7"/>
  <c r="I271" i="7"/>
  <c r="H271" i="7"/>
  <c r="F271" i="7"/>
  <c r="C270" i="7"/>
  <c r="V269" i="7"/>
  <c r="T269" i="7"/>
  <c r="K273" i="7" s="1"/>
  <c r="R269" i="7"/>
  <c r="K272" i="7" s="1"/>
  <c r="U269" i="7"/>
  <c r="S269" i="7"/>
  <c r="I273" i="7" s="1"/>
  <c r="H277" i="7" s="1"/>
  <c r="Q269" i="7"/>
  <c r="E269" i="7"/>
  <c r="D269" i="7"/>
  <c r="B269" i="7"/>
  <c r="H266" i="7"/>
  <c r="J266" i="7"/>
  <c r="I264" i="7"/>
  <c r="H264" i="7"/>
  <c r="E264" i="7"/>
  <c r="K263" i="7"/>
  <c r="J263" i="7"/>
  <c r="E263" i="7"/>
  <c r="K262" i="7"/>
  <c r="J262" i="7"/>
  <c r="E262" i="7"/>
  <c r="K261" i="7"/>
  <c r="J261" i="7"/>
  <c r="I261" i="7"/>
  <c r="H261" i="7"/>
  <c r="F261" i="7"/>
  <c r="K260" i="7"/>
  <c r="J260" i="7"/>
  <c r="I260" i="7"/>
  <c r="H260" i="7"/>
  <c r="F260" i="7"/>
  <c r="K259" i="7"/>
  <c r="J267" i="7" s="1"/>
  <c r="J259" i="7"/>
  <c r="I259" i="7"/>
  <c r="H259" i="7"/>
  <c r="F259" i="7"/>
  <c r="C258" i="7"/>
  <c r="V257" i="7"/>
  <c r="T257" i="7"/>
  <c r="R257" i="7"/>
  <c r="U257" i="7"/>
  <c r="S257" i="7"/>
  <c r="I263" i="7" s="1"/>
  <c r="Q257" i="7"/>
  <c r="I262" i="7" s="1"/>
  <c r="E257" i="7"/>
  <c r="D257" i="7"/>
  <c r="B257" i="7"/>
  <c r="H254" i="7"/>
  <c r="J254" i="7"/>
  <c r="I252" i="7"/>
  <c r="H252" i="7"/>
  <c r="E252" i="7"/>
  <c r="K251" i="7"/>
  <c r="J251" i="7"/>
  <c r="E251" i="7"/>
  <c r="J250" i="7"/>
  <c r="E250" i="7"/>
  <c r="K249" i="7"/>
  <c r="J249" i="7"/>
  <c r="I249" i="7"/>
  <c r="H249" i="7"/>
  <c r="F249" i="7"/>
  <c r="K248" i="7"/>
  <c r="J248" i="7"/>
  <c r="I248" i="7"/>
  <c r="H248" i="7"/>
  <c r="F248" i="7"/>
  <c r="K247" i="7"/>
  <c r="J247" i="7"/>
  <c r="I247" i="7"/>
  <c r="H247" i="7"/>
  <c r="F247" i="7"/>
  <c r="C246" i="7"/>
  <c r="V245" i="7"/>
  <c r="T245" i="7"/>
  <c r="R245" i="7"/>
  <c r="K250" i="7" s="1"/>
  <c r="U245" i="7"/>
  <c r="S245" i="7"/>
  <c r="I251" i="7" s="1"/>
  <c r="Q245" i="7"/>
  <c r="I250" i="7" s="1"/>
  <c r="E245" i="7"/>
  <c r="D245" i="7"/>
  <c r="B245" i="7"/>
  <c r="H242" i="7"/>
  <c r="J242" i="7"/>
  <c r="I240" i="7"/>
  <c r="H240" i="7"/>
  <c r="E240" i="7"/>
  <c r="J239" i="7"/>
  <c r="E239" i="7"/>
  <c r="J238" i="7"/>
  <c r="E238" i="7"/>
  <c r="K237" i="7"/>
  <c r="J237" i="7"/>
  <c r="I237" i="7"/>
  <c r="H237" i="7"/>
  <c r="F237" i="7"/>
  <c r="K236" i="7"/>
  <c r="J236" i="7"/>
  <c r="I236" i="7"/>
  <c r="H236" i="7"/>
  <c r="F236" i="7"/>
  <c r="K235" i="7"/>
  <c r="J235" i="7"/>
  <c r="I235" i="7"/>
  <c r="H235" i="7"/>
  <c r="F235" i="7"/>
  <c r="C234" i="7"/>
  <c r="V233" i="7"/>
  <c r="T233" i="7"/>
  <c r="K239" i="7" s="1"/>
  <c r="R233" i="7"/>
  <c r="K238" i="7" s="1"/>
  <c r="U233" i="7"/>
  <c r="S233" i="7"/>
  <c r="I239" i="7" s="1"/>
  <c r="Q233" i="7"/>
  <c r="I238" i="7" s="1"/>
  <c r="E233" i="7"/>
  <c r="D233" i="7"/>
  <c r="B233" i="7"/>
  <c r="H230" i="7"/>
  <c r="J230" i="7"/>
  <c r="I228" i="7"/>
  <c r="H228" i="7"/>
  <c r="E228" i="7"/>
  <c r="J227" i="7"/>
  <c r="E227" i="7"/>
  <c r="J226" i="7"/>
  <c r="E226" i="7"/>
  <c r="K225" i="7"/>
  <c r="J225" i="7"/>
  <c r="I225" i="7"/>
  <c r="H225" i="7"/>
  <c r="F225" i="7"/>
  <c r="K224" i="7"/>
  <c r="J224" i="7"/>
  <c r="I224" i="7"/>
  <c r="H224" i="7"/>
  <c r="F224" i="7"/>
  <c r="K223" i="7"/>
  <c r="J223" i="7"/>
  <c r="I223" i="7"/>
  <c r="H223" i="7"/>
  <c r="F223" i="7"/>
  <c r="C222" i="7"/>
  <c r="V221" i="7"/>
  <c r="T221" i="7"/>
  <c r="K227" i="7" s="1"/>
  <c r="R221" i="7"/>
  <c r="K226" i="7" s="1"/>
  <c r="U221" i="7"/>
  <c r="S221" i="7"/>
  <c r="I227" i="7" s="1"/>
  <c r="Q221" i="7"/>
  <c r="I226" i="7" s="1"/>
  <c r="E221" i="7"/>
  <c r="D221" i="7"/>
  <c r="B221" i="7"/>
  <c r="H218" i="7"/>
  <c r="J218" i="7"/>
  <c r="I216" i="7"/>
  <c r="H216" i="7"/>
  <c r="E216" i="7"/>
  <c r="J215" i="7"/>
  <c r="E215" i="7"/>
  <c r="J214" i="7"/>
  <c r="E214" i="7"/>
  <c r="K213" i="7"/>
  <c r="J213" i="7"/>
  <c r="I213" i="7"/>
  <c r="H213" i="7"/>
  <c r="F213" i="7"/>
  <c r="K212" i="7"/>
  <c r="J212" i="7"/>
  <c r="I212" i="7"/>
  <c r="H212" i="7"/>
  <c r="F212" i="7"/>
  <c r="K211" i="7"/>
  <c r="J211" i="7"/>
  <c r="I211" i="7"/>
  <c r="H211" i="7"/>
  <c r="F211" i="7"/>
  <c r="C210" i="7"/>
  <c r="V209" i="7"/>
  <c r="T209" i="7"/>
  <c r="K215" i="7" s="1"/>
  <c r="R209" i="7"/>
  <c r="K214" i="7" s="1"/>
  <c r="P219" i="7" s="1"/>
  <c r="U209" i="7"/>
  <c r="S209" i="7"/>
  <c r="I215" i="7" s="1"/>
  <c r="Q209" i="7"/>
  <c r="I214" i="7" s="1"/>
  <c r="E209" i="7"/>
  <c r="D209" i="7"/>
  <c r="B209" i="7"/>
  <c r="H206" i="7"/>
  <c r="J206" i="7"/>
  <c r="I204" i="7"/>
  <c r="H204" i="7"/>
  <c r="E204" i="7"/>
  <c r="J203" i="7"/>
  <c r="E203" i="7"/>
  <c r="J202" i="7"/>
  <c r="E202" i="7"/>
  <c r="K201" i="7"/>
  <c r="J201" i="7"/>
  <c r="I201" i="7"/>
  <c r="H201" i="7"/>
  <c r="F201" i="7"/>
  <c r="K200" i="7"/>
  <c r="J200" i="7"/>
  <c r="I200" i="7"/>
  <c r="H200" i="7"/>
  <c r="F200" i="7"/>
  <c r="K199" i="7"/>
  <c r="J199" i="7"/>
  <c r="I199" i="7"/>
  <c r="H199" i="7"/>
  <c r="F199" i="7"/>
  <c r="C198" i="7"/>
  <c r="V197" i="7"/>
  <c r="T197" i="7"/>
  <c r="K203" i="7" s="1"/>
  <c r="R197" i="7"/>
  <c r="K202" i="7" s="1"/>
  <c r="U197" i="7"/>
  <c r="S197" i="7"/>
  <c r="I203" i="7" s="1"/>
  <c r="Q197" i="7"/>
  <c r="I202" i="7" s="1"/>
  <c r="E197" i="7"/>
  <c r="D197" i="7"/>
  <c r="B197" i="7"/>
  <c r="H194" i="7"/>
  <c r="J194" i="7"/>
  <c r="I192" i="7"/>
  <c r="H192" i="7"/>
  <c r="E192" i="7"/>
  <c r="J191" i="7"/>
  <c r="E191" i="7"/>
  <c r="J190" i="7"/>
  <c r="E190" i="7"/>
  <c r="K189" i="7"/>
  <c r="J189" i="7"/>
  <c r="I189" i="7"/>
  <c r="H189" i="7"/>
  <c r="F189" i="7"/>
  <c r="C188" i="7"/>
  <c r="V187" i="7"/>
  <c r="T187" i="7"/>
  <c r="K191" i="7" s="1"/>
  <c r="R187" i="7"/>
  <c r="K190" i="7" s="1"/>
  <c r="U187" i="7"/>
  <c r="S187" i="7"/>
  <c r="I191" i="7" s="1"/>
  <c r="Q187" i="7"/>
  <c r="I190" i="7" s="1"/>
  <c r="E187" i="7"/>
  <c r="D187" i="7"/>
  <c r="B187" i="7"/>
  <c r="H184" i="7"/>
  <c r="J184" i="7"/>
  <c r="I182" i="7"/>
  <c r="H182" i="7"/>
  <c r="E182" i="7"/>
  <c r="J181" i="7"/>
  <c r="E181" i="7"/>
  <c r="J180" i="7"/>
  <c r="E180" i="7"/>
  <c r="K179" i="7"/>
  <c r="J179" i="7"/>
  <c r="I179" i="7"/>
  <c r="H179" i="7"/>
  <c r="F179" i="7"/>
  <c r="V178" i="7"/>
  <c r="T178" i="7"/>
  <c r="K181" i="7" s="1"/>
  <c r="R178" i="7"/>
  <c r="K180" i="7" s="1"/>
  <c r="U178" i="7"/>
  <c r="S178" i="7"/>
  <c r="I181" i="7" s="1"/>
  <c r="Q178" i="7"/>
  <c r="I180" i="7" s="1"/>
  <c r="E178" i="7"/>
  <c r="D178" i="7"/>
  <c r="B178" i="7"/>
  <c r="H175" i="7"/>
  <c r="J175" i="7"/>
  <c r="I173" i="7"/>
  <c r="H173" i="7"/>
  <c r="E173" i="7"/>
  <c r="K172" i="7"/>
  <c r="J172" i="7"/>
  <c r="E172" i="7"/>
  <c r="J171" i="7"/>
  <c r="E171" i="7"/>
  <c r="K170" i="7"/>
  <c r="J170" i="7"/>
  <c r="I170" i="7"/>
  <c r="H170" i="7"/>
  <c r="F170" i="7"/>
  <c r="C169" i="7"/>
  <c r="V168" i="7"/>
  <c r="T168" i="7"/>
  <c r="R168" i="7"/>
  <c r="K171" i="7" s="1"/>
  <c r="U168" i="7"/>
  <c r="S168" i="7"/>
  <c r="I172" i="7" s="1"/>
  <c r="Q168" i="7"/>
  <c r="I171" i="7" s="1"/>
  <c r="E168" i="7"/>
  <c r="D168" i="7"/>
  <c r="B168" i="7"/>
  <c r="H165" i="7"/>
  <c r="J165" i="7"/>
  <c r="I163" i="7"/>
  <c r="H163" i="7"/>
  <c r="E163" i="7"/>
  <c r="J162" i="7"/>
  <c r="E162" i="7"/>
  <c r="J161" i="7"/>
  <c r="E161" i="7"/>
  <c r="K160" i="7"/>
  <c r="J160" i="7"/>
  <c r="I160" i="7"/>
  <c r="H160" i="7"/>
  <c r="F160" i="7"/>
  <c r="C159" i="7"/>
  <c r="V158" i="7"/>
  <c r="T158" i="7"/>
  <c r="K162" i="7" s="1"/>
  <c r="R158" i="7"/>
  <c r="K161" i="7" s="1"/>
  <c r="U158" i="7"/>
  <c r="S158" i="7"/>
  <c r="I162" i="7" s="1"/>
  <c r="Q158" i="7"/>
  <c r="I161" i="7" s="1"/>
  <c r="E158" i="7"/>
  <c r="D158" i="7"/>
  <c r="B158" i="7"/>
  <c r="H155" i="7"/>
  <c r="J155" i="7"/>
  <c r="I153" i="7"/>
  <c r="H153" i="7"/>
  <c r="E153" i="7"/>
  <c r="K152" i="7"/>
  <c r="J152" i="7"/>
  <c r="E152" i="7"/>
  <c r="J151" i="7"/>
  <c r="E151" i="7"/>
  <c r="K150" i="7"/>
  <c r="J150" i="7"/>
  <c r="I150" i="7"/>
  <c r="H150" i="7"/>
  <c r="F150" i="7"/>
  <c r="K149" i="7"/>
  <c r="J149" i="7"/>
  <c r="I149" i="7"/>
  <c r="H149" i="7"/>
  <c r="F149" i="7"/>
  <c r="K148" i="7"/>
  <c r="J148" i="7"/>
  <c r="I148" i="7"/>
  <c r="H148" i="7"/>
  <c r="F148" i="7"/>
  <c r="C147" i="7"/>
  <c r="V146" i="7"/>
  <c r="T146" i="7"/>
  <c r="R146" i="7"/>
  <c r="K151" i="7" s="1"/>
  <c r="U146" i="7"/>
  <c r="S146" i="7"/>
  <c r="I152" i="7" s="1"/>
  <c r="Q146" i="7"/>
  <c r="I151" i="7" s="1"/>
  <c r="E146" i="7"/>
  <c r="D146" i="7"/>
  <c r="B146" i="7"/>
  <c r="H143" i="7"/>
  <c r="J143" i="7"/>
  <c r="I141" i="7"/>
  <c r="H141" i="7"/>
  <c r="E141" i="7"/>
  <c r="J140" i="7"/>
  <c r="E140" i="7"/>
  <c r="J139" i="7"/>
  <c r="E139" i="7"/>
  <c r="K138" i="7"/>
  <c r="J138" i="7"/>
  <c r="I138" i="7"/>
  <c r="H138" i="7"/>
  <c r="F138" i="7"/>
  <c r="K137" i="7"/>
  <c r="J137" i="7"/>
  <c r="I137" i="7"/>
  <c r="H137" i="7"/>
  <c r="F137" i="7"/>
  <c r="K136" i="7"/>
  <c r="J136" i="7"/>
  <c r="I136" i="7"/>
  <c r="H136" i="7"/>
  <c r="F136" i="7"/>
  <c r="C135" i="7"/>
  <c r="V134" i="7"/>
  <c r="T134" i="7"/>
  <c r="K140" i="7" s="1"/>
  <c r="R134" i="7"/>
  <c r="K139" i="7" s="1"/>
  <c r="U134" i="7"/>
  <c r="S134" i="7"/>
  <c r="I140" i="7" s="1"/>
  <c r="Q134" i="7"/>
  <c r="I139" i="7" s="1"/>
  <c r="E134" i="7"/>
  <c r="D134" i="7"/>
  <c r="B134" i="7"/>
  <c r="H131" i="7"/>
  <c r="J131" i="7"/>
  <c r="I129" i="7"/>
  <c r="H129" i="7"/>
  <c r="E129" i="7"/>
  <c r="J128" i="7"/>
  <c r="E128" i="7"/>
  <c r="J127" i="7"/>
  <c r="E127" i="7"/>
  <c r="K126" i="7"/>
  <c r="J126" i="7"/>
  <c r="I126" i="7"/>
  <c r="H126" i="7"/>
  <c r="F126" i="7"/>
  <c r="K125" i="7"/>
  <c r="J125" i="7"/>
  <c r="I125" i="7"/>
  <c r="H125" i="7"/>
  <c r="F125" i="7"/>
  <c r="V124" i="7"/>
  <c r="T124" i="7"/>
  <c r="K128" i="7" s="1"/>
  <c r="R124" i="7"/>
  <c r="K127" i="7" s="1"/>
  <c r="U124" i="7"/>
  <c r="S124" i="7"/>
  <c r="I128" i="7" s="1"/>
  <c r="Q124" i="7"/>
  <c r="I127" i="7" s="1"/>
  <c r="E124" i="7"/>
  <c r="D124" i="7"/>
  <c r="B124" i="7"/>
  <c r="H121" i="7"/>
  <c r="J121" i="7"/>
  <c r="I119" i="7"/>
  <c r="H119" i="7"/>
  <c r="E119" i="7"/>
  <c r="J118" i="7"/>
  <c r="E118" i="7"/>
  <c r="J117" i="7"/>
  <c r="E117" i="7"/>
  <c r="K116" i="7"/>
  <c r="J116" i="7"/>
  <c r="I116" i="7"/>
  <c r="H116" i="7"/>
  <c r="F116" i="7"/>
  <c r="K115" i="7"/>
  <c r="J115" i="7"/>
  <c r="I115" i="7"/>
  <c r="H115" i="7"/>
  <c r="F115" i="7"/>
  <c r="K114" i="7"/>
  <c r="J114" i="7"/>
  <c r="I114" i="7"/>
  <c r="H114" i="7"/>
  <c r="F114" i="7"/>
  <c r="V113" i="7"/>
  <c r="T113" i="7"/>
  <c r="K118" i="7" s="1"/>
  <c r="R113" i="7"/>
  <c r="K117" i="7" s="1"/>
  <c r="U113" i="7"/>
  <c r="S113" i="7"/>
  <c r="I118" i="7" s="1"/>
  <c r="Q113" i="7"/>
  <c r="I117" i="7" s="1"/>
  <c r="E113" i="7"/>
  <c r="D113" i="7"/>
  <c r="B113" i="7"/>
  <c r="H110" i="7"/>
  <c r="J110" i="7"/>
  <c r="I108" i="7"/>
  <c r="H108" i="7"/>
  <c r="E108" i="7"/>
  <c r="J107" i="7"/>
  <c r="E107" i="7"/>
  <c r="K106" i="7"/>
  <c r="J106" i="7"/>
  <c r="E106" i="7"/>
  <c r="K105" i="7"/>
  <c r="J105" i="7"/>
  <c r="I105" i="7"/>
  <c r="H105" i="7"/>
  <c r="F105" i="7"/>
  <c r="K104" i="7"/>
  <c r="J104" i="7"/>
  <c r="I104" i="7"/>
  <c r="H104" i="7"/>
  <c r="F104" i="7"/>
  <c r="K103" i="7"/>
  <c r="J103" i="7"/>
  <c r="I103" i="7"/>
  <c r="H103" i="7"/>
  <c r="F103" i="7"/>
  <c r="V102" i="7"/>
  <c r="T102" i="7"/>
  <c r="K107" i="7" s="1"/>
  <c r="R102" i="7"/>
  <c r="U102" i="7"/>
  <c r="S102" i="7"/>
  <c r="I107" i="7" s="1"/>
  <c r="Q102" i="7"/>
  <c r="I106" i="7" s="1"/>
  <c r="E102" i="7"/>
  <c r="D102" i="7"/>
  <c r="B102" i="7"/>
  <c r="H99" i="7"/>
  <c r="J99" i="7"/>
  <c r="I97" i="7"/>
  <c r="H97" i="7"/>
  <c r="E97" i="7"/>
  <c r="J96" i="7"/>
  <c r="E96" i="7"/>
  <c r="K95" i="7"/>
  <c r="J95" i="7"/>
  <c r="E95" i="7"/>
  <c r="K94" i="7"/>
  <c r="J94" i="7"/>
  <c r="I94" i="7"/>
  <c r="H94" i="7"/>
  <c r="F94" i="7"/>
  <c r="K93" i="7"/>
  <c r="J93" i="7"/>
  <c r="I93" i="7"/>
  <c r="H93" i="7"/>
  <c r="F93" i="7"/>
  <c r="K92" i="7"/>
  <c r="J92" i="7"/>
  <c r="I92" i="7"/>
  <c r="H92" i="7"/>
  <c r="F92" i="7"/>
  <c r="V91" i="7"/>
  <c r="T91" i="7"/>
  <c r="K96" i="7" s="1"/>
  <c r="R91" i="7"/>
  <c r="U91" i="7"/>
  <c r="S91" i="7"/>
  <c r="I96" i="7" s="1"/>
  <c r="Q91" i="7"/>
  <c r="I95" i="7" s="1"/>
  <c r="E91" i="7"/>
  <c r="D91" i="7"/>
  <c r="B91" i="7"/>
  <c r="H88" i="7"/>
  <c r="J88" i="7"/>
  <c r="I86" i="7"/>
  <c r="H86" i="7"/>
  <c r="E86" i="7"/>
  <c r="J85" i="7"/>
  <c r="E85" i="7"/>
  <c r="J84" i="7"/>
  <c r="I84" i="7"/>
  <c r="E84" i="7"/>
  <c r="K83" i="7"/>
  <c r="J83" i="7"/>
  <c r="I83" i="7"/>
  <c r="H83" i="7"/>
  <c r="F83" i="7"/>
  <c r="K82" i="7"/>
  <c r="J82" i="7"/>
  <c r="I82" i="7"/>
  <c r="H82" i="7"/>
  <c r="F82" i="7"/>
  <c r="K81" i="7"/>
  <c r="J81" i="7"/>
  <c r="I81" i="7"/>
  <c r="H81" i="7"/>
  <c r="F81" i="7"/>
  <c r="V80" i="7"/>
  <c r="T80" i="7"/>
  <c r="K85" i="7" s="1"/>
  <c r="R80" i="7"/>
  <c r="K84" i="7" s="1"/>
  <c r="U80" i="7"/>
  <c r="S80" i="7"/>
  <c r="I85" i="7" s="1"/>
  <c r="H89" i="7" s="1"/>
  <c r="Q80" i="7"/>
  <c r="E80" i="7"/>
  <c r="D80" i="7"/>
  <c r="B80" i="7"/>
  <c r="H77" i="7"/>
  <c r="J77" i="7"/>
  <c r="I75" i="7"/>
  <c r="H75" i="7"/>
  <c r="E75" i="7"/>
  <c r="J74" i="7"/>
  <c r="E74" i="7"/>
  <c r="J73" i="7"/>
  <c r="E73" i="7"/>
  <c r="K72" i="7"/>
  <c r="J72" i="7"/>
  <c r="I72" i="7"/>
  <c r="H72" i="7"/>
  <c r="F72" i="7"/>
  <c r="K71" i="7"/>
  <c r="J71" i="7"/>
  <c r="I71" i="7"/>
  <c r="H71" i="7"/>
  <c r="F71" i="7"/>
  <c r="K70" i="7"/>
  <c r="J70" i="7"/>
  <c r="I70" i="7"/>
  <c r="H70" i="7"/>
  <c r="F70" i="7"/>
  <c r="V69" i="7"/>
  <c r="T69" i="7"/>
  <c r="K74" i="7" s="1"/>
  <c r="R69" i="7"/>
  <c r="K73" i="7" s="1"/>
  <c r="U69" i="7"/>
  <c r="S69" i="7"/>
  <c r="I74" i="7" s="1"/>
  <c r="Q69" i="7"/>
  <c r="I73" i="7" s="1"/>
  <c r="E69" i="7"/>
  <c r="D69" i="7"/>
  <c r="B69" i="7"/>
  <c r="H66" i="7"/>
  <c r="J66" i="7"/>
  <c r="I64" i="7"/>
  <c r="H64" i="7"/>
  <c r="E64" i="7"/>
  <c r="J63" i="7"/>
  <c r="I63" i="7"/>
  <c r="E63" i="7"/>
  <c r="J62" i="7"/>
  <c r="E62" i="7"/>
  <c r="K61" i="7"/>
  <c r="J61" i="7"/>
  <c r="I61" i="7"/>
  <c r="H61" i="7"/>
  <c r="F61" i="7"/>
  <c r="C60" i="7"/>
  <c r="V59" i="7"/>
  <c r="T59" i="7"/>
  <c r="K63" i="7" s="1"/>
  <c r="R59" i="7"/>
  <c r="K62" i="7" s="1"/>
  <c r="U59" i="7"/>
  <c r="S59" i="7"/>
  <c r="Q59" i="7"/>
  <c r="I62" i="7" s="1"/>
  <c r="E59" i="7"/>
  <c r="D59" i="7"/>
  <c r="B59" i="7"/>
  <c r="H56" i="7"/>
  <c r="J56" i="7"/>
  <c r="I54" i="7"/>
  <c r="H54" i="7"/>
  <c r="E54" i="7"/>
  <c r="K53" i="7"/>
  <c r="J53" i="7"/>
  <c r="E53" i="7"/>
  <c r="J52" i="7"/>
  <c r="E52" i="7"/>
  <c r="K51" i="7"/>
  <c r="J51" i="7"/>
  <c r="I51" i="7"/>
  <c r="H51" i="7"/>
  <c r="F51" i="7"/>
  <c r="C50" i="7"/>
  <c r="V49" i="7"/>
  <c r="T49" i="7"/>
  <c r="R49" i="7"/>
  <c r="K52" i="7" s="1"/>
  <c r="U49" i="7"/>
  <c r="S49" i="7"/>
  <c r="I53" i="7" s="1"/>
  <c r="Q49" i="7"/>
  <c r="I52" i="7" s="1"/>
  <c r="E49" i="7"/>
  <c r="D49" i="7"/>
  <c r="B49" i="7"/>
  <c r="H46" i="7"/>
  <c r="J46" i="7"/>
  <c r="I44" i="7"/>
  <c r="H44" i="7"/>
  <c r="E44" i="7"/>
  <c r="J43" i="7"/>
  <c r="E43" i="7"/>
  <c r="J42" i="7"/>
  <c r="E42" i="7"/>
  <c r="K41" i="7"/>
  <c r="J41" i="7"/>
  <c r="I41" i="7"/>
  <c r="H41" i="7"/>
  <c r="F41" i="7"/>
  <c r="C40" i="7"/>
  <c r="V39" i="7"/>
  <c r="T39" i="7"/>
  <c r="K43" i="7" s="1"/>
  <c r="R39" i="7"/>
  <c r="K42" i="7" s="1"/>
  <c r="U39" i="7"/>
  <c r="S39" i="7"/>
  <c r="I43" i="7" s="1"/>
  <c r="Q39" i="7"/>
  <c r="I42" i="7" s="1"/>
  <c r="E39" i="7"/>
  <c r="D39" i="7"/>
  <c r="B39" i="7"/>
  <c r="AP38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" i="3"/>
  <c r="Y1" i="3"/>
  <c r="CY1" i="3"/>
  <c r="CZ1" i="3"/>
  <c r="DA1" i="3"/>
  <c r="DB1" i="3"/>
  <c r="DC1" i="3"/>
  <c r="A2" i="3"/>
  <c r="Y2" i="3"/>
  <c r="CY2" i="3"/>
  <c r="CZ2" i="3"/>
  <c r="DA2" i="3"/>
  <c r="DB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U7" i="3"/>
  <c r="CV7" i="3"/>
  <c r="CX7" i="3"/>
  <c r="CY7" i="3"/>
  <c r="CZ7" i="3"/>
  <c r="DA7" i="3"/>
  <c r="DB7" i="3"/>
  <c r="DC7" i="3"/>
  <c r="A8" i="3"/>
  <c r="Y8" i="3"/>
  <c r="CX8" i="3" s="1"/>
  <c r="CW8" i="3"/>
  <c r="CY8" i="3"/>
  <c r="CZ8" i="3"/>
  <c r="DB8" i="3" s="1"/>
  <c r="DA8" i="3"/>
  <c r="DC8" i="3"/>
  <c r="A9" i="3"/>
  <c r="Y9" i="3"/>
  <c r="CW9" i="3"/>
  <c r="CX9" i="3"/>
  <c r="CY9" i="3"/>
  <c r="CZ9" i="3"/>
  <c r="DB9" i="3" s="1"/>
  <c r="DA9" i="3"/>
  <c r="DC9" i="3"/>
  <c r="A10" i="3"/>
  <c r="Y10" i="3"/>
  <c r="CX10" i="3"/>
  <c r="CY10" i="3"/>
  <c r="CZ10" i="3"/>
  <c r="DA10" i="3"/>
  <c r="DB10" i="3"/>
  <c r="DC10" i="3"/>
  <c r="A11" i="3"/>
  <c r="Y11" i="3"/>
  <c r="CX11" i="3" s="1"/>
  <c r="CY11" i="3"/>
  <c r="CZ11" i="3"/>
  <c r="DA11" i="3"/>
  <c r="DB11" i="3"/>
  <c r="DC11" i="3"/>
  <c r="A12" i="3"/>
  <c r="Y12" i="3"/>
  <c r="CX12" i="3"/>
  <c r="CY12" i="3"/>
  <c r="CZ12" i="3"/>
  <c r="DA12" i="3"/>
  <c r="DB12" i="3"/>
  <c r="DC12" i="3"/>
  <c r="DF12" i="3"/>
  <c r="DG12" i="3"/>
  <c r="DH12" i="3"/>
  <c r="DI12" i="3"/>
  <c r="DJ12" i="3"/>
  <c r="A13" i="3"/>
  <c r="Y13" i="3"/>
  <c r="CX13" i="3" s="1"/>
  <c r="DF13" i="3" s="1"/>
  <c r="DJ13" i="3" s="1"/>
  <c r="CY13" i="3"/>
  <c r="CZ13" i="3"/>
  <c r="DB13" i="3" s="1"/>
  <c r="DA13" i="3"/>
  <c r="DC13" i="3"/>
  <c r="DH13" i="3"/>
  <c r="DI13" i="3"/>
  <c r="A14" i="3"/>
  <c r="Y14" i="3"/>
  <c r="CX14" i="3"/>
  <c r="DI14" i="3" s="1"/>
  <c r="CY14" i="3"/>
  <c r="CZ14" i="3"/>
  <c r="DB14" i="3" s="1"/>
  <c r="DA14" i="3"/>
  <c r="DC14" i="3"/>
  <c r="DF14" i="3"/>
  <c r="DJ14" i="3" s="1"/>
  <c r="DG14" i="3"/>
  <c r="DH14" i="3"/>
  <c r="A15" i="3"/>
  <c r="Y15" i="3"/>
  <c r="CX15" i="3"/>
  <c r="CY15" i="3"/>
  <c r="CZ15" i="3"/>
  <c r="DB15" i="3" s="1"/>
  <c r="DA15" i="3"/>
  <c r="DC15" i="3"/>
  <c r="A16" i="3"/>
  <c r="Y16" i="3"/>
  <c r="CU16" i="3"/>
  <c r="CV16" i="3"/>
  <c r="CX16" i="3"/>
  <c r="CY16" i="3"/>
  <c r="CZ16" i="3"/>
  <c r="DB16" i="3" s="1"/>
  <c r="DA16" i="3"/>
  <c r="DC16" i="3"/>
  <c r="A17" i="3"/>
  <c r="Y17" i="3"/>
  <c r="CW17" i="3"/>
  <c r="CX17" i="3"/>
  <c r="DF17" i="3" s="1"/>
  <c r="CY17" i="3"/>
  <c r="CZ17" i="3"/>
  <c r="DB17" i="3" s="1"/>
  <c r="DA17" i="3"/>
  <c r="DC17" i="3"/>
  <c r="A18" i="3"/>
  <c r="Y18" i="3"/>
  <c r="CW18" i="3"/>
  <c r="CX18" i="3"/>
  <c r="DF18" i="3" s="1"/>
  <c r="CY18" i="3"/>
  <c r="CZ18" i="3"/>
  <c r="DA18" i="3"/>
  <c r="DB18" i="3"/>
  <c r="DC18" i="3"/>
  <c r="A19" i="3"/>
  <c r="Y19" i="3"/>
  <c r="CX19" i="3" s="1"/>
  <c r="DF19" i="3" s="1"/>
  <c r="DJ19" i="3" s="1"/>
  <c r="CY19" i="3"/>
  <c r="CZ19" i="3"/>
  <c r="DA19" i="3"/>
  <c r="DB19" i="3"/>
  <c r="DC19" i="3"/>
  <c r="A20" i="3"/>
  <c r="Y20" i="3"/>
  <c r="CX20" i="3"/>
  <c r="CY20" i="3"/>
  <c r="CZ20" i="3"/>
  <c r="DA20" i="3"/>
  <c r="DB20" i="3"/>
  <c r="DC20" i="3"/>
  <c r="DF20" i="3"/>
  <c r="DG20" i="3"/>
  <c r="DH20" i="3"/>
  <c r="DI20" i="3"/>
  <c r="DJ20" i="3"/>
  <c r="A21" i="3"/>
  <c r="Y21" i="3"/>
  <c r="CX21" i="3" s="1"/>
  <c r="CY21" i="3"/>
  <c r="CZ21" i="3"/>
  <c r="DB21" i="3" s="1"/>
  <c r="DA21" i="3"/>
  <c r="DC21" i="3"/>
  <c r="A22" i="3"/>
  <c r="Y22" i="3"/>
  <c r="CX22" i="3"/>
  <c r="DI22" i="3" s="1"/>
  <c r="CY22" i="3"/>
  <c r="CZ22" i="3"/>
  <c r="DB22" i="3" s="1"/>
  <c r="DA22" i="3"/>
  <c r="DC22" i="3"/>
  <c r="DF22" i="3"/>
  <c r="DJ22" i="3" s="1"/>
  <c r="DG22" i="3"/>
  <c r="DH22" i="3"/>
  <c r="A23" i="3"/>
  <c r="Y23" i="3"/>
  <c r="CX23" i="3"/>
  <c r="CY23" i="3"/>
  <c r="CZ23" i="3"/>
  <c r="DA23" i="3"/>
  <c r="DB23" i="3"/>
  <c r="DC23" i="3"/>
  <c r="A24" i="3"/>
  <c r="Y24" i="3"/>
  <c r="CX24" i="3"/>
  <c r="CY24" i="3"/>
  <c r="CZ24" i="3"/>
  <c r="DB24" i="3" s="1"/>
  <c r="DA24" i="3"/>
  <c r="DC24" i="3"/>
  <c r="DF24" i="3"/>
  <c r="DJ24" i="3" s="1"/>
  <c r="A25" i="3"/>
  <c r="Y25" i="3"/>
  <c r="CU25" i="3"/>
  <c r="CV25" i="3"/>
  <c r="CX25" i="3"/>
  <c r="CY25" i="3"/>
  <c r="CZ25" i="3"/>
  <c r="DB25" i="3" s="1"/>
  <c r="DA25" i="3"/>
  <c r="DC25" i="3"/>
  <c r="DH25" i="3"/>
  <c r="DI25" i="3"/>
  <c r="DJ25" i="3"/>
  <c r="A26" i="3"/>
  <c r="Y26" i="3"/>
  <c r="CW26" i="3"/>
  <c r="CX26" i="3"/>
  <c r="CY26" i="3"/>
  <c r="CZ26" i="3"/>
  <c r="DB26" i="3" s="1"/>
  <c r="DA26" i="3"/>
  <c r="DC26" i="3"/>
  <c r="DF26" i="3"/>
  <c r="DG26" i="3"/>
  <c r="DJ26" i="3" s="1"/>
  <c r="DH26" i="3"/>
  <c r="DI26" i="3"/>
  <c r="A27" i="3"/>
  <c r="Y27" i="3"/>
  <c r="CX27" i="3" s="1"/>
  <c r="DF27" i="3" s="1"/>
  <c r="CY27" i="3"/>
  <c r="CZ27" i="3"/>
  <c r="DA27" i="3"/>
  <c r="DB27" i="3"/>
  <c r="DC27" i="3"/>
  <c r="A28" i="3"/>
  <c r="Y28" i="3"/>
  <c r="CX28" i="3" s="1"/>
  <c r="DH28" i="3" s="1"/>
  <c r="CW28" i="3"/>
  <c r="CY28" i="3"/>
  <c r="CZ28" i="3"/>
  <c r="DA28" i="3"/>
  <c r="DB28" i="3"/>
  <c r="DC28" i="3"/>
  <c r="DF28" i="3"/>
  <c r="DG28" i="3"/>
  <c r="DJ28" i="3" s="1"/>
  <c r="A29" i="3"/>
  <c r="Y29" i="3"/>
  <c r="CX29" i="3"/>
  <c r="DI29" i="3" s="1"/>
  <c r="CY29" i="3"/>
  <c r="CZ29" i="3"/>
  <c r="DA29" i="3"/>
  <c r="DB29" i="3"/>
  <c r="DC29" i="3"/>
  <c r="DF29" i="3"/>
  <c r="DJ29" i="3" s="1"/>
  <c r="DG29" i="3"/>
  <c r="DH29" i="3"/>
  <c r="A30" i="3"/>
  <c r="Y30" i="3"/>
  <c r="CX30" i="3" s="1"/>
  <c r="CY30" i="3"/>
  <c r="CZ30" i="3"/>
  <c r="DA30" i="3"/>
  <c r="DB30" i="3"/>
  <c r="DC30" i="3"/>
  <c r="A31" i="3"/>
  <c r="Y31" i="3"/>
  <c r="CX31" i="3" s="1"/>
  <c r="CY31" i="3"/>
  <c r="CZ31" i="3"/>
  <c r="DA31" i="3"/>
  <c r="DB31" i="3"/>
  <c r="DC31" i="3"/>
  <c r="A32" i="3"/>
  <c r="Y32" i="3"/>
  <c r="CX32" i="3"/>
  <c r="DI32" i="3" s="1"/>
  <c r="CY32" i="3"/>
  <c r="CZ32" i="3"/>
  <c r="DA32" i="3"/>
  <c r="DB32" i="3"/>
  <c r="DC32" i="3"/>
  <c r="A33" i="3"/>
  <c r="Y33" i="3"/>
  <c r="CX33" i="3" s="1"/>
  <c r="CY33" i="3"/>
  <c r="CZ33" i="3"/>
  <c r="DB33" i="3" s="1"/>
  <c r="DA33" i="3"/>
  <c r="DC33" i="3"/>
  <c r="A34" i="3"/>
  <c r="Y34" i="3"/>
  <c r="CX34" i="3"/>
  <c r="CY34" i="3"/>
  <c r="CZ34" i="3"/>
  <c r="DB34" i="3" s="1"/>
  <c r="DA34" i="3"/>
  <c r="DC34" i="3"/>
  <c r="A35" i="3"/>
  <c r="Y35" i="3"/>
  <c r="CX35" i="3"/>
  <c r="DF35" i="3" s="1"/>
  <c r="DJ35" i="3" s="1"/>
  <c r="CY35" i="3"/>
  <c r="CZ35" i="3"/>
  <c r="DB35" i="3" s="1"/>
  <c r="DA35" i="3"/>
  <c r="DC35" i="3"/>
  <c r="A36" i="3"/>
  <c r="Y36" i="3"/>
  <c r="CX36" i="3"/>
  <c r="DF36" i="3" s="1"/>
  <c r="DJ36" i="3" s="1"/>
  <c r="CY36" i="3"/>
  <c r="CZ36" i="3"/>
  <c r="DB36" i="3" s="1"/>
  <c r="DA36" i="3"/>
  <c r="DC36" i="3"/>
  <c r="A37" i="3"/>
  <c r="Y37" i="3"/>
  <c r="CX37" i="3"/>
  <c r="DF37" i="3" s="1"/>
  <c r="DJ37" i="3" s="1"/>
  <c r="CY37" i="3"/>
  <c r="CZ37" i="3"/>
  <c r="DA37" i="3"/>
  <c r="DB37" i="3"/>
  <c r="DC37" i="3"/>
  <c r="A38" i="3"/>
  <c r="Y38" i="3"/>
  <c r="CX38" i="3" s="1"/>
  <c r="DF38" i="3" s="1"/>
  <c r="DJ38" i="3" s="1"/>
  <c r="CY38" i="3"/>
  <c r="CZ38" i="3"/>
  <c r="DA38" i="3"/>
  <c r="DB38" i="3"/>
  <c r="DC38" i="3"/>
  <c r="A39" i="3"/>
  <c r="Y39" i="3"/>
  <c r="CX39" i="3"/>
  <c r="CY39" i="3"/>
  <c r="CZ39" i="3"/>
  <c r="DB39" i="3" s="1"/>
  <c r="DA39" i="3"/>
  <c r="DC39" i="3"/>
  <c r="DF39" i="3"/>
  <c r="DG39" i="3"/>
  <c r="DH39" i="3"/>
  <c r="DI39" i="3"/>
  <c r="DJ39" i="3"/>
  <c r="A40" i="3"/>
  <c r="Y40" i="3"/>
  <c r="CU40" i="3"/>
  <c r="CV40" i="3"/>
  <c r="CX40" i="3"/>
  <c r="DF40" i="3" s="1"/>
  <c r="CY40" i="3"/>
  <c r="CZ40" i="3"/>
  <c r="DA40" i="3"/>
  <c r="DB40" i="3"/>
  <c r="DC40" i="3"/>
  <c r="DG40" i="3"/>
  <c r="A41" i="3"/>
  <c r="Y41" i="3"/>
  <c r="CY41" i="3"/>
  <c r="CZ41" i="3"/>
  <c r="DA41" i="3"/>
  <c r="DB41" i="3"/>
  <c r="DC41" i="3"/>
  <c r="A42" i="3"/>
  <c r="Y42" i="3"/>
  <c r="CX42" i="3" s="1"/>
  <c r="CW42" i="3"/>
  <c r="CY42" i="3"/>
  <c r="CZ42" i="3"/>
  <c r="DB42" i="3" s="1"/>
  <c r="DA42" i="3"/>
  <c r="DC42" i="3"/>
  <c r="A43" i="3"/>
  <c r="Y43" i="3"/>
  <c r="CX43" i="3" s="1"/>
  <c r="CW43" i="3"/>
  <c r="CY43" i="3"/>
  <c r="CZ43" i="3"/>
  <c r="DB43" i="3" s="1"/>
  <c r="DA43" i="3"/>
  <c r="DC43" i="3"/>
  <c r="A44" i="3"/>
  <c r="Y44" i="3"/>
  <c r="CX44" i="3" s="1"/>
  <c r="CY44" i="3"/>
  <c r="CZ44" i="3"/>
  <c r="DB44" i="3" s="1"/>
  <c r="DA44" i="3"/>
  <c r="DC44" i="3"/>
  <c r="A45" i="3"/>
  <c r="Y45" i="3"/>
  <c r="CX45" i="3" s="1"/>
  <c r="DF45" i="3" s="1"/>
  <c r="DJ45" i="3" s="1"/>
  <c r="CY45" i="3"/>
  <c r="CZ45" i="3"/>
  <c r="DA45" i="3"/>
  <c r="DB45" i="3"/>
  <c r="DC45" i="3"/>
  <c r="DH45" i="3"/>
  <c r="DI45" i="3"/>
  <c r="A46" i="3"/>
  <c r="Y46" i="3"/>
  <c r="CX46" i="3"/>
  <c r="DF46" i="3" s="1"/>
  <c r="DJ46" i="3" s="1"/>
  <c r="CY46" i="3"/>
  <c r="CZ46" i="3"/>
  <c r="DA46" i="3"/>
  <c r="DB46" i="3"/>
  <c r="DC46" i="3"/>
  <c r="DG46" i="3"/>
  <c r="DH46" i="3"/>
  <c r="DI46" i="3"/>
  <c r="A47" i="3"/>
  <c r="Y47" i="3"/>
  <c r="CX47" i="3" s="1"/>
  <c r="DF47" i="3" s="1"/>
  <c r="DJ47" i="3" s="1"/>
  <c r="CY47" i="3"/>
  <c r="CZ47" i="3"/>
  <c r="DA47" i="3"/>
  <c r="DB47" i="3"/>
  <c r="DC47" i="3"/>
  <c r="DH47" i="3"/>
  <c r="DI47" i="3"/>
  <c r="A48" i="3"/>
  <c r="Y48" i="3"/>
  <c r="CX48" i="3"/>
  <c r="DI48" i="3" s="1"/>
  <c r="CY48" i="3"/>
  <c r="CZ48" i="3"/>
  <c r="DA48" i="3"/>
  <c r="DB48" i="3"/>
  <c r="DC48" i="3"/>
  <c r="DH48" i="3"/>
  <c r="A49" i="3"/>
  <c r="Y49" i="3"/>
  <c r="CX49" i="3"/>
  <c r="DH49" i="3" s="1"/>
  <c r="CY49" i="3"/>
  <c r="CZ49" i="3"/>
  <c r="DA49" i="3"/>
  <c r="DB49" i="3"/>
  <c r="DC49" i="3"/>
  <c r="DI49" i="3"/>
  <c r="A50" i="3"/>
  <c r="Y50" i="3"/>
  <c r="CX50" i="3" s="1"/>
  <c r="CY50" i="3"/>
  <c r="CZ50" i="3"/>
  <c r="DB50" i="3" s="1"/>
  <c r="DA50" i="3"/>
  <c r="DC50" i="3"/>
  <c r="A51" i="3"/>
  <c r="Y51" i="3"/>
  <c r="CX51" i="3"/>
  <c r="CY51" i="3"/>
  <c r="CZ51" i="3"/>
  <c r="DB51" i="3" s="1"/>
  <c r="DA51" i="3"/>
  <c r="DC51" i="3"/>
  <c r="A52" i="3"/>
  <c r="Y52" i="3"/>
  <c r="CX52" i="3"/>
  <c r="DG52" i="3" s="1"/>
  <c r="CY52" i="3"/>
  <c r="CZ52" i="3"/>
  <c r="DA52" i="3"/>
  <c r="DB52" i="3"/>
  <c r="DC52" i="3"/>
  <c r="A53" i="3"/>
  <c r="Y53" i="3"/>
  <c r="CX53" i="3"/>
  <c r="DF53" i="3" s="1"/>
  <c r="DJ53" i="3" s="1"/>
  <c r="CY53" i="3"/>
  <c r="CZ53" i="3"/>
  <c r="DB53" i="3" s="1"/>
  <c r="DA53" i="3"/>
  <c r="DC53" i="3"/>
  <c r="A54" i="3"/>
  <c r="Y54" i="3"/>
  <c r="CX54" i="3"/>
  <c r="DF54" i="3" s="1"/>
  <c r="DJ54" i="3" s="1"/>
  <c r="CY54" i="3"/>
  <c r="CZ54" i="3"/>
  <c r="DB54" i="3" s="1"/>
  <c r="DA54" i="3"/>
  <c r="DC54" i="3"/>
  <c r="DH54" i="3"/>
  <c r="A55" i="3"/>
  <c r="Y55" i="3"/>
  <c r="CX55" i="3" s="1"/>
  <c r="DF55" i="3" s="1"/>
  <c r="CU55" i="3"/>
  <c r="CV55" i="3"/>
  <c r="CY55" i="3"/>
  <c r="CZ55" i="3"/>
  <c r="DA55" i="3"/>
  <c r="DB55" i="3"/>
  <c r="DC55" i="3"/>
  <c r="A56" i="3"/>
  <c r="Y56" i="3"/>
  <c r="CX56" i="3" s="1"/>
  <c r="CW56" i="3"/>
  <c r="CY56" i="3"/>
  <c r="CZ56" i="3"/>
  <c r="DB56" i="3" s="1"/>
  <c r="DA56" i="3"/>
  <c r="DC56" i="3"/>
  <c r="A57" i="3"/>
  <c r="Y57" i="3"/>
  <c r="CX57" i="3"/>
  <c r="DI57" i="3" s="1"/>
  <c r="CY57" i="3"/>
  <c r="CZ57" i="3"/>
  <c r="DB57" i="3" s="1"/>
  <c r="DA57" i="3"/>
  <c r="DC57" i="3"/>
  <c r="DH57" i="3"/>
  <c r="A58" i="3"/>
  <c r="Y58" i="3"/>
  <c r="CX58" i="3" s="1"/>
  <c r="CY58" i="3"/>
  <c r="CZ58" i="3"/>
  <c r="DB58" i="3" s="1"/>
  <c r="DA58" i="3"/>
  <c r="DC58" i="3"/>
  <c r="A59" i="3"/>
  <c r="Y59" i="3"/>
  <c r="CX59" i="3"/>
  <c r="CY59" i="3"/>
  <c r="CZ59" i="3"/>
  <c r="DB59" i="3" s="1"/>
  <c r="DA59" i="3"/>
  <c r="DC59" i="3"/>
  <c r="A60" i="3"/>
  <c r="Y60" i="3"/>
  <c r="CX60" i="3"/>
  <c r="CY60" i="3"/>
  <c r="CZ60" i="3"/>
  <c r="DA60" i="3"/>
  <c r="DB60" i="3"/>
  <c r="DC60" i="3"/>
  <c r="A61" i="3"/>
  <c r="Y61" i="3"/>
  <c r="CX61" i="3"/>
  <c r="DG61" i="3" s="1"/>
  <c r="CY61" i="3"/>
  <c r="CZ61" i="3"/>
  <c r="DB61" i="3" s="1"/>
  <c r="DA61" i="3"/>
  <c r="DC61" i="3"/>
  <c r="DI61" i="3"/>
  <c r="A62" i="3"/>
  <c r="Y62" i="3"/>
  <c r="CX62" i="3"/>
  <c r="DF62" i="3" s="1"/>
  <c r="DJ62" i="3" s="1"/>
  <c r="CY62" i="3"/>
  <c r="CZ62" i="3"/>
  <c r="DB62" i="3" s="1"/>
  <c r="DA62" i="3"/>
  <c r="DC62" i="3"/>
  <c r="A63" i="3"/>
  <c r="Y63" i="3"/>
  <c r="CX63" i="3"/>
  <c r="DG63" i="3" s="1"/>
  <c r="CY63" i="3"/>
  <c r="CZ63" i="3"/>
  <c r="DB63" i="3" s="1"/>
  <c r="DA63" i="3"/>
  <c r="DC63" i="3"/>
  <c r="DF63" i="3"/>
  <c r="DJ63" i="3" s="1"/>
  <c r="DI63" i="3"/>
  <c r="A64" i="3"/>
  <c r="Y64" i="3"/>
  <c r="CX64" i="3"/>
  <c r="DF64" i="3" s="1"/>
  <c r="DJ64" i="3" s="1"/>
  <c r="CY64" i="3"/>
  <c r="CZ64" i="3"/>
  <c r="DB64" i="3" s="1"/>
  <c r="DA64" i="3"/>
  <c r="DC64" i="3"/>
  <c r="A65" i="3"/>
  <c r="Y65" i="3"/>
  <c r="CX65" i="3"/>
  <c r="DF65" i="3" s="1"/>
  <c r="DJ65" i="3" s="1"/>
  <c r="CY65" i="3"/>
  <c r="CZ65" i="3"/>
  <c r="DB65" i="3" s="1"/>
  <c r="DA65" i="3"/>
  <c r="DC65" i="3"/>
  <c r="A66" i="3"/>
  <c r="Y66" i="3"/>
  <c r="CX66" i="3" s="1"/>
  <c r="DF66" i="3" s="1"/>
  <c r="DJ66" i="3" s="1"/>
  <c r="CY66" i="3"/>
  <c r="CZ66" i="3"/>
  <c r="DA66" i="3"/>
  <c r="DB66" i="3"/>
  <c r="DC66" i="3"/>
  <c r="A67" i="3"/>
  <c r="Y67" i="3"/>
  <c r="CX67" i="3"/>
  <c r="DF67" i="3" s="1"/>
  <c r="DJ67" i="3" s="1"/>
  <c r="CY67" i="3"/>
  <c r="CZ67" i="3"/>
  <c r="DA67" i="3"/>
  <c r="DB67" i="3"/>
  <c r="DC67" i="3"/>
  <c r="A68" i="3"/>
  <c r="Y68" i="3"/>
  <c r="CV68" i="3" s="1"/>
  <c r="CU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X70" i="3" s="1"/>
  <c r="CY70" i="3"/>
  <c r="CZ70" i="3"/>
  <c r="DB70" i="3" s="1"/>
  <c r="DA70" i="3"/>
  <c r="DC70" i="3"/>
  <c r="A71" i="3"/>
  <c r="Y71" i="3"/>
  <c r="CX71" i="3" s="1"/>
  <c r="CY71" i="3"/>
  <c r="CZ71" i="3"/>
  <c r="DB71" i="3" s="1"/>
  <c r="DA71" i="3"/>
  <c r="DC71" i="3"/>
  <c r="A72" i="3"/>
  <c r="Y72" i="3"/>
  <c r="CX72" i="3"/>
  <c r="CY72" i="3"/>
  <c r="CZ72" i="3"/>
  <c r="DB72" i="3" s="1"/>
  <c r="DA72" i="3"/>
  <c r="DC72" i="3"/>
  <c r="A73" i="3"/>
  <c r="Y73" i="3"/>
  <c r="CX73" i="3" s="1"/>
  <c r="CY73" i="3"/>
  <c r="CZ73" i="3"/>
  <c r="DB73" i="3" s="1"/>
  <c r="DA73" i="3"/>
  <c r="DC73" i="3"/>
  <c r="A74" i="3"/>
  <c r="Y74" i="3"/>
  <c r="CX74" i="3" s="1"/>
  <c r="CY74" i="3"/>
  <c r="CZ74" i="3"/>
  <c r="DB74" i="3" s="1"/>
  <c r="DA74" i="3"/>
  <c r="DC74" i="3"/>
  <c r="A75" i="3"/>
  <c r="Y75" i="3"/>
  <c r="CX75" i="3" s="1"/>
  <c r="DF75" i="3" s="1"/>
  <c r="DJ75" i="3" s="1"/>
  <c r="CY75" i="3"/>
  <c r="CZ75" i="3"/>
  <c r="DA75" i="3"/>
  <c r="DB75" i="3"/>
  <c r="DC75" i="3"/>
  <c r="DH75" i="3"/>
  <c r="DI75" i="3"/>
  <c r="A76" i="3"/>
  <c r="Y76" i="3"/>
  <c r="CX76" i="3"/>
  <c r="DF76" i="3" s="1"/>
  <c r="DJ76" i="3" s="1"/>
  <c r="CY76" i="3"/>
  <c r="CZ76" i="3"/>
  <c r="DA76" i="3"/>
  <c r="DB76" i="3"/>
  <c r="DC76" i="3"/>
  <c r="DG76" i="3"/>
  <c r="DH76" i="3"/>
  <c r="DI76" i="3"/>
  <c r="A77" i="3"/>
  <c r="Y77" i="3"/>
  <c r="CX77" i="3" s="1"/>
  <c r="DF77" i="3" s="1"/>
  <c r="DJ77" i="3" s="1"/>
  <c r="CY77" i="3"/>
  <c r="CZ77" i="3"/>
  <c r="DA77" i="3"/>
  <c r="DB77" i="3"/>
  <c r="DC77" i="3"/>
  <c r="DH77" i="3"/>
  <c r="DI77" i="3"/>
  <c r="A78" i="3"/>
  <c r="Y78" i="3"/>
  <c r="CX78" i="3"/>
  <c r="DI78" i="3" s="1"/>
  <c r="CY78" i="3"/>
  <c r="CZ78" i="3"/>
  <c r="DA78" i="3"/>
  <c r="DB78" i="3"/>
  <c r="DC78" i="3"/>
  <c r="DH78" i="3"/>
  <c r="A79" i="3"/>
  <c r="Y79" i="3"/>
  <c r="CX79" i="3"/>
  <c r="DH79" i="3" s="1"/>
  <c r="CY79" i="3"/>
  <c r="CZ79" i="3"/>
  <c r="DA79" i="3"/>
  <c r="DB79" i="3"/>
  <c r="DC79" i="3"/>
  <c r="DI79" i="3"/>
  <c r="A80" i="3"/>
  <c r="Y80" i="3"/>
  <c r="CX80" i="3" s="1"/>
  <c r="CY80" i="3"/>
  <c r="CZ80" i="3"/>
  <c r="DB80" i="3" s="1"/>
  <c r="DA80" i="3"/>
  <c r="DC80" i="3"/>
  <c r="A81" i="3"/>
  <c r="Y81" i="3"/>
  <c r="CV81" i="3" s="1"/>
  <c r="CU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X83" i="3" s="1"/>
  <c r="DF83" i="3" s="1"/>
  <c r="CW83" i="3"/>
  <c r="CY83" i="3"/>
  <c r="CZ83" i="3"/>
  <c r="DA83" i="3"/>
  <c r="DB83" i="3"/>
  <c r="DC83" i="3"/>
  <c r="DG83" i="3"/>
  <c r="DH83" i="3"/>
  <c r="DI83" i="3"/>
  <c r="DJ83" i="3"/>
  <c r="A84" i="3"/>
  <c r="Y84" i="3"/>
  <c r="CX84" i="3"/>
  <c r="DF84" i="3" s="1"/>
  <c r="DJ84" i="3" s="1"/>
  <c r="CY84" i="3"/>
  <c r="CZ84" i="3"/>
  <c r="DA84" i="3"/>
  <c r="DB84" i="3"/>
  <c r="DC84" i="3"/>
  <c r="DG84" i="3"/>
  <c r="DH84" i="3"/>
  <c r="DI84" i="3"/>
  <c r="A85" i="3"/>
  <c r="Y85" i="3"/>
  <c r="CX85" i="3" s="1"/>
  <c r="DF85" i="3" s="1"/>
  <c r="DJ85" i="3" s="1"/>
  <c r="CY85" i="3"/>
  <c r="CZ85" i="3"/>
  <c r="DA85" i="3"/>
  <c r="DB85" i="3"/>
  <c r="DC85" i="3"/>
  <c r="DG85" i="3"/>
  <c r="DH85" i="3"/>
  <c r="DI85" i="3"/>
  <c r="A86" i="3"/>
  <c r="Y86" i="3"/>
  <c r="CX86" i="3"/>
  <c r="DI86" i="3" s="1"/>
  <c r="CY86" i="3"/>
  <c r="CZ86" i="3"/>
  <c r="DA86" i="3"/>
  <c r="DB86" i="3"/>
  <c r="DC86" i="3"/>
  <c r="DG86" i="3"/>
  <c r="DH86" i="3"/>
  <c r="A87" i="3"/>
  <c r="Y87" i="3"/>
  <c r="CV87" i="3" s="1"/>
  <c r="CU87" i="3"/>
  <c r="CY87" i="3"/>
  <c r="CZ87" i="3"/>
  <c r="DA87" i="3"/>
  <c r="DB87" i="3"/>
  <c r="DC87" i="3"/>
  <c r="A88" i="3"/>
  <c r="Y88" i="3"/>
  <c r="CW88" i="3" s="1"/>
  <c r="CY88" i="3"/>
  <c r="CZ88" i="3"/>
  <c r="DB88" i="3" s="1"/>
  <c r="DA88" i="3"/>
  <c r="DC88" i="3"/>
  <c r="A89" i="3"/>
  <c r="Y89" i="3"/>
  <c r="CW89" i="3" s="1"/>
  <c r="CY89" i="3"/>
  <c r="CZ89" i="3"/>
  <c r="DB89" i="3" s="1"/>
  <c r="DA89" i="3"/>
  <c r="DC89" i="3"/>
  <c r="A90" i="3"/>
  <c r="Y90" i="3"/>
  <c r="CX90" i="3"/>
  <c r="CY90" i="3"/>
  <c r="CZ90" i="3"/>
  <c r="DA90" i="3"/>
  <c r="DB90" i="3"/>
  <c r="DC90" i="3"/>
  <c r="DF90" i="3"/>
  <c r="DJ90" i="3" s="1"/>
  <c r="DG90" i="3"/>
  <c r="DH90" i="3"/>
  <c r="DI90" i="3"/>
  <c r="A91" i="3"/>
  <c r="Y91" i="3"/>
  <c r="CX91" i="3" s="1"/>
  <c r="CY91" i="3"/>
  <c r="CZ91" i="3"/>
  <c r="DA91" i="3"/>
  <c r="DB91" i="3"/>
  <c r="DC91" i="3"/>
  <c r="DF91" i="3"/>
  <c r="DJ91" i="3" s="1"/>
  <c r="DG91" i="3"/>
  <c r="DH91" i="3"/>
  <c r="DI91" i="3"/>
  <c r="A92" i="3"/>
  <c r="Y92" i="3"/>
  <c r="CX92" i="3"/>
  <c r="CY92" i="3"/>
  <c r="CZ92" i="3"/>
  <c r="DA92" i="3"/>
  <c r="DB92" i="3"/>
  <c r="DC92" i="3"/>
  <c r="DF92" i="3"/>
  <c r="DJ92" i="3" s="1"/>
  <c r="A93" i="3"/>
  <c r="Y93" i="3"/>
  <c r="CU93" i="3"/>
  <c r="CY93" i="3"/>
  <c r="CZ93" i="3"/>
  <c r="DB93" i="3" s="1"/>
  <c r="DA93" i="3"/>
  <c r="DC93" i="3"/>
  <c r="A94" i="3"/>
  <c r="Y94" i="3"/>
  <c r="CW94" i="3" s="1"/>
  <c r="CX94" i="3"/>
  <c r="CY94" i="3"/>
  <c r="CZ94" i="3"/>
  <c r="DB94" i="3" s="1"/>
  <c r="DA94" i="3"/>
  <c r="DC94" i="3"/>
  <c r="DG94" i="3"/>
  <c r="DJ94" i="3" s="1"/>
  <c r="A95" i="3"/>
  <c r="Y95" i="3"/>
  <c r="CU95" i="3"/>
  <c r="CV95" i="3"/>
  <c r="CX95" i="3"/>
  <c r="DH95" i="3" s="1"/>
  <c r="CY95" i="3"/>
  <c r="CZ95" i="3"/>
  <c r="DB95" i="3" s="1"/>
  <c r="DA95" i="3"/>
  <c r="DC95" i="3"/>
  <c r="A96" i="3"/>
  <c r="Y96" i="3"/>
  <c r="CW96" i="3"/>
  <c r="CX96" i="3"/>
  <c r="CY96" i="3"/>
  <c r="CZ96" i="3"/>
  <c r="DB96" i="3" s="1"/>
  <c r="DA96" i="3"/>
  <c r="DC96" i="3"/>
  <c r="A97" i="3"/>
  <c r="Y97" i="3"/>
  <c r="CU97" i="3"/>
  <c r="CY97" i="3"/>
  <c r="CZ97" i="3"/>
  <c r="DA97" i="3"/>
  <c r="DB97" i="3"/>
  <c r="DC97" i="3"/>
  <c r="A98" i="3"/>
  <c r="Y98" i="3"/>
  <c r="CW98" i="3"/>
  <c r="CX98" i="3"/>
  <c r="CY98" i="3"/>
  <c r="CZ98" i="3"/>
  <c r="DA98" i="3"/>
  <c r="DB98" i="3"/>
  <c r="DC98" i="3"/>
  <c r="DI98" i="3"/>
  <c r="A99" i="3"/>
  <c r="Y99" i="3"/>
  <c r="CW99" i="3"/>
  <c r="CX99" i="3"/>
  <c r="CY99" i="3"/>
  <c r="CZ99" i="3"/>
  <c r="DA99" i="3"/>
  <c r="DB99" i="3"/>
  <c r="DC99" i="3"/>
  <c r="A100" i="3"/>
  <c r="Y100" i="3"/>
  <c r="CX100" i="3"/>
  <c r="DG100" i="3" s="1"/>
  <c r="CY100" i="3"/>
  <c r="CZ100" i="3"/>
  <c r="DA100" i="3"/>
  <c r="DB100" i="3"/>
  <c r="DC100" i="3"/>
  <c r="DI100" i="3"/>
  <c r="A101" i="3"/>
  <c r="Y101" i="3"/>
  <c r="CX101" i="3"/>
  <c r="DF101" i="3" s="1"/>
  <c r="CY101" i="3"/>
  <c r="CZ101" i="3"/>
  <c r="DB101" i="3" s="1"/>
  <c r="DA101" i="3"/>
  <c r="DC101" i="3"/>
  <c r="DJ101" i="3"/>
  <c r="A102" i="3"/>
  <c r="Y102" i="3"/>
  <c r="CX102" i="3" s="1"/>
  <c r="CY102" i="3"/>
  <c r="CZ102" i="3"/>
  <c r="DB102" i="3" s="1"/>
  <c r="DA102" i="3"/>
  <c r="DC102" i="3"/>
  <c r="DI102" i="3"/>
  <c r="A103" i="3"/>
  <c r="Y103" i="3"/>
  <c r="CX103" i="3" s="1"/>
  <c r="CU103" i="3"/>
  <c r="CV103" i="3"/>
  <c r="CY103" i="3"/>
  <c r="CZ103" i="3"/>
  <c r="DA103" i="3"/>
  <c r="DB103" i="3"/>
  <c r="DC103" i="3"/>
  <c r="DF103" i="3"/>
  <c r="DG103" i="3"/>
  <c r="DH103" i="3"/>
  <c r="DI103" i="3"/>
  <c r="DJ103" i="3" s="1"/>
  <c r="A104" i="3"/>
  <c r="Y104" i="3"/>
  <c r="CX104" i="3" s="1"/>
  <c r="DI104" i="3" s="1"/>
  <c r="CW104" i="3"/>
  <c r="CY104" i="3"/>
  <c r="CZ104" i="3"/>
  <c r="DB104" i="3" s="1"/>
  <c r="DA104" i="3"/>
  <c r="DC104" i="3"/>
  <c r="DH104" i="3"/>
  <c r="A105" i="3"/>
  <c r="Y105" i="3"/>
  <c r="CW105" i="3"/>
  <c r="CX105" i="3"/>
  <c r="DH105" i="3" s="1"/>
  <c r="CY105" i="3"/>
  <c r="CZ105" i="3"/>
  <c r="DA105" i="3"/>
  <c r="DB105" i="3"/>
  <c r="DC105" i="3"/>
  <c r="DF105" i="3"/>
  <c r="DG105" i="3"/>
  <c r="DJ105" i="3" s="1"/>
  <c r="DI105" i="3"/>
  <c r="A106" i="3"/>
  <c r="Y106" i="3"/>
  <c r="CX106" i="3" s="1"/>
  <c r="DH106" i="3" s="1"/>
  <c r="CY106" i="3"/>
  <c r="CZ106" i="3"/>
  <c r="DB106" i="3" s="1"/>
  <c r="DA106" i="3"/>
  <c r="DC106" i="3"/>
  <c r="DF106" i="3"/>
  <c r="DJ106" i="3"/>
  <c r="A107" i="3"/>
  <c r="Y107" i="3"/>
  <c r="CX107" i="3"/>
  <c r="DG107" i="3" s="1"/>
  <c r="CY107" i="3"/>
  <c r="CZ107" i="3"/>
  <c r="DA107" i="3"/>
  <c r="DB107" i="3"/>
  <c r="DC107" i="3"/>
  <c r="A108" i="3"/>
  <c r="Y108" i="3"/>
  <c r="CX108" i="3"/>
  <c r="CY108" i="3"/>
  <c r="CZ108" i="3"/>
  <c r="DA108" i="3"/>
  <c r="DB108" i="3"/>
  <c r="DC108" i="3"/>
  <c r="DH108" i="3"/>
  <c r="DI108" i="3"/>
  <c r="A109" i="3"/>
  <c r="Y109" i="3"/>
  <c r="CY109" i="3"/>
  <c r="CZ109" i="3"/>
  <c r="DB109" i="3" s="1"/>
  <c r="DA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U133" i="3"/>
  <c r="CV133" i="3"/>
  <c r="CX133" i="3"/>
  <c r="CY133" i="3"/>
  <c r="CZ133" i="3"/>
  <c r="DB133" i="3" s="1"/>
  <c r="DA133" i="3"/>
  <c r="DC133" i="3"/>
  <c r="DF133" i="3"/>
  <c r="DG133" i="3"/>
  <c r="DH133" i="3"/>
  <c r="DI133" i="3"/>
  <c r="DJ133" i="3" s="1"/>
  <c r="A134" i="3"/>
  <c r="Y134" i="3"/>
  <c r="CV134" i="3" s="1"/>
  <c r="CU134" i="3"/>
  <c r="CY134" i="3"/>
  <c r="CZ134" i="3"/>
  <c r="DB134" i="3" s="1"/>
  <c r="DA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U237" i="3"/>
  <c r="CV237" i="3"/>
  <c r="CX237" i="3"/>
  <c r="DI237" i="3" s="1"/>
  <c r="DJ237" i="3" s="1"/>
  <c r="CY237" i="3"/>
  <c r="CZ237" i="3"/>
  <c r="DA237" i="3"/>
  <c r="DB237" i="3"/>
  <c r="DC237" i="3"/>
  <c r="DF237" i="3"/>
  <c r="DG237" i="3"/>
  <c r="DH237" i="3"/>
  <c r="A238" i="3"/>
  <c r="Y238" i="3"/>
  <c r="CW238" i="3"/>
  <c r="CX238" i="3"/>
  <c r="CY238" i="3"/>
  <c r="CZ238" i="3"/>
  <c r="DA238" i="3"/>
  <c r="DB238" i="3"/>
  <c r="DC238" i="3"/>
  <c r="DF238" i="3"/>
  <c r="A239" i="3"/>
  <c r="Y239" i="3"/>
  <c r="CW239" i="3" s="1"/>
  <c r="CX239" i="3"/>
  <c r="CY239" i="3"/>
  <c r="CZ239" i="3"/>
  <c r="DB239" i="3" s="1"/>
  <c r="DA239" i="3"/>
  <c r="DC239" i="3"/>
  <c r="A240" i="3"/>
  <c r="Y240" i="3"/>
  <c r="CY240" i="3"/>
  <c r="CZ240" i="3"/>
  <c r="DA240" i="3"/>
  <c r="DB240" i="3"/>
  <c r="DC240" i="3"/>
  <c r="A241" i="3"/>
  <c r="Y241" i="3"/>
  <c r="CX241" i="3" s="1"/>
  <c r="CW241" i="3"/>
  <c r="CY241" i="3"/>
  <c r="CZ241" i="3"/>
  <c r="DB241" i="3" s="1"/>
  <c r="DA241" i="3"/>
  <c r="DC241" i="3"/>
  <c r="DH241" i="3"/>
  <c r="A242" i="3"/>
  <c r="Y242" i="3"/>
  <c r="CX242" i="3"/>
  <c r="DH242" i="3" s="1"/>
  <c r="CY242" i="3"/>
  <c r="CZ242" i="3"/>
  <c r="DB242" i="3" s="1"/>
  <c r="DA242" i="3"/>
  <c r="DC242" i="3"/>
  <c r="DF242" i="3"/>
  <c r="DG242" i="3"/>
  <c r="DJ242" i="3"/>
  <c r="A243" i="3"/>
  <c r="Y243" i="3"/>
  <c r="CX243" i="3"/>
  <c r="DG243" i="3" s="1"/>
  <c r="CY243" i="3"/>
  <c r="CZ243" i="3"/>
  <c r="DA243" i="3"/>
  <c r="DB243" i="3"/>
  <c r="DC243" i="3"/>
  <c r="DF243" i="3"/>
  <c r="DJ243" i="3" s="1"/>
  <c r="A244" i="3"/>
  <c r="Y244" i="3"/>
  <c r="CV244" i="3" s="1"/>
  <c r="CU244" i="3"/>
  <c r="CY244" i="3"/>
  <c r="CZ244" i="3"/>
  <c r="DB244" i="3" s="1"/>
  <c r="DA244" i="3"/>
  <c r="DC244" i="3"/>
  <c r="A245" i="3"/>
  <c r="Y245" i="3"/>
  <c r="CW245" i="3"/>
  <c r="CX245" i="3"/>
  <c r="DF245" i="3" s="1"/>
  <c r="CY245" i="3"/>
  <c r="CZ245" i="3"/>
  <c r="DA245" i="3"/>
  <c r="DB245" i="3"/>
  <c r="DC245" i="3"/>
  <c r="DG245" i="3"/>
  <c r="DJ245" i="3" s="1"/>
  <c r="DH245" i="3"/>
  <c r="A246" i="3"/>
  <c r="Y246" i="3"/>
  <c r="CX246" i="3" s="1"/>
  <c r="CW246" i="3"/>
  <c r="CY246" i="3"/>
  <c r="CZ246" i="3"/>
  <c r="DB246" i="3" s="1"/>
  <c r="DA246" i="3"/>
  <c r="DC246" i="3"/>
  <c r="A247" i="3"/>
  <c r="Y247" i="3"/>
  <c r="CW247" i="3" s="1"/>
  <c r="CX247" i="3"/>
  <c r="DF247" i="3" s="1"/>
  <c r="CY247" i="3"/>
  <c r="CZ247" i="3"/>
  <c r="DA247" i="3"/>
  <c r="DB247" i="3"/>
  <c r="DC247" i="3"/>
  <c r="DI247" i="3"/>
  <c r="A248" i="3"/>
  <c r="Y248" i="3"/>
  <c r="CW248" i="3" s="1"/>
  <c r="CY248" i="3"/>
  <c r="CZ248" i="3"/>
  <c r="DB248" i="3" s="1"/>
  <c r="DA248" i="3"/>
  <c r="DC248" i="3"/>
  <c r="A249" i="3"/>
  <c r="Y249" i="3"/>
  <c r="CX249" i="3"/>
  <c r="DG249" i="3" s="1"/>
  <c r="CY249" i="3"/>
  <c r="CZ249" i="3"/>
  <c r="DA249" i="3"/>
  <c r="DB249" i="3"/>
  <c r="DC249" i="3"/>
  <c r="DF249" i="3"/>
  <c r="DJ249" i="3" s="1"/>
  <c r="A250" i="3"/>
  <c r="Y250" i="3"/>
  <c r="CX250" i="3"/>
  <c r="DF250" i="3" s="1"/>
  <c r="DJ250" i="3" s="1"/>
  <c r="CY250" i="3"/>
  <c r="CZ250" i="3"/>
  <c r="DA250" i="3"/>
  <c r="DB250" i="3"/>
  <c r="DC250" i="3"/>
  <c r="A251" i="3"/>
  <c r="Y251" i="3"/>
  <c r="CV251" i="3" s="1"/>
  <c r="CU251" i="3"/>
  <c r="CY251" i="3"/>
  <c r="CZ251" i="3"/>
  <c r="DB251" i="3" s="1"/>
  <c r="DA251" i="3"/>
  <c r="DC251" i="3"/>
  <c r="A252" i="3"/>
  <c r="Y252" i="3"/>
  <c r="CW252" i="3"/>
  <c r="CX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X254" i="3" s="1"/>
  <c r="CW254" i="3"/>
  <c r="CY254" i="3"/>
  <c r="CZ254" i="3"/>
  <c r="DB254" i="3" s="1"/>
  <c r="DA254" i="3"/>
  <c r="DC254" i="3"/>
  <c r="DH254" i="3"/>
  <c r="A255" i="3"/>
  <c r="Y255" i="3"/>
  <c r="CW255" i="3"/>
  <c r="CX255" i="3"/>
  <c r="DG255" i="3" s="1"/>
  <c r="DJ255" i="3" s="1"/>
  <c r="CY255" i="3"/>
  <c r="CZ255" i="3"/>
  <c r="DA255" i="3"/>
  <c r="DB255" i="3"/>
  <c r="DC255" i="3"/>
  <c r="DF255" i="3"/>
  <c r="A256" i="3"/>
  <c r="Y256" i="3"/>
  <c r="CX256" i="3"/>
  <c r="DF256" i="3" s="1"/>
  <c r="DJ256" i="3" s="1"/>
  <c r="CY256" i="3"/>
  <c r="CZ256" i="3"/>
  <c r="DA256" i="3"/>
  <c r="DB256" i="3"/>
  <c r="DC256" i="3"/>
  <c r="A257" i="3"/>
  <c r="Y257" i="3"/>
  <c r="CX257" i="3" s="1"/>
  <c r="CY257" i="3"/>
  <c r="CZ257" i="3"/>
  <c r="DA257" i="3"/>
  <c r="DB257" i="3"/>
  <c r="DC257" i="3"/>
  <c r="A258" i="3"/>
  <c r="Y258" i="3"/>
  <c r="CU258" i="3"/>
  <c r="CV258" i="3"/>
  <c r="CX258" i="3"/>
  <c r="DF258" i="3" s="1"/>
  <c r="CY258" i="3"/>
  <c r="CZ258" i="3"/>
  <c r="DA258" i="3"/>
  <c r="DB258" i="3"/>
  <c r="DC258" i="3"/>
  <c r="DG258" i="3"/>
  <c r="DH258" i="3"/>
  <c r="A259" i="3"/>
  <c r="Y259" i="3"/>
  <c r="CX259" i="3" s="1"/>
  <c r="CW259" i="3"/>
  <c r="CY259" i="3"/>
  <c r="CZ259" i="3"/>
  <c r="DB259" i="3" s="1"/>
  <c r="DA259" i="3"/>
  <c r="DC259" i="3"/>
  <c r="A260" i="3"/>
  <c r="Y260" i="3"/>
  <c r="CW260" i="3" s="1"/>
  <c r="CX260" i="3"/>
  <c r="DF260" i="3" s="1"/>
  <c r="CY260" i="3"/>
  <c r="CZ260" i="3"/>
  <c r="DA260" i="3"/>
  <c r="DB260" i="3"/>
  <c r="DC260" i="3"/>
  <c r="DI260" i="3"/>
  <c r="A261" i="3"/>
  <c r="Y261" i="3"/>
  <c r="CW261" i="3" s="1"/>
  <c r="CY261" i="3"/>
  <c r="CZ261" i="3"/>
  <c r="DB261" i="3" s="1"/>
  <c r="DA261" i="3"/>
  <c r="DC261" i="3"/>
  <c r="A262" i="3"/>
  <c r="Y262" i="3"/>
  <c r="CW262" i="3"/>
  <c r="CX262" i="3"/>
  <c r="DF262" i="3" s="1"/>
  <c r="CY262" i="3"/>
  <c r="CZ262" i="3"/>
  <c r="DA262" i="3"/>
  <c r="DB262" i="3"/>
  <c r="DC262" i="3"/>
  <c r="A263" i="3"/>
  <c r="Y263" i="3"/>
  <c r="CX263" i="3" s="1"/>
  <c r="CY263" i="3"/>
  <c r="CZ263" i="3"/>
  <c r="DA263" i="3"/>
  <c r="DB263" i="3"/>
  <c r="DC263" i="3"/>
  <c r="A264" i="3"/>
  <c r="Y264" i="3"/>
  <c r="CX264" i="3"/>
  <c r="DG264" i="3" s="1"/>
  <c r="CY264" i="3"/>
  <c r="CZ264" i="3"/>
  <c r="DB264" i="3" s="1"/>
  <c r="DA264" i="3"/>
  <c r="DC264" i="3"/>
  <c r="DF264" i="3"/>
  <c r="DH264" i="3"/>
  <c r="DI264" i="3"/>
  <c r="DJ264" i="3"/>
  <c r="A265" i="3"/>
  <c r="Y265" i="3"/>
  <c r="CY265" i="3"/>
  <c r="CZ265" i="3"/>
  <c r="DB265" i="3" s="1"/>
  <c r="DA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B268" i="3" s="1"/>
  <c r="DA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B284" i="3" s="1"/>
  <c r="DA284" i="3"/>
  <c r="DC284" i="3"/>
  <c r="A285" i="3"/>
  <c r="Y285" i="3"/>
  <c r="CX285" i="3" s="1"/>
  <c r="CU285" i="3"/>
  <c r="CV285" i="3"/>
  <c r="CY285" i="3"/>
  <c r="CZ285" i="3"/>
  <c r="DB285" i="3" s="1"/>
  <c r="DA285" i="3"/>
  <c r="DC285" i="3"/>
  <c r="A286" i="3"/>
  <c r="Y286" i="3"/>
  <c r="CU286" i="3"/>
  <c r="CV286" i="3"/>
  <c r="CX286" i="3"/>
  <c r="DF286" i="3" s="1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B300" i="3" s="1"/>
  <c r="DA300" i="3"/>
  <c r="DC300" i="3"/>
  <c r="A301" i="3"/>
  <c r="Y301" i="3"/>
  <c r="CX301" i="3" s="1"/>
  <c r="CU301" i="3"/>
  <c r="CV301" i="3"/>
  <c r="CY301" i="3"/>
  <c r="CZ301" i="3"/>
  <c r="DB301" i="3" s="1"/>
  <c r="DA301" i="3"/>
  <c r="DC301" i="3"/>
  <c r="A302" i="3"/>
  <c r="Y302" i="3"/>
  <c r="CW302" i="3"/>
  <c r="CX302" i="3"/>
  <c r="DG302" i="3" s="1"/>
  <c r="DJ302" i="3" s="1"/>
  <c r="CY302" i="3"/>
  <c r="CZ302" i="3"/>
  <c r="DA302" i="3"/>
  <c r="DB302" i="3"/>
  <c r="DC302" i="3"/>
  <c r="DF302" i="3"/>
  <c r="A303" i="3"/>
  <c r="Y303" i="3"/>
  <c r="CX303" i="3" s="1"/>
  <c r="CW303" i="3"/>
  <c r="CY303" i="3"/>
  <c r="CZ303" i="3"/>
  <c r="DA303" i="3"/>
  <c r="DB303" i="3"/>
  <c r="DC303" i="3"/>
  <c r="A304" i="3"/>
  <c r="Y304" i="3"/>
  <c r="CX304" i="3"/>
  <c r="DG304" i="3" s="1"/>
  <c r="CY304" i="3"/>
  <c r="CZ304" i="3"/>
  <c r="DB304" i="3" s="1"/>
  <c r="DA304" i="3"/>
  <c r="DC304" i="3"/>
  <c r="DF304" i="3"/>
  <c r="DH304" i="3"/>
  <c r="DI304" i="3"/>
  <c r="DJ304" i="3"/>
  <c r="A305" i="3"/>
  <c r="Y305" i="3"/>
  <c r="CX305" i="3" s="1"/>
  <c r="CY305" i="3"/>
  <c r="CZ305" i="3"/>
  <c r="DB305" i="3" s="1"/>
  <c r="DA305" i="3"/>
  <c r="DC305" i="3"/>
  <c r="A306" i="3"/>
  <c r="Y306" i="3"/>
  <c r="CX306" i="3"/>
  <c r="DI306" i="3" s="1"/>
  <c r="CY306" i="3"/>
  <c r="CZ306" i="3"/>
  <c r="DA306" i="3"/>
  <c r="DB306" i="3"/>
  <c r="DC306" i="3"/>
  <c r="DF306" i="3"/>
  <c r="DJ306" i="3" s="1"/>
  <c r="DG306" i="3"/>
  <c r="DH306" i="3"/>
  <c r="A307" i="3"/>
  <c r="Y307" i="3"/>
  <c r="CX307" i="3"/>
  <c r="CY307" i="3"/>
  <c r="CZ307" i="3"/>
  <c r="DB307" i="3" s="1"/>
  <c r="DA307" i="3"/>
  <c r="DC307" i="3"/>
  <c r="A308" i="3"/>
  <c r="Y308" i="3"/>
  <c r="CX308" i="3" s="1"/>
  <c r="CY308" i="3"/>
  <c r="CZ308" i="3"/>
  <c r="DB308" i="3" s="1"/>
  <c r="DA308" i="3"/>
  <c r="DC308" i="3"/>
  <c r="A309" i="3"/>
  <c r="Y309" i="3"/>
  <c r="CX309" i="3" s="1"/>
  <c r="CY309" i="3"/>
  <c r="CZ309" i="3"/>
  <c r="DA309" i="3"/>
  <c r="DB309" i="3"/>
  <c r="DC309" i="3"/>
  <c r="A310" i="3"/>
  <c r="Y310" i="3"/>
  <c r="CV310" i="3" s="1"/>
  <c r="CU310" i="3"/>
  <c r="CX310" i="3"/>
  <c r="DH310" i="3" s="1"/>
  <c r="CY310" i="3"/>
  <c r="CZ310" i="3"/>
  <c r="DB310" i="3" s="1"/>
  <c r="DA310" i="3"/>
  <c r="DC310" i="3"/>
  <c r="DG310" i="3"/>
  <c r="A311" i="3"/>
  <c r="Y311" i="3"/>
  <c r="CW311" i="3"/>
  <c r="CX311" i="3"/>
  <c r="DF311" i="3" s="1"/>
  <c r="CY311" i="3"/>
  <c r="CZ311" i="3"/>
  <c r="DB311" i="3" s="1"/>
  <c r="DA311" i="3"/>
  <c r="DC311" i="3"/>
  <c r="A312" i="3"/>
  <c r="Y312" i="3"/>
  <c r="CW312" i="3" s="1"/>
  <c r="CY312" i="3"/>
  <c r="CZ312" i="3"/>
  <c r="DB312" i="3" s="1"/>
  <c r="DA312" i="3"/>
  <c r="DC312" i="3"/>
  <c r="A313" i="3"/>
  <c r="Y313" i="3"/>
  <c r="CX313" i="3" s="1"/>
  <c r="CY313" i="3"/>
  <c r="CZ313" i="3"/>
  <c r="DB313" i="3" s="1"/>
  <c r="DA313" i="3"/>
  <c r="DC313" i="3"/>
  <c r="A314" i="3"/>
  <c r="Y314" i="3"/>
  <c r="CX314" i="3"/>
  <c r="DI314" i="3" s="1"/>
  <c r="CY314" i="3"/>
  <c r="CZ314" i="3"/>
  <c r="DA314" i="3"/>
  <c r="DB314" i="3"/>
  <c r="DC314" i="3"/>
  <c r="DF314" i="3"/>
  <c r="DJ314" i="3" s="1"/>
  <c r="DG314" i="3"/>
  <c r="DH314" i="3"/>
  <c r="A315" i="3"/>
  <c r="Y315" i="3"/>
  <c r="CX315" i="3"/>
  <c r="CY315" i="3"/>
  <c r="CZ315" i="3"/>
  <c r="DB315" i="3" s="1"/>
  <c r="DA315" i="3"/>
  <c r="DC315" i="3"/>
  <c r="A316" i="3"/>
  <c r="Y316" i="3"/>
  <c r="CX316" i="3" s="1"/>
  <c r="CY316" i="3"/>
  <c r="CZ316" i="3"/>
  <c r="DB316" i="3" s="1"/>
  <c r="DA316" i="3"/>
  <c r="DC316" i="3"/>
  <c r="A317" i="3"/>
  <c r="Y317" i="3"/>
  <c r="CX317" i="3" s="1"/>
  <c r="CY317" i="3"/>
  <c r="CZ317" i="3"/>
  <c r="DA317" i="3"/>
  <c r="DB317" i="3"/>
  <c r="DC317" i="3"/>
  <c r="A318" i="3"/>
  <c r="Y318" i="3"/>
  <c r="CX318" i="3"/>
  <c r="DF318" i="3" s="1"/>
  <c r="DJ318" i="3" s="1"/>
  <c r="CY318" i="3"/>
  <c r="CZ318" i="3"/>
  <c r="DA318" i="3"/>
  <c r="DB318" i="3"/>
  <c r="DC318" i="3"/>
  <c r="DI318" i="3"/>
  <c r="A319" i="3"/>
  <c r="Y319" i="3"/>
  <c r="CV319" i="3" s="1"/>
  <c r="CU319" i="3"/>
  <c r="CX319" i="3"/>
  <c r="DG319" i="3" s="1"/>
  <c r="CY319" i="3"/>
  <c r="CZ319" i="3"/>
  <c r="DA319" i="3"/>
  <c r="DB319" i="3"/>
  <c r="DC319" i="3"/>
  <c r="DF319" i="3"/>
  <c r="A320" i="3"/>
  <c r="Y320" i="3"/>
  <c r="CV320" i="3" s="1"/>
  <c r="CU320" i="3"/>
  <c r="CY320" i="3"/>
  <c r="CZ320" i="3"/>
  <c r="DB320" i="3" s="1"/>
  <c r="DA320" i="3"/>
  <c r="DC320" i="3"/>
  <c r="A321" i="3"/>
  <c r="Y321" i="3"/>
  <c r="CU321" i="3"/>
  <c r="CV321" i="3"/>
  <c r="CX321" i="3"/>
  <c r="CY321" i="3"/>
  <c r="CZ321" i="3"/>
  <c r="DB321" i="3" s="1"/>
  <c r="DA321" i="3"/>
  <c r="DC321" i="3"/>
  <c r="DG321" i="3"/>
  <c r="A322" i="3"/>
  <c r="Y322" i="3"/>
  <c r="CX322" i="3" s="1"/>
  <c r="CY322" i="3"/>
  <c r="CZ322" i="3"/>
  <c r="DB322" i="3" s="1"/>
  <c r="DA322" i="3"/>
  <c r="DC322" i="3"/>
  <c r="A323" i="3"/>
  <c r="Y323" i="3"/>
  <c r="CX323" i="3" s="1"/>
  <c r="CU323" i="3"/>
  <c r="CV323" i="3"/>
  <c r="CY323" i="3"/>
  <c r="CZ323" i="3"/>
  <c r="DB323" i="3" s="1"/>
  <c r="DA323" i="3"/>
  <c r="DC323" i="3"/>
  <c r="A324" i="3"/>
  <c r="Y324" i="3"/>
  <c r="CX324" i="3"/>
  <c r="DH324" i="3" s="1"/>
  <c r="CY324" i="3"/>
  <c r="CZ324" i="3"/>
  <c r="DB324" i="3" s="1"/>
  <c r="DA324" i="3"/>
  <c r="DC324" i="3"/>
  <c r="DG324" i="3"/>
  <c r="A325" i="3"/>
  <c r="Y325" i="3"/>
  <c r="CX325" i="3" s="1"/>
  <c r="CU325" i="3"/>
  <c r="CV325" i="3"/>
  <c r="CY325" i="3"/>
  <c r="CZ325" i="3"/>
  <c r="DA325" i="3"/>
  <c r="DB325" i="3"/>
  <c r="DC325" i="3"/>
  <c r="DG325" i="3"/>
  <c r="A326" i="3"/>
  <c r="Y326" i="3"/>
  <c r="CW326" i="3"/>
  <c r="CX326" i="3"/>
  <c r="DF326" i="3" s="1"/>
  <c r="CY326" i="3"/>
  <c r="CZ326" i="3"/>
  <c r="DB326" i="3" s="1"/>
  <c r="DA326" i="3"/>
  <c r="DC326" i="3"/>
  <c r="DG326" i="3"/>
  <c r="DJ326" i="3" s="1"/>
  <c r="DH326" i="3"/>
  <c r="DI326" i="3"/>
  <c r="A327" i="3"/>
  <c r="Y327" i="3"/>
  <c r="CW327" i="3" s="1"/>
  <c r="CX327" i="3"/>
  <c r="CY327" i="3"/>
  <c r="CZ327" i="3"/>
  <c r="DA327" i="3"/>
  <c r="DB327" i="3"/>
  <c r="DC327" i="3"/>
  <c r="A328" i="3"/>
  <c r="Y328" i="3"/>
  <c r="CY328" i="3"/>
  <c r="CZ328" i="3"/>
  <c r="DA328" i="3"/>
  <c r="DB328" i="3"/>
  <c r="DC328" i="3"/>
  <c r="A329" i="3"/>
  <c r="Y329" i="3"/>
  <c r="CX329" i="3"/>
  <c r="CY329" i="3"/>
  <c r="CZ329" i="3"/>
  <c r="DA329" i="3"/>
  <c r="DB329" i="3"/>
  <c r="DC329" i="3"/>
  <c r="DI329" i="3"/>
  <c r="A330" i="3"/>
  <c r="Y330" i="3"/>
  <c r="CX330" i="3" s="1"/>
  <c r="CY330" i="3"/>
  <c r="CZ330" i="3"/>
  <c r="DB330" i="3" s="1"/>
  <c r="DA330" i="3"/>
  <c r="DC330" i="3"/>
  <c r="DH330" i="3"/>
  <c r="A331" i="3"/>
  <c r="Y331" i="3"/>
  <c r="CX331" i="3"/>
  <c r="DH331" i="3" s="1"/>
  <c r="CY331" i="3"/>
  <c r="CZ331" i="3"/>
  <c r="DB331" i="3" s="1"/>
  <c r="DA331" i="3"/>
  <c r="DC331" i="3"/>
  <c r="DG331" i="3"/>
  <c r="A332" i="3"/>
  <c r="Y332" i="3"/>
  <c r="CX332" i="3"/>
  <c r="CY332" i="3"/>
  <c r="CZ332" i="3"/>
  <c r="DA332" i="3"/>
  <c r="DB332" i="3"/>
  <c r="DC332" i="3"/>
  <c r="A333" i="3"/>
  <c r="Y333" i="3"/>
  <c r="CX333" i="3"/>
  <c r="DH333" i="3" s="1"/>
  <c r="CY333" i="3"/>
  <c r="CZ333" i="3"/>
  <c r="DA333" i="3"/>
  <c r="DB333" i="3"/>
  <c r="DC333" i="3"/>
  <c r="A334" i="3"/>
  <c r="Y334" i="3"/>
  <c r="CX334" i="3" s="1"/>
  <c r="CY334" i="3"/>
  <c r="CZ334" i="3"/>
  <c r="DA334" i="3"/>
  <c r="DB334" i="3"/>
  <c r="DC334" i="3"/>
  <c r="DG334" i="3"/>
  <c r="A335" i="3"/>
  <c r="Y335" i="3"/>
  <c r="CX335" i="3" s="1"/>
  <c r="CY335" i="3"/>
  <c r="CZ335" i="3"/>
  <c r="DB335" i="3" s="1"/>
  <c r="DA335" i="3"/>
  <c r="DC335" i="3"/>
  <c r="DF335" i="3"/>
  <c r="DJ335" i="3" s="1"/>
  <c r="A336" i="3"/>
  <c r="Y336" i="3"/>
  <c r="CX336" i="3"/>
  <c r="DF336" i="3" s="1"/>
  <c r="DJ336" i="3" s="1"/>
  <c r="CY336" i="3"/>
  <c r="CZ336" i="3"/>
  <c r="DB336" i="3" s="1"/>
  <c r="DA336" i="3"/>
  <c r="DC336" i="3"/>
  <c r="DG336" i="3"/>
  <c r="DH336" i="3"/>
  <c r="DI336" i="3"/>
  <c r="A337" i="3"/>
  <c r="Y337" i="3"/>
  <c r="CX337" i="3" s="1"/>
  <c r="DG337" i="3" s="1"/>
  <c r="CY337" i="3"/>
  <c r="CZ337" i="3"/>
  <c r="DA337" i="3"/>
  <c r="DB337" i="3"/>
  <c r="DC337" i="3"/>
  <c r="DH337" i="3"/>
  <c r="A338" i="3"/>
  <c r="Y338" i="3"/>
  <c r="CX338" i="3"/>
  <c r="DF338" i="3" s="1"/>
  <c r="DJ338" i="3" s="1"/>
  <c r="CY338" i="3"/>
  <c r="CZ338" i="3"/>
  <c r="DA338" i="3"/>
  <c r="DB338" i="3"/>
  <c r="DC338" i="3"/>
  <c r="A339" i="3"/>
  <c r="Y339" i="3"/>
  <c r="CX339" i="3" s="1"/>
  <c r="CY339" i="3"/>
  <c r="CZ339" i="3"/>
  <c r="DA339" i="3"/>
  <c r="DB339" i="3"/>
  <c r="DC339" i="3"/>
  <c r="A340" i="3"/>
  <c r="Y340" i="3"/>
  <c r="CX340" i="3" s="1"/>
  <c r="CY340" i="3"/>
  <c r="CZ340" i="3"/>
  <c r="DA340" i="3"/>
  <c r="DB340" i="3"/>
  <c r="DC340" i="3"/>
  <c r="A341" i="3"/>
  <c r="Y341" i="3"/>
  <c r="CX341" i="3"/>
  <c r="DI341" i="3" s="1"/>
  <c r="CY341" i="3"/>
  <c r="CZ341" i="3"/>
  <c r="DA341" i="3"/>
  <c r="DB341" i="3"/>
  <c r="DC341" i="3"/>
  <c r="A342" i="3"/>
  <c r="Y342" i="3"/>
  <c r="CX342" i="3" s="1"/>
  <c r="CU342" i="3"/>
  <c r="CV342" i="3"/>
  <c r="CY342" i="3"/>
  <c r="CZ342" i="3"/>
  <c r="DA342" i="3"/>
  <c r="DB342" i="3"/>
  <c r="DC342" i="3"/>
  <c r="A343" i="3"/>
  <c r="Y343" i="3"/>
  <c r="CX343" i="3" s="1"/>
  <c r="CY343" i="3"/>
  <c r="CZ343" i="3"/>
  <c r="DA343" i="3"/>
  <c r="DB343" i="3"/>
  <c r="DC343" i="3"/>
  <c r="DG343" i="3"/>
  <c r="DI343" i="3"/>
  <c r="DJ343" i="3"/>
  <c r="A344" i="3"/>
  <c r="Y344" i="3"/>
  <c r="CW344" i="3" s="1"/>
  <c r="CX344" i="3"/>
  <c r="CY344" i="3"/>
  <c r="CZ344" i="3"/>
  <c r="DB344" i="3" s="1"/>
  <c r="DA344" i="3"/>
  <c r="DC344" i="3"/>
  <c r="DF344" i="3"/>
  <c r="DG344" i="3"/>
  <c r="DJ344" i="3" s="1"/>
  <c r="DH344" i="3"/>
  <c r="DI344" i="3"/>
  <c r="A345" i="3"/>
  <c r="Y345" i="3"/>
  <c r="CW345" i="3" s="1"/>
  <c r="CX345" i="3"/>
  <c r="CY345" i="3"/>
  <c r="CZ345" i="3"/>
  <c r="DA345" i="3"/>
  <c r="DB345" i="3"/>
  <c r="DC345" i="3"/>
  <c r="A346" i="3"/>
  <c r="Y346" i="3"/>
  <c r="CX346" i="3" s="1"/>
  <c r="CY346" i="3"/>
  <c r="CZ346" i="3"/>
  <c r="DB346" i="3" s="1"/>
  <c r="DA346" i="3"/>
  <c r="DC346" i="3"/>
  <c r="DF346" i="3"/>
  <c r="DJ346" i="3" s="1"/>
  <c r="A347" i="3"/>
  <c r="Y347" i="3"/>
  <c r="CX347" i="3" s="1"/>
  <c r="CY347" i="3"/>
  <c r="CZ347" i="3"/>
  <c r="DA347" i="3"/>
  <c r="DB347" i="3"/>
  <c r="DC347" i="3"/>
  <c r="A348" i="3"/>
  <c r="Y348" i="3"/>
  <c r="CX348" i="3"/>
  <c r="CY348" i="3"/>
  <c r="CZ348" i="3"/>
  <c r="DA348" i="3"/>
  <c r="DB348" i="3"/>
  <c r="DC348" i="3"/>
  <c r="DI348" i="3"/>
  <c r="A349" i="3"/>
  <c r="Y349" i="3"/>
  <c r="CX349" i="3" s="1"/>
  <c r="CY349" i="3"/>
  <c r="CZ349" i="3"/>
  <c r="DB349" i="3" s="1"/>
  <c r="DA349" i="3"/>
  <c r="DC349" i="3"/>
  <c r="DH349" i="3"/>
  <c r="A350" i="3"/>
  <c r="Y350" i="3"/>
  <c r="CX350" i="3"/>
  <c r="DG350" i="3" s="1"/>
  <c r="CY350" i="3"/>
  <c r="CZ350" i="3"/>
  <c r="DB350" i="3" s="1"/>
  <c r="DA350" i="3"/>
  <c r="DC350" i="3"/>
  <c r="A351" i="3"/>
  <c r="Y351" i="3"/>
  <c r="CX351" i="3"/>
  <c r="DF351" i="3" s="1"/>
  <c r="DJ351" i="3" s="1"/>
  <c r="CY351" i="3"/>
  <c r="CZ351" i="3"/>
  <c r="DA351" i="3"/>
  <c r="DB351" i="3"/>
  <c r="DC351" i="3"/>
  <c r="A352" i="3"/>
  <c r="Y352" i="3"/>
  <c r="CX352" i="3" s="1"/>
  <c r="CY352" i="3"/>
  <c r="CZ352" i="3"/>
  <c r="DA352" i="3"/>
  <c r="DB352" i="3"/>
  <c r="DC352" i="3"/>
  <c r="A353" i="3"/>
  <c r="Y353" i="3"/>
  <c r="CX353" i="3" s="1"/>
  <c r="CY353" i="3"/>
  <c r="CZ353" i="3"/>
  <c r="DA353" i="3"/>
  <c r="DB353" i="3"/>
  <c r="DC353" i="3"/>
  <c r="DI353" i="3"/>
  <c r="A354" i="3"/>
  <c r="Y354" i="3"/>
  <c r="CX354" i="3" s="1"/>
  <c r="DG354" i="3" s="1"/>
  <c r="CY354" i="3"/>
  <c r="CZ354" i="3"/>
  <c r="DB354" i="3" s="1"/>
  <c r="DA354" i="3"/>
  <c r="DC354" i="3"/>
  <c r="DI354" i="3"/>
  <c r="A355" i="3"/>
  <c r="Y355" i="3"/>
  <c r="CX355" i="3"/>
  <c r="DF355" i="3" s="1"/>
  <c r="DJ355" i="3" s="1"/>
  <c r="CY355" i="3"/>
  <c r="CZ355" i="3"/>
  <c r="DB355" i="3" s="1"/>
  <c r="DA355" i="3"/>
  <c r="DC355" i="3"/>
  <c r="DG355" i="3"/>
  <c r="DH355" i="3"/>
  <c r="DI355" i="3"/>
  <c r="A356" i="3"/>
  <c r="Y356" i="3"/>
  <c r="CX356" i="3" s="1"/>
  <c r="DI356" i="3" s="1"/>
  <c r="CY356" i="3"/>
  <c r="CZ356" i="3"/>
  <c r="DA356" i="3"/>
  <c r="DB356" i="3"/>
  <c r="DC356" i="3"/>
  <c r="DF356" i="3"/>
  <c r="DJ356" i="3" s="1"/>
  <c r="DG356" i="3"/>
  <c r="DH356" i="3"/>
  <c r="A357" i="3"/>
  <c r="Y357" i="3"/>
  <c r="CX357" i="3"/>
  <c r="DF357" i="3" s="1"/>
  <c r="DJ357" i="3" s="1"/>
  <c r="CY357" i="3"/>
  <c r="CZ357" i="3"/>
  <c r="DA357" i="3"/>
  <c r="DB357" i="3"/>
  <c r="DC357" i="3"/>
  <c r="A358" i="3"/>
  <c r="Y358" i="3"/>
  <c r="CX358" i="3" s="1"/>
  <c r="CY358" i="3"/>
  <c r="CZ358" i="3"/>
  <c r="DB358" i="3" s="1"/>
  <c r="DA358" i="3"/>
  <c r="DC358" i="3"/>
  <c r="DF358" i="3"/>
  <c r="DI358" i="3"/>
  <c r="DJ358" i="3"/>
  <c r="A359" i="3"/>
  <c r="Y359" i="3"/>
  <c r="CV359" i="3" s="1"/>
  <c r="CU359" i="3"/>
  <c r="CY359" i="3"/>
  <c r="CZ359" i="3"/>
  <c r="DA359" i="3"/>
  <c r="DB359" i="3"/>
  <c r="DC359" i="3"/>
  <c r="A360" i="3"/>
  <c r="Y360" i="3"/>
  <c r="CX360" i="3"/>
  <c r="DF360" i="3" s="1"/>
  <c r="DJ360" i="3" s="1"/>
  <c r="CY360" i="3"/>
  <c r="CZ360" i="3"/>
  <c r="DB360" i="3" s="1"/>
  <c r="DA360" i="3"/>
  <c r="DC360" i="3"/>
  <c r="DI360" i="3"/>
  <c r="A361" i="3"/>
  <c r="Y361" i="3"/>
  <c r="CV361" i="3" s="1"/>
  <c r="CU361" i="3"/>
  <c r="CY361" i="3"/>
  <c r="CZ361" i="3"/>
  <c r="DA361" i="3"/>
  <c r="DB361" i="3"/>
  <c r="DC361" i="3"/>
  <c r="A362" i="3"/>
  <c r="Y362" i="3"/>
  <c r="CX362" i="3" s="1"/>
  <c r="CY362" i="3"/>
  <c r="CZ362" i="3"/>
  <c r="DB362" i="3" s="1"/>
  <c r="DA362" i="3"/>
  <c r="DC362" i="3"/>
  <c r="A363" i="3"/>
  <c r="Y363" i="3"/>
  <c r="CU363" i="3"/>
  <c r="CV363" i="3"/>
  <c r="CX363" i="3"/>
  <c r="DF363" i="3" s="1"/>
  <c r="CY363" i="3"/>
  <c r="CZ363" i="3"/>
  <c r="DB363" i="3" s="1"/>
  <c r="DA363" i="3"/>
  <c r="DC363" i="3"/>
  <c r="DH363" i="3"/>
  <c r="A364" i="3"/>
  <c r="Y364" i="3"/>
  <c r="CW364" i="3" s="1"/>
  <c r="CX364" i="3"/>
  <c r="CY364" i="3"/>
  <c r="CZ364" i="3"/>
  <c r="DA364" i="3"/>
  <c r="DB364" i="3"/>
  <c r="DC364" i="3"/>
  <c r="A365" i="3"/>
  <c r="Y365" i="3"/>
  <c r="CX365" i="3" s="1"/>
  <c r="CY365" i="3"/>
  <c r="CZ365" i="3"/>
  <c r="DB365" i="3" s="1"/>
  <c r="DA365" i="3"/>
  <c r="DC365" i="3"/>
  <c r="A366" i="3"/>
  <c r="Y366" i="3"/>
  <c r="CX366" i="3" s="1"/>
  <c r="CY366" i="3"/>
  <c r="CZ366" i="3"/>
  <c r="DA366" i="3"/>
  <c r="DB366" i="3"/>
  <c r="DC366" i="3"/>
  <c r="A367" i="3"/>
  <c r="Y367" i="3"/>
  <c r="CX367" i="3"/>
  <c r="DF367" i="3" s="1"/>
  <c r="DJ367" i="3" s="1"/>
  <c r="CY367" i="3"/>
  <c r="CZ367" i="3"/>
  <c r="DB367" i="3" s="1"/>
  <c r="DA367" i="3"/>
  <c r="DC367" i="3"/>
  <c r="DI367" i="3"/>
  <c r="A368" i="3"/>
  <c r="Y368" i="3"/>
  <c r="CX368" i="3" s="1"/>
  <c r="CY368" i="3"/>
  <c r="CZ368" i="3"/>
  <c r="DB368" i="3" s="1"/>
  <c r="DA368" i="3"/>
  <c r="DC368" i="3"/>
  <c r="A369" i="3"/>
  <c r="Y369" i="3"/>
  <c r="CX369" i="3"/>
  <c r="DH369" i="3" s="1"/>
  <c r="CY369" i="3"/>
  <c r="CZ369" i="3"/>
  <c r="DA369" i="3"/>
  <c r="DB369" i="3"/>
  <c r="DC369" i="3"/>
  <c r="DG369" i="3"/>
  <c r="A370" i="3"/>
  <c r="Y370" i="3"/>
  <c r="CX370" i="3"/>
  <c r="DG370" i="3" s="1"/>
  <c r="CY370" i="3"/>
  <c r="CZ370" i="3"/>
  <c r="DA370" i="3"/>
  <c r="DB370" i="3"/>
  <c r="DC370" i="3"/>
  <c r="DF370" i="3"/>
  <c r="DJ370" i="3" s="1"/>
  <c r="DI370" i="3"/>
  <c r="A371" i="3"/>
  <c r="Y371" i="3"/>
  <c r="CX371" i="3" s="1"/>
  <c r="CY371" i="3"/>
  <c r="CZ371" i="3"/>
  <c r="DB371" i="3" s="1"/>
  <c r="DA371" i="3"/>
  <c r="DC371" i="3"/>
  <c r="A372" i="3"/>
  <c r="Y372" i="3"/>
  <c r="CX372" i="3"/>
  <c r="DF372" i="3" s="1"/>
  <c r="DJ372" i="3" s="1"/>
  <c r="CY372" i="3"/>
  <c r="CZ372" i="3"/>
  <c r="DA372" i="3"/>
  <c r="DB372" i="3"/>
  <c r="DC372" i="3"/>
  <c r="DG372" i="3"/>
  <c r="DI372" i="3"/>
  <c r="A373" i="3"/>
  <c r="Y373" i="3"/>
  <c r="CX373" i="3"/>
  <c r="DG373" i="3" s="1"/>
  <c r="CY373" i="3"/>
  <c r="CZ373" i="3"/>
  <c r="DB373" i="3" s="1"/>
  <c r="DA373" i="3"/>
  <c r="DC373" i="3"/>
  <c r="DF373" i="3"/>
  <c r="DJ373" i="3" s="1"/>
  <c r="DI373" i="3"/>
  <c r="A374" i="3"/>
  <c r="Y374" i="3"/>
  <c r="CX374" i="3" s="1"/>
  <c r="CY374" i="3"/>
  <c r="CZ374" i="3"/>
  <c r="DB374" i="3" s="1"/>
  <c r="DA374" i="3"/>
  <c r="DC374" i="3"/>
  <c r="A375" i="3"/>
  <c r="Y375" i="3"/>
  <c r="CX375" i="3" s="1"/>
  <c r="CY375" i="3"/>
  <c r="CZ375" i="3"/>
  <c r="DA375" i="3"/>
  <c r="DB375" i="3"/>
  <c r="DC375" i="3"/>
  <c r="A376" i="3"/>
  <c r="Y376" i="3"/>
  <c r="CX376" i="3"/>
  <c r="CY376" i="3"/>
  <c r="CZ376" i="3"/>
  <c r="DA376" i="3"/>
  <c r="DB376" i="3"/>
  <c r="DC376" i="3"/>
  <c r="A377" i="3"/>
  <c r="Y377" i="3"/>
  <c r="CX377" i="3" s="1"/>
  <c r="CY377" i="3"/>
  <c r="CZ377" i="3"/>
  <c r="DB377" i="3" s="1"/>
  <c r="DA377" i="3"/>
  <c r="DC377" i="3"/>
  <c r="A378" i="3"/>
  <c r="Y378" i="3"/>
  <c r="CU378" i="3"/>
  <c r="CV378" i="3"/>
  <c r="CX378" i="3"/>
  <c r="DI378" i="3" s="1"/>
  <c r="DJ378" i="3" s="1"/>
  <c r="CY378" i="3"/>
  <c r="CZ378" i="3"/>
  <c r="DB378" i="3" s="1"/>
  <c r="DA378" i="3"/>
  <c r="DC378" i="3"/>
  <c r="DF378" i="3"/>
  <c r="DG378" i="3"/>
  <c r="DH378" i="3"/>
  <c r="A379" i="3"/>
  <c r="Y379" i="3"/>
  <c r="CW379" i="3"/>
  <c r="CX379" i="3"/>
  <c r="DG379" i="3" s="1"/>
  <c r="DJ379" i="3" s="1"/>
  <c r="CY379" i="3"/>
  <c r="CZ379" i="3"/>
  <c r="DA379" i="3"/>
  <c r="DB379" i="3"/>
  <c r="DC379" i="3"/>
  <c r="DF379" i="3"/>
  <c r="DI379" i="3"/>
  <c r="A380" i="3"/>
  <c r="Y380" i="3"/>
  <c r="CX380" i="3" s="1"/>
  <c r="CY380" i="3"/>
  <c r="CZ380" i="3"/>
  <c r="DB380" i="3" s="1"/>
  <c r="DA380" i="3"/>
  <c r="DC380" i="3"/>
  <c r="A381" i="3"/>
  <c r="Y381" i="3"/>
  <c r="CX381" i="3"/>
  <c r="DF381" i="3" s="1"/>
  <c r="DJ381" i="3" s="1"/>
  <c r="CY381" i="3"/>
  <c r="CZ381" i="3"/>
  <c r="DA381" i="3"/>
  <c r="DB381" i="3"/>
  <c r="DC381" i="3"/>
  <c r="DG381" i="3"/>
  <c r="DI381" i="3"/>
  <c r="A382" i="3"/>
  <c r="Y382" i="3"/>
  <c r="CX382" i="3"/>
  <c r="DG382" i="3" s="1"/>
  <c r="CY382" i="3"/>
  <c r="CZ382" i="3"/>
  <c r="DB382" i="3" s="1"/>
  <c r="DA382" i="3"/>
  <c r="DC382" i="3"/>
  <c r="DF382" i="3"/>
  <c r="DJ382" i="3" s="1"/>
  <c r="DI382" i="3"/>
  <c r="A383" i="3"/>
  <c r="Y383" i="3"/>
  <c r="CX383" i="3" s="1"/>
  <c r="CY383" i="3"/>
  <c r="CZ383" i="3"/>
  <c r="DB383" i="3" s="1"/>
  <c r="DA383" i="3"/>
  <c r="DC383" i="3"/>
  <c r="A384" i="3"/>
  <c r="Y384" i="3"/>
  <c r="CX384" i="3" s="1"/>
  <c r="CY384" i="3"/>
  <c r="CZ384" i="3"/>
  <c r="DA384" i="3"/>
  <c r="DB384" i="3"/>
  <c r="DC384" i="3"/>
  <c r="A385" i="3"/>
  <c r="Y385" i="3"/>
  <c r="CX385" i="3"/>
  <c r="CY385" i="3"/>
  <c r="CZ385" i="3"/>
  <c r="DA385" i="3"/>
  <c r="DB385" i="3"/>
  <c r="DC385" i="3"/>
  <c r="A386" i="3"/>
  <c r="Y386" i="3"/>
  <c r="CX386" i="3" s="1"/>
  <c r="CY386" i="3"/>
  <c r="CZ386" i="3"/>
  <c r="DB386" i="3" s="1"/>
  <c r="DA386" i="3"/>
  <c r="DC386" i="3"/>
  <c r="A387" i="3"/>
  <c r="Y387" i="3"/>
  <c r="CX387" i="3"/>
  <c r="CY387" i="3"/>
  <c r="CZ387" i="3"/>
  <c r="DA387" i="3"/>
  <c r="DB387" i="3"/>
  <c r="DC387" i="3"/>
  <c r="DF387" i="3"/>
  <c r="DG387" i="3"/>
  <c r="DH387" i="3"/>
  <c r="DI387" i="3"/>
  <c r="DJ387" i="3"/>
  <c r="A388" i="3"/>
  <c r="Y388" i="3"/>
  <c r="CX388" i="3"/>
  <c r="DF388" i="3" s="1"/>
  <c r="DJ388" i="3" s="1"/>
  <c r="CY388" i="3"/>
  <c r="CZ388" i="3"/>
  <c r="DB388" i="3" s="1"/>
  <c r="DA388" i="3"/>
  <c r="DC388" i="3"/>
  <c r="DI388" i="3"/>
  <c r="A389" i="3"/>
  <c r="Y389" i="3"/>
  <c r="CX389" i="3" s="1"/>
  <c r="CY389" i="3"/>
  <c r="CZ389" i="3"/>
  <c r="DB389" i="3" s="1"/>
  <c r="DA389" i="3"/>
  <c r="DC389" i="3"/>
  <c r="DH389" i="3"/>
  <c r="A390" i="3"/>
  <c r="Y390" i="3"/>
  <c r="CX390" i="3"/>
  <c r="DH390" i="3" s="1"/>
  <c r="CY390" i="3"/>
  <c r="CZ390" i="3"/>
  <c r="DA390" i="3"/>
  <c r="DB390" i="3"/>
  <c r="DC390" i="3"/>
  <c r="DG390" i="3"/>
  <c r="A391" i="3"/>
  <c r="Y391" i="3"/>
  <c r="CX391" i="3"/>
  <c r="DG391" i="3" s="1"/>
  <c r="CY391" i="3"/>
  <c r="CZ391" i="3"/>
  <c r="DA391" i="3"/>
  <c r="DB391" i="3"/>
  <c r="DC391" i="3"/>
  <c r="DF391" i="3"/>
  <c r="DJ391" i="3" s="1"/>
  <c r="DI391" i="3"/>
  <c r="A392" i="3"/>
  <c r="Y392" i="3"/>
  <c r="CX392" i="3" s="1"/>
  <c r="CY392" i="3"/>
  <c r="CZ392" i="3"/>
  <c r="DB392" i="3" s="1"/>
  <c r="DA392" i="3"/>
  <c r="DC392" i="3"/>
  <c r="A393" i="3"/>
  <c r="Y393" i="3"/>
  <c r="CU393" i="3"/>
  <c r="CV393" i="3"/>
  <c r="CX393" i="3"/>
  <c r="DF393" i="3" s="1"/>
  <c r="CY393" i="3"/>
  <c r="CZ393" i="3"/>
  <c r="DB393" i="3" s="1"/>
  <c r="DA393" i="3"/>
  <c r="DC393" i="3"/>
  <c r="DH393" i="3"/>
  <c r="A394" i="3"/>
  <c r="Y394" i="3"/>
  <c r="CW394" i="3" s="1"/>
  <c r="CX394" i="3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X396" i="3"/>
  <c r="DF396" i="3" s="1"/>
  <c r="DJ396" i="3" s="1"/>
  <c r="CY396" i="3"/>
  <c r="CZ396" i="3"/>
  <c r="DB396" i="3" s="1"/>
  <c r="DA396" i="3"/>
  <c r="DC396" i="3"/>
  <c r="DI396" i="3"/>
  <c r="A397" i="3"/>
  <c r="Y397" i="3"/>
  <c r="CX397" i="3" s="1"/>
  <c r="CY397" i="3"/>
  <c r="CZ397" i="3"/>
  <c r="DB397" i="3" s="1"/>
  <c r="DA397" i="3"/>
  <c r="DC397" i="3"/>
  <c r="A398" i="3"/>
  <c r="Y398" i="3"/>
  <c r="CX398" i="3"/>
  <c r="DH398" i="3" s="1"/>
  <c r="CY398" i="3"/>
  <c r="CZ398" i="3"/>
  <c r="DA398" i="3"/>
  <c r="DB398" i="3"/>
  <c r="DC398" i="3"/>
  <c r="DG398" i="3"/>
  <c r="A399" i="3"/>
  <c r="Y399" i="3"/>
  <c r="CV399" i="3" s="1"/>
  <c r="CU399" i="3"/>
  <c r="CY399" i="3"/>
  <c r="CZ399" i="3"/>
  <c r="DA399" i="3"/>
  <c r="DB399" i="3"/>
  <c r="DC399" i="3"/>
  <c r="A400" i="3"/>
  <c r="Y400" i="3"/>
  <c r="CW400" i="3"/>
  <c r="CX400" i="3"/>
  <c r="DF400" i="3" s="1"/>
  <c r="CY400" i="3"/>
  <c r="CZ400" i="3"/>
  <c r="DB400" i="3" s="1"/>
  <c r="DA400" i="3"/>
  <c r="DC400" i="3"/>
  <c r="DH400" i="3"/>
  <c r="A401" i="3"/>
  <c r="Y401" i="3"/>
  <c r="CW401" i="3" s="1"/>
  <c r="CX401" i="3"/>
  <c r="CY401" i="3"/>
  <c r="CZ401" i="3"/>
  <c r="DA401" i="3"/>
  <c r="DB401" i="3"/>
  <c r="DC401" i="3"/>
  <c r="A402" i="3"/>
  <c r="Y402" i="3"/>
  <c r="CX402" i="3" s="1"/>
  <c r="CY402" i="3"/>
  <c r="CZ402" i="3"/>
  <c r="DB402" i="3" s="1"/>
  <c r="DA402" i="3"/>
  <c r="DC402" i="3"/>
  <c r="A403" i="3"/>
  <c r="Y403" i="3"/>
  <c r="CX403" i="3" s="1"/>
  <c r="CY403" i="3"/>
  <c r="CZ403" i="3"/>
  <c r="DA403" i="3"/>
  <c r="DB403" i="3"/>
  <c r="DC403" i="3"/>
  <c r="A404" i="3"/>
  <c r="Y404" i="3"/>
  <c r="CX404" i="3"/>
  <c r="DF404" i="3" s="1"/>
  <c r="DJ404" i="3" s="1"/>
  <c r="CY404" i="3"/>
  <c r="CZ404" i="3"/>
  <c r="DB404" i="3" s="1"/>
  <c r="DA404" i="3"/>
  <c r="DC404" i="3"/>
  <c r="DI404" i="3"/>
  <c r="A405" i="3"/>
  <c r="Y405" i="3"/>
  <c r="CV405" i="3" s="1"/>
  <c r="CU405" i="3"/>
  <c r="CY405" i="3"/>
  <c r="CZ405" i="3"/>
  <c r="DA405" i="3"/>
  <c r="DB405" i="3"/>
  <c r="DC405" i="3"/>
  <c r="A406" i="3"/>
  <c r="Y406" i="3"/>
  <c r="CW406" i="3" s="1"/>
  <c r="CY406" i="3"/>
  <c r="CZ406" i="3"/>
  <c r="DA406" i="3"/>
  <c r="DB406" i="3"/>
  <c r="DC406" i="3"/>
  <c r="A407" i="3"/>
  <c r="Y407" i="3"/>
  <c r="CU407" i="3"/>
  <c r="CV407" i="3"/>
  <c r="CX407" i="3"/>
  <c r="DH407" i="3" s="1"/>
  <c r="CY407" i="3"/>
  <c r="CZ407" i="3"/>
  <c r="DA407" i="3"/>
  <c r="DB407" i="3"/>
  <c r="DC407" i="3"/>
  <c r="DF407" i="3"/>
  <c r="DG407" i="3"/>
  <c r="A408" i="3"/>
  <c r="Y408" i="3"/>
  <c r="CX408" i="3" s="1"/>
  <c r="CW408" i="3"/>
  <c r="CY408" i="3"/>
  <c r="CZ408" i="3"/>
  <c r="DB408" i="3" s="1"/>
  <c r="DA408" i="3"/>
  <c r="DC408" i="3"/>
  <c r="A409" i="3"/>
  <c r="Y409" i="3"/>
  <c r="CU409" i="3"/>
  <c r="CV409" i="3"/>
  <c r="CX409" i="3"/>
  <c r="DI409" i="3" s="1"/>
  <c r="DJ409" i="3" s="1"/>
  <c r="CY409" i="3"/>
  <c r="CZ409" i="3"/>
  <c r="DB409" i="3" s="1"/>
  <c r="DA409" i="3"/>
  <c r="DC409" i="3"/>
  <c r="DF409" i="3"/>
  <c r="DG409" i="3"/>
  <c r="DH409" i="3"/>
  <c r="A410" i="3"/>
  <c r="Y410" i="3"/>
  <c r="CW410" i="3"/>
  <c r="CX410" i="3"/>
  <c r="DG410" i="3" s="1"/>
  <c r="DJ410" i="3" s="1"/>
  <c r="CY410" i="3"/>
  <c r="CZ410" i="3"/>
  <c r="DA410" i="3"/>
  <c r="DB410" i="3"/>
  <c r="DC410" i="3"/>
  <c r="DF410" i="3"/>
  <c r="A411" i="3"/>
  <c r="Y411" i="3"/>
  <c r="CV411" i="3" s="1"/>
  <c r="CU411" i="3"/>
  <c r="CY411" i="3"/>
  <c r="CZ411" i="3"/>
  <c r="DB411" i="3" s="1"/>
  <c r="DA411" i="3"/>
  <c r="DC411" i="3"/>
  <c r="A412" i="3"/>
  <c r="Y412" i="3"/>
  <c r="CX412" i="3" s="1"/>
  <c r="CW412" i="3"/>
  <c r="CY412" i="3"/>
  <c r="CZ412" i="3"/>
  <c r="DA412" i="3"/>
  <c r="DB412" i="3"/>
  <c r="DC412" i="3"/>
  <c r="A413" i="3"/>
  <c r="Y413" i="3"/>
  <c r="CV413" i="3" s="1"/>
  <c r="CU413" i="3"/>
  <c r="CY413" i="3"/>
  <c r="CZ413" i="3"/>
  <c r="DA413" i="3"/>
  <c r="DB413" i="3"/>
  <c r="DC413" i="3"/>
  <c r="A414" i="3"/>
  <c r="Y414" i="3"/>
  <c r="CW414" i="3"/>
  <c r="CX414" i="3"/>
  <c r="DI414" i="3" s="1"/>
  <c r="CY414" i="3"/>
  <c r="CZ414" i="3"/>
  <c r="DB414" i="3" s="1"/>
  <c r="DA414" i="3"/>
  <c r="DC414" i="3"/>
  <c r="DF414" i="3"/>
  <c r="DG414" i="3"/>
  <c r="DJ414" i="3" s="1"/>
  <c r="DH414" i="3"/>
  <c r="A415" i="3"/>
  <c r="Y415" i="3"/>
  <c r="CW415" i="3"/>
  <c r="CX415" i="3"/>
  <c r="DG415" i="3" s="1"/>
  <c r="DJ415" i="3" s="1"/>
  <c r="CY415" i="3"/>
  <c r="CZ415" i="3"/>
  <c r="DA415" i="3"/>
  <c r="DB415" i="3"/>
  <c r="DC415" i="3"/>
  <c r="DF415" i="3"/>
  <c r="DI415" i="3"/>
  <c r="A416" i="3"/>
  <c r="Y416" i="3"/>
  <c r="CX416" i="3" s="1"/>
  <c r="CY416" i="3"/>
  <c r="CZ416" i="3"/>
  <c r="DB416" i="3" s="1"/>
  <c r="DA416" i="3"/>
  <c r="DC416" i="3"/>
  <c r="A417" i="3"/>
  <c r="Y417" i="3"/>
  <c r="CX417" i="3" s="1"/>
  <c r="CY417" i="3"/>
  <c r="CZ417" i="3"/>
  <c r="DA417" i="3"/>
  <c r="DB417" i="3"/>
  <c r="DC417" i="3"/>
  <c r="A418" i="3"/>
  <c r="Y418" i="3"/>
  <c r="CX418" i="3"/>
  <c r="DG418" i="3" s="1"/>
  <c r="CY418" i="3"/>
  <c r="CZ418" i="3"/>
  <c r="DB418" i="3" s="1"/>
  <c r="DA418" i="3"/>
  <c r="DC418" i="3"/>
  <c r="DF418" i="3"/>
  <c r="DJ418" i="3" s="1"/>
  <c r="DH418" i="3"/>
  <c r="DI418" i="3"/>
  <c r="A419" i="3"/>
  <c r="Y419" i="3"/>
  <c r="CV419" i="3" s="1"/>
  <c r="CU419" i="3"/>
  <c r="CX419" i="3"/>
  <c r="CY419" i="3"/>
  <c r="CZ419" i="3"/>
  <c r="DA419" i="3"/>
  <c r="DB419" i="3"/>
  <c r="DC419" i="3"/>
  <c r="A420" i="3"/>
  <c r="Y420" i="3"/>
  <c r="CY420" i="3"/>
  <c r="CZ420" i="3"/>
  <c r="DA420" i="3"/>
  <c r="DB420" i="3"/>
  <c r="DC420" i="3"/>
  <c r="A421" i="3"/>
  <c r="Y421" i="3"/>
  <c r="CW421" i="3"/>
  <c r="CX421" i="3"/>
  <c r="DI421" i="3" s="1"/>
  <c r="CY421" i="3"/>
  <c r="CZ421" i="3"/>
  <c r="DB421" i="3" s="1"/>
  <c r="DA421" i="3"/>
  <c r="DC421" i="3"/>
  <c r="DF421" i="3"/>
  <c r="DG421" i="3"/>
  <c r="DJ421" i="3" s="1"/>
  <c r="DH421" i="3"/>
  <c r="A422" i="3"/>
  <c r="Y422" i="3"/>
  <c r="CX422" i="3"/>
  <c r="DH422" i="3" s="1"/>
  <c r="CY422" i="3"/>
  <c r="CZ422" i="3"/>
  <c r="DA422" i="3"/>
  <c r="DB422" i="3"/>
  <c r="DC422" i="3"/>
  <c r="DG422" i="3"/>
  <c r="A423" i="3"/>
  <c r="Y423" i="3"/>
  <c r="CX423" i="3"/>
  <c r="DG423" i="3" s="1"/>
  <c r="CY423" i="3"/>
  <c r="CZ423" i="3"/>
  <c r="DA423" i="3"/>
  <c r="DB423" i="3"/>
  <c r="DC423" i="3"/>
  <c r="DF423" i="3"/>
  <c r="DJ423" i="3" s="1"/>
  <c r="DI423" i="3"/>
  <c r="A424" i="3"/>
  <c r="Y424" i="3"/>
  <c r="CX424" i="3" s="1"/>
  <c r="CY424" i="3"/>
  <c r="CZ424" i="3"/>
  <c r="DB424" i="3" s="1"/>
  <c r="DA424" i="3"/>
  <c r="DC424" i="3"/>
  <c r="A425" i="3"/>
  <c r="Y425" i="3"/>
  <c r="CY425" i="3"/>
  <c r="CZ425" i="3"/>
  <c r="DB425" i="3" s="1"/>
  <c r="DA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A429" i="3"/>
  <c r="DB429" i="3"/>
  <c r="DC429" i="3"/>
  <c r="A430" i="3"/>
  <c r="Y430" i="3"/>
  <c r="CY430" i="3"/>
  <c r="CZ430" i="3"/>
  <c r="DB430" i="3" s="1"/>
  <c r="DA430" i="3"/>
  <c r="DC430" i="3"/>
  <c r="A431" i="3"/>
  <c r="Y431" i="3"/>
  <c r="CY431" i="3"/>
  <c r="CZ431" i="3"/>
  <c r="DB431" i="3" s="1"/>
  <c r="DA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B434" i="3" s="1"/>
  <c r="DA434" i="3"/>
  <c r="DC434" i="3"/>
  <c r="A435" i="3"/>
  <c r="Y435" i="3"/>
  <c r="CU435" i="3"/>
  <c r="CV435" i="3"/>
  <c r="CX435" i="3"/>
  <c r="DI435" i="3" s="1"/>
  <c r="DJ435" i="3" s="1"/>
  <c r="CY435" i="3"/>
  <c r="CZ435" i="3"/>
  <c r="DB435" i="3" s="1"/>
  <c r="DA435" i="3"/>
  <c r="DC435" i="3"/>
  <c r="DF435" i="3"/>
  <c r="DG435" i="3"/>
  <c r="DH435" i="3"/>
  <c r="A436" i="3"/>
  <c r="Y436" i="3"/>
  <c r="CX436" i="3" s="1"/>
  <c r="CU436" i="3"/>
  <c r="CV436" i="3"/>
  <c r="CY436" i="3"/>
  <c r="CZ436" i="3"/>
  <c r="DB436" i="3" s="1"/>
  <c r="DA436" i="3"/>
  <c r="DC436" i="3"/>
  <c r="A437" i="3"/>
  <c r="Y437" i="3"/>
  <c r="CY437" i="3"/>
  <c r="CZ437" i="3"/>
  <c r="DB437" i="3" s="1"/>
  <c r="DA437" i="3"/>
  <c r="DC437" i="3"/>
  <c r="A438" i="3"/>
  <c r="Y438" i="3"/>
  <c r="CY438" i="3"/>
  <c r="CZ438" i="3"/>
  <c r="DA438" i="3"/>
  <c r="DB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B443" i="3" s="1"/>
  <c r="DA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A445" i="3"/>
  <c r="DB445" i="3"/>
  <c r="DC445" i="3"/>
  <c r="A446" i="3"/>
  <c r="Y446" i="3"/>
  <c r="CY446" i="3"/>
  <c r="CZ446" i="3"/>
  <c r="DB446" i="3" s="1"/>
  <c r="DA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B449" i="3" s="1"/>
  <c r="DA449" i="3"/>
  <c r="DC449" i="3"/>
  <c r="A450" i="3"/>
  <c r="Y450" i="3"/>
  <c r="CY450" i="3"/>
  <c r="CZ450" i="3"/>
  <c r="DB450" i="3" s="1"/>
  <c r="DA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A453" i="3"/>
  <c r="DB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B460" i="3" s="1"/>
  <c r="DA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B467" i="3" s="1"/>
  <c r="DA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B469" i="3" s="1"/>
  <c r="DA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B472" i="3" s="1"/>
  <c r="DA472" i="3"/>
  <c r="DC472" i="3"/>
  <c r="A473" i="3"/>
  <c r="Y473" i="3"/>
  <c r="CY473" i="3"/>
  <c r="CZ473" i="3"/>
  <c r="DA473" i="3"/>
  <c r="DB473" i="3"/>
  <c r="DC473" i="3"/>
  <c r="A474" i="3"/>
  <c r="Y474" i="3"/>
  <c r="CY474" i="3"/>
  <c r="CZ474" i="3"/>
  <c r="DA474" i="3"/>
  <c r="DB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B478" i="3" s="1"/>
  <c r="DA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A481" i="3"/>
  <c r="DB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B483" i="3" s="1"/>
  <c r="DA483" i="3"/>
  <c r="DC483" i="3"/>
  <c r="A484" i="3"/>
  <c r="Y484" i="3"/>
  <c r="CY484" i="3"/>
  <c r="CZ484" i="3"/>
  <c r="DA484" i="3"/>
  <c r="DB484" i="3"/>
  <c r="DC484" i="3"/>
  <c r="A485" i="3"/>
  <c r="Y485" i="3"/>
  <c r="CV485" i="3" s="1"/>
  <c r="CU485" i="3"/>
  <c r="CX485" i="3"/>
  <c r="DG485" i="3" s="1"/>
  <c r="CY485" i="3"/>
  <c r="CZ485" i="3"/>
  <c r="DB485" i="3" s="1"/>
  <c r="DA485" i="3"/>
  <c r="DC485" i="3"/>
  <c r="DF485" i="3"/>
  <c r="A486" i="3"/>
  <c r="Y486" i="3"/>
  <c r="CX486" i="3"/>
  <c r="CY486" i="3"/>
  <c r="CZ486" i="3"/>
  <c r="DB486" i="3" s="1"/>
  <c r="DA486" i="3"/>
  <c r="DC486" i="3"/>
  <c r="A487" i="3"/>
  <c r="Y487" i="3"/>
  <c r="CU487" i="3"/>
  <c r="CY487" i="3"/>
  <c r="CZ487" i="3"/>
  <c r="DB487" i="3" s="1"/>
  <c r="DA487" i="3"/>
  <c r="DC487" i="3"/>
  <c r="A488" i="3"/>
  <c r="Y488" i="3"/>
  <c r="CX488" i="3"/>
  <c r="CY488" i="3"/>
  <c r="CZ488" i="3"/>
  <c r="DA488" i="3"/>
  <c r="DB488" i="3"/>
  <c r="DC488" i="3"/>
  <c r="DF488" i="3"/>
  <c r="DG488" i="3"/>
  <c r="DH488" i="3"/>
  <c r="DI488" i="3"/>
  <c r="DJ488" i="3"/>
  <c r="A489" i="3"/>
  <c r="Y489" i="3"/>
  <c r="CV489" i="3" s="1"/>
  <c r="CU489" i="3"/>
  <c r="CX489" i="3"/>
  <c r="DH489" i="3" s="1"/>
  <c r="CY489" i="3"/>
  <c r="CZ489" i="3"/>
  <c r="DB489" i="3" s="1"/>
  <c r="DA489" i="3"/>
  <c r="DC489" i="3"/>
  <c r="DF489" i="3"/>
  <c r="DG489" i="3"/>
  <c r="A490" i="3"/>
  <c r="Y490" i="3"/>
  <c r="CW490" i="3" s="1"/>
  <c r="CX490" i="3"/>
  <c r="DF490" i="3" s="1"/>
  <c r="CY490" i="3"/>
  <c r="CZ490" i="3"/>
  <c r="DA490" i="3"/>
  <c r="DB490" i="3"/>
  <c r="DC490" i="3"/>
  <c r="DH490" i="3"/>
  <c r="A491" i="3"/>
  <c r="Y491" i="3"/>
  <c r="CV491" i="3" s="1"/>
  <c r="CU491" i="3"/>
  <c r="CX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B504" i="3" s="1"/>
  <c r="DA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A507" i="3"/>
  <c r="DB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A515" i="3"/>
  <c r="DB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A531" i="3"/>
  <c r="DB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B544" i="3" s="1"/>
  <c r="DA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B552" i="3" s="1"/>
  <c r="DA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B559" i="3" s="1"/>
  <c r="DA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B568" i="3" s="1"/>
  <c r="DA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B585" i="3" s="1"/>
  <c r="DA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B589" i="3" s="1"/>
  <c r="DA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B596" i="3" s="1"/>
  <c r="DA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A598" i="3"/>
  <c r="DB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B602" i="3" s="1"/>
  <c r="DA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B605" i="3" s="1"/>
  <c r="DA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A608" i="3"/>
  <c r="DB608" i="3"/>
  <c r="DC608" i="3"/>
  <c r="A609" i="3"/>
  <c r="Y609" i="3"/>
  <c r="CY609" i="3"/>
  <c r="CZ609" i="3"/>
  <c r="DB609" i="3" s="1"/>
  <c r="DA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B613" i="3" s="1"/>
  <c r="DA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A618" i="3"/>
  <c r="DB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A624" i="3"/>
  <c r="DB624" i="3"/>
  <c r="DC624" i="3"/>
  <c r="A625" i="3"/>
  <c r="Y625" i="3"/>
  <c r="CY625" i="3"/>
  <c r="CZ625" i="3"/>
  <c r="DB625" i="3" s="1"/>
  <c r="DA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A627" i="3"/>
  <c r="DB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B630" i="3" s="1"/>
  <c r="DA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A647" i="3"/>
  <c r="DB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B655" i="3" s="1"/>
  <c r="DA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A660" i="3"/>
  <c r="DB660" i="3"/>
  <c r="DC660" i="3"/>
  <c r="A661" i="3"/>
  <c r="Y661" i="3"/>
  <c r="CY661" i="3"/>
  <c r="CZ661" i="3"/>
  <c r="DA661" i="3"/>
  <c r="DB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B664" i="3" s="1"/>
  <c r="DA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A666" i="3"/>
  <c r="DB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B668" i="3" s="1"/>
  <c r="DA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B673" i="3" s="1"/>
  <c r="DA673" i="3"/>
  <c r="DC673" i="3"/>
  <c r="A674" i="3"/>
  <c r="Y674" i="3"/>
  <c r="CY674" i="3"/>
  <c r="CZ674" i="3"/>
  <c r="DA674" i="3"/>
  <c r="DB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B682" i="3" s="1"/>
  <c r="DA682" i="3"/>
  <c r="DC682" i="3"/>
  <c r="A683" i="3"/>
  <c r="Y683" i="3"/>
  <c r="CY683" i="3"/>
  <c r="CZ683" i="3"/>
  <c r="DA683" i="3"/>
  <c r="DB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B685" i="3" s="1"/>
  <c r="DA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B689" i="3" s="1"/>
  <c r="DA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B693" i="3" s="1"/>
  <c r="DA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A699" i="3"/>
  <c r="DB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B703" i="3" s="1"/>
  <c r="DA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B707" i="3" s="1"/>
  <c r="DA707" i="3"/>
  <c r="DC707" i="3"/>
  <c r="A708" i="3"/>
  <c r="Y708" i="3"/>
  <c r="CY708" i="3"/>
  <c r="CZ708" i="3"/>
  <c r="DB708" i="3" s="1"/>
  <c r="DA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B712" i="3" s="1"/>
  <c r="DA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B716" i="3" s="1"/>
  <c r="DA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B729" i="3" s="1"/>
  <c r="DA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B733" i="3" s="1"/>
  <c r="DA733" i="3"/>
  <c r="DC733" i="3"/>
  <c r="A734" i="3"/>
  <c r="Y734" i="3"/>
  <c r="CY734" i="3"/>
  <c r="CZ734" i="3"/>
  <c r="DB734" i="3" s="1"/>
  <c r="DA734" i="3"/>
  <c r="DC734" i="3"/>
  <c r="A735" i="3"/>
  <c r="Y735" i="3"/>
  <c r="CY735" i="3"/>
  <c r="CZ735" i="3"/>
  <c r="DA735" i="3"/>
  <c r="DB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B741" i="3" s="1"/>
  <c r="DA741" i="3"/>
  <c r="DC741" i="3"/>
  <c r="A742" i="3"/>
  <c r="Y742" i="3"/>
  <c r="CY742" i="3"/>
  <c r="CZ742" i="3"/>
  <c r="DB742" i="3" s="1"/>
  <c r="DA742" i="3"/>
  <c r="DC742" i="3"/>
  <c r="A743" i="3"/>
  <c r="Y743" i="3"/>
  <c r="CY743" i="3"/>
  <c r="CZ743" i="3"/>
  <c r="DA743" i="3"/>
  <c r="DB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B747" i="3" s="1"/>
  <c r="DA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B749" i="3" s="1"/>
  <c r="DA749" i="3"/>
  <c r="DC749" i="3"/>
  <c r="A750" i="3"/>
  <c r="Y750" i="3"/>
  <c r="CY750" i="3"/>
  <c r="CZ750" i="3"/>
  <c r="DB750" i="3" s="1"/>
  <c r="DA750" i="3"/>
  <c r="DC750" i="3"/>
  <c r="A751" i="3"/>
  <c r="Y751" i="3"/>
  <c r="CV751" i="3" s="1"/>
  <c r="CU751" i="3"/>
  <c r="CY751" i="3"/>
  <c r="CZ751" i="3"/>
  <c r="DB751" i="3" s="1"/>
  <c r="DA751" i="3"/>
  <c r="DC751" i="3"/>
  <c r="A752" i="3"/>
  <c r="Y752" i="3"/>
  <c r="CW752" i="3"/>
  <c r="CX752" i="3"/>
  <c r="CY752" i="3"/>
  <c r="CZ752" i="3"/>
  <c r="DA752" i="3"/>
  <c r="DB752" i="3"/>
  <c r="DC752" i="3"/>
  <c r="A753" i="3"/>
  <c r="Y753" i="3"/>
  <c r="CY753" i="3"/>
  <c r="CZ753" i="3"/>
  <c r="DB753" i="3" s="1"/>
  <c r="DA753" i="3"/>
  <c r="DC753" i="3"/>
  <c r="A754" i="3"/>
  <c r="Y754" i="3"/>
  <c r="CW754" i="3" s="1"/>
  <c r="CX754" i="3"/>
  <c r="CY754" i="3"/>
  <c r="CZ754" i="3"/>
  <c r="DA754" i="3"/>
  <c r="DB754" i="3"/>
  <c r="DC754" i="3"/>
  <c r="DH754" i="3"/>
  <c r="A755" i="3"/>
  <c r="Y755" i="3"/>
  <c r="CX755" i="3" s="1"/>
  <c r="CY755" i="3"/>
  <c r="CZ755" i="3"/>
  <c r="DB755" i="3" s="1"/>
  <c r="DA755" i="3"/>
  <c r="DC755" i="3"/>
  <c r="DG755" i="3"/>
  <c r="A756" i="3"/>
  <c r="Y756" i="3"/>
  <c r="CX756" i="3" s="1"/>
  <c r="DF756" i="3" s="1"/>
  <c r="DJ756" i="3" s="1"/>
  <c r="CY756" i="3"/>
  <c r="CZ756" i="3"/>
  <c r="DB756" i="3" s="1"/>
  <c r="DA756" i="3"/>
  <c r="DC756" i="3"/>
  <c r="A757" i="3"/>
  <c r="Y757" i="3"/>
  <c r="CX757" i="3"/>
  <c r="DG757" i="3" s="1"/>
  <c r="CY757" i="3"/>
  <c r="CZ757" i="3"/>
  <c r="DA757" i="3"/>
  <c r="DB757" i="3"/>
  <c r="DC757" i="3"/>
  <c r="DF757" i="3"/>
  <c r="DJ757" i="3" s="1"/>
  <c r="DI757" i="3"/>
  <c r="A758" i="3"/>
  <c r="Y758" i="3"/>
  <c r="CX758" i="3"/>
  <c r="DI758" i="3" s="1"/>
  <c r="CY758" i="3"/>
  <c r="CZ758" i="3"/>
  <c r="DA758" i="3"/>
  <c r="DB758" i="3"/>
  <c r="DC758" i="3"/>
  <c r="DH758" i="3"/>
  <c r="A759" i="3"/>
  <c r="Y759" i="3"/>
  <c r="CX759" i="3" s="1"/>
  <c r="CY759" i="3"/>
  <c r="CZ759" i="3"/>
  <c r="DB759" i="3" s="1"/>
  <c r="DA759" i="3"/>
  <c r="DC759" i="3"/>
  <c r="DG759" i="3"/>
  <c r="A760" i="3"/>
  <c r="Y760" i="3"/>
  <c r="CX760" i="3" s="1"/>
  <c r="CY760" i="3"/>
  <c r="CZ760" i="3"/>
  <c r="DB760" i="3" s="1"/>
  <c r="DA760" i="3"/>
  <c r="DC760" i="3"/>
  <c r="A761" i="3"/>
  <c r="Y761" i="3"/>
  <c r="CX761" i="3"/>
  <c r="CY761" i="3"/>
  <c r="CZ761" i="3"/>
  <c r="DB761" i="3" s="1"/>
  <c r="DA761" i="3"/>
  <c r="DC761" i="3"/>
  <c r="A762" i="3"/>
  <c r="Y762" i="3"/>
  <c r="CU762" i="3"/>
  <c r="CY762" i="3"/>
  <c r="CZ762" i="3"/>
  <c r="DB762" i="3" s="1"/>
  <c r="DA762" i="3"/>
  <c r="DC762" i="3"/>
  <c r="A763" i="3"/>
  <c r="Y763" i="3"/>
  <c r="CW763" i="3" s="1"/>
  <c r="CX763" i="3"/>
  <c r="CY763" i="3"/>
  <c r="CZ763" i="3"/>
  <c r="DA763" i="3"/>
  <c r="DB763" i="3"/>
  <c r="DC763" i="3"/>
  <c r="A764" i="3"/>
  <c r="Y764" i="3"/>
  <c r="CY764" i="3"/>
  <c r="CZ764" i="3"/>
  <c r="DB764" i="3" s="1"/>
  <c r="DA764" i="3"/>
  <c r="DC764" i="3"/>
  <c r="A765" i="3"/>
  <c r="Y765" i="3"/>
  <c r="CW765" i="3"/>
  <c r="CX765" i="3"/>
  <c r="DI765" i="3" s="1"/>
  <c r="CY765" i="3"/>
  <c r="CZ765" i="3"/>
  <c r="DA765" i="3"/>
  <c r="DB765" i="3"/>
  <c r="DC765" i="3"/>
  <c r="DH765" i="3"/>
  <c r="A766" i="3"/>
  <c r="Y766" i="3"/>
  <c r="CX766" i="3" s="1"/>
  <c r="CY766" i="3"/>
  <c r="CZ766" i="3"/>
  <c r="DB766" i="3" s="1"/>
  <c r="DA766" i="3"/>
  <c r="DC766" i="3"/>
  <c r="DG766" i="3"/>
  <c r="A767" i="3"/>
  <c r="Y767" i="3"/>
  <c r="CX767" i="3"/>
  <c r="DH767" i="3" s="1"/>
  <c r="CY767" i="3"/>
  <c r="CZ767" i="3"/>
  <c r="DB767" i="3" s="1"/>
  <c r="DA767" i="3"/>
  <c r="DC767" i="3"/>
  <c r="DF767" i="3"/>
  <c r="DJ767" i="3" s="1"/>
  <c r="DG767" i="3"/>
  <c r="DI767" i="3"/>
  <c r="A768" i="3"/>
  <c r="Y768" i="3"/>
  <c r="CX768" i="3"/>
  <c r="CY768" i="3"/>
  <c r="CZ768" i="3"/>
  <c r="DB768" i="3" s="1"/>
  <c r="DA768" i="3"/>
  <c r="DC768" i="3"/>
  <c r="A769" i="3"/>
  <c r="Y769" i="3"/>
  <c r="CX769" i="3"/>
  <c r="CY769" i="3"/>
  <c r="CZ769" i="3"/>
  <c r="DA769" i="3"/>
  <c r="DB769" i="3"/>
  <c r="DC769" i="3"/>
  <c r="A770" i="3"/>
  <c r="Y770" i="3"/>
  <c r="CX770" i="3" s="1"/>
  <c r="CY770" i="3"/>
  <c r="CZ770" i="3"/>
  <c r="DA770" i="3"/>
  <c r="DB770" i="3"/>
  <c r="DC770" i="3"/>
  <c r="A771" i="3"/>
  <c r="Y771" i="3"/>
  <c r="CX771" i="3" s="1"/>
  <c r="CY771" i="3"/>
  <c r="CZ771" i="3"/>
  <c r="DB771" i="3" s="1"/>
  <c r="DA771" i="3"/>
  <c r="DC771" i="3"/>
  <c r="DI771" i="3"/>
  <c r="A772" i="3"/>
  <c r="Y772" i="3"/>
  <c r="CX772" i="3" s="1"/>
  <c r="CY772" i="3"/>
  <c r="CZ772" i="3"/>
  <c r="DA772" i="3"/>
  <c r="DB772" i="3"/>
  <c r="DC772" i="3"/>
  <c r="DH772" i="3"/>
  <c r="DI772" i="3"/>
  <c r="A773" i="3"/>
  <c r="Y773" i="3"/>
  <c r="CX773" i="3" s="1"/>
  <c r="CU773" i="3"/>
  <c r="CV773" i="3"/>
  <c r="CY773" i="3"/>
  <c r="CZ773" i="3"/>
  <c r="DB773" i="3" s="1"/>
  <c r="DA773" i="3"/>
  <c r="DC773" i="3"/>
  <c r="A774" i="3"/>
  <c r="Y774" i="3"/>
  <c r="CW774" i="3"/>
  <c r="CX774" i="3"/>
  <c r="DI774" i="3" s="1"/>
  <c r="CY774" i="3"/>
  <c r="CZ774" i="3"/>
  <c r="DA774" i="3"/>
  <c r="DB774" i="3"/>
  <c r="DC774" i="3"/>
  <c r="DH774" i="3"/>
  <c r="A775" i="3"/>
  <c r="Y775" i="3"/>
  <c r="CW775" i="3" s="1"/>
  <c r="CY775" i="3"/>
  <c r="CZ775" i="3"/>
  <c r="DB775" i="3" s="1"/>
  <c r="DA775" i="3"/>
  <c r="DC775" i="3"/>
  <c r="A776" i="3"/>
  <c r="Y776" i="3"/>
  <c r="CW776" i="3"/>
  <c r="CX776" i="3"/>
  <c r="CY776" i="3"/>
  <c r="CZ776" i="3"/>
  <c r="DA776" i="3"/>
  <c r="DB776" i="3"/>
  <c r="DC776" i="3"/>
  <c r="A777" i="3"/>
  <c r="Y777" i="3"/>
  <c r="CY777" i="3"/>
  <c r="CZ777" i="3"/>
  <c r="DB777" i="3" s="1"/>
  <c r="DA777" i="3"/>
  <c r="DC777" i="3"/>
  <c r="A778" i="3"/>
  <c r="Y778" i="3"/>
  <c r="CX778" i="3" s="1"/>
  <c r="CY778" i="3"/>
  <c r="CZ778" i="3"/>
  <c r="DA778" i="3"/>
  <c r="DB778" i="3"/>
  <c r="DC778" i="3"/>
  <c r="A779" i="3"/>
  <c r="Y779" i="3"/>
  <c r="CX779" i="3"/>
  <c r="CY779" i="3"/>
  <c r="CZ779" i="3"/>
  <c r="DA779" i="3"/>
  <c r="DB779" i="3"/>
  <c r="DC779" i="3"/>
  <c r="DG779" i="3"/>
  <c r="DH779" i="3"/>
  <c r="A780" i="3"/>
  <c r="Y780" i="3"/>
  <c r="CX780" i="3" s="1"/>
  <c r="CY780" i="3"/>
  <c r="CZ780" i="3"/>
  <c r="DB780" i="3" s="1"/>
  <c r="DA780" i="3"/>
  <c r="DC780" i="3"/>
  <c r="DF780" i="3"/>
  <c r="DJ780" i="3" s="1"/>
  <c r="DG780" i="3"/>
  <c r="A781" i="3"/>
  <c r="Y781" i="3"/>
  <c r="CU781" i="3"/>
  <c r="CV781" i="3"/>
  <c r="CX781" i="3"/>
  <c r="DI781" i="3" s="1"/>
  <c r="DJ781" i="3" s="1"/>
  <c r="CY781" i="3"/>
  <c r="CZ781" i="3"/>
  <c r="DA781" i="3"/>
  <c r="DB781" i="3"/>
  <c r="DC781" i="3"/>
  <c r="DH781" i="3"/>
  <c r="A782" i="3"/>
  <c r="Y782" i="3"/>
  <c r="CY782" i="3"/>
  <c r="CZ782" i="3"/>
  <c r="DB782" i="3" s="1"/>
  <c r="DA782" i="3"/>
  <c r="DC782" i="3"/>
  <c r="A783" i="3"/>
  <c r="Y783" i="3"/>
  <c r="CW783" i="3"/>
  <c r="CX783" i="3"/>
  <c r="CY783" i="3"/>
  <c r="CZ783" i="3"/>
  <c r="DA783" i="3"/>
  <c r="DB783" i="3"/>
  <c r="DC783" i="3"/>
  <c r="A784" i="3"/>
  <c r="Y784" i="3"/>
  <c r="CY784" i="3"/>
  <c r="CZ784" i="3"/>
  <c r="DB784" i="3" s="1"/>
  <c r="DA784" i="3"/>
  <c r="DC784" i="3"/>
  <c r="A785" i="3"/>
  <c r="Y785" i="3"/>
  <c r="CW785" i="3" s="1"/>
  <c r="CX785" i="3"/>
  <c r="DF785" i="3" s="1"/>
  <c r="CY785" i="3"/>
  <c r="CZ785" i="3"/>
  <c r="DA785" i="3"/>
  <c r="DB785" i="3"/>
  <c r="DC785" i="3"/>
  <c r="DG785" i="3"/>
  <c r="DJ785" i="3" s="1"/>
  <c r="DH785" i="3"/>
  <c r="DI785" i="3"/>
  <c r="A786" i="3"/>
  <c r="Y786" i="3"/>
  <c r="CX786" i="3" s="1"/>
  <c r="DI786" i="3" s="1"/>
  <c r="CY786" i="3"/>
  <c r="CZ786" i="3"/>
  <c r="DB786" i="3" s="1"/>
  <c r="DA786" i="3"/>
  <c r="DC786" i="3"/>
  <c r="DG786" i="3"/>
  <c r="DH786" i="3"/>
  <c r="A787" i="3"/>
  <c r="Y787" i="3"/>
  <c r="CX787" i="3" s="1"/>
  <c r="CY787" i="3"/>
  <c r="CZ787" i="3"/>
  <c r="DB787" i="3" s="1"/>
  <c r="DA787" i="3"/>
  <c r="DC787" i="3"/>
  <c r="A788" i="3"/>
  <c r="Y788" i="3"/>
  <c r="CX788" i="3"/>
  <c r="CY788" i="3"/>
  <c r="CZ788" i="3"/>
  <c r="DA788" i="3"/>
  <c r="DB788" i="3"/>
  <c r="DC788" i="3"/>
  <c r="A789" i="3"/>
  <c r="Y789" i="3"/>
  <c r="CY789" i="3"/>
  <c r="CZ789" i="3"/>
  <c r="DB789" i="3" s="1"/>
  <c r="DA789" i="3"/>
  <c r="DC789" i="3"/>
  <c r="A790" i="3"/>
  <c r="Y790" i="3"/>
  <c r="CY790" i="3"/>
  <c r="CZ790" i="3"/>
  <c r="DA790" i="3"/>
  <c r="DB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A792" i="3"/>
  <c r="DB792" i="3"/>
  <c r="DC792" i="3"/>
  <c r="A793" i="3"/>
  <c r="Y793" i="3"/>
  <c r="CY793" i="3"/>
  <c r="CZ793" i="3"/>
  <c r="DB793" i="3" s="1"/>
  <c r="DA793" i="3"/>
  <c r="DC793" i="3"/>
  <c r="A794" i="3"/>
  <c r="Y794" i="3"/>
  <c r="CY794" i="3"/>
  <c r="CZ794" i="3"/>
  <c r="DB794" i="3" s="1"/>
  <c r="DA794" i="3"/>
  <c r="DC794" i="3"/>
  <c r="A795" i="3"/>
  <c r="Y795" i="3"/>
  <c r="CY795" i="3"/>
  <c r="CZ795" i="3"/>
  <c r="DA795" i="3"/>
  <c r="DB795" i="3"/>
  <c r="DC795" i="3"/>
  <c r="A796" i="3"/>
  <c r="Y796" i="3"/>
  <c r="CY796" i="3"/>
  <c r="CZ796" i="3"/>
  <c r="DB796" i="3" s="1"/>
  <c r="DA796" i="3"/>
  <c r="DC796" i="3"/>
  <c r="A797" i="3"/>
  <c r="Y797" i="3"/>
  <c r="CY797" i="3"/>
  <c r="CZ797" i="3"/>
  <c r="DB797" i="3" s="1"/>
  <c r="DA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B799" i="3" s="1"/>
  <c r="DA799" i="3"/>
  <c r="DC799" i="3"/>
  <c r="A800" i="3"/>
  <c r="Y800" i="3"/>
  <c r="CY800" i="3"/>
  <c r="CZ800" i="3"/>
  <c r="DA800" i="3"/>
  <c r="DB800" i="3"/>
  <c r="DC800" i="3"/>
  <c r="A801" i="3"/>
  <c r="Y801" i="3"/>
  <c r="CY801" i="3"/>
  <c r="CZ801" i="3"/>
  <c r="DB801" i="3" s="1"/>
  <c r="DA801" i="3"/>
  <c r="DC801" i="3"/>
  <c r="A802" i="3"/>
  <c r="Y802" i="3"/>
  <c r="CY802" i="3"/>
  <c r="CZ802" i="3"/>
  <c r="DB802" i="3" s="1"/>
  <c r="DA802" i="3"/>
  <c r="DC802" i="3"/>
  <c r="A803" i="3"/>
  <c r="Y803" i="3"/>
  <c r="CY803" i="3"/>
  <c r="CZ803" i="3"/>
  <c r="DA803" i="3"/>
  <c r="DB803" i="3"/>
  <c r="DC803" i="3"/>
  <c r="A804" i="3"/>
  <c r="Y804" i="3"/>
  <c r="CY804" i="3"/>
  <c r="CZ804" i="3"/>
  <c r="DB804" i="3" s="1"/>
  <c r="DA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B806" i="3" s="1"/>
  <c r="DA806" i="3"/>
  <c r="DC806" i="3"/>
  <c r="A807" i="3"/>
  <c r="Y807" i="3"/>
  <c r="CY807" i="3"/>
  <c r="CZ807" i="3"/>
  <c r="DB807" i="3" s="1"/>
  <c r="DA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A809" i="3"/>
  <c r="DB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B816" i="3" s="1"/>
  <c r="DA816" i="3"/>
  <c r="DC816" i="3"/>
  <c r="A817" i="3"/>
  <c r="Y817" i="3"/>
  <c r="CY817" i="3"/>
  <c r="CZ817" i="3"/>
  <c r="DB817" i="3" s="1"/>
  <c r="DA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B820" i="3" s="1"/>
  <c r="DA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A823" i="3"/>
  <c r="DB823" i="3"/>
  <c r="DC823" i="3"/>
  <c r="A824" i="3"/>
  <c r="Y824" i="3"/>
  <c r="CY824" i="3"/>
  <c r="CZ824" i="3"/>
  <c r="DB824" i="3" s="1"/>
  <c r="DA824" i="3"/>
  <c r="DC824" i="3"/>
  <c r="A825" i="3"/>
  <c r="Y825" i="3"/>
  <c r="CU825" i="3"/>
  <c r="CV825" i="3"/>
  <c r="CX825" i="3"/>
  <c r="DF825" i="3" s="1"/>
  <c r="CY825" i="3"/>
  <c r="CZ825" i="3"/>
  <c r="DB825" i="3" s="1"/>
  <c r="DA825" i="3"/>
  <c r="DC825" i="3"/>
  <c r="A826" i="3"/>
  <c r="Y826" i="3"/>
  <c r="CW826" i="3" s="1"/>
  <c r="CY826" i="3"/>
  <c r="CZ826" i="3"/>
  <c r="DB826" i="3" s="1"/>
  <c r="DA826" i="3"/>
  <c r="DC826" i="3"/>
  <c r="A827" i="3"/>
  <c r="Y827" i="3"/>
  <c r="CX827" i="3" s="1"/>
  <c r="CW827" i="3"/>
  <c r="CY827" i="3"/>
  <c r="CZ827" i="3"/>
  <c r="DB827" i="3" s="1"/>
  <c r="DA827" i="3"/>
  <c r="DC827" i="3"/>
  <c r="A828" i="3"/>
  <c r="Y828" i="3"/>
  <c r="CW828" i="3" s="1"/>
  <c r="CY828" i="3"/>
  <c r="CZ828" i="3"/>
  <c r="DA828" i="3"/>
  <c r="DB828" i="3"/>
  <c r="DC828" i="3"/>
  <c r="A829" i="3"/>
  <c r="Y829" i="3"/>
  <c r="CX829" i="3"/>
  <c r="DI829" i="3" s="1"/>
  <c r="CY829" i="3"/>
  <c r="CZ829" i="3"/>
  <c r="DA829" i="3"/>
  <c r="DB829" i="3"/>
  <c r="DC829" i="3"/>
  <c r="DG829" i="3"/>
  <c r="DH829" i="3"/>
  <c r="A830" i="3"/>
  <c r="Y830" i="3"/>
  <c r="CX830" i="3" s="1"/>
  <c r="DG830" i="3" s="1"/>
  <c r="CY830" i="3"/>
  <c r="CZ830" i="3"/>
  <c r="DA830" i="3"/>
  <c r="DB830" i="3"/>
  <c r="DC830" i="3"/>
  <c r="A831" i="3"/>
  <c r="Y831" i="3"/>
  <c r="CX831" i="3" s="1"/>
  <c r="CY831" i="3"/>
  <c r="CZ831" i="3"/>
  <c r="DB831" i="3" s="1"/>
  <c r="DA831" i="3"/>
  <c r="DC831" i="3"/>
  <c r="A832" i="3"/>
  <c r="Y832" i="3"/>
  <c r="CX832" i="3"/>
  <c r="DF832" i="3" s="1"/>
  <c r="DJ832" i="3" s="1"/>
  <c r="CY832" i="3"/>
  <c r="CZ832" i="3"/>
  <c r="DB832" i="3" s="1"/>
  <c r="DA832" i="3"/>
  <c r="DC832" i="3"/>
  <c r="A833" i="3"/>
  <c r="Y833" i="3"/>
  <c r="CX833" i="3"/>
  <c r="DF833" i="3" s="1"/>
  <c r="DJ833" i="3" s="1"/>
  <c r="CY833" i="3"/>
  <c r="CZ833" i="3"/>
  <c r="DA833" i="3"/>
  <c r="DB833" i="3"/>
  <c r="DC833" i="3"/>
  <c r="A834" i="3"/>
  <c r="Y834" i="3"/>
  <c r="CX834" i="3"/>
  <c r="DF834" i="3" s="1"/>
  <c r="DJ834" i="3" s="1"/>
  <c r="CY834" i="3"/>
  <c r="CZ834" i="3"/>
  <c r="DB834" i="3" s="1"/>
  <c r="DA834" i="3"/>
  <c r="DC834" i="3"/>
  <c r="A835" i="3"/>
  <c r="Y835" i="3"/>
  <c r="CX835" i="3" s="1"/>
  <c r="CY835" i="3"/>
  <c r="CZ835" i="3"/>
  <c r="DB835" i="3" s="1"/>
  <c r="DA835" i="3"/>
  <c r="DC835" i="3"/>
  <c r="A836" i="3"/>
  <c r="Y836" i="3"/>
  <c r="CX836" i="3" s="1"/>
  <c r="CU836" i="3"/>
  <c r="CV836" i="3"/>
  <c r="CY836" i="3"/>
  <c r="CZ836" i="3"/>
  <c r="DB836" i="3" s="1"/>
  <c r="DA836" i="3"/>
  <c r="DC836" i="3"/>
  <c r="A837" i="3"/>
  <c r="Y837" i="3"/>
  <c r="CW837" i="3" s="1"/>
  <c r="CY837" i="3"/>
  <c r="CZ837" i="3"/>
  <c r="DA837" i="3"/>
  <c r="DB837" i="3"/>
  <c r="DC837" i="3"/>
  <c r="A838" i="3"/>
  <c r="Y838" i="3"/>
  <c r="CX838" i="3" s="1"/>
  <c r="DG838" i="3" s="1"/>
  <c r="DJ838" i="3" s="1"/>
  <c r="CW838" i="3"/>
  <c r="CY838" i="3"/>
  <c r="CZ838" i="3"/>
  <c r="DA838" i="3"/>
  <c r="DB838" i="3"/>
  <c r="DC838" i="3"/>
  <c r="A839" i="3"/>
  <c r="Y839" i="3"/>
  <c r="CW839" i="3" s="1"/>
  <c r="CX839" i="3"/>
  <c r="DF839" i="3" s="1"/>
  <c r="CY839" i="3"/>
  <c r="CZ839" i="3"/>
  <c r="DB839" i="3" s="1"/>
  <c r="DA839" i="3"/>
  <c r="DC839" i="3"/>
  <c r="A840" i="3"/>
  <c r="Y840" i="3"/>
  <c r="CX840" i="3"/>
  <c r="DF840" i="3" s="1"/>
  <c r="DJ840" i="3" s="1"/>
  <c r="CY840" i="3"/>
  <c r="CZ840" i="3"/>
  <c r="DA840" i="3"/>
  <c r="DB840" i="3"/>
  <c r="DC840" i="3"/>
  <c r="A841" i="3"/>
  <c r="Y841" i="3"/>
  <c r="CX841" i="3"/>
  <c r="DF841" i="3" s="1"/>
  <c r="DJ841" i="3" s="1"/>
  <c r="CY841" i="3"/>
  <c r="CZ841" i="3"/>
  <c r="DB841" i="3" s="1"/>
  <c r="DA841" i="3"/>
  <c r="DC841" i="3"/>
  <c r="A842" i="3"/>
  <c r="Y842" i="3"/>
  <c r="CX842" i="3" s="1"/>
  <c r="CY842" i="3"/>
  <c r="CZ842" i="3"/>
  <c r="DB842" i="3" s="1"/>
  <c r="DA842" i="3"/>
  <c r="DC842" i="3"/>
  <c r="A843" i="3"/>
  <c r="Y843" i="3"/>
  <c r="CX843" i="3"/>
  <c r="DF843" i="3" s="1"/>
  <c r="DJ843" i="3" s="1"/>
  <c r="CY843" i="3"/>
  <c r="CZ843" i="3"/>
  <c r="DB843" i="3" s="1"/>
  <c r="DA843" i="3"/>
  <c r="DC843" i="3"/>
  <c r="A844" i="3"/>
  <c r="Y844" i="3"/>
  <c r="CX844" i="3"/>
  <c r="CY844" i="3"/>
  <c r="CZ844" i="3"/>
  <c r="DA844" i="3"/>
  <c r="DB844" i="3"/>
  <c r="DC844" i="3"/>
  <c r="A845" i="3"/>
  <c r="Y845" i="3"/>
  <c r="CX845" i="3" s="1"/>
  <c r="CY845" i="3"/>
  <c r="CZ845" i="3"/>
  <c r="DA845" i="3"/>
  <c r="DB845" i="3"/>
  <c r="DC845" i="3"/>
  <c r="A846" i="3"/>
  <c r="Y846" i="3"/>
  <c r="CX846" i="3" s="1"/>
  <c r="CY846" i="3"/>
  <c r="CZ846" i="3"/>
  <c r="DB846" i="3" s="1"/>
  <c r="DA846" i="3"/>
  <c r="DC846" i="3"/>
  <c r="A847" i="3"/>
  <c r="Y847" i="3"/>
  <c r="CU847" i="3"/>
  <c r="CV847" i="3"/>
  <c r="CX847" i="3"/>
  <c r="DI847" i="3" s="1"/>
  <c r="DJ847" i="3" s="1"/>
  <c r="CY847" i="3"/>
  <c r="CZ847" i="3"/>
  <c r="DA847" i="3"/>
  <c r="DB847" i="3"/>
  <c r="DC847" i="3"/>
  <c r="DF847" i="3"/>
  <c r="DG847" i="3"/>
  <c r="DH847" i="3"/>
  <c r="A848" i="3"/>
  <c r="Y848" i="3"/>
  <c r="CW848" i="3" s="1"/>
  <c r="CX848" i="3"/>
  <c r="DF848" i="3" s="1"/>
  <c r="CY848" i="3"/>
  <c r="CZ848" i="3"/>
  <c r="DB848" i="3" s="1"/>
  <c r="DA848" i="3"/>
  <c r="DC848" i="3"/>
  <c r="A849" i="3"/>
  <c r="Y849" i="3"/>
  <c r="CW849" i="3"/>
  <c r="CX849" i="3"/>
  <c r="CY849" i="3"/>
  <c r="CZ849" i="3"/>
  <c r="DB849" i="3" s="1"/>
  <c r="DA849" i="3"/>
  <c r="DC849" i="3"/>
  <c r="A850" i="3"/>
  <c r="Y850" i="3"/>
  <c r="CY850" i="3"/>
  <c r="CZ850" i="3"/>
  <c r="DB850" i="3" s="1"/>
  <c r="DA850" i="3"/>
  <c r="DC850" i="3"/>
  <c r="A851" i="3"/>
  <c r="Y851" i="3"/>
  <c r="CX851" i="3" s="1"/>
  <c r="CW851" i="3"/>
  <c r="CY851" i="3"/>
  <c r="CZ851" i="3"/>
  <c r="DA851" i="3"/>
  <c r="DB851" i="3"/>
  <c r="DC851" i="3"/>
  <c r="DH851" i="3"/>
  <c r="A852" i="3"/>
  <c r="Y852" i="3"/>
  <c r="CX852" i="3" s="1"/>
  <c r="DG852" i="3" s="1"/>
  <c r="CY852" i="3"/>
  <c r="CZ852" i="3"/>
  <c r="DB852" i="3" s="1"/>
  <c r="DA852" i="3"/>
  <c r="DC852" i="3"/>
  <c r="A853" i="3"/>
  <c r="Y853" i="3"/>
  <c r="CX853" i="3"/>
  <c r="CY853" i="3"/>
  <c r="CZ853" i="3"/>
  <c r="DA853" i="3"/>
  <c r="DB853" i="3"/>
  <c r="DC853" i="3"/>
  <c r="DF853" i="3"/>
  <c r="DJ853" i="3" s="1"/>
  <c r="DG853" i="3"/>
  <c r="DH853" i="3"/>
  <c r="DI853" i="3"/>
  <c r="A854" i="3"/>
  <c r="Y854" i="3"/>
  <c r="CX854" i="3"/>
  <c r="DI854" i="3" s="1"/>
  <c r="CY854" i="3"/>
  <c r="CZ854" i="3"/>
  <c r="DA854" i="3"/>
  <c r="DB854" i="3"/>
  <c r="DC854" i="3"/>
  <c r="DG854" i="3"/>
  <c r="DH854" i="3"/>
  <c r="A855" i="3"/>
  <c r="Y855" i="3"/>
  <c r="CV855" i="3" s="1"/>
  <c r="CU855" i="3"/>
  <c r="CX855" i="3"/>
  <c r="DF855" i="3" s="1"/>
  <c r="CY855" i="3"/>
  <c r="CZ855" i="3"/>
  <c r="DB855" i="3" s="1"/>
  <c r="DA855" i="3"/>
  <c r="DC855" i="3"/>
  <c r="A856" i="3"/>
  <c r="Y856" i="3"/>
  <c r="CW856" i="3"/>
  <c r="CX856" i="3"/>
  <c r="CY856" i="3"/>
  <c r="CZ856" i="3"/>
  <c r="DB856" i="3" s="1"/>
  <c r="DA856" i="3"/>
  <c r="DC856" i="3"/>
  <c r="A857" i="3"/>
  <c r="Y857" i="3"/>
  <c r="CY857" i="3"/>
  <c r="CZ857" i="3"/>
  <c r="DB857" i="3" s="1"/>
  <c r="DA857" i="3"/>
  <c r="DC857" i="3"/>
  <c r="A858" i="3"/>
  <c r="Y858" i="3"/>
  <c r="CX858" i="3" s="1"/>
  <c r="CW858" i="3"/>
  <c r="CY858" i="3"/>
  <c r="CZ858" i="3"/>
  <c r="DA858" i="3"/>
  <c r="DB858" i="3"/>
  <c r="DC858" i="3"/>
  <c r="DH858" i="3"/>
  <c r="A859" i="3"/>
  <c r="Y859" i="3"/>
  <c r="CW859" i="3" s="1"/>
  <c r="CY859" i="3"/>
  <c r="CZ859" i="3"/>
  <c r="DA859" i="3"/>
  <c r="DB859" i="3"/>
  <c r="DC859" i="3"/>
  <c r="A860" i="3"/>
  <c r="Y860" i="3"/>
  <c r="CX860" i="3"/>
  <c r="DI860" i="3" s="1"/>
  <c r="CY860" i="3"/>
  <c r="CZ860" i="3"/>
  <c r="DA860" i="3"/>
  <c r="DB860" i="3"/>
  <c r="DC860" i="3"/>
  <c r="DG860" i="3"/>
  <c r="DH860" i="3"/>
  <c r="A861" i="3"/>
  <c r="Y861" i="3"/>
  <c r="CX861" i="3" s="1"/>
  <c r="CY861" i="3"/>
  <c r="CZ861" i="3"/>
  <c r="DA861" i="3"/>
  <c r="DB861" i="3"/>
  <c r="DC861" i="3"/>
  <c r="DG861" i="3"/>
  <c r="A862" i="3"/>
  <c r="Y862" i="3"/>
  <c r="CX862" i="3" s="1"/>
  <c r="CY862" i="3"/>
  <c r="CZ862" i="3"/>
  <c r="DB862" i="3" s="1"/>
  <c r="DA862" i="3"/>
  <c r="DC862" i="3"/>
  <c r="DF862" i="3"/>
  <c r="DJ862" i="3" s="1"/>
  <c r="A863" i="3"/>
  <c r="Y863" i="3"/>
  <c r="CY863" i="3"/>
  <c r="CZ863" i="3"/>
  <c r="DB863" i="3" s="1"/>
  <c r="DA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B865" i="3" s="1"/>
  <c r="DA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A867" i="3"/>
  <c r="DB867" i="3"/>
  <c r="DC867" i="3"/>
  <c r="A868" i="3"/>
  <c r="Y868" i="3"/>
  <c r="CY868" i="3"/>
  <c r="CZ868" i="3"/>
  <c r="DA868" i="3"/>
  <c r="DB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B870" i="3" s="1"/>
  <c r="DA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B872" i="3" s="1"/>
  <c r="DA872" i="3"/>
  <c r="DC872" i="3"/>
  <c r="A873" i="3"/>
  <c r="Y873" i="3"/>
  <c r="CY873" i="3"/>
  <c r="CZ873" i="3"/>
  <c r="DA873" i="3"/>
  <c r="DB873" i="3"/>
  <c r="DC873" i="3"/>
  <c r="A874" i="3"/>
  <c r="Y874" i="3"/>
  <c r="CY874" i="3"/>
  <c r="CZ874" i="3"/>
  <c r="DA874" i="3"/>
  <c r="DB874" i="3"/>
  <c r="DC874" i="3"/>
  <c r="A875" i="3"/>
  <c r="Y875" i="3"/>
  <c r="CY875" i="3"/>
  <c r="CZ875" i="3"/>
  <c r="DA875" i="3"/>
  <c r="DB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B877" i="3" s="1"/>
  <c r="DA877" i="3"/>
  <c r="DC877" i="3"/>
  <c r="A878" i="3"/>
  <c r="Y878" i="3"/>
  <c r="CY878" i="3"/>
  <c r="CZ878" i="3"/>
  <c r="DB878" i="3" s="1"/>
  <c r="DA878" i="3"/>
  <c r="DC878" i="3"/>
  <c r="A879" i="3"/>
  <c r="Y879" i="3"/>
  <c r="CY879" i="3"/>
  <c r="CZ879" i="3"/>
  <c r="DA879" i="3"/>
  <c r="DB879" i="3"/>
  <c r="DC879" i="3"/>
  <c r="A880" i="3"/>
  <c r="Y880" i="3"/>
  <c r="CY880" i="3"/>
  <c r="CZ880" i="3"/>
  <c r="DA880" i="3"/>
  <c r="DB880" i="3"/>
  <c r="DC880" i="3"/>
  <c r="A881" i="3"/>
  <c r="Y881" i="3"/>
  <c r="CY881" i="3"/>
  <c r="CZ881" i="3"/>
  <c r="DB881" i="3" s="1"/>
  <c r="DA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A883" i="3"/>
  <c r="DB883" i="3"/>
  <c r="DC883" i="3"/>
  <c r="A884" i="3"/>
  <c r="Y884" i="3"/>
  <c r="CY884" i="3"/>
  <c r="CZ884" i="3"/>
  <c r="DA884" i="3"/>
  <c r="DB884" i="3"/>
  <c r="DC884" i="3"/>
  <c r="A885" i="3"/>
  <c r="Y885" i="3"/>
  <c r="CY885" i="3"/>
  <c r="CZ885" i="3"/>
  <c r="DB885" i="3" s="1"/>
  <c r="DA885" i="3"/>
  <c r="DC885" i="3"/>
  <c r="A886" i="3"/>
  <c r="Y886" i="3"/>
  <c r="CY886" i="3"/>
  <c r="CZ886" i="3"/>
  <c r="DA886" i="3"/>
  <c r="DB886" i="3"/>
  <c r="DC886" i="3"/>
  <c r="A887" i="3"/>
  <c r="Y887" i="3"/>
  <c r="CY887" i="3"/>
  <c r="CZ887" i="3"/>
  <c r="DA887" i="3"/>
  <c r="DB887" i="3"/>
  <c r="DC887" i="3"/>
  <c r="A888" i="3"/>
  <c r="Y888" i="3"/>
  <c r="CY888" i="3"/>
  <c r="CZ888" i="3"/>
  <c r="DB888" i="3" s="1"/>
  <c r="DA888" i="3"/>
  <c r="DC888" i="3"/>
  <c r="A889" i="3"/>
  <c r="Y889" i="3"/>
  <c r="CY889" i="3"/>
  <c r="CZ889" i="3"/>
  <c r="DB889" i="3" s="1"/>
  <c r="DA889" i="3"/>
  <c r="DC889" i="3"/>
  <c r="A890" i="3"/>
  <c r="Y890" i="3"/>
  <c r="CY890" i="3"/>
  <c r="CZ890" i="3"/>
  <c r="DA890" i="3"/>
  <c r="DB890" i="3"/>
  <c r="DC890" i="3"/>
  <c r="A891" i="3"/>
  <c r="Y891" i="3"/>
  <c r="CY891" i="3"/>
  <c r="CZ891" i="3"/>
  <c r="DA891" i="3"/>
  <c r="DB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B895" i="3" s="1"/>
  <c r="DA895" i="3"/>
  <c r="DC895" i="3"/>
  <c r="A896" i="3"/>
  <c r="Y896" i="3"/>
  <c r="CY896" i="3"/>
  <c r="CZ896" i="3"/>
  <c r="DA896" i="3"/>
  <c r="DB896" i="3"/>
  <c r="DC896" i="3"/>
  <c r="A897" i="3"/>
  <c r="Y897" i="3"/>
  <c r="CY897" i="3"/>
  <c r="CZ897" i="3"/>
  <c r="DB897" i="3" s="1"/>
  <c r="DA897" i="3"/>
  <c r="DC897" i="3"/>
  <c r="A898" i="3"/>
  <c r="Y898" i="3"/>
  <c r="CY898" i="3"/>
  <c r="CZ898" i="3"/>
  <c r="DB898" i="3" s="1"/>
  <c r="DA898" i="3"/>
  <c r="DC89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CU1" i="3" s="1"/>
  <c r="K28" i="1"/>
  <c r="R28" i="1"/>
  <c r="AC28" i="1"/>
  <c r="CQ28" i="1" s="1"/>
  <c r="AD28" i="1"/>
  <c r="AE28" i="1"/>
  <c r="AF28" i="1"/>
  <c r="S28" i="1" s="1"/>
  <c r="AG28" i="1"/>
  <c r="AH28" i="1"/>
  <c r="CV28" i="1" s="1"/>
  <c r="U28" i="1" s="1"/>
  <c r="AI28" i="1"/>
  <c r="AJ28" i="1"/>
  <c r="CX28" i="1" s="1"/>
  <c r="W28" i="1" s="1"/>
  <c r="CR28" i="1"/>
  <c r="CS28" i="1"/>
  <c r="CT28" i="1"/>
  <c r="CU28" i="1"/>
  <c r="T28" i="1" s="1"/>
  <c r="CW28" i="1"/>
  <c r="V28" i="1" s="1"/>
  <c r="GL28" i="1"/>
  <c r="GN28" i="1"/>
  <c r="GP28" i="1"/>
  <c r="GV28" i="1"/>
  <c r="HC28" i="1" s="1"/>
  <c r="GX28" i="1" s="1"/>
  <c r="C29" i="1"/>
  <c r="D29" i="1"/>
  <c r="I29" i="1"/>
  <c r="K29" i="1"/>
  <c r="S29" i="1"/>
  <c r="AC29" i="1"/>
  <c r="CQ29" i="1" s="1"/>
  <c r="AE29" i="1"/>
  <c r="AF29" i="1"/>
  <c r="AG29" i="1"/>
  <c r="CU29" i="1" s="1"/>
  <c r="T29" i="1" s="1"/>
  <c r="AH29" i="1"/>
  <c r="AI29" i="1"/>
  <c r="AJ29" i="1"/>
  <c r="CT29" i="1"/>
  <c r="CV29" i="1"/>
  <c r="U29" i="1" s="1"/>
  <c r="CW29" i="1"/>
  <c r="V29" i="1" s="1"/>
  <c r="CX29" i="1"/>
  <c r="W29" i="1" s="1"/>
  <c r="GL29" i="1"/>
  <c r="GN29" i="1"/>
  <c r="GP29" i="1"/>
  <c r="GV29" i="1"/>
  <c r="HC29" i="1"/>
  <c r="GX29" i="1" s="1"/>
  <c r="C30" i="1"/>
  <c r="D30" i="1"/>
  <c r="I30" i="1"/>
  <c r="K30" i="1"/>
  <c r="V30" i="1"/>
  <c r="AC30" i="1"/>
  <c r="P30" i="1" s="1"/>
  <c r="AE30" i="1"/>
  <c r="AD30" i="1" s="1"/>
  <c r="AF30" i="1"/>
  <c r="AG30" i="1"/>
  <c r="CU30" i="1" s="1"/>
  <c r="T30" i="1" s="1"/>
  <c r="AH30" i="1"/>
  <c r="CV30" i="1" s="1"/>
  <c r="U30" i="1" s="1"/>
  <c r="AI30" i="1"/>
  <c r="AJ30" i="1"/>
  <c r="CX30" i="1" s="1"/>
  <c r="W30" i="1" s="1"/>
  <c r="CT30" i="1"/>
  <c r="CW30" i="1"/>
  <c r="GL30" i="1"/>
  <c r="GN30" i="1"/>
  <c r="GP30" i="1"/>
  <c r="GV30" i="1"/>
  <c r="HC30" i="1" s="1"/>
  <c r="GX30" i="1" s="1"/>
  <c r="C31" i="1"/>
  <c r="D31" i="1"/>
  <c r="I31" i="1"/>
  <c r="CU4" i="3" s="1"/>
  <c r="K31" i="1"/>
  <c r="AC31" i="1"/>
  <c r="AE31" i="1"/>
  <c r="CS31" i="1" s="1"/>
  <c r="AF31" i="1"/>
  <c r="S31" i="1" s="1"/>
  <c r="AG31" i="1"/>
  <c r="CU31" i="1" s="1"/>
  <c r="T31" i="1" s="1"/>
  <c r="AH31" i="1"/>
  <c r="CV31" i="1" s="1"/>
  <c r="U31" i="1" s="1"/>
  <c r="AI31" i="1"/>
  <c r="AJ31" i="1"/>
  <c r="CX31" i="1" s="1"/>
  <c r="W31" i="1" s="1"/>
  <c r="CR31" i="1"/>
  <c r="CT31" i="1"/>
  <c r="CW31" i="1"/>
  <c r="GL31" i="1"/>
  <c r="GN31" i="1"/>
  <c r="GP31" i="1"/>
  <c r="GV31" i="1"/>
  <c r="HC31" i="1" s="1"/>
  <c r="GX31" i="1" s="1"/>
  <c r="C32" i="1"/>
  <c r="D32" i="1"/>
  <c r="I32" i="1"/>
  <c r="CU5" i="3" s="1"/>
  <c r="K32" i="1"/>
  <c r="R32" i="1"/>
  <c r="T32" i="1"/>
  <c r="AC32" i="1"/>
  <c r="AE32" i="1"/>
  <c r="CS32" i="1" s="1"/>
  <c r="AF32" i="1"/>
  <c r="CT32" i="1" s="1"/>
  <c r="AG32" i="1"/>
  <c r="AH32" i="1"/>
  <c r="CV32" i="1" s="1"/>
  <c r="U32" i="1" s="1"/>
  <c r="AI32" i="1"/>
  <c r="AJ32" i="1"/>
  <c r="CX32" i="1" s="1"/>
  <c r="W32" i="1" s="1"/>
  <c r="CR32" i="1"/>
  <c r="CU32" i="1"/>
  <c r="CW32" i="1"/>
  <c r="V32" i="1" s="1"/>
  <c r="GL32" i="1"/>
  <c r="GN32" i="1"/>
  <c r="GP32" i="1"/>
  <c r="GV32" i="1"/>
  <c r="HC32" i="1" s="1"/>
  <c r="GX32" i="1" s="1"/>
  <c r="C33" i="1"/>
  <c r="D33" i="1"/>
  <c r="I33" i="1"/>
  <c r="K33" i="1"/>
  <c r="AC33" i="1"/>
  <c r="CQ33" i="1" s="1"/>
  <c r="AE33" i="1"/>
  <c r="CS33" i="1" s="1"/>
  <c r="AF33" i="1"/>
  <c r="AG33" i="1"/>
  <c r="AH33" i="1"/>
  <c r="CV33" i="1" s="1"/>
  <c r="AI33" i="1"/>
  <c r="AJ33" i="1"/>
  <c r="CX33" i="1" s="1"/>
  <c r="CR33" i="1"/>
  <c r="CU33" i="1"/>
  <c r="CW33" i="1"/>
  <c r="V33" i="1" s="1"/>
  <c r="GL33" i="1"/>
  <c r="GN33" i="1"/>
  <c r="GP33" i="1"/>
  <c r="GV33" i="1"/>
  <c r="HC33" i="1" s="1"/>
  <c r="C34" i="1"/>
  <c r="D34" i="1"/>
  <c r="R34" i="1"/>
  <c r="T34" i="1"/>
  <c r="AC34" i="1"/>
  <c r="AE34" i="1"/>
  <c r="CS34" i="1" s="1"/>
  <c r="AF34" i="1"/>
  <c r="CT34" i="1" s="1"/>
  <c r="AG34" i="1"/>
  <c r="CU34" i="1" s="1"/>
  <c r="AH34" i="1"/>
  <c r="CV34" i="1" s="1"/>
  <c r="U34" i="1" s="1"/>
  <c r="AI34" i="1"/>
  <c r="AJ34" i="1"/>
  <c r="CX34" i="1" s="1"/>
  <c r="W34" i="1" s="1"/>
  <c r="CR34" i="1"/>
  <c r="CW34" i="1"/>
  <c r="V34" i="1" s="1"/>
  <c r="GL34" i="1"/>
  <c r="GN34" i="1"/>
  <c r="GP34" i="1"/>
  <c r="GV34" i="1"/>
  <c r="HC34" i="1" s="1"/>
  <c r="GX34" i="1" s="1"/>
  <c r="C35" i="1"/>
  <c r="D35" i="1"/>
  <c r="S35" i="1"/>
  <c r="CZ35" i="1" s="1"/>
  <c r="V35" i="1"/>
  <c r="Y35" i="1"/>
  <c r="AC35" i="1"/>
  <c r="AE35" i="1"/>
  <c r="X35" i="1" s="1"/>
  <c r="AF35" i="1"/>
  <c r="AG35" i="1"/>
  <c r="CU35" i="1" s="1"/>
  <c r="T35" i="1" s="1"/>
  <c r="AH35" i="1"/>
  <c r="CV35" i="1" s="1"/>
  <c r="U35" i="1" s="1"/>
  <c r="AI35" i="1"/>
  <c r="AJ35" i="1"/>
  <c r="CX35" i="1" s="1"/>
  <c r="W35" i="1" s="1"/>
  <c r="CR35" i="1"/>
  <c r="CT35" i="1"/>
  <c r="CW35" i="1"/>
  <c r="CY35" i="1"/>
  <c r="GL35" i="1"/>
  <c r="GN35" i="1"/>
  <c r="GP35" i="1"/>
  <c r="GV35" i="1"/>
  <c r="HC35" i="1" s="1"/>
  <c r="GX35" i="1" s="1"/>
  <c r="C36" i="1"/>
  <c r="D36" i="1"/>
  <c r="S36" i="1"/>
  <c r="CZ36" i="1" s="1"/>
  <c r="V36" i="1"/>
  <c r="AC36" i="1"/>
  <c r="P36" i="1" s="1"/>
  <c r="AE36" i="1"/>
  <c r="AD36" i="1" s="1"/>
  <c r="AF36" i="1"/>
  <c r="AG36" i="1"/>
  <c r="CU36" i="1" s="1"/>
  <c r="T36" i="1" s="1"/>
  <c r="AH36" i="1"/>
  <c r="CV36" i="1" s="1"/>
  <c r="U36" i="1" s="1"/>
  <c r="AI36" i="1"/>
  <c r="CW36" i="1" s="1"/>
  <c r="AJ36" i="1"/>
  <c r="CX36" i="1" s="1"/>
  <c r="W36" i="1" s="1"/>
  <c r="CT36" i="1"/>
  <c r="CY36" i="1"/>
  <c r="GL36" i="1"/>
  <c r="GN36" i="1"/>
  <c r="GP36" i="1"/>
  <c r="GV36" i="1"/>
  <c r="HC36" i="1" s="1"/>
  <c r="GX36" i="1" s="1"/>
  <c r="C37" i="1"/>
  <c r="D37" i="1"/>
  <c r="S37" i="1"/>
  <c r="AC37" i="1"/>
  <c r="CQ37" i="1" s="1"/>
  <c r="AE37" i="1"/>
  <c r="AF37" i="1"/>
  <c r="AG37" i="1"/>
  <c r="CU37" i="1" s="1"/>
  <c r="T37" i="1" s="1"/>
  <c r="AH37" i="1"/>
  <c r="AI37" i="1"/>
  <c r="CW37" i="1" s="1"/>
  <c r="V37" i="1" s="1"/>
  <c r="AJ37" i="1"/>
  <c r="CX37" i="1" s="1"/>
  <c r="W37" i="1" s="1"/>
  <c r="CT37" i="1"/>
  <c r="CV37" i="1"/>
  <c r="U37" i="1" s="1"/>
  <c r="GL37" i="1"/>
  <c r="GN37" i="1"/>
  <c r="GP37" i="1"/>
  <c r="GV37" i="1"/>
  <c r="HC37" i="1"/>
  <c r="GX37" i="1" s="1"/>
  <c r="C38" i="1"/>
  <c r="D38" i="1"/>
  <c r="P38" i="1"/>
  <c r="S38" i="1"/>
  <c r="CY38" i="1" s="1"/>
  <c r="X38" i="1"/>
  <c r="AC38" i="1"/>
  <c r="AE38" i="1"/>
  <c r="R38" i="1" s="1"/>
  <c r="AF38" i="1"/>
  <c r="AG38" i="1"/>
  <c r="CU38" i="1" s="1"/>
  <c r="T38" i="1" s="1"/>
  <c r="AH38" i="1"/>
  <c r="AI38" i="1"/>
  <c r="CW38" i="1" s="1"/>
  <c r="V38" i="1" s="1"/>
  <c r="AJ38" i="1"/>
  <c r="CX38" i="1" s="1"/>
  <c r="W38" i="1" s="1"/>
  <c r="CQ38" i="1"/>
  <c r="CT38" i="1"/>
  <c r="CV38" i="1"/>
  <c r="U38" i="1" s="1"/>
  <c r="GL38" i="1"/>
  <c r="GN38" i="1"/>
  <c r="GP38" i="1"/>
  <c r="GV38" i="1"/>
  <c r="HC38" i="1"/>
  <c r="GX38" i="1" s="1"/>
  <c r="C39" i="1"/>
  <c r="D39" i="1"/>
  <c r="P39" i="1"/>
  <c r="S39" i="1"/>
  <c r="AC39" i="1"/>
  <c r="AE39" i="1"/>
  <c r="CR39" i="1" s="1"/>
  <c r="AF39" i="1"/>
  <c r="CT39" i="1" s="1"/>
  <c r="AG39" i="1"/>
  <c r="CU39" i="1" s="1"/>
  <c r="T39" i="1" s="1"/>
  <c r="AH39" i="1"/>
  <c r="AI39" i="1"/>
  <c r="CW39" i="1" s="1"/>
  <c r="V39" i="1" s="1"/>
  <c r="AJ39" i="1"/>
  <c r="CQ39" i="1"/>
  <c r="CV39" i="1"/>
  <c r="U39" i="1" s="1"/>
  <c r="CX39" i="1"/>
  <c r="W39" i="1" s="1"/>
  <c r="GL39" i="1"/>
  <c r="GN39" i="1"/>
  <c r="GP39" i="1"/>
  <c r="GV39" i="1"/>
  <c r="HC39" i="1"/>
  <c r="GX39" i="1" s="1"/>
  <c r="C40" i="1"/>
  <c r="D40" i="1"/>
  <c r="P40" i="1"/>
  <c r="R40" i="1"/>
  <c r="S40" i="1"/>
  <c r="CY40" i="1" s="1"/>
  <c r="U40" i="1"/>
  <c r="X40" i="1"/>
  <c r="AB40" i="1"/>
  <c r="AC40" i="1"/>
  <c r="AD40" i="1"/>
  <c r="AE40" i="1"/>
  <c r="Q40" i="1" s="1"/>
  <c r="AF40" i="1"/>
  <c r="CT40" i="1" s="1"/>
  <c r="AG40" i="1"/>
  <c r="CU40" i="1" s="1"/>
  <c r="T40" i="1" s="1"/>
  <c r="AH40" i="1"/>
  <c r="AI40" i="1"/>
  <c r="CW40" i="1" s="1"/>
  <c r="V40" i="1" s="1"/>
  <c r="AJ40" i="1"/>
  <c r="CQ40" i="1"/>
  <c r="CR40" i="1"/>
  <c r="CS40" i="1"/>
  <c r="CV40" i="1"/>
  <c r="CX40" i="1"/>
  <c r="W40" i="1" s="1"/>
  <c r="GL40" i="1"/>
  <c r="GN40" i="1"/>
  <c r="GP40" i="1"/>
  <c r="GV40" i="1"/>
  <c r="GX40" i="1"/>
  <c r="HC40" i="1"/>
  <c r="C41" i="1"/>
  <c r="D41" i="1"/>
  <c r="P41" i="1"/>
  <c r="R41" i="1"/>
  <c r="S41" i="1"/>
  <c r="CY41" i="1" s="1"/>
  <c r="U41" i="1"/>
  <c r="AB41" i="1"/>
  <c r="AC41" i="1"/>
  <c r="AD41" i="1"/>
  <c r="AE41" i="1"/>
  <c r="Q41" i="1" s="1"/>
  <c r="AF41" i="1"/>
  <c r="CT41" i="1" s="1"/>
  <c r="AG41" i="1"/>
  <c r="CU41" i="1" s="1"/>
  <c r="T41" i="1" s="1"/>
  <c r="AH41" i="1"/>
  <c r="CV41" i="1" s="1"/>
  <c r="AI41" i="1"/>
  <c r="CW41" i="1" s="1"/>
  <c r="V41" i="1" s="1"/>
  <c r="AJ41" i="1"/>
  <c r="CQ41" i="1"/>
  <c r="CR41" i="1"/>
  <c r="CS41" i="1"/>
  <c r="CX41" i="1"/>
  <c r="W41" i="1" s="1"/>
  <c r="CZ41" i="1"/>
  <c r="GL41" i="1"/>
  <c r="GN41" i="1"/>
  <c r="GP41" i="1"/>
  <c r="GV41" i="1"/>
  <c r="GX41" i="1"/>
  <c r="HC41" i="1"/>
  <c r="C42" i="1"/>
  <c r="D42" i="1"/>
  <c r="P42" i="1"/>
  <c r="R42" i="1"/>
  <c r="W42" i="1"/>
  <c r="AC42" i="1"/>
  <c r="CQ42" i="1" s="1"/>
  <c r="AD42" i="1"/>
  <c r="AB42" i="1" s="1"/>
  <c r="AE42" i="1"/>
  <c r="Q42" i="1" s="1"/>
  <c r="AF42" i="1"/>
  <c r="CT42" i="1" s="1"/>
  <c r="AG42" i="1"/>
  <c r="AH42" i="1"/>
  <c r="CV42" i="1" s="1"/>
  <c r="U42" i="1" s="1"/>
  <c r="AI42" i="1"/>
  <c r="CW42" i="1" s="1"/>
  <c r="V42" i="1" s="1"/>
  <c r="AJ42" i="1"/>
  <c r="CR42" i="1"/>
  <c r="CS42" i="1"/>
  <c r="CU42" i="1"/>
  <c r="T42" i="1" s="1"/>
  <c r="CX42" i="1"/>
  <c r="GL42" i="1"/>
  <c r="GN42" i="1"/>
  <c r="GP42" i="1"/>
  <c r="GV42" i="1"/>
  <c r="HC42" i="1" s="1"/>
  <c r="GX42" i="1" s="1"/>
  <c r="C43" i="1"/>
  <c r="D43" i="1"/>
  <c r="P43" i="1"/>
  <c r="R43" i="1"/>
  <c r="W43" i="1"/>
  <c r="AC43" i="1"/>
  <c r="CQ43" i="1" s="1"/>
  <c r="AD43" i="1"/>
  <c r="AE43" i="1"/>
  <c r="Q43" i="1" s="1"/>
  <c r="CP43" i="1" s="1"/>
  <c r="O43" i="1" s="1"/>
  <c r="AF43" i="1"/>
  <c r="S43" i="1" s="1"/>
  <c r="AG43" i="1"/>
  <c r="AH43" i="1"/>
  <c r="CV43" i="1" s="1"/>
  <c r="U43" i="1" s="1"/>
  <c r="AI43" i="1"/>
  <c r="CW43" i="1" s="1"/>
  <c r="V43" i="1" s="1"/>
  <c r="AJ43" i="1"/>
  <c r="CX43" i="1" s="1"/>
  <c r="CR43" i="1"/>
  <c r="CS43" i="1"/>
  <c r="CU43" i="1"/>
  <c r="T43" i="1" s="1"/>
  <c r="GL43" i="1"/>
  <c r="GN43" i="1"/>
  <c r="GP43" i="1"/>
  <c r="GV43" i="1"/>
  <c r="HC43" i="1" s="1"/>
  <c r="GX43" i="1" s="1"/>
  <c r="C44" i="1"/>
  <c r="D44" i="1"/>
  <c r="P44" i="1"/>
  <c r="R44" i="1"/>
  <c r="AC44" i="1"/>
  <c r="CQ44" i="1" s="1"/>
  <c r="AD44" i="1"/>
  <c r="AE44" i="1"/>
  <c r="CS44" i="1" s="1"/>
  <c r="AF44" i="1"/>
  <c r="AG44" i="1"/>
  <c r="AH44" i="1"/>
  <c r="CV44" i="1" s="1"/>
  <c r="U44" i="1" s="1"/>
  <c r="AI44" i="1"/>
  <c r="AJ44" i="1"/>
  <c r="CX44" i="1" s="1"/>
  <c r="W44" i="1" s="1"/>
  <c r="CR44" i="1"/>
  <c r="CU44" i="1"/>
  <c r="T44" i="1" s="1"/>
  <c r="CW44" i="1"/>
  <c r="V44" i="1" s="1"/>
  <c r="GL44" i="1"/>
  <c r="GN44" i="1"/>
  <c r="GP44" i="1"/>
  <c r="GV44" i="1"/>
  <c r="HC44" i="1" s="1"/>
  <c r="GX44" i="1" s="1"/>
  <c r="C45" i="1"/>
  <c r="D45" i="1"/>
  <c r="R45" i="1"/>
  <c r="T45" i="1"/>
  <c r="Y45" i="1"/>
  <c r="AC45" i="1"/>
  <c r="CQ45" i="1" s="1"/>
  <c r="AE45" i="1"/>
  <c r="CS45" i="1" s="1"/>
  <c r="AF45" i="1"/>
  <c r="S45" i="1" s="1"/>
  <c r="AG45" i="1"/>
  <c r="AH45" i="1"/>
  <c r="CV45" i="1" s="1"/>
  <c r="U45" i="1" s="1"/>
  <c r="AI45" i="1"/>
  <c r="AJ45" i="1"/>
  <c r="CX45" i="1" s="1"/>
  <c r="W45" i="1" s="1"/>
  <c r="CR45" i="1"/>
  <c r="CU45" i="1"/>
  <c r="CW45" i="1"/>
  <c r="V45" i="1" s="1"/>
  <c r="GL45" i="1"/>
  <c r="GN45" i="1"/>
  <c r="GP45" i="1"/>
  <c r="GV45" i="1"/>
  <c r="HC45" i="1" s="1"/>
  <c r="GX45" i="1" s="1"/>
  <c r="C46" i="1"/>
  <c r="D46" i="1"/>
  <c r="I46" i="1"/>
  <c r="Q46" i="1" s="1"/>
  <c r="K46" i="1"/>
  <c r="P46" i="1"/>
  <c r="R46" i="1"/>
  <c r="AC46" i="1"/>
  <c r="CQ46" i="1" s="1"/>
  <c r="AD46" i="1"/>
  <c r="AE46" i="1"/>
  <c r="CS46" i="1" s="1"/>
  <c r="AF46" i="1"/>
  <c r="AG46" i="1"/>
  <c r="AH46" i="1"/>
  <c r="CV46" i="1" s="1"/>
  <c r="U46" i="1" s="1"/>
  <c r="AI46" i="1"/>
  <c r="AJ46" i="1"/>
  <c r="CX46" i="1" s="1"/>
  <c r="W46" i="1" s="1"/>
  <c r="CR46" i="1"/>
  <c r="CU46" i="1"/>
  <c r="T46" i="1" s="1"/>
  <c r="CW46" i="1"/>
  <c r="V46" i="1" s="1"/>
  <c r="GL46" i="1"/>
  <c r="GN46" i="1"/>
  <c r="GP46" i="1"/>
  <c r="GV46" i="1"/>
  <c r="HC46" i="1" s="1"/>
  <c r="GX46" i="1" s="1"/>
  <c r="C47" i="1"/>
  <c r="D47" i="1"/>
  <c r="I47" i="1"/>
  <c r="K47" i="1"/>
  <c r="P47" i="1"/>
  <c r="R47" i="1"/>
  <c r="W47" i="1"/>
  <c r="AC47" i="1"/>
  <c r="CQ47" i="1" s="1"/>
  <c r="AD47" i="1"/>
  <c r="AE47" i="1"/>
  <c r="AF47" i="1"/>
  <c r="S47" i="1" s="1"/>
  <c r="AG47" i="1"/>
  <c r="AH47" i="1"/>
  <c r="CV47" i="1" s="1"/>
  <c r="U47" i="1" s="1"/>
  <c r="AI47" i="1"/>
  <c r="CW47" i="1" s="1"/>
  <c r="V47" i="1" s="1"/>
  <c r="AJ47" i="1"/>
  <c r="CX47" i="1" s="1"/>
  <c r="CR47" i="1"/>
  <c r="CS47" i="1"/>
  <c r="CU47" i="1"/>
  <c r="T47" i="1" s="1"/>
  <c r="GL47" i="1"/>
  <c r="GN47" i="1"/>
  <c r="GP47" i="1"/>
  <c r="GV47" i="1"/>
  <c r="HC47" i="1" s="1"/>
  <c r="GX47" i="1" s="1"/>
  <c r="C48" i="1"/>
  <c r="D48" i="1"/>
  <c r="I48" i="1"/>
  <c r="Q48" i="1" s="1"/>
  <c r="K48" i="1"/>
  <c r="P48" i="1"/>
  <c r="R48" i="1"/>
  <c r="W48" i="1"/>
  <c r="AB48" i="1"/>
  <c r="AC48" i="1"/>
  <c r="CQ48" i="1" s="1"/>
  <c r="AD48" i="1"/>
  <c r="AE48" i="1"/>
  <c r="AF48" i="1"/>
  <c r="CT48" i="1" s="1"/>
  <c r="AG48" i="1"/>
  <c r="AH48" i="1"/>
  <c r="CV48" i="1" s="1"/>
  <c r="U48" i="1" s="1"/>
  <c r="AI48" i="1"/>
  <c r="CW48" i="1" s="1"/>
  <c r="V48" i="1" s="1"/>
  <c r="AJ48" i="1"/>
  <c r="CR48" i="1"/>
  <c r="CS48" i="1"/>
  <c r="CU48" i="1"/>
  <c r="T48" i="1" s="1"/>
  <c r="CX48" i="1"/>
  <c r="GL48" i="1"/>
  <c r="GN48" i="1"/>
  <c r="GP48" i="1"/>
  <c r="GV48" i="1"/>
  <c r="HC48" i="1" s="1"/>
  <c r="GX48" i="1"/>
  <c r="C49" i="1"/>
  <c r="D49" i="1"/>
  <c r="I49" i="1"/>
  <c r="K49" i="1"/>
  <c r="P49" i="1"/>
  <c r="R49" i="1"/>
  <c r="S49" i="1"/>
  <c r="CZ49" i="1" s="1"/>
  <c r="U49" i="1"/>
  <c r="AB49" i="1"/>
  <c r="AC49" i="1"/>
  <c r="AD49" i="1"/>
  <c r="AE49" i="1"/>
  <c r="AF49" i="1"/>
  <c r="CT49" i="1" s="1"/>
  <c r="AG49" i="1"/>
  <c r="CU49" i="1" s="1"/>
  <c r="T49" i="1" s="1"/>
  <c r="AH49" i="1"/>
  <c r="CV49" i="1" s="1"/>
  <c r="AI49" i="1"/>
  <c r="CW49" i="1" s="1"/>
  <c r="V49" i="1" s="1"/>
  <c r="AJ49" i="1"/>
  <c r="CQ49" i="1"/>
  <c r="CR49" i="1"/>
  <c r="CS49" i="1"/>
  <c r="CX49" i="1"/>
  <c r="W49" i="1" s="1"/>
  <c r="GL49" i="1"/>
  <c r="GN49" i="1"/>
  <c r="GP49" i="1"/>
  <c r="GV49" i="1"/>
  <c r="HC49" i="1" s="1"/>
  <c r="GX49" i="1" s="1"/>
  <c r="C50" i="1"/>
  <c r="D50" i="1"/>
  <c r="I50" i="1"/>
  <c r="CU127" i="3" s="1"/>
  <c r="K50" i="1"/>
  <c r="P50" i="1"/>
  <c r="R50" i="1"/>
  <c r="S50" i="1"/>
  <c r="CY50" i="1" s="1"/>
  <c r="U50" i="1"/>
  <c r="X50" i="1"/>
  <c r="AB50" i="1"/>
  <c r="AC50" i="1"/>
  <c r="AD50" i="1"/>
  <c r="AE50" i="1"/>
  <c r="AF50" i="1"/>
  <c r="CT50" i="1" s="1"/>
  <c r="AG50" i="1"/>
  <c r="CU50" i="1" s="1"/>
  <c r="T50" i="1" s="1"/>
  <c r="AH50" i="1"/>
  <c r="AI50" i="1"/>
  <c r="CW50" i="1" s="1"/>
  <c r="V50" i="1" s="1"/>
  <c r="AJ50" i="1"/>
  <c r="CQ50" i="1"/>
  <c r="CR50" i="1"/>
  <c r="CS50" i="1"/>
  <c r="CV50" i="1"/>
  <c r="CX50" i="1"/>
  <c r="W50" i="1" s="1"/>
  <c r="GL50" i="1"/>
  <c r="GO50" i="1"/>
  <c r="GP50" i="1"/>
  <c r="GV50" i="1"/>
  <c r="GX50" i="1"/>
  <c r="HC50" i="1"/>
  <c r="C51" i="1"/>
  <c r="D51" i="1"/>
  <c r="I51" i="1"/>
  <c r="K51" i="1"/>
  <c r="P51" i="1"/>
  <c r="S51" i="1"/>
  <c r="AC51" i="1"/>
  <c r="AE51" i="1"/>
  <c r="AF51" i="1"/>
  <c r="CT51" i="1" s="1"/>
  <c r="AG51" i="1"/>
  <c r="CU51" i="1" s="1"/>
  <c r="T51" i="1" s="1"/>
  <c r="AH51" i="1"/>
  <c r="AI51" i="1"/>
  <c r="CW51" i="1" s="1"/>
  <c r="V51" i="1" s="1"/>
  <c r="AJ51" i="1"/>
  <c r="CQ51" i="1"/>
  <c r="CV51" i="1"/>
  <c r="U51" i="1" s="1"/>
  <c r="CX51" i="1"/>
  <c r="W51" i="1" s="1"/>
  <c r="GL51" i="1"/>
  <c r="GO51" i="1"/>
  <c r="GP51" i="1"/>
  <c r="GV51" i="1"/>
  <c r="HC51" i="1"/>
  <c r="GX51" i="1" s="1"/>
  <c r="C52" i="1"/>
  <c r="D52" i="1"/>
  <c r="I52" i="1"/>
  <c r="K52" i="1"/>
  <c r="P52" i="1"/>
  <c r="S52" i="1"/>
  <c r="AC52" i="1"/>
  <c r="AE52" i="1"/>
  <c r="AF52" i="1"/>
  <c r="CT52" i="1" s="1"/>
  <c r="AG52" i="1"/>
  <c r="CU52" i="1" s="1"/>
  <c r="T52" i="1" s="1"/>
  <c r="AH52" i="1"/>
  <c r="AI52" i="1"/>
  <c r="CW52" i="1" s="1"/>
  <c r="V52" i="1" s="1"/>
  <c r="AJ52" i="1"/>
  <c r="CX52" i="1" s="1"/>
  <c r="W52" i="1" s="1"/>
  <c r="CQ52" i="1"/>
  <c r="CV52" i="1"/>
  <c r="U52" i="1" s="1"/>
  <c r="GL52" i="1"/>
  <c r="GN52" i="1"/>
  <c r="GP52" i="1"/>
  <c r="GV52" i="1"/>
  <c r="HC52" i="1"/>
  <c r="GX52" i="1" s="1"/>
  <c r="C53" i="1"/>
  <c r="D53" i="1"/>
  <c r="I53" i="1"/>
  <c r="K53" i="1"/>
  <c r="Q53" i="1"/>
  <c r="S53" i="1"/>
  <c r="AC53" i="1"/>
  <c r="AE53" i="1"/>
  <c r="AF53" i="1"/>
  <c r="AG53" i="1"/>
  <c r="CU53" i="1" s="1"/>
  <c r="T53" i="1" s="1"/>
  <c r="AH53" i="1"/>
  <c r="AI53" i="1"/>
  <c r="CW53" i="1" s="1"/>
  <c r="V53" i="1" s="1"/>
  <c r="AJ53" i="1"/>
  <c r="CX53" i="1" s="1"/>
  <c r="W53" i="1" s="1"/>
  <c r="CT53" i="1"/>
  <c r="CV53" i="1"/>
  <c r="U53" i="1" s="1"/>
  <c r="GL53" i="1"/>
  <c r="GN53" i="1"/>
  <c r="GP53" i="1"/>
  <c r="GV53" i="1"/>
  <c r="HC53" i="1"/>
  <c r="GX53" i="1" s="1"/>
  <c r="C54" i="1"/>
  <c r="D54" i="1"/>
  <c r="P54" i="1"/>
  <c r="CP54" i="1" s="1"/>
  <c r="O54" i="1" s="1"/>
  <c r="Q54" i="1"/>
  <c r="S54" i="1"/>
  <c r="CY54" i="1" s="1"/>
  <c r="V54" i="1"/>
  <c r="X54" i="1"/>
  <c r="AC54" i="1"/>
  <c r="AE54" i="1"/>
  <c r="AF54" i="1"/>
  <c r="CT54" i="1" s="1"/>
  <c r="AG54" i="1"/>
  <c r="CU54" i="1" s="1"/>
  <c r="T54" i="1" s="1"/>
  <c r="AH54" i="1"/>
  <c r="AI54" i="1"/>
  <c r="CW54" i="1" s="1"/>
  <c r="AJ54" i="1"/>
  <c r="CX54" i="1" s="1"/>
  <c r="W54" i="1" s="1"/>
  <c r="CQ54" i="1"/>
  <c r="CV54" i="1"/>
  <c r="U54" i="1" s="1"/>
  <c r="GL54" i="1"/>
  <c r="GN54" i="1"/>
  <c r="GP54" i="1"/>
  <c r="GV54" i="1"/>
  <c r="HC54" i="1"/>
  <c r="GX54" i="1" s="1"/>
  <c r="C55" i="1"/>
  <c r="D55" i="1"/>
  <c r="P55" i="1"/>
  <c r="S55" i="1"/>
  <c r="X55" i="1"/>
  <c r="AC55" i="1"/>
  <c r="AE55" i="1"/>
  <c r="AF55" i="1"/>
  <c r="CT55" i="1" s="1"/>
  <c r="AG55" i="1"/>
  <c r="CU55" i="1" s="1"/>
  <c r="T55" i="1" s="1"/>
  <c r="AH55" i="1"/>
  <c r="AI55" i="1"/>
  <c r="CW55" i="1" s="1"/>
  <c r="V55" i="1" s="1"/>
  <c r="AJ55" i="1"/>
  <c r="CQ55" i="1"/>
  <c r="CV55" i="1"/>
  <c r="U55" i="1" s="1"/>
  <c r="CX55" i="1"/>
  <c r="W55" i="1" s="1"/>
  <c r="GL55" i="1"/>
  <c r="GN55" i="1"/>
  <c r="GP55" i="1"/>
  <c r="GV55" i="1"/>
  <c r="HC55" i="1"/>
  <c r="GX55" i="1" s="1"/>
  <c r="C56" i="1"/>
  <c r="D56" i="1"/>
  <c r="I56" i="1"/>
  <c r="K56" i="1"/>
  <c r="P56" i="1"/>
  <c r="S56" i="1"/>
  <c r="V56" i="1"/>
  <c r="X56" i="1"/>
  <c r="AC56" i="1"/>
  <c r="AE56" i="1"/>
  <c r="AF56" i="1"/>
  <c r="CT56" i="1" s="1"/>
  <c r="AG56" i="1"/>
  <c r="CU56" i="1" s="1"/>
  <c r="T56" i="1" s="1"/>
  <c r="AH56" i="1"/>
  <c r="AI56" i="1"/>
  <c r="CW56" i="1" s="1"/>
  <c r="AJ56" i="1"/>
  <c r="CQ56" i="1"/>
  <c r="CV56" i="1"/>
  <c r="U56" i="1" s="1"/>
  <c r="CX56" i="1"/>
  <c r="W56" i="1" s="1"/>
  <c r="GL56" i="1"/>
  <c r="GN56" i="1"/>
  <c r="GP56" i="1"/>
  <c r="GV56" i="1"/>
  <c r="HC56" i="1"/>
  <c r="GX56" i="1" s="1"/>
  <c r="C57" i="1"/>
  <c r="D57" i="1"/>
  <c r="I57" i="1"/>
  <c r="K57" i="1"/>
  <c r="S57" i="1"/>
  <c r="V57" i="1"/>
  <c r="X57" i="1"/>
  <c r="AC57" i="1"/>
  <c r="AE57" i="1"/>
  <c r="AF57" i="1"/>
  <c r="AG57" i="1"/>
  <c r="CU57" i="1" s="1"/>
  <c r="T57" i="1" s="1"/>
  <c r="AH57" i="1"/>
  <c r="AI57" i="1"/>
  <c r="CW57" i="1" s="1"/>
  <c r="AJ57" i="1"/>
  <c r="CX57" i="1" s="1"/>
  <c r="W57" i="1" s="1"/>
  <c r="CT57" i="1"/>
  <c r="CV57" i="1"/>
  <c r="U57" i="1" s="1"/>
  <c r="GL57" i="1"/>
  <c r="GN57" i="1"/>
  <c r="GP57" i="1"/>
  <c r="GV57" i="1"/>
  <c r="HC57" i="1" s="1"/>
  <c r="GX57" i="1" s="1"/>
  <c r="C58" i="1"/>
  <c r="D58" i="1"/>
  <c r="I58" i="1"/>
  <c r="K58" i="1"/>
  <c r="S58" i="1"/>
  <c r="V58" i="1"/>
  <c r="AC58" i="1"/>
  <c r="AE58" i="1"/>
  <c r="AF58" i="1"/>
  <c r="AG58" i="1"/>
  <c r="CU58" i="1" s="1"/>
  <c r="T58" i="1" s="1"/>
  <c r="AH58" i="1"/>
  <c r="AI58" i="1"/>
  <c r="CW58" i="1" s="1"/>
  <c r="AJ58" i="1"/>
  <c r="CX58" i="1" s="1"/>
  <c r="W58" i="1" s="1"/>
  <c r="CT58" i="1"/>
  <c r="CV58" i="1"/>
  <c r="U58" i="1" s="1"/>
  <c r="CY58" i="1"/>
  <c r="GL58" i="1"/>
  <c r="GO58" i="1"/>
  <c r="GP58" i="1"/>
  <c r="GV58" i="1"/>
  <c r="HC58" i="1" s="1"/>
  <c r="GX58" i="1" s="1"/>
  <c r="C59" i="1"/>
  <c r="D59" i="1"/>
  <c r="I59" i="1"/>
  <c r="K59" i="1"/>
  <c r="Q59" i="1"/>
  <c r="T59" i="1"/>
  <c r="V59" i="1"/>
  <c r="AC59" i="1"/>
  <c r="AE59" i="1"/>
  <c r="AF59" i="1"/>
  <c r="AG59" i="1"/>
  <c r="CU59" i="1" s="1"/>
  <c r="AH59" i="1"/>
  <c r="AI59" i="1"/>
  <c r="CW59" i="1" s="1"/>
  <c r="AJ59" i="1"/>
  <c r="CX59" i="1" s="1"/>
  <c r="W59" i="1" s="1"/>
  <c r="CR59" i="1"/>
  <c r="CT59" i="1"/>
  <c r="CV59" i="1"/>
  <c r="U59" i="1" s="1"/>
  <c r="GL59" i="1"/>
  <c r="GO59" i="1"/>
  <c r="GP59" i="1"/>
  <c r="GV59" i="1"/>
  <c r="HC59" i="1"/>
  <c r="GX59" i="1" s="1"/>
  <c r="C60" i="1"/>
  <c r="D60" i="1"/>
  <c r="I60" i="1"/>
  <c r="K60" i="1"/>
  <c r="Q60" i="1"/>
  <c r="R60" i="1"/>
  <c r="AC60" i="1"/>
  <c r="AE60" i="1"/>
  <c r="AF60" i="1"/>
  <c r="AG60" i="1"/>
  <c r="CU60" i="1" s="1"/>
  <c r="T60" i="1" s="1"/>
  <c r="AH60" i="1"/>
  <c r="CV60" i="1" s="1"/>
  <c r="U60" i="1" s="1"/>
  <c r="AI60" i="1"/>
  <c r="AJ60" i="1"/>
  <c r="CX60" i="1" s="1"/>
  <c r="W60" i="1" s="1"/>
  <c r="CR60" i="1"/>
  <c r="CT60" i="1"/>
  <c r="CW60" i="1"/>
  <c r="V60" i="1" s="1"/>
  <c r="GL60" i="1"/>
  <c r="GN60" i="1"/>
  <c r="GP60" i="1"/>
  <c r="GV60" i="1"/>
  <c r="HC60" i="1"/>
  <c r="GX60" i="1" s="1"/>
  <c r="C61" i="1"/>
  <c r="D61" i="1"/>
  <c r="I61" i="1"/>
  <c r="K61" i="1"/>
  <c r="AC61" i="1"/>
  <c r="AE61" i="1"/>
  <c r="CS61" i="1" s="1"/>
  <c r="AF61" i="1"/>
  <c r="AG61" i="1"/>
  <c r="CU61" i="1" s="1"/>
  <c r="T61" i="1" s="1"/>
  <c r="AH61" i="1"/>
  <c r="CV61" i="1" s="1"/>
  <c r="U61" i="1" s="1"/>
  <c r="AI61" i="1"/>
  <c r="AJ61" i="1"/>
  <c r="CX61" i="1" s="1"/>
  <c r="CR61" i="1"/>
  <c r="CW61" i="1"/>
  <c r="V61" i="1" s="1"/>
  <c r="GL61" i="1"/>
  <c r="GN61" i="1"/>
  <c r="GP61" i="1"/>
  <c r="GV61" i="1"/>
  <c r="HC61" i="1"/>
  <c r="C62" i="1"/>
  <c r="D62" i="1"/>
  <c r="I62" i="1"/>
  <c r="K62" i="1"/>
  <c r="P62" i="1"/>
  <c r="R62" i="1"/>
  <c r="T62" i="1"/>
  <c r="V62" i="1"/>
  <c r="AC62" i="1"/>
  <c r="AD62" i="1"/>
  <c r="AE62" i="1"/>
  <c r="CS62" i="1" s="1"/>
  <c r="AF62" i="1"/>
  <c r="S62" i="1" s="1"/>
  <c r="AG62" i="1"/>
  <c r="AH62" i="1"/>
  <c r="CV62" i="1" s="1"/>
  <c r="U62" i="1" s="1"/>
  <c r="AI62" i="1"/>
  <c r="AJ62" i="1"/>
  <c r="CX62" i="1" s="1"/>
  <c r="W62" i="1" s="1"/>
  <c r="CR62" i="1"/>
  <c r="CU62" i="1"/>
  <c r="CW62" i="1"/>
  <c r="GL62" i="1"/>
  <c r="GO62" i="1"/>
  <c r="GP62" i="1"/>
  <c r="GV62" i="1"/>
  <c r="HC62" i="1" s="1"/>
  <c r="GX62" i="1" s="1"/>
  <c r="C63" i="1"/>
  <c r="D63" i="1"/>
  <c r="I63" i="1"/>
  <c r="K63" i="1"/>
  <c r="R63" i="1"/>
  <c r="U63" i="1"/>
  <c r="Y63" i="1"/>
  <c r="AC63" i="1"/>
  <c r="AD63" i="1"/>
  <c r="AE63" i="1"/>
  <c r="CS63" i="1" s="1"/>
  <c r="AF63" i="1"/>
  <c r="S63" i="1" s="1"/>
  <c r="X63" i="1" s="1"/>
  <c r="AG63" i="1"/>
  <c r="AH63" i="1"/>
  <c r="CV63" i="1" s="1"/>
  <c r="AI63" i="1"/>
  <c r="AJ63" i="1"/>
  <c r="CX63" i="1" s="1"/>
  <c r="W63" i="1" s="1"/>
  <c r="CR63" i="1"/>
  <c r="CT63" i="1"/>
  <c r="CU63" i="1"/>
  <c r="T63" i="1" s="1"/>
  <c r="CW63" i="1"/>
  <c r="V63" i="1" s="1"/>
  <c r="CY63" i="1"/>
  <c r="CZ63" i="1"/>
  <c r="GL63" i="1"/>
  <c r="GO63" i="1"/>
  <c r="GP63" i="1"/>
  <c r="GV63" i="1"/>
  <c r="HC63" i="1"/>
  <c r="GX63" i="1" s="1"/>
  <c r="C64" i="1"/>
  <c r="D64" i="1"/>
  <c r="I64" i="1"/>
  <c r="K64" i="1"/>
  <c r="P64" i="1"/>
  <c r="AB64" i="1"/>
  <c r="AC64" i="1"/>
  <c r="CQ64" i="1" s="1"/>
  <c r="AD64" i="1"/>
  <c r="AE64" i="1"/>
  <c r="AF64" i="1"/>
  <c r="AG64" i="1"/>
  <c r="AH64" i="1"/>
  <c r="CV64" i="1" s="1"/>
  <c r="AI64" i="1"/>
  <c r="AJ64" i="1"/>
  <c r="CX64" i="1" s="1"/>
  <c r="CR64" i="1"/>
  <c r="CS64" i="1"/>
  <c r="CU64" i="1"/>
  <c r="T64" i="1" s="1"/>
  <c r="CW64" i="1"/>
  <c r="V64" i="1" s="1"/>
  <c r="GL64" i="1"/>
  <c r="GN64" i="1"/>
  <c r="GP64" i="1"/>
  <c r="GV64" i="1"/>
  <c r="HC64" i="1" s="1"/>
  <c r="C65" i="1"/>
  <c r="D65" i="1"/>
  <c r="I65" i="1"/>
  <c r="K65" i="1"/>
  <c r="P65" i="1"/>
  <c r="R65" i="1"/>
  <c r="AC65" i="1"/>
  <c r="CQ65" i="1" s="1"/>
  <c r="AD65" i="1"/>
  <c r="AB65" i="1" s="1"/>
  <c r="AE65" i="1"/>
  <c r="AF65" i="1"/>
  <c r="S65" i="1" s="1"/>
  <c r="AG65" i="1"/>
  <c r="CU65" i="1" s="1"/>
  <c r="T65" i="1" s="1"/>
  <c r="AH65" i="1"/>
  <c r="CV65" i="1" s="1"/>
  <c r="U65" i="1" s="1"/>
  <c r="AI65" i="1"/>
  <c r="CW65" i="1" s="1"/>
  <c r="V65" i="1" s="1"/>
  <c r="AJ65" i="1"/>
  <c r="CR65" i="1"/>
  <c r="CS65" i="1"/>
  <c r="CX65" i="1"/>
  <c r="W65" i="1" s="1"/>
  <c r="GL65" i="1"/>
  <c r="GN65" i="1"/>
  <c r="GP65" i="1"/>
  <c r="GV65" i="1"/>
  <c r="HC65" i="1" s="1"/>
  <c r="GX65" i="1"/>
  <c r="C66" i="1"/>
  <c r="D66" i="1"/>
  <c r="I66" i="1"/>
  <c r="K66" i="1"/>
  <c r="R66" i="1"/>
  <c r="AC66" i="1"/>
  <c r="CQ66" i="1" s="1"/>
  <c r="AE66" i="1"/>
  <c r="CS66" i="1" s="1"/>
  <c r="AF66" i="1"/>
  <c r="S66" i="1" s="1"/>
  <c r="AG66" i="1"/>
  <c r="AH66" i="1"/>
  <c r="AI66" i="1"/>
  <c r="AJ66" i="1"/>
  <c r="CX66" i="1" s="1"/>
  <c r="W66" i="1" s="1"/>
  <c r="CR66" i="1"/>
  <c r="CU66" i="1"/>
  <c r="T66" i="1" s="1"/>
  <c r="CV66" i="1"/>
  <c r="U66" i="1" s="1"/>
  <c r="CW66" i="1"/>
  <c r="V66" i="1" s="1"/>
  <c r="GL66" i="1"/>
  <c r="GN66" i="1"/>
  <c r="GP66" i="1"/>
  <c r="GV66" i="1"/>
  <c r="HC66" i="1" s="1"/>
  <c r="GX66" i="1" s="1"/>
  <c r="C67" i="1"/>
  <c r="D67" i="1"/>
  <c r="I67" i="1"/>
  <c r="K67" i="1"/>
  <c r="P67" i="1"/>
  <c r="R67" i="1"/>
  <c r="T67" i="1"/>
  <c r="AC67" i="1"/>
  <c r="CQ67" i="1" s="1"/>
  <c r="AD67" i="1"/>
  <c r="AE67" i="1"/>
  <c r="CR67" i="1" s="1"/>
  <c r="AF67" i="1"/>
  <c r="CT67" i="1" s="1"/>
  <c r="AG67" i="1"/>
  <c r="AH67" i="1"/>
  <c r="CV67" i="1" s="1"/>
  <c r="U67" i="1" s="1"/>
  <c r="AI67" i="1"/>
  <c r="AJ67" i="1"/>
  <c r="CX67" i="1" s="1"/>
  <c r="W67" i="1" s="1"/>
  <c r="CU67" i="1"/>
  <c r="CW67" i="1"/>
  <c r="V67" i="1" s="1"/>
  <c r="GL67" i="1"/>
  <c r="GN67" i="1"/>
  <c r="GP67" i="1"/>
  <c r="GV67" i="1"/>
  <c r="GX67" i="1"/>
  <c r="HC67" i="1"/>
  <c r="C68" i="1"/>
  <c r="D68" i="1"/>
  <c r="I68" i="1"/>
  <c r="K68" i="1"/>
  <c r="P68" i="1"/>
  <c r="AC68" i="1"/>
  <c r="CQ68" i="1" s="1"/>
  <c r="AD68" i="1"/>
  <c r="AE68" i="1"/>
  <c r="AF68" i="1"/>
  <c r="AG68" i="1"/>
  <c r="AH68" i="1"/>
  <c r="CV68" i="1" s="1"/>
  <c r="U68" i="1" s="1"/>
  <c r="AI68" i="1"/>
  <c r="CW68" i="1" s="1"/>
  <c r="V68" i="1" s="1"/>
  <c r="AJ68" i="1"/>
  <c r="CX68" i="1" s="1"/>
  <c r="W68" i="1" s="1"/>
  <c r="CR68" i="1"/>
  <c r="CS68" i="1"/>
  <c r="CT68" i="1"/>
  <c r="CU68" i="1"/>
  <c r="T68" i="1" s="1"/>
  <c r="GL68" i="1"/>
  <c r="GN68" i="1"/>
  <c r="GP68" i="1"/>
  <c r="GV68" i="1"/>
  <c r="HC68" i="1" s="1"/>
  <c r="GX68" i="1" s="1"/>
  <c r="C69" i="1"/>
  <c r="D69" i="1"/>
  <c r="I69" i="1"/>
  <c r="K69" i="1"/>
  <c r="P69" i="1"/>
  <c r="R69" i="1"/>
  <c r="AC69" i="1"/>
  <c r="CQ69" i="1" s="1"/>
  <c r="AD69" i="1"/>
  <c r="AB69" i="1" s="1"/>
  <c r="AE69" i="1"/>
  <c r="CR69" i="1" s="1"/>
  <c r="AF69" i="1"/>
  <c r="CT69" i="1" s="1"/>
  <c r="AG69" i="1"/>
  <c r="AH69" i="1"/>
  <c r="CV69" i="1" s="1"/>
  <c r="U69" i="1" s="1"/>
  <c r="AI69" i="1"/>
  <c r="CW69" i="1" s="1"/>
  <c r="V69" i="1" s="1"/>
  <c r="AJ69" i="1"/>
  <c r="CS69" i="1"/>
  <c r="CU69" i="1"/>
  <c r="T69" i="1" s="1"/>
  <c r="CX69" i="1"/>
  <c r="W69" i="1" s="1"/>
  <c r="GL69" i="1"/>
  <c r="GN69" i="1"/>
  <c r="GP69" i="1"/>
  <c r="GV69" i="1"/>
  <c r="GX69" i="1"/>
  <c r="HC69" i="1"/>
  <c r="C70" i="1"/>
  <c r="D70" i="1"/>
  <c r="I70" i="1"/>
  <c r="K70" i="1"/>
  <c r="W70" i="1"/>
  <c r="AC70" i="1"/>
  <c r="P70" i="1" s="1"/>
  <c r="AE70" i="1"/>
  <c r="AD70" i="1" s="1"/>
  <c r="AB70" i="1" s="1"/>
  <c r="AF70" i="1"/>
  <c r="CT70" i="1" s="1"/>
  <c r="AG70" i="1"/>
  <c r="CU70" i="1" s="1"/>
  <c r="T70" i="1" s="1"/>
  <c r="AH70" i="1"/>
  <c r="CV70" i="1" s="1"/>
  <c r="U70" i="1" s="1"/>
  <c r="AI70" i="1"/>
  <c r="CW70" i="1" s="1"/>
  <c r="V70" i="1" s="1"/>
  <c r="AJ70" i="1"/>
  <c r="CQ70" i="1"/>
  <c r="CR70" i="1"/>
  <c r="CS70" i="1"/>
  <c r="CX70" i="1"/>
  <c r="GL70" i="1"/>
  <c r="GN70" i="1"/>
  <c r="GP70" i="1"/>
  <c r="CD87" i="1" s="1"/>
  <c r="GV70" i="1"/>
  <c r="HC70" i="1"/>
  <c r="GX70" i="1" s="1"/>
  <c r="C71" i="1"/>
  <c r="D71" i="1"/>
  <c r="I71" i="1"/>
  <c r="K71" i="1"/>
  <c r="P71" i="1"/>
  <c r="R71" i="1"/>
  <c r="S71" i="1"/>
  <c r="CY71" i="1" s="1"/>
  <c r="AB71" i="1"/>
  <c r="AC71" i="1"/>
  <c r="AD71" i="1"/>
  <c r="AE71" i="1"/>
  <c r="CR71" i="1" s="1"/>
  <c r="AF71" i="1"/>
  <c r="CT71" i="1" s="1"/>
  <c r="AG71" i="1"/>
  <c r="CU71" i="1" s="1"/>
  <c r="T71" i="1" s="1"/>
  <c r="AH71" i="1"/>
  <c r="AI71" i="1"/>
  <c r="AJ71" i="1"/>
  <c r="CQ71" i="1"/>
  <c r="CS71" i="1"/>
  <c r="CV71" i="1"/>
  <c r="U71" i="1" s="1"/>
  <c r="CW71" i="1"/>
  <c r="V71" i="1" s="1"/>
  <c r="CX71" i="1"/>
  <c r="W71" i="1" s="1"/>
  <c r="GL71" i="1"/>
  <c r="GN71" i="1"/>
  <c r="GP71" i="1"/>
  <c r="GV71" i="1"/>
  <c r="GX71" i="1"/>
  <c r="HC71" i="1"/>
  <c r="C72" i="1"/>
  <c r="D72" i="1"/>
  <c r="I72" i="1"/>
  <c r="K72" i="1"/>
  <c r="P72" i="1"/>
  <c r="S72" i="1"/>
  <c r="Y72" i="1" s="1"/>
  <c r="U72" i="1"/>
  <c r="X72" i="1"/>
  <c r="AC72" i="1"/>
  <c r="AE72" i="1"/>
  <c r="CR72" i="1" s="1"/>
  <c r="AF72" i="1"/>
  <c r="CT72" i="1" s="1"/>
  <c r="AG72" i="1"/>
  <c r="CU72" i="1" s="1"/>
  <c r="T72" i="1" s="1"/>
  <c r="AH72" i="1"/>
  <c r="AI72" i="1"/>
  <c r="CW72" i="1" s="1"/>
  <c r="V72" i="1" s="1"/>
  <c r="AJ72" i="1"/>
  <c r="CQ72" i="1"/>
  <c r="CV72" i="1"/>
  <c r="CX72" i="1"/>
  <c r="W72" i="1" s="1"/>
  <c r="GL72" i="1"/>
  <c r="GN72" i="1"/>
  <c r="GP72" i="1"/>
  <c r="GV72" i="1"/>
  <c r="HC72" i="1"/>
  <c r="GX72" i="1" s="1"/>
  <c r="C73" i="1"/>
  <c r="D73" i="1"/>
  <c r="I73" i="1"/>
  <c r="K73" i="1"/>
  <c r="P73" i="1"/>
  <c r="AC73" i="1"/>
  <c r="AE73" i="1"/>
  <c r="CR73" i="1" s="1"/>
  <c r="AF73" i="1"/>
  <c r="S73" i="1" s="1"/>
  <c r="AG73" i="1"/>
  <c r="AH73" i="1"/>
  <c r="AI73" i="1"/>
  <c r="CW73" i="1" s="1"/>
  <c r="V73" i="1" s="1"/>
  <c r="AJ73" i="1"/>
  <c r="CX73" i="1" s="1"/>
  <c r="W73" i="1" s="1"/>
  <c r="CQ73" i="1"/>
  <c r="CT73" i="1"/>
  <c r="CU73" i="1"/>
  <c r="T73" i="1" s="1"/>
  <c r="CV73" i="1"/>
  <c r="U73" i="1" s="1"/>
  <c r="GL73" i="1"/>
  <c r="GN73" i="1"/>
  <c r="GP73" i="1"/>
  <c r="GV73" i="1"/>
  <c r="HC73" i="1"/>
  <c r="GX73" i="1" s="1"/>
  <c r="C74" i="1"/>
  <c r="D74" i="1"/>
  <c r="I74" i="1"/>
  <c r="K74" i="1"/>
  <c r="S74" i="1"/>
  <c r="X74" i="1" s="1"/>
  <c r="AC74" i="1"/>
  <c r="CQ74" i="1" s="1"/>
  <c r="AE74" i="1"/>
  <c r="CR74" i="1" s="1"/>
  <c r="AF74" i="1"/>
  <c r="AG74" i="1"/>
  <c r="CU74" i="1" s="1"/>
  <c r="T74" i="1" s="1"/>
  <c r="AH74" i="1"/>
  <c r="AI74" i="1"/>
  <c r="CW74" i="1" s="1"/>
  <c r="V74" i="1" s="1"/>
  <c r="AJ74" i="1"/>
  <c r="CX74" i="1" s="1"/>
  <c r="W74" i="1" s="1"/>
  <c r="CT74" i="1"/>
  <c r="CV74" i="1"/>
  <c r="U74" i="1" s="1"/>
  <c r="GL74" i="1"/>
  <c r="GO74" i="1"/>
  <c r="GP74" i="1"/>
  <c r="GV74" i="1"/>
  <c r="HC74" i="1"/>
  <c r="GX74" i="1" s="1"/>
  <c r="C75" i="1"/>
  <c r="D75" i="1"/>
  <c r="I75" i="1"/>
  <c r="K75" i="1"/>
  <c r="AC75" i="1"/>
  <c r="P75" i="1" s="1"/>
  <c r="AE75" i="1"/>
  <c r="AD75" i="1" s="1"/>
  <c r="AF75" i="1"/>
  <c r="AG75" i="1"/>
  <c r="CU75" i="1" s="1"/>
  <c r="T75" i="1" s="1"/>
  <c r="AH75" i="1"/>
  <c r="CV75" i="1" s="1"/>
  <c r="U75" i="1" s="1"/>
  <c r="AI75" i="1"/>
  <c r="CW75" i="1" s="1"/>
  <c r="V75" i="1" s="1"/>
  <c r="AJ75" i="1"/>
  <c r="CX75" i="1" s="1"/>
  <c r="W75" i="1" s="1"/>
  <c r="CR75" i="1"/>
  <c r="CS75" i="1"/>
  <c r="CT75" i="1"/>
  <c r="GL75" i="1"/>
  <c r="GO75" i="1"/>
  <c r="GP75" i="1"/>
  <c r="GV75" i="1"/>
  <c r="HC75" i="1" s="1"/>
  <c r="GX75" i="1" s="1"/>
  <c r="C76" i="1"/>
  <c r="D76" i="1"/>
  <c r="I76" i="1"/>
  <c r="K76" i="1"/>
  <c r="S76" i="1"/>
  <c r="CZ76" i="1" s="1"/>
  <c r="AC76" i="1"/>
  <c r="CQ76" i="1" s="1"/>
  <c r="AE76" i="1"/>
  <c r="CR76" i="1" s="1"/>
  <c r="AF76" i="1"/>
  <c r="AG76" i="1"/>
  <c r="CU76" i="1" s="1"/>
  <c r="T76" i="1" s="1"/>
  <c r="AH76" i="1"/>
  <c r="CV76" i="1" s="1"/>
  <c r="U76" i="1" s="1"/>
  <c r="AI76" i="1"/>
  <c r="AJ76" i="1"/>
  <c r="CT76" i="1"/>
  <c r="CW76" i="1"/>
  <c r="V76" i="1" s="1"/>
  <c r="CX76" i="1"/>
  <c r="W76" i="1" s="1"/>
  <c r="CY76" i="1"/>
  <c r="GL76" i="1"/>
  <c r="GO76" i="1"/>
  <c r="GP76" i="1"/>
  <c r="GV76" i="1"/>
  <c r="HC76" i="1" s="1"/>
  <c r="GX76" i="1" s="1"/>
  <c r="C77" i="1"/>
  <c r="D77" i="1"/>
  <c r="I77" i="1"/>
  <c r="K77" i="1"/>
  <c r="AC77" i="1"/>
  <c r="AE77" i="1"/>
  <c r="CS77" i="1" s="1"/>
  <c r="AF77" i="1"/>
  <c r="CT77" i="1" s="1"/>
  <c r="AG77" i="1"/>
  <c r="CU77" i="1" s="1"/>
  <c r="T77" i="1" s="1"/>
  <c r="AH77" i="1"/>
  <c r="CV77" i="1" s="1"/>
  <c r="AI77" i="1"/>
  <c r="AJ77" i="1"/>
  <c r="CX77" i="1" s="1"/>
  <c r="W77" i="1" s="1"/>
  <c r="CQ77" i="1"/>
  <c r="CR77" i="1"/>
  <c r="CW77" i="1"/>
  <c r="GL77" i="1"/>
  <c r="GO77" i="1"/>
  <c r="GP77" i="1"/>
  <c r="GV77" i="1"/>
  <c r="HC77" i="1"/>
  <c r="C78" i="1"/>
  <c r="D78" i="1"/>
  <c r="I78" i="1"/>
  <c r="CU231" i="3" s="1"/>
  <c r="K78" i="1"/>
  <c r="R78" i="1"/>
  <c r="AC78" i="1"/>
  <c r="CQ78" i="1" s="1"/>
  <c r="AE78" i="1"/>
  <c r="CS78" i="1" s="1"/>
  <c r="AF78" i="1"/>
  <c r="AG78" i="1"/>
  <c r="AH78" i="1"/>
  <c r="AI78" i="1"/>
  <c r="AJ78" i="1"/>
  <c r="CX78" i="1" s="1"/>
  <c r="W78" i="1" s="1"/>
  <c r="CR78" i="1"/>
  <c r="CU78" i="1"/>
  <c r="T78" i="1" s="1"/>
  <c r="CV78" i="1"/>
  <c r="U78" i="1" s="1"/>
  <c r="CW78" i="1"/>
  <c r="V78" i="1" s="1"/>
  <c r="GL78" i="1"/>
  <c r="GN78" i="1"/>
  <c r="GP78" i="1"/>
  <c r="GV78" i="1"/>
  <c r="HC78" i="1" s="1"/>
  <c r="GX78" i="1" s="1"/>
  <c r="C79" i="1"/>
  <c r="D79" i="1"/>
  <c r="I79" i="1"/>
  <c r="K79" i="1"/>
  <c r="P79" i="1"/>
  <c r="R79" i="1"/>
  <c r="T79" i="1"/>
  <c r="W79" i="1"/>
  <c r="AC79" i="1"/>
  <c r="CQ79" i="1" s="1"/>
  <c r="AD79" i="1"/>
  <c r="AE79" i="1"/>
  <c r="CR79" i="1" s="1"/>
  <c r="AF79" i="1"/>
  <c r="CT79" i="1" s="1"/>
  <c r="AG79" i="1"/>
  <c r="AH79" i="1"/>
  <c r="CV79" i="1" s="1"/>
  <c r="U79" i="1" s="1"/>
  <c r="AI79" i="1"/>
  <c r="AJ79" i="1"/>
  <c r="CX79" i="1" s="1"/>
  <c r="CU79" i="1"/>
  <c r="CW79" i="1"/>
  <c r="V79" i="1" s="1"/>
  <c r="GL79" i="1"/>
  <c r="GN79" i="1"/>
  <c r="GP79" i="1"/>
  <c r="GV79" i="1"/>
  <c r="GX79" i="1"/>
  <c r="HC79" i="1"/>
  <c r="C80" i="1"/>
  <c r="D80" i="1"/>
  <c r="I80" i="1"/>
  <c r="CU233" i="3" s="1"/>
  <c r="K80" i="1"/>
  <c r="P80" i="1"/>
  <c r="AC80" i="1"/>
  <c r="CQ80" i="1" s="1"/>
  <c r="AD80" i="1"/>
  <c r="AE80" i="1"/>
  <c r="AF80" i="1"/>
  <c r="S80" i="1" s="1"/>
  <c r="AG80" i="1"/>
  <c r="AH80" i="1"/>
  <c r="CV80" i="1" s="1"/>
  <c r="U80" i="1" s="1"/>
  <c r="AI80" i="1"/>
  <c r="CW80" i="1" s="1"/>
  <c r="V80" i="1" s="1"/>
  <c r="AJ80" i="1"/>
  <c r="CX80" i="1" s="1"/>
  <c r="W80" i="1" s="1"/>
  <c r="CR80" i="1"/>
  <c r="CS80" i="1"/>
  <c r="CT80" i="1"/>
  <c r="CU80" i="1"/>
  <c r="T80" i="1" s="1"/>
  <c r="GL80" i="1"/>
  <c r="GO80" i="1"/>
  <c r="GP80" i="1"/>
  <c r="GV80" i="1"/>
  <c r="HC80" i="1" s="1"/>
  <c r="GX80" i="1"/>
  <c r="C81" i="1"/>
  <c r="D81" i="1"/>
  <c r="I81" i="1"/>
  <c r="K81" i="1"/>
  <c r="P81" i="1"/>
  <c r="R81" i="1"/>
  <c r="U81" i="1"/>
  <c r="AC81" i="1"/>
  <c r="CQ81" i="1" s="1"/>
  <c r="AD81" i="1"/>
  <c r="AB81" i="1" s="1"/>
  <c r="AE81" i="1"/>
  <c r="CR81" i="1" s="1"/>
  <c r="AF81" i="1"/>
  <c r="CT81" i="1" s="1"/>
  <c r="AG81" i="1"/>
  <c r="AH81" i="1"/>
  <c r="CV81" i="1" s="1"/>
  <c r="AI81" i="1"/>
  <c r="CW81" i="1" s="1"/>
  <c r="V81" i="1" s="1"/>
  <c r="AJ81" i="1"/>
  <c r="CS81" i="1"/>
  <c r="CU81" i="1"/>
  <c r="T81" i="1" s="1"/>
  <c r="CX81" i="1"/>
  <c r="W81" i="1" s="1"/>
  <c r="GL81" i="1"/>
  <c r="GO81" i="1"/>
  <c r="GP81" i="1"/>
  <c r="GV81" i="1"/>
  <c r="GX81" i="1"/>
  <c r="HC81" i="1"/>
  <c r="C82" i="1"/>
  <c r="D82" i="1"/>
  <c r="P82" i="1"/>
  <c r="AC82" i="1"/>
  <c r="CQ82" i="1" s="1"/>
  <c r="AD82" i="1"/>
  <c r="AE82" i="1"/>
  <c r="Q82" i="1" s="1"/>
  <c r="AF82" i="1"/>
  <c r="S82" i="1" s="1"/>
  <c r="AG82" i="1"/>
  <c r="AH82" i="1"/>
  <c r="CV82" i="1" s="1"/>
  <c r="U82" i="1" s="1"/>
  <c r="AI82" i="1"/>
  <c r="CW82" i="1" s="1"/>
  <c r="V82" i="1" s="1"/>
  <c r="AJ82" i="1"/>
  <c r="CX82" i="1" s="1"/>
  <c r="W82" i="1" s="1"/>
  <c r="CR82" i="1"/>
  <c r="CS82" i="1"/>
  <c r="CT82" i="1"/>
  <c r="CU82" i="1"/>
  <c r="T82" i="1" s="1"/>
  <c r="GL82" i="1"/>
  <c r="GN82" i="1"/>
  <c r="GP82" i="1"/>
  <c r="GV82" i="1"/>
  <c r="HC82" i="1" s="1"/>
  <c r="GX82" i="1"/>
  <c r="C83" i="1"/>
  <c r="D83" i="1"/>
  <c r="P83" i="1"/>
  <c r="R83" i="1"/>
  <c r="T83" i="1"/>
  <c r="AC83" i="1"/>
  <c r="CQ83" i="1" s="1"/>
  <c r="AD83" i="1"/>
  <c r="AE83" i="1"/>
  <c r="CR83" i="1" s="1"/>
  <c r="AF83" i="1"/>
  <c r="CT83" i="1" s="1"/>
  <c r="AG83" i="1"/>
  <c r="AH83" i="1"/>
  <c r="CV83" i="1" s="1"/>
  <c r="U83" i="1" s="1"/>
  <c r="AI83" i="1"/>
  <c r="AJ83" i="1"/>
  <c r="CX83" i="1" s="1"/>
  <c r="W83" i="1" s="1"/>
  <c r="CU83" i="1"/>
  <c r="CW83" i="1"/>
  <c r="V83" i="1" s="1"/>
  <c r="GL83" i="1"/>
  <c r="GN83" i="1"/>
  <c r="GP83" i="1"/>
  <c r="GV83" i="1"/>
  <c r="GX83" i="1"/>
  <c r="HC83" i="1"/>
  <c r="C84" i="1"/>
  <c r="D84" i="1"/>
  <c r="R84" i="1"/>
  <c r="AC84" i="1"/>
  <c r="CQ84" i="1" s="1"/>
  <c r="AE84" i="1"/>
  <c r="CS84" i="1" s="1"/>
  <c r="AF84" i="1"/>
  <c r="AG84" i="1"/>
  <c r="AH84" i="1"/>
  <c r="AI84" i="1"/>
  <c r="AJ84" i="1"/>
  <c r="CX84" i="1" s="1"/>
  <c r="W84" i="1" s="1"/>
  <c r="CR84" i="1"/>
  <c r="CU84" i="1"/>
  <c r="T84" i="1" s="1"/>
  <c r="CV84" i="1"/>
  <c r="U84" i="1" s="1"/>
  <c r="CW84" i="1"/>
  <c r="V84" i="1" s="1"/>
  <c r="GL84" i="1"/>
  <c r="GN84" i="1"/>
  <c r="GP84" i="1"/>
  <c r="GV84" i="1"/>
  <c r="HC84" i="1" s="1"/>
  <c r="GX84" i="1" s="1"/>
  <c r="C85" i="1"/>
  <c r="D85" i="1"/>
  <c r="R85" i="1"/>
  <c r="V85" i="1"/>
  <c r="AC85" i="1"/>
  <c r="AE85" i="1"/>
  <c r="CS85" i="1" s="1"/>
  <c r="AF85" i="1"/>
  <c r="CT85" i="1" s="1"/>
  <c r="AG85" i="1"/>
  <c r="CU85" i="1" s="1"/>
  <c r="T85" i="1" s="1"/>
  <c r="AH85" i="1"/>
  <c r="CV85" i="1" s="1"/>
  <c r="U85" i="1" s="1"/>
  <c r="AI85" i="1"/>
  <c r="AJ85" i="1"/>
  <c r="CX85" i="1" s="1"/>
  <c r="W85" i="1" s="1"/>
  <c r="CQ85" i="1"/>
  <c r="CR85" i="1"/>
  <c r="CW85" i="1"/>
  <c r="GL85" i="1"/>
  <c r="GN85" i="1"/>
  <c r="GP85" i="1"/>
  <c r="GV85" i="1"/>
  <c r="HC85" i="1"/>
  <c r="GX85" i="1" s="1"/>
  <c r="B87" i="1"/>
  <c r="B26" i="1" s="1"/>
  <c r="C87" i="1"/>
  <c r="C26" i="1" s="1"/>
  <c r="D87" i="1"/>
  <c r="D26" i="1" s="1"/>
  <c r="F87" i="1"/>
  <c r="F26" i="1" s="1"/>
  <c r="G87" i="1"/>
  <c r="G26" i="1" s="1"/>
  <c r="AQ87" i="1"/>
  <c r="AQ26" i="1" s="1"/>
  <c r="BC87" i="1"/>
  <c r="BC26" i="1" s="1"/>
  <c r="BX87" i="1"/>
  <c r="BY87" i="1"/>
  <c r="BY26" i="1" s="1"/>
  <c r="BZ87" i="1"/>
  <c r="BZ26" i="1" s="1"/>
  <c r="CK87" i="1"/>
  <c r="CK26" i="1" s="1"/>
  <c r="CL87" i="1"/>
  <c r="CL26" i="1" s="1"/>
  <c r="CM87" i="1"/>
  <c r="CM26" i="1" s="1"/>
  <c r="EG87" i="1"/>
  <c r="EG26" i="1" s="1"/>
  <c r="EV87" i="1"/>
  <c r="EV26" i="1" s="1"/>
  <c r="FP87" i="1"/>
  <c r="FP26" i="1" s="1"/>
  <c r="FQ87" i="1"/>
  <c r="FQ26" i="1" s="1"/>
  <c r="FR87" i="1"/>
  <c r="FR26" i="1" s="1"/>
  <c r="FV87" i="1"/>
  <c r="GC87" i="1"/>
  <c r="GD87" i="1"/>
  <c r="GD26" i="1" s="1"/>
  <c r="GE87" i="1"/>
  <c r="GE26" i="1" s="1"/>
  <c r="D117" i="1"/>
  <c r="E119" i="1"/>
  <c r="Z119" i="1"/>
  <c r="AA119" i="1"/>
  <c r="AM119" i="1"/>
  <c r="AN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R119" i="1"/>
  <c r="DS119" i="1"/>
  <c r="EE119" i="1"/>
  <c r="EF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GS119" i="1"/>
  <c r="GT119" i="1"/>
  <c r="GU119" i="1"/>
  <c r="GV119" i="1"/>
  <c r="GW119" i="1"/>
  <c r="GX119" i="1"/>
  <c r="C121" i="1"/>
  <c r="D121" i="1"/>
  <c r="I121" i="1"/>
  <c r="Q121" i="1" s="1"/>
  <c r="K121" i="1"/>
  <c r="S121" i="1"/>
  <c r="X121" i="1" s="1"/>
  <c r="V121" i="1"/>
  <c r="AC121" i="1"/>
  <c r="P121" i="1" s="1"/>
  <c r="CP121" i="1" s="1"/>
  <c r="O121" i="1" s="1"/>
  <c r="AE121" i="1"/>
  <c r="AD121" i="1" s="1"/>
  <c r="AB121" i="1" s="1"/>
  <c r="AF121" i="1"/>
  <c r="CT121" i="1" s="1"/>
  <c r="AG121" i="1"/>
  <c r="CU121" i="1" s="1"/>
  <c r="T121" i="1" s="1"/>
  <c r="AH121" i="1"/>
  <c r="CV121" i="1" s="1"/>
  <c r="U121" i="1" s="1"/>
  <c r="AI121" i="1"/>
  <c r="AJ121" i="1"/>
  <c r="CQ121" i="1"/>
  <c r="CR121" i="1"/>
  <c r="CS121" i="1"/>
  <c r="CW121" i="1"/>
  <c r="CX121" i="1"/>
  <c r="W121" i="1" s="1"/>
  <c r="GL121" i="1"/>
  <c r="GN121" i="1"/>
  <c r="GP121" i="1"/>
  <c r="GV121" i="1"/>
  <c r="HC121" i="1"/>
  <c r="GX121" i="1" s="1"/>
  <c r="C122" i="1"/>
  <c r="D122" i="1"/>
  <c r="I122" i="1"/>
  <c r="K122" i="1"/>
  <c r="AC122" i="1"/>
  <c r="AE122" i="1"/>
  <c r="AF122" i="1"/>
  <c r="S122" i="1" s="1"/>
  <c r="AG122" i="1"/>
  <c r="CU122" i="1" s="1"/>
  <c r="T122" i="1" s="1"/>
  <c r="AH122" i="1"/>
  <c r="AI122" i="1"/>
  <c r="AJ122" i="1"/>
  <c r="CQ122" i="1"/>
  <c r="CT122" i="1"/>
  <c r="CV122" i="1"/>
  <c r="U122" i="1" s="1"/>
  <c r="CW122" i="1"/>
  <c r="V122" i="1" s="1"/>
  <c r="CX122" i="1"/>
  <c r="W122" i="1" s="1"/>
  <c r="GL122" i="1"/>
  <c r="GN122" i="1"/>
  <c r="GP122" i="1"/>
  <c r="GV122" i="1"/>
  <c r="HC122" i="1"/>
  <c r="GX122" i="1" s="1"/>
  <c r="I123" i="1"/>
  <c r="Q123" i="1" s="1"/>
  <c r="T123" i="1"/>
  <c r="W123" i="1"/>
  <c r="AB123" i="1"/>
  <c r="AC123" i="1"/>
  <c r="P123" i="1" s="1"/>
  <c r="AD123" i="1"/>
  <c r="AE123" i="1"/>
  <c r="AF123" i="1"/>
  <c r="S123" i="1" s="1"/>
  <c r="AG123" i="1"/>
  <c r="AH123" i="1"/>
  <c r="CV123" i="1" s="1"/>
  <c r="U123" i="1" s="1"/>
  <c r="AI123" i="1"/>
  <c r="CW123" i="1" s="1"/>
  <c r="V123" i="1" s="1"/>
  <c r="AJ123" i="1"/>
  <c r="CR123" i="1"/>
  <c r="CS123" i="1"/>
  <c r="CT123" i="1"/>
  <c r="CU123" i="1"/>
  <c r="CX123" i="1"/>
  <c r="GL123" i="1"/>
  <c r="GN123" i="1"/>
  <c r="GP123" i="1"/>
  <c r="GV123" i="1"/>
  <c r="HC123" i="1" s="1"/>
  <c r="GX123" i="1" s="1"/>
  <c r="AC124" i="1"/>
  <c r="CQ124" i="1" s="1"/>
  <c r="AD124" i="1"/>
  <c r="AB124" i="1" s="1"/>
  <c r="AE124" i="1"/>
  <c r="CR124" i="1" s="1"/>
  <c r="AF124" i="1"/>
  <c r="AG124" i="1"/>
  <c r="AH124" i="1"/>
  <c r="AI124" i="1"/>
  <c r="CW124" i="1" s="1"/>
  <c r="AJ124" i="1"/>
  <c r="CT124" i="1"/>
  <c r="CU124" i="1"/>
  <c r="CV124" i="1"/>
  <c r="CX124" i="1"/>
  <c r="GL124" i="1"/>
  <c r="GN124" i="1"/>
  <c r="GP124" i="1"/>
  <c r="GV124" i="1"/>
  <c r="HC124" i="1"/>
  <c r="P125" i="1"/>
  <c r="FR125" i="1" s="1"/>
  <c r="R125" i="1"/>
  <c r="AC125" i="1"/>
  <c r="AD125" i="1"/>
  <c r="AB125" i="1" s="1"/>
  <c r="AE125" i="1"/>
  <c r="Q125" i="1" s="1"/>
  <c r="AF125" i="1"/>
  <c r="AG125" i="1"/>
  <c r="AH125" i="1"/>
  <c r="CV125" i="1" s="1"/>
  <c r="U125" i="1" s="1"/>
  <c r="AI125" i="1"/>
  <c r="AJ125" i="1"/>
  <c r="CQ125" i="1"/>
  <c r="CR125" i="1"/>
  <c r="CS125" i="1"/>
  <c r="CU125" i="1"/>
  <c r="T125" i="1" s="1"/>
  <c r="CW125" i="1"/>
  <c r="V125" i="1" s="1"/>
  <c r="CX125" i="1"/>
  <c r="W125" i="1" s="1"/>
  <c r="GL125" i="1"/>
  <c r="GN125" i="1"/>
  <c r="GO125" i="1"/>
  <c r="GP125" i="1"/>
  <c r="GV125" i="1"/>
  <c r="HC125" i="1" s="1"/>
  <c r="GX125" i="1" s="1"/>
  <c r="S126" i="1"/>
  <c r="CY126" i="1" s="1"/>
  <c r="U126" i="1"/>
  <c r="X126" i="1"/>
  <c r="AB126" i="1"/>
  <c r="AC126" i="1"/>
  <c r="P126" i="1" s="1"/>
  <c r="AD126" i="1"/>
  <c r="AE126" i="1"/>
  <c r="Q126" i="1" s="1"/>
  <c r="AF126" i="1"/>
  <c r="AG126" i="1"/>
  <c r="AH126" i="1"/>
  <c r="CV126" i="1" s="1"/>
  <c r="AI126" i="1"/>
  <c r="CW126" i="1" s="1"/>
  <c r="V126" i="1" s="1"/>
  <c r="AJ126" i="1"/>
  <c r="CX126" i="1" s="1"/>
  <c r="W126" i="1" s="1"/>
  <c r="CQ126" i="1"/>
  <c r="CS126" i="1"/>
  <c r="CT126" i="1"/>
  <c r="CU126" i="1"/>
  <c r="T126" i="1" s="1"/>
  <c r="CZ126" i="1"/>
  <c r="GL126" i="1"/>
  <c r="GN126" i="1"/>
  <c r="GO126" i="1"/>
  <c r="GP126" i="1"/>
  <c r="GV126" i="1"/>
  <c r="HC126" i="1" s="1"/>
  <c r="GX126" i="1" s="1"/>
  <c r="T127" i="1"/>
  <c r="V127" i="1"/>
  <c r="AC127" i="1"/>
  <c r="CQ127" i="1" s="1"/>
  <c r="AE127" i="1"/>
  <c r="AF127" i="1"/>
  <c r="CT127" i="1" s="1"/>
  <c r="AG127" i="1"/>
  <c r="AH127" i="1"/>
  <c r="CV127" i="1" s="1"/>
  <c r="U127" i="1" s="1"/>
  <c r="AH198" i="1" s="1"/>
  <c r="AI127" i="1"/>
  <c r="AJ127" i="1"/>
  <c r="CX127" i="1" s="1"/>
  <c r="W127" i="1" s="1"/>
  <c r="CU127" i="1"/>
  <c r="CW127" i="1"/>
  <c r="GL127" i="1"/>
  <c r="GN127" i="1"/>
  <c r="GO127" i="1"/>
  <c r="GP127" i="1"/>
  <c r="GV127" i="1"/>
  <c r="GX127" i="1"/>
  <c r="HC127" i="1"/>
  <c r="P128" i="1"/>
  <c r="R128" i="1"/>
  <c r="AC128" i="1"/>
  <c r="AD128" i="1"/>
  <c r="AE128" i="1"/>
  <c r="Q128" i="1" s="1"/>
  <c r="AF128" i="1"/>
  <c r="AG128" i="1"/>
  <c r="AH128" i="1"/>
  <c r="CV128" i="1" s="1"/>
  <c r="U128" i="1" s="1"/>
  <c r="AI128" i="1"/>
  <c r="AJ128" i="1"/>
  <c r="CQ128" i="1"/>
  <c r="CR128" i="1"/>
  <c r="CS128" i="1"/>
  <c r="CU128" i="1"/>
  <c r="T128" i="1" s="1"/>
  <c r="CW128" i="1"/>
  <c r="V128" i="1" s="1"/>
  <c r="CX128" i="1"/>
  <c r="W128" i="1" s="1"/>
  <c r="GL128" i="1"/>
  <c r="GN128" i="1"/>
  <c r="GO128" i="1"/>
  <c r="GP128" i="1"/>
  <c r="GV128" i="1"/>
  <c r="HC128" i="1" s="1"/>
  <c r="GX128" i="1" s="1"/>
  <c r="S129" i="1"/>
  <c r="CY129" i="1" s="1"/>
  <c r="U129" i="1"/>
  <c r="X129" i="1"/>
  <c r="AB129" i="1"/>
  <c r="AC129" i="1"/>
  <c r="P129" i="1" s="1"/>
  <c r="AD129" i="1"/>
  <c r="AE129" i="1"/>
  <c r="Q129" i="1" s="1"/>
  <c r="AF129" i="1"/>
  <c r="AG129" i="1"/>
  <c r="CU129" i="1" s="1"/>
  <c r="T129" i="1" s="1"/>
  <c r="AH129" i="1"/>
  <c r="AI129" i="1"/>
  <c r="CW129" i="1" s="1"/>
  <c r="V129" i="1" s="1"/>
  <c r="AJ129" i="1"/>
  <c r="CX129" i="1" s="1"/>
  <c r="W129" i="1" s="1"/>
  <c r="CQ129" i="1"/>
  <c r="CS129" i="1"/>
  <c r="CT129" i="1"/>
  <c r="CV129" i="1"/>
  <c r="CZ129" i="1"/>
  <c r="FR129" i="1"/>
  <c r="GL129" i="1"/>
  <c r="GN129" i="1"/>
  <c r="GO129" i="1"/>
  <c r="GP129" i="1"/>
  <c r="GV129" i="1"/>
  <c r="HC129" i="1" s="1"/>
  <c r="GX129" i="1" s="1"/>
  <c r="T130" i="1"/>
  <c r="V130" i="1"/>
  <c r="AC130" i="1"/>
  <c r="CQ130" i="1" s="1"/>
  <c r="AE130" i="1"/>
  <c r="AF130" i="1"/>
  <c r="AG130" i="1"/>
  <c r="AH130" i="1"/>
  <c r="CV130" i="1" s="1"/>
  <c r="U130" i="1" s="1"/>
  <c r="AI130" i="1"/>
  <c r="AJ130" i="1"/>
  <c r="CX130" i="1" s="1"/>
  <c r="W130" i="1" s="1"/>
  <c r="CU130" i="1"/>
  <c r="CW130" i="1"/>
  <c r="GL130" i="1"/>
  <c r="GN130" i="1"/>
  <c r="GO130" i="1"/>
  <c r="GP130" i="1"/>
  <c r="GV130" i="1"/>
  <c r="GX130" i="1"/>
  <c r="HC130" i="1"/>
  <c r="P131" i="1"/>
  <c r="R131" i="1"/>
  <c r="AC131" i="1"/>
  <c r="AD131" i="1"/>
  <c r="AB131" i="1" s="1"/>
  <c r="AE131" i="1"/>
  <c r="Q131" i="1" s="1"/>
  <c r="AF131" i="1"/>
  <c r="AG131" i="1"/>
  <c r="AH131" i="1"/>
  <c r="CV131" i="1" s="1"/>
  <c r="U131" i="1" s="1"/>
  <c r="AI131" i="1"/>
  <c r="AJ131" i="1"/>
  <c r="CQ131" i="1"/>
  <c r="CR131" i="1"/>
  <c r="CS131" i="1"/>
  <c r="CU131" i="1"/>
  <c r="T131" i="1" s="1"/>
  <c r="CW131" i="1"/>
  <c r="V131" i="1" s="1"/>
  <c r="CX131" i="1"/>
  <c r="W131" i="1" s="1"/>
  <c r="GL131" i="1"/>
  <c r="GN131" i="1"/>
  <c r="GO131" i="1"/>
  <c r="GP131" i="1"/>
  <c r="GV131" i="1"/>
  <c r="HC131" i="1" s="1"/>
  <c r="GX131" i="1" s="1"/>
  <c r="CJ198" i="1" s="1"/>
  <c r="S132" i="1"/>
  <c r="CY132" i="1" s="1"/>
  <c r="U132" i="1"/>
  <c r="X132" i="1"/>
  <c r="AB132" i="1"/>
  <c r="AC132" i="1"/>
  <c r="P132" i="1" s="1"/>
  <c r="AD132" i="1"/>
  <c r="AE132" i="1"/>
  <c r="Q132" i="1" s="1"/>
  <c r="AF132" i="1"/>
  <c r="AG132" i="1"/>
  <c r="CU132" i="1" s="1"/>
  <c r="T132" i="1" s="1"/>
  <c r="AH132" i="1"/>
  <c r="AI132" i="1"/>
  <c r="CW132" i="1" s="1"/>
  <c r="V132" i="1" s="1"/>
  <c r="AJ132" i="1"/>
  <c r="CX132" i="1" s="1"/>
  <c r="W132" i="1" s="1"/>
  <c r="CQ132" i="1"/>
  <c r="CS132" i="1"/>
  <c r="CT132" i="1"/>
  <c r="CV132" i="1"/>
  <c r="CZ132" i="1"/>
  <c r="FR132" i="1"/>
  <c r="GL132" i="1"/>
  <c r="GN132" i="1"/>
  <c r="GO132" i="1"/>
  <c r="GP132" i="1"/>
  <c r="GV132" i="1"/>
  <c r="HC132" i="1" s="1"/>
  <c r="GX132" i="1" s="1"/>
  <c r="T133" i="1"/>
  <c r="V133" i="1"/>
  <c r="AC133" i="1"/>
  <c r="CQ133" i="1" s="1"/>
  <c r="AE133" i="1"/>
  <c r="AF133" i="1"/>
  <c r="AG133" i="1"/>
  <c r="AH133" i="1"/>
  <c r="CV133" i="1" s="1"/>
  <c r="U133" i="1" s="1"/>
  <c r="AI133" i="1"/>
  <c r="AJ133" i="1"/>
  <c r="CX133" i="1" s="1"/>
  <c r="W133" i="1" s="1"/>
  <c r="CU133" i="1"/>
  <c r="CW133" i="1"/>
  <c r="GL133" i="1"/>
  <c r="GN133" i="1"/>
  <c r="GO133" i="1"/>
  <c r="GP133" i="1"/>
  <c r="GV133" i="1"/>
  <c r="GX133" i="1"/>
  <c r="HC133" i="1"/>
  <c r="P134" i="1"/>
  <c r="R134" i="1"/>
  <c r="AC134" i="1"/>
  <c r="AD134" i="1"/>
  <c r="AB134" i="1" s="1"/>
  <c r="AE134" i="1"/>
  <c r="Q134" i="1" s="1"/>
  <c r="AF134" i="1"/>
  <c r="AG134" i="1"/>
  <c r="AH134" i="1"/>
  <c r="CV134" i="1" s="1"/>
  <c r="U134" i="1" s="1"/>
  <c r="AI134" i="1"/>
  <c r="AJ134" i="1"/>
  <c r="CQ134" i="1"/>
  <c r="CR134" i="1"/>
  <c r="CS134" i="1"/>
  <c r="CU134" i="1"/>
  <c r="T134" i="1" s="1"/>
  <c r="CW134" i="1"/>
  <c r="V134" i="1" s="1"/>
  <c r="CX134" i="1"/>
  <c r="W134" i="1" s="1"/>
  <c r="GL134" i="1"/>
  <c r="GN134" i="1"/>
  <c r="GO134" i="1"/>
  <c r="GP134" i="1"/>
  <c r="GV134" i="1"/>
  <c r="HC134" i="1" s="1"/>
  <c r="GX134" i="1" s="1"/>
  <c r="S135" i="1"/>
  <c r="CY135" i="1" s="1"/>
  <c r="U135" i="1"/>
  <c r="X135" i="1"/>
  <c r="AB135" i="1"/>
  <c r="AC135" i="1"/>
  <c r="P135" i="1" s="1"/>
  <c r="AD135" i="1"/>
  <c r="AE135" i="1"/>
  <c r="Q135" i="1" s="1"/>
  <c r="AF135" i="1"/>
  <c r="AG135" i="1"/>
  <c r="CU135" i="1" s="1"/>
  <c r="T135" i="1" s="1"/>
  <c r="AH135" i="1"/>
  <c r="AI135" i="1"/>
  <c r="CW135" i="1" s="1"/>
  <c r="V135" i="1" s="1"/>
  <c r="AJ135" i="1"/>
  <c r="CX135" i="1" s="1"/>
  <c r="W135" i="1" s="1"/>
  <c r="CQ135" i="1"/>
  <c r="CS135" i="1"/>
  <c r="CT135" i="1"/>
  <c r="CV135" i="1"/>
  <c r="CZ135" i="1"/>
  <c r="FR135" i="1"/>
  <c r="GL135" i="1"/>
  <c r="GN135" i="1"/>
  <c r="GO135" i="1"/>
  <c r="GP135" i="1"/>
  <c r="GV135" i="1"/>
  <c r="HC135" i="1" s="1"/>
  <c r="GX135" i="1" s="1"/>
  <c r="V136" i="1"/>
  <c r="AC136" i="1"/>
  <c r="CQ136" i="1" s="1"/>
  <c r="AE136" i="1"/>
  <c r="AF136" i="1"/>
  <c r="AG136" i="1"/>
  <c r="CU136" i="1" s="1"/>
  <c r="T136" i="1" s="1"/>
  <c r="AH136" i="1"/>
  <c r="CV136" i="1" s="1"/>
  <c r="U136" i="1" s="1"/>
  <c r="AI136" i="1"/>
  <c r="AJ136" i="1"/>
  <c r="CX136" i="1" s="1"/>
  <c r="W136" i="1" s="1"/>
  <c r="CW136" i="1"/>
  <c r="GL136" i="1"/>
  <c r="GN136" i="1"/>
  <c r="GO136" i="1"/>
  <c r="GP136" i="1"/>
  <c r="GV136" i="1"/>
  <c r="GX136" i="1"/>
  <c r="HC136" i="1"/>
  <c r="P137" i="1"/>
  <c r="R137" i="1"/>
  <c r="AC137" i="1"/>
  <c r="CQ137" i="1" s="1"/>
  <c r="AD137" i="1"/>
  <c r="AB137" i="1" s="1"/>
  <c r="AE137" i="1"/>
  <c r="Q137" i="1" s="1"/>
  <c r="AF137" i="1"/>
  <c r="AG137" i="1"/>
  <c r="AH137" i="1"/>
  <c r="CV137" i="1" s="1"/>
  <c r="U137" i="1" s="1"/>
  <c r="AI137" i="1"/>
  <c r="AJ137" i="1"/>
  <c r="CR137" i="1"/>
  <c r="CS137" i="1"/>
  <c r="CU137" i="1"/>
  <c r="T137" i="1" s="1"/>
  <c r="CW137" i="1"/>
  <c r="V137" i="1" s="1"/>
  <c r="CX137" i="1"/>
  <c r="W137" i="1" s="1"/>
  <c r="GL137" i="1"/>
  <c r="GN137" i="1"/>
  <c r="GO137" i="1"/>
  <c r="GP137" i="1"/>
  <c r="GV137" i="1"/>
  <c r="HC137" i="1"/>
  <c r="GX137" i="1" s="1"/>
  <c r="S138" i="1"/>
  <c r="CY138" i="1" s="1"/>
  <c r="U138" i="1"/>
  <c r="X138" i="1"/>
  <c r="AB138" i="1"/>
  <c r="AC138" i="1"/>
  <c r="P138" i="1" s="1"/>
  <c r="AD138" i="1"/>
  <c r="AE138" i="1"/>
  <c r="Q138" i="1" s="1"/>
  <c r="AF138" i="1"/>
  <c r="AG138" i="1"/>
  <c r="CU138" i="1" s="1"/>
  <c r="T138" i="1" s="1"/>
  <c r="AH138" i="1"/>
  <c r="AI138" i="1"/>
  <c r="CW138" i="1" s="1"/>
  <c r="V138" i="1" s="1"/>
  <c r="AJ138" i="1"/>
  <c r="CX138" i="1" s="1"/>
  <c r="W138" i="1" s="1"/>
  <c r="CQ138" i="1"/>
  <c r="CS138" i="1"/>
  <c r="CT138" i="1"/>
  <c r="CV138" i="1"/>
  <c r="CZ138" i="1"/>
  <c r="FR138" i="1"/>
  <c r="GL138" i="1"/>
  <c r="GN138" i="1"/>
  <c r="GO138" i="1"/>
  <c r="GP138" i="1"/>
  <c r="FV198" i="1" s="1"/>
  <c r="GV138" i="1"/>
  <c r="HC138" i="1" s="1"/>
  <c r="GX138" i="1" s="1"/>
  <c r="V139" i="1"/>
  <c r="AC139" i="1"/>
  <c r="CQ139" i="1" s="1"/>
  <c r="AE139" i="1"/>
  <c r="AF139" i="1"/>
  <c r="AG139" i="1"/>
  <c r="CU139" i="1" s="1"/>
  <c r="T139" i="1" s="1"/>
  <c r="AH139" i="1"/>
  <c r="AI139" i="1"/>
  <c r="AJ139" i="1"/>
  <c r="CX139" i="1" s="1"/>
  <c r="W139" i="1" s="1"/>
  <c r="CV139" i="1"/>
  <c r="U139" i="1" s="1"/>
  <c r="CW139" i="1"/>
  <c r="GL139" i="1"/>
  <c r="BZ198" i="1" s="1"/>
  <c r="GN139" i="1"/>
  <c r="GO139" i="1"/>
  <c r="GP139" i="1"/>
  <c r="GV139" i="1"/>
  <c r="GX139" i="1"/>
  <c r="HC139" i="1"/>
  <c r="P140" i="1"/>
  <c r="R140" i="1"/>
  <c r="AC140" i="1"/>
  <c r="CQ140" i="1" s="1"/>
  <c r="AD140" i="1"/>
  <c r="AB140" i="1" s="1"/>
  <c r="AE140" i="1"/>
  <c r="Q140" i="1" s="1"/>
  <c r="AF140" i="1"/>
  <c r="CT140" i="1" s="1"/>
  <c r="AG140" i="1"/>
  <c r="CU140" i="1" s="1"/>
  <c r="T140" i="1" s="1"/>
  <c r="AH140" i="1"/>
  <c r="CV140" i="1" s="1"/>
  <c r="U140" i="1" s="1"/>
  <c r="AI140" i="1"/>
  <c r="AJ140" i="1"/>
  <c r="CR140" i="1"/>
  <c r="CS140" i="1"/>
  <c r="CW140" i="1"/>
  <c r="V140" i="1" s="1"/>
  <c r="CX140" i="1"/>
  <c r="W140" i="1" s="1"/>
  <c r="GL140" i="1"/>
  <c r="GN140" i="1"/>
  <c r="GO140" i="1"/>
  <c r="GP140" i="1"/>
  <c r="GV140" i="1"/>
  <c r="HC140" i="1" s="1"/>
  <c r="GX140" i="1" s="1"/>
  <c r="C141" i="1"/>
  <c r="D141" i="1"/>
  <c r="I141" i="1"/>
  <c r="K141" i="1"/>
  <c r="T141" i="1"/>
  <c r="W141" i="1"/>
  <c r="AC141" i="1"/>
  <c r="CQ141" i="1" s="1"/>
  <c r="AE141" i="1"/>
  <c r="AF141" i="1"/>
  <c r="AG141" i="1"/>
  <c r="CU141" i="1" s="1"/>
  <c r="AH141" i="1"/>
  <c r="AI141" i="1"/>
  <c r="AJ141" i="1"/>
  <c r="CX141" i="1" s="1"/>
  <c r="CV141" i="1"/>
  <c r="U141" i="1" s="1"/>
  <c r="CW141" i="1"/>
  <c r="V141" i="1" s="1"/>
  <c r="GL141" i="1"/>
  <c r="GN141" i="1"/>
  <c r="GP141" i="1"/>
  <c r="GV141" i="1"/>
  <c r="HC141" i="1"/>
  <c r="GX141" i="1" s="1"/>
  <c r="C142" i="1"/>
  <c r="D142" i="1"/>
  <c r="I142" i="1"/>
  <c r="K142" i="1"/>
  <c r="P142" i="1"/>
  <c r="V142" i="1"/>
  <c r="AC142" i="1"/>
  <c r="AD142" i="1"/>
  <c r="AE142" i="1"/>
  <c r="CS142" i="1" s="1"/>
  <c r="AF142" i="1"/>
  <c r="AG142" i="1"/>
  <c r="AH142" i="1"/>
  <c r="CV142" i="1" s="1"/>
  <c r="U142" i="1" s="1"/>
  <c r="AI142" i="1"/>
  <c r="AJ142" i="1"/>
  <c r="CX142" i="1" s="1"/>
  <c r="W142" i="1" s="1"/>
  <c r="CR142" i="1"/>
  <c r="CT142" i="1"/>
  <c r="CU142" i="1"/>
  <c r="T142" i="1" s="1"/>
  <c r="CW142" i="1"/>
  <c r="GL142" i="1"/>
  <c r="GN142" i="1"/>
  <c r="GP142" i="1"/>
  <c r="GV142" i="1"/>
  <c r="HC142" i="1" s="1"/>
  <c r="GX142" i="1" s="1"/>
  <c r="I143" i="1"/>
  <c r="Q143" i="1" s="1"/>
  <c r="P143" i="1"/>
  <c r="R143" i="1"/>
  <c r="S143" i="1"/>
  <c r="W143" i="1"/>
  <c r="AC143" i="1"/>
  <c r="AD143" i="1"/>
  <c r="AE143" i="1"/>
  <c r="AF143" i="1"/>
  <c r="CT143" i="1" s="1"/>
  <c r="AG143" i="1"/>
  <c r="CU143" i="1" s="1"/>
  <c r="T143" i="1" s="1"/>
  <c r="AH143" i="1"/>
  <c r="CV143" i="1" s="1"/>
  <c r="U143" i="1" s="1"/>
  <c r="AI143" i="1"/>
  <c r="CW143" i="1" s="1"/>
  <c r="V143" i="1" s="1"/>
  <c r="AJ143" i="1"/>
  <c r="CP143" i="1"/>
  <c r="O143" i="1" s="1"/>
  <c r="CQ143" i="1"/>
  <c r="CR143" i="1"/>
  <c r="CS143" i="1"/>
  <c r="CX143" i="1"/>
  <c r="GL143" i="1"/>
  <c r="GN143" i="1"/>
  <c r="GP143" i="1"/>
  <c r="GV143" i="1"/>
  <c r="HC143" i="1" s="1"/>
  <c r="GX143" i="1" s="1"/>
  <c r="I144" i="1"/>
  <c r="AC144" i="1"/>
  <c r="AE144" i="1"/>
  <c r="AF144" i="1"/>
  <c r="AG144" i="1"/>
  <c r="CU144" i="1" s="1"/>
  <c r="T144" i="1" s="1"/>
  <c r="AH144" i="1"/>
  <c r="CV144" i="1" s="1"/>
  <c r="AI144" i="1"/>
  <c r="CW144" i="1" s="1"/>
  <c r="AJ144" i="1"/>
  <c r="CT144" i="1"/>
  <c r="CX144" i="1"/>
  <c r="GL144" i="1"/>
  <c r="GN144" i="1"/>
  <c r="GP144" i="1"/>
  <c r="GV144" i="1"/>
  <c r="HC144" i="1"/>
  <c r="P145" i="1"/>
  <c r="FR145" i="1" s="1"/>
  <c r="Q145" i="1"/>
  <c r="CP145" i="1" s="1"/>
  <c r="O145" i="1" s="1"/>
  <c r="S145" i="1"/>
  <c r="W145" i="1"/>
  <c r="AC145" i="1"/>
  <c r="AE145" i="1"/>
  <c r="AF145" i="1"/>
  <c r="CT145" i="1" s="1"/>
  <c r="AG145" i="1"/>
  <c r="CU145" i="1" s="1"/>
  <c r="T145" i="1" s="1"/>
  <c r="AH145" i="1"/>
  <c r="AI145" i="1"/>
  <c r="CW145" i="1" s="1"/>
  <c r="V145" i="1" s="1"/>
  <c r="AJ145" i="1"/>
  <c r="CQ145" i="1"/>
  <c r="CV145" i="1"/>
  <c r="U145" i="1" s="1"/>
  <c r="CX145" i="1"/>
  <c r="GL145" i="1"/>
  <c r="GN145" i="1"/>
  <c r="GO145" i="1"/>
  <c r="GP145" i="1"/>
  <c r="GV145" i="1"/>
  <c r="HC145" i="1" s="1"/>
  <c r="GX145" i="1" s="1"/>
  <c r="S146" i="1"/>
  <c r="CZ146" i="1" s="1"/>
  <c r="Y146" i="1"/>
  <c r="AC146" i="1"/>
  <c r="AE146" i="1"/>
  <c r="CS146" i="1" s="1"/>
  <c r="AF146" i="1"/>
  <c r="AG146" i="1"/>
  <c r="CU146" i="1" s="1"/>
  <c r="T146" i="1" s="1"/>
  <c r="AH146" i="1"/>
  <c r="CV146" i="1" s="1"/>
  <c r="U146" i="1" s="1"/>
  <c r="AI146" i="1"/>
  <c r="CW146" i="1" s="1"/>
  <c r="V146" i="1" s="1"/>
  <c r="AJ146" i="1"/>
  <c r="CX146" i="1" s="1"/>
  <c r="W146" i="1" s="1"/>
  <c r="CQ146" i="1"/>
  <c r="CR146" i="1"/>
  <c r="CT146" i="1"/>
  <c r="CY146" i="1"/>
  <c r="GL146" i="1"/>
  <c r="GN146" i="1"/>
  <c r="GO146" i="1"/>
  <c r="GP146" i="1"/>
  <c r="GV146" i="1"/>
  <c r="GX146" i="1"/>
  <c r="HC146" i="1"/>
  <c r="R147" i="1"/>
  <c r="U147" i="1"/>
  <c r="W147" i="1"/>
  <c r="AC147" i="1"/>
  <c r="AD147" i="1"/>
  <c r="AE147" i="1"/>
  <c r="CS147" i="1" s="1"/>
  <c r="AF147" i="1"/>
  <c r="S147" i="1" s="1"/>
  <c r="AG147" i="1"/>
  <c r="AH147" i="1"/>
  <c r="CV147" i="1" s="1"/>
  <c r="AI147" i="1"/>
  <c r="AJ147" i="1"/>
  <c r="CX147" i="1" s="1"/>
  <c r="CR147" i="1"/>
  <c r="CT147" i="1"/>
  <c r="CU147" i="1"/>
  <c r="T147" i="1" s="1"/>
  <c r="CW147" i="1"/>
  <c r="V147" i="1" s="1"/>
  <c r="CY147" i="1"/>
  <c r="CZ147" i="1"/>
  <c r="GL147" i="1"/>
  <c r="GN147" i="1"/>
  <c r="GO147" i="1"/>
  <c r="GP147" i="1"/>
  <c r="GV147" i="1"/>
  <c r="HC147" i="1"/>
  <c r="GX147" i="1" s="1"/>
  <c r="P148" i="1"/>
  <c r="FR148" i="1" s="1"/>
  <c r="Q148" i="1"/>
  <c r="S148" i="1"/>
  <c r="X148" i="1"/>
  <c r="AC148" i="1"/>
  <c r="AD148" i="1"/>
  <c r="AB148" i="1" s="1"/>
  <c r="AE148" i="1"/>
  <c r="AF148" i="1"/>
  <c r="CT148" i="1" s="1"/>
  <c r="AG148" i="1"/>
  <c r="AH148" i="1"/>
  <c r="AI148" i="1"/>
  <c r="CW148" i="1" s="1"/>
  <c r="V148" i="1" s="1"/>
  <c r="AJ148" i="1"/>
  <c r="CP148" i="1"/>
  <c r="O148" i="1" s="1"/>
  <c r="CQ148" i="1"/>
  <c r="CS148" i="1"/>
  <c r="CU148" i="1"/>
  <c r="T148" i="1" s="1"/>
  <c r="CV148" i="1"/>
  <c r="U148" i="1" s="1"/>
  <c r="CX148" i="1"/>
  <c r="W148" i="1" s="1"/>
  <c r="GL148" i="1"/>
  <c r="GN148" i="1"/>
  <c r="GO148" i="1"/>
  <c r="GP148" i="1"/>
  <c r="GV148" i="1"/>
  <c r="HC148" i="1" s="1"/>
  <c r="GX148" i="1"/>
  <c r="C149" i="1"/>
  <c r="D149" i="1"/>
  <c r="I149" i="1"/>
  <c r="Q149" i="1" s="1"/>
  <c r="K149" i="1"/>
  <c r="R149" i="1"/>
  <c r="U149" i="1"/>
  <c r="W149" i="1"/>
  <c r="AC149" i="1"/>
  <c r="AD149" i="1"/>
  <c r="AE149" i="1"/>
  <c r="CS149" i="1" s="1"/>
  <c r="AF149" i="1"/>
  <c r="AG149" i="1"/>
  <c r="AH149" i="1"/>
  <c r="CV149" i="1" s="1"/>
  <c r="AI149" i="1"/>
  <c r="CW149" i="1" s="1"/>
  <c r="V149" i="1" s="1"/>
  <c r="AJ149" i="1"/>
  <c r="CX149" i="1" s="1"/>
  <c r="CR149" i="1"/>
  <c r="CU149" i="1"/>
  <c r="T149" i="1" s="1"/>
  <c r="GL149" i="1"/>
  <c r="GN149" i="1"/>
  <c r="GP149" i="1"/>
  <c r="GV149" i="1"/>
  <c r="HC149" i="1" s="1"/>
  <c r="GX149" i="1"/>
  <c r="C150" i="1"/>
  <c r="D150" i="1"/>
  <c r="I150" i="1"/>
  <c r="K150" i="1"/>
  <c r="P150" i="1"/>
  <c r="U150" i="1"/>
  <c r="AB150" i="1"/>
  <c r="AC150" i="1"/>
  <c r="CQ150" i="1" s="1"/>
  <c r="AD150" i="1"/>
  <c r="AE150" i="1"/>
  <c r="AF150" i="1"/>
  <c r="CT150" i="1" s="1"/>
  <c r="AG150" i="1"/>
  <c r="AH150" i="1"/>
  <c r="CV150" i="1" s="1"/>
  <c r="AI150" i="1"/>
  <c r="CW150" i="1" s="1"/>
  <c r="V150" i="1" s="1"/>
  <c r="AJ150" i="1"/>
  <c r="CX150" i="1" s="1"/>
  <c r="CR150" i="1"/>
  <c r="CS150" i="1"/>
  <c r="CU150" i="1"/>
  <c r="T150" i="1" s="1"/>
  <c r="GL150" i="1"/>
  <c r="GN150" i="1"/>
  <c r="GP150" i="1"/>
  <c r="GV150" i="1"/>
  <c r="HC150" i="1" s="1"/>
  <c r="GX150" i="1"/>
  <c r="I151" i="1"/>
  <c r="P151" i="1"/>
  <c r="S151" i="1"/>
  <c r="U151" i="1"/>
  <c r="X151" i="1"/>
  <c r="AC151" i="1"/>
  <c r="AE151" i="1"/>
  <c r="AF151" i="1"/>
  <c r="CT151" i="1" s="1"/>
  <c r="AG151" i="1"/>
  <c r="CU151" i="1" s="1"/>
  <c r="T151" i="1" s="1"/>
  <c r="AH151" i="1"/>
  <c r="AI151" i="1"/>
  <c r="CW151" i="1" s="1"/>
  <c r="V151" i="1" s="1"/>
  <c r="AJ151" i="1"/>
  <c r="CQ151" i="1"/>
  <c r="CV151" i="1"/>
  <c r="CX151" i="1"/>
  <c r="W151" i="1" s="1"/>
  <c r="GL151" i="1"/>
  <c r="GN151" i="1"/>
  <c r="GP151" i="1"/>
  <c r="GV151" i="1"/>
  <c r="GX151" i="1"/>
  <c r="HC151" i="1"/>
  <c r="AC152" i="1"/>
  <c r="AE152" i="1"/>
  <c r="AF152" i="1"/>
  <c r="AG152" i="1"/>
  <c r="CU152" i="1" s="1"/>
  <c r="AH152" i="1"/>
  <c r="AI152" i="1"/>
  <c r="AJ152" i="1"/>
  <c r="CX152" i="1" s="1"/>
  <c r="CV152" i="1"/>
  <c r="CW152" i="1"/>
  <c r="GL152" i="1"/>
  <c r="GN152" i="1"/>
  <c r="GP152" i="1"/>
  <c r="GV152" i="1"/>
  <c r="HC152" i="1"/>
  <c r="C153" i="1"/>
  <c r="D153" i="1"/>
  <c r="I153" i="1"/>
  <c r="K153" i="1"/>
  <c r="T153" i="1"/>
  <c r="W153" i="1"/>
  <c r="AC153" i="1"/>
  <c r="CQ153" i="1" s="1"/>
  <c r="AE153" i="1"/>
  <c r="Q153" i="1" s="1"/>
  <c r="AF153" i="1"/>
  <c r="AG153" i="1"/>
  <c r="CU153" i="1" s="1"/>
  <c r="AH153" i="1"/>
  <c r="AI153" i="1"/>
  <c r="AJ153" i="1"/>
  <c r="CX153" i="1" s="1"/>
  <c r="CR153" i="1"/>
  <c r="CV153" i="1"/>
  <c r="U153" i="1" s="1"/>
  <c r="CW153" i="1"/>
  <c r="V153" i="1" s="1"/>
  <c r="GL153" i="1"/>
  <c r="GN153" i="1"/>
  <c r="GP153" i="1"/>
  <c r="GV153" i="1"/>
  <c r="HC153" i="1" s="1"/>
  <c r="GX153" i="1" s="1"/>
  <c r="C154" i="1"/>
  <c r="D154" i="1"/>
  <c r="I154" i="1"/>
  <c r="K154" i="1"/>
  <c r="R154" i="1"/>
  <c r="Y154" i="1"/>
  <c r="AC154" i="1"/>
  <c r="AD154" i="1"/>
  <c r="AE154" i="1"/>
  <c r="CS154" i="1" s="1"/>
  <c r="AF154" i="1"/>
  <c r="S154" i="1" s="1"/>
  <c r="AG154" i="1"/>
  <c r="AH154" i="1"/>
  <c r="CV154" i="1" s="1"/>
  <c r="U154" i="1" s="1"/>
  <c r="AI154" i="1"/>
  <c r="AJ154" i="1"/>
  <c r="CX154" i="1" s="1"/>
  <c r="W154" i="1" s="1"/>
  <c r="CR154" i="1"/>
  <c r="CU154" i="1"/>
  <c r="T154" i="1" s="1"/>
  <c r="CW154" i="1"/>
  <c r="V154" i="1" s="1"/>
  <c r="CY154" i="1"/>
  <c r="GL154" i="1"/>
  <c r="GN154" i="1"/>
  <c r="GP154" i="1"/>
  <c r="GV154" i="1"/>
  <c r="HC154" i="1" s="1"/>
  <c r="GX154" i="1" s="1"/>
  <c r="I155" i="1"/>
  <c r="Q155" i="1" s="1"/>
  <c r="R155" i="1"/>
  <c r="S155" i="1"/>
  <c r="X155" i="1" s="1"/>
  <c r="U155" i="1"/>
  <c r="W155" i="1"/>
  <c r="AB155" i="1"/>
  <c r="AC155" i="1"/>
  <c r="AD155" i="1"/>
  <c r="AE155" i="1"/>
  <c r="AF155" i="1"/>
  <c r="CT155" i="1" s="1"/>
  <c r="AG155" i="1"/>
  <c r="AH155" i="1"/>
  <c r="CV155" i="1" s="1"/>
  <c r="AI155" i="1"/>
  <c r="CW155" i="1" s="1"/>
  <c r="V155" i="1" s="1"/>
  <c r="AJ155" i="1"/>
  <c r="CQ155" i="1"/>
  <c r="CR155" i="1"/>
  <c r="CS155" i="1"/>
  <c r="CU155" i="1"/>
  <c r="T155" i="1" s="1"/>
  <c r="CX155" i="1"/>
  <c r="GL155" i="1"/>
  <c r="GN155" i="1"/>
  <c r="GP155" i="1"/>
  <c r="GV155" i="1"/>
  <c r="HC155" i="1" s="1"/>
  <c r="GX155" i="1"/>
  <c r="I156" i="1"/>
  <c r="Q156" i="1"/>
  <c r="AC156" i="1"/>
  <c r="AE156" i="1"/>
  <c r="AF156" i="1"/>
  <c r="AG156" i="1"/>
  <c r="CU156" i="1" s="1"/>
  <c r="T156" i="1" s="1"/>
  <c r="AH156" i="1"/>
  <c r="CV156" i="1" s="1"/>
  <c r="U156" i="1" s="1"/>
  <c r="AI156" i="1"/>
  <c r="CW156" i="1" s="1"/>
  <c r="V156" i="1" s="1"/>
  <c r="AJ156" i="1"/>
  <c r="CX156" i="1" s="1"/>
  <c r="W156" i="1" s="1"/>
  <c r="CS156" i="1"/>
  <c r="CT156" i="1"/>
  <c r="GL156" i="1"/>
  <c r="GN156" i="1"/>
  <c r="GP156" i="1"/>
  <c r="GV156" i="1"/>
  <c r="HC156" i="1" s="1"/>
  <c r="GX156" i="1" s="1"/>
  <c r="P157" i="1"/>
  <c r="FR157" i="1" s="1"/>
  <c r="W157" i="1"/>
  <c r="AC157" i="1"/>
  <c r="AE157" i="1"/>
  <c r="AF157" i="1"/>
  <c r="S157" i="1" s="1"/>
  <c r="AG157" i="1"/>
  <c r="AH157" i="1"/>
  <c r="AI157" i="1"/>
  <c r="AJ157" i="1"/>
  <c r="CQ157" i="1"/>
  <c r="CU157" i="1"/>
  <c r="T157" i="1" s="1"/>
  <c r="CV157" i="1"/>
  <c r="U157" i="1" s="1"/>
  <c r="CW157" i="1"/>
  <c r="V157" i="1" s="1"/>
  <c r="CX157" i="1"/>
  <c r="GL157" i="1"/>
  <c r="GN157" i="1"/>
  <c r="GO157" i="1"/>
  <c r="GP157" i="1"/>
  <c r="CD198" i="1" s="1"/>
  <c r="GV157" i="1"/>
  <c r="HC157" i="1"/>
  <c r="GX157" i="1" s="1"/>
  <c r="Q158" i="1"/>
  <c r="U158" i="1"/>
  <c r="AC158" i="1"/>
  <c r="P158" i="1" s="1"/>
  <c r="FR158" i="1" s="1"/>
  <c r="AD158" i="1"/>
  <c r="AE158" i="1"/>
  <c r="R158" i="1" s="1"/>
  <c r="AF158" i="1"/>
  <c r="AG158" i="1"/>
  <c r="AH158" i="1"/>
  <c r="AI158" i="1"/>
  <c r="AJ158" i="1"/>
  <c r="CR158" i="1"/>
  <c r="CS158" i="1"/>
  <c r="CU158" i="1"/>
  <c r="T158" i="1" s="1"/>
  <c r="CV158" i="1"/>
  <c r="CW158" i="1"/>
  <c r="V158" i="1" s="1"/>
  <c r="CX158" i="1"/>
  <c r="W158" i="1" s="1"/>
  <c r="GL158" i="1"/>
  <c r="GN158" i="1"/>
  <c r="GO158" i="1"/>
  <c r="GP158" i="1"/>
  <c r="GV158" i="1"/>
  <c r="HC158" i="1"/>
  <c r="GX158" i="1" s="1"/>
  <c r="S159" i="1"/>
  <c r="CY159" i="1" s="1"/>
  <c r="U159" i="1"/>
  <c r="X159" i="1"/>
  <c r="AB159" i="1"/>
  <c r="AC159" i="1"/>
  <c r="P159" i="1" s="1"/>
  <c r="AE159" i="1"/>
  <c r="AD159" i="1" s="1"/>
  <c r="AF159" i="1"/>
  <c r="AG159" i="1"/>
  <c r="AH159" i="1"/>
  <c r="AI159" i="1"/>
  <c r="CW159" i="1" s="1"/>
  <c r="V159" i="1" s="1"/>
  <c r="AJ159" i="1"/>
  <c r="CX159" i="1" s="1"/>
  <c r="W159" i="1" s="1"/>
  <c r="CQ159" i="1"/>
  <c r="CS159" i="1"/>
  <c r="CT159" i="1"/>
  <c r="CU159" i="1"/>
  <c r="T159" i="1" s="1"/>
  <c r="CV159" i="1"/>
  <c r="CZ159" i="1"/>
  <c r="GL159" i="1"/>
  <c r="GN159" i="1"/>
  <c r="GO159" i="1"/>
  <c r="GP159" i="1"/>
  <c r="GV159" i="1"/>
  <c r="HC159" i="1" s="1"/>
  <c r="GX159" i="1" s="1"/>
  <c r="S160" i="1"/>
  <c r="V160" i="1"/>
  <c r="AC160" i="1"/>
  <c r="AE160" i="1"/>
  <c r="AF160" i="1"/>
  <c r="CT160" i="1" s="1"/>
  <c r="AG160" i="1"/>
  <c r="CU160" i="1" s="1"/>
  <c r="T160" i="1" s="1"/>
  <c r="AH160" i="1"/>
  <c r="AI160" i="1"/>
  <c r="AJ160" i="1"/>
  <c r="CX160" i="1" s="1"/>
  <c r="W160" i="1" s="1"/>
  <c r="CQ160" i="1"/>
  <c r="CV160" i="1"/>
  <c r="U160" i="1" s="1"/>
  <c r="CW160" i="1"/>
  <c r="GL160" i="1"/>
  <c r="GN160" i="1"/>
  <c r="GO160" i="1"/>
  <c r="GP160" i="1"/>
  <c r="GV160" i="1"/>
  <c r="GX160" i="1"/>
  <c r="HC160" i="1"/>
  <c r="P161" i="1"/>
  <c r="FR161" i="1" s="1"/>
  <c r="R161" i="1"/>
  <c r="U161" i="1"/>
  <c r="AC161" i="1"/>
  <c r="CQ161" i="1" s="1"/>
  <c r="AD161" i="1"/>
  <c r="AE161" i="1"/>
  <c r="Q161" i="1" s="1"/>
  <c r="AF161" i="1"/>
  <c r="AG161" i="1"/>
  <c r="AH161" i="1"/>
  <c r="AI161" i="1"/>
  <c r="AJ161" i="1"/>
  <c r="CR161" i="1"/>
  <c r="CS161" i="1"/>
  <c r="CU161" i="1"/>
  <c r="T161" i="1" s="1"/>
  <c r="CV161" i="1"/>
  <c r="CW161" i="1"/>
  <c r="V161" i="1" s="1"/>
  <c r="CX161" i="1"/>
  <c r="W161" i="1" s="1"/>
  <c r="GL161" i="1"/>
  <c r="GN161" i="1"/>
  <c r="GO161" i="1"/>
  <c r="GP161" i="1"/>
  <c r="GV161" i="1"/>
  <c r="HC161" i="1"/>
  <c r="GX161" i="1" s="1"/>
  <c r="S162" i="1"/>
  <c r="CY162" i="1" s="1"/>
  <c r="U162" i="1"/>
  <c r="X162" i="1"/>
  <c r="AC162" i="1"/>
  <c r="P162" i="1" s="1"/>
  <c r="AE162" i="1"/>
  <c r="AD162" i="1" s="1"/>
  <c r="AB162" i="1" s="1"/>
  <c r="AF162" i="1"/>
  <c r="AG162" i="1"/>
  <c r="AH162" i="1"/>
  <c r="AI162" i="1"/>
  <c r="CW162" i="1" s="1"/>
  <c r="V162" i="1" s="1"/>
  <c r="AJ162" i="1"/>
  <c r="CX162" i="1" s="1"/>
  <c r="W162" i="1" s="1"/>
  <c r="CQ162" i="1"/>
  <c r="CS162" i="1"/>
  <c r="CT162" i="1"/>
  <c r="CU162" i="1"/>
  <c r="T162" i="1" s="1"/>
  <c r="CV162" i="1"/>
  <c r="CZ162" i="1"/>
  <c r="GL162" i="1"/>
  <c r="GN162" i="1"/>
  <c r="GO162" i="1"/>
  <c r="GP162" i="1"/>
  <c r="GV162" i="1"/>
  <c r="HC162" i="1" s="1"/>
  <c r="GX162" i="1" s="1"/>
  <c r="S163" i="1"/>
  <c r="V163" i="1"/>
  <c r="AC163" i="1"/>
  <c r="AE163" i="1"/>
  <c r="AF163" i="1"/>
  <c r="CT163" i="1" s="1"/>
  <c r="AG163" i="1"/>
  <c r="CU163" i="1" s="1"/>
  <c r="T163" i="1" s="1"/>
  <c r="AH163" i="1"/>
  <c r="AI163" i="1"/>
  <c r="AJ163" i="1"/>
  <c r="CX163" i="1" s="1"/>
  <c r="W163" i="1" s="1"/>
  <c r="CQ163" i="1"/>
  <c r="CV163" i="1"/>
  <c r="U163" i="1" s="1"/>
  <c r="CW163" i="1"/>
  <c r="GL163" i="1"/>
  <c r="GN163" i="1"/>
  <c r="GO163" i="1"/>
  <c r="GP163" i="1"/>
  <c r="GV163" i="1"/>
  <c r="GX163" i="1"/>
  <c r="HC163" i="1"/>
  <c r="P164" i="1"/>
  <c r="FR164" i="1" s="1"/>
  <c r="R164" i="1"/>
  <c r="U164" i="1"/>
  <c r="AC164" i="1"/>
  <c r="CQ164" i="1" s="1"/>
  <c r="AD164" i="1"/>
  <c r="AE164" i="1"/>
  <c r="Q164" i="1" s="1"/>
  <c r="AF164" i="1"/>
  <c r="AG164" i="1"/>
  <c r="AH164" i="1"/>
  <c r="AI164" i="1"/>
  <c r="AJ164" i="1"/>
  <c r="CR164" i="1"/>
  <c r="CS164" i="1"/>
  <c r="CU164" i="1"/>
  <c r="T164" i="1" s="1"/>
  <c r="CV164" i="1"/>
  <c r="CW164" i="1"/>
  <c r="V164" i="1" s="1"/>
  <c r="CX164" i="1"/>
  <c r="W164" i="1" s="1"/>
  <c r="GL164" i="1"/>
  <c r="GN164" i="1"/>
  <c r="GO164" i="1"/>
  <c r="GP164" i="1"/>
  <c r="GV164" i="1"/>
  <c r="HC164" i="1"/>
  <c r="GX164" i="1" s="1"/>
  <c r="C165" i="1"/>
  <c r="D165" i="1"/>
  <c r="S165" i="1"/>
  <c r="X165" i="1" s="1"/>
  <c r="AC165" i="1"/>
  <c r="AE165" i="1"/>
  <c r="AD165" i="1" s="1"/>
  <c r="AF165" i="1"/>
  <c r="AG165" i="1"/>
  <c r="CU165" i="1" s="1"/>
  <c r="T165" i="1" s="1"/>
  <c r="AH165" i="1"/>
  <c r="CV165" i="1" s="1"/>
  <c r="U165" i="1" s="1"/>
  <c r="AI165" i="1"/>
  <c r="CW165" i="1" s="1"/>
  <c r="V165" i="1" s="1"/>
  <c r="AJ165" i="1"/>
  <c r="CQ165" i="1"/>
  <c r="CR165" i="1"/>
  <c r="CS165" i="1"/>
  <c r="CT165" i="1"/>
  <c r="CX165" i="1"/>
  <c r="W165" i="1" s="1"/>
  <c r="GL165" i="1"/>
  <c r="GN165" i="1"/>
  <c r="GP165" i="1"/>
  <c r="GV165" i="1"/>
  <c r="HC165" i="1" s="1"/>
  <c r="GX165" i="1" s="1"/>
  <c r="C166" i="1"/>
  <c r="D166" i="1"/>
  <c r="P166" i="1"/>
  <c r="S166" i="1"/>
  <c r="V166" i="1"/>
  <c r="AC166" i="1"/>
  <c r="CQ166" i="1" s="1"/>
  <c r="AE166" i="1"/>
  <c r="CR166" i="1" s="1"/>
  <c r="AF166" i="1"/>
  <c r="AG166" i="1"/>
  <c r="CU166" i="1" s="1"/>
  <c r="T166" i="1" s="1"/>
  <c r="AH166" i="1"/>
  <c r="AI166" i="1"/>
  <c r="AJ166" i="1"/>
  <c r="CS166" i="1"/>
  <c r="CT166" i="1"/>
  <c r="CV166" i="1"/>
  <c r="U166" i="1" s="1"/>
  <c r="CW166" i="1"/>
  <c r="CX166" i="1"/>
  <c r="W166" i="1" s="1"/>
  <c r="GL166" i="1"/>
  <c r="GN166" i="1"/>
  <c r="GP166" i="1"/>
  <c r="GV166" i="1"/>
  <c r="HC166" i="1"/>
  <c r="GX166" i="1" s="1"/>
  <c r="C167" i="1"/>
  <c r="D167" i="1"/>
  <c r="I167" i="1"/>
  <c r="Q167" i="1" s="1"/>
  <c r="K167" i="1"/>
  <c r="S167" i="1"/>
  <c r="X167" i="1"/>
  <c r="AC167" i="1"/>
  <c r="AB167" i="1" s="1"/>
  <c r="AE167" i="1"/>
  <c r="AD167" i="1" s="1"/>
  <c r="AF167" i="1"/>
  <c r="AG167" i="1"/>
  <c r="CU167" i="1" s="1"/>
  <c r="T167" i="1" s="1"/>
  <c r="AH167" i="1"/>
  <c r="CV167" i="1" s="1"/>
  <c r="U167" i="1" s="1"/>
  <c r="AI167" i="1"/>
  <c r="CW167" i="1" s="1"/>
  <c r="V167" i="1" s="1"/>
  <c r="AJ167" i="1"/>
  <c r="CQ167" i="1"/>
  <c r="CR167" i="1"/>
  <c r="CS167" i="1"/>
  <c r="CT167" i="1"/>
  <c r="CX167" i="1"/>
  <c r="W167" i="1" s="1"/>
  <c r="GL167" i="1"/>
  <c r="GN167" i="1"/>
  <c r="GP167" i="1"/>
  <c r="GV167" i="1"/>
  <c r="HC167" i="1" s="1"/>
  <c r="GX167" i="1" s="1"/>
  <c r="C168" i="1"/>
  <c r="D168" i="1"/>
  <c r="I168" i="1"/>
  <c r="K168" i="1"/>
  <c r="T168" i="1"/>
  <c r="AC168" i="1"/>
  <c r="AE168" i="1"/>
  <c r="AF168" i="1"/>
  <c r="S168" i="1" s="1"/>
  <c r="AG168" i="1"/>
  <c r="AH168" i="1"/>
  <c r="AI168" i="1"/>
  <c r="AJ168" i="1"/>
  <c r="CQ168" i="1"/>
  <c r="CT168" i="1"/>
  <c r="CU168" i="1"/>
  <c r="CV168" i="1"/>
  <c r="U168" i="1" s="1"/>
  <c r="CW168" i="1"/>
  <c r="V168" i="1" s="1"/>
  <c r="CX168" i="1"/>
  <c r="W168" i="1" s="1"/>
  <c r="GL168" i="1"/>
  <c r="GN168" i="1"/>
  <c r="GP168" i="1"/>
  <c r="GV168" i="1"/>
  <c r="HC168" i="1"/>
  <c r="GX168" i="1" s="1"/>
  <c r="C169" i="1"/>
  <c r="D169" i="1"/>
  <c r="S169" i="1"/>
  <c r="X169" i="1" s="1"/>
  <c r="AC169" i="1"/>
  <c r="AE169" i="1"/>
  <c r="AD169" i="1" s="1"/>
  <c r="AF169" i="1"/>
  <c r="AG169" i="1"/>
  <c r="CU169" i="1" s="1"/>
  <c r="T169" i="1" s="1"/>
  <c r="AH169" i="1"/>
  <c r="CV169" i="1" s="1"/>
  <c r="U169" i="1" s="1"/>
  <c r="AI169" i="1"/>
  <c r="CW169" i="1" s="1"/>
  <c r="V169" i="1" s="1"/>
  <c r="AJ169" i="1"/>
  <c r="CQ169" i="1"/>
  <c r="CR169" i="1"/>
  <c r="CS169" i="1"/>
  <c r="CT169" i="1"/>
  <c r="CX169" i="1"/>
  <c r="W169" i="1" s="1"/>
  <c r="GL169" i="1"/>
  <c r="GN169" i="1"/>
  <c r="GP169" i="1"/>
  <c r="GV169" i="1"/>
  <c r="HC169" i="1" s="1"/>
  <c r="GX169" i="1" s="1"/>
  <c r="C170" i="1"/>
  <c r="D170" i="1"/>
  <c r="P170" i="1"/>
  <c r="S170" i="1"/>
  <c r="AC170" i="1"/>
  <c r="CQ170" i="1" s="1"/>
  <c r="AE170" i="1"/>
  <c r="CR170" i="1" s="1"/>
  <c r="AF170" i="1"/>
  <c r="AG170" i="1"/>
  <c r="CU170" i="1" s="1"/>
  <c r="T170" i="1" s="1"/>
  <c r="AH170" i="1"/>
  <c r="AI170" i="1"/>
  <c r="CW170" i="1" s="1"/>
  <c r="V170" i="1" s="1"/>
  <c r="AJ170" i="1"/>
  <c r="CS170" i="1"/>
  <c r="CT170" i="1"/>
  <c r="CV170" i="1"/>
  <c r="U170" i="1" s="1"/>
  <c r="CX170" i="1"/>
  <c r="W170" i="1" s="1"/>
  <c r="GL170" i="1"/>
  <c r="GN170" i="1"/>
  <c r="GP170" i="1"/>
  <c r="GV170" i="1"/>
  <c r="HC170" i="1"/>
  <c r="GX170" i="1" s="1"/>
  <c r="P171" i="1"/>
  <c r="FR171" i="1" s="1"/>
  <c r="S171" i="1"/>
  <c r="CY171" i="1" s="1"/>
  <c r="W171" i="1"/>
  <c r="AC171" i="1"/>
  <c r="AD171" i="1"/>
  <c r="AB171" i="1" s="1"/>
  <c r="AE171" i="1"/>
  <c r="Q171" i="1" s="1"/>
  <c r="AF171" i="1"/>
  <c r="CT171" i="1" s="1"/>
  <c r="AG171" i="1"/>
  <c r="AH171" i="1"/>
  <c r="AI171" i="1"/>
  <c r="AJ171" i="1"/>
  <c r="CQ171" i="1"/>
  <c r="CS171" i="1"/>
  <c r="CU171" i="1"/>
  <c r="T171" i="1" s="1"/>
  <c r="CV171" i="1"/>
  <c r="U171" i="1" s="1"/>
  <c r="CW171" i="1"/>
  <c r="V171" i="1" s="1"/>
  <c r="CX171" i="1"/>
  <c r="GL171" i="1"/>
  <c r="GN171" i="1"/>
  <c r="GO171" i="1"/>
  <c r="GP171" i="1"/>
  <c r="GV171" i="1"/>
  <c r="HC171" i="1" s="1"/>
  <c r="GX171" i="1" s="1"/>
  <c r="S172" i="1"/>
  <c r="V172" i="1"/>
  <c r="X172" i="1"/>
  <c r="AC172" i="1"/>
  <c r="AB172" i="1" s="1"/>
  <c r="AE172" i="1"/>
  <c r="AD172" i="1" s="1"/>
  <c r="AF172" i="1"/>
  <c r="AG172" i="1"/>
  <c r="CU172" i="1" s="1"/>
  <c r="T172" i="1" s="1"/>
  <c r="AH172" i="1"/>
  <c r="CV172" i="1" s="1"/>
  <c r="U172" i="1" s="1"/>
  <c r="AI172" i="1"/>
  <c r="CW172" i="1" s="1"/>
  <c r="AJ172" i="1"/>
  <c r="CQ172" i="1"/>
  <c r="CR172" i="1"/>
  <c r="CS172" i="1"/>
  <c r="CT172" i="1"/>
  <c r="CX172" i="1"/>
  <c r="W172" i="1" s="1"/>
  <c r="GL172" i="1"/>
  <c r="GN172" i="1"/>
  <c r="GO172" i="1"/>
  <c r="GP172" i="1"/>
  <c r="GV172" i="1"/>
  <c r="GX172" i="1"/>
  <c r="HC172" i="1"/>
  <c r="C173" i="1"/>
  <c r="D173" i="1"/>
  <c r="P173" i="1"/>
  <c r="R173" i="1"/>
  <c r="AC173" i="1"/>
  <c r="CQ173" i="1" s="1"/>
  <c r="AD173" i="1"/>
  <c r="AE173" i="1"/>
  <c r="Q173" i="1" s="1"/>
  <c r="AF173" i="1"/>
  <c r="AG173" i="1"/>
  <c r="AH173" i="1"/>
  <c r="CV173" i="1" s="1"/>
  <c r="U173" i="1" s="1"/>
  <c r="AI173" i="1"/>
  <c r="AJ173" i="1"/>
  <c r="CR173" i="1"/>
  <c r="CS173" i="1"/>
  <c r="CU173" i="1"/>
  <c r="T173" i="1" s="1"/>
  <c r="CW173" i="1"/>
  <c r="V173" i="1" s="1"/>
  <c r="CX173" i="1"/>
  <c r="W173" i="1" s="1"/>
  <c r="GL173" i="1"/>
  <c r="GN173" i="1"/>
  <c r="GP173" i="1"/>
  <c r="GV173" i="1"/>
  <c r="HC173" i="1" s="1"/>
  <c r="GX173" i="1" s="1"/>
  <c r="C174" i="1"/>
  <c r="D174" i="1"/>
  <c r="P174" i="1"/>
  <c r="R174" i="1"/>
  <c r="T174" i="1"/>
  <c r="AB174" i="1"/>
  <c r="AC174" i="1"/>
  <c r="CQ174" i="1" s="1"/>
  <c r="AD174" i="1"/>
  <c r="AE174" i="1"/>
  <c r="Q174" i="1" s="1"/>
  <c r="CP174" i="1" s="1"/>
  <c r="O174" i="1" s="1"/>
  <c r="AF174" i="1"/>
  <c r="S174" i="1" s="1"/>
  <c r="AG174" i="1"/>
  <c r="AH174" i="1"/>
  <c r="CV174" i="1" s="1"/>
  <c r="U174" i="1" s="1"/>
  <c r="AI174" i="1"/>
  <c r="CW174" i="1" s="1"/>
  <c r="V174" i="1" s="1"/>
  <c r="AJ174" i="1"/>
  <c r="CX174" i="1" s="1"/>
  <c r="W174" i="1" s="1"/>
  <c r="CR174" i="1"/>
  <c r="CS174" i="1"/>
  <c r="CT174" i="1"/>
  <c r="CU174" i="1"/>
  <c r="GL174" i="1"/>
  <c r="GN174" i="1"/>
  <c r="GP174" i="1"/>
  <c r="GV174" i="1"/>
  <c r="HC174" i="1" s="1"/>
  <c r="GX174" i="1" s="1"/>
  <c r="C175" i="1"/>
  <c r="D175" i="1"/>
  <c r="R175" i="1"/>
  <c r="T175" i="1"/>
  <c r="AC175" i="1"/>
  <c r="AE175" i="1"/>
  <c r="CR175" i="1" s="1"/>
  <c r="AF175" i="1"/>
  <c r="S175" i="1" s="1"/>
  <c r="AG175" i="1"/>
  <c r="AH175" i="1"/>
  <c r="CV175" i="1" s="1"/>
  <c r="U175" i="1" s="1"/>
  <c r="AI175" i="1"/>
  <c r="AJ175" i="1"/>
  <c r="CX175" i="1" s="1"/>
  <c r="W175" i="1" s="1"/>
  <c r="CT175" i="1"/>
  <c r="CU175" i="1"/>
  <c r="CW175" i="1"/>
  <c r="V175" i="1" s="1"/>
  <c r="CY175" i="1"/>
  <c r="GL175" i="1"/>
  <c r="GN175" i="1"/>
  <c r="GP175" i="1"/>
  <c r="GV175" i="1"/>
  <c r="HC175" i="1" s="1"/>
  <c r="GX175" i="1" s="1"/>
  <c r="C176" i="1"/>
  <c r="D176" i="1"/>
  <c r="R176" i="1"/>
  <c r="V176" i="1"/>
  <c r="AC176" i="1"/>
  <c r="AD176" i="1"/>
  <c r="AE176" i="1"/>
  <c r="Q176" i="1" s="1"/>
  <c r="AF176" i="1"/>
  <c r="S176" i="1" s="1"/>
  <c r="AG176" i="1"/>
  <c r="AH176" i="1"/>
  <c r="AI176" i="1"/>
  <c r="AJ176" i="1"/>
  <c r="CX176" i="1" s="1"/>
  <c r="W176" i="1" s="1"/>
  <c r="CR176" i="1"/>
  <c r="CT176" i="1"/>
  <c r="CU176" i="1"/>
  <c r="T176" i="1" s="1"/>
  <c r="CV176" i="1"/>
  <c r="U176" i="1" s="1"/>
  <c r="CW176" i="1"/>
  <c r="GL176" i="1"/>
  <c r="FR198" i="1" s="1"/>
  <c r="GN176" i="1"/>
  <c r="GP176" i="1"/>
  <c r="GV176" i="1"/>
  <c r="HC176" i="1" s="1"/>
  <c r="GX176" i="1"/>
  <c r="C177" i="1"/>
  <c r="D177" i="1"/>
  <c r="Q177" i="1"/>
  <c r="S177" i="1"/>
  <c r="X177" i="1" s="1"/>
  <c r="V177" i="1"/>
  <c r="AC177" i="1"/>
  <c r="AE177" i="1"/>
  <c r="AF177" i="1"/>
  <c r="CT177" i="1" s="1"/>
  <c r="AG177" i="1"/>
  <c r="CU177" i="1" s="1"/>
  <c r="T177" i="1" s="1"/>
  <c r="AH177" i="1"/>
  <c r="CV177" i="1" s="1"/>
  <c r="U177" i="1" s="1"/>
  <c r="AI177" i="1"/>
  <c r="AJ177" i="1"/>
  <c r="CX177" i="1" s="1"/>
  <c r="W177" i="1" s="1"/>
  <c r="CQ177" i="1"/>
  <c r="CW177" i="1"/>
  <c r="CY177" i="1"/>
  <c r="GL177" i="1"/>
  <c r="GN177" i="1"/>
  <c r="GP177" i="1"/>
  <c r="GV177" i="1"/>
  <c r="HC177" i="1"/>
  <c r="GX177" i="1" s="1"/>
  <c r="C178" i="1"/>
  <c r="D178" i="1"/>
  <c r="X178" i="1"/>
  <c r="AC178" i="1"/>
  <c r="AE178" i="1"/>
  <c r="AF178" i="1"/>
  <c r="S178" i="1" s="1"/>
  <c r="AG178" i="1"/>
  <c r="CU178" i="1" s="1"/>
  <c r="T178" i="1" s="1"/>
  <c r="AH178" i="1"/>
  <c r="AI178" i="1"/>
  <c r="AJ178" i="1"/>
  <c r="CQ178" i="1"/>
  <c r="CV178" i="1"/>
  <c r="U178" i="1" s="1"/>
  <c r="CW178" i="1"/>
  <c r="V178" i="1" s="1"/>
  <c r="CX178" i="1"/>
  <c r="W178" i="1" s="1"/>
  <c r="GL178" i="1"/>
  <c r="GN178" i="1"/>
  <c r="GP178" i="1"/>
  <c r="GV178" i="1"/>
  <c r="HC178" i="1"/>
  <c r="GX178" i="1" s="1"/>
  <c r="I179" i="1"/>
  <c r="T179" i="1"/>
  <c r="W179" i="1"/>
  <c r="AB179" i="1"/>
  <c r="AC179" i="1"/>
  <c r="CQ179" i="1" s="1"/>
  <c r="AD179" i="1"/>
  <c r="AE179" i="1"/>
  <c r="AF179" i="1"/>
  <c r="AG179" i="1"/>
  <c r="AH179" i="1"/>
  <c r="CV179" i="1" s="1"/>
  <c r="AI179" i="1"/>
  <c r="CW179" i="1" s="1"/>
  <c r="AJ179" i="1"/>
  <c r="CX179" i="1" s="1"/>
  <c r="CR179" i="1"/>
  <c r="CS179" i="1"/>
  <c r="CT179" i="1"/>
  <c r="CU179" i="1"/>
  <c r="GL179" i="1"/>
  <c r="GN179" i="1"/>
  <c r="GP179" i="1"/>
  <c r="GV179" i="1"/>
  <c r="HC179" i="1" s="1"/>
  <c r="GX179" i="1" s="1"/>
  <c r="I180" i="1"/>
  <c r="P180" i="1"/>
  <c r="R180" i="1"/>
  <c r="S180" i="1"/>
  <c r="U180" i="1"/>
  <c r="AC180" i="1"/>
  <c r="AD180" i="1"/>
  <c r="AB180" i="1" s="1"/>
  <c r="AE180" i="1"/>
  <c r="CR180" i="1" s="1"/>
  <c r="AF180" i="1"/>
  <c r="CT180" i="1" s="1"/>
  <c r="AG180" i="1"/>
  <c r="CU180" i="1" s="1"/>
  <c r="T180" i="1" s="1"/>
  <c r="AH180" i="1"/>
  <c r="AI180" i="1"/>
  <c r="CW180" i="1" s="1"/>
  <c r="V180" i="1" s="1"/>
  <c r="AJ180" i="1"/>
  <c r="CX180" i="1" s="1"/>
  <c r="W180" i="1" s="1"/>
  <c r="CQ180" i="1"/>
  <c r="CV180" i="1"/>
  <c r="CZ180" i="1"/>
  <c r="GL180" i="1"/>
  <c r="GN180" i="1"/>
  <c r="GP180" i="1"/>
  <c r="GV180" i="1"/>
  <c r="GX180" i="1"/>
  <c r="HC180" i="1"/>
  <c r="I181" i="1"/>
  <c r="X181" i="1"/>
  <c r="AC181" i="1"/>
  <c r="AE181" i="1"/>
  <c r="AF181" i="1"/>
  <c r="S181" i="1" s="1"/>
  <c r="AG181" i="1"/>
  <c r="CU181" i="1" s="1"/>
  <c r="T181" i="1" s="1"/>
  <c r="AH181" i="1"/>
  <c r="AI181" i="1"/>
  <c r="AJ181" i="1"/>
  <c r="CQ181" i="1"/>
  <c r="CV181" i="1"/>
  <c r="U181" i="1" s="1"/>
  <c r="CW181" i="1"/>
  <c r="V181" i="1" s="1"/>
  <c r="CX181" i="1"/>
  <c r="W181" i="1" s="1"/>
  <c r="GL181" i="1"/>
  <c r="GN181" i="1"/>
  <c r="GP181" i="1"/>
  <c r="GV181" i="1"/>
  <c r="HC181" i="1"/>
  <c r="GX181" i="1" s="1"/>
  <c r="I182" i="1"/>
  <c r="T182" i="1"/>
  <c r="W182" i="1"/>
  <c r="AB182" i="1"/>
  <c r="AC182" i="1"/>
  <c r="CQ182" i="1" s="1"/>
  <c r="AD182" i="1"/>
  <c r="AE182" i="1"/>
  <c r="AF182" i="1"/>
  <c r="AG182" i="1"/>
  <c r="AH182" i="1"/>
  <c r="CV182" i="1" s="1"/>
  <c r="AI182" i="1"/>
  <c r="CW182" i="1" s="1"/>
  <c r="AJ182" i="1"/>
  <c r="CX182" i="1" s="1"/>
  <c r="CR182" i="1"/>
  <c r="CS182" i="1"/>
  <c r="CT182" i="1"/>
  <c r="CU182" i="1"/>
  <c r="GL182" i="1"/>
  <c r="GN182" i="1"/>
  <c r="GP182" i="1"/>
  <c r="GV182" i="1"/>
  <c r="HC182" i="1" s="1"/>
  <c r="GX182" i="1" s="1"/>
  <c r="Q183" i="1"/>
  <c r="S183" i="1"/>
  <c r="X183" i="1" s="1"/>
  <c r="V183" i="1"/>
  <c r="AC183" i="1"/>
  <c r="AE183" i="1"/>
  <c r="AF183" i="1"/>
  <c r="CT183" i="1" s="1"/>
  <c r="AG183" i="1"/>
  <c r="CU183" i="1" s="1"/>
  <c r="T183" i="1" s="1"/>
  <c r="AH183" i="1"/>
  <c r="AI183" i="1"/>
  <c r="AJ183" i="1"/>
  <c r="CX183" i="1" s="1"/>
  <c r="W183" i="1" s="1"/>
  <c r="CQ183" i="1"/>
  <c r="CV183" i="1"/>
  <c r="U183" i="1" s="1"/>
  <c r="CW183" i="1"/>
  <c r="GL183" i="1"/>
  <c r="GN183" i="1"/>
  <c r="GO183" i="1"/>
  <c r="GP183" i="1"/>
  <c r="GV183" i="1"/>
  <c r="GX183" i="1"/>
  <c r="HC183" i="1"/>
  <c r="P184" i="1"/>
  <c r="R184" i="1"/>
  <c r="AC184" i="1"/>
  <c r="CQ184" i="1" s="1"/>
  <c r="AD184" i="1"/>
  <c r="AE184" i="1"/>
  <c r="Q184" i="1" s="1"/>
  <c r="AF184" i="1"/>
  <c r="CT184" i="1" s="1"/>
  <c r="AG184" i="1"/>
  <c r="CU184" i="1" s="1"/>
  <c r="T184" i="1" s="1"/>
  <c r="AH184" i="1"/>
  <c r="CV184" i="1" s="1"/>
  <c r="U184" i="1" s="1"/>
  <c r="AI184" i="1"/>
  <c r="AJ184" i="1"/>
  <c r="CR184" i="1"/>
  <c r="CS184" i="1"/>
  <c r="CW184" i="1"/>
  <c r="V184" i="1" s="1"/>
  <c r="CX184" i="1"/>
  <c r="W184" i="1" s="1"/>
  <c r="GL184" i="1"/>
  <c r="GN184" i="1"/>
  <c r="GO184" i="1"/>
  <c r="GP184" i="1"/>
  <c r="GV184" i="1"/>
  <c r="HC184" i="1"/>
  <c r="GX184" i="1" s="1"/>
  <c r="C185" i="1"/>
  <c r="D185" i="1"/>
  <c r="S185" i="1"/>
  <c r="X185" i="1" s="1"/>
  <c r="Y185" i="1"/>
  <c r="AC185" i="1"/>
  <c r="AB185" i="1" s="1"/>
  <c r="AE185" i="1"/>
  <c r="AD185" i="1" s="1"/>
  <c r="AF185" i="1"/>
  <c r="AG185" i="1"/>
  <c r="CU185" i="1" s="1"/>
  <c r="T185" i="1" s="1"/>
  <c r="AH185" i="1"/>
  <c r="CV185" i="1" s="1"/>
  <c r="U185" i="1" s="1"/>
  <c r="AI185" i="1"/>
  <c r="CW185" i="1" s="1"/>
  <c r="V185" i="1" s="1"/>
  <c r="AJ185" i="1"/>
  <c r="CX185" i="1" s="1"/>
  <c r="W185" i="1" s="1"/>
  <c r="CQ185" i="1"/>
  <c r="CR185" i="1"/>
  <c r="CS185" i="1"/>
  <c r="CT185" i="1"/>
  <c r="GL185" i="1"/>
  <c r="GN185" i="1"/>
  <c r="GP185" i="1"/>
  <c r="GV185" i="1"/>
  <c r="HC185" i="1" s="1"/>
  <c r="GX185" i="1" s="1"/>
  <c r="C186" i="1"/>
  <c r="D186" i="1"/>
  <c r="P186" i="1"/>
  <c r="CP186" i="1" s="1"/>
  <c r="O186" i="1" s="1"/>
  <c r="Q186" i="1"/>
  <c r="S186" i="1"/>
  <c r="AC186" i="1"/>
  <c r="CQ186" i="1" s="1"/>
  <c r="AE186" i="1"/>
  <c r="AF186" i="1"/>
  <c r="AG186" i="1"/>
  <c r="CU186" i="1" s="1"/>
  <c r="T186" i="1" s="1"/>
  <c r="AH186" i="1"/>
  <c r="CV186" i="1" s="1"/>
  <c r="U186" i="1" s="1"/>
  <c r="AI186" i="1"/>
  <c r="CW186" i="1" s="1"/>
  <c r="V186" i="1" s="1"/>
  <c r="AJ186" i="1"/>
  <c r="CS186" i="1"/>
  <c r="CT186" i="1"/>
  <c r="CX186" i="1"/>
  <c r="W186" i="1" s="1"/>
  <c r="CY186" i="1"/>
  <c r="GL186" i="1"/>
  <c r="GN186" i="1"/>
  <c r="GP186" i="1"/>
  <c r="GV186" i="1"/>
  <c r="HC186" i="1"/>
  <c r="GX186" i="1" s="1"/>
  <c r="I187" i="1"/>
  <c r="O187" i="1"/>
  <c r="P187" i="1"/>
  <c r="CP187" i="1" s="1"/>
  <c r="R187" i="1"/>
  <c r="V187" i="1"/>
  <c r="AC187" i="1"/>
  <c r="AD187" i="1"/>
  <c r="AE187" i="1"/>
  <c r="Q187" i="1" s="1"/>
  <c r="AF187" i="1"/>
  <c r="S187" i="1" s="1"/>
  <c r="AG187" i="1"/>
  <c r="AH187" i="1"/>
  <c r="AI187" i="1"/>
  <c r="AJ187" i="1"/>
  <c r="CX187" i="1" s="1"/>
  <c r="W187" i="1" s="1"/>
  <c r="CR187" i="1"/>
  <c r="CT187" i="1"/>
  <c r="CU187" i="1"/>
  <c r="T187" i="1" s="1"/>
  <c r="CV187" i="1"/>
  <c r="U187" i="1" s="1"/>
  <c r="CW187" i="1"/>
  <c r="GL187" i="1"/>
  <c r="GN187" i="1"/>
  <c r="GP187" i="1"/>
  <c r="GV187" i="1"/>
  <c r="HC187" i="1" s="1"/>
  <c r="GX187" i="1"/>
  <c r="I188" i="1"/>
  <c r="P188" i="1" s="1"/>
  <c r="R188" i="1"/>
  <c r="W188" i="1"/>
  <c r="AC188" i="1"/>
  <c r="AD188" i="1"/>
  <c r="AE188" i="1"/>
  <c r="AF188" i="1"/>
  <c r="AG188" i="1"/>
  <c r="CU188" i="1" s="1"/>
  <c r="T188" i="1" s="1"/>
  <c r="AH188" i="1"/>
  <c r="CV188" i="1" s="1"/>
  <c r="U188" i="1" s="1"/>
  <c r="AI188" i="1"/>
  <c r="CW188" i="1" s="1"/>
  <c r="V188" i="1" s="1"/>
  <c r="AJ188" i="1"/>
  <c r="CQ188" i="1"/>
  <c r="CR188" i="1"/>
  <c r="CS188" i="1"/>
  <c r="CX188" i="1"/>
  <c r="GL188" i="1"/>
  <c r="GN188" i="1"/>
  <c r="GP188" i="1"/>
  <c r="GV188" i="1"/>
  <c r="HC188" i="1" s="1"/>
  <c r="GX188" i="1" s="1"/>
  <c r="C189" i="1"/>
  <c r="D189" i="1"/>
  <c r="P189" i="1"/>
  <c r="R189" i="1"/>
  <c r="S189" i="1"/>
  <c r="Y189" i="1" s="1"/>
  <c r="AC189" i="1"/>
  <c r="CQ189" i="1" s="1"/>
  <c r="AD189" i="1"/>
  <c r="AE189" i="1"/>
  <c r="Q189" i="1" s="1"/>
  <c r="AF189" i="1"/>
  <c r="CT189" i="1" s="1"/>
  <c r="AG189" i="1"/>
  <c r="CU189" i="1" s="1"/>
  <c r="T189" i="1" s="1"/>
  <c r="AH189" i="1"/>
  <c r="CV189" i="1" s="1"/>
  <c r="U189" i="1" s="1"/>
  <c r="AI189" i="1"/>
  <c r="AJ189" i="1"/>
  <c r="CR189" i="1"/>
  <c r="CS189" i="1"/>
  <c r="CW189" i="1"/>
  <c r="V189" i="1" s="1"/>
  <c r="CX189" i="1"/>
  <c r="W189" i="1" s="1"/>
  <c r="GL189" i="1"/>
  <c r="GN189" i="1"/>
  <c r="GP189" i="1"/>
  <c r="GV189" i="1"/>
  <c r="HC189" i="1" s="1"/>
  <c r="GX189" i="1" s="1"/>
  <c r="C190" i="1"/>
  <c r="D190" i="1"/>
  <c r="P190" i="1"/>
  <c r="R190" i="1"/>
  <c r="T190" i="1"/>
  <c r="AB190" i="1"/>
  <c r="AC190" i="1"/>
  <c r="CQ190" i="1" s="1"/>
  <c r="AD190" i="1"/>
  <c r="AE190" i="1"/>
  <c r="Q190" i="1" s="1"/>
  <c r="CP190" i="1" s="1"/>
  <c r="O190" i="1" s="1"/>
  <c r="AF190" i="1"/>
  <c r="S190" i="1" s="1"/>
  <c r="AG190" i="1"/>
  <c r="AH190" i="1"/>
  <c r="CV190" i="1" s="1"/>
  <c r="U190" i="1" s="1"/>
  <c r="AI190" i="1"/>
  <c r="CW190" i="1" s="1"/>
  <c r="V190" i="1" s="1"/>
  <c r="AJ190" i="1"/>
  <c r="CX190" i="1" s="1"/>
  <c r="W190" i="1" s="1"/>
  <c r="CR190" i="1"/>
  <c r="CS190" i="1"/>
  <c r="CT190" i="1"/>
  <c r="CU190" i="1"/>
  <c r="GL190" i="1"/>
  <c r="GN190" i="1"/>
  <c r="GP190" i="1"/>
  <c r="GV190" i="1"/>
  <c r="HC190" i="1" s="1"/>
  <c r="GX190" i="1" s="1"/>
  <c r="I191" i="1"/>
  <c r="P191" i="1"/>
  <c r="R191" i="1"/>
  <c r="S191" i="1"/>
  <c r="U191" i="1"/>
  <c r="V191" i="1"/>
  <c r="AC191" i="1"/>
  <c r="AD191" i="1"/>
  <c r="AB191" i="1" s="1"/>
  <c r="AE191" i="1"/>
  <c r="CR191" i="1" s="1"/>
  <c r="AF191" i="1"/>
  <c r="CT191" i="1" s="1"/>
  <c r="AG191" i="1"/>
  <c r="AH191" i="1"/>
  <c r="AI191" i="1"/>
  <c r="CW191" i="1" s="1"/>
  <c r="AJ191" i="1"/>
  <c r="CQ191" i="1"/>
  <c r="CU191" i="1"/>
  <c r="T191" i="1" s="1"/>
  <c r="CV191" i="1"/>
  <c r="CX191" i="1"/>
  <c r="W191" i="1" s="1"/>
  <c r="CZ191" i="1"/>
  <c r="GL191" i="1"/>
  <c r="GN191" i="1"/>
  <c r="GP191" i="1"/>
  <c r="GV191" i="1"/>
  <c r="GX191" i="1"/>
  <c r="HC191" i="1"/>
  <c r="I192" i="1"/>
  <c r="AC192" i="1"/>
  <c r="AE192" i="1"/>
  <c r="AF192" i="1"/>
  <c r="S192" i="1" s="1"/>
  <c r="AG192" i="1"/>
  <c r="CU192" i="1" s="1"/>
  <c r="T192" i="1" s="1"/>
  <c r="AH192" i="1"/>
  <c r="AI192" i="1"/>
  <c r="AJ192" i="1"/>
  <c r="CT192" i="1"/>
  <c r="CV192" i="1"/>
  <c r="U192" i="1" s="1"/>
  <c r="CW192" i="1"/>
  <c r="V192" i="1" s="1"/>
  <c r="CX192" i="1"/>
  <c r="W192" i="1" s="1"/>
  <c r="GL192" i="1"/>
  <c r="GN192" i="1"/>
  <c r="GP192" i="1"/>
  <c r="GV192" i="1"/>
  <c r="HC192" i="1"/>
  <c r="GX192" i="1" s="1"/>
  <c r="I193" i="1"/>
  <c r="T193" i="1" s="1"/>
  <c r="AB193" i="1"/>
  <c r="AC193" i="1"/>
  <c r="CQ193" i="1" s="1"/>
  <c r="AD193" i="1"/>
  <c r="AE193" i="1"/>
  <c r="AF193" i="1"/>
  <c r="S193" i="1" s="1"/>
  <c r="AG193" i="1"/>
  <c r="AH193" i="1"/>
  <c r="CV193" i="1" s="1"/>
  <c r="AI193" i="1"/>
  <c r="CW193" i="1" s="1"/>
  <c r="AJ193" i="1"/>
  <c r="CX193" i="1" s="1"/>
  <c r="W193" i="1" s="1"/>
  <c r="CR193" i="1"/>
  <c r="CS193" i="1"/>
  <c r="CT193" i="1"/>
  <c r="CU193" i="1"/>
  <c r="GL193" i="1"/>
  <c r="GN193" i="1"/>
  <c r="GP193" i="1"/>
  <c r="GV193" i="1"/>
  <c r="HC193" i="1" s="1"/>
  <c r="GX193" i="1" s="1"/>
  <c r="I194" i="1"/>
  <c r="P194" i="1"/>
  <c r="R194" i="1"/>
  <c r="S194" i="1"/>
  <c r="U194" i="1"/>
  <c r="V194" i="1"/>
  <c r="AC194" i="1"/>
  <c r="AD194" i="1"/>
  <c r="AB194" i="1" s="1"/>
  <c r="AE194" i="1"/>
  <c r="CR194" i="1" s="1"/>
  <c r="AF194" i="1"/>
  <c r="CT194" i="1" s="1"/>
  <c r="AG194" i="1"/>
  <c r="AH194" i="1"/>
  <c r="AI194" i="1"/>
  <c r="CW194" i="1" s="1"/>
  <c r="AJ194" i="1"/>
  <c r="CQ194" i="1"/>
  <c r="CU194" i="1"/>
  <c r="T194" i="1" s="1"/>
  <c r="CV194" i="1"/>
  <c r="CX194" i="1"/>
  <c r="W194" i="1" s="1"/>
  <c r="CZ194" i="1"/>
  <c r="GL194" i="1"/>
  <c r="GN194" i="1"/>
  <c r="GP194" i="1"/>
  <c r="GV194" i="1"/>
  <c r="GX194" i="1"/>
  <c r="HC194" i="1"/>
  <c r="P195" i="1"/>
  <c r="R195" i="1"/>
  <c r="AC195" i="1"/>
  <c r="CQ195" i="1" s="1"/>
  <c r="AD195" i="1"/>
  <c r="AE195" i="1"/>
  <c r="Q195" i="1" s="1"/>
  <c r="AF195" i="1"/>
  <c r="CT195" i="1" s="1"/>
  <c r="AG195" i="1"/>
  <c r="AH195" i="1"/>
  <c r="CV195" i="1" s="1"/>
  <c r="U195" i="1" s="1"/>
  <c r="AI195" i="1"/>
  <c r="AJ195" i="1"/>
  <c r="CR195" i="1"/>
  <c r="CS195" i="1"/>
  <c r="CU195" i="1"/>
  <c r="T195" i="1" s="1"/>
  <c r="CW195" i="1"/>
  <c r="V195" i="1" s="1"/>
  <c r="CX195" i="1"/>
  <c r="W195" i="1" s="1"/>
  <c r="GL195" i="1"/>
  <c r="GN195" i="1"/>
  <c r="GO195" i="1"/>
  <c r="GP195" i="1"/>
  <c r="GV195" i="1"/>
  <c r="HC195" i="1"/>
  <c r="GX195" i="1" s="1"/>
  <c r="S196" i="1"/>
  <c r="CY196" i="1" s="1"/>
  <c r="U196" i="1"/>
  <c r="X196" i="1"/>
  <c r="AC196" i="1"/>
  <c r="P196" i="1" s="1"/>
  <c r="AE196" i="1"/>
  <c r="AD196" i="1" s="1"/>
  <c r="AF196" i="1"/>
  <c r="AG196" i="1"/>
  <c r="AH196" i="1"/>
  <c r="AI196" i="1"/>
  <c r="CW196" i="1" s="1"/>
  <c r="V196" i="1" s="1"/>
  <c r="AJ196" i="1"/>
  <c r="CX196" i="1" s="1"/>
  <c r="W196" i="1" s="1"/>
  <c r="CS196" i="1"/>
  <c r="CT196" i="1"/>
  <c r="CU196" i="1"/>
  <c r="T196" i="1" s="1"/>
  <c r="CV196" i="1"/>
  <c r="CZ196" i="1"/>
  <c r="GL196" i="1"/>
  <c r="GN196" i="1"/>
  <c r="GO196" i="1"/>
  <c r="GP196" i="1"/>
  <c r="GV196" i="1"/>
  <c r="HC196" i="1" s="1"/>
  <c r="GX196" i="1" s="1"/>
  <c r="B198" i="1"/>
  <c r="B119" i="1" s="1"/>
  <c r="C198" i="1"/>
  <c r="C119" i="1" s="1"/>
  <c r="D198" i="1"/>
  <c r="D119" i="1" s="1"/>
  <c r="F198" i="1"/>
  <c r="F119" i="1" s="1"/>
  <c r="G198" i="1"/>
  <c r="G119" i="1" s="1"/>
  <c r="BC198" i="1"/>
  <c r="BC119" i="1" s="1"/>
  <c r="BX198" i="1"/>
  <c r="CK198" i="1"/>
  <c r="CK119" i="1" s="1"/>
  <c r="CL198" i="1"/>
  <c r="CL119" i="1" s="1"/>
  <c r="CM198" i="1"/>
  <c r="EG198" i="1"/>
  <c r="EG119" i="1" s="1"/>
  <c r="ET198" i="1"/>
  <c r="ET119" i="1" s="1"/>
  <c r="FP198" i="1"/>
  <c r="FP119" i="1" s="1"/>
  <c r="FT198" i="1"/>
  <c r="FY198" i="1"/>
  <c r="GC198" i="1"/>
  <c r="GC119" i="1" s="1"/>
  <c r="GD198" i="1"/>
  <c r="GE198" i="1"/>
  <c r="P202" i="1"/>
  <c r="P211" i="1"/>
  <c r="F214" i="1"/>
  <c r="D228" i="1"/>
  <c r="D230" i="1"/>
  <c r="E230" i="1"/>
  <c r="Z230" i="1"/>
  <c r="AA230" i="1"/>
  <c r="AM230" i="1"/>
  <c r="AN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R230" i="1"/>
  <c r="DS230" i="1"/>
  <c r="EE230" i="1"/>
  <c r="EF230" i="1"/>
  <c r="EW230" i="1"/>
  <c r="EX230" i="1"/>
  <c r="EY230" i="1"/>
  <c r="EZ230" i="1"/>
  <c r="FA230" i="1"/>
  <c r="FB230" i="1"/>
  <c r="FC230" i="1"/>
  <c r="FD230" i="1"/>
  <c r="FE230" i="1"/>
  <c r="FF230" i="1"/>
  <c r="FG230" i="1"/>
  <c r="FH230" i="1"/>
  <c r="FI230" i="1"/>
  <c r="FJ230" i="1"/>
  <c r="FK230" i="1"/>
  <c r="FL230" i="1"/>
  <c r="FM230" i="1"/>
  <c r="FN230" i="1"/>
  <c r="FO230" i="1"/>
  <c r="FP230" i="1"/>
  <c r="GD230" i="1"/>
  <c r="GF230" i="1"/>
  <c r="GG230" i="1"/>
  <c r="GH230" i="1"/>
  <c r="GI230" i="1"/>
  <c r="GJ230" i="1"/>
  <c r="GK230" i="1"/>
  <c r="GL230" i="1"/>
  <c r="GM230" i="1"/>
  <c r="GN230" i="1"/>
  <c r="GO230" i="1"/>
  <c r="GP230" i="1"/>
  <c r="GQ230" i="1"/>
  <c r="GR230" i="1"/>
  <c r="GS230" i="1"/>
  <c r="GT230" i="1"/>
  <c r="GU230" i="1"/>
  <c r="GV230" i="1"/>
  <c r="GW230" i="1"/>
  <c r="GX230" i="1"/>
  <c r="C232" i="1"/>
  <c r="D232" i="1"/>
  <c r="P232" i="1"/>
  <c r="CP232" i="1" s="1"/>
  <c r="O232" i="1" s="1"/>
  <c r="GM232" i="1" s="1"/>
  <c r="GO232" i="1" s="1"/>
  <c r="Q232" i="1"/>
  <c r="S232" i="1"/>
  <c r="Y232" i="1" s="1"/>
  <c r="X232" i="1"/>
  <c r="AC232" i="1"/>
  <c r="CQ232" i="1" s="1"/>
  <c r="AD232" i="1"/>
  <c r="AE232" i="1"/>
  <c r="AF232" i="1"/>
  <c r="AG232" i="1"/>
  <c r="AH232" i="1"/>
  <c r="AI232" i="1"/>
  <c r="CW232" i="1" s="1"/>
  <c r="V232" i="1" s="1"/>
  <c r="AJ232" i="1"/>
  <c r="CX232" i="1" s="1"/>
  <c r="W232" i="1" s="1"/>
  <c r="CS232" i="1"/>
  <c r="CT232" i="1"/>
  <c r="CU232" i="1"/>
  <c r="T232" i="1" s="1"/>
  <c r="CV232" i="1"/>
  <c r="U232" i="1" s="1"/>
  <c r="CZ232" i="1"/>
  <c r="GL232" i="1"/>
  <c r="GN232" i="1"/>
  <c r="GP232" i="1"/>
  <c r="GV232" i="1"/>
  <c r="HC232" i="1" s="1"/>
  <c r="GX232" i="1" s="1"/>
  <c r="C233" i="1"/>
  <c r="D233" i="1"/>
  <c r="P233" i="1"/>
  <c r="S233" i="1"/>
  <c r="U233" i="1"/>
  <c r="V233" i="1"/>
  <c r="AC233" i="1"/>
  <c r="AE233" i="1"/>
  <c r="Q233" i="1" s="1"/>
  <c r="CP233" i="1" s="1"/>
  <c r="O233" i="1" s="1"/>
  <c r="AF233" i="1"/>
  <c r="CT233" i="1" s="1"/>
  <c r="AG233" i="1"/>
  <c r="AH233" i="1"/>
  <c r="AI233" i="1"/>
  <c r="CW233" i="1" s="1"/>
  <c r="AJ233" i="1"/>
  <c r="CX233" i="1" s="1"/>
  <c r="W233" i="1" s="1"/>
  <c r="CQ233" i="1"/>
  <c r="CU233" i="1"/>
  <c r="T233" i="1" s="1"/>
  <c r="CV233" i="1"/>
  <c r="CZ233" i="1"/>
  <c r="GL233" i="1"/>
  <c r="GN233" i="1"/>
  <c r="GP233" i="1"/>
  <c r="GV233" i="1"/>
  <c r="HC233" i="1"/>
  <c r="GX233" i="1" s="1"/>
  <c r="C234" i="1"/>
  <c r="D234" i="1"/>
  <c r="P234" i="1"/>
  <c r="S234" i="1"/>
  <c r="W234" i="1"/>
  <c r="AC234" i="1"/>
  <c r="AD234" i="1"/>
  <c r="AB234" i="1" s="1"/>
  <c r="AE234" i="1"/>
  <c r="AF234" i="1"/>
  <c r="CT234" i="1" s="1"/>
  <c r="AG234" i="1"/>
  <c r="AH234" i="1"/>
  <c r="AI234" i="1"/>
  <c r="AJ234" i="1"/>
  <c r="CQ234" i="1"/>
  <c r="CU234" i="1"/>
  <c r="T234" i="1" s="1"/>
  <c r="CV234" i="1"/>
  <c r="U234" i="1" s="1"/>
  <c r="CW234" i="1"/>
  <c r="V234" i="1" s="1"/>
  <c r="CX234" i="1"/>
  <c r="GL234" i="1"/>
  <c r="GN234" i="1"/>
  <c r="GP234" i="1"/>
  <c r="GV234" i="1"/>
  <c r="HC234" i="1"/>
  <c r="GX234" i="1" s="1"/>
  <c r="C235" i="1"/>
  <c r="D235" i="1"/>
  <c r="R235" i="1"/>
  <c r="W235" i="1"/>
  <c r="AC235" i="1"/>
  <c r="P235" i="1" s="1"/>
  <c r="AE235" i="1"/>
  <c r="AD235" i="1" s="1"/>
  <c r="AB235" i="1" s="1"/>
  <c r="AF235" i="1"/>
  <c r="CT235" i="1" s="1"/>
  <c r="AG235" i="1"/>
  <c r="CU235" i="1" s="1"/>
  <c r="T235" i="1" s="1"/>
  <c r="AH235" i="1"/>
  <c r="CV235" i="1" s="1"/>
  <c r="U235" i="1" s="1"/>
  <c r="AI235" i="1"/>
  <c r="AJ235" i="1"/>
  <c r="CQ235" i="1"/>
  <c r="CR235" i="1"/>
  <c r="CS235" i="1"/>
  <c r="CW235" i="1"/>
  <c r="V235" i="1" s="1"/>
  <c r="CX235" i="1"/>
  <c r="GL235" i="1"/>
  <c r="GN235" i="1"/>
  <c r="GP235" i="1"/>
  <c r="GV235" i="1"/>
  <c r="HC235" i="1"/>
  <c r="GX235" i="1" s="1"/>
  <c r="P236" i="1"/>
  <c r="AC236" i="1"/>
  <c r="AE236" i="1"/>
  <c r="Q236" i="1" s="1"/>
  <c r="CP236" i="1" s="1"/>
  <c r="O236" i="1" s="1"/>
  <c r="AF236" i="1"/>
  <c r="S236" i="1" s="1"/>
  <c r="AG236" i="1"/>
  <c r="AH236" i="1"/>
  <c r="CV236" i="1" s="1"/>
  <c r="U236" i="1" s="1"/>
  <c r="AI236" i="1"/>
  <c r="CW236" i="1" s="1"/>
  <c r="V236" i="1" s="1"/>
  <c r="AJ236" i="1"/>
  <c r="CX236" i="1" s="1"/>
  <c r="W236" i="1" s="1"/>
  <c r="CT236" i="1"/>
  <c r="CU236" i="1"/>
  <c r="T236" i="1" s="1"/>
  <c r="CZ236" i="1"/>
  <c r="FR236" i="1"/>
  <c r="GL236" i="1"/>
  <c r="GN236" i="1"/>
  <c r="GO236" i="1"/>
  <c r="GP236" i="1"/>
  <c r="GV236" i="1"/>
  <c r="GX236" i="1"/>
  <c r="CJ257" i="1" s="1"/>
  <c r="HC236" i="1"/>
  <c r="P237" i="1"/>
  <c r="FR237" i="1" s="1"/>
  <c r="S237" i="1"/>
  <c r="X237" i="1" s="1"/>
  <c r="AC237" i="1"/>
  <c r="AD237" i="1"/>
  <c r="AB237" i="1" s="1"/>
  <c r="AE237" i="1"/>
  <c r="AF237" i="1"/>
  <c r="CT237" i="1" s="1"/>
  <c r="AG237" i="1"/>
  <c r="AH237" i="1"/>
  <c r="AI237" i="1"/>
  <c r="AJ237" i="1"/>
  <c r="CX237" i="1" s="1"/>
  <c r="W237" i="1" s="1"/>
  <c r="CQ237" i="1"/>
  <c r="CU237" i="1"/>
  <c r="T237" i="1" s="1"/>
  <c r="CV237" i="1"/>
  <c r="U237" i="1" s="1"/>
  <c r="CW237" i="1"/>
  <c r="V237" i="1" s="1"/>
  <c r="GL237" i="1"/>
  <c r="GN237" i="1"/>
  <c r="GO237" i="1"/>
  <c r="GP237" i="1"/>
  <c r="GV237" i="1"/>
  <c r="HC237" i="1"/>
  <c r="GX237" i="1" s="1"/>
  <c r="C238" i="1"/>
  <c r="D238" i="1"/>
  <c r="P238" i="1"/>
  <c r="S238" i="1"/>
  <c r="X238" i="1" s="1"/>
  <c r="AC238" i="1"/>
  <c r="AD238" i="1"/>
  <c r="AE238" i="1"/>
  <c r="AF238" i="1"/>
  <c r="CT238" i="1" s="1"/>
  <c r="AG238" i="1"/>
  <c r="AH238" i="1"/>
  <c r="AI238" i="1"/>
  <c r="AJ238" i="1"/>
  <c r="CQ238" i="1"/>
  <c r="CU238" i="1"/>
  <c r="T238" i="1" s="1"/>
  <c r="CV238" i="1"/>
  <c r="U238" i="1" s="1"/>
  <c r="CW238" i="1"/>
  <c r="V238" i="1" s="1"/>
  <c r="CX238" i="1"/>
  <c r="W238" i="1" s="1"/>
  <c r="GL238" i="1"/>
  <c r="GN238" i="1"/>
  <c r="GP238" i="1"/>
  <c r="GV238" i="1"/>
  <c r="HC238" i="1"/>
  <c r="GX238" i="1" s="1"/>
  <c r="C239" i="1"/>
  <c r="D239" i="1"/>
  <c r="AC239" i="1"/>
  <c r="P239" i="1" s="1"/>
  <c r="AE239" i="1"/>
  <c r="AD239" i="1" s="1"/>
  <c r="AF239" i="1"/>
  <c r="AG239" i="1"/>
  <c r="CU239" i="1" s="1"/>
  <c r="T239" i="1" s="1"/>
  <c r="AH239" i="1"/>
  <c r="AI239" i="1"/>
  <c r="AJ239" i="1"/>
  <c r="CV239" i="1"/>
  <c r="U239" i="1" s="1"/>
  <c r="CW239" i="1"/>
  <c r="V239" i="1" s="1"/>
  <c r="CX239" i="1"/>
  <c r="W239" i="1" s="1"/>
  <c r="GL239" i="1"/>
  <c r="GN239" i="1"/>
  <c r="GP239" i="1"/>
  <c r="GV239" i="1"/>
  <c r="HC239" i="1"/>
  <c r="GX239" i="1" s="1"/>
  <c r="P240" i="1"/>
  <c r="S240" i="1"/>
  <c r="Y240" i="1"/>
  <c r="AC240" i="1"/>
  <c r="AD240" i="1"/>
  <c r="AE240" i="1"/>
  <c r="Q240" i="1" s="1"/>
  <c r="AF240" i="1"/>
  <c r="AG240" i="1"/>
  <c r="AH240" i="1"/>
  <c r="CV240" i="1" s="1"/>
  <c r="U240" i="1" s="1"/>
  <c r="AI240" i="1"/>
  <c r="CW240" i="1" s="1"/>
  <c r="V240" i="1" s="1"/>
  <c r="AJ240" i="1"/>
  <c r="CX240" i="1" s="1"/>
  <c r="W240" i="1" s="1"/>
  <c r="CR240" i="1"/>
  <c r="CS240" i="1"/>
  <c r="CT240" i="1"/>
  <c r="CU240" i="1"/>
  <c r="T240" i="1" s="1"/>
  <c r="CY240" i="1"/>
  <c r="CZ240" i="1"/>
  <c r="GL240" i="1"/>
  <c r="GN240" i="1"/>
  <c r="GO240" i="1"/>
  <c r="GP240" i="1"/>
  <c r="GV240" i="1"/>
  <c r="HC240" i="1" s="1"/>
  <c r="GX240" i="1" s="1"/>
  <c r="P241" i="1"/>
  <c r="S241" i="1"/>
  <c r="Y241" i="1" s="1"/>
  <c r="U241" i="1"/>
  <c r="W241" i="1"/>
  <c r="X241" i="1"/>
  <c r="AC241" i="1"/>
  <c r="AB241" i="1" s="1"/>
  <c r="AD241" i="1"/>
  <c r="AE241" i="1"/>
  <c r="CR241" i="1" s="1"/>
  <c r="AF241" i="1"/>
  <c r="CT241" i="1" s="1"/>
  <c r="AG241" i="1"/>
  <c r="AH241" i="1"/>
  <c r="AI241" i="1"/>
  <c r="CW241" i="1" s="1"/>
  <c r="V241" i="1" s="1"/>
  <c r="EA257" i="1" s="1"/>
  <c r="AJ241" i="1"/>
  <c r="CX241" i="1" s="1"/>
  <c r="CQ241" i="1"/>
  <c r="CU241" i="1"/>
  <c r="T241" i="1" s="1"/>
  <c r="CV241" i="1"/>
  <c r="CZ241" i="1"/>
  <c r="FR241" i="1"/>
  <c r="GL241" i="1"/>
  <c r="FR257" i="1" s="1"/>
  <c r="FR230" i="1" s="1"/>
  <c r="GN241" i="1"/>
  <c r="GO241" i="1"/>
  <c r="GP241" i="1"/>
  <c r="GV241" i="1"/>
  <c r="HC241" i="1" s="1"/>
  <c r="GX241" i="1" s="1"/>
  <c r="R242" i="1"/>
  <c r="T242" i="1"/>
  <c r="AC242" i="1"/>
  <c r="AE242" i="1"/>
  <c r="CR242" i="1" s="1"/>
  <c r="AF242" i="1"/>
  <c r="CT242" i="1" s="1"/>
  <c r="AG242" i="1"/>
  <c r="CU242" i="1" s="1"/>
  <c r="AH242" i="1"/>
  <c r="CV242" i="1" s="1"/>
  <c r="U242" i="1" s="1"/>
  <c r="AI242" i="1"/>
  <c r="AJ242" i="1"/>
  <c r="CQ242" i="1"/>
  <c r="CW242" i="1"/>
  <c r="V242" i="1" s="1"/>
  <c r="CX242" i="1"/>
  <c r="W242" i="1" s="1"/>
  <c r="GL242" i="1"/>
  <c r="GN242" i="1"/>
  <c r="GO242" i="1"/>
  <c r="GP242" i="1"/>
  <c r="GV242" i="1"/>
  <c r="HC242" i="1"/>
  <c r="GX242" i="1" s="1"/>
  <c r="P243" i="1"/>
  <c r="S243" i="1"/>
  <c r="Y243" i="1"/>
  <c r="AC243" i="1"/>
  <c r="CQ243" i="1" s="1"/>
  <c r="AD243" i="1"/>
  <c r="AB243" i="1" s="1"/>
  <c r="AE243" i="1"/>
  <c r="Q243" i="1" s="1"/>
  <c r="AF243" i="1"/>
  <c r="AG243" i="1"/>
  <c r="AH243" i="1"/>
  <c r="CV243" i="1" s="1"/>
  <c r="U243" i="1" s="1"/>
  <c r="AI243" i="1"/>
  <c r="CW243" i="1" s="1"/>
  <c r="V243" i="1" s="1"/>
  <c r="AJ243" i="1"/>
  <c r="CX243" i="1" s="1"/>
  <c r="W243" i="1" s="1"/>
  <c r="CR243" i="1"/>
  <c r="CS243" i="1"/>
  <c r="CT243" i="1"/>
  <c r="CU243" i="1"/>
  <c r="T243" i="1" s="1"/>
  <c r="CY243" i="1"/>
  <c r="CZ243" i="1"/>
  <c r="GL243" i="1"/>
  <c r="GN243" i="1"/>
  <c r="GO243" i="1"/>
  <c r="GP243" i="1"/>
  <c r="GV243" i="1"/>
  <c r="HC243" i="1" s="1"/>
  <c r="GX243" i="1" s="1"/>
  <c r="C244" i="1"/>
  <c r="D244" i="1"/>
  <c r="S244" i="1"/>
  <c r="X244" i="1" s="1"/>
  <c r="AC244" i="1"/>
  <c r="CQ244" i="1" s="1"/>
  <c r="AE244" i="1"/>
  <c r="CR244" i="1" s="1"/>
  <c r="AF244" i="1"/>
  <c r="AG244" i="1"/>
  <c r="CU244" i="1" s="1"/>
  <c r="T244" i="1" s="1"/>
  <c r="AH244" i="1"/>
  <c r="CV244" i="1" s="1"/>
  <c r="U244" i="1" s="1"/>
  <c r="AI244" i="1"/>
  <c r="CW244" i="1" s="1"/>
  <c r="V244" i="1" s="1"/>
  <c r="AJ244" i="1"/>
  <c r="CX244" i="1" s="1"/>
  <c r="W244" i="1" s="1"/>
  <c r="CS244" i="1"/>
  <c r="CT244" i="1"/>
  <c r="CY244" i="1"/>
  <c r="CZ244" i="1"/>
  <c r="GL244" i="1"/>
  <c r="BZ257" i="1" s="1"/>
  <c r="BZ230" i="1" s="1"/>
  <c r="GN244" i="1"/>
  <c r="GP244" i="1"/>
  <c r="GV244" i="1"/>
  <c r="HC244" i="1"/>
  <c r="GX244" i="1" s="1"/>
  <c r="C245" i="1"/>
  <c r="D245" i="1"/>
  <c r="P245" i="1"/>
  <c r="CP245" i="1" s="1"/>
  <c r="O245" i="1" s="1"/>
  <c r="Q245" i="1"/>
  <c r="AC245" i="1"/>
  <c r="AD245" i="1"/>
  <c r="AE245" i="1"/>
  <c r="AF245" i="1"/>
  <c r="S245" i="1" s="1"/>
  <c r="AG245" i="1"/>
  <c r="AH245" i="1"/>
  <c r="AI245" i="1"/>
  <c r="CW245" i="1" s="1"/>
  <c r="V245" i="1" s="1"/>
  <c r="AJ245" i="1"/>
  <c r="CX245" i="1" s="1"/>
  <c r="W245" i="1" s="1"/>
  <c r="CT245" i="1"/>
  <c r="CU245" i="1"/>
  <c r="T245" i="1" s="1"/>
  <c r="CV245" i="1"/>
  <c r="U245" i="1" s="1"/>
  <c r="GL245" i="1"/>
  <c r="GN245" i="1"/>
  <c r="GP245" i="1"/>
  <c r="GV245" i="1"/>
  <c r="GX245" i="1"/>
  <c r="HC245" i="1"/>
  <c r="R246" i="1"/>
  <c r="W246" i="1"/>
  <c r="AC246" i="1"/>
  <c r="P246" i="1" s="1"/>
  <c r="AE246" i="1"/>
  <c r="AD246" i="1" s="1"/>
  <c r="AB246" i="1" s="1"/>
  <c r="AF246" i="1"/>
  <c r="CT246" i="1" s="1"/>
  <c r="AG246" i="1"/>
  <c r="CU246" i="1" s="1"/>
  <c r="T246" i="1" s="1"/>
  <c r="AH246" i="1"/>
  <c r="CV246" i="1" s="1"/>
  <c r="U246" i="1" s="1"/>
  <c r="AI246" i="1"/>
  <c r="AJ246" i="1"/>
  <c r="CQ246" i="1"/>
  <c r="CR246" i="1"/>
  <c r="CS246" i="1"/>
  <c r="CW246" i="1"/>
  <c r="V246" i="1" s="1"/>
  <c r="CX246" i="1"/>
  <c r="GL246" i="1"/>
  <c r="GN246" i="1"/>
  <c r="GO246" i="1"/>
  <c r="GP246" i="1"/>
  <c r="GV246" i="1"/>
  <c r="HC246" i="1"/>
  <c r="GX246" i="1" s="1"/>
  <c r="S247" i="1"/>
  <c r="X247" i="1" s="1"/>
  <c r="T247" i="1"/>
  <c r="U247" i="1"/>
  <c r="V247" i="1"/>
  <c r="AC247" i="1"/>
  <c r="CQ247" i="1" s="1"/>
  <c r="AE247" i="1"/>
  <c r="CR247" i="1" s="1"/>
  <c r="AF247" i="1"/>
  <c r="AG247" i="1"/>
  <c r="CU247" i="1" s="1"/>
  <c r="AH247" i="1"/>
  <c r="CV247" i="1" s="1"/>
  <c r="AI247" i="1"/>
  <c r="CW247" i="1" s="1"/>
  <c r="AJ247" i="1"/>
  <c r="CX247" i="1" s="1"/>
  <c r="W247" i="1" s="1"/>
  <c r="CS247" i="1"/>
  <c r="CT247" i="1"/>
  <c r="CY247" i="1"/>
  <c r="CZ247" i="1"/>
  <c r="GL247" i="1"/>
  <c r="GN247" i="1"/>
  <c r="GO247" i="1"/>
  <c r="GP247" i="1"/>
  <c r="GV247" i="1"/>
  <c r="HC247" i="1" s="1"/>
  <c r="GX247" i="1" s="1"/>
  <c r="C248" i="1"/>
  <c r="D248" i="1"/>
  <c r="I248" i="1"/>
  <c r="K248" i="1"/>
  <c r="AB248" i="1"/>
  <c r="AC248" i="1"/>
  <c r="AE248" i="1"/>
  <c r="AD248" i="1" s="1"/>
  <c r="AF248" i="1"/>
  <c r="CT248" i="1" s="1"/>
  <c r="AG248" i="1"/>
  <c r="CU248" i="1" s="1"/>
  <c r="T248" i="1" s="1"/>
  <c r="AH248" i="1"/>
  <c r="CV248" i="1" s="1"/>
  <c r="U248" i="1" s="1"/>
  <c r="AI248" i="1"/>
  <c r="AJ248" i="1"/>
  <c r="CQ248" i="1"/>
  <c r="CR248" i="1"/>
  <c r="CS248" i="1"/>
  <c r="CW248" i="1"/>
  <c r="V248" i="1" s="1"/>
  <c r="CX248" i="1"/>
  <c r="GL248" i="1"/>
  <c r="GN248" i="1"/>
  <c r="CB257" i="1" s="1"/>
  <c r="GP248" i="1"/>
  <c r="GV248" i="1"/>
  <c r="HC248" i="1" s="1"/>
  <c r="GX248" i="1" s="1"/>
  <c r="C249" i="1"/>
  <c r="D249" i="1"/>
  <c r="I249" i="1"/>
  <c r="K249" i="1"/>
  <c r="P249" i="1"/>
  <c r="Q249" i="1"/>
  <c r="R249" i="1"/>
  <c r="AC249" i="1"/>
  <c r="AE249" i="1"/>
  <c r="AF249" i="1"/>
  <c r="CT249" i="1" s="1"/>
  <c r="AG249" i="1"/>
  <c r="CU249" i="1" s="1"/>
  <c r="T249" i="1" s="1"/>
  <c r="AH249" i="1"/>
  <c r="AI249" i="1"/>
  <c r="AJ249" i="1"/>
  <c r="CQ249" i="1"/>
  <c r="CV249" i="1"/>
  <c r="U249" i="1" s="1"/>
  <c r="CW249" i="1"/>
  <c r="V249" i="1" s="1"/>
  <c r="CX249" i="1"/>
  <c r="W249" i="1" s="1"/>
  <c r="EB257" i="1" s="1"/>
  <c r="GL249" i="1"/>
  <c r="GN249" i="1"/>
  <c r="GP249" i="1"/>
  <c r="GV249" i="1"/>
  <c r="HC249" i="1"/>
  <c r="GX249" i="1" s="1"/>
  <c r="C250" i="1"/>
  <c r="D250" i="1"/>
  <c r="I250" i="1"/>
  <c r="K250" i="1"/>
  <c r="P250" i="1"/>
  <c r="S250" i="1"/>
  <c r="Y250" i="1" s="1"/>
  <c r="U250" i="1"/>
  <c r="W250" i="1"/>
  <c r="X250" i="1"/>
  <c r="AC250" i="1"/>
  <c r="AD250" i="1"/>
  <c r="AB250" i="1" s="1"/>
  <c r="AE250" i="1"/>
  <c r="CR250" i="1" s="1"/>
  <c r="AF250" i="1"/>
  <c r="CT250" i="1" s="1"/>
  <c r="AG250" i="1"/>
  <c r="AH250" i="1"/>
  <c r="AI250" i="1"/>
  <c r="CW250" i="1" s="1"/>
  <c r="V250" i="1" s="1"/>
  <c r="AJ250" i="1"/>
  <c r="CX250" i="1" s="1"/>
  <c r="CQ250" i="1"/>
  <c r="CU250" i="1"/>
  <c r="T250" i="1" s="1"/>
  <c r="CV250" i="1"/>
  <c r="CZ250" i="1"/>
  <c r="GL250" i="1"/>
  <c r="GN250" i="1"/>
  <c r="GP250" i="1"/>
  <c r="GV250" i="1"/>
  <c r="GX250" i="1"/>
  <c r="HC250" i="1"/>
  <c r="C251" i="1"/>
  <c r="D251" i="1"/>
  <c r="I251" i="1"/>
  <c r="K251" i="1"/>
  <c r="AC251" i="1"/>
  <c r="AE251" i="1"/>
  <c r="AF251" i="1"/>
  <c r="S251" i="1" s="1"/>
  <c r="AG251" i="1"/>
  <c r="AH251" i="1"/>
  <c r="AI251" i="1"/>
  <c r="CW251" i="1" s="1"/>
  <c r="V251" i="1" s="1"/>
  <c r="AJ251" i="1"/>
  <c r="CX251" i="1" s="1"/>
  <c r="W251" i="1" s="1"/>
  <c r="CT251" i="1"/>
  <c r="CU251" i="1"/>
  <c r="T251" i="1" s="1"/>
  <c r="CV251" i="1"/>
  <c r="U251" i="1" s="1"/>
  <c r="GL251" i="1"/>
  <c r="GN251" i="1"/>
  <c r="GP251" i="1"/>
  <c r="GV251" i="1"/>
  <c r="GX251" i="1"/>
  <c r="HC251" i="1"/>
  <c r="R252" i="1"/>
  <c r="W252" i="1"/>
  <c r="AB252" i="1"/>
  <c r="AC252" i="1"/>
  <c r="P252" i="1" s="1"/>
  <c r="AD252" i="1"/>
  <c r="AE252" i="1"/>
  <c r="Q252" i="1" s="1"/>
  <c r="AF252" i="1"/>
  <c r="CT252" i="1" s="1"/>
  <c r="AG252" i="1"/>
  <c r="CU252" i="1" s="1"/>
  <c r="T252" i="1" s="1"/>
  <c r="AH252" i="1"/>
  <c r="CV252" i="1" s="1"/>
  <c r="U252" i="1" s="1"/>
  <c r="AI252" i="1"/>
  <c r="AJ252" i="1"/>
  <c r="CQ252" i="1"/>
  <c r="CR252" i="1"/>
  <c r="CS252" i="1"/>
  <c r="CW252" i="1"/>
  <c r="V252" i="1" s="1"/>
  <c r="CX252" i="1"/>
  <c r="GL252" i="1"/>
  <c r="GN252" i="1"/>
  <c r="GO252" i="1"/>
  <c r="GP252" i="1"/>
  <c r="GV252" i="1"/>
  <c r="HC252" i="1"/>
  <c r="GX252" i="1" s="1"/>
  <c r="S253" i="1"/>
  <c r="X253" i="1" s="1"/>
  <c r="T253" i="1"/>
  <c r="U253" i="1"/>
  <c r="AC253" i="1"/>
  <c r="CQ253" i="1" s="1"/>
  <c r="AE253" i="1"/>
  <c r="CR253" i="1" s="1"/>
  <c r="AF253" i="1"/>
  <c r="AG253" i="1"/>
  <c r="CU253" i="1" s="1"/>
  <c r="AH253" i="1"/>
  <c r="CV253" i="1" s="1"/>
  <c r="AI253" i="1"/>
  <c r="CW253" i="1" s="1"/>
  <c r="V253" i="1" s="1"/>
  <c r="AJ253" i="1"/>
  <c r="CX253" i="1" s="1"/>
  <c r="W253" i="1" s="1"/>
  <c r="CS253" i="1"/>
  <c r="CT253" i="1"/>
  <c r="CY253" i="1"/>
  <c r="CZ253" i="1"/>
  <c r="GL253" i="1"/>
  <c r="GN253" i="1"/>
  <c r="GO253" i="1"/>
  <c r="GP253" i="1"/>
  <c r="GV253" i="1"/>
  <c r="HC253" i="1" s="1"/>
  <c r="GX253" i="1" s="1"/>
  <c r="P254" i="1"/>
  <c r="Q254" i="1"/>
  <c r="R254" i="1"/>
  <c r="AC254" i="1"/>
  <c r="CQ254" i="1" s="1"/>
  <c r="AD254" i="1"/>
  <c r="AE254" i="1"/>
  <c r="AF254" i="1"/>
  <c r="AG254" i="1"/>
  <c r="AH254" i="1"/>
  <c r="AI254" i="1"/>
  <c r="AJ254" i="1"/>
  <c r="CX254" i="1" s="1"/>
  <c r="W254" i="1" s="1"/>
  <c r="CU254" i="1"/>
  <c r="T254" i="1" s="1"/>
  <c r="CV254" i="1"/>
  <c r="U254" i="1" s="1"/>
  <c r="CW254" i="1"/>
  <c r="V254" i="1" s="1"/>
  <c r="GL254" i="1"/>
  <c r="GN254" i="1"/>
  <c r="GO254" i="1"/>
  <c r="GP254" i="1"/>
  <c r="GV254" i="1"/>
  <c r="HC254" i="1" s="1"/>
  <c r="GX254" i="1" s="1"/>
  <c r="R255" i="1"/>
  <c r="W255" i="1"/>
  <c r="AB255" i="1"/>
  <c r="AC255" i="1"/>
  <c r="P255" i="1" s="1"/>
  <c r="AD255" i="1"/>
  <c r="AE255" i="1"/>
  <c r="Q255" i="1" s="1"/>
  <c r="AF255" i="1"/>
  <c r="CT255" i="1" s="1"/>
  <c r="AG255" i="1"/>
  <c r="CU255" i="1" s="1"/>
  <c r="T255" i="1" s="1"/>
  <c r="AH255" i="1"/>
  <c r="CV255" i="1" s="1"/>
  <c r="U255" i="1" s="1"/>
  <c r="AI255" i="1"/>
  <c r="AJ255" i="1"/>
  <c r="CQ255" i="1"/>
  <c r="CR255" i="1"/>
  <c r="CS255" i="1"/>
  <c r="CW255" i="1"/>
  <c r="V255" i="1" s="1"/>
  <c r="CX255" i="1"/>
  <c r="GL255" i="1"/>
  <c r="GN255" i="1"/>
  <c r="GO255" i="1"/>
  <c r="GP255" i="1"/>
  <c r="GV255" i="1"/>
  <c r="HC255" i="1"/>
  <c r="GX255" i="1" s="1"/>
  <c r="B257" i="1"/>
  <c r="B230" i="1" s="1"/>
  <c r="C257" i="1"/>
  <c r="C230" i="1" s="1"/>
  <c r="D257" i="1"/>
  <c r="F257" i="1"/>
  <c r="F230" i="1" s="1"/>
  <c r="G257" i="1"/>
  <c r="G230" i="1" s="1"/>
  <c r="AQ257" i="1"/>
  <c r="F267" i="1" s="1"/>
  <c r="BB257" i="1"/>
  <c r="BB230" i="1" s="1"/>
  <c r="BC257" i="1"/>
  <c r="BD257" i="1"/>
  <c r="BX257" i="1"/>
  <c r="CK257" i="1"/>
  <c r="CK230" i="1" s="1"/>
  <c r="CL257" i="1"/>
  <c r="CL230" i="1" s="1"/>
  <c r="CM257" i="1"/>
  <c r="CM230" i="1" s="1"/>
  <c r="EU257" i="1"/>
  <c r="FP257" i="1"/>
  <c r="EG257" i="1" s="1"/>
  <c r="FT257" i="1"/>
  <c r="FV257" i="1"/>
  <c r="GC257" i="1"/>
  <c r="ET257" i="1" s="1"/>
  <c r="ET230" i="1" s="1"/>
  <c r="GD257" i="1"/>
  <c r="GE257" i="1"/>
  <c r="EV257" i="1" s="1"/>
  <c r="EV230" i="1" s="1"/>
  <c r="P270" i="1"/>
  <c r="P282" i="1"/>
  <c r="D287" i="1"/>
  <c r="E289" i="1"/>
  <c r="Z289" i="1"/>
  <c r="AA289" i="1"/>
  <c r="AM289" i="1"/>
  <c r="AN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CB289" i="1"/>
  <c r="CN289" i="1"/>
  <c r="CO289" i="1"/>
  <c r="CP289" i="1"/>
  <c r="CQ289" i="1"/>
  <c r="CR289" i="1"/>
  <c r="CS289" i="1"/>
  <c r="CT289" i="1"/>
  <c r="CU289" i="1"/>
  <c r="CV289" i="1"/>
  <c r="CW289" i="1"/>
  <c r="CX289" i="1"/>
  <c r="CY289" i="1"/>
  <c r="CZ289" i="1"/>
  <c r="DA289" i="1"/>
  <c r="DB289" i="1"/>
  <c r="DC289" i="1"/>
  <c r="DD289" i="1"/>
  <c r="DE289" i="1"/>
  <c r="DF289" i="1"/>
  <c r="DR289" i="1"/>
  <c r="DS289" i="1"/>
  <c r="EE289" i="1"/>
  <c r="EF289" i="1"/>
  <c r="EM289" i="1"/>
  <c r="EW289" i="1"/>
  <c r="EX289" i="1"/>
  <c r="EY289" i="1"/>
  <c r="EZ289" i="1"/>
  <c r="FA289" i="1"/>
  <c r="FB289" i="1"/>
  <c r="FC289" i="1"/>
  <c r="FD289" i="1"/>
  <c r="FE289" i="1"/>
  <c r="FF289" i="1"/>
  <c r="FG289" i="1"/>
  <c r="FH289" i="1"/>
  <c r="FI289" i="1"/>
  <c r="FJ289" i="1"/>
  <c r="FK289" i="1"/>
  <c r="FL289" i="1"/>
  <c r="FM289" i="1"/>
  <c r="FN289" i="1"/>
  <c r="FO289" i="1"/>
  <c r="GF289" i="1"/>
  <c r="GG289" i="1"/>
  <c r="GH289" i="1"/>
  <c r="GI289" i="1"/>
  <c r="GJ289" i="1"/>
  <c r="GK289" i="1"/>
  <c r="GL289" i="1"/>
  <c r="GM289" i="1"/>
  <c r="GN289" i="1"/>
  <c r="GO289" i="1"/>
  <c r="GP289" i="1"/>
  <c r="GQ289" i="1"/>
  <c r="GR289" i="1"/>
  <c r="GS289" i="1"/>
  <c r="GT289" i="1"/>
  <c r="GU289" i="1"/>
  <c r="GV289" i="1"/>
  <c r="GW289" i="1"/>
  <c r="GX289" i="1"/>
  <c r="C291" i="1"/>
  <c r="D291" i="1"/>
  <c r="P291" i="1"/>
  <c r="R291" i="1"/>
  <c r="U291" i="1"/>
  <c r="W291" i="1"/>
  <c r="AB291" i="1"/>
  <c r="AC291" i="1"/>
  <c r="AD291" i="1"/>
  <c r="AE291" i="1"/>
  <c r="Q291" i="1" s="1"/>
  <c r="AF291" i="1"/>
  <c r="AG291" i="1"/>
  <c r="AH291" i="1"/>
  <c r="CV291" i="1" s="1"/>
  <c r="AI291" i="1"/>
  <c r="AJ291" i="1"/>
  <c r="CQ291" i="1"/>
  <c r="CR291" i="1"/>
  <c r="CS291" i="1"/>
  <c r="CU291" i="1"/>
  <c r="T291" i="1" s="1"/>
  <c r="CW291" i="1"/>
  <c r="V291" i="1" s="1"/>
  <c r="CX291" i="1"/>
  <c r="GL291" i="1"/>
  <c r="GN291" i="1"/>
  <c r="GP291" i="1"/>
  <c r="GV291" i="1"/>
  <c r="HC291" i="1" s="1"/>
  <c r="GX291" i="1" s="1"/>
  <c r="C292" i="1"/>
  <c r="D292" i="1"/>
  <c r="P292" i="1"/>
  <c r="R292" i="1"/>
  <c r="AC292" i="1"/>
  <c r="CQ292" i="1" s="1"/>
  <c r="AD292" i="1"/>
  <c r="AB292" i="1" s="1"/>
  <c r="AE292" i="1"/>
  <c r="Q292" i="1" s="1"/>
  <c r="AF292" i="1"/>
  <c r="AG292" i="1"/>
  <c r="AH292" i="1"/>
  <c r="CV292" i="1" s="1"/>
  <c r="U292" i="1" s="1"/>
  <c r="AI292" i="1"/>
  <c r="CW292" i="1" s="1"/>
  <c r="V292" i="1" s="1"/>
  <c r="AJ292" i="1"/>
  <c r="CR292" i="1"/>
  <c r="CS292" i="1"/>
  <c r="CU292" i="1"/>
  <c r="T292" i="1" s="1"/>
  <c r="CX292" i="1"/>
  <c r="W292" i="1" s="1"/>
  <c r="GL292" i="1"/>
  <c r="GN292" i="1"/>
  <c r="GP292" i="1"/>
  <c r="GV292" i="1"/>
  <c r="HC292" i="1" s="1"/>
  <c r="GX292" i="1"/>
  <c r="Q293" i="1"/>
  <c r="T293" i="1"/>
  <c r="Y293" i="1"/>
  <c r="AC293" i="1"/>
  <c r="P293" i="1" s="1"/>
  <c r="AE293" i="1"/>
  <c r="CS293" i="1" s="1"/>
  <c r="AF293" i="1"/>
  <c r="S293" i="1" s="1"/>
  <c r="AG293" i="1"/>
  <c r="AH293" i="1"/>
  <c r="CV293" i="1" s="1"/>
  <c r="U293" i="1" s="1"/>
  <c r="AI293" i="1"/>
  <c r="AJ293" i="1"/>
  <c r="CX293" i="1" s="1"/>
  <c r="W293" i="1" s="1"/>
  <c r="CT293" i="1"/>
  <c r="CU293" i="1"/>
  <c r="CW293" i="1"/>
  <c r="V293" i="1" s="1"/>
  <c r="GL293" i="1"/>
  <c r="GN293" i="1"/>
  <c r="GO293" i="1"/>
  <c r="GP293" i="1"/>
  <c r="GV293" i="1"/>
  <c r="HC293" i="1" s="1"/>
  <c r="GX293" i="1" s="1"/>
  <c r="P294" i="1"/>
  <c r="FR294" i="1" s="1"/>
  <c r="R294" i="1"/>
  <c r="U294" i="1"/>
  <c r="W294" i="1"/>
  <c r="AC294" i="1"/>
  <c r="AD294" i="1"/>
  <c r="AB294" i="1" s="1"/>
  <c r="AE294" i="1"/>
  <c r="Q294" i="1" s="1"/>
  <c r="AF294" i="1"/>
  <c r="AG294" i="1"/>
  <c r="AH294" i="1"/>
  <c r="CV294" i="1" s="1"/>
  <c r="AI294" i="1"/>
  <c r="CW294" i="1" s="1"/>
  <c r="V294" i="1" s="1"/>
  <c r="EA306" i="1" s="1"/>
  <c r="AJ294" i="1"/>
  <c r="CQ294" i="1"/>
  <c r="CR294" i="1"/>
  <c r="CS294" i="1"/>
  <c r="CU294" i="1"/>
  <c r="T294" i="1" s="1"/>
  <c r="CX294" i="1"/>
  <c r="GL294" i="1"/>
  <c r="FR306" i="1" s="1"/>
  <c r="GN294" i="1"/>
  <c r="FT306" i="1" s="1"/>
  <c r="GO294" i="1"/>
  <c r="GP294" i="1"/>
  <c r="GV294" i="1"/>
  <c r="HC294" i="1" s="1"/>
  <c r="GX294" i="1" s="1"/>
  <c r="S295" i="1"/>
  <c r="Y295" i="1" s="1"/>
  <c r="X295" i="1"/>
  <c r="AC295" i="1"/>
  <c r="P295" i="1" s="1"/>
  <c r="FR295" i="1" s="1"/>
  <c r="AE295" i="1"/>
  <c r="Q295" i="1" s="1"/>
  <c r="AF295" i="1"/>
  <c r="AG295" i="1"/>
  <c r="CU295" i="1" s="1"/>
  <c r="T295" i="1" s="1"/>
  <c r="AH295" i="1"/>
  <c r="AI295" i="1"/>
  <c r="CW295" i="1" s="1"/>
  <c r="V295" i="1" s="1"/>
  <c r="AJ295" i="1"/>
  <c r="CX295" i="1" s="1"/>
  <c r="W295" i="1" s="1"/>
  <c r="CQ295" i="1"/>
  <c r="CS295" i="1"/>
  <c r="CT295" i="1"/>
  <c r="CV295" i="1"/>
  <c r="U295" i="1" s="1"/>
  <c r="GL295" i="1"/>
  <c r="GN295" i="1"/>
  <c r="GO295" i="1"/>
  <c r="GP295" i="1"/>
  <c r="GV295" i="1"/>
  <c r="HC295" i="1" s="1"/>
  <c r="GX295" i="1" s="1"/>
  <c r="V296" i="1"/>
  <c r="AC296" i="1"/>
  <c r="AE296" i="1"/>
  <c r="AF296" i="1"/>
  <c r="S296" i="1" s="1"/>
  <c r="AG296" i="1"/>
  <c r="AH296" i="1"/>
  <c r="AI296" i="1"/>
  <c r="AJ296" i="1"/>
  <c r="CX296" i="1" s="1"/>
  <c r="W296" i="1" s="1"/>
  <c r="EB306" i="1" s="1"/>
  <c r="CT296" i="1"/>
  <c r="CU296" i="1"/>
  <c r="T296" i="1" s="1"/>
  <c r="CV296" i="1"/>
  <c r="U296" i="1" s="1"/>
  <c r="CW296" i="1"/>
  <c r="GL296" i="1"/>
  <c r="GN296" i="1"/>
  <c r="GO296" i="1"/>
  <c r="GP296" i="1"/>
  <c r="GV296" i="1"/>
  <c r="GX296" i="1"/>
  <c r="HC296" i="1"/>
  <c r="P297" i="1"/>
  <c r="FR297" i="1" s="1"/>
  <c r="R297" i="1"/>
  <c r="S297" i="1"/>
  <c r="CY297" i="1" s="1"/>
  <c r="U297" i="1"/>
  <c r="X297" i="1"/>
  <c r="AB297" i="1"/>
  <c r="AC297" i="1"/>
  <c r="AD297" i="1"/>
  <c r="AE297" i="1"/>
  <c r="Q297" i="1" s="1"/>
  <c r="AF297" i="1"/>
  <c r="CT297" i="1" s="1"/>
  <c r="AG297" i="1"/>
  <c r="AH297" i="1"/>
  <c r="CV297" i="1" s="1"/>
  <c r="AI297" i="1"/>
  <c r="CW297" i="1" s="1"/>
  <c r="V297" i="1" s="1"/>
  <c r="AJ297" i="1"/>
  <c r="CQ297" i="1"/>
  <c r="CR297" i="1"/>
  <c r="CS297" i="1"/>
  <c r="CU297" i="1"/>
  <c r="T297" i="1" s="1"/>
  <c r="CX297" i="1"/>
  <c r="W297" i="1" s="1"/>
  <c r="GL297" i="1"/>
  <c r="GN297" i="1"/>
  <c r="GO297" i="1"/>
  <c r="GP297" i="1"/>
  <c r="GV297" i="1"/>
  <c r="HC297" i="1" s="1"/>
  <c r="GX297" i="1" s="1"/>
  <c r="Q298" i="1"/>
  <c r="S298" i="1"/>
  <c r="Y298" i="1" s="1"/>
  <c r="T298" i="1"/>
  <c r="X298" i="1"/>
  <c r="AC298" i="1"/>
  <c r="AE298" i="1"/>
  <c r="AF298" i="1"/>
  <c r="AG298" i="1"/>
  <c r="CU298" i="1" s="1"/>
  <c r="AH298" i="1"/>
  <c r="AI298" i="1"/>
  <c r="CW298" i="1" s="1"/>
  <c r="V298" i="1" s="1"/>
  <c r="AJ298" i="1"/>
  <c r="CS298" i="1"/>
  <c r="CT298" i="1"/>
  <c r="CV298" i="1"/>
  <c r="U298" i="1" s="1"/>
  <c r="CX298" i="1"/>
  <c r="W298" i="1" s="1"/>
  <c r="CY298" i="1"/>
  <c r="GL298" i="1"/>
  <c r="GN298" i="1"/>
  <c r="GO298" i="1"/>
  <c r="GP298" i="1"/>
  <c r="GV298" i="1"/>
  <c r="HC298" i="1" s="1"/>
  <c r="GX298" i="1"/>
  <c r="P299" i="1"/>
  <c r="FR299" i="1" s="1"/>
  <c r="Q299" i="1"/>
  <c r="T299" i="1"/>
  <c r="W299" i="1"/>
  <c r="Y299" i="1"/>
  <c r="AC299" i="1"/>
  <c r="AD299" i="1"/>
  <c r="AE299" i="1"/>
  <c r="CS299" i="1" s="1"/>
  <c r="AF299" i="1"/>
  <c r="S299" i="1" s="1"/>
  <c r="AG299" i="1"/>
  <c r="AH299" i="1"/>
  <c r="CV299" i="1" s="1"/>
  <c r="U299" i="1" s="1"/>
  <c r="AI299" i="1"/>
  <c r="AJ299" i="1"/>
  <c r="CX299" i="1" s="1"/>
  <c r="CP299" i="1"/>
  <c r="O299" i="1" s="1"/>
  <c r="CR299" i="1"/>
  <c r="CT299" i="1"/>
  <c r="CU299" i="1"/>
  <c r="CW299" i="1"/>
  <c r="V299" i="1" s="1"/>
  <c r="GL299" i="1"/>
  <c r="BZ306" i="1" s="1"/>
  <c r="GN299" i="1"/>
  <c r="GO299" i="1"/>
  <c r="GP299" i="1"/>
  <c r="GV299" i="1"/>
  <c r="HC299" i="1" s="1"/>
  <c r="GX299" i="1" s="1"/>
  <c r="P300" i="1"/>
  <c r="FR300" i="1" s="1"/>
  <c r="R300" i="1"/>
  <c r="U300" i="1"/>
  <c r="AC300" i="1"/>
  <c r="AD300" i="1"/>
  <c r="AB300" i="1" s="1"/>
  <c r="AE300" i="1"/>
  <c r="Q300" i="1" s="1"/>
  <c r="AF300" i="1"/>
  <c r="CT300" i="1" s="1"/>
  <c r="AG300" i="1"/>
  <c r="CU300" i="1" s="1"/>
  <c r="T300" i="1" s="1"/>
  <c r="DY306" i="1" s="1"/>
  <c r="AH300" i="1"/>
  <c r="CV300" i="1" s="1"/>
  <c r="AI300" i="1"/>
  <c r="AJ300" i="1"/>
  <c r="CQ300" i="1"/>
  <c r="CR300" i="1"/>
  <c r="CS300" i="1"/>
  <c r="CW300" i="1"/>
  <c r="V300" i="1" s="1"/>
  <c r="CX300" i="1"/>
  <c r="W300" i="1" s="1"/>
  <c r="GL300" i="1"/>
  <c r="GN300" i="1"/>
  <c r="GO300" i="1"/>
  <c r="GP300" i="1"/>
  <c r="GV300" i="1"/>
  <c r="HC300" i="1" s="1"/>
  <c r="GX300" i="1" s="1"/>
  <c r="C301" i="1"/>
  <c r="D301" i="1"/>
  <c r="I301" i="1"/>
  <c r="K301" i="1"/>
  <c r="AC301" i="1"/>
  <c r="AE301" i="1"/>
  <c r="AF301" i="1"/>
  <c r="AG301" i="1"/>
  <c r="AH301" i="1"/>
  <c r="AI301" i="1"/>
  <c r="AJ301" i="1"/>
  <c r="CX301" i="1" s="1"/>
  <c r="CT301" i="1"/>
  <c r="CU301" i="1"/>
  <c r="CV301" i="1"/>
  <c r="CW301" i="1"/>
  <c r="GL301" i="1"/>
  <c r="GN301" i="1"/>
  <c r="GP301" i="1"/>
  <c r="GV301" i="1"/>
  <c r="HC301" i="1"/>
  <c r="C302" i="1"/>
  <c r="D302" i="1"/>
  <c r="I302" i="1"/>
  <c r="K302" i="1"/>
  <c r="R302" i="1"/>
  <c r="U302" i="1"/>
  <c r="X302" i="1"/>
  <c r="Y302" i="1"/>
  <c r="AC302" i="1"/>
  <c r="AD302" i="1"/>
  <c r="AE302" i="1"/>
  <c r="CS302" i="1" s="1"/>
  <c r="AF302" i="1"/>
  <c r="S302" i="1" s="1"/>
  <c r="AG302" i="1"/>
  <c r="AH302" i="1"/>
  <c r="CV302" i="1" s="1"/>
  <c r="AI302" i="1"/>
  <c r="CW302" i="1" s="1"/>
  <c r="V302" i="1" s="1"/>
  <c r="AJ302" i="1"/>
  <c r="CX302" i="1" s="1"/>
  <c r="W302" i="1" s="1"/>
  <c r="CR302" i="1"/>
  <c r="CT302" i="1"/>
  <c r="CU302" i="1"/>
  <c r="T302" i="1" s="1"/>
  <c r="CY302" i="1"/>
  <c r="CZ302" i="1"/>
  <c r="GL302" i="1"/>
  <c r="GN302" i="1"/>
  <c r="GP302" i="1"/>
  <c r="GV302" i="1"/>
  <c r="HC302" i="1" s="1"/>
  <c r="GX302" i="1"/>
  <c r="Q303" i="1"/>
  <c r="S303" i="1"/>
  <c r="AC303" i="1"/>
  <c r="AE303" i="1"/>
  <c r="AF303" i="1"/>
  <c r="CT303" i="1" s="1"/>
  <c r="AG303" i="1"/>
  <c r="CU303" i="1" s="1"/>
  <c r="T303" i="1" s="1"/>
  <c r="AH303" i="1"/>
  <c r="CV303" i="1" s="1"/>
  <c r="U303" i="1" s="1"/>
  <c r="AI303" i="1"/>
  <c r="AJ303" i="1"/>
  <c r="CX303" i="1" s="1"/>
  <c r="W303" i="1" s="1"/>
  <c r="CQ303" i="1"/>
  <c r="CR303" i="1"/>
  <c r="CW303" i="1"/>
  <c r="V303" i="1" s="1"/>
  <c r="GL303" i="1"/>
  <c r="GN303" i="1"/>
  <c r="CB306" i="1" s="1"/>
  <c r="AS306" i="1" s="1"/>
  <c r="GO303" i="1"/>
  <c r="GP303" i="1"/>
  <c r="GV303" i="1"/>
  <c r="HC303" i="1"/>
  <c r="GX303" i="1" s="1"/>
  <c r="P304" i="1"/>
  <c r="Q304" i="1"/>
  <c r="R304" i="1"/>
  <c r="T304" i="1"/>
  <c r="V304" i="1"/>
  <c r="W304" i="1"/>
  <c r="Y304" i="1"/>
  <c r="AC304" i="1"/>
  <c r="CQ304" i="1" s="1"/>
  <c r="AD304" i="1"/>
  <c r="AB304" i="1" s="1"/>
  <c r="AE304" i="1"/>
  <c r="AF304" i="1"/>
  <c r="S304" i="1" s="1"/>
  <c r="X304" i="1" s="1"/>
  <c r="AG304" i="1"/>
  <c r="AH304" i="1"/>
  <c r="AI304" i="1"/>
  <c r="CW304" i="1" s="1"/>
  <c r="AJ304" i="1"/>
  <c r="CX304" i="1" s="1"/>
  <c r="CP304" i="1"/>
  <c r="O304" i="1" s="1"/>
  <c r="GM304" i="1" s="1"/>
  <c r="CR304" i="1"/>
  <c r="CS304" i="1"/>
  <c r="CT304" i="1"/>
  <c r="CU304" i="1"/>
  <c r="CV304" i="1"/>
  <c r="U304" i="1" s="1"/>
  <c r="CY304" i="1"/>
  <c r="CZ304" i="1"/>
  <c r="FR304" i="1"/>
  <c r="GL304" i="1"/>
  <c r="GN304" i="1"/>
  <c r="GO304" i="1"/>
  <c r="GP304" i="1"/>
  <c r="GV304" i="1"/>
  <c r="HC304" i="1" s="1"/>
  <c r="GX304" i="1" s="1"/>
  <c r="B306" i="1"/>
  <c r="B289" i="1" s="1"/>
  <c r="C306" i="1"/>
  <c r="C289" i="1" s="1"/>
  <c r="D306" i="1"/>
  <c r="D289" i="1" s="1"/>
  <c r="F306" i="1"/>
  <c r="F289" i="1" s="1"/>
  <c r="G306" i="1"/>
  <c r="G289" i="1" s="1"/>
  <c r="BB306" i="1"/>
  <c r="BB289" i="1" s="1"/>
  <c r="BX306" i="1"/>
  <c r="CG306" i="1" s="1"/>
  <c r="CD306" i="1"/>
  <c r="CK306" i="1"/>
  <c r="CK289" i="1" s="1"/>
  <c r="CL306" i="1"/>
  <c r="CM306" i="1"/>
  <c r="CM289" i="1" s="1"/>
  <c r="EG306" i="1"/>
  <c r="EG289" i="1" s="1"/>
  <c r="EM306" i="1"/>
  <c r="EU306" i="1"/>
  <c r="EU289" i="1" s="1"/>
  <c r="FP306" i="1"/>
  <c r="FP289" i="1" s="1"/>
  <c r="FV306" i="1"/>
  <c r="FV289" i="1" s="1"/>
  <c r="GC306" i="1"/>
  <c r="GC289" i="1" s="1"/>
  <c r="GD306" i="1"/>
  <c r="GD289" i="1" s="1"/>
  <c r="GE306" i="1"/>
  <c r="F319" i="1"/>
  <c r="P325" i="1"/>
  <c r="D336" i="1"/>
  <c r="E338" i="1"/>
  <c r="Z338" i="1"/>
  <c r="AA338" i="1"/>
  <c r="AM338" i="1"/>
  <c r="AN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CN338" i="1"/>
  <c r="CO338" i="1"/>
  <c r="CP338" i="1"/>
  <c r="CQ338" i="1"/>
  <c r="CR338" i="1"/>
  <c r="CS338" i="1"/>
  <c r="CT338" i="1"/>
  <c r="CU338" i="1"/>
  <c r="CV338" i="1"/>
  <c r="CW338" i="1"/>
  <c r="CX338" i="1"/>
  <c r="CY338" i="1"/>
  <c r="CZ338" i="1"/>
  <c r="DA338" i="1"/>
  <c r="DB338" i="1"/>
  <c r="DC338" i="1"/>
  <c r="DD338" i="1"/>
  <c r="DE338" i="1"/>
  <c r="DF338" i="1"/>
  <c r="DR338" i="1"/>
  <c r="DS338" i="1"/>
  <c r="EE338" i="1"/>
  <c r="EF338" i="1"/>
  <c r="EW338" i="1"/>
  <c r="EX338" i="1"/>
  <c r="EY338" i="1"/>
  <c r="EZ338" i="1"/>
  <c r="FA338" i="1"/>
  <c r="FB338" i="1"/>
  <c r="FC338" i="1"/>
  <c r="FD338" i="1"/>
  <c r="FE338" i="1"/>
  <c r="FF338" i="1"/>
  <c r="FG338" i="1"/>
  <c r="FH338" i="1"/>
  <c r="FI338" i="1"/>
  <c r="FJ338" i="1"/>
  <c r="FK338" i="1"/>
  <c r="FL338" i="1"/>
  <c r="FM338" i="1"/>
  <c r="FN338" i="1"/>
  <c r="FO338" i="1"/>
  <c r="GF338" i="1"/>
  <c r="GG338" i="1"/>
  <c r="GH338" i="1"/>
  <c r="GI338" i="1"/>
  <c r="GJ338" i="1"/>
  <c r="GK338" i="1"/>
  <c r="GL338" i="1"/>
  <c r="GM338" i="1"/>
  <c r="GN338" i="1"/>
  <c r="GO338" i="1"/>
  <c r="GP338" i="1"/>
  <c r="GQ338" i="1"/>
  <c r="GR338" i="1"/>
  <c r="GS338" i="1"/>
  <c r="GT338" i="1"/>
  <c r="GU338" i="1"/>
  <c r="GV338" i="1"/>
  <c r="GW338" i="1"/>
  <c r="GX338" i="1"/>
  <c r="C340" i="1"/>
  <c r="D340" i="1"/>
  <c r="I340" i="1"/>
  <c r="Q340" i="1" s="1"/>
  <c r="K340" i="1"/>
  <c r="P340" i="1"/>
  <c r="S340" i="1"/>
  <c r="X340" i="1" s="1"/>
  <c r="AC340" i="1"/>
  <c r="AD340" i="1"/>
  <c r="AB340" i="1" s="1"/>
  <c r="AE340" i="1"/>
  <c r="AF340" i="1"/>
  <c r="CT340" i="1" s="1"/>
  <c r="AG340" i="1"/>
  <c r="CU340" i="1" s="1"/>
  <c r="T340" i="1" s="1"/>
  <c r="AH340" i="1"/>
  <c r="CV340" i="1" s="1"/>
  <c r="U340" i="1" s="1"/>
  <c r="AI340" i="1"/>
  <c r="CW340" i="1" s="1"/>
  <c r="V340" i="1" s="1"/>
  <c r="AJ340" i="1"/>
  <c r="CP340" i="1"/>
  <c r="O340" i="1" s="1"/>
  <c r="CQ340" i="1"/>
  <c r="CR340" i="1"/>
  <c r="CS340" i="1"/>
  <c r="CX340" i="1"/>
  <c r="W340" i="1" s="1"/>
  <c r="CZ340" i="1"/>
  <c r="GL340" i="1"/>
  <c r="GN340" i="1"/>
  <c r="GP340" i="1"/>
  <c r="GV340" i="1"/>
  <c r="GX340" i="1"/>
  <c r="HC340" i="1"/>
  <c r="C341" i="1"/>
  <c r="D341" i="1"/>
  <c r="I341" i="1"/>
  <c r="K341" i="1"/>
  <c r="P341" i="1"/>
  <c r="R341" i="1"/>
  <c r="U341" i="1"/>
  <c r="AC341" i="1"/>
  <c r="AD341" i="1"/>
  <c r="AB341" i="1" s="1"/>
  <c r="AE341" i="1"/>
  <c r="AF341" i="1"/>
  <c r="CT341" i="1" s="1"/>
  <c r="AG341" i="1"/>
  <c r="AH341" i="1"/>
  <c r="AI341" i="1"/>
  <c r="CW341" i="1" s="1"/>
  <c r="V341" i="1" s="1"/>
  <c r="AJ341" i="1"/>
  <c r="CQ341" i="1"/>
  <c r="CR341" i="1"/>
  <c r="CS341" i="1"/>
  <c r="CU341" i="1"/>
  <c r="T341" i="1" s="1"/>
  <c r="CV341" i="1"/>
  <c r="CX341" i="1"/>
  <c r="W341" i="1" s="1"/>
  <c r="GL341" i="1"/>
  <c r="GN341" i="1"/>
  <c r="GP341" i="1"/>
  <c r="GV341" i="1"/>
  <c r="GX341" i="1"/>
  <c r="HC341" i="1"/>
  <c r="C342" i="1"/>
  <c r="D342" i="1"/>
  <c r="I342" i="1"/>
  <c r="K342" i="1"/>
  <c r="P342" i="1"/>
  <c r="Q342" i="1"/>
  <c r="CP342" i="1" s="1"/>
  <c r="O342" i="1" s="1"/>
  <c r="S342" i="1"/>
  <c r="AC342" i="1"/>
  <c r="AE342" i="1"/>
  <c r="AF342" i="1"/>
  <c r="CT342" i="1" s="1"/>
  <c r="AG342" i="1"/>
  <c r="CU342" i="1" s="1"/>
  <c r="T342" i="1" s="1"/>
  <c r="AH342" i="1"/>
  <c r="AI342" i="1"/>
  <c r="CW342" i="1" s="1"/>
  <c r="V342" i="1" s="1"/>
  <c r="AJ342" i="1"/>
  <c r="CQ342" i="1"/>
  <c r="CS342" i="1"/>
  <c r="CV342" i="1"/>
  <c r="U342" i="1" s="1"/>
  <c r="CX342" i="1"/>
  <c r="W342" i="1" s="1"/>
  <c r="GL342" i="1"/>
  <c r="GN342" i="1"/>
  <c r="GP342" i="1"/>
  <c r="GV342" i="1"/>
  <c r="HC342" i="1"/>
  <c r="GX342" i="1" s="1"/>
  <c r="C343" i="1"/>
  <c r="D343" i="1"/>
  <c r="I343" i="1"/>
  <c r="K343" i="1"/>
  <c r="P343" i="1"/>
  <c r="S343" i="1"/>
  <c r="X343" i="1" s="1"/>
  <c r="AB343" i="1"/>
  <c r="AC343" i="1"/>
  <c r="AD343" i="1"/>
  <c r="AE343" i="1"/>
  <c r="CR343" i="1" s="1"/>
  <c r="AF343" i="1"/>
  <c r="AG343" i="1"/>
  <c r="CU343" i="1" s="1"/>
  <c r="T343" i="1" s="1"/>
  <c r="AH343" i="1"/>
  <c r="AI343" i="1"/>
  <c r="CW343" i="1" s="1"/>
  <c r="V343" i="1" s="1"/>
  <c r="AJ343" i="1"/>
  <c r="CX343" i="1" s="1"/>
  <c r="W343" i="1" s="1"/>
  <c r="CQ343" i="1"/>
  <c r="CS343" i="1"/>
  <c r="CT343" i="1"/>
  <c r="CV343" i="1"/>
  <c r="U343" i="1" s="1"/>
  <c r="GL343" i="1"/>
  <c r="GN343" i="1"/>
  <c r="GP343" i="1"/>
  <c r="GV343" i="1"/>
  <c r="HC343" i="1" s="1"/>
  <c r="GX343" i="1" s="1"/>
  <c r="I344" i="1"/>
  <c r="R344" i="1"/>
  <c r="T344" i="1"/>
  <c r="AC344" i="1"/>
  <c r="AE344" i="1"/>
  <c r="CS344" i="1" s="1"/>
  <c r="AF344" i="1"/>
  <c r="S344" i="1" s="1"/>
  <c r="AG344" i="1"/>
  <c r="CU344" i="1" s="1"/>
  <c r="AH344" i="1"/>
  <c r="CV344" i="1" s="1"/>
  <c r="U344" i="1" s="1"/>
  <c r="AI344" i="1"/>
  <c r="AJ344" i="1"/>
  <c r="CX344" i="1" s="1"/>
  <c r="W344" i="1" s="1"/>
  <c r="CR344" i="1"/>
  <c r="CT344" i="1"/>
  <c r="CW344" i="1"/>
  <c r="V344" i="1" s="1"/>
  <c r="CY344" i="1"/>
  <c r="GL344" i="1"/>
  <c r="GN344" i="1"/>
  <c r="GP344" i="1"/>
  <c r="GV344" i="1"/>
  <c r="HC344" i="1" s="1"/>
  <c r="GX344" i="1" s="1"/>
  <c r="I345" i="1"/>
  <c r="Q345" i="1" s="1"/>
  <c r="P345" i="1"/>
  <c r="R345" i="1"/>
  <c r="W345" i="1"/>
  <c r="AC345" i="1"/>
  <c r="CQ345" i="1" s="1"/>
  <c r="AD345" i="1"/>
  <c r="AB345" i="1" s="1"/>
  <c r="AE345" i="1"/>
  <c r="AF345" i="1"/>
  <c r="AG345" i="1"/>
  <c r="AH345" i="1"/>
  <c r="CV345" i="1" s="1"/>
  <c r="U345" i="1" s="1"/>
  <c r="AI345" i="1"/>
  <c r="AJ345" i="1"/>
  <c r="CR345" i="1"/>
  <c r="CS345" i="1"/>
  <c r="CU345" i="1"/>
  <c r="T345" i="1" s="1"/>
  <c r="CW345" i="1"/>
  <c r="V345" i="1" s="1"/>
  <c r="CX345" i="1"/>
  <c r="GL345" i="1"/>
  <c r="GN345" i="1"/>
  <c r="GP345" i="1"/>
  <c r="GV345" i="1"/>
  <c r="HC345" i="1" s="1"/>
  <c r="GX345" i="1" s="1"/>
  <c r="T346" i="1"/>
  <c r="W346" i="1"/>
  <c r="AC346" i="1"/>
  <c r="AE346" i="1"/>
  <c r="CS346" i="1" s="1"/>
  <c r="AF346" i="1"/>
  <c r="S346" i="1" s="1"/>
  <c r="Y346" i="1" s="1"/>
  <c r="AG346" i="1"/>
  <c r="AH346" i="1"/>
  <c r="CV346" i="1" s="1"/>
  <c r="U346" i="1" s="1"/>
  <c r="AI346" i="1"/>
  <c r="AJ346" i="1"/>
  <c r="CX346" i="1" s="1"/>
  <c r="CR346" i="1"/>
  <c r="CT346" i="1"/>
  <c r="CU346" i="1"/>
  <c r="CW346" i="1"/>
  <c r="V346" i="1" s="1"/>
  <c r="CY346" i="1"/>
  <c r="GL346" i="1"/>
  <c r="GN346" i="1"/>
  <c r="GO346" i="1"/>
  <c r="GP346" i="1"/>
  <c r="GV346" i="1"/>
  <c r="HC346" i="1" s="1"/>
  <c r="GX346" i="1" s="1"/>
  <c r="P347" i="1"/>
  <c r="FR347" i="1" s="1"/>
  <c r="R347" i="1"/>
  <c r="S347" i="1"/>
  <c r="U347" i="1"/>
  <c r="AC347" i="1"/>
  <c r="AD347" i="1"/>
  <c r="AB347" i="1" s="1"/>
  <c r="AE347" i="1"/>
  <c r="Q347" i="1" s="1"/>
  <c r="AF347" i="1"/>
  <c r="CT347" i="1" s="1"/>
  <c r="AG347" i="1"/>
  <c r="CU347" i="1" s="1"/>
  <c r="T347" i="1" s="1"/>
  <c r="AH347" i="1"/>
  <c r="CV347" i="1" s="1"/>
  <c r="AI347" i="1"/>
  <c r="CW347" i="1" s="1"/>
  <c r="V347" i="1" s="1"/>
  <c r="AJ347" i="1"/>
  <c r="CQ347" i="1"/>
  <c r="CR347" i="1"/>
  <c r="CS347" i="1"/>
  <c r="CX347" i="1"/>
  <c r="W347" i="1" s="1"/>
  <c r="CZ347" i="1"/>
  <c r="GL347" i="1"/>
  <c r="GN347" i="1"/>
  <c r="GO347" i="1"/>
  <c r="GP347" i="1"/>
  <c r="GV347" i="1"/>
  <c r="HC347" i="1" s="1"/>
  <c r="GX347" i="1" s="1"/>
  <c r="S348" i="1"/>
  <c r="AC348" i="1"/>
  <c r="AE348" i="1"/>
  <c r="AF348" i="1"/>
  <c r="AG348" i="1"/>
  <c r="CU348" i="1" s="1"/>
  <c r="T348" i="1" s="1"/>
  <c r="AH348" i="1"/>
  <c r="AI348" i="1"/>
  <c r="CW348" i="1" s="1"/>
  <c r="V348" i="1" s="1"/>
  <c r="AJ348" i="1"/>
  <c r="CQ348" i="1"/>
  <c r="CT348" i="1"/>
  <c r="CV348" i="1"/>
  <c r="U348" i="1" s="1"/>
  <c r="CX348" i="1"/>
  <c r="W348" i="1" s="1"/>
  <c r="GL348" i="1"/>
  <c r="GN348" i="1"/>
  <c r="GO348" i="1"/>
  <c r="GP348" i="1"/>
  <c r="GV348" i="1"/>
  <c r="HC348" i="1" s="1"/>
  <c r="GX348" i="1" s="1"/>
  <c r="T349" i="1"/>
  <c r="Y349" i="1"/>
  <c r="AC349" i="1"/>
  <c r="AE349" i="1"/>
  <c r="CS349" i="1" s="1"/>
  <c r="AF349" i="1"/>
  <c r="S349" i="1" s="1"/>
  <c r="AG349" i="1"/>
  <c r="AH349" i="1"/>
  <c r="CV349" i="1" s="1"/>
  <c r="U349" i="1" s="1"/>
  <c r="AI349" i="1"/>
  <c r="AJ349" i="1"/>
  <c r="CX349" i="1" s="1"/>
  <c r="W349" i="1" s="1"/>
  <c r="CR349" i="1"/>
  <c r="CT349" i="1"/>
  <c r="CU349" i="1"/>
  <c r="CW349" i="1"/>
  <c r="V349" i="1" s="1"/>
  <c r="CY349" i="1"/>
  <c r="GL349" i="1"/>
  <c r="GN349" i="1"/>
  <c r="GO349" i="1"/>
  <c r="GP349" i="1"/>
  <c r="GV349" i="1"/>
  <c r="HC349" i="1" s="1"/>
  <c r="GX349" i="1" s="1"/>
  <c r="P350" i="1"/>
  <c r="FR350" i="1" s="1"/>
  <c r="R350" i="1"/>
  <c r="S350" i="1"/>
  <c r="AC350" i="1"/>
  <c r="AD350" i="1"/>
  <c r="AB350" i="1" s="1"/>
  <c r="AE350" i="1"/>
  <c r="Q350" i="1" s="1"/>
  <c r="AF350" i="1"/>
  <c r="CT350" i="1" s="1"/>
  <c r="AG350" i="1"/>
  <c r="CU350" i="1" s="1"/>
  <c r="T350" i="1" s="1"/>
  <c r="AH350" i="1"/>
  <c r="CV350" i="1" s="1"/>
  <c r="U350" i="1" s="1"/>
  <c r="AI350" i="1"/>
  <c r="CW350" i="1" s="1"/>
  <c r="V350" i="1" s="1"/>
  <c r="AJ350" i="1"/>
  <c r="CQ350" i="1"/>
  <c r="CR350" i="1"/>
  <c r="CS350" i="1"/>
  <c r="CX350" i="1"/>
  <c r="W350" i="1" s="1"/>
  <c r="CZ350" i="1"/>
  <c r="GL350" i="1"/>
  <c r="GN350" i="1"/>
  <c r="GO350" i="1"/>
  <c r="GP350" i="1"/>
  <c r="GV350" i="1"/>
  <c r="HC350" i="1" s="1"/>
  <c r="GX350" i="1" s="1"/>
  <c r="Q351" i="1"/>
  <c r="S351" i="1"/>
  <c r="X351" i="1" s="1"/>
  <c r="AC351" i="1"/>
  <c r="AE351" i="1"/>
  <c r="AF351" i="1"/>
  <c r="AG351" i="1"/>
  <c r="CU351" i="1" s="1"/>
  <c r="T351" i="1" s="1"/>
  <c r="AH351" i="1"/>
  <c r="AI351" i="1"/>
  <c r="CW351" i="1" s="1"/>
  <c r="V351" i="1" s="1"/>
  <c r="AJ351" i="1"/>
  <c r="CT351" i="1"/>
  <c r="CV351" i="1"/>
  <c r="U351" i="1" s="1"/>
  <c r="CX351" i="1"/>
  <c r="W351" i="1" s="1"/>
  <c r="GL351" i="1"/>
  <c r="GN351" i="1"/>
  <c r="GO351" i="1"/>
  <c r="GP351" i="1"/>
  <c r="GV351" i="1"/>
  <c r="HC351" i="1" s="1"/>
  <c r="GX351" i="1" s="1"/>
  <c r="T352" i="1"/>
  <c r="AC352" i="1"/>
  <c r="AE352" i="1"/>
  <c r="CS352" i="1" s="1"/>
  <c r="AF352" i="1"/>
  <c r="S352" i="1" s="1"/>
  <c r="AG352" i="1"/>
  <c r="AH352" i="1"/>
  <c r="CV352" i="1" s="1"/>
  <c r="U352" i="1" s="1"/>
  <c r="AI352" i="1"/>
  <c r="AJ352" i="1"/>
  <c r="CX352" i="1" s="1"/>
  <c r="W352" i="1" s="1"/>
  <c r="CR352" i="1"/>
  <c r="CT352" i="1"/>
  <c r="CU352" i="1"/>
  <c r="CW352" i="1"/>
  <c r="V352" i="1" s="1"/>
  <c r="GL352" i="1"/>
  <c r="GN352" i="1"/>
  <c r="GO352" i="1"/>
  <c r="GP352" i="1"/>
  <c r="GV352" i="1"/>
  <c r="GX352" i="1"/>
  <c r="HC352" i="1"/>
  <c r="P353" i="1"/>
  <c r="FR353" i="1" s="1"/>
  <c r="R353" i="1"/>
  <c r="S353" i="1"/>
  <c r="AC353" i="1"/>
  <c r="AD353" i="1"/>
  <c r="AB353" i="1" s="1"/>
  <c r="AE353" i="1"/>
  <c r="Q353" i="1" s="1"/>
  <c r="AF353" i="1"/>
  <c r="CT353" i="1" s="1"/>
  <c r="AG353" i="1"/>
  <c r="CU353" i="1" s="1"/>
  <c r="T353" i="1" s="1"/>
  <c r="AH353" i="1"/>
  <c r="CV353" i="1" s="1"/>
  <c r="U353" i="1" s="1"/>
  <c r="AI353" i="1"/>
  <c r="CW353" i="1" s="1"/>
  <c r="V353" i="1" s="1"/>
  <c r="AJ353" i="1"/>
  <c r="CQ353" i="1"/>
  <c r="CR353" i="1"/>
  <c r="CS353" i="1"/>
  <c r="CX353" i="1"/>
  <c r="W353" i="1" s="1"/>
  <c r="CZ353" i="1"/>
  <c r="GL353" i="1"/>
  <c r="GN353" i="1"/>
  <c r="GO353" i="1"/>
  <c r="GP353" i="1"/>
  <c r="GV353" i="1"/>
  <c r="HC353" i="1" s="1"/>
  <c r="GX353" i="1" s="1"/>
  <c r="S354" i="1"/>
  <c r="X354" i="1" s="1"/>
  <c r="AC354" i="1"/>
  <c r="AE354" i="1"/>
  <c r="AF354" i="1"/>
  <c r="AG354" i="1"/>
  <c r="CU354" i="1" s="1"/>
  <c r="T354" i="1" s="1"/>
  <c r="AH354" i="1"/>
  <c r="AI354" i="1"/>
  <c r="CW354" i="1" s="1"/>
  <c r="V354" i="1" s="1"/>
  <c r="AJ354" i="1"/>
  <c r="CQ354" i="1"/>
  <c r="CT354" i="1"/>
  <c r="CV354" i="1"/>
  <c r="U354" i="1" s="1"/>
  <c r="CX354" i="1"/>
  <c r="W354" i="1" s="1"/>
  <c r="GL354" i="1"/>
  <c r="GN354" i="1"/>
  <c r="GO354" i="1"/>
  <c r="GP354" i="1"/>
  <c r="GV354" i="1"/>
  <c r="HC354" i="1" s="1"/>
  <c r="GX354" i="1"/>
  <c r="T355" i="1"/>
  <c r="W355" i="1"/>
  <c r="AC355" i="1"/>
  <c r="AE355" i="1"/>
  <c r="CS355" i="1" s="1"/>
  <c r="AF355" i="1"/>
  <c r="S355" i="1" s="1"/>
  <c r="AG355" i="1"/>
  <c r="AH355" i="1"/>
  <c r="CV355" i="1" s="1"/>
  <c r="U355" i="1" s="1"/>
  <c r="AI355" i="1"/>
  <c r="AJ355" i="1"/>
  <c r="CX355" i="1" s="1"/>
  <c r="CR355" i="1"/>
  <c r="CT355" i="1"/>
  <c r="CU355" i="1"/>
  <c r="CW355" i="1"/>
  <c r="V355" i="1" s="1"/>
  <c r="CY355" i="1"/>
  <c r="GL355" i="1"/>
  <c r="GN355" i="1"/>
  <c r="GO355" i="1"/>
  <c r="GP355" i="1"/>
  <c r="GV355" i="1"/>
  <c r="GX355" i="1"/>
  <c r="HC355" i="1"/>
  <c r="P356" i="1"/>
  <c r="R356" i="1"/>
  <c r="S356" i="1"/>
  <c r="W356" i="1"/>
  <c r="AC356" i="1"/>
  <c r="AD356" i="1"/>
  <c r="AB356" i="1" s="1"/>
  <c r="AE356" i="1"/>
  <c r="Q356" i="1" s="1"/>
  <c r="AF356" i="1"/>
  <c r="CT356" i="1" s="1"/>
  <c r="AG356" i="1"/>
  <c r="CU356" i="1" s="1"/>
  <c r="T356" i="1" s="1"/>
  <c r="AH356" i="1"/>
  <c r="CV356" i="1" s="1"/>
  <c r="U356" i="1" s="1"/>
  <c r="AI356" i="1"/>
  <c r="CW356" i="1" s="1"/>
  <c r="V356" i="1" s="1"/>
  <c r="AJ356" i="1"/>
  <c r="CQ356" i="1"/>
  <c r="CR356" i="1"/>
  <c r="CS356" i="1"/>
  <c r="CX356" i="1"/>
  <c r="CZ356" i="1"/>
  <c r="GL356" i="1"/>
  <c r="GN356" i="1"/>
  <c r="GO356" i="1"/>
  <c r="GP356" i="1"/>
  <c r="GV356" i="1"/>
  <c r="HC356" i="1" s="1"/>
  <c r="GX356" i="1" s="1"/>
  <c r="Q357" i="1"/>
  <c r="S357" i="1"/>
  <c r="X357" i="1"/>
  <c r="AC357" i="1"/>
  <c r="AE357" i="1"/>
  <c r="AF357" i="1"/>
  <c r="AG357" i="1"/>
  <c r="CU357" i="1" s="1"/>
  <c r="T357" i="1" s="1"/>
  <c r="AH357" i="1"/>
  <c r="AI357" i="1"/>
  <c r="CW357" i="1" s="1"/>
  <c r="V357" i="1" s="1"/>
  <c r="AJ357" i="1"/>
  <c r="CQ357" i="1"/>
  <c r="CT357" i="1"/>
  <c r="CV357" i="1"/>
  <c r="U357" i="1" s="1"/>
  <c r="CX357" i="1"/>
  <c r="W357" i="1" s="1"/>
  <c r="GL357" i="1"/>
  <c r="GN357" i="1"/>
  <c r="GO357" i="1"/>
  <c r="GP357" i="1"/>
  <c r="GV357" i="1"/>
  <c r="HC357" i="1" s="1"/>
  <c r="GX357" i="1" s="1"/>
  <c r="T358" i="1"/>
  <c r="AC358" i="1"/>
  <c r="AE358" i="1"/>
  <c r="CS358" i="1" s="1"/>
  <c r="AF358" i="1"/>
  <c r="S358" i="1" s="1"/>
  <c r="AG358" i="1"/>
  <c r="AH358" i="1"/>
  <c r="CV358" i="1" s="1"/>
  <c r="U358" i="1" s="1"/>
  <c r="AI358" i="1"/>
  <c r="AJ358" i="1"/>
  <c r="CX358" i="1" s="1"/>
  <c r="W358" i="1" s="1"/>
  <c r="CR358" i="1"/>
  <c r="CT358" i="1"/>
  <c r="CU358" i="1"/>
  <c r="CW358" i="1"/>
  <c r="V358" i="1" s="1"/>
  <c r="GL358" i="1"/>
  <c r="GN358" i="1"/>
  <c r="GO358" i="1"/>
  <c r="GP358" i="1"/>
  <c r="GV358" i="1"/>
  <c r="GX358" i="1"/>
  <c r="HC358" i="1"/>
  <c r="P359" i="1"/>
  <c r="FR359" i="1" s="1"/>
  <c r="R359" i="1"/>
  <c r="S359" i="1"/>
  <c r="CZ359" i="1" s="1"/>
  <c r="AC359" i="1"/>
  <c r="AD359" i="1"/>
  <c r="AB359" i="1" s="1"/>
  <c r="AE359" i="1"/>
  <c r="Q359" i="1" s="1"/>
  <c r="AF359" i="1"/>
  <c r="CT359" i="1" s="1"/>
  <c r="AG359" i="1"/>
  <c r="AH359" i="1"/>
  <c r="CV359" i="1" s="1"/>
  <c r="U359" i="1" s="1"/>
  <c r="AI359" i="1"/>
  <c r="CW359" i="1" s="1"/>
  <c r="V359" i="1" s="1"/>
  <c r="AJ359" i="1"/>
  <c r="CP359" i="1"/>
  <c r="O359" i="1" s="1"/>
  <c r="CQ359" i="1"/>
  <c r="CR359" i="1"/>
  <c r="CS359" i="1"/>
  <c r="CU359" i="1"/>
  <c r="T359" i="1" s="1"/>
  <c r="CX359" i="1"/>
  <c r="W359" i="1" s="1"/>
  <c r="GL359" i="1"/>
  <c r="GN359" i="1"/>
  <c r="GO359" i="1"/>
  <c r="GP359" i="1"/>
  <c r="GV359" i="1"/>
  <c r="HC359" i="1" s="1"/>
  <c r="GX359" i="1" s="1"/>
  <c r="Q360" i="1"/>
  <c r="S360" i="1"/>
  <c r="X360" i="1"/>
  <c r="AC360" i="1"/>
  <c r="AE360" i="1"/>
  <c r="AF360" i="1"/>
  <c r="AG360" i="1"/>
  <c r="CU360" i="1" s="1"/>
  <c r="T360" i="1" s="1"/>
  <c r="AH360" i="1"/>
  <c r="AI360" i="1"/>
  <c r="CW360" i="1" s="1"/>
  <c r="V360" i="1" s="1"/>
  <c r="AJ360" i="1"/>
  <c r="CQ360" i="1"/>
  <c r="CT360" i="1"/>
  <c r="CV360" i="1"/>
  <c r="U360" i="1" s="1"/>
  <c r="CX360" i="1"/>
  <c r="W360" i="1" s="1"/>
  <c r="CZ360" i="1"/>
  <c r="GL360" i="1"/>
  <c r="GN360" i="1"/>
  <c r="GO360" i="1"/>
  <c r="GP360" i="1"/>
  <c r="GV360" i="1"/>
  <c r="HC360" i="1" s="1"/>
  <c r="GX360" i="1"/>
  <c r="Q361" i="1"/>
  <c r="T361" i="1"/>
  <c r="AC361" i="1"/>
  <c r="AE361" i="1"/>
  <c r="AF361" i="1"/>
  <c r="S361" i="1" s="1"/>
  <c r="AG361" i="1"/>
  <c r="AH361" i="1"/>
  <c r="CV361" i="1" s="1"/>
  <c r="U361" i="1" s="1"/>
  <c r="AI361" i="1"/>
  <c r="AJ361" i="1"/>
  <c r="CX361" i="1" s="1"/>
  <c r="W361" i="1" s="1"/>
  <c r="CR361" i="1"/>
  <c r="CT361" i="1"/>
  <c r="CU361" i="1"/>
  <c r="CW361" i="1"/>
  <c r="V361" i="1" s="1"/>
  <c r="GL361" i="1"/>
  <c r="GN361" i="1"/>
  <c r="GO361" i="1"/>
  <c r="GP361" i="1"/>
  <c r="GV361" i="1"/>
  <c r="GX361" i="1"/>
  <c r="HC361" i="1"/>
  <c r="P362" i="1"/>
  <c r="FR362" i="1" s="1"/>
  <c r="R362" i="1"/>
  <c r="S362" i="1"/>
  <c r="CZ362" i="1" s="1"/>
  <c r="Y362" i="1"/>
  <c r="AC362" i="1"/>
  <c r="AD362" i="1"/>
  <c r="AB362" i="1" s="1"/>
  <c r="AE362" i="1"/>
  <c r="Q362" i="1" s="1"/>
  <c r="AF362" i="1"/>
  <c r="CT362" i="1" s="1"/>
  <c r="AG362" i="1"/>
  <c r="CU362" i="1" s="1"/>
  <c r="T362" i="1" s="1"/>
  <c r="AH362" i="1"/>
  <c r="CV362" i="1" s="1"/>
  <c r="U362" i="1" s="1"/>
  <c r="AI362" i="1"/>
  <c r="CW362" i="1" s="1"/>
  <c r="V362" i="1" s="1"/>
  <c r="AJ362" i="1"/>
  <c r="CP362" i="1"/>
  <c r="O362" i="1" s="1"/>
  <c r="CQ362" i="1"/>
  <c r="CR362" i="1"/>
  <c r="CS362" i="1"/>
  <c r="CX362" i="1"/>
  <c r="W362" i="1" s="1"/>
  <c r="GL362" i="1"/>
  <c r="GN362" i="1"/>
  <c r="GO362" i="1"/>
  <c r="GP362" i="1"/>
  <c r="GV362" i="1"/>
  <c r="HC362" i="1" s="1"/>
  <c r="GX362" i="1" s="1"/>
  <c r="Q363" i="1"/>
  <c r="S363" i="1"/>
  <c r="U363" i="1"/>
  <c r="X363" i="1"/>
  <c r="AC363" i="1"/>
  <c r="AE363" i="1"/>
  <c r="AF363" i="1"/>
  <c r="AG363" i="1"/>
  <c r="CU363" i="1" s="1"/>
  <c r="T363" i="1" s="1"/>
  <c r="AH363" i="1"/>
  <c r="AI363" i="1"/>
  <c r="CW363" i="1" s="1"/>
  <c r="V363" i="1" s="1"/>
  <c r="AJ363" i="1"/>
  <c r="CT363" i="1"/>
  <c r="CV363" i="1"/>
  <c r="CX363" i="1"/>
  <c r="W363" i="1" s="1"/>
  <c r="CZ363" i="1"/>
  <c r="GL363" i="1"/>
  <c r="GN363" i="1"/>
  <c r="GO363" i="1"/>
  <c r="GP363" i="1"/>
  <c r="GV363" i="1"/>
  <c r="HC363" i="1" s="1"/>
  <c r="GX363" i="1" s="1"/>
  <c r="Q364" i="1"/>
  <c r="T364" i="1"/>
  <c r="W364" i="1"/>
  <c r="AC364" i="1"/>
  <c r="AE364" i="1"/>
  <c r="AF364" i="1"/>
  <c r="S364" i="1" s="1"/>
  <c r="AG364" i="1"/>
  <c r="AH364" i="1"/>
  <c r="AI364" i="1"/>
  <c r="AJ364" i="1"/>
  <c r="CX364" i="1" s="1"/>
  <c r="CR364" i="1"/>
  <c r="CT364" i="1"/>
  <c r="CU364" i="1"/>
  <c r="CV364" i="1"/>
  <c r="U364" i="1" s="1"/>
  <c r="CW364" i="1"/>
  <c r="V364" i="1" s="1"/>
  <c r="GL364" i="1"/>
  <c r="GN364" i="1"/>
  <c r="GO364" i="1"/>
  <c r="GP364" i="1"/>
  <c r="GV364" i="1"/>
  <c r="GX364" i="1"/>
  <c r="HC364" i="1"/>
  <c r="P365" i="1"/>
  <c r="FR365" i="1" s="1"/>
  <c r="R365" i="1"/>
  <c r="S365" i="1"/>
  <c r="U365" i="1"/>
  <c r="Y365" i="1"/>
  <c r="AC365" i="1"/>
  <c r="AD365" i="1"/>
  <c r="AB365" i="1" s="1"/>
  <c r="AE365" i="1"/>
  <c r="Q365" i="1" s="1"/>
  <c r="AF365" i="1"/>
  <c r="CT365" i="1" s="1"/>
  <c r="AG365" i="1"/>
  <c r="AH365" i="1"/>
  <c r="CV365" i="1" s="1"/>
  <c r="AI365" i="1"/>
  <c r="CW365" i="1" s="1"/>
  <c r="V365" i="1" s="1"/>
  <c r="AJ365" i="1"/>
  <c r="CP365" i="1"/>
  <c r="O365" i="1" s="1"/>
  <c r="CQ365" i="1"/>
  <c r="CR365" i="1"/>
  <c r="CS365" i="1"/>
  <c r="CU365" i="1"/>
  <c r="T365" i="1" s="1"/>
  <c r="CX365" i="1"/>
  <c r="W365" i="1" s="1"/>
  <c r="GL365" i="1"/>
  <c r="GN365" i="1"/>
  <c r="GO365" i="1"/>
  <c r="GP365" i="1"/>
  <c r="GV365" i="1"/>
  <c r="HC365" i="1" s="1"/>
  <c r="GX365" i="1" s="1"/>
  <c r="Q366" i="1"/>
  <c r="S366" i="1"/>
  <c r="U366" i="1"/>
  <c r="X366" i="1"/>
  <c r="AC366" i="1"/>
  <c r="AE366" i="1"/>
  <c r="AF366" i="1"/>
  <c r="AG366" i="1"/>
  <c r="CU366" i="1" s="1"/>
  <c r="T366" i="1" s="1"/>
  <c r="AH366" i="1"/>
  <c r="AI366" i="1"/>
  <c r="CW366" i="1" s="1"/>
  <c r="V366" i="1" s="1"/>
  <c r="AJ366" i="1"/>
  <c r="CQ366" i="1"/>
  <c r="CT366" i="1"/>
  <c r="CV366" i="1"/>
  <c r="CX366" i="1"/>
  <c r="W366" i="1" s="1"/>
  <c r="CZ366" i="1"/>
  <c r="GL366" i="1"/>
  <c r="GN366" i="1"/>
  <c r="GO366" i="1"/>
  <c r="GP366" i="1"/>
  <c r="GV366" i="1"/>
  <c r="HC366" i="1" s="1"/>
  <c r="GX366" i="1"/>
  <c r="Q367" i="1"/>
  <c r="T367" i="1"/>
  <c r="W367" i="1"/>
  <c r="Y367" i="1"/>
  <c r="AC367" i="1"/>
  <c r="AE367" i="1"/>
  <c r="AF367" i="1"/>
  <c r="S367" i="1" s="1"/>
  <c r="AG367" i="1"/>
  <c r="AH367" i="1"/>
  <c r="AI367" i="1"/>
  <c r="AJ367" i="1"/>
  <c r="CX367" i="1" s="1"/>
  <c r="CR367" i="1"/>
  <c r="CT367" i="1"/>
  <c r="CU367" i="1"/>
  <c r="CV367" i="1"/>
  <c r="U367" i="1" s="1"/>
  <c r="CW367" i="1"/>
  <c r="V367" i="1" s="1"/>
  <c r="CY367" i="1"/>
  <c r="GL367" i="1"/>
  <c r="GN367" i="1"/>
  <c r="GO367" i="1"/>
  <c r="GP367" i="1"/>
  <c r="GV367" i="1"/>
  <c r="HC367" i="1"/>
  <c r="GX367" i="1" s="1"/>
  <c r="P368" i="1"/>
  <c r="FR368" i="1" s="1"/>
  <c r="R368" i="1"/>
  <c r="S368" i="1"/>
  <c r="U368" i="1"/>
  <c r="W368" i="1"/>
  <c r="AB368" i="1"/>
  <c r="AC368" i="1"/>
  <c r="AD368" i="1"/>
  <c r="AE368" i="1"/>
  <c r="Q368" i="1" s="1"/>
  <c r="CP368" i="1" s="1"/>
  <c r="O368" i="1" s="1"/>
  <c r="AF368" i="1"/>
  <c r="CT368" i="1" s="1"/>
  <c r="AG368" i="1"/>
  <c r="CU368" i="1" s="1"/>
  <c r="T368" i="1" s="1"/>
  <c r="AH368" i="1"/>
  <c r="CV368" i="1" s="1"/>
  <c r="AI368" i="1"/>
  <c r="CW368" i="1" s="1"/>
  <c r="V368" i="1" s="1"/>
  <c r="AJ368" i="1"/>
  <c r="CQ368" i="1"/>
  <c r="CR368" i="1"/>
  <c r="CS368" i="1"/>
  <c r="CX368" i="1"/>
  <c r="GL368" i="1"/>
  <c r="GN368" i="1"/>
  <c r="GO368" i="1"/>
  <c r="GP368" i="1"/>
  <c r="GV368" i="1"/>
  <c r="HC368" i="1" s="1"/>
  <c r="GX368" i="1" s="1"/>
  <c r="S369" i="1"/>
  <c r="AC369" i="1"/>
  <c r="AE369" i="1"/>
  <c r="AF369" i="1"/>
  <c r="AG369" i="1"/>
  <c r="CU369" i="1" s="1"/>
  <c r="T369" i="1" s="1"/>
  <c r="AH369" i="1"/>
  <c r="AI369" i="1"/>
  <c r="CW369" i="1" s="1"/>
  <c r="V369" i="1" s="1"/>
  <c r="AJ369" i="1"/>
  <c r="CX369" i="1" s="1"/>
  <c r="W369" i="1" s="1"/>
  <c r="CT369" i="1"/>
  <c r="CV369" i="1"/>
  <c r="U369" i="1" s="1"/>
  <c r="GL369" i="1"/>
  <c r="GN369" i="1"/>
  <c r="GO369" i="1"/>
  <c r="GP369" i="1"/>
  <c r="GV369" i="1"/>
  <c r="HC369" i="1" s="1"/>
  <c r="GX369" i="1" s="1"/>
  <c r="Q370" i="1"/>
  <c r="R370" i="1"/>
  <c r="W370" i="1"/>
  <c r="AC370" i="1"/>
  <c r="AE370" i="1"/>
  <c r="AF370" i="1"/>
  <c r="AG370" i="1"/>
  <c r="AH370" i="1"/>
  <c r="AI370" i="1"/>
  <c r="AJ370" i="1"/>
  <c r="CX370" i="1" s="1"/>
  <c r="CR370" i="1"/>
  <c r="CU370" i="1"/>
  <c r="T370" i="1" s="1"/>
  <c r="CV370" i="1"/>
  <c r="U370" i="1" s="1"/>
  <c r="CW370" i="1"/>
  <c r="V370" i="1" s="1"/>
  <c r="GL370" i="1"/>
  <c r="GN370" i="1"/>
  <c r="GO370" i="1"/>
  <c r="GP370" i="1"/>
  <c r="GV370" i="1"/>
  <c r="GX370" i="1"/>
  <c r="HC370" i="1"/>
  <c r="P371" i="1"/>
  <c r="FR371" i="1" s="1"/>
  <c r="R371" i="1"/>
  <c r="S371" i="1"/>
  <c r="CY371" i="1" s="1"/>
  <c r="U371" i="1"/>
  <c r="W371" i="1"/>
  <c r="X371" i="1"/>
  <c r="Y371" i="1"/>
  <c r="AB371" i="1"/>
  <c r="AC371" i="1"/>
  <c r="AD371" i="1"/>
  <c r="AE371" i="1"/>
  <c r="Q371" i="1" s="1"/>
  <c r="CP371" i="1" s="1"/>
  <c r="O371" i="1" s="1"/>
  <c r="AF371" i="1"/>
  <c r="CT371" i="1" s="1"/>
  <c r="AG371" i="1"/>
  <c r="AH371" i="1"/>
  <c r="CV371" i="1" s="1"/>
  <c r="AI371" i="1"/>
  <c r="CW371" i="1" s="1"/>
  <c r="V371" i="1" s="1"/>
  <c r="AJ371" i="1"/>
  <c r="CQ371" i="1"/>
  <c r="CR371" i="1"/>
  <c r="CS371" i="1"/>
  <c r="CU371" i="1"/>
  <c r="T371" i="1" s="1"/>
  <c r="CX371" i="1"/>
  <c r="CZ371" i="1"/>
  <c r="GL371" i="1"/>
  <c r="GN371" i="1"/>
  <c r="GO371" i="1"/>
  <c r="GP371" i="1"/>
  <c r="GV371" i="1"/>
  <c r="HC371" i="1" s="1"/>
  <c r="GX371" i="1" s="1"/>
  <c r="Q372" i="1"/>
  <c r="S372" i="1"/>
  <c r="X372" i="1" s="1"/>
  <c r="AC372" i="1"/>
  <c r="AE372" i="1"/>
  <c r="AF372" i="1"/>
  <c r="AG372" i="1"/>
  <c r="CU372" i="1" s="1"/>
  <c r="T372" i="1" s="1"/>
  <c r="AH372" i="1"/>
  <c r="CV372" i="1" s="1"/>
  <c r="U372" i="1" s="1"/>
  <c r="AI372" i="1"/>
  <c r="CW372" i="1" s="1"/>
  <c r="V372" i="1" s="1"/>
  <c r="AI403" i="1" s="1"/>
  <c r="AJ372" i="1"/>
  <c r="CX372" i="1" s="1"/>
  <c r="W372" i="1" s="1"/>
  <c r="CQ372" i="1"/>
  <c r="CT372" i="1"/>
  <c r="GL372" i="1"/>
  <c r="GN372" i="1"/>
  <c r="GO372" i="1"/>
  <c r="GP372" i="1"/>
  <c r="GV372" i="1"/>
  <c r="HC372" i="1" s="1"/>
  <c r="GX372" i="1" s="1"/>
  <c r="P373" i="1"/>
  <c r="FR373" i="1" s="1"/>
  <c r="W373" i="1"/>
  <c r="AC373" i="1"/>
  <c r="AD373" i="1"/>
  <c r="AE373" i="1"/>
  <c r="AF373" i="1"/>
  <c r="S373" i="1" s="1"/>
  <c r="AG373" i="1"/>
  <c r="AH373" i="1"/>
  <c r="AI373" i="1"/>
  <c r="AJ373" i="1"/>
  <c r="CX373" i="1" s="1"/>
  <c r="CT373" i="1"/>
  <c r="CU373" i="1"/>
  <c r="T373" i="1" s="1"/>
  <c r="CV373" i="1"/>
  <c r="U373" i="1" s="1"/>
  <c r="CW373" i="1"/>
  <c r="V373" i="1" s="1"/>
  <c r="CY373" i="1"/>
  <c r="GL373" i="1"/>
  <c r="GN373" i="1"/>
  <c r="GO373" i="1"/>
  <c r="GP373" i="1"/>
  <c r="GV373" i="1"/>
  <c r="GX373" i="1"/>
  <c r="HC373" i="1"/>
  <c r="P374" i="1"/>
  <c r="FR374" i="1" s="1"/>
  <c r="R374" i="1"/>
  <c r="S374" i="1"/>
  <c r="AC374" i="1"/>
  <c r="AD374" i="1"/>
  <c r="AB374" i="1" s="1"/>
  <c r="AE374" i="1"/>
  <c r="Q374" i="1" s="1"/>
  <c r="AF374" i="1"/>
  <c r="CT374" i="1" s="1"/>
  <c r="AG374" i="1"/>
  <c r="CU374" i="1" s="1"/>
  <c r="T374" i="1" s="1"/>
  <c r="AH374" i="1"/>
  <c r="CV374" i="1" s="1"/>
  <c r="U374" i="1" s="1"/>
  <c r="AI374" i="1"/>
  <c r="CW374" i="1" s="1"/>
  <c r="V374" i="1" s="1"/>
  <c r="AJ374" i="1"/>
  <c r="CQ374" i="1"/>
  <c r="CR374" i="1"/>
  <c r="CS374" i="1"/>
  <c r="CX374" i="1"/>
  <c r="W374" i="1" s="1"/>
  <c r="GL374" i="1"/>
  <c r="GN374" i="1"/>
  <c r="GO374" i="1"/>
  <c r="GP374" i="1"/>
  <c r="GV374" i="1"/>
  <c r="HC374" i="1" s="1"/>
  <c r="GX374" i="1" s="1"/>
  <c r="P375" i="1"/>
  <c r="Q375" i="1"/>
  <c r="S375" i="1"/>
  <c r="Y375" i="1" s="1"/>
  <c r="V375" i="1"/>
  <c r="AC375" i="1"/>
  <c r="AD375" i="1"/>
  <c r="AB375" i="1" s="1"/>
  <c r="AE375" i="1"/>
  <c r="AF375" i="1"/>
  <c r="AG375" i="1"/>
  <c r="CU375" i="1" s="1"/>
  <c r="T375" i="1" s="1"/>
  <c r="AH375" i="1"/>
  <c r="CV375" i="1" s="1"/>
  <c r="U375" i="1" s="1"/>
  <c r="AI375" i="1"/>
  <c r="CW375" i="1" s="1"/>
  <c r="AJ375" i="1"/>
  <c r="CQ375" i="1"/>
  <c r="CS375" i="1"/>
  <c r="CT375" i="1"/>
  <c r="CX375" i="1"/>
  <c r="W375" i="1" s="1"/>
  <c r="FR375" i="1"/>
  <c r="GL375" i="1"/>
  <c r="GN375" i="1"/>
  <c r="GO375" i="1"/>
  <c r="GP375" i="1"/>
  <c r="GV375" i="1"/>
  <c r="HC375" i="1" s="1"/>
  <c r="GX375" i="1" s="1"/>
  <c r="Q376" i="1"/>
  <c r="V376" i="1"/>
  <c r="W376" i="1"/>
  <c r="Y376" i="1"/>
  <c r="AC376" i="1"/>
  <c r="AD376" i="1"/>
  <c r="AE376" i="1"/>
  <c r="CS376" i="1" s="1"/>
  <c r="AF376" i="1"/>
  <c r="S376" i="1" s="1"/>
  <c r="AG376" i="1"/>
  <c r="AH376" i="1"/>
  <c r="AI376" i="1"/>
  <c r="AJ376" i="1"/>
  <c r="CX376" i="1" s="1"/>
  <c r="CT376" i="1"/>
  <c r="CU376" i="1"/>
  <c r="T376" i="1" s="1"/>
  <c r="CV376" i="1"/>
  <c r="U376" i="1" s="1"/>
  <c r="CW376" i="1"/>
  <c r="GL376" i="1"/>
  <c r="GN376" i="1"/>
  <c r="GO376" i="1"/>
  <c r="GP376" i="1"/>
  <c r="GV376" i="1"/>
  <c r="HC376" i="1"/>
  <c r="GX376" i="1" s="1"/>
  <c r="P377" i="1"/>
  <c r="FR377" i="1" s="1"/>
  <c r="R377" i="1"/>
  <c r="U377" i="1"/>
  <c r="AC377" i="1"/>
  <c r="AD377" i="1"/>
  <c r="AB377" i="1" s="1"/>
  <c r="AE377" i="1"/>
  <c r="Q377" i="1" s="1"/>
  <c r="AF377" i="1"/>
  <c r="CT377" i="1" s="1"/>
  <c r="AG377" i="1"/>
  <c r="CU377" i="1" s="1"/>
  <c r="T377" i="1" s="1"/>
  <c r="AH377" i="1"/>
  <c r="CV377" i="1" s="1"/>
  <c r="AI377" i="1"/>
  <c r="AJ377" i="1"/>
  <c r="CQ377" i="1"/>
  <c r="CR377" i="1"/>
  <c r="CS377" i="1"/>
  <c r="CW377" i="1"/>
  <c r="V377" i="1" s="1"/>
  <c r="CX377" i="1"/>
  <c r="W377" i="1" s="1"/>
  <c r="GL377" i="1"/>
  <c r="GN377" i="1"/>
  <c r="GO377" i="1"/>
  <c r="GP377" i="1"/>
  <c r="GV377" i="1"/>
  <c r="HC377" i="1"/>
  <c r="GX377" i="1" s="1"/>
  <c r="C378" i="1"/>
  <c r="D378" i="1"/>
  <c r="Q378" i="1"/>
  <c r="R378" i="1"/>
  <c r="AC378" i="1"/>
  <c r="P378" i="1" s="1"/>
  <c r="AE378" i="1"/>
  <c r="AD378" i="1" s="1"/>
  <c r="AF378" i="1"/>
  <c r="AG378" i="1"/>
  <c r="CU378" i="1" s="1"/>
  <c r="T378" i="1" s="1"/>
  <c r="AH378" i="1"/>
  <c r="AI378" i="1"/>
  <c r="AJ378" i="1"/>
  <c r="CR378" i="1"/>
  <c r="CV378" i="1"/>
  <c r="U378" i="1" s="1"/>
  <c r="CW378" i="1"/>
  <c r="V378" i="1" s="1"/>
  <c r="CX378" i="1"/>
  <c r="W378" i="1" s="1"/>
  <c r="GL378" i="1"/>
  <c r="GN378" i="1"/>
  <c r="GP378" i="1"/>
  <c r="GV378" i="1"/>
  <c r="HC378" i="1" s="1"/>
  <c r="GX378" i="1" s="1"/>
  <c r="C379" i="1"/>
  <c r="D379" i="1"/>
  <c r="Q379" i="1"/>
  <c r="S379" i="1"/>
  <c r="Y379" i="1" s="1"/>
  <c r="T379" i="1"/>
  <c r="U379" i="1"/>
  <c r="V379" i="1"/>
  <c r="X379" i="1"/>
  <c r="AC379" i="1"/>
  <c r="P379" i="1" s="1"/>
  <c r="AE379" i="1"/>
  <c r="AF379" i="1"/>
  <c r="AG379" i="1"/>
  <c r="CU379" i="1" s="1"/>
  <c r="AH379" i="1"/>
  <c r="CV379" i="1" s="1"/>
  <c r="AI379" i="1"/>
  <c r="CW379" i="1" s="1"/>
  <c r="AJ379" i="1"/>
  <c r="CX379" i="1" s="1"/>
  <c r="W379" i="1" s="1"/>
  <c r="CQ379" i="1"/>
  <c r="CR379" i="1"/>
  <c r="CS379" i="1"/>
  <c r="CT379" i="1"/>
  <c r="CZ379" i="1"/>
  <c r="GL379" i="1"/>
  <c r="GN379" i="1"/>
  <c r="GP379" i="1"/>
  <c r="GV379" i="1"/>
  <c r="HC379" i="1" s="1"/>
  <c r="GX379" i="1" s="1"/>
  <c r="I380" i="1"/>
  <c r="Q380" i="1"/>
  <c r="V380" i="1"/>
  <c r="Y380" i="1"/>
  <c r="AC380" i="1"/>
  <c r="AD380" i="1"/>
  <c r="AE380" i="1"/>
  <c r="CS380" i="1" s="1"/>
  <c r="AF380" i="1"/>
  <c r="S380" i="1" s="1"/>
  <c r="AG380" i="1"/>
  <c r="AH380" i="1"/>
  <c r="AI380" i="1"/>
  <c r="AJ380" i="1"/>
  <c r="CX380" i="1" s="1"/>
  <c r="W380" i="1" s="1"/>
  <c r="CR380" i="1"/>
  <c r="CT380" i="1"/>
  <c r="CU380" i="1"/>
  <c r="T380" i="1" s="1"/>
  <c r="CV380" i="1"/>
  <c r="U380" i="1" s="1"/>
  <c r="CW380" i="1"/>
  <c r="CY380" i="1"/>
  <c r="GL380" i="1"/>
  <c r="GN380" i="1"/>
  <c r="GP380" i="1"/>
  <c r="GV380" i="1"/>
  <c r="HC380" i="1"/>
  <c r="GX380" i="1" s="1"/>
  <c r="I381" i="1"/>
  <c r="AC381" i="1"/>
  <c r="AE381" i="1"/>
  <c r="AF381" i="1"/>
  <c r="CT381" i="1" s="1"/>
  <c r="AG381" i="1"/>
  <c r="CU381" i="1" s="1"/>
  <c r="AH381" i="1"/>
  <c r="AI381" i="1"/>
  <c r="AJ381" i="1"/>
  <c r="CQ381" i="1"/>
  <c r="CV381" i="1"/>
  <c r="CW381" i="1"/>
  <c r="CX381" i="1"/>
  <c r="W381" i="1" s="1"/>
  <c r="GL381" i="1"/>
  <c r="GN381" i="1"/>
  <c r="GP381" i="1"/>
  <c r="GV381" i="1"/>
  <c r="HC381" i="1"/>
  <c r="P382" i="1"/>
  <c r="R382" i="1"/>
  <c r="W382" i="1"/>
  <c r="AC382" i="1"/>
  <c r="CQ382" i="1" s="1"/>
  <c r="AD382" i="1"/>
  <c r="AB382" i="1" s="1"/>
  <c r="AE382" i="1"/>
  <c r="Q382" i="1" s="1"/>
  <c r="AF382" i="1"/>
  <c r="AG382" i="1"/>
  <c r="AH382" i="1"/>
  <c r="CV382" i="1" s="1"/>
  <c r="U382" i="1" s="1"/>
  <c r="AI382" i="1"/>
  <c r="AJ382" i="1"/>
  <c r="CR382" i="1"/>
  <c r="CS382" i="1"/>
  <c r="CU382" i="1"/>
  <c r="T382" i="1" s="1"/>
  <c r="CW382" i="1"/>
  <c r="V382" i="1" s="1"/>
  <c r="CX382" i="1"/>
  <c r="GL382" i="1"/>
  <c r="GN382" i="1"/>
  <c r="GO382" i="1"/>
  <c r="GP382" i="1"/>
  <c r="GV382" i="1"/>
  <c r="HC382" i="1"/>
  <c r="GX382" i="1" s="1"/>
  <c r="P383" i="1"/>
  <c r="R383" i="1"/>
  <c r="S383" i="1"/>
  <c r="AC383" i="1"/>
  <c r="CQ383" i="1" s="1"/>
  <c r="AD383" i="1"/>
  <c r="AB383" i="1" s="1"/>
  <c r="AE383" i="1"/>
  <c r="CR383" i="1" s="1"/>
  <c r="AF383" i="1"/>
  <c r="CT383" i="1" s="1"/>
  <c r="AG383" i="1"/>
  <c r="CU383" i="1" s="1"/>
  <c r="T383" i="1" s="1"/>
  <c r="AH383" i="1"/>
  <c r="AI383" i="1"/>
  <c r="CW383" i="1" s="1"/>
  <c r="V383" i="1" s="1"/>
  <c r="AJ383" i="1"/>
  <c r="CS383" i="1"/>
  <c r="CV383" i="1"/>
  <c r="U383" i="1" s="1"/>
  <c r="CX383" i="1"/>
  <c r="W383" i="1" s="1"/>
  <c r="FR383" i="1"/>
  <c r="GL383" i="1"/>
  <c r="FR403" i="1" s="1"/>
  <c r="FR338" i="1" s="1"/>
  <c r="GN383" i="1"/>
  <c r="GO383" i="1"/>
  <c r="GP383" i="1"/>
  <c r="GV383" i="1"/>
  <c r="HC383" i="1"/>
  <c r="GX383" i="1" s="1"/>
  <c r="C384" i="1"/>
  <c r="D384" i="1"/>
  <c r="P384" i="1"/>
  <c r="AC384" i="1"/>
  <c r="AE384" i="1"/>
  <c r="AF384" i="1"/>
  <c r="S384" i="1" s="1"/>
  <c r="AG384" i="1"/>
  <c r="AH384" i="1"/>
  <c r="AI384" i="1"/>
  <c r="CW384" i="1" s="1"/>
  <c r="V384" i="1" s="1"/>
  <c r="AJ384" i="1"/>
  <c r="CX384" i="1" s="1"/>
  <c r="W384" i="1" s="1"/>
  <c r="CQ384" i="1"/>
  <c r="CU384" i="1"/>
  <c r="T384" i="1" s="1"/>
  <c r="CV384" i="1"/>
  <c r="U384" i="1" s="1"/>
  <c r="GL384" i="1"/>
  <c r="GN384" i="1"/>
  <c r="GP384" i="1"/>
  <c r="GV384" i="1"/>
  <c r="HC384" i="1"/>
  <c r="GX384" i="1" s="1"/>
  <c r="C385" i="1"/>
  <c r="D385" i="1"/>
  <c r="P385" i="1"/>
  <c r="S385" i="1"/>
  <c r="Y385" i="1" s="1"/>
  <c r="W385" i="1"/>
  <c r="X385" i="1"/>
  <c r="AC385" i="1"/>
  <c r="AD385" i="1"/>
  <c r="AB385" i="1" s="1"/>
  <c r="AE385" i="1"/>
  <c r="CS385" i="1" s="1"/>
  <c r="AF385" i="1"/>
  <c r="CT385" i="1" s="1"/>
  <c r="AG385" i="1"/>
  <c r="CU385" i="1" s="1"/>
  <c r="T385" i="1" s="1"/>
  <c r="AH385" i="1"/>
  <c r="CV385" i="1" s="1"/>
  <c r="U385" i="1" s="1"/>
  <c r="AI385" i="1"/>
  <c r="CW385" i="1" s="1"/>
  <c r="V385" i="1" s="1"/>
  <c r="AJ385" i="1"/>
  <c r="CQ385" i="1"/>
  <c r="CR385" i="1"/>
  <c r="CX385" i="1"/>
  <c r="CZ385" i="1"/>
  <c r="GL385" i="1"/>
  <c r="GN385" i="1"/>
  <c r="GP385" i="1"/>
  <c r="GV385" i="1"/>
  <c r="GX385" i="1"/>
  <c r="HC385" i="1"/>
  <c r="C386" i="1"/>
  <c r="D386" i="1"/>
  <c r="I386" i="1"/>
  <c r="K386" i="1"/>
  <c r="P386" i="1"/>
  <c r="AC386" i="1"/>
  <c r="AE386" i="1"/>
  <c r="AF386" i="1"/>
  <c r="S386" i="1" s="1"/>
  <c r="AG386" i="1"/>
  <c r="AH386" i="1"/>
  <c r="AI386" i="1"/>
  <c r="CW386" i="1" s="1"/>
  <c r="V386" i="1" s="1"/>
  <c r="AJ386" i="1"/>
  <c r="CX386" i="1" s="1"/>
  <c r="W386" i="1" s="1"/>
  <c r="CQ386" i="1"/>
  <c r="CU386" i="1"/>
  <c r="T386" i="1" s="1"/>
  <c r="CV386" i="1"/>
  <c r="U386" i="1" s="1"/>
  <c r="GL386" i="1"/>
  <c r="GN386" i="1"/>
  <c r="GP386" i="1"/>
  <c r="GV386" i="1"/>
  <c r="GX386" i="1"/>
  <c r="HC386" i="1"/>
  <c r="C387" i="1"/>
  <c r="D387" i="1"/>
  <c r="I387" i="1"/>
  <c r="CU494" i="3" s="1"/>
  <c r="K387" i="1"/>
  <c r="S387" i="1"/>
  <c r="X387" i="1" s="1"/>
  <c r="U387" i="1"/>
  <c r="AC387" i="1"/>
  <c r="CQ387" i="1" s="1"/>
  <c r="AE387" i="1"/>
  <c r="CR387" i="1" s="1"/>
  <c r="AF387" i="1"/>
  <c r="CT387" i="1" s="1"/>
  <c r="AG387" i="1"/>
  <c r="CU387" i="1" s="1"/>
  <c r="T387" i="1" s="1"/>
  <c r="AH387" i="1"/>
  <c r="AI387" i="1"/>
  <c r="CW387" i="1" s="1"/>
  <c r="V387" i="1" s="1"/>
  <c r="AJ387" i="1"/>
  <c r="CX387" i="1" s="1"/>
  <c r="W387" i="1" s="1"/>
  <c r="CV387" i="1"/>
  <c r="CZ387" i="1"/>
  <c r="GL387" i="1"/>
  <c r="GN387" i="1"/>
  <c r="GP387" i="1"/>
  <c r="GV387" i="1"/>
  <c r="HC387" i="1"/>
  <c r="GX387" i="1" s="1"/>
  <c r="P388" i="1"/>
  <c r="FR388" i="1" s="1"/>
  <c r="R388" i="1"/>
  <c r="AC388" i="1"/>
  <c r="CQ388" i="1" s="1"/>
  <c r="AD388" i="1"/>
  <c r="AB388" i="1" s="1"/>
  <c r="AE388" i="1"/>
  <c r="CR388" i="1" s="1"/>
  <c r="AF388" i="1"/>
  <c r="CT388" i="1" s="1"/>
  <c r="AG388" i="1"/>
  <c r="CU388" i="1" s="1"/>
  <c r="T388" i="1" s="1"/>
  <c r="AH388" i="1"/>
  <c r="CV388" i="1" s="1"/>
  <c r="U388" i="1" s="1"/>
  <c r="AI388" i="1"/>
  <c r="AJ388" i="1"/>
  <c r="CS388" i="1"/>
  <c r="CW388" i="1"/>
  <c r="V388" i="1" s="1"/>
  <c r="CX388" i="1"/>
  <c r="W388" i="1" s="1"/>
  <c r="GL388" i="1"/>
  <c r="GN388" i="1"/>
  <c r="GO388" i="1"/>
  <c r="GP388" i="1"/>
  <c r="GV388" i="1"/>
  <c r="HC388" i="1"/>
  <c r="GX388" i="1" s="1"/>
  <c r="S389" i="1"/>
  <c r="CY389" i="1" s="1"/>
  <c r="X389" i="1"/>
  <c r="AC389" i="1"/>
  <c r="AD389" i="1"/>
  <c r="AE389" i="1"/>
  <c r="Q389" i="1" s="1"/>
  <c r="AF389" i="1"/>
  <c r="AG389" i="1"/>
  <c r="CU389" i="1" s="1"/>
  <c r="T389" i="1" s="1"/>
  <c r="AH389" i="1"/>
  <c r="CV389" i="1" s="1"/>
  <c r="U389" i="1" s="1"/>
  <c r="AI389" i="1"/>
  <c r="CW389" i="1" s="1"/>
  <c r="V389" i="1" s="1"/>
  <c r="AJ389" i="1"/>
  <c r="CX389" i="1" s="1"/>
  <c r="W389" i="1" s="1"/>
  <c r="CS389" i="1"/>
  <c r="CT389" i="1"/>
  <c r="GL389" i="1"/>
  <c r="GN389" i="1"/>
  <c r="GO389" i="1"/>
  <c r="GP389" i="1"/>
  <c r="GV389" i="1"/>
  <c r="HC389" i="1" s="1"/>
  <c r="GX389" i="1" s="1"/>
  <c r="C390" i="1"/>
  <c r="D390" i="1"/>
  <c r="I390" i="1"/>
  <c r="K390" i="1"/>
  <c r="P390" i="1"/>
  <c r="R390" i="1"/>
  <c r="AC390" i="1"/>
  <c r="CQ390" i="1" s="1"/>
  <c r="AD390" i="1"/>
  <c r="AE390" i="1"/>
  <c r="CR390" i="1" s="1"/>
  <c r="AF390" i="1"/>
  <c r="CT390" i="1" s="1"/>
  <c r="AG390" i="1"/>
  <c r="CU390" i="1" s="1"/>
  <c r="T390" i="1" s="1"/>
  <c r="AH390" i="1"/>
  <c r="CV390" i="1" s="1"/>
  <c r="U390" i="1" s="1"/>
  <c r="AI390" i="1"/>
  <c r="AJ390" i="1"/>
  <c r="CS390" i="1"/>
  <c r="CW390" i="1"/>
  <c r="V390" i="1" s="1"/>
  <c r="CX390" i="1"/>
  <c r="W390" i="1" s="1"/>
  <c r="GL390" i="1"/>
  <c r="GN390" i="1"/>
  <c r="GP390" i="1"/>
  <c r="GV390" i="1"/>
  <c r="HC390" i="1" s="1"/>
  <c r="GX390" i="1" s="1"/>
  <c r="C391" i="1"/>
  <c r="D391" i="1"/>
  <c r="I391" i="1"/>
  <c r="Q391" i="1" s="1"/>
  <c r="K391" i="1"/>
  <c r="P391" i="1"/>
  <c r="S391" i="1"/>
  <c r="Y391" i="1" s="1"/>
  <c r="W391" i="1"/>
  <c r="X391" i="1"/>
  <c r="AC391" i="1"/>
  <c r="AD391" i="1"/>
  <c r="AB391" i="1" s="1"/>
  <c r="AE391" i="1"/>
  <c r="CS391" i="1" s="1"/>
  <c r="AF391" i="1"/>
  <c r="CT391" i="1" s="1"/>
  <c r="AG391" i="1"/>
  <c r="CU391" i="1" s="1"/>
  <c r="T391" i="1" s="1"/>
  <c r="AH391" i="1"/>
  <c r="CV391" i="1" s="1"/>
  <c r="U391" i="1" s="1"/>
  <c r="AI391" i="1"/>
  <c r="CW391" i="1" s="1"/>
  <c r="V391" i="1" s="1"/>
  <c r="AJ391" i="1"/>
  <c r="CP391" i="1"/>
  <c r="O391" i="1" s="1"/>
  <c r="CQ391" i="1"/>
  <c r="CR391" i="1"/>
  <c r="CX391" i="1"/>
  <c r="CZ391" i="1"/>
  <c r="GL391" i="1"/>
  <c r="GM391" i="1"/>
  <c r="GO391" i="1" s="1"/>
  <c r="GN391" i="1"/>
  <c r="GP391" i="1"/>
  <c r="GV391" i="1"/>
  <c r="GX391" i="1"/>
  <c r="HC391" i="1"/>
  <c r="C392" i="1"/>
  <c r="D392" i="1"/>
  <c r="I392" i="1"/>
  <c r="K392" i="1"/>
  <c r="P392" i="1"/>
  <c r="AC392" i="1"/>
  <c r="AD392" i="1"/>
  <c r="AB392" i="1" s="1"/>
  <c r="AE392" i="1"/>
  <c r="AF392" i="1"/>
  <c r="S392" i="1" s="1"/>
  <c r="AG392" i="1"/>
  <c r="AH392" i="1"/>
  <c r="AI392" i="1"/>
  <c r="CW392" i="1" s="1"/>
  <c r="V392" i="1" s="1"/>
  <c r="AJ392" i="1"/>
  <c r="CX392" i="1" s="1"/>
  <c r="W392" i="1" s="1"/>
  <c r="CQ392" i="1"/>
  <c r="CU392" i="1"/>
  <c r="T392" i="1" s="1"/>
  <c r="CV392" i="1"/>
  <c r="U392" i="1" s="1"/>
  <c r="GL392" i="1"/>
  <c r="GN392" i="1"/>
  <c r="GP392" i="1"/>
  <c r="GV392" i="1"/>
  <c r="GX392" i="1"/>
  <c r="HC392" i="1"/>
  <c r="C393" i="1"/>
  <c r="D393" i="1"/>
  <c r="I393" i="1"/>
  <c r="K393" i="1"/>
  <c r="S393" i="1"/>
  <c r="X393" i="1" s="1"/>
  <c r="U393" i="1"/>
  <c r="AC393" i="1"/>
  <c r="CQ393" i="1" s="1"/>
  <c r="AE393" i="1"/>
  <c r="CR393" i="1" s="1"/>
  <c r="AF393" i="1"/>
  <c r="CT393" i="1" s="1"/>
  <c r="AG393" i="1"/>
  <c r="CU393" i="1" s="1"/>
  <c r="T393" i="1" s="1"/>
  <c r="AH393" i="1"/>
  <c r="AI393" i="1"/>
  <c r="CW393" i="1" s="1"/>
  <c r="V393" i="1" s="1"/>
  <c r="AJ393" i="1"/>
  <c r="CX393" i="1" s="1"/>
  <c r="W393" i="1" s="1"/>
  <c r="CV393" i="1"/>
  <c r="CZ393" i="1"/>
  <c r="GL393" i="1"/>
  <c r="GN393" i="1"/>
  <c r="GP393" i="1"/>
  <c r="GV393" i="1"/>
  <c r="HC393" i="1"/>
  <c r="GX393" i="1" s="1"/>
  <c r="I394" i="1"/>
  <c r="Q394" i="1"/>
  <c r="AC394" i="1"/>
  <c r="CQ394" i="1" s="1"/>
  <c r="AE394" i="1"/>
  <c r="R394" i="1" s="1"/>
  <c r="AF394" i="1"/>
  <c r="AG394" i="1"/>
  <c r="CU394" i="1" s="1"/>
  <c r="T394" i="1" s="1"/>
  <c r="AH394" i="1"/>
  <c r="AI394" i="1"/>
  <c r="AJ394" i="1"/>
  <c r="CX394" i="1" s="1"/>
  <c r="W394" i="1" s="1"/>
  <c r="CV394" i="1"/>
  <c r="U394" i="1" s="1"/>
  <c r="CW394" i="1"/>
  <c r="V394" i="1" s="1"/>
  <c r="GL394" i="1"/>
  <c r="GN394" i="1"/>
  <c r="GP394" i="1"/>
  <c r="GV394" i="1"/>
  <c r="HC394" i="1"/>
  <c r="GX394" i="1" s="1"/>
  <c r="I395" i="1"/>
  <c r="AB395" i="1"/>
  <c r="AC395" i="1"/>
  <c r="AD395" i="1"/>
  <c r="AE395" i="1"/>
  <c r="AF395" i="1"/>
  <c r="CT395" i="1" s="1"/>
  <c r="AG395" i="1"/>
  <c r="CU395" i="1" s="1"/>
  <c r="T395" i="1" s="1"/>
  <c r="AH395" i="1"/>
  <c r="CV395" i="1" s="1"/>
  <c r="AI395" i="1"/>
  <c r="CW395" i="1" s="1"/>
  <c r="AJ395" i="1"/>
  <c r="CX395" i="1" s="1"/>
  <c r="W395" i="1" s="1"/>
  <c r="CR395" i="1"/>
  <c r="CS395" i="1"/>
  <c r="GL395" i="1"/>
  <c r="GN395" i="1"/>
  <c r="GP395" i="1"/>
  <c r="GV395" i="1"/>
  <c r="HC395" i="1" s="1"/>
  <c r="GX395" i="1" s="1"/>
  <c r="R396" i="1"/>
  <c r="V396" i="1"/>
  <c r="W396" i="1"/>
  <c r="AC396" i="1"/>
  <c r="CQ396" i="1" s="1"/>
  <c r="AD396" i="1"/>
  <c r="AE396" i="1"/>
  <c r="CS396" i="1" s="1"/>
  <c r="AF396" i="1"/>
  <c r="CT396" i="1" s="1"/>
  <c r="AG396" i="1"/>
  <c r="CU396" i="1" s="1"/>
  <c r="T396" i="1" s="1"/>
  <c r="AH396" i="1"/>
  <c r="CV396" i="1" s="1"/>
  <c r="U396" i="1" s="1"/>
  <c r="AI396" i="1"/>
  <c r="AJ396" i="1"/>
  <c r="CX396" i="1" s="1"/>
  <c r="CR396" i="1"/>
  <c r="CW396" i="1"/>
  <c r="GL396" i="1"/>
  <c r="GN396" i="1"/>
  <c r="GO396" i="1"/>
  <c r="GP396" i="1"/>
  <c r="GV396" i="1"/>
  <c r="HC396" i="1"/>
  <c r="GX396" i="1" s="1"/>
  <c r="P397" i="1"/>
  <c r="FR397" i="1" s="1"/>
  <c r="R397" i="1"/>
  <c r="S397" i="1"/>
  <c r="AC397" i="1"/>
  <c r="CQ397" i="1" s="1"/>
  <c r="AD397" i="1"/>
  <c r="AB397" i="1" s="1"/>
  <c r="AE397" i="1"/>
  <c r="CR397" i="1" s="1"/>
  <c r="AF397" i="1"/>
  <c r="CT397" i="1" s="1"/>
  <c r="AG397" i="1"/>
  <c r="CU397" i="1" s="1"/>
  <c r="T397" i="1" s="1"/>
  <c r="AH397" i="1"/>
  <c r="CV397" i="1" s="1"/>
  <c r="U397" i="1" s="1"/>
  <c r="AI397" i="1"/>
  <c r="AJ397" i="1"/>
  <c r="CS397" i="1"/>
  <c r="CW397" i="1"/>
  <c r="V397" i="1" s="1"/>
  <c r="CX397" i="1"/>
  <c r="W397" i="1" s="1"/>
  <c r="GL397" i="1"/>
  <c r="GN397" i="1"/>
  <c r="GO397" i="1"/>
  <c r="GP397" i="1"/>
  <c r="GV397" i="1"/>
  <c r="HC397" i="1"/>
  <c r="GX397" i="1" s="1"/>
  <c r="C398" i="1"/>
  <c r="D398" i="1"/>
  <c r="I398" i="1"/>
  <c r="Q398" i="1" s="1"/>
  <c r="K398" i="1"/>
  <c r="R398" i="1"/>
  <c r="V398" i="1"/>
  <c r="AC398" i="1"/>
  <c r="CQ398" i="1" s="1"/>
  <c r="AD398" i="1"/>
  <c r="AE398" i="1"/>
  <c r="AF398" i="1"/>
  <c r="CT398" i="1" s="1"/>
  <c r="AG398" i="1"/>
  <c r="CU398" i="1" s="1"/>
  <c r="T398" i="1" s="1"/>
  <c r="AH398" i="1"/>
  <c r="CV398" i="1" s="1"/>
  <c r="U398" i="1" s="1"/>
  <c r="AI398" i="1"/>
  <c r="AJ398" i="1"/>
  <c r="CX398" i="1" s="1"/>
  <c r="W398" i="1" s="1"/>
  <c r="CR398" i="1"/>
  <c r="CS398" i="1"/>
  <c r="CW398" i="1"/>
  <c r="GL398" i="1"/>
  <c r="GN398" i="1"/>
  <c r="GP398" i="1"/>
  <c r="GV398" i="1"/>
  <c r="HC398" i="1" s="1"/>
  <c r="GX398" i="1" s="1"/>
  <c r="C399" i="1"/>
  <c r="D399" i="1"/>
  <c r="I399" i="1"/>
  <c r="K399" i="1"/>
  <c r="AC399" i="1"/>
  <c r="AD399" i="1"/>
  <c r="AE399" i="1"/>
  <c r="CS399" i="1" s="1"/>
  <c r="AF399" i="1"/>
  <c r="S399" i="1" s="1"/>
  <c r="AG399" i="1"/>
  <c r="AH399" i="1"/>
  <c r="CV399" i="1" s="1"/>
  <c r="U399" i="1" s="1"/>
  <c r="AI399" i="1"/>
  <c r="CW399" i="1" s="1"/>
  <c r="V399" i="1" s="1"/>
  <c r="AJ399" i="1"/>
  <c r="CR399" i="1"/>
  <c r="CT399" i="1"/>
  <c r="CU399" i="1"/>
  <c r="T399" i="1" s="1"/>
  <c r="CX399" i="1"/>
  <c r="GL399" i="1"/>
  <c r="GN399" i="1"/>
  <c r="GP399" i="1"/>
  <c r="GV399" i="1"/>
  <c r="HC399" i="1" s="1"/>
  <c r="GX399" i="1" s="1"/>
  <c r="I400" i="1"/>
  <c r="R400" i="1" s="1"/>
  <c r="P400" i="1"/>
  <c r="S400" i="1"/>
  <c r="Y400" i="1" s="1"/>
  <c r="W400" i="1"/>
  <c r="X400" i="1"/>
  <c r="AC400" i="1"/>
  <c r="AD400" i="1"/>
  <c r="AB400" i="1" s="1"/>
  <c r="AE400" i="1"/>
  <c r="CS400" i="1" s="1"/>
  <c r="AF400" i="1"/>
  <c r="AG400" i="1"/>
  <c r="CU400" i="1" s="1"/>
  <c r="T400" i="1" s="1"/>
  <c r="AH400" i="1"/>
  <c r="CV400" i="1" s="1"/>
  <c r="U400" i="1" s="1"/>
  <c r="AI400" i="1"/>
  <c r="CW400" i="1" s="1"/>
  <c r="V400" i="1" s="1"/>
  <c r="AJ400" i="1"/>
  <c r="CQ400" i="1"/>
  <c r="CR400" i="1"/>
  <c r="CT400" i="1"/>
  <c r="CX400" i="1"/>
  <c r="CZ400" i="1"/>
  <c r="GL400" i="1"/>
  <c r="GN400" i="1"/>
  <c r="GP400" i="1"/>
  <c r="GV400" i="1"/>
  <c r="GX400" i="1"/>
  <c r="HC400" i="1"/>
  <c r="AC401" i="1"/>
  <c r="CQ401" i="1" s="1"/>
  <c r="AE401" i="1"/>
  <c r="AF401" i="1"/>
  <c r="AG401" i="1"/>
  <c r="CU401" i="1" s="1"/>
  <c r="AH401" i="1"/>
  <c r="CV401" i="1" s="1"/>
  <c r="AI401" i="1"/>
  <c r="CW401" i="1" s="1"/>
  <c r="AJ401" i="1"/>
  <c r="CT401" i="1"/>
  <c r="CX401" i="1"/>
  <c r="GL401" i="1"/>
  <c r="GN401" i="1"/>
  <c r="GP401" i="1"/>
  <c r="GV401" i="1"/>
  <c r="HC401" i="1"/>
  <c r="B403" i="1"/>
  <c r="B338" i="1" s="1"/>
  <c r="C403" i="1"/>
  <c r="C338" i="1" s="1"/>
  <c r="D403" i="1"/>
  <c r="D338" i="1" s="1"/>
  <c r="F403" i="1"/>
  <c r="F338" i="1" s="1"/>
  <c r="G403" i="1"/>
  <c r="G338" i="1" s="1"/>
  <c r="AO403" i="1"/>
  <c r="AO338" i="1" s="1"/>
  <c r="BB403" i="1"/>
  <c r="BB338" i="1" s="1"/>
  <c r="BX403" i="1"/>
  <c r="BX338" i="1" s="1"/>
  <c r="CB403" i="1"/>
  <c r="CD403" i="1"/>
  <c r="CK403" i="1"/>
  <c r="CK338" i="1" s="1"/>
  <c r="CL403" i="1"/>
  <c r="CL338" i="1" s="1"/>
  <c r="CM403" i="1"/>
  <c r="CM338" i="1" s="1"/>
  <c r="EI403" i="1"/>
  <c r="EU403" i="1"/>
  <c r="FP403" i="1"/>
  <c r="GC403" i="1"/>
  <c r="GD403" i="1"/>
  <c r="GD338" i="1" s="1"/>
  <c r="GE403" i="1"/>
  <c r="GE338" i="1" s="1"/>
  <c r="F407" i="1"/>
  <c r="F416" i="1"/>
  <c r="D433" i="1"/>
  <c r="D435" i="1"/>
  <c r="E435" i="1"/>
  <c r="Z435" i="1"/>
  <c r="AA435" i="1"/>
  <c r="AM435" i="1"/>
  <c r="AN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CL435" i="1"/>
  <c r="CN435" i="1"/>
  <c r="CO435" i="1"/>
  <c r="CP435" i="1"/>
  <c r="CQ435" i="1"/>
  <c r="CR435" i="1"/>
  <c r="CS435" i="1"/>
  <c r="CT435" i="1"/>
  <c r="CU435" i="1"/>
  <c r="CV435" i="1"/>
  <c r="CW435" i="1"/>
  <c r="CX435" i="1"/>
  <c r="CY435" i="1"/>
  <c r="CZ435" i="1"/>
  <c r="DA435" i="1"/>
  <c r="DB435" i="1"/>
  <c r="DC435" i="1"/>
  <c r="DD435" i="1"/>
  <c r="DE435" i="1"/>
  <c r="DF435" i="1"/>
  <c r="DR435" i="1"/>
  <c r="DS435" i="1"/>
  <c r="EE435" i="1"/>
  <c r="EF435" i="1"/>
  <c r="EW435" i="1"/>
  <c r="EX435" i="1"/>
  <c r="EY435" i="1"/>
  <c r="EZ435" i="1"/>
  <c r="FA435" i="1"/>
  <c r="FB435" i="1"/>
  <c r="FC435" i="1"/>
  <c r="FD435" i="1"/>
  <c r="FE435" i="1"/>
  <c r="FF435" i="1"/>
  <c r="FG435" i="1"/>
  <c r="FH435" i="1"/>
  <c r="FI435" i="1"/>
  <c r="FJ435" i="1"/>
  <c r="FK435" i="1"/>
  <c r="FL435" i="1"/>
  <c r="FM435" i="1"/>
  <c r="FN435" i="1"/>
  <c r="FO435" i="1"/>
  <c r="GF435" i="1"/>
  <c r="GG435" i="1"/>
  <c r="GH435" i="1"/>
  <c r="GI435" i="1"/>
  <c r="GJ435" i="1"/>
  <c r="GK435" i="1"/>
  <c r="GL435" i="1"/>
  <c r="GM435" i="1"/>
  <c r="GN435" i="1"/>
  <c r="GO435" i="1"/>
  <c r="GP435" i="1"/>
  <c r="GQ435" i="1"/>
  <c r="GR435" i="1"/>
  <c r="GS435" i="1"/>
  <c r="GT435" i="1"/>
  <c r="GU435" i="1"/>
  <c r="GV435" i="1"/>
  <c r="GW435" i="1"/>
  <c r="GX435" i="1"/>
  <c r="C437" i="1"/>
  <c r="D437" i="1"/>
  <c r="I437" i="1"/>
  <c r="Q437" i="1" s="1"/>
  <c r="K437" i="1"/>
  <c r="P437" i="1"/>
  <c r="R437" i="1"/>
  <c r="S437" i="1"/>
  <c r="AB437" i="1"/>
  <c r="AC437" i="1"/>
  <c r="CQ437" i="1" s="1"/>
  <c r="AD437" i="1"/>
  <c r="AE437" i="1"/>
  <c r="AF437" i="1"/>
  <c r="CT437" i="1" s="1"/>
  <c r="AG437" i="1"/>
  <c r="AH437" i="1"/>
  <c r="CV437" i="1" s="1"/>
  <c r="U437" i="1" s="1"/>
  <c r="AI437" i="1"/>
  <c r="AJ437" i="1"/>
  <c r="CR437" i="1"/>
  <c r="CS437" i="1"/>
  <c r="CU437" i="1"/>
  <c r="T437" i="1" s="1"/>
  <c r="CW437" i="1"/>
  <c r="V437" i="1" s="1"/>
  <c r="CX437" i="1"/>
  <c r="W437" i="1" s="1"/>
  <c r="GL437" i="1"/>
  <c r="GN437" i="1"/>
  <c r="GP437" i="1"/>
  <c r="GV437" i="1"/>
  <c r="HC437" i="1" s="1"/>
  <c r="GX437" i="1"/>
  <c r="C438" i="1"/>
  <c r="D438" i="1"/>
  <c r="I438" i="1"/>
  <c r="P438" i="1" s="1"/>
  <c r="K438" i="1"/>
  <c r="S438" i="1"/>
  <c r="X438" i="1" s="1"/>
  <c r="U438" i="1"/>
  <c r="AC438" i="1"/>
  <c r="AD438" i="1"/>
  <c r="AB438" i="1" s="1"/>
  <c r="AE438" i="1"/>
  <c r="AF438" i="1"/>
  <c r="CT438" i="1" s="1"/>
  <c r="AG438" i="1"/>
  <c r="CU438" i="1" s="1"/>
  <c r="T438" i="1" s="1"/>
  <c r="AH438" i="1"/>
  <c r="CV438" i="1" s="1"/>
  <c r="AI438" i="1"/>
  <c r="CW438" i="1" s="1"/>
  <c r="V438" i="1" s="1"/>
  <c r="AJ438" i="1"/>
  <c r="CQ438" i="1"/>
  <c r="CR438" i="1"/>
  <c r="CS438" i="1"/>
  <c r="CX438" i="1"/>
  <c r="W438" i="1" s="1"/>
  <c r="GL438" i="1"/>
  <c r="GN438" i="1"/>
  <c r="GP438" i="1"/>
  <c r="GV438" i="1"/>
  <c r="HC438" i="1"/>
  <c r="I439" i="1"/>
  <c r="R439" i="1" s="1"/>
  <c r="S439" i="1"/>
  <c r="T439" i="1"/>
  <c r="AC439" i="1"/>
  <c r="AE439" i="1"/>
  <c r="Q439" i="1" s="1"/>
  <c r="AF439" i="1"/>
  <c r="AG439" i="1"/>
  <c r="CU439" i="1" s="1"/>
  <c r="AH439" i="1"/>
  <c r="AI439" i="1"/>
  <c r="CW439" i="1" s="1"/>
  <c r="V439" i="1" s="1"/>
  <c r="AJ439" i="1"/>
  <c r="CT439" i="1"/>
  <c r="CV439" i="1"/>
  <c r="U439" i="1" s="1"/>
  <c r="CX439" i="1"/>
  <c r="W439" i="1" s="1"/>
  <c r="GL439" i="1"/>
  <c r="GN439" i="1"/>
  <c r="GP439" i="1"/>
  <c r="GV439" i="1"/>
  <c r="HC439" i="1" s="1"/>
  <c r="GX439" i="1" s="1"/>
  <c r="AC440" i="1"/>
  <c r="AD440" i="1"/>
  <c r="AE440" i="1"/>
  <c r="CS440" i="1" s="1"/>
  <c r="AF440" i="1"/>
  <c r="AG440" i="1"/>
  <c r="AH440" i="1"/>
  <c r="AI440" i="1"/>
  <c r="AJ440" i="1"/>
  <c r="CX440" i="1" s="1"/>
  <c r="CR440" i="1"/>
  <c r="CT440" i="1"/>
  <c r="CU440" i="1"/>
  <c r="CV440" i="1"/>
  <c r="CW440" i="1"/>
  <c r="GL440" i="1"/>
  <c r="GN440" i="1"/>
  <c r="GP440" i="1"/>
  <c r="GV440" i="1"/>
  <c r="HC440" i="1" s="1"/>
  <c r="C441" i="1"/>
  <c r="D441" i="1"/>
  <c r="I441" i="1"/>
  <c r="K441" i="1"/>
  <c r="P441" i="1"/>
  <c r="R441" i="1"/>
  <c r="T441" i="1"/>
  <c r="AC441" i="1"/>
  <c r="CQ441" i="1" s="1"/>
  <c r="AD441" i="1"/>
  <c r="AB441" i="1" s="1"/>
  <c r="AE441" i="1"/>
  <c r="CR441" i="1" s="1"/>
  <c r="AF441" i="1"/>
  <c r="AG441" i="1"/>
  <c r="AH441" i="1"/>
  <c r="CV441" i="1" s="1"/>
  <c r="U441" i="1" s="1"/>
  <c r="AI441" i="1"/>
  <c r="CW441" i="1" s="1"/>
  <c r="V441" i="1" s="1"/>
  <c r="AJ441" i="1"/>
  <c r="CX441" i="1" s="1"/>
  <c r="W441" i="1" s="1"/>
  <c r="CU441" i="1"/>
  <c r="GL441" i="1"/>
  <c r="GN441" i="1"/>
  <c r="GP441" i="1"/>
  <c r="GV441" i="1"/>
  <c r="GX441" i="1"/>
  <c r="HC441" i="1"/>
  <c r="C442" i="1"/>
  <c r="D442" i="1"/>
  <c r="I442" i="1"/>
  <c r="K442" i="1"/>
  <c r="U442" i="1"/>
  <c r="Y442" i="1"/>
  <c r="AB442" i="1"/>
  <c r="AC442" i="1"/>
  <c r="AD442" i="1"/>
  <c r="AE442" i="1"/>
  <c r="AF442" i="1"/>
  <c r="S442" i="1" s="1"/>
  <c r="AG442" i="1"/>
  <c r="AH442" i="1"/>
  <c r="CV442" i="1" s="1"/>
  <c r="AI442" i="1"/>
  <c r="CW442" i="1" s="1"/>
  <c r="V442" i="1" s="1"/>
  <c r="AJ442" i="1"/>
  <c r="CX442" i="1" s="1"/>
  <c r="W442" i="1" s="1"/>
  <c r="CR442" i="1"/>
  <c r="CS442" i="1"/>
  <c r="CT442" i="1"/>
  <c r="CU442" i="1"/>
  <c r="GL442" i="1"/>
  <c r="GN442" i="1"/>
  <c r="GP442" i="1"/>
  <c r="GV442" i="1"/>
  <c r="HC442" i="1" s="1"/>
  <c r="I443" i="1"/>
  <c r="S443" i="1"/>
  <c r="U443" i="1"/>
  <c r="AC443" i="1"/>
  <c r="P443" i="1" s="1"/>
  <c r="AE443" i="1"/>
  <c r="AF443" i="1"/>
  <c r="CT443" i="1" s="1"/>
  <c r="AG443" i="1"/>
  <c r="CU443" i="1" s="1"/>
  <c r="T443" i="1" s="1"/>
  <c r="AH443" i="1"/>
  <c r="AI443" i="1"/>
  <c r="CW443" i="1" s="1"/>
  <c r="V443" i="1" s="1"/>
  <c r="AJ443" i="1"/>
  <c r="CQ443" i="1"/>
  <c r="CV443" i="1"/>
  <c r="CX443" i="1"/>
  <c r="W443" i="1" s="1"/>
  <c r="CZ443" i="1"/>
  <c r="GL443" i="1"/>
  <c r="GN443" i="1"/>
  <c r="GP443" i="1"/>
  <c r="GV443" i="1"/>
  <c r="HC443" i="1"/>
  <c r="GX443" i="1" s="1"/>
  <c r="AC444" i="1"/>
  <c r="AE444" i="1"/>
  <c r="AF444" i="1"/>
  <c r="CT444" i="1" s="1"/>
  <c r="AG444" i="1"/>
  <c r="CU444" i="1" s="1"/>
  <c r="AH444" i="1"/>
  <c r="AI444" i="1"/>
  <c r="AJ444" i="1"/>
  <c r="CR444" i="1"/>
  <c r="CV444" i="1"/>
  <c r="CW444" i="1"/>
  <c r="CX444" i="1"/>
  <c r="GL444" i="1"/>
  <c r="GN444" i="1"/>
  <c r="GP444" i="1"/>
  <c r="GV444" i="1"/>
  <c r="HC444" i="1"/>
  <c r="S445" i="1"/>
  <c r="CY445" i="1" s="1"/>
  <c r="V445" i="1"/>
  <c r="X445" i="1"/>
  <c r="AC445" i="1"/>
  <c r="AD445" i="1"/>
  <c r="AE445" i="1"/>
  <c r="Q445" i="1" s="1"/>
  <c r="AF445" i="1"/>
  <c r="AG445" i="1"/>
  <c r="AH445" i="1"/>
  <c r="AI445" i="1"/>
  <c r="CW445" i="1" s="1"/>
  <c r="AJ445" i="1"/>
  <c r="CX445" i="1" s="1"/>
  <c r="W445" i="1" s="1"/>
  <c r="AJ466" i="1" s="1"/>
  <c r="CS445" i="1"/>
  <c r="CT445" i="1"/>
  <c r="CU445" i="1"/>
  <c r="T445" i="1" s="1"/>
  <c r="CV445" i="1"/>
  <c r="U445" i="1" s="1"/>
  <c r="GL445" i="1"/>
  <c r="GN445" i="1"/>
  <c r="GO445" i="1"/>
  <c r="GP445" i="1"/>
  <c r="GV445" i="1"/>
  <c r="HC445" i="1" s="1"/>
  <c r="GX445" i="1" s="1"/>
  <c r="R446" i="1"/>
  <c r="T446" i="1"/>
  <c r="V446" i="1"/>
  <c r="AC446" i="1"/>
  <c r="AB446" i="1" s="1"/>
  <c r="AD446" i="1"/>
  <c r="AE446" i="1"/>
  <c r="CS446" i="1" s="1"/>
  <c r="AF446" i="1"/>
  <c r="AG446" i="1"/>
  <c r="CU446" i="1" s="1"/>
  <c r="AH446" i="1"/>
  <c r="CV446" i="1" s="1"/>
  <c r="U446" i="1" s="1"/>
  <c r="AI446" i="1"/>
  <c r="AJ446" i="1"/>
  <c r="CX446" i="1" s="1"/>
  <c r="W446" i="1" s="1"/>
  <c r="CQ446" i="1"/>
  <c r="CR446" i="1"/>
  <c r="CW446" i="1"/>
  <c r="GL446" i="1"/>
  <c r="GN446" i="1"/>
  <c r="GO446" i="1"/>
  <c r="GP446" i="1"/>
  <c r="GV446" i="1"/>
  <c r="HC446" i="1"/>
  <c r="GX446" i="1" s="1"/>
  <c r="P447" i="1"/>
  <c r="R447" i="1"/>
  <c r="AC447" i="1"/>
  <c r="CQ447" i="1" s="1"/>
  <c r="AD447" i="1"/>
  <c r="AB447" i="1" s="1"/>
  <c r="AE447" i="1"/>
  <c r="Q447" i="1" s="1"/>
  <c r="AF447" i="1"/>
  <c r="CT447" i="1" s="1"/>
  <c r="AG447" i="1"/>
  <c r="AH447" i="1"/>
  <c r="CV447" i="1" s="1"/>
  <c r="U447" i="1" s="1"/>
  <c r="AI447" i="1"/>
  <c r="AJ447" i="1"/>
  <c r="CR447" i="1"/>
  <c r="CS447" i="1"/>
  <c r="CU447" i="1"/>
  <c r="T447" i="1" s="1"/>
  <c r="CW447" i="1"/>
  <c r="V447" i="1" s="1"/>
  <c r="CX447" i="1"/>
  <c r="W447" i="1" s="1"/>
  <c r="GL447" i="1"/>
  <c r="GN447" i="1"/>
  <c r="GO447" i="1"/>
  <c r="GP447" i="1"/>
  <c r="GV447" i="1"/>
  <c r="HC447" i="1"/>
  <c r="GX447" i="1" s="1"/>
  <c r="S448" i="1"/>
  <c r="CY448" i="1" s="1"/>
  <c r="V448" i="1"/>
  <c r="X448" i="1"/>
  <c r="AC448" i="1"/>
  <c r="AD448" i="1"/>
  <c r="AE448" i="1"/>
  <c r="Q448" i="1" s="1"/>
  <c r="AF448" i="1"/>
  <c r="AG448" i="1"/>
  <c r="AH448" i="1"/>
  <c r="AI448" i="1"/>
  <c r="CW448" i="1" s="1"/>
  <c r="AJ448" i="1"/>
  <c r="CX448" i="1" s="1"/>
  <c r="W448" i="1" s="1"/>
  <c r="CS448" i="1"/>
  <c r="CT448" i="1"/>
  <c r="CU448" i="1"/>
  <c r="T448" i="1" s="1"/>
  <c r="CV448" i="1"/>
  <c r="U448" i="1" s="1"/>
  <c r="GL448" i="1"/>
  <c r="GN448" i="1"/>
  <c r="GO448" i="1"/>
  <c r="GP448" i="1"/>
  <c r="GV448" i="1"/>
  <c r="HC448" i="1" s="1"/>
  <c r="GX448" i="1" s="1"/>
  <c r="R449" i="1"/>
  <c r="T449" i="1"/>
  <c r="V449" i="1"/>
  <c r="AC449" i="1"/>
  <c r="AB449" i="1" s="1"/>
  <c r="AD449" i="1"/>
  <c r="AE449" i="1"/>
  <c r="CS449" i="1" s="1"/>
  <c r="AF449" i="1"/>
  <c r="AG449" i="1"/>
  <c r="CU449" i="1" s="1"/>
  <c r="AH449" i="1"/>
  <c r="CV449" i="1" s="1"/>
  <c r="U449" i="1" s="1"/>
  <c r="AI449" i="1"/>
  <c r="AJ449" i="1"/>
  <c r="CX449" i="1" s="1"/>
  <c r="W449" i="1" s="1"/>
  <c r="CQ449" i="1"/>
  <c r="CR449" i="1"/>
  <c r="CW449" i="1"/>
  <c r="GL449" i="1"/>
  <c r="GN449" i="1"/>
  <c r="GO449" i="1"/>
  <c r="GP449" i="1"/>
  <c r="GV449" i="1"/>
  <c r="HC449" i="1"/>
  <c r="GX449" i="1" s="1"/>
  <c r="P450" i="1"/>
  <c r="R450" i="1"/>
  <c r="AC450" i="1"/>
  <c r="CQ450" i="1" s="1"/>
  <c r="AD450" i="1"/>
  <c r="AB450" i="1" s="1"/>
  <c r="AE450" i="1"/>
  <c r="Q450" i="1" s="1"/>
  <c r="AF450" i="1"/>
  <c r="CT450" i="1" s="1"/>
  <c r="AG450" i="1"/>
  <c r="AH450" i="1"/>
  <c r="CV450" i="1" s="1"/>
  <c r="U450" i="1" s="1"/>
  <c r="AI450" i="1"/>
  <c r="AJ450" i="1"/>
  <c r="CR450" i="1"/>
  <c r="CS450" i="1"/>
  <c r="CU450" i="1"/>
  <c r="T450" i="1" s="1"/>
  <c r="CW450" i="1"/>
  <c r="V450" i="1" s="1"/>
  <c r="CX450" i="1"/>
  <c r="W450" i="1" s="1"/>
  <c r="GL450" i="1"/>
  <c r="GN450" i="1"/>
  <c r="GO450" i="1"/>
  <c r="GP450" i="1"/>
  <c r="GV450" i="1"/>
  <c r="HC450" i="1"/>
  <c r="GX450" i="1" s="1"/>
  <c r="S451" i="1"/>
  <c r="CY451" i="1" s="1"/>
  <c r="V451" i="1"/>
  <c r="AI466" i="1" s="1"/>
  <c r="X451" i="1"/>
  <c r="AC451" i="1"/>
  <c r="AD451" i="1"/>
  <c r="AE451" i="1"/>
  <c r="Q451" i="1" s="1"/>
  <c r="AF451" i="1"/>
  <c r="AG451" i="1"/>
  <c r="AH451" i="1"/>
  <c r="AI451" i="1"/>
  <c r="CW451" i="1" s="1"/>
  <c r="AJ451" i="1"/>
  <c r="CX451" i="1" s="1"/>
  <c r="W451" i="1" s="1"/>
  <c r="CS451" i="1"/>
  <c r="CT451" i="1"/>
  <c r="CU451" i="1"/>
  <c r="T451" i="1" s="1"/>
  <c r="CV451" i="1"/>
  <c r="U451" i="1" s="1"/>
  <c r="GL451" i="1"/>
  <c r="GN451" i="1"/>
  <c r="GO451" i="1"/>
  <c r="GP451" i="1"/>
  <c r="GV451" i="1"/>
  <c r="HC451" i="1" s="1"/>
  <c r="GX451" i="1" s="1"/>
  <c r="R452" i="1"/>
  <c r="T452" i="1"/>
  <c r="V452" i="1"/>
  <c r="AC452" i="1"/>
  <c r="AB452" i="1" s="1"/>
  <c r="AD452" i="1"/>
  <c r="AE452" i="1"/>
  <c r="CS452" i="1" s="1"/>
  <c r="AF452" i="1"/>
  <c r="AG452" i="1"/>
  <c r="CU452" i="1" s="1"/>
  <c r="AH452" i="1"/>
  <c r="CV452" i="1" s="1"/>
  <c r="U452" i="1" s="1"/>
  <c r="AI452" i="1"/>
  <c r="AJ452" i="1"/>
  <c r="CX452" i="1" s="1"/>
  <c r="W452" i="1" s="1"/>
  <c r="CQ452" i="1"/>
  <c r="CR452" i="1"/>
  <c r="CW452" i="1"/>
  <c r="GL452" i="1"/>
  <c r="FR466" i="1" s="1"/>
  <c r="GN452" i="1"/>
  <c r="GO452" i="1"/>
  <c r="GP452" i="1"/>
  <c r="GV452" i="1"/>
  <c r="HC452" i="1"/>
  <c r="GX452" i="1" s="1"/>
  <c r="C453" i="1"/>
  <c r="D453" i="1"/>
  <c r="I453" i="1"/>
  <c r="CU553" i="3" s="1"/>
  <c r="K453" i="1"/>
  <c r="S453" i="1"/>
  <c r="CY453" i="1" s="1"/>
  <c r="V453" i="1"/>
  <c r="X453" i="1"/>
  <c r="AB453" i="1"/>
  <c r="AC453" i="1"/>
  <c r="P453" i="1" s="1"/>
  <c r="AD453" i="1"/>
  <c r="AE453" i="1"/>
  <c r="Q453" i="1" s="1"/>
  <c r="AF453" i="1"/>
  <c r="AG453" i="1"/>
  <c r="AH453" i="1"/>
  <c r="AI453" i="1"/>
  <c r="CW453" i="1" s="1"/>
  <c r="AJ453" i="1"/>
  <c r="CX453" i="1" s="1"/>
  <c r="W453" i="1" s="1"/>
  <c r="CQ453" i="1"/>
  <c r="CS453" i="1"/>
  <c r="CT453" i="1"/>
  <c r="CU453" i="1"/>
  <c r="T453" i="1" s="1"/>
  <c r="CV453" i="1"/>
  <c r="U453" i="1" s="1"/>
  <c r="GL453" i="1"/>
  <c r="GN453" i="1"/>
  <c r="GP453" i="1"/>
  <c r="CD466" i="1" s="1"/>
  <c r="GV453" i="1"/>
  <c r="HC453" i="1" s="1"/>
  <c r="GX453" i="1" s="1"/>
  <c r="C454" i="1"/>
  <c r="D454" i="1"/>
  <c r="I454" i="1"/>
  <c r="K454" i="1"/>
  <c r="S454" i="1"/>
  <c r="T454" i="1"/>
  <c r="AC454" i="1"/>
  <c r="AE454" i="1"/>
  <c r="AF454" i="1"/>
  <c r="AG454" i="1"/>
  <c r="CU454" i="1" s="1"/>
  <c r="AH454" i="1"/>
  <c r="CV454" i="1" s="1"/>
  <c r="U454" i="1" s="1"/>
  <c r="AI454" i="1"/>
  <c r="CW454" i="1" s="1"/>
  <c r="V454" i="1" s="1"/>
  <c r="AJ454" i="1"/>
  <c r="CT454" i="1"/>
  <c r="CX454" i="1"/>
  <c r="W454" i="1" s="1"/>
  <c r="GL454" i="1"/>
  <c r="GN454" i="1"/>
  <c r="GP454" i="1"/>
  <c r="GV454" i="1"/>
  <c r="HC454" i="1"/>
  <c r="GX454" i="1" s="1"/>
  <c r="I455" i="1"/>
  <c r="P455" i="1"/>
  <c r="AC455" i="1"/>
  <c r="AD455" i="1"/>
  <c r="AE455" i="1"/>
  <c r="AF455" i="1"/>
  <c r="S455" i="1" s="1"/>
  <c r="AG455" i="1"/>
  <c r="AH455" i="1"/>
  <c r="AI455" i="1"/>
  <c r="AJ455" i="1"/>
  <c r="CX455" i="1" s="1"/>
  <c r="W455" i="1" s="1"/>
  <c r="CT455" i="1"/>
  <c r="CU455" i="1"/>
  <c r="T455" i="1" s="1"/>
  <c r="CV455" i="1"/>
  <c r="U455" i="1" s="1"/>
  <c r="CW455" i="1"/>
  <c r="V455" i="1" s="1"/>
  <c r="GL455" i="1"/>
  <c r="GN455" i="1"/>
  <c r="GP455" i="1"/>
  <c r="GV455" i="1"/>
  <c r="HC455" i="1" s="1"/>
  <c r="GX455" i="1" s="1"/>
  <c r="I456" i="1"/>
  <c r="Q456" i="1" s="1"/>
  <c r="P456" i="1"/>
  <c r="S456" i="1"/>
  <c r="CY456" i="1" s="1"/>
  <c r="U456" i="1"/>
  <c r="AC456" i="1"/>
  <c r="AD456" i="1"/>
  <c r="AB456" i="1" s="1"/>
  <c r="AE456" i="1"/>
  <c r="AF456" i="1"/>
  <c r="CT456" i="1" s="1"/>
  <c r="AG456" i="1"/>
  <c r="CU456" i="1" s="1"/>
  <c r="T456" i="1" s="1"/>
  <c r="AH456" i="1"/>
  <c r="CV456" i="1" s="1"/>
  <c r="AI456" i="1"/>
  <c r="CW456" i="1" s="1"/>
  <c r="V456" i="1" s="1"/>
  <c r="AJ456" i="1"/>
  <c r="CP456" i="1"/>
  <c r="O456" i="1" s="1"/>
  <c r="CQ456" i="1"/>
  <c r="CR456" i="1"/>
  <c r="CS456" i="1"/>
  <c r="CX456" i="1"/>
  <c r="W456" i="1" s="1"/>
  <c r="GL456" i="1"/>
  <c r="GN456" i="1"/>
  <c r="GP456" i="1"/>
  <c r="GV456" i="1"/>
  <c r="GX456" i="1"/>
  <c r="HC456" i="1"/>
  <c r="C457" i="1"/>
  <c r="D457" i="1"/>
  <c r="I457" i="1"/>
  <c r="K457" i="1"/>
  <c r="P457" i="1"/>
  <c r="Q457" i="1"/>
  <c r="AC457" i="1"/>
  <c r="AD457" i="1"/>
  <c r="AB457" i="1" s="1"/>
  <c r="AE457" i="1"/>
  <c r="CR457" i="1" s="1"/>
  <c r="AF457" i="1"/>
  <c r="AG457" i="1"/>
  <c r="AH457" i="1"/>
  <c r="AI457" i="1"/>
  <c r="AJ457" i="1"/>
  <c r="CQ457" i="1"/>
  <c r="CU457" i="1"/>
  <c r="T457" i="1" s="1"/>
  <c r="CV457" i="1"/>
  <c r="U457" i="1" s="1"/>
  <c r="CW457" i="1"/>
  <c r="V457" i="1" s="1"/>
  <c r="CX457" i="1"/>
  <c r="W457" i="1" s="1"/>
  <c r="GL457" i="1"/>
  <c r="GN457" i="1"/>
  <c r="GP457" i="1"/>
  <c r="GV457" i="1"/>
  <c r="HC457" i="1"/>
  <c r="GX457" i="1" s="1"/>
  <c r="C458" i="1"/>
  <c r="D458" i="1"/>
  <c r="I458" i="1"/>
  <c r="K458" i="1"/>
  <c r="Q458" i="1"/>
  <c r="S458" i="1"/>
  <c r="CZ458" i="1" s="1"/>
  <c r="V458" i="1"/>
  <c r="AC458" i="1"/>
  <c r="P458" i="1" s="1"/>
  <c r="CP458" i="1" s="1"/>
  <c r="O458" i="1" s="1"/>
  <c r="AE458" i="1"/>
  <c r="AF458" i="1"/>
  <c r="CT458" i="1" s="1"/>
  <c r="AG458" i="1"/>
  <c r="CU458" i="1" s="1"/>
  <c r="T458" i="1" s="1"/>
  <c r="AH458" i="1"/>
  <c r="AI458" i="1"/>
  <c r="CW458" i="1" s="1"/>
  <c r="AJ458" i="1"/>
  <c r="CQ458" i="1"/>
  <c r="CV458" i="1"/>
  <c r="U458" i="1" s="1"/>
  <c r="CX458" i="1"/>
  <c r="W458" i="1" s="1"/>
  <c r="GL458" i="1"/>
  <c r="GN458" i="1"/>
  <c r="GP458" i="1"/>
  <c r="GV458" i="1"/>
  <c r="HC458" i="1"/>
  <c r="GX458" i="1" s="1"/>
  <c r="I459" i="1"/>
  <c r="Q459" i="1"/>
  <c r="R459" i="1"/>
  <c r="AC459" i="1"/>
  <c r="AE459" i="1"/>
  <c r="AF459" i="1"/>
  <c r="S459" i="1" s="1"/>
  <c r="AG459" i="1"/>
  <c r="CU459" i="1" s="1"/>
  <c r="T459" i="1" s="1"/>
  <c r="AH459" i="1"/>
  <c r="AI459" i="1"/>
  <c r="AJ459" i="1"/>
  <c r="CX459" i="1" s="1"/>
  <c r="W459" i="1" s="1"/>
  <c r="CR459" i="1"/>
  <c r="CT459" i="1"/>
  <c r="CV459" i="1"/>
  <c r="U459" i="1" s="1"/>
  <c r="CW459" i="1"/>
  <c r="V459" i="1" s="1"/>
  <c r="GL459" i="1"/>
  <c r="GN459" i="1"/>
  <c r="GP459" i="1"/>
  <c r="GV459" i="1"/>
  <c r="HC459" i="1" s="1"/>
  <c r="GX459" i="1" s="1"/>
  <c r="I460" i="1"/>
  <c r="Q460" i="1" s="1"/>
  <c r="R460" i="1"/>
  <c r="U460" i="1"/>
  <c r="AB460" i="1"/>
  <c r="AC460" i="1"/>
  <c r="AD460" i="1"/>
  <c r="AE460" i="1"/>
  <c r="AF460" i="1"/>
  <c r="AG460" i="1"/>
  <c r="AH460" i="1"/>
  <c r="CV460" i="1" s="1"/>
  <c r="AI460" i="1"/>
  <c r="AJ460" i="1"/>
  <c r="CX460" i="1" s="1"/>
  <c r="W460" i="1" s="1"/>
  <c r="CR460" i="1"/>
  <c r="CS460" i="1"/>
  <c r="CT460" i="1"/>
  <c r="CU460" i="1"/>
  <c r="CW460" i="1"/>
  <c r="V460" i="1" s="1"/>
  <c r="GL460" i="1"/>
  <c r="GN460" i="1"/>
  <c r="GP460" i="1"/>
  <c r="GV460" i="1"/>
  <c r="HC460" i="1" s="1"/>
  <c r="GX460" i="1" s="1"/>
  <c r="R461" i="1"/>
  <c r="V461" i="1"/>
  <c r="W461" i="1"/>
  <c r="AC461" i="1"/>
  <c r="AD461" i="1"/>
  <c r="AE461" i="1"/>
  <c r="CS461" i="1" s="1"/>
  <c r="AF461" i="1"/>
  <c r="S461" i="1" s="1"/>
  <c r="CZ461" i="1" s="1"/>
  <c r="AG461" i="1"/>
  <c r="CU461" i="1" s="1"/>
  <c r="T461" i="1" s="1"/>
  <c r="AH461" i="1"/>
  <c r="CV461" i="1" s="1"/>
  <c r="U461" i="1" s="1"/>
  <c r="AI461" i="1"/>
  <c r="AJ461" i="1"/>
  <c r="CX461" i="1" s="1"/>
  <c r="CQ461" i="1"/>
  <c r="CR461" i="1"/>
  <c r="CW461" i="1"/>
  <c r="GL461" i="1"/>
  <c r="GN461" i="1"/>
  <c r="GO461" i="1"/>
  <c r="GP461" i="1"/>
  <c r="GV461" i="1"/>
  <c r="HC461" i="1"/>
  <c r="GX461" i="1" s="1"/>
  <c r="P462" i="1"/>
  <c r="FR462" i="1" s="1"/>
  <c r="R462" i="1"/>
  <c r="U462" i="1"/>
  <c r="W462" i="1"/>
  <c r="AC462" i="1"/>
  <c r="CQ462" i="1" s="1"/>
  <c r="AD462" i="1"/>
  <c r="AB462" i="1" s="1"/>
  <c r="AE462" i="1"/>
  <c r="Q462" i="1" s="1"/>
  <c r="AF462" i="1"/>
  <c r="S462" i="1" s="1"/>
  <c r="AG462" i="1"/>
  <c r="CU462" i="1" s="1"/>
  <c r="T462" i="1" s="1"/>
  <c r="AH462" i="1"/>
  <c r="CV462" i="1" s="1"/>
  <c r="AI462" i="1"/>
  <c r="AJ462" i="1"/>
  <c r="CR462" i="1"/>
  <c r="CS462" i="1"/>
  <c r="CW462" i="1"/>
  <c r="V462" i="1" s="1"/>
  <c r="CX462" i="1"/>
  <c r="GL462" i="1"/>
  <c r="GN462" i="1"/>
  <c r="GO462" i="1"/>
  <c r="GP462" i="1"/>
  <c r="GV462" i="1"/>
  <c r="HC462" i="1" s="1"/>
  <c r="GX462" i="1" s="1"/>
  <c r="Q463" i="1"/>
  <c r="S463" i="1"/>
  <c r="X463" i="1" s="1"/>
  <c r="AC463" i="1"/>
  <c r="AE463" i="1"/>
  <c r="AF463" i="1"/>
  <c r="AG463" i="1"/>
  <c r="CU463" i="1" s="1"/>
  <c r="T463" i="1" s="1"/>
  <c r="AH463" i="1"/>
  <c r="AI463" i="1"/>
  <c r="CW463" i="1" s="1"/>
  <c r="V463" i="1" s="1"/>
  <c r="AJ463" i="1"/>
  <c r="CQ463" i="1"/>
  <c r="CT463" i="1"/>
  <c r="CV463" i="1"/>
  <c r="U463" i="1" s="1"/>
  <c r="CX463" i="1"/>
  <c r="W463" i="1" s="1"/>
  <c r="GL463" i="1"/>
  <c r="GN463" i="1"/>
  <c r="GO463" i="1"/>
  <c r="GP463" i="1"/>
  <c r="GV463" i="1"/>
  <c r="HC463" i="1" s="1"/>
  <c r="GX463" i="1" s="1"/>
  <c r="R464" i="1"/>
  <c r="S464" i="1"/>
  <c r="CZ464" i="1" s="1"/>
  <c r="T464" i="1"/>
  <c r="V464" i="1"/>
  <c r="Y464" i="1"/>
  <c r="AC464" i="1"/>
  <c r="AD464" i="1"/>
  <c r="AE464" i="1"/>
  <c r="CS464" i="1" s="1"/>
  <c r="AF464" i="1"/>
  <c r="AG464" i="1"/>
  <c r="CU464" i="1" s="1"/>
  <c r="AH464" i="1"/>
  <c r="CV464" i="1" s="1"/>
  <c r="U464" i="1" s="1"/>
  <c r="AI464" i="1"/>
  <c r="AJ464" i="1"/>
  <c r="CX464" i="1" s="1"/>
  <c r="W464" i="1" s="1"/>
  <c r="CQ464" i="1"/>
  <c r="CR464" i="1"/>
  <c r="CT464" i="1"/>
  <c r="CW464" i="1"/>
  <c r="CY464" i="1"/>
  <c r="GL464" i="1"/>
  <c r="GN464" i="1"/>
  <c r="GO464" i="1"/>
  <c r="GP464" i="1"/>
  <c r="FV466" i="1" s="1"/>
  <c r="GV464" i="1"/>
  <c r="HC464" i="1"/>
  <c r="GX464" i="1" s="1"/>
  <c r="B466" i="1"/>
  <c r="B435" i="1" s="1"/>
  <c r="C466" i="1"/>
  <c r="C435" i="1" s="1"/>
  <c r="D466" i="1"/>
  <c r="F466" i="1"/>
  <c r="F435" i="1" s="1"/>
  <c r="G466" i="1"/>
  <c r="G435" i="1" s="1"/>
  <c r="AO466" i="1"/>
  <c r="AO435" i="1" s="1"/>
  <c r="BC466" i="1"/>
  <c r="BC435" i="1" s="1"/>
  <c r="BD466" i="1"/>
  <c r="BD435" i="1" s="1"/>
  <c r="BX466" i="1"/>
  <c r="BX435" i="1" s="1"/>
  <c r="CB466" i="1"/>
  <c r="AS466" i="1" s="1"/>
  <c r="AS435" i="1" s="1"/>
  <c r="CK466" i="1"/>
  <c r="CK435" i="1" s="1"/>
  <c r="CL466" i="1"/>
  <c r="CM466" i="1"/>
  <c r="CM435" i="1" s="1"/>
  <c r="EG466" i="1"/>
  <c r="EG435" i="1" s="1"/>
  <c r="ET466" i="1"/>
  <c r="ET435" i="1" s="1"/>
  <c r="EU466" i="1"/>
  <c r="EU435" i="1" s="1"/>
  <c r="FP466" i="1"/>
  <c r="FP435" i="1" s="1"/>
  <c r="FT466" i="1"/>
  <c r="FT435" i="1" s="1"/>
  <c r="GC466" i="1"/>
  <c r="GC435" i="1" s="1"/>
  <c r="GD466" i="1"/>
  <c r="GD435" i="1" s="1"/>
  <c r="GE466" i="1"/>
  <c r="GE435" i="1" s="1"/>
  <c r="F470" i="1"/>
  <c r="F482" i="1"/>
  <c r="F491" i="1"/>
  <c r="D496" i="1"/>
  <c r="E498" i="1"/>
  <c r="G498" i="1"/>
  <c r="Z498" i="1"/>
  <c r="AA498" i="1"/>
  <c r="AM498" i="1"/>
  <c r="AN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CL498" i="1"/>
  <c r="CN498" i="1"/>
  <c r="CO498" i="1"/>
  <c r="CP498" i="1"/>
  <c r="CQ498" i="1"/>
  <c r="CR498" i="1"/>
  <c r="CS498" i="1"/>
  <c r="CT498" i="1"/>
  <c r="CU498" i="1"/>
  <c r="CV498" i="1"/>
  <c r="CW498" i="1"/>
  <c r="CX498" i="1"/>
  <c r="CY498" i="1"/>
  <c r="CZ498" i="1"/>
  <c r="DA498" i="1"/>
  <c r="DB498" i="1"/>
  <c r="DC498" i="1"/>
  <c r="DD498" i="1"/>
  <c r="DE498" i="1"/>
  <c r="DF498" i="1"/>
  <c r="DR498" i="1"/>
  <c r="DS498" i="1"/>
  <c r="EE498" i="1"/>
  <c r="EF498" i="1"/>
  <c r="EW498" i="1"/>
  <c r="EX498" i="1"/>
  <c r="EY498" i="1"/>
  <c r="EZ498" i="1"/>
  <c r="FA498" i="1"/>
  <c r="FB498" i="1"/>
  <c r="FC498" i="1"/>
  <c r="FD498" i="1"/>
  <c r="FE498" i="1"/>
  <c r="FF498" i="1"/>
  <c r="FG498" i="1"/>
  <c r="FH498" i="1"/>
  <c r="FI498" i="1"/>
  <c r="FJ498" i="1"/>
  <c r="FK498" i="1"/>
  <c r="FL498" i="1"/>
  <c r="FM498" i="1"/>
  <c r="FN498" i="1"/>
  <c r="FO498" i="1"/>
  <c r="GF498" i="1"/>
  <c r="GG498" i="1"/>
  <c r="GH498" i="1"/>
  <c r="GI498" i="1"/>
  <c r="GJ498" i="1"/>
  <c r="GK498" i="1"/>
  <c r="GL498" i="1"/>
  <c r="GM498" i="1"/>
  <c r="GN498" i="1"/>
  <c r="GO498" i="1"/>
  <c r="GP498" i="1"/>
  <c r="GQ498" i="1"/>
  <c r="GR498" i="1"/>
  <c r="GS498" i="1"/>
  <c r="GT498" i="1"/>
  <c r="GU498" i="1"/>
  <c r="GV498" i="1"/>
  <c r="GW498" i="1"/>
  <c r="GX498" i="1"/>
  <c r="C500" i="1"/>
  <c r="D500" i="1"/>
  <c r="I500" i="1"/>
  <c r="K500" i="1"/>
  <c r="P500" i="1"/>
  <c r="V500" i="1"/>
  <c r="AC500" i="1"/>
  <c r="AE500" i="1"/>
  <c r="AD500" i="1" s="1"/>
  <c r="AB500" i="1" s="1"/>
  <c r="AF500" i="1"/>
  <c r="CT500" i="1" s="1"/>
  <c r="AG500" i="1"/>
  <c r="AH500" i="1"/>
  <c r="AI500" i="1"/>
  <c r="CW500" i="1" s="1"/>
  <c r="AJ500" i="1"/>
  <c r="CX500" i="1" s="1"/>
  <c r="W500" i="1" s="1"/>
  <c r="CQ500" i="1"/>
  <c r="CS500" i="1"/>
  <c r="CU500" i="1"/>
  <c r="T500" i="1" s="1"/>
  <c r="CV500" i="1"/>
  <c r="U500" i="1" s="1"/>
  <c r="GL500" i="1"/>
  <c r="GN500" i="1"/>
  <c r="GP500" i="1"/>
  <c r="GV500" i="1"/>
  <c r="HC500" i="1"/>
  <c r="GX500" i="1" s="1"/>
  <c r="C501" i="1"/>
  <c r="D501" i="1"/>
  <c r="I501" i="1"/>
  <c r="R501" i="1" s="1"/>
  <c r="K501" i="1"/>
  <c r="S501" i="1"/>
  <c r="U501" i="1"/>
  <c r="AC501" i="1"/>
  <c r="AD501" i="1"/>
  <c r="AE501" i="1"/>
  <c r="CR501" i="1" s="1"/>
  <c r="AF501" i="1"/>
  <c r="AG501" i="1"/>
  <c r="CU501" i="1" s="1"/>
  <c r="T501" i="1" s="1"/>
  <c r="AH501" i="1"/>
  <c r="AI501" i="1"/>
  <c r="CW501" i="1" s="1"/>
  <c r="V501" i="1" s="1"/>
  <c r="AJ501" i="1"/>
  <c r="CS501" i="1"/>
  <c r="CT501" i="1"/>
  <c r="CV501" i="1"/>
  <c r="CX501" i="1"/>
  <c r="W501" i="1" s="1"/>
  <c r="GL501" i="1"/>
  <c r="GN501" i="1"/>
  <c r="GP501" i="1"/>
  <c r="GV501" i="1"/>
  <c r="HC501" i="1" s="1"/>
  <c r="GX501" i="1" s="1"/>
  <c r="I502" i="1"/>
  <c r="K502" i="1"/>
  <c r="P502" i="1"/>
  <c r="AB502" i="1"/>
  <c r="AC502" i="1"/>
  <c r="AE502" i="1"/>
  <c r="AD502" i="1" s="1"/>
  <c r="AF502" i="1"/>
  <c r="CT502" i="1" s="1"/>
  <c r="AG502" i="1"/>
  <c r="AH502" i="1"/>
  <c r="AI502" i="1"/>
  <c r="CW502" i="1" s="1"/>
  <c r="V502" i="1" s="1"/>
  <c r="AJ502" i="1"/>
  <c r="CX502" i="1" s="1"/>
  <c r="W502" i="1" s="1"/>
  <c r="CQ502" i="1"/>
  <c r="CS502" i="1"/>
  <c r="CU502" i="1"/>
  <c r="T502" i="1" s="1"/>
  <c r="CV502" i="1"/>
  <c r="U502" i="1" s="1"/>
  <c r="GL502" i="1"/>
  <c r="GN502" i="1"/>
  <c r="GP502" i="1"/>
  <c r="GV502" i="1"/>
  <c r="HC502" i="1"/>
  <c r="GX502" i="1" s="1"/>
  <c r="I503" i="1"/>
  <c r="K503" i="1"/>
  <c r="P503" i="1"/>
  <c r="U503" i="1"/>
  <c r="W503" i="1"/>
  <c r="AC503" i="1"/>
  <c r="AE503" i="1"/>
  <c r="AF503" i="1"/>
  <c r="CT503" i="1" s="1"/>
  <c r="AG503" i="1"/>
  <c r="AH503" i="1"/>
  <c r="AI503" i="1"/>
  <c r="CW503" i="1" s="1"/>
  <c r="V503" i="1" s="1"/>
  <c r="AJ503" i="1"/>
  <c r="CQ503" i="1"/>
  <c r="CU503" i="1"/>
  <c r="T503" i="1" s="1"/>
  <c r="CV503" i="1"/>
  <c r="CX503" i="1"/>
  <c r="GL503" i="1"/>
  <c r="GN503" i="1"/>
  <c r="GP503" i="1"/>
  <c r="GV503" i="1"/>
  <c r="HC503" i="1"/>
  <c r="GX503" i="1" s="1"/>
  <c r="I504" i="1"/>
  <c r="Q504" i="1" s="1"/>
  <c r="K504" i="1"/>
  <c r="P504" i="1"/>
  <c r="CP504" i="1" s="1"/>
  <c r="O504" i="1" s="1"/>
  <c r="S504" i="1"/>
  <c r="CY504" i="1" s="1"/>
  <c r="X504" i="1"/>
  <c r="AC504" i="1"/>
  <c r="AD504" i="1"/>
  <c r="AB504" i="1" s="1"/>
  <c r="AE504" i="1"/>
  <c r="AF504" i="1"/>
  <c r="CT504" i="1" s="1"/>
  <c r="AG504" i="1"/>
  <c r="AH504" i="1"/>
  <c r="CV504" i="1" s="1"/>
  <c r="U504" i="1" s="1"/>
  <c r="AI504" i="1"/>
  <c r="AJ504" i="1"/>
  <c r="CQ504" i="1"/>
  <c r="CR504" i="1"/>
  <c r="CS504" i="1"/>
  <c r="CU504" i="1"/>
  <c r="T504" i="1" s="1"/>
  <c r="CW504" i="1"/>
  <c r="V504" i="1" s="1"/>
  <c r="CX504" i="1"/>
  <c r="W504" i="1" s="1"/>
  <c r="GL504" i="1"/>
  <c r="GN504" i="1"/>
  <c r="GP504" i="1"/>
  <c r="GV504" i="1"/>
  <c r="GX504" i="1"/>
  <c r="HC504" i="1"/>
  <c r="I505" i="1"/>
  <c r="Q505" i="1" s="1"/>
  <c r="K505" i="1"/>
  <c r="S505" i="1"/>
  <c r="AC505" i="1"/>
  <c r="CQ505" i="1" s="1"/>
  <c r="AE505" i="1"/>
  <c r="AD505" i="1" s="1"/>
  <c r="AB505" i="1" s="1"/>
  <c r="AF505" i="1"/>
  <c r="CT505" i="1" s="1"/>
  <c r="AG505" i="1"/>
  <c r="CU505" i="1" s="1"/>
  <c r="T505" i="1" s="1"/>
  <c r="AH505" i="1"/>
  <c r="CV505" i="1" s="1"/>
  <c r="U505" i="1" s="1"/>
  <c r="AI505" i="1"/>
  <c r="AJ505" i="1"/>
  <c r="CR505" i="1"/>
  <c r="CS505" i="1"/>
  <c r="CW505" i="1"/>
  <c r="V505" i="1" s="1"/>
  <c r="CX505" i="1"/>
  <c r="W505" i="1" s="1"/>
  <c r="GL505" i="1"/>
  <c r="GN505" i="1"/>
  <c r="GP505" i="1"/>
  <c r="GV505" i="1"/>
  <c r="HC505" i="1"/>
  <c r="GX505" i="1" s="1"/>
  <c r="C506" i="1"/>
  <c r="D506" i="1"/>
  <c r="I506" i="1"/>
  <c r="K506" i="1"/>
  <c r="P506" i="1"/>
  <c r="S506" i="1"/>
  <c r="CY506" i="1" s="1"/>
  <c r="X506" i="1"/>
  <c r="AC506" i="1"/>
  <c r="AD506" i="1"/>
  <c r="AB506" i="1" s="1"/>
  <c r="AE506" i="1"/>
  <c r="AF506" i="1"/>
  <c r="CT506" i="1" s="1"/>
  <c r="AG506" i="1"/>
  <c r="AH506" i="1"/>
  <c r="CV506" i="1" s="1"/>
  <c r="U506" i="1" s="1"/>
  <c r="AI506" i="1"/>
  <c r="AJ506" i="1"/>
  <c r="CQ506" i="1"/>
  <c r="CR506" i="1"/>
  <c r="CS506" i="1"/>
  <c r="CU506" i="1"/>
  <c r="T506" i="1" s="1"/>
  <c r="CW506" i="1"/>
  <c r="V506" i="1" s="1"/>
  <c r="CX506" i="1"/>
  <c r="W506" i="1" s="1"/>
  <c r="GL506" i="1"/>
  <c r="GN506" i="1"/>
  <c r="GP506" i="1"/>
  <c r="GV506" i="1"/>
  <c r="GX506" i="1"/>
  <c r="HC506" i="1"/>
  <c r="C507" i="1"/>
  <c r="D507" i="1"/>
  <c r="I507" i="1"/>
  <c r="K507" i="1"/>
  <c r="P507" i="1"/>
  <c r="U507" i="1"/>
  <c r="W507" i="1"/>
  <c r="AC507" i="1"/>
  <c r="AE507" i="1"/>
  <c r="AF507" i="1"/>
  <c r="CT507" i="1" s="1"/>
  <c r="AG507" i="1"/>
  <c r="AH507" i="1"/>
  <c r="AI507" i="1"/>
  <c r="CW507" i="1" s="1"/>
  <c r="V507" i="1" s="1"/>
  <c r="AJ507" i="1"/>
  <c r="CQ507" i="1"/>
  <c r="CU507" i="1"/>
  <c r="T507" i="1" s="1"/>
  <c r="CV507" i="1"/>
  <c r="CX507" i="1"/>
  <c r="GL507" i="1"/>
  <c r="GN507" i="1"/>
  <c r="GP507" i="1"/>
  <c r="GV507" i="1"/>
  <c r="HC507" i="1"/>
  <c r="GX507" i="1" s="1"/>
  <c r="I508" i="1"/>
  <c r="Q508" i="1" s="1"/>
  <c r="K508" i="1"/>
  <c r="P508" i="1"/>
  <c r="S508" i="1"/>
  <c r="CY508" i="1" s="1"/>
  <c r="X508" i="1"/>
  <c r="AC508" i="1"/>
  <c r="AD508" i="1"/>
  <c r="AB508" i="1" s="1"/>
  <c r="AE508" i="1"/>
  <c r="AF508" i="1"/>
  <c r="CT508" i="1" s="1"/>
  <c r="AG508" i="1"/>
  <c r="CU508" i="1" s="1"/>
  <c r="T508" i="1" s="1"/>
  <c r="AH508" i="1"/>
  <c r="CV508" i="1" s="1"/>
  <c r="U508" i="1" s="1"/>
  <c r="AI508" i="1"/>
  <c r="AJ508" i="1"/>
  <c r="CQ508" i="1"/>
  <c r="CR508" i="1"/>
  <c r="CS508" i="1"/>
  <c r="CW508" i="1"/>
  <c r="V508" i="1" s="1"/>
  <c r="CX508" i="1"/>
  <c r="W508" i="1" s="1"/>
  <c r="GL508" i="1"/>
  <c r="GN508" i="1"/>
  <c r="GP508" i="1"/>
  <c r="GV508" i="1"/>
  <c r="GX508" i="1"/>
  <c r="HC508" i="1"/>
  <c r="I509" i="1"/>
  <c r="Q509" i="1" s="1"/>
  <c r="K509" i="1"/>
  <c r="S509" i="1"/>
  <c r="AB509" i="1"/>
  <c r="AC509" i="1"/>
  <c r="CQ509" i="1" s="1"/>
  <c r="AE509" i="1"/>
  <c r="AD509" i="1" s="1"/>
  <c r="AF509" i="1"/>
  <c r="CT509" i="1" s="1"/>
  <c r="AG509" i="1"/>
  <c r="CU509" i="1" s="1"/>
  <c r="T509" i="1" s="1"/>
  <c r="AH509" i="1"/>
  <c r="CV509" i="1" s="1"/>
  <c r="U509" i="1" s="1"/>
  <c r="AI509" i="1"/>
  <c r="CW509" i="1" s="1"/>
  <c r="V509" i="1" s="1"/>
  <c r="AJ509" i="1"/>
  <c r="CR509" i="1"/>
  <c r="CS509" i="1"/>
  <c r="CX509" i="1"/>
  <c r="W509" i="1" s="1"/>
  <c r="GL509" i="1"/>
  <c r="GN509" i="1"/>
  <c r="GP509" i="1"/>
  <c r="GV509" i="1"/>
  <c r="HC509" i="1"/>
  <c r="GX509" i="1" s="1"/>
  <c r="P510" i="1"/>
  <c r="V510" i="1"/>
  <c r="W510" i="1"/>
  <c r="AC510" i="1"/>
  <c r="CQ510" i="1" s="1"/>
  <c r="AD510" i="1"/>
  <c r="AE510" i="1"/>
  <c r="CR510" i="1" s="1"/>
  <c r="AF510" i="1"/>
  <c r="CT510" i="1" s="1"/>
  <c r="AG510" i="1"/>
  <c r="AH510" i="1"/>
  <c r="CV510" i="1" s="1"/>
  <c r="U510" i="1" s="1"/>
  <c r="AI510" i="1"/>
  <c r="AJ510" i="1"/>
  <c r="CX510" i="1" s="1"/>
  <c r="CU510" i="1"/>
  <c r="T510" i="1" s="1"/>
  <c r="CW510" i="1"/>
  <c r="GL510" i="1"/>
  <c r="GN510" i="1"/>
  <c r="GP510" i="1"/>
  <c r="GV510" i="1"/>
  <c r="GX510" i="1"/>
  <c r="HC510" i="1"/>
  <c r="S511" i="1"/>
  <c r="CZ511" i="1" s="1"/>
  <c r="T511" i="1"/>
  <c r="AC511" i="1"/>
  <c r="CQ511" i="1" s="1"/>
  <c r="AE511" i="1"/>
  <c r="Q511" i="1" s="1"/>
  <c r="AF511" i="1"/>
  <c r="AG511" i="1"/>
  <c r="CU511" i="1" s="1"/>
  <c r="AH511" i="1"/>
  <c r="AI511" i="1"/>
  <c r="CW511" i="1" s="1"/>
  <c r="V511" i="1" s="1"/>
  <c r="AJ511" i="1"/>
  <c r="CR511" i="1"/>
  <c r="CT511" i="1"/>
  <c r="CV511" i="1"/>
  <c r="U511" i="1" s="1"/>
  <c r="CX511" i="1"/>
  <c r="W511" i="1" s="1"/>
  <c r="GL511" i="1"/>
  <c r="GN511" i="1"/>
  <c r="GP511" i="1"/>
  <c r="GV511" i="1"/>
  <c r="HC511" i="1"/>
  <c r="GX511" i="1" s="1"/>
  <c r="I512" i="1"/>
  <c r="Q512" i="1" s="1"/>
  <c r="K512" i="1"/>
  <c r="R512" i="1"/>
  <c r="S512" i="1"/>
  <c r="Y512" i="1" s="1"/>
  <c r="T512" i="1"/>
  <c r="X512" i="1"/>
  <c r="AC512" i="1"/>
  <c r="AD512" i="1"/>
  <c r="AE512" i="1"/>
  <c r="AF512" i="1"/>
  <c r="AG512" i="1"/>
  <c r="CU512" i="1" s="1"/>
  <c r="AH512" i="1"/>
  <c r="CV512" i="1" s="1"/>
  <c r="U512" i="1" s="1"/>
  <c r="AI512" i="1"/>
  <c r="CW512" i="1" s="1"/>
  <c r="V512" i="1" s="1"/>
  <c r="AJ512" i="1"/>
  <c r="CX512" i="1" s="1"/>
  <c r="W512" i="1" s="1"/>
  <c r="CQ512" i="1"/>
  <c r="CR512" i="1"/>
  <c r="CS512" i="1"/>
  <c r="CT512" i="1"/>
  <c r="CY512" i="1"/>
  <c r="CZ512" i="1"/>
  <c r="GL512" i="1"/>
  <c r="GN512" i="1"/>
  <c r="GP512" i="1"/>
  <c r="GV512" i="1"/>
  <c r="HC512" i="1" s="1"/>
  <c r="GX512" i="1" s="1"/>
  <c r="I513" i="1"/>
  <c r="R513" i="1" s="1"/>
  <c r="K513" i="1"/>
  <c r="S513" i="1"/>
  <c r="U513" i="1"/>
  <c r="V513" i="1"/>
  <c r="AC513" i="1"/>
  <c r="AD513" i="1"/>
  <c r="AE513" i="1"/>
  <c r="CR513" i="1" s="1"/>
  <c r="AF513" i="1"/>
  <c r="AG513" i="1"/>
  <c r="CU513" i="1" s="1"/>
  <c r="T513" i="1" s="1"/>
  <c r="AH513" i="1"/>
  <c r="AI513" i="1"/>
  <c r="CW513" i="1" s="1"/>
  <c r="AJ513" i="1"/>
  <c r="CX513" i="1" s="1"/>
  <c r="W513" i="1" s="1"/>
  <c r="CT513" i="1"/>
  <c r="CV513" i="1"/>
  <c r="GL513" i="1"/>
  <c r="GN513" i="1"/>
  <c r="GP513" i="1"/>
  <c r="GV513" i="1"/>
  <c r="HC513" i="1" s="1"/>
  <c r="GX513" i="1" s="1"/>
  <c r="I514" i="1"/>
  <c r="K514" i="1"/>
  <c r="P514" i="1"/>
  <c r="Q514" i="1"/>
  <c r="AC514" i="1"/>
  <c r="AE514" i="1"/>
  <c r="AF514" i="1"/>
  <c r="CT514" i="1" s="1"/>
  <c r="AG514" i="1"/>
  <c r="AH514" i="1"/>
  <c r="AI514" i="1"/>
  <c r="CW514" i="1" s="1"/>
  <c r="V514" i="1" s="1"/>
  <c r="AJ514" i="1"/>
  <c r="CX514" i="1" s="1"/>
  <c r="W514" i="1" s="1"/>
  <c r="CQ514" i="1"/>
  <c r="CS514" i="1"/>
  <c r="CU514" i="1"/>
  <c r="T514" i="1" s="1"/>
  <c r="CV514" i="1"/>
  <c r="U514" i="1" s="1"/>
  <c r="GL514" i="1"/>
  <c r="GN514" i="1"/>
  <c r="GP514" i="1"/>
  <c r="GV514" i="1"/>
  <c r="HC514" i="1"/>
  <c r="GX514" i="1" s="1"/>
  <c r="I515" i="1"/>
  <c r="K515" i="1"/>
  <c r="P515" i="1"/>
  <c r="U515" i="1"/>
  <c r="W515" i="1"/>
  <c r="AC515" i="1"/>
  <c r="AE515" i="1"/>
  <c r="AF515" i="1"/>
  <c r="CT515" i="1" s="1"/>
  <c r="AG515" i="1"/>
  <c r="CU515" i="1" s="1"/>
  <c r="T515" i="1" s="1"/>
  <c r="AH515" i="1"/>
  <c r="AI515" i="1"/>
  <c r="CW515" i="1" s="1"/>
  <c r="V515" i="1" s="1"/>
  <c r="AJ515" i="1"/>
  <c r="CQ515" i="1"/>
  <c r="CV515" i="1"/>
  <c r="CX515" i="1"/>
  <c r="GL515" i="1"/>
  <c r="GN515" i="1"/>
  <c r="FT545" i="1" s="1"/>
  <c r="GP515" i="1"/>
  <c r="GV515" i="1"/>
  <c r="HC515" i="1"/>
  <c r="GX515" i="1" s="1"/>
  <c r="R516" i="1"/>
  <c r="T516" i="1"/>
  <c r="AC516" i="1"/>
  <c r="CQ516" i="1" s="1"/>
  <c r="AD516" i="1"/>
  <c r="AE516" i="1"/>
  <c r="Q516" i="1" s="1"/>
  <c r="AF516" i="1"/>
  <c r="AG516" i="1"/>
  <c r="AH516" i="1"/>
  <c r="CV516" i="1" s="1"/>
  <c r="U516" i="1" s="1"/>
  <c r="AI516" i="1"/>
  <c r="CW516" i="1" s="1"/>
  <c r="V516" i="1" s="1"/>
  <c r="AJ516" i="1"/>
  <c r="CX516" i="1" s="1"/>
  <c r="W516" i="1" s="1"/>
  <c r="CR516" i="1"/>
  <c r="CS516" i="1"/>
  <c r="CU516" i="1"/>
  <c r="GL516" i="1"/>
  <c r="GN516" i="1"/>
  <c r="GP516" i="1"/>
  <c r="GV516" i="1"/>
  <c r="HC516" i="1" s="1"/>
  <c r="GX516" i="1" s="1"/>
  <c r="R517" i="1"/>
  <c r="W517" i="1"/>
  <c r="AC517" i="1"/>
  <c r="AE517" i="1"/>
  <c r="AD517" i="1" s="1"/>
  <c r="AF517" i="1"/>
  <c r="S517" i="1" s="1"/>
  <c r="AG517" i="1"/>
  <c r="CU517" i="1" s="1"/>
  <c r="T517" i="1" s="1"/>
  <c r="AH517" i="1"/>
  <c r="AI517" i="1"/>
  <c r="AJ517" i="1"/>
  <c r="CX517" i="1" s="1"/>
  <c r="CT517" i="1"/>
  <c r="CV517" i="1"/>
  <c r="U517" i="1" s="1"/>
  <c r="CW517" i="1"/>
  <c r="V517" i="1" s="1"/>
  <c r="GL517" i="1"/>
  <c r="GN517" i="1"/>
  <c r="GP517" i="1"/>
  <c r="GV517" i="1"/>
  <c r="HC517" i="1" s="1"/>
  <c r="GX517" i="1" s="1"/>
  <c r="C518" i="1"/>
  <c r="D518" i="1"/>
  <c r="I518" i="1"/>
  <c r="K518" i="1"/>
  <c r="P518" i="1"/>
  <c r="T518" i="1"/>
  <c r="V518" i="1"/>
  <c r="W518" i="1"/>
  <c r="AC518" i="1"/>
  <c r="CQ518" i="1" s="1"/>
  <c r="AD518" i="1"/>
  <c r="AE518" i="1"/>
  <c r="CR518" i="1" s="1"/>
  <c r="AF518" i="1"/>
  <c r="CT518" i="1" s="1"/>
  <c r="AG518" i="1"/>
  <c r="AH518" i="1"/>
  <c r="CV518" i="1" s="1"/>
  <c r="U518" i="1" s="1"/>
  <c r="AI518" i="1"/>
  <c r="AJ518" i="1"/>
  <c r="CX518" i="1" s="1"/>
  <c r="CU518" i="1"/>
  <c r="CW518" i="1"/>
  <c r="GL518" i="1"/>
  <c r="GN518" i="1"/>
  <c r="GP518" i="1"/>
  <c r="GV518" i="1"/>
  <c r="GX518" i="1"/>
  <c r="HC518" i="1"/>
  <c r="C519" i="1"/>
  <c r="D519" i="1"/>
  <c r="I519" i="1"/>
  <c r="K519" i="1"/>
  <c r="AC519" i="1"/>
  <c r="AB519" i="1" s="1"/>
  <c r="AD519" i="1"/>
  <c r="AE519" i="1"/>
  <c r="CS519" i="1" s="1"/>
  <c r="AF519" i="1"/>
  <c r="AG519" i="1"/>
  <c r="AH519" i="1"/>
  <c r="CV519" i="1" s="1"/>
  <c r="AI519" i="1"/>
  <c r="CW519" i="1" s="1"/>
  <c r="V519" i="1" s="1"/>
  <c r="AJ519" i="1"/>
  <c r="CX519" i="1" s="1"/>
  <c r="CR519" i="1"/>
  <c r="CT519" i="1"/>
  <c r="CU519" i="1"/>
  <c r="GL519" i="1"/>
  <c r="GN519" i="1"/>
  <c r="GP519" i="1"/>
  <c r="GV519" i="1"/>
  <c r="HC519" i="1" s="1"/>
  <c r="I520" i="1"/>
  <c r="K520" i="1"/>
  <c r="P520" i="1"/>
  <c r="V520" i="1"/>
  <c r="AC520" i="1"/>
  <c r="CQ520" i="1" s="1"/>
  <c r="AD520" i="1"/>
  <c r="AE520" i="1"/>
  <c r="CR520" i="1" s="1"/>
  <c r="AF520" i="1"/>
  <c r="CT520" i="1" s="1"/>
  <c r="AG520" i="1"/>
  <c r="AH520" i="1"/>
  <c r="CV520" i="1" s="1"/>
  <c r="U520" i="1" s="1"/>
  <c r="AI520" i="1"/>
  <c r="AJ520" i="1"/>
  <c r="CX520" i="1" s="1"/>
  <c r="W520" i="1" s="1"/>
  <c r="CU520" i="1"/>
  <c r="T520" i="1" s="1"/>
  <c r="CW520" i="1"/>
  <c r="GL520" i="1"/>
  <c r="GN520" i="1"/>
  <c r="GP520" i="1"/>
  <c r="GV520" i="1"/>
  <c r="GX520" i="1"/>
  <c r="HC520" i="1"/>
  <c r="I521" i="1"/>
  <c r="K521" i="1"/>
  <c r="R521" i="1"/>
  <c r="AC521" i="1"/>
  <c r="AE521" i="1"/>
  <c r="AD521" i="1" s="1"/>
  <c r="AF521" i="1"/>
  <c r="S521" i="1" s="1"/>
  <c r="AG521" i="1"/>
  <c r="CU521" i="1" s="1"/>
  <c r="T521" i="1" s="1"/>
  <c r="AH521" i="1"/>
  <c r="AI521" i="1"/>
  <c r="AJ521" i="1"/>
  <c r="CX521" i="1" s="1"/>
  <c r="W521" i="1" s="1"/>
  <c r="CV521" i="1"/>
  <c r="U521" i="1" s="1"/>
  <c r="CW521" i="1"/>
  <c r="V521" i="1" s="1"/>
  <c r="GL521" i="1"/>
  <c r="GN521" i="1"/>
  <c r="GP521" i="1"/>
  <c r="GV521" i="1"/>
  <c r="HC521" i="1" s="1"/>
  <c r="GX521" i="1" s="1"/>
  <c r="I522" i="1"/>
  <c r="K522" i="1"/>
  <c r="R522" i="1"/>
  <c r="AC522" i="1"/>
  <c r="AE522" i="1"/>
  <c r="CS522" i="1" s="1"/>
  <c r="AF522" i="1"/>
  <c r="AG522" i="1"/>
  <c r="CU522" i="1" s="1"/>
  <c r="T522" i="1" s="1"/>
  <c r="AH522" i="1"/>
  <c r="CV522" i="1" s="1"/>
  <c r="AI522" i="1"/>
  <c r="AJ522" i="1"/>
  <c r="CX522" i="1" s="1"/>
  <c r="W522" i="1" s="1"/>
  <c r="CQ522" i="1"/>
  <c r="CR522" i="1"/>
  <c r="CW522" i="1"/>
  <c r="V522" i="1" s="1"/>
  <c r="GL522" i="1"/>
  <c r="GN522" i="1"/>
  <c r="GP522" i="1"/>
  <c r="GV522" i="1"/>
  <c r="HC522" i="1"/>
  <c r="GX522" i="1" s="1"/>
  <c r="I523" i="1"/>
  <c r="K523" i="1"/>
  <c r="AC523" i="1"/>
  <c r="CQ523" i="1" s="1"/>
  <c r="AE523" i="1"/>
  <c r="AF523" i="1"/>
  <c r="AG523" i="1"/>
  <c r="CU523" i="1" s="1"/>
  <c r="T523" i="1" s="1"/>
  <c r="AH523" i="1"/>
  <c r="AI523" i="1"/>
  <c r="CW523" i="1" s="1"/>
  <c r="AJ523" i="1"/>
  <c r="CT523" i="1"/>
  <c r="CV523" i="1"/>
  <c r="U523" i="1" s="1"/>
  <c r="CX523" i="1"/>
  <c r="W523" i="1" s="1"/>
  <c r="GL523" i="1"/>
  <c r="GN523" i="1"/>
  <c r="GP523" i="1"/>
  <c r="GV523" i="1"/>
  <c r="HC523" i="1"/>
  <c r="I524" i="1"/>
  <c r="Q524" i="1" s="1"/>
  <c r="K524" i="1"/>
  <c r="R524" i="1"/>
  <c r="S524" i="1"/>
  <c r="Y524" i="1" s="1"/>
  <c r="T524" i="1"/>
  <c r="X524" i="1"/>
  <c r="AC524" i="1"/>
  <c r="AD524" i="1"/>
  <c r="AE524" i="1"/>
  <c r="AF524" i="1"/>
  <c r="AG524" i="1"/>
  <c r="CU524" i="1" s="1"/>
  <c r="AH524" i="1"/>
  <c r="CV524" i="1" s="1"/>
  <c r="U524" i="1" s="1"/>
  <c r="AI524" i="1"/>
  <c r="CW524" i="1" s="1"/>
  <c r="V524" i="1" s="1"/>
  <c r="AJ524" i="1"/>
  <c r="CX524" i="1" s="1"/>
  <c r="W524" i="1" s="1"/>
  <c r="CR524" i="1"/>
  <c r="CS524" i="1"/>
  <c r="CT524" i="1"/>
  <c r="CY524" i="1"/>
  <c r="CZ524" i="1"/>
  <c r="GL524" i="1"/>
  <c r="GN524" i="1"/>
  <c r="GP524" i="1"/>
  <c r="GV524" i="1"/>
  <c r="HC524" i="1" s="1"/>
  <c r="GX524" i="1" s="1"/>
  <c r="I525" i="1"/>
  <c r="R525" i="1" s="1"/>
  <c r="K525" i="1"/>
  <c r="S525" i="1"/>
  <c r="U525" i="1"/>
  <c r="V525" i="1"/>
  <c r="AC525" i="1"/>
  <c r="AD525" i="1"/>
  <c r="AE525" i="1"/>
  <c r="CR525" i="1" s="1"/>
  <c r="AF525" i="1"/>
  <c r="AG525" i="1"/>
  <c r="AH525" i="1"/>
  <c r="AI525" i="1"/>
  <c r="CW525" i="1" s="1"/>
  <c r="AJ525" i="1"/>
  <c r="CT525" i="1"/>
  <c r="CU525" i="1"/>
  <c r="T525" i="1" s="1"/>
  <c r="CV525" i="1"/>
  <c r="CX525" i="1"/>
  <c r="W525" i="1" s="1"/>
  <c r="CZ525" i="1"/>
  <c r="GL525" i="1"/>
  <c r="GN525" i="1"/>
  <c r="GP525" i="1"/>
  <c r="GV525" i="1"/>
  <c r="HC525" i="1" s="1"/>
  <c r="GX525" i="1"/>
  <c r="I526" i="1"/>
  <c r="K526" i="1"/>
  <c r="P526" i="1"/>
  <c r="Q526" i="1"/>
  <c r="W526" i="1"/>
  <c r="AB526" i="1"/>
  <c r="AC526" i="1"/>
  <c r="AD526" i="1"/>
  <c r="AE526" i="1"/>
  <c r="AF526" i="1"/>
  <c r="CT526" i="1" s="1"/>
  <c r="AG526" i="1"/>
  <c r="AH526" i="1"/>
  <c r="AI526" i="1"/>
  <c r="CW526" i="1" s="1"/>
  <c r="V526" i="1" s="1"/>
  <c r="AJ526" i="1"/>
  <c r="CX526" i="1" s="1"/>
  <c r="CQ526" i="1"/>
  <c r="CS526" i="1"/>
  <c r="CU526" i="1"/>
  <c r="T526" i="1" s="1"/>
  <c r="CV526" i="1"/>
  <c r="U526" i="1" s="1"/>
  <c r="GL526" i="1"/>
  <c r="GN526" i="1"/>
  <c r="GP526" i="1"/>
  <c r="GV526" i="1"/>
  <c r="HC526" i="1"/>
  <c r="GX526" i="1" s="1"/>
  <c r="I527" i="1"/>
  <c r="K527" i="1"/>
  <c r="P527" i="1"/>
  <c r="Q527" i="1"/>
  <c r="R527" i="1"/>
  <c r="W527" i="1"/>
  <c r="AC527" i="1"/>
  <c r="AE527" i="1"/>
  <c r="AF527" i="1"/>
  <c r="AG527" i="1"/>
  <c r="CU527" i="1" s="1"/>
  <c r="T527" i="1" s="1"/>
  <c r="AH527" i="1"/>
  <c r="AI527" i="1"/>
  <c r="AJ527" i="1"/>
  <c r="CQ527" i="1"/>
  <c r="CV527" i="1"/>
  <c r="U527" i="1" s="1"/>
  <c r="CW527" i="1"/>
  <c r="V527" i="1" s="1"/>
  <c r="CX527" i="1"/>
  <c r="GL527" i="1"/>
  <c r="GN527" i="1"/>
  <c r="GP527" i="1"/>
  <c r="GV527" i="1"/>
  <c r="HC527" i="1"/>
  <c r="GX527" i="1" s="1"/>
  <c r="I528" i="1"/>
  <c r="K528" i="1"/>
  <c r="AC528" i="1"/>
  <c r="AD528" i="1"/>
  <c r="AE528" i="1"/>
  <c r="AF528" i="1"/>
  <c r="AG528" i="1"/>
  <c r="CU528" i="1" s="1"/>
  <c r="AH528" i="1"/>
  <c r="AI528" i="1"/>
  <c r="AJ528" i="1"/>
  <c r="CQ528" i="1"/>
  <c r="CR528" i="1"/>
  <c r="CS528" i="1"/>
  <c r="CV528" i="1"/>
  <c r="CW528" i="1"/>
  <c r="CX528" i="1"/>
  <c r="GL528" i="1"/>
  <c r="GN528" i="1"/>
  <c r="CB545" i="1" s="1"/>
  <c r="GP528" i="1"/>
  <c r="GV528" i="1"/>
  <c r="HC528" i="1"/>
  <c r="I529" i="1"/>
  <c r="K529" i="1"/>
  <c r="S529" i="1"/>
  <c r="X529" i="1" s="1"/>
  <c r="U529" i="1"/>
  <c r="W529" i="1"/>
  <c r="Y529" i="1"/>
  <c r="AC529" i="1"/>
  <c r="P529" i="1" s="1"/>
  <c r="AE529" i="1"/>
  <c r="AD529" i="1" s="1"/>
  <c r="AB529" i="1" s="1"/>
  <c r="AF529" i="1"/>
  <c r="CT529" i="1" s="1"/>
  <c r="AG529" i="1"/>
  <c r="CU529" i="1" s="1"/>
  <c r="T529" i="1" s="1"/>
  <c r="AH529" i="1"/>
  <c r="CV529" i="1" s="1"/>
  <c r="AI529" i="1"/>
  <c r="CW529" i="1" s="1"/>
  <c r="V529" i="1" s="1"/>
  <c r="AJ529" i="1"/>
  <c r="CQ529" i="1"/>
  <c r="CR529" i="1"/>
  <c r="CS529" i="1"/>
  <c r="CX529" i="1"/>
  <c r="GL529" i="1"/>
  <c r="GN529" i="1"/>
  <c r="GP529" i="1"/>
  <c r="GV529" i="1"/>
  <c r="HC529" i="1"/>
  <c r="GX529" i="1" s="1"/>
  <c r="I530" i="1"/>
  <c r="Q530" i="1" s="1"/>
  <c r="K530" i="1"/>
  <c r="P530" i="1"/>
  <c r="R530" i="1"/>
  <c r="AC530" i="1"/>
  <c r="CQ530" i="1" s="1"/>
  <c r="AD530" i="1"/>
  <c r="AE530" i="1"/>
  <c r="AF530" i="1"/>
  <c r="S530" i="1" s="1"/>
  <c r="AG530" i="1"/>
  <c r="AH530" i="1"/>
  <c r="CV530" i="1" s="1"/>
  <c r="U530" i="1" s="1"/>
  <c r="AI530" i="1"/>
  <c r="AJ530" i="1"/>
  <c r="CR530" i="1"/>
  <c r="CS530" i="1"/>
  <c r="CT530" i="1"/>
  <c r="CU530" i="1"/>
  <c r="T530" i="1" s="1"/>
  <c r="CW530" i="1"/>
  <c r="V530" i="1" s="1"/>
  <c r="CX530" i="1"/>
  <c r="W530" i="1" s="1"/>
  <c r="CY530" i="1"/>
  <c r="CZ530" i="1"/>
  <c r="GL530" i="1"/>
  <c r="GN530" i="1"/>
  <c r="GP530" i="1"/>
  <c r="GV530" i="1"/>
  <c r="HC530" i="1" s="1"/>
  <c r="GX530" i="1" s="1"/>
  <c r="I531" i="1"/>
  <c r="K531" i="1"/>
  <c r="U531" i="1"/>
  <c r="V531" i="1"/>
  <c r="AC531" i="1"/>
  <c r="AD531" i="1"/>
  <c r="AE531" i="1"/>
  <c r="AF531" i="1"/>
  <c r="AG531" i="1"/>
  <c r="AH531" i="1"/>
  <c r="CV531" i="1" s="1"/>
  <c r="AI531" i="1"/>
  <c r="CW531" i="1" s="1"/>
  <c r="AJ531" i="1"/>
  <c r="CX531" i="1" s="1"/>
  <c r="W531" i="1" s="1"/>
  <c r="CR531" i="1"/>
  <c r="CS531" i="1"/>
  <c r="CT531" i="1"/>
  <c r="CU531" i="1"/>
  <c r="T531" i="1" s="1"/>
  <c r="GL531" i="1"/>
  <c r="GN531" i="1"/>
  <c r="GP531" i="1"/>
  <c r="GV531" i="1"/>
  <c r="HC531" i="1" s="1"/>
  <c r="GX531" i="1"/>
  <c r="I532" i="1"/>
  <c r="K532" i="1"/>
  <c r="P532" i="1"/>
  <c r="CP532" i="1" s="1"/>
  <c r="O532" i="1" s="1"/>
  <c r="Q532" i="1"/>
  <c r="T532" i="1"/>
  <c r="AC532" i="1"/>
  <c r="AE532" i="1"/>
  <c r="AF532" i="1"/>
  <c r="S532" i="1" s="1"/>
  <c r="AG532" i="1"/>
  <c r="AH532" i="1"/>
  <c r="CV532" i="1" s="1"/>
  <c r="U532" i="1" s="1"/>
  <c r="AI532" i="1"/>
  <c r="AJ532" i="1"/>
  <c r="CX532" i="1" s="1"/>
  <c r="W532" i="1" s="1"/>
  <c r="CU532" i="1"/>
  <c r="CW532" i="1"/>
  <c r="V532" i="1" s="1"/>
  <c r="GL532" i="1"/>
  <c r="GN532" i="1"/>
  <c r="GP532" i="1"/>
  <c r="GV532" i="1"/>
  <c r="HC532" i="1" s="1"/>
  <c r="GX532" i="1"/>
  <c r="I533" i="1"/>
  <c r="R533" i="1" s="1"/>
  <c r="K533" i="1"/>
  <c r="W533" i="1"/>
  <c r="AC533" i="1"/>
  <c r="AE533" i="1"/>
  <c r="AF533" i="1"/>
  <c r="AG533" i="1"/>
  <c r="AH533" i="1"/>
  <c r="AI533" i="1"/>
  <c r="AJ533" i="1"/>
  <c r="CX533" i="1" s="1"/>
  <c r="CT533" i="1"/>
  <c r="CU533" i="1"/>
  <c r="CV533" i="1"/>
  <c r="U533" i="1" s="1"/>
  <c r="CW533" i="1"/>
  <c r="V533" i="1" s="1"/>
  <c r="GL533" i="1"/>
  <c r="GN533" i="1"/>
  <c r="GP533" i="1"/>
  <c r="GV533" i="1"/>
  <c r="HC533" i="1"/>
  <c r="C534" i="1"/>
  <c r="D534" i="1"/>
  <c r="I534" i="1"/>
  <c r="K534" i="1"/>
  <c r="Q534" i="1"/>
  <c r="V534" i="1"/>
  <c r="AC534" i="1"/>
  <c r="AD534" i="1"/>
  <c r="AE534" i="1"/>
  <c r="AF534" i="1"/>
  <c r="S534" i="1" s="1"/>
  <c r="AG534" i="1"/>
  <c r="AH534" i="1"/>
  <c r="CV534" i="1" s="1"/>
  <c r="U534" i="1" s="1"/>
  <c r="AI534" i="1"/>
  <c r="AJ534" i="1"/>
  <c r="CX534" i="1" s="1"/>
  <c r="W534" i="1" s="1"/>
  <c r="CU534" i="1"/>
  <c r="T534" i="1" s="1"/>
  <c r="CW534" i="1"/>
  <c r="CY534" i="1"/>
  <c r="GL534" i="1"/>
  <c r="GN534" i="1"/>
  <c r="GP534" i="1"/>
  <c r="GV534" i="1"/>
  <c r="GX534" i="1"/>
  <c r="HC534" i="1"/>
  <c r="C535" i="1"/>
  <c r="D535" i="1"/>
  <c r="I535" i="1"/>
  <c r="K535" i="1"/>
  <c r="P535" i="1"/>
  <c r="U535" i="1"/>
  <c r="V535" i="1"/>
  <c r="AC535" i="1"/>
  <c r="AD535" i="1"/>
  <c r="AE535" i="1"/>
  <c r="AF535" i="1"/>
  <c r="AG535" i="1"/>
  <c r="AH535" i="1"/>
  <c r="CV535" i="1" s="1"/>
  <c r="AI535" i="1"/>
  <c r="CW535" i="1" s="1"/>
  <c r="AJ535" i="1"/>
  <c r="CX535" i="1" s="1"/>
  <c r="W535" i="1" s="1"/>
  <c r="CR535" i="1"/>
  <c r="CS535" i="1"/>
  <c r="CT535" i="1"/>
  <c r="CU535" i="1"/>
  <c r="T535" i="1" s="1"/>
  <c r="GL535" i="1"/>
  <c r="GN535" i="1"/>
  <c r="GP535" i="1"/>
  <c r="GV535" i="1"/>
  <c r="HC535" i="1" s="1"/>
  <c r="GX535" i="1" s="1"/>
  <c r="I536" i="1"/>
  <c r="K536" i="1"/>
  <c r="V536" i="1"/>
  <c r="AC536" i="1"/>
  <c r="AE536" i="1"/>
  <c r="AF536" i="1"/>
  <c r="S536" i="1" s="1"/>
  <c r="AG536" i="1"/>
  <c r="AH536" i="1"/>
  <c r="AI536" i="1"/>
  <c r="AJ536" i="1"/>
  <c r="CX536" i="1" s="1"/>
  <c r="W536" i="1" s="1"/>
  <c r="CT536" i="1"/>
  <c r="CU536" i="1"/>
  <c r="T536" i="1" s="1"/>
  <c r="CV536" i="1"/>
  <c r="U536" i="1" s="1"/>
  <c r="CW536" i="1"/>
  <c r="GL536" i="1"/>
  <c r="GN536" i="1"/>
  <c r="GP536" i="1"/>
  <c r="GV536" i="1"/>
  <c r="HC536" i="1" s="1"/>
  <c r="GX536" i="1" s="1"/>
  <c r="I537" i="1"/>
  <c r="Q537" i="1" s="1"/>
  <c r="K537" i="1"/>
  <c r="R537" i="1"/>
  <c r="V537" i="1"/>
  <c r="AC537" i="1"/>
  <c r="AE537" i="1"/>
  <c r="AF537" i="1"/>
  <c r="AG537" i="1"/>
  <c r="AH537" i="1"/>
  <c r="AI537" i="1"/>
  <c r="AJ537" i="1"/>
  <c r="CX537" i="1" s="1"/>
  <c r="W537" i="1" s="1"/>
  <c r="CQ537" i="1"/>
  <c r="CT537" i="1"/>
  <c r="CU537" i="1"/>
  <c r="T537" i="1" s="1"/>
  <c r="CV537" i="1"/>
  <c r="CW537" i="1"/>
  <c r="GL537" i="1"/>
  <c r="GN537" i="1"/>
  <c r="GP537" i="1"/>
  <c r="GV537" i="1"/>
  <c r="HC537" i="1"/>
  <c r="GX537" i="1" s="1"/>
  <c r="I538" i="1"/>
  <c r="P538" i="1" s="1"/>
  <c r="K538" i="1"/>
  <c r="AC538" i="1"/>
  <c r="AE538" i="1"/>
  <c r="AF538" i="1"/>
  <c r="AG538" i="1"/>
  <c r="CU538" i="1" s="1"/>
  <c r="T538" i="1" s="1"/>
  <c r="AH538" i="1"/>
  <c r="CV538" i="1" s="1"/>
  <c r="U538" i="1" s="1"/>
  <c r="AI538" i="1"/>
  <c r="AJ538" i="1"/>
  <c r="CQ538" i="1"/>
  <c r="CW538" i="1"/>
  <c r="V538" i="1" s="1"/>
  <c r="CX538" i="1"/>
  <c r="W538" i="1" s="1"/>
  <c r="GL538" i="1"/>
  <c r="GN538" i="1"/>
  <c r="GP538" i="1"/>
  <c r="GV538" i="1"/>
  <c r="HC538" i="1"/>
  <c r="I539" i="1"/>
  <c r="R539" i="1" s="1"/>
  <c r="K539" i="1"/>
  <c r="Q539" i="1"/>
  <c r="AC539" i="1"/>
  <c r="P539" i="1" s="1"/>
  <c r="AE539" i="1"/>
  <c r="AD539" i="1" s="1"/>
  <c r="AF539" i="1"/>
  <c r="AG539" i="1"/>
  <c r="CU539" i="1" s="1"/>
  <c r="T539" i="1" s="1"/>
  <c r="AH539" i="1"/>
  <c r="AI539" i="1"/>
  <c r="AJ539" i="1"/>
  <c r="CS539" i="1"/>
  <c r="CT539" i="1"/>
  <c r="CV539" i="1"/>
  <c r="CW539" i="1"/>
  <c r="V539" i="1" s="1"/>
  <c r="CX539" i="1"/>
  <c r="GL539" i="1"/>
  <c r="GN539" i="1"/>
  <c r="GP539" i="1"/>
  <c r="GV539" i="1"/>
  <c r="HC539" i="1" s="1"/>
  <c r="GX539" i="1" s="1"/>
  <c r="I540" i="1"/>
  <c r="Q540" i="1" s="1"/>
  <c r="K540" i="1"/>
  <c r="S540" i="1"/>
  <c r="Y540" i="1" s="1"/>
  <c r="AC540" i="1"/>
  <c r="P540" i="1" s="1"/>
  <c r="AD540" i="1"/>
  <c r="AE540" i="1"/>
  <c r="AF540" i="1"/>
  <c r="AG540" i="1"/>
  <c r="CU540" i="1" s="1"/>
  <c r="T540" i="1" s="1"/>
  <c r="AH540" i="1"/>
  <c r="CV540" i="1" s="1"/>
  <c r="U540" i="1" s="1"/>
  <c r="AI540" i="1"/>
  <c r="CW540" i="1" s="1"/>
  <c r="V540" i="1" s="1"/>
  <c r="AJ540" i="1"/>
  <c r="CR540" i="1"/>
  <c r="CS540" i="1"/>
  <c r="CT540" i="1"/>
  <c r="CX540" i="1"/>
  <c r="W540" i="1" s="1"/>
  <c r="GL540" i="1"/>
  <c r="GN540" i="1"/>
  <c r="GP540" i="1"/>
  <c r="GV540" i="1"/>
  <c r="HC540" i="1" s="1"/>
  <c r="GX540" i="1" s="1"/>
  <c r="I541" i="1"/>
  <c r="K541" i="1"/>
  <c r="S541" i="1"/>
  <c r="V541" i="1"/>
  <c r="AC541" i="1"/>
  <c r="AE541" i="1"/>
  <c r="CR541" i="1" s="1"/>
  <c r="AF541" i="1"/>
  <c r="AG541" i="1"/>
  <c r="AH541" i="1"/>
  <c r="AI541" i="1"/>
  <c r="CW541" i="1" s="1"/>
  <c r="AJ541" i="1"/>
  <c r="CS541" i="1"/>
  <c r="CT541" i="1"/>
  <c r="CU541" i="1"/>
  <c r="T541" i="1" s="1"/>
  <c r="CV541" i="1"/>
  <c r="U541" i="1" s="1"/>
  <c r="CX541" i="1"/>
  <c r="W541" i="1" s="1"/>
  <c r="GL541" i="1"/>
  <c r="FR545" i="1" s="1"/>
  <c r="GN541" i="1"/>
  <c r="GP541" i="1"/>
  <c r="GV541" i="1"/>
  <c r="HC541" i="1" s="1"/>
  <c r="GX541" i="1" s="1"/>
  <c r="I542" i="1"/>
  <c r="K542" i="1"/>
  <c r="P542" i="1"/>
  <c r="Q542" i="1"/>
  <c r="CP542" i="1" s="1"/>
  <c r="O542" i="1" s="1"/>
  <c r="U542" i="1"/>
  <c r="AC542" i="1"/>
  <c r="AE542" i="1"/>
  <c r="AF542" i="1"/>
  <c r="S542" i="1" s="1"/>
  <c r="AG542" i="1"/>
  <c r="AH542" i="1"/>
  <c r="AI542" i="1"/>
  <c r="CW542" i="1" s="1"/>
  <c r="V542" i="1" s="1"/>
  <c r="AJ542" i="1"/>
  <c r="CX542" i="1" s="1"/>
  <c r="W542" i="1" s="1"/>
  <c r="CQ542" i="1"/>
  <c r="CS542" i="1"/>
  <c r="CT542" i="1"/>
  <c r="CU542" i="1"/>
  <c r="T542" i="1" s="1"/>
  <c r="CV542" i="1"/>
  <c r="GL542" i="1"/>
  <c r="GN542" i="1"/>
  <c r="GP542" i="1"/>
  <c r="GV542" i="1"/>
  <c r="HC542" i="1"/>
  <c r="GX542" i="1" s="1"/>
  <c r="I543" i="1"/>
  <c r="K543" i="1"/>
  <c r="P543" i="1"/>
  <c r="S543" i="1"/>
  <c r="X543" i="1"/>
  <c r="AC543" i="1"/>
  <c r="AE543" i="1"/>
  <c r="Q543" i="1" s="1"/>
  <c r="CP543" i="1" s="1"/>
  <c r="O543" i="1" s="1"/>
  <c r="AF543" i="1"/>
  <c r="CT543" i="1" s="1"/>
  <c r="AG543" i="1"/>
  <c r="AH543" i="1"/>
  <c r="AI543" i="1"/>
  <c r="AJ543" i="1"/>
  <c r="CQ543" i="1"/>
  <c r="CU543" i="1"/>
  <c r="T543" i="1" s="1"/>
  <c r="CV543" i="1"/>
  <c r="U543" i="1" s="1"/>
  <c r="CW543" i="1"/>
  <c r="V543" i="1" s="1"/>
  <c r="CX543" i="1"/>
  <c r="W543" i="1" s="1"/>
  <c r="GL543" i="1"/>
  <c r="GN543" i="1"/>
  <c r="GP543" i="1"/>
  <c r="GV543" i="1"/>
  <c r="GX543" i="1"/>
  <c r="HC543" i="1"/>
  <c r="B545" i="1"/>
  <c r="B498" i="1" s="1"/>
  <c r="C545" i="1"/>
  <c r="C498" i="1" s="1"/>
  <c r="D545" i="1"/>
  <c r="D498" i="1" s="1"/>
  <c r="F545" i="1"/>
  <c r="F498" i="1" s="1"/>
  <c r="G545" i="1"/>
  <c r="AO545" i="1"/>
  <c r="AO498" i="1" s="1"/>
  <c r="AP545" i="1"/>
  <c r="AP498" i="1" s="1"/>
  <c r="BB545" i="1"/>
  <c r="BB498" i="1" s="1"/>
  <c r="BC545" i="1"/>
  <c r="BC498" i="1" s="1"/>
  <c r="BX545" i="1"/>
  <c r="BX498" i="1" s="1"/>
  <c r="BY545" i="1"/>
  <c r="BY498" i="1" s="1"/>
  <c r="CK545" i="1"/>
  <c r="CK498" i="1" s="1"/>
  <c r="CL545" i="1"/>
  <c r="CM545" i="1"/>
  <c r="CM498" i="1" s="1"/>
  <c r="EG545" i="1"/>
  <c r="EH545" i="1"/>
  <c r="P554" i="1" s="1"/>
  <c r="ET545" i="1"/>
  <c r="ET498" i="1" s="1"/>
  <c r="EU545" i="1"/>
  <c r="EV545" i="1"/>
  <c r="EV498" i="1" s="1"/>
  <c r="FP545" i="1"/>
  <c r="FP498" i="1" s="1"/>
  <c r="FQ545" i="1"/>
  <c r="FQ498" i="1" s="1"/>
  <c r="FV545" i="1"/>
  <c r="FV498" i="1" s="1"/>
  <c r="GA545" i="1"/>
  <c r="GC545" i="1"/>
  <c r="GC498" i="1" s="1"/>
  <c r="GD545" i="1"/>
  <c r="GD498" i="1" s="1"/>
  <c r="GE545" i="1"/>
  <c r="GE498" i="1" s="1"/>
  <c r="F549" i="1"/>
  <c r="F554" i="1"/>
  <c r="F558" i="1"/>
  <c r="P570" i="1"/>
  <c r="D575" i="1"/>
  <c r="E577" i="1"/>
  <c r="F577" i="1"/>
  <c r="G577" i="1"/>
  <c r="Z577" i="1"/>
  <c r="AA577" i="1"/>
  <c r="AM577" i="1"/>
  <c r="AN577" i="1"/>
  <c r="BE577" i="1"/>
  <c r="BF577" i="1"/>
  <c r="BG577" i="1"/>
  <c r="BH577" i="1"/>
  <c r="BI577" i="1"/>
  <c r="BJ577" i="1"/>
  <c r="BK577" i="1"/>
  <c r="BL577" i="1"/>
  <c r="BM577" i="1"/>
  <c r="BN577" i="1"/>
  <c r="BO577" i="1"/>
  <c r="BP577" i="1"/>
  <c r="BQ577" i="1"/>
  <c r="BR577" i="1"/>
  <c r="BS577" i="1"/>
  <c r="BT577" i="1"/>
  <c r="BU577" i="1"/>
  <c r="BV577" i="1"/>
  <c r="BW577" i="1"/>
  <c r="CN577" i="1"/>
  <c r="CO577" i="1"/>
  <c r="CP577" i="1"/>
  <c r="CQ577" i="1"/>
  <c r="CR577" i="1"/>
  <c r="CS577" i="1"/>
  <c r="CT577" i="1"/>
  <c r="CU577" i="1"/>
  <c r="CV577" i="1"/>
  <c r="CW577" i="1"/>
  <c r="CX577" i="1"/>
  <c r="CY577" i="1"/>
  <c r="CZ577" i="1"/>
  <c r="DA577" i="1"/>
  <c r="DB577" i="1"/>
  <c r="DC577" i="1"/>
  <c r="DD577" i="1"/>
  <c r="DE577" i="1"/>
  <c r="DF577" i="1"/>
  <c r="DR577" i="1"/>
  <c r="DS577" i="1"/>
  <c r="EE577" i="1"/>
  <c r="EF577" i="1"/>
  <c r="EW577" i="1"/>
  <c r="EX577" i="1"/>
  <c r="EY577" i="1"/>
  <c r="EZ577" i="1"/>
  <c r="FA577" i="1"/>
  <c r="FB577" i="1"/>
  <c r="FC577" i="1"/>
  <c r="FD577" i="1"/>
  <c r="FE577" i="1"/>
  <c r="FF577" i="1"/>
  <c r="FG577" i="1"/>
  <c r="FH577" i="1"/>
  <c r="FI577" i="1"/>
  <c r="FJ577" i="1"/>
  <c r="FK577" i="1"/>
  <c r="FL577" i="1"/>
  <c r="FM577" i="1"/>
  <c r="FN577" i="1"/>
  <c r="FO577" i="1"/>
  <c r="GF577" i="1"/>
  <c r="GG577" i="1"/>
  <c r="GH577" i="1"/>
  <c r="GI577" i="1"/>
  <c r="GJ577" i="1"/>
  <c r="GK577" i="1"/>
  <c r="GL577" i="1"/>
  <c r="GM577" i="1"/>
  <c r="GN577" i="1"/>
  <c r="GO577" i="1"/>
  <c r="GP577" i="1"/>
  <c r="GQ577" i="1"/>
  <c r="GR577" i="1"/>
  <c r="GS577" i="1"/>
  <c r="GT577" i="1"/>
  <c r="GU577" i="1"/>
  <c r="GV577" i="1"/>
  <c r="GW577" i="1"/>
  <c r="GX577" i="1"/>
  <c r="C579" i="1"/>
  <c r="D579" i="1"/>
  <c r="I579" i="1"/>
  <c r="Q579" i="1" s="1"/>
  <c r="K579" i="1"/>
  <c r="R579" i="1"/>
  <c r="U579" i="1"/>
  <c r="V579" i="1"/>
  <c r="AC579" i="1"/>
  <c r="AE579" i="1"/>
  <c r="CS579" i="1" s="1"/>
  <c r="AF579" i="1"/>
  <c r="CT579" i="1" s="1"/>
  <c r="AG579" i="1"/>
  <c r="CU579" i="1" s="1"/>
  <c r="T579" i="1" s="1"/>
  <c r="AH579" i="1"/>
  <c r="CV579" i="1" s="1"/>
  <c r="AI579" i="1"/>
  <c r="CW579" i="1" s="1"/>
  <c r="AJ579" i="1"/>
  <c r="CX579" i="1" s="1"/>
  <c r="W579" i="1" s="1"/>
  <c r="CQ579" i="1"/>
  <c r="CR579" i="1"/>
  <c r="GL579" i="1"/>
  <c r="GN579" i="1"/>
  <c r="GP579" i="1"/>
  <c r="GV579" i="1"/>
  <c r="HC579" i="1" s="1"/>
  <c r="GX579" i="1" s="1"/>
  <c r="C580" i="1"/>
  <c r="D580" i="1"/>
  <c r="I580" i="1"/>
  <c r="K580" i="1"/>
  <c r="T580" i="1"/>
  <c r="AC580" i="1"/>
  <c r="AE580" i="1"/>
  <c r="AD580" i="1" s="1"/>
  <c r="AF580" i="1"/>
  <c r="S580" i="1" s="1"/>
  <c r="AG580" i="1"/>
  <c r="AH580" i="1"/>
  <c r="AI580" i="1"/>
  <c r="AJ580" i="1"/>
  <c r="CX580" i="1" s="1"/>
  <c r="W580" i="1" s="1"/>
  <c r="CS580" i="1"/>
  <c r="CT580" i="1"/>
  <c r="CU580" i="1"/>
  <c r="CV580" i="1"/>
  <c r="U580" i="1" s="1"/>
  <c r="CW580" i="1"/>
  <c r="V580" i="1" s="1"/>
  <c r="GL580" i="1"/>
  <c r="GN580" i="1"/>
  <c r="GP580" i="1"/>
  <c r="GV580" i="1"/>
  <c r="HC580" i="1" s="1"/>
  <c r="GX580" i="1" s="1"/>
  <c r="I581" i="1"/>
  <c r="Q581" i="1" s="1"/>
  <c r="P581" i="1"/>
  <c r="S581" i="1"/>
  <c r="X581" i="1" s="1"/>
  <c r="AC581" i="1"/>
  <c r="AD581" i="1"/>
  <c r="AB581" i="1" s="1"/>
  <c r="AE581" i="1"/>
  <c r="AF581" i="1"/>
  <c r="CT581" i="1" s="1"/>
  <c r="AG581" i="1"/>
  <c r="CU581" i="1" s="1"/>
  <c r="T581" i="1" s="1"/>
  <c r="AH581" i="1"/>
  <c r="CV581" i="1" s="1"/>
  <c r="U581" i="1" s="1"/>
  <c r="AI581" i="1"/>
  <c r="CW581" i="1" s="1"/>
  <c r="V581" i="1" s="1"/>
  <c r="AJ581" i="1"/>
  <c r="CX581" i="1" s="1"/>
  <c r="W581" i="1" s="1"/>
  <c r="CP581" i="1"/>
  <c r="O581" i="1" s="1"/>
  <c r="CQ581" i="1"/>
  <c r="CR581" i="1"/>
  <c r="CS581" i="1"/>
  <c r="GL581" i="1"/>
  <c r="GN581" i="1"/>
  <c r="GP581" i="1"/>
  <c r="GV581" i="1"/>
  <c r="HC581" i="1" s="1"/>
  <c r="GX581" i="1" s="1"/>
  <c r="I582" i="1"/>
  <c r="R582" i="1"/>
  <c r="S582" i="1"/>
  <c r="AC582" i="1"/>
  <c r="CQ582" i="1" s="1"/>
  <c r="AE582" i="1"/>
  <c r="CR582" i="1" s="1"/>
  <c r="AF582" i="1"/>
  <c r="CT582" i="1" s="1"/>
  <c r="AG582" i="1"/>
  <c r="CU582" i="1" s="1"/>
  <c r="T582" i="1" s="1"/>
  <c r="AH582" i="1"/>
  <c r="CV582" i="1" s="1"/>
  <c r="U582" i="1" s="1"/>
  <c r="AI582" i="1"/>
  <c r="AJ582" i="1"/>
  <c r="CW582" i="1"/>
  <c r="V582" i="1" s="1"/>
  <c r="CX582" i="1"/>
  <c r="W582" i="1" s="1"/>
  <c r="GL582" i="1"/>
  <c r="GN582" i="1"/>
  <c r="GP582" i="1"/>
  <c r="GV582" i="1"/>
  <c r="HC582" i="1" s="1"/>
  <c r="GX582" i="1" s="1"/>
  <c r="I583" i="1"/>
  <c r="AC583" i="1"/>
  <c r="AE583" i="1"/>
  <c r="AD583" i="1" s="1"/>
  <c r="AF583" i="1"/>
  <c r="S583" i="1" s="1"/>
  <c r="AG583" i="1"/>
  <c r="AH583" i="1"/>
  <c r="AI583" i="1"/>
  <c r="AJ583" i="1"/>
  <c r="CX583" i="1" s="1"/>
  <c r="W583" i="1" s="1"/>
  <c r="CS583" i="1"/>
  <c r="CT583" i="1"/>
  <c r="CU583" i="1"/>
  <c r="CV583" i="1"/>
  <c r="CW583" i="1"/>
  <c r="GL583" i="1"/>
  <c r="GN583" i="1"/>
  <c r="GP583" i="1"/>
  <c r="CD608" i="1" s="1"/>
  <c r="GV583" i="1"/>
  <c r="HC583" i="1" s="1"/>
  <c r="GX583" i="1" s="1"/>
  <c r="I584" i="1"/>
  <c r="Q584" i="1" s="1"/>
  <c r="P584" i="1"/>
  <c r="S584" i="1"/>
  <c r="X584" i="1" s="1"/>
  <c r="W584" i="1"/>
  <c r="AC584" i="1"/>
  <c r="AD584" i="1"/>
  <c r="AB584" i="1" s="1"/>
  <c r="AE584" i="1"/>
  <c r="AF584" i="1"/>
  <c r="CT584" i="1" s="1"/>
  <c r="AG584" i="1"/>
  <c r="CU584" i="1" s="1"/>
  <c r="T584" i="1" s="1"/>
  <c r="AH584" i="1"/>
  <c r="CV584" i="1" s="1"/>
  <c r="U584" i="1" s="1"/>
  <c r="AI584" i="1"/>
  <c r="CW584" i="1" s="1"/>
  <c r="V584" i="1" s="1"/>
  <c r="AJ584" i="1"/>
  <c r="CX584" i="1" s="1"/>
  <c r="CP584" i="1"/>
  <c r="O584" i="1" s="1"/>
  <c r="CQ584" i="1"/>
  <c r="CR584" i="1"/>
  <c r="CS584" i="1"/>
  <c r="GL584" i="1"/>
  <c r="GN584" i="1"/>
  <c r="GP584" i="1"/>
  <c r="GV584" i="1"/>
  <c r="HC584" i="1" s="1"/>
  <c r="GX584" i="1" s="1"/>
  <c r="I585" i="1"/>
  <c r="R585" i="1"/>
  <c r="AC585" i="1"/>
  <c r="CQ585" i="1" s="1"/>
  <c r="AE585" i="1"/>
  <c r="CR585" i="1" s="1"/>
  <c r="AF585" i="1"/>
  <c r="CT585" i="1" s="1"/>
  <c r="AG585" i="1"/>
  <c r="CU585" i="1" s="1"/>
  <c r="T585" i="1" s="1"/>
  <c r="AH585" i="1"/>
  <c r="CV585" i="1" s="1"/>
  <c r="U585" i="1" s="1"/>
  <c r="AI585" i="1"/>
  <c r="AJ585" i="1"/>
  <c r="CW585" i="1"/>
  <c r="V585" i="1" s="1"/>
  <c r="CX585" i="1"/>
  <c r="W585" i="1" s="1"/>
  <c r="GL585" i="1"/>
  <c r="GN585" i="1"/>
  <c r="GP585" i="1"/>
  <c r="GV585" i="1"/>
  <c r="HC585" i="1" s="1"/>
  <c r="GX585" i="1" s="1"/>
  <c r="I586" i="1"/>
  <c r="AB586" i="1"/>
  <c r="AC586" i="1"/>
  <c r="AE586" i="1"/>
  <c r="AD586" i="1" s="1"/>
  <c r="AF586" i="1"/>
  <c r="AG586" i="1"/>
  <c r="AH586" i="1"/>
  <c r="AI586" i="1"/>
  <c r="AJ586" i="1"/>
  <c r="CX586" i="1" s="1"/>
  <c r="W586" i="1" s="1"/>
  <c r="CS586" i="1"/>
  <c r="CT586" i="1"/>
  <c r="CU586" i="1"/>
  <c r="CV586" i="1"/>
  <c r="CW586" i="1"/>
  <c r="V586" i="1" s="1"/>
  <c r="GL586" i="1"/>
  <c r="GN586" i="1"/>
  <c r="GP586" i="1"/>
  <c r="GV586" i="1"/>
  <c r="HC586" i="1" s="1"/>
  <c r="S587" i="1"/>
  <c r="W587" i="1"/>
  <c r="X587" i="1"/>
  <c r="AC587" i="1"/>
  <c r="P587" i="1" s="1"/>
  <c r="AE587" i="1"/>
  <c r="Y587" i="1" s="1"/>
  <c r="AF587" i="1"/>
  <c r="AG587" i="1"/>
  <c r="CU587" i="1" s="1"/>
  <c r="T587" i="1" s="1"/>
  <c r="AH587" i="1"/>
  <c r="CV587" i="1" s="1"/>
  <c r="U587" i="1" s="1"/>
  <c r="AI587" i="1"/>
  <c r="CW587" i="1" s="1"/>
  <c r="V587" i="1" s="1"/>
  <c r="AJ587" i="1"/>
  <c r="CQ587" i="1"/>
  <c r="CS587" i="1"/>
  <c r="CT587" i="1"/>
  <c r="CX587" i="1"/>
  <c r="CY587" i="1"/>
  <c r="GL587" i="1"/>
  <c r="GN587" i="1"/>
  <c r="GP587" i="1"/>
  <c r="GV587" i="1"/>
  <c r="HC587" i="1" s="1"/>
  <c r="GX587" i="1" s="1"/>
  <c r="P588" i="1"/>
  <c r="T588" i="1"/>
  <c r="U588" i="1"/>
  <c r="AC588" i="1"/>
  <c r="AE588" i="1"/>
  <c r="CR588" i="1" s="1"/>
  <c r="AF588" i="1"/>
  <c r="CT588" i="1" s="1"/>
  <c r="AG588" i="1"/>
  <c r="AH588" i="1"/>
  <c r="CV588" i="1" s="1"/>
  <c r="AI588" i="1"/>
  <c r="CW588" i="1" s="1"/>
  <c r="V588" i="1" s="1"/>
  <c r="AJ588" i="1"/>
  <c r="CX588" i="1" s="1"/>
  <c r="W588" i="1" s="1"/>
  <c r="CQ588" i="1"/>
  <c r="CU588" i="1"/>
  <c r="GL588" i="1"/>
  <c r="GN588" i="1"/>
  <c r="GP588" i="1"/>
  <c r="GV588" i="1"/>
  <c r="HC588" i="1"/>
  <c r="GX588" i="1" s="1"/>
  <c r="R589" i="1"/>
  <c r="W589" i="1"/>
  <c r="AC589" i="1"/>
  <c r="CQ589" i="1" s="1"/>
  <c r="AE589" i="1"/>
  <c r="AF589" i="1"/>
  <c r="AG589" i="1"/>
  <c r="CU589" i="1" s="1"/>
  <c r="T589" i="1" s="1"/>
  <c r="AH589" i="1"/>
  <c r="AI589" i="1"/>
  <c r="AJ589" i="1"/>
  <c r="CV589" i="1"/>
  <c r="U589" i="1" s="1"/>
  <c r="CW589" i="1"/>
  <c r="V589" i="1" s="1"/>
  <c r="CX589" i="1"/>
  <c r="GL589" i="1"/>
  <c r="GN589" i="1"/>
  <c r="GP589" i="1"/>
  <c r="GV589" i="1"/>
  <c r="HC589" i="1"/>
  <c r="GX589" i="1" s="1"/>
  <c r="T590" i="1"/>
  <c r="AC590" i="1"/>
  <c r="AE590" i="1"/>
  <c r="AD590" i="1" s="1"/>
  <c r="AF590" i="1"/>
  <c r="S590" i="1" s="1"/>
  <c r="AG590" i="1"/>
  <c r="AH590" i="1"/>
  <c r="AI590" i="1"/>
  <c r="AJ590" i="1"/>
  <c r="CX590" i="1" s="1"/>
  <c r="W590" i="1" s="1"/>
  <c r="CS590" i="1"/>
  <c r="CT590" i="1"/>
  <c r="CU590" i="1"/>
  <c r="CV590" i="1"/>
  <c r="U590" i="1" s="1"/>
  <c r="CW590" i="1"/>
  <c r="V590" i="1" s="1"/>
  <c r="GL590" i="1"/>
  <c r="GN590" i="1"/>
  <c r="GP590" i="1"/>
  <c r="GV590" i="1"/>
  <c r="HC590" i="1" s="1"/>
  <c r="GX590" i="1" s="1"/>
  <c r="S591" i="1"/>
  <c r="Y591" i="1" s="1"/>
  <c r="W591" i="1"/>
  <c r="X591" i="1"/>
  <c r="AC591" i="1"/>
  <c r="P591" i="1" s="1"/>
  <c r="AE591" i="1"/>
  <c r="CR591" i="1" s="1"/>
  <c r="AF591" i="1"/>
  <c r="AG591" i="1"/>
  <c r="CU591" i="1" s="1"/>
  <c r="T591" i="1" s="1"/>
  <c r="AH591" i="1"/>
  <c r="CV591" i="1" s="1"/>
  <c r="U591" i="1" s="1"/>
  <c r="AI591" i="1"/>
  <c r="CW591" i="1" s="1"/>
  <c r="V591" i="1" s="1"/>
  <c r="AJ591" i="1"/>
  <c r="CQ591" i="1"/>
  <c r="CS591" i="1"/>
  <c r="CT591" i="1"/>
  <c r="CX591" i="1"/>
  <c r="CY591" i="1"/>
  <c r="GL591" i="1"/>
  <c r="GN591" i="1"/>
  <c r="GP591" i="1"/>
  <c r="GV591" i="1"/>
  <c r="HC591" i="1" s="1"/>
  <c r="GX591" i="1" s="1"/>
  <c r="P592" i="1"/>
  <c r="T592" i="1"/>
  <c r="U592" i="1"/>
  <c r="W592" i="1"/>
  <c r="AC592" i="1"/>
  <c r="AE592" i="1"/>
  <c r="CR592" i="1" s="1"/>
  <c r="AF592" i="1"/>
  <c r="CT592" i="1" s="1"/>
  <c r="AG592" i="1"/>
  <c r="AH592" i="1"/>
  <c r="CV592" i="1" s="1"/>
  <c r="AI592" i="1"/>
  <c r="CW592" i="1" s="1"/>
  <c r="V592" i="1" s="1"/>
  <c r="AJ592" i="1"/>
  <c r="CQ592" i="1"/>
  <c r="CU592" i="1"/>
  <c r="CX592" i="1"/>
  <c r="GL592" i="1"/>
  <c r="GN592" i="1"/>
  <c r="GP592" i="1"/>
  <c r="GV592" i="1"/>
  <c r="HC592" i="1"/>
  <c r="GX592" i="1" s="1"/>
  <c r="C593" i="1"/>
  <c r="D593" i="1"/>
  <c r="I593" i="1"/>
  <c r="K593" i="1"/>
  <c r="AB593" i="1"/>
  <c r="AC593" i="1"/>
  <c r="AD593" i="1"/>
  <c r="AE593" i="1"/>
  <c r="AF593" i="1"/>
  <c r="AG593" i="1"/>
  <c r="AH593" i="1"/>
  <c r="AI593" i="1"/>
  <c r="CW593" i="1" s="1"/>
  <c r="AJ593" i="1"/>
  <c r="CX593" i="1" s="1"/>
  <c r="CQ593" i="1"/>
  <c r="CR593" i="1"/>
  <c r="CS593" i="1"/>
  <c r="CT593" i="1"/>
  <c r="CU593" i="1"/>
  <c r="CV593" i="1"/>
  <c r="GL593" i="1"/>
  <c r="GN593" i="1"/>
  <c r="GP593" i="1"/>
  <c r="GV593" i="1"/>
  <c r="HC593" i="1"/>
  <c r="C594" i="1"/>
  <c r="D594" i="1"/>
  <c r="I594" i="1"/>
  <c r="K594" i="1"/>
  <c r="R594" i="1"/>
  <c r="S594" i="1"/>
  <c r="U594" i="1"/>
  <c r="AC594" i="1"/>
  <c r="CQ594" i="1" s="1"/>
  <c r="AE594" i="1"/>
  <c r="CR594" i="1" s="1"/>
  <c r="AF594" i="1"/>
  <c r="CT594" i="1" s="1"/>
  <c r="AG594" i="1"/>
  <c r="CU594" i="1" s="1"/>
  <c r="T594" i="1" s="1"/>
  <c r="AH594" i="1"/>
  <c r="AI594" i="1"/>
  <c r="AJ594" i="1"/>
  <c r="CV594" i="1"/>
  <c r="CW594" i="1"/>
  <c r="V594" i="1" s="1"/>
  <c r="CX594" i="1"/>
  <c r="W594" i="1" s="1"/>
  <c r="GL594" i="1"/>
  <c r="GN594" i="1"/>
  <c r="GP594" i="1"/>
  <c r="GV594" i="1"/>
  <c r="HC594" i="1" s="1"/>
  <c r="GX594" i="1" s="1"/>
  <c r="AC595" i="1"/>
  <c r="AE595" i="1"/>
  <c r="AD595" i="1" s="1"/>
  <c r="AF595" i="1"/>
  <c r="AG595" i="1"/>
  <c r="AH595" i="1"/>
  <c r="AI595" i="1"/>
  <c r="AJ595" i="1"/>
  <c r="CX595" i="1" s="1"/>
  <c r="CS595" i="1"/>
  <c r="CT595" i="1"/>
  <c r="CU595" i="1"/>
  <c r="CV595" i="1"/>
  <c r="CW595" i="1"/>
  <c r="GL595" i="1"/>
  <c r="GN595" i="1"/>
  <c r="GP595" i="1"/>
  <c r="GV595" i="1"/>
  <c r="HC595" i="1" s="1"/>
  <c r="I596" i="1"/>
  <c r="P596" i="1" s="1"/>
  <c r="S596" i="1"/>
  <c r="X596" i="1" s="1"/>
  <c r="V596" i="1"/>
  <c r="AB596" i="1"/>
  <c r="AC596" i="1"/>
  <c r="AD596" i="1"/>
  <c r="AE596" i="1"/>
  <c r="AF596" i="1"/>
  <c r="CT596" i="1" s="1"/>
  <c r="AG596" i="1"/>
  <c r="CU596" i="1" s="1"/>
  <c r="T596" i="1" s="1"/>
  <c r="AH596" i="1"/>
  <c r="CV596" i="1" s="1"/>
  <c r="U596" i="1" s="1"/>
  <c r="AI596" i="1"/>
  <c r="CW596" i="1" s="1"/>
  <c r="AJ596" i="1"/>
  <c r="CX596" i="1" s="1"/>
  <c r="W596" i="1" s="1"/>
  <c r="CQ596" i="1"/>
  <c r="CR596" i="1"/>
  <c r="CS596" i="1"/>
  <c r="GL596" i="1"/>
  <c r="GN596" i="1"/>
  <c r="GP596" i="1"/>
  <c r="GV596" i="1"/>
  <c r="HC596" i="1" s="1"/>
  <c r="GX596" i="1" s="1"/>
  <c r="AC597" i="1"/>
  <c r="CQ597" i="1" s="1"/>
  <c r="AE597" i="1"/>
  <c r="CR597" i="1" s="1"/>
  <c r="AF597" i="1"/>
  <c r="CT597" i="1" s="1"/>
  <c r="AG597" i="1"/>
  <c r="CU597" i="1" s="1"/>
  <c r="AH597" i="1"/>
  <c r="AI597" i="1"/>
  <c r="AJ597" i="1"/>
  <c r="CV597" i="1"/>
  <c r="CW597" i="1"/>
  <c r="CX597" i="1"/>
  <c r="GL597" i="1"/>
  <c r="GN597" i="1"/>
  <c r="GP597" i="1"/>
  <c r="GV597" i="1"/>
  <c r="HC597" i="1" s="1"/>
  <c r="I598" i="1"/>
  <c r="AC598" i="1"/>
  <c r="AE598" i="1"/>
  <c r="AD598" i="1" s="1"/>
  <c r="AF598" i="1"/>
  <c r="AG598" i="1"/>
  <c r="AH598" i="1"/>
  <c r="AI598" i="1"/>
  <c r="AJ598" i="1"/>
  <c r="CX598" i="1" s="1"/>
  <c r="CS598" i="1"/>
  <c r="CT598" i="1"/>
  <c r="CU598" i="1"/>
  <c r="CV598" i="1"/>
  <c r="CW598" i="1"/>
  <c r="GL598" i="1"/>
  <c r="GN598" i="1"/>
  <c r="GP598" i="1"/>
  <c r="GV598" i="1"/>
  <c r="HC598" i="1" s="1"/>
  <c r="GX598" i="1" s="1"/>
  <c r="S599" i="1"/>
  <c r="Y599" i="1" s="1"/>
  <c r="X599" i="1"/>
  <c r="AC599" i="1"/>
  <c r="P599" i="1" s="1"/>
  <c r="AE599" i="1"/>
  <c r="CR599" i="1" s="1"/>
  <c r="AF599" i="1"/>
  <c r="AG599" i="1"/>
  <c r="CU599" i="1" s="1"/>
  <c r="T599" i="1" s="1"/>
  <c r="AH599" i="1"/>
  <c r="CV599" i="1" s="1"/>
  <c r="U599" i="1" s="1"/>
  <c r="AI599" i="1"/>
  <c r="CW599" i="1" s="1"/>
  <c r="V599" i="1" s="1"/>
  <c r="AJ599" i="1"/>
  <c r="CX599" i="1" s="1"/>
  <c r="W599" i="1" s="1"/>
  <c r="CQ599" i="1"/>
  <c r="CS599" i="1"/>
  <c r="CT599" i="1"/>
  <c r="CY599" i="1"/>
  <c r="GL599" i="1"/>
  <c r="GN599" i="1"/>
  <c r="CB608" i="1" s="1"/>
  <c r="GP599" i="1"/>
  <c r="GV599" i="1"/>
  <c r="HC599" i="1" s="1"/>
  <c r="GX599" i="1" s="1"/>
  <c r="P600" i="1"/>
  <c r="S600" i="1"/>
  <c r="Y600" i="1" s="1"/>
  <c r="T600" i="1"/>
  <c r="U600" i="1"/>
  <c r="W600" i="1"/>
  <c r="AC600" i="1"/>
  <c r="AE600" i="1"/>
  <c r="X600" i="1" s="1"/>
  <c r="AF600" i="1"/>
  <c r="CT600" i="1" s="1"/>
  <c r="AG600" i="1"/>
  <c r="CU600" i="1" s="1"/>
  <c r="AH600" i="1"/>
  <c r="CV600" i="1" s="1"/>
  <c r="AI600" i="1"/>
  <c r="CW600" i="1" s="1"/>
  <c r="V600" i="1" s="1"/>
  <c r="AJ600" i="1"/>
  <c r="CQ600" i="1"/>
  <c r="CX600" i="1"/>
  <c r="CY600" i="1"/>
  <c r="CZ600" i="1"/>
  <c r="GL600" i="1"/>
  <c r="GN600" i="1"/>
  <c r="GP600" i="1"/>
  <c r="GV600" i="1"/>
  <c r="HC600" i="1"/>
  <c r="GX600" i="1" s="1"/>
  <c r="P601" i="1"/>
  <c r="T601" i="1"/>
  <c r="W601" i="1"/>
  <c r="AC601" i="1"/>
  <c r="CQ601" i="1" s="1"/>
  <c r="AE601" i="1"/>
  <c r="AF601" i="1"/>
  <c r="AG601" i="1"/>
  <c r="AH601" i="1"/>
  <c r="AI601" i="1"/>
  <c r="AJ601" i="1"/>
  <c r="CU601" i="1"/>
  <c r="CV601" i="1"/>
  <c r="U601" i="1" s="1"/>
  <c r="CW601" i="1"/>
  <c r="V601" i="1" s="1"/>
  <c r="CX601" i="1"/>
  <c r="GL601" i="1"/>
  <c r="GN601" i="1"/>
  <c r="GP601" i="1"/>
  <c r="GV601" i="1"/>
  <c r="HC601" i="1"/>
  <c r="GX601" i="1" s="1"/>
  <c r="T602" i="1"/>
  <c r="AC602" i="1"/>
  <c r="AE602" i="1"/>
  <c r="AD602" i="1" s="1"/>
  <c r="AF602" i="1"/>
  <c r="S602" i="1" s="1"/>
  <c r="AG602" i="1"/>
  <c r="AH602" i="1"/>
  <c r="AI602" i="1"/>
  <c r="AJ602" i="1"/>
  <c r="CX602" i="1" s="1"/>
  <c r="W602" i="1" s="1"/>
  <c r="CS602" i="1"/>
  <c r="CT602" i="1"/>
  <c r="CU602" i="1"/>
  <c r="CV602" i="1"/>
  <c r="U602" i="1" s="1"/>
  <c r="CW602" i="1"/>
  <c r="V602" i="1" s="1"/>
  <c r="GL602" i="1"/>
  <c r="GN602" i="1"/>
  <c r="GP602" i="1"/>
  <c r="GV602" i="1"/>
  <c r="HC602" i="1" s="1"/>
  <c r="GX602" i="1" s="1"/>
  <c r="C603" i="1"/>
  <c r="D603" i="1"/>
  <c r="I603" i="1"/>
  <c r="Q603" i="1" s="1"/>
  <c r="K603" i="1"/>
  <c r="P603" i="1"/>
  <c r="S603" i="1"/>
  <c r="T603" i="1"/>
  <c r="V603" i="1"/>
  <c r="AC603" i="1"/>
  <c r="CQ603" i="1" s="1"/>
  <c r="AD603" i="1"/>
  <c r="AE603" i="1"/>
  <c r="CS603" i="1" s="1"/>
  <c r="AF603" i="1"/>
  <c r="CT603" i="1" s="1"/>
  <c r="AG603" i="1"/>
  <c r="CU603" i="1" s="1"/>
  <c r="AH603" i="1"/>
  <c r="CV603" i="1" s="1"/>
  <c r="U603" i="1" s="1"/>
  <c r="AI603" i="1"/>
  <c r="AJ603" i="1"/>
  <c r="CR603" i="1"/>
  <c r="CW603" i="1"/>
  <c r="CX603" i="1"/>
  <c r="W603" i="1" s="1"/>
  <c r="CY603" i="1"/>
  <c r="GL603" i="1"/>
  <c r="GN603" i="1"/>
  <c r="GP603" i="1"/>
  <c r="GV603" i="1"/>
  <c r="HC603" i="1" s="1"/>
  <c r="GX603" i="1" s="1"/>
  <c r="C604" i="1"/>
  <c r="D604" i="1"/>
  <c r="I604" i="1"/>
  <c r="K604" i="1"/>
  <c r="AC604" i="1"/>
  <c r="AB604" i="1" s="1"/>
  <c r="AD604" i="1"/>
  <c r="AE604" i="1"/>
  <c r="AF604" i="1"/>
  <c r="AG604" i="1"/>
  <c r="AH604" i="1"/>
  <c r="CV604" i="1" s="1"/>
  <c r="AI604" i="1"/>
  <c r="CW604" i="1" s="1"/>
  <c r="AJ604" i="1"/>
  <c r="CX604" i="1" s="1"/>
  <c r="CQ604" i="1"/>
  <c r="CR604" i="1"/>
  <c r="CS604" i="1"/>
  <c r="CT604" i="1"/>
  <c r="CU604" i="1"/>
  <c r="GL604" i="1"/>
  <c r="GN604" i="1"/>
  <c r="GP604" i="1"/>
  <c r="GV604" i="1"/>
  <c r="HC604" i="1" s="1"/>
  <c r="I605" i="1"/>
  <c r="P605" i="1" s="1"/>
  <c r="T605" i="1"/>
  <c r="U605" i="1"/>
  <c r="W605" i="1"/>
  <c r="AC605" i="1"/>
  <c r="AE605" i="1"/>
  <c r="CR605" i="1" s="1"/>
  <c r="AF605" i="1"/>
  <c r="CT605" i="1" s="1"/>
  <c r="AG605" i="1"/>
  <c r="CU605" i="1" s="1"/>
  <c r="AH605" i="1"/>
  <c r="CV605" i="1" s="1"/>
  <c r="AI605" i="1"/>
  <c r="CW605" i="1" s="1"/>
  <c r="V605" i="1" s="1"/>
  <c r="AJ605" i="1"/>
  <c r="CQ605" i="1"/>
  <c r="CX605" i="1"/>
  <c r="GL605" i="1"/>
  <c r="GN605" i="1"/>
  <c r="GP605" i="1"/>
  <c r="GV605" i="1"/>
  <c r="HC605" i="1"/>
  <c r="GX605" i="1" s="1"/>
  <c r="AC606" i="1"/>
  <c r="CQ606" i="1" s="1"/>
  <c r="AE606" i="1"/>
  <c r="AF606" i="1"/>
  <c r="AG606" i="1"/>
  <c r="AH606" i="1"/>
  <c r="AI606" i="1"/>
  <c r="AJ606" i="1"/>
  <c r="CT606" i="1"/>
  <c r="CU606" i="1"/>
  <c r="CV606" i="1"/>
  <c r="CW606" i="1"/>
  <c r="CX606" i="1"/>
  <c r="GL606" i="1"/>
  <c r="GN606" i="1"/>
  <c r="GP606" i="1"/>
  <c r="GV606" i="1"/>
  <c r="HC606" i="1"/>
  <c r="B608" i="1"/>
  <c r="B577" i="1" s="1"/>
  <c r="C608" i="1"/>
  <c r="C577" i="1" s="1"/>
  <c r="D608" i="1"/>
  <c r="D577" i="1" s="1"/>
  <c r="F608" i="1"/>
  <c r="G608" i="1"/>
  <c r="AP608" i="1"/>
  <c r="AP577" i="1" s="1"/>
  <c r="BB608" i="1"/>
  <c r="BB577" i="1" s="1"/>
  <c r="BX608" i="1"/>
  <c r="BX577" i="1" s="1"/>
  <c r="BY608" i="1"/>
  <c r="BY577" i="1" s="1"/>
  <c r="CK608" i="1"/>
  <c r="CK577" i="1" s="1"/>
  <c r="CL608" i="1"/>
  <c r="CL577" i="1" s="1"/>
  <c r="CM608" i="1"/>
  <c r="EH608" i="1"/>
  <c r="ET608" i="1"/>
  <c r="EU608" i="1"/>
  <c r="EU577" i="1" s="1"/>
  <c r="FP608" i="1"/>
  <c r="FP577" i="1" s="1"/>
  <c r="FQ608" i="1"/>
  <c r="GC608" i="1"/>
  <c r="GC577" i="1" s="1"/>
  <c r="GD608" i="1"/>
  <c r="GD577" i="1" s="1"/>
  <c r="GE608" i="1"/>
  <c r="EV608" i="1" s="1"/>
  <c r="F617" i="1"/>
  <c r="D638" i="1"/>
  <c r="E640" i="1"/>
  <c r="Z640" i="1"/>
  <c r="AA640" i="1"/>
  <c r="AM640" i="1"/>
  <c r="AN640" i="1"/>
  <c r="BE640" i="1"/>
  <c r="BF640" i="1"/>
  <c r="BG640" i="1"/>
  <c r="BH640" i="1"/>
  <c r="BI640" i="1"/>
  <c r="BJ640" i="1"/>
  <c r="BK640" i="1"/>
  <c r="BL640" i="1"/>
  <c r="BM640" i="1"/>
  <c r="BN640" i="1"/>
  <c r="BO640" i="1"/>
  <c r="BP640" i="1"/>
  <c r="BQ640" i="1"/>
  <c r="BR640" i="1"/>
  <c r="BS640" i="1"/>
  <c r="BT640" i="1"/>
  <c r="BU640" i="1"/>
  <c r="BV640" i="1"/>
  <c r="BW640" i="1"/>
  <c r="CN640" i="1"/>
  <c r="CO640" i="1"/>
  <c r="CP640" i="1"/>
  <c r="CQ640" i="1"/>
  <c r="CR640" i="1"/>
  <c r="CS640" i="1"/>
  <c r="CT640" i="1"/>
  <c r="CU640" i="1"/>
  <c r="CV640" i="1"/>
  <c r="CW640" i="1"/>
  <c r="CX640" i="1"/>
  <c r="CY640" i="1"/>
  <c r="CZ640" i="1"/>
  <c r="DA640" i="1"/>
  <c r="DB640" i="1"/>
  <c r="DC640" i="1"/>
  <c r="DD640" i="1"/>
  <c r="DE640" i="1"/>
  <c r="DF640" i="1"/>
  <c r="DR640" i="1"/>
  <c r="DS640" i="1"/>
  <c r="EE640" i="1"/>
  <c r="EF640" i="1"/>
  <c r="EW640" i="1"/>
  <c r="EX640" i="1"/>
  <c r="EY640" i="1"/>
  <c r="EZ640" i="1"/>
  <c r="FA640" i="1"/>
  <c r="FB640" i="1"/>
  <c r="FC640" i="1"/>
  <c r="FD640" i="1"/>
  <c r="FE640" i="1"/>
  <c r="FF640" i="1"/>
  <c r="FG640" i="1"/>
  <c r="FH640" i="1"/>
  <c r="FI640" i="1"/>
  <c r="FJ640" i="1"/>
  <c r="FK640" i="1"/>
  <c r="FL640" i="1"/>
  <c r="FM640" i="1"/>
  <c r="FN640" i="1"/>
  <c r="FO640" i="1"/>
  <c r="FP640" i="1"/>
  <c r="GF640" i="1"/>
  <c r="GG640" i="1"/>
  <c r="GH640" i="1"/>
  <c r="GI640" i="1"/>
  <c r="GJ640" i="1"/>
  <c r="GK640" i="1"/>
  <c r="GL640" i="1"/>
  <c r="GM640" i="1"/>
  <c r="GN640" i="1"/>
  <c r="GO640" i="1"/>
  <c r="GP640" i="1"/>
  <c r="GQ640" i="1"/>
  <c r="GR640" i="1"/>
  <c r="GS640" i="1"/>
  <c r="GT640" i="1"/>
  <c r="GU640" i="1"/>
  <c r="GV640" i="1"/>
  <c r="GW640" i="1"/>
  <c r="GX640" i="1"/>
  <c r="C642" i="1"/>
  <c r="D642" i="1"/>
  <c r="I642" i="1"/>
  <c r="K642" i="1"/>
  <c r="P642" i="1"/>
  <c r="R642" i="1"/>
  <c r="AC642" i="1"/>
  <c r="AD642" i="1"/>
  <c r="AE642" i="1"/>
  <c r="AF642" i="1"/>
  <c r="S642" i="1" s="1"/>
  <c r="AG642" i="1"/>
  <c r="AH642" i="1"/>
  <c r="CV642" i="1" s="1"/>
  <c r="U642" i="1" s="1"/>
  <c r="AI642" i="1"/>
  <c r="AJ642" i="1"/>
  <c r="CQ642" i="1"/>
  <c r="CR642" i="1"/>
  <c r="CS642" i="1"/>
  <c r="CT642" i="1"/>
  <c r="CU642" i="1"/>
  <c r="T642" i="1" s="1"/>
  <c r="CW642" i="1"/>
  <c r="V642" i="1" s="1"/>
  <c r="CX642" i="1"/>
  <c r="W642" i="1" s="1"/>
  <c r="GL642" i="1"/>
  <c r="GN642" i="1"/>
  <c r="GP642" i="1"/>
  <c r="GV642" i="1"/>
  <c r="HC642" i="1" s="1"/>
  <c r="GX642" i="1"/>
  <c r="C643" i="1"/>
  <c r="D643" i="1"/>
  <c r="I643" i="1"/>
  <c r="K643" i="1"/>
  <c r="W643" i="1"/>
  <c r="AC643" i="1"/>
  <c r="P643" i="1" s="1"/>
  <c r="AE643" i="1"/>
  <c r="AF643" i="1"/>
  <c r="CT643" i="1" s="1"/>
  <c r="AG643" i="1"/>
  <c r="CU643" i="1" s="1"/>
  <c r="T643" i="1" s="1"/>
  <c r="AH643" i="1"/>
  <c r="CV643" i="1" s="1"/>
  <c r="U643" i="1" s="1"/>
  <c r="AI643" i="1"/>
  <c r="CW643" i="1" s="1"/>
  <c r="V643" i="1" s="1"/>
  <c r="AJ643" i="1"/>
  <c r="CQ643" i="1"/>
  <c r="CX643" i="1"/>
  <c r="GL643" i="1"/>
  <c r="GN643" i="1"/>
  <c r="GP643" i="1"/>
  <c r="GV643" i="1"/>
  <c r="HC643" i="1"/>
  <c r="GX643" i="1" s="1"/>
  <c r="I644" i="1"/>
  <c r="R644" i="1" s="1"/>
  <c r="P644" i="1"/>
  <c r="Q644" i="1"/>
  <c r="S644" i="1"/>
  <c r="Y644" i="1"/>
  <c r="AC644" i="1"/>
  <c r="CQ644" i="1" s="1"/>
  <c r="AD644" i="1"/>
  <c r="AE644" i="1"/>
  <c r="CS644" i="1" s="1"/>
  <c r="AF644" i="1"/>
  <c r="AG644" i="1"/>
  <c r="CU644" i="1" s="1"/>
  <c r="T644" i="1" s="1"/>
  <c r="AH644" i="1"/>
  <c r="AI644" i="1"/>
  <c r="CW644" i="1" s="1"/>
  <c r="V644" i="1" s="1"/>
  <c r="AJ644" i="1"/>
  <c r="CR644" i="1"/>
  <c r="CT644" i="1"/>
  <c r="CV644" i="1"/>
  <c r="U644" i="1" s="1"/>
  <c r="CX644" i="1"/>
  <c r="W644" i="1" s="1"/>
  <c r="GL644" i="1"/>
  <c r="GN644" i="1"/>
  <c r="GP644" i="1"/>
  <c r="GV644" i="1"/>
  <c r="GX644" i="1"/>
  <c r="HC644" i="1"/>
  <c r="I645" i="1"/>
  <c r="R645" i="1"/>
  <c r="U645" i="1"/>
  <c r="X645" i="1"/>
  <c r="Y645" i="1"/>
  <c r="AC645" i="1"/>
  <c r="AD645" i="1"/>
  <c r="AE645" i="1"/>
  <c r="Q645" i="1" s="1"/>
  <c r="AF645" i="1"/>
  <c r="S645" i="1" s="1"/>
  <c r="CY645" i="1" s="1"/>
  <c r="AG645" i="1"/>
  <c r="AH645" i="1"/>
  <c r="AI645" i="1"/>
  <c r="CW645" i="1" s="1"/>
  <c r="V645" i="1" s="1"/>
  <c r="AJ645" i="1"/>
  <c r="CX645" i="1" s="1"/>
  <c r="W645" i="1" s="1"/>
  <c r="CQ645" i="1"/>
  <c r="CR645" i="1"/>
  <c r="CS645" i="1"/>
  <c r="CT645" i="1"/>
  <c r="CU645" i="1"/>
  <c r="T645" i="1" s="1"/>
  <c r="CV645" i="1"/>
  <c r="CZ645" i="1"/>
  <c r="GL645" i="1"/>
  <c r="GN645" i="1"/>
  <c r="GP645" i="1"/>
  <c r="GV645" i="1"/>
  <c r="HC645" i="1" s="1"/>
  <c r="GX645" i="1" s="1"/>
  <c r="I646" i="1"/>
  <c r="Q646" i="1"/>
  <c r="T646" i="1"/>
  <c r="U646" i="1"/>
  <c r="W646" i="1"/>
  <c r="AC646" i="1"/>
  <c r="P646" i="1" s="1"/>
  <c r="AE646" i="1"/>
  <c r="AF646" i="1"/>
  <c r="CT646" i="1" s="1"/>
  <c r="AG646" i="1"/>
  <c r="CU646" i="1" s="1"/>
  <c r="AH646" i="1"/>
  <c r="AI646" i="1"/>
  <c r="CW646" i="1" s="1"/>
  <c r="V646" i="1" s="1"/>
  <c r="AJ646" i="1"/>
  <c r="CQ646" i="1"/>
  <c r="CV646" i="1"/>
  <c r="CX646" i="1"/>
  <c r="GL646" i="1"/>
  <c r="GN646" i="1"/>
  <c r="GP646" i="1"/>
  <c r="GV646" i="1"/>
  <c r="HC646" i="1"/>
  <c r="GX646" i="1" s="1"/>
  <c r="I647" i="1"/>
  <c r="P647" i="1"/>
  <c r="Q647" i="1"/>
  <c r="S647" i="1"/>
  <c r="V647" i="1"/>
  <c r="AC647" i="1"/>
  <c r="CQ647" i="1" s="1"/>
  <c r="AD647" i="1"/>
  <c r="AE647" i="1"/>
  <c r="CS647" i="1" s="1"/>
  <c r="AF647" i="1"/>
  <c r="AG647" i="1"/>
  <c r="CU647" i="1" s="1"/>
  <c r="T647" i="1" s="1"/>
  <c r="AH647" i="1"/>
  <c r="AI647" i="1"/>
  <c r="AJ647" i="1"/>
  <c r="CR647" i="1"/>
  <c r="CT647" i="1"/>
  <c r="CV647" i="1"/>
  <c r="U647" i="1" s="1"/>
  <c r="CW647" i="1"/>
  <c r="CX647" i="1"/>
  <c r="W647" i="1" s="1"/>
  <c r="GL647" i="1"/>
  <c r="GN647" i="1"/>
  <c r="GP647" i="1"/>
  <c r="GV647" i="1"/>
  <c r="GX647" i="1"/>
  <c r="HC647" i="1"/>
  <c r="I648" i="1"/>
  <c r="R648" i="1" s="1"/>
  <c r="K648" i="1"/>
  <c r="AC648" i="1"/>
  <c r="P648" i="1" s="1"/>
  <c r="AE648" i="1"/>
  <c r="CR648" i="1" s="1"/>
  <c r="AF648" i="1"/>
  <c r="S648" i="1" s="1"/>
  <c r="AG648" i="1"/>
  <c r="CU648" i="1" s="1"/>
  <c r="T648" i="1" s="1"/>
  <c r="AH648" i="1"/>
  <c r="CV648" i="1" s="1"/>
  <c r="U648" i="1" s="1"/>
  <c r="AI648" i="1"/>
  <c r="CW648" i="1" s="1"/>
  <c r="V648" i="1" s="1"/>
  <c r="AJ648" i="1"/>
  <c r="CX648" i="1" s="1"/>
  <c r="W648" i="1" s="1"/>
  <c r="CQ648" i="1"/>
  <c r="CS648" i="1"/>
  <c r="CT648" i="1"/>
  <c r="GL648" i="1"/>
  <c r="GN648" i="1"/>
  <c r="GP648" i="1"/>
  <c r="CD669" i="1" s="1"/>
  <c r="GV648" i="1"/>
  <c r="HC648" i="1" s="1"/>
  <c r="GX648" i="1" s="1"/>
  <c r="I649" i="1"/>
  <c r="K649" i="1"/>
  <c r="R649" i="1"/>
  <c r="U649" i="1"/>
  <c r="AC649" i="1"/>
  <c r="AE649" i="1"/>
  <c r="CR649" i="1" s="1"/>
  <c r="AF649" i="1"/>
  <c r="AG649" i="1"/>
  <c r="CU649" i="1" s="1"/>
  <c r="T649" i="1" s="1"/>
  <c r="AH649" i="1"/>
  <c r="AI649" i="1"/>
  <c r="AJ649" i="1"/>
  <c r="CX649" i="1" s="1"/>
  <c r="W649" i="1" s="1"/>
  <c r="CV649" i="1"/>
  <c r="CW649" i="1"/>
  <c r="V649" i="1" s="1"/>
  <c r="GL649" i="1"/>
  <c r="GN649" i="1"/>
  <c r="GP649" i="1"/>
  <c r="GV649" i="1"/>
  <c r="HC649" i="1" s="1"/>
  <c r="GX649" i="1" s="1"/>
  <c r="C650" i="1"/>
  <c r="D650" i="1"/>
  <c r="I650" i="1"/>
  <c r="R650" i="1" s="1"/>
  <c r="K650" i="1"/>
  <c r="T650" i="1"/>
  <c r="AC650" i="1"/>
  <c r="P650" i="1" s="1"/>
  <c r="AE650" i="1"/>
  <c r="CR650" i="1" s="1"/>
  <c r="AF650" i="1"/>
  <c r="S650" i="1" s="1"/>
  <c r="AG650" i="1"/>
  <c r="CU650" i="1" s="1"/>
  <c r="AH650" i="1"/>
  <c r="CV650" i="1" s="1"/>
  <c r="U650" i="1" s="1"/>
  <c r="AI650" i="1"/>
  <c r="CW650" i="1" s="1"/>
  <c r="V650" i="1" s="1"/>
  <c r="AJ650" i="1"/>
  <c r="CX650" i="1" s="1"/>
  <c r="W650" i="1" s="1"/>
  <c r="CS650" i="1"/>
  <c r="CT650" i="1"/>
  <c r="GL650" i="1"/>
  <c r="GN650" i="1"/>
  <c r="GP650" i="1"/>
  <c r="GV650" i="1"/>
  <c r="HC650" i="1" s="1"/>
  <c r="GX650" i="1" s="1"/>
  <c r="C651" i="1"/>
  <c r="D651" i="1"/>
  <c r="I651" i="1"/>
  <c r="P651" i="1" s="1"/>
  <c r="K651" i="1"/>
  <c r="AC651" i="1"/>
  <c r="CQ651" i="1" s="1"/>
  <c r="AE651" i="1"/>
  <c r="CS651" i="1" s="1"/>
  <c r="AF651" i="1"/>
  <c r="AG651" i="1"/>
  <c r="AH651" i="1"/>
  <c r="AI651" i="1"/>
  <c r="AJ651" i="1"/>
  <c r="CT651" i="1"/>
  <c r="CU651" i="1"/>
  <c r="T651" i="1" s="1"/>
  <c r="CV651" i="1"/>
  <c r="U651" i="1" s="1"/>
  <c r="CW651" i="1"/>
  <c r="CX651" i="1"/>
  <c r="GL651" i="1"/>
  <c r="GN651" i="1"/>
  <c r="GP651" i="1"/>
  <c r="GV651" i="1"/>
  <c r="HC651" i="1"/>
  <c r="GX651" i="1" s="1"/>
  <c r="I652" i="1"/>
  <c r="R652" i="1" s="1"/>
  <c r="K652" i="1"/>
  <c r="X652" i="1"/>
  <c r="AC652" i="1"/>
  <c r="P652" i="1" s="1"/>
  <c r="AE652" i="1"/>
  <c r="CR652" i="1" s="1"/>
  <c r="AF652" i="1"/>
  <c r="S652" i="1" s="1"/>
  <c r="AG652" i="1"/>
  <c r="CU652" i="1" s="1"/>
  <c r="T652" i="1" s="1"/>
  <c r="AH652" i="1"/>
  <c r="CV652" i="1" s="1"/>
  <c r="U652" i="1" s="1"/>
  <c r="AI652" i="1"/>
  <c r="CW652" i="1" s="1"/>
  <c r="V652" i="1" s="1"/>
  <c r="AJ652" i="1"/>
  <c r="CX652" i="1" s="1"/>
  <c r="W652" i="1" s="1"/>
  <c r="CS652" i="1"/>
  <c r="CT652" i="1"/>
  <c r="CY652" i="1"/>
  <c r="GL652" i="1"/>
  <c r="GN652" i="1"/>
  <c r="GP652" i="1"/>
  <c r="GV652" i="1"/>
  <c r="HC652" i="1" s="1"/>
  <c r="GX652" i="1" s="1"/>
  <c r="I653" i="1"/>
  <c r="K653" i="1"/>
  <c r="S653" i="1"/>
  <c r="U653" i="1"/>
  <c r="AC653" i="1"/>
  <c r="AE653" i="1"/>
  <c r="AF653" i="1"/>
  <c r="CT653" i="1" s="1"/>
  <c r="AG653" i="1"/>
  <c r="CU653" i="1" s="1"/>
  <c r="T653" i="1" s="1"/>
  <c r="AH653" i="1"/>
  <c r="AI653" i="1"/>
  <c r="CW653" i="1" s="1"/>
  <c r="V653" i="1" s="1"/>
  <c r="AJ653" i="1"/>
  <c r="CX653" i="1" s="1"/>
  <c r="W653" i="1" s="1"/>
  <c r="CQ653" i="1"/>
  <c r="CV653" i="1"/>
  <c r="CZ653" i="1"/>
  <c r="GL653" i="1"/>
  <c r="GN653" i="1"/>
  <c r="GP653" i="1"/>
  <c r="GV653" i="1"/>
  <c r="HC653" i="1"/>
  <c r="GX653" i="1" s="1"/>
  <c r="C654" i="1"/>
  <c r="D654" i="1"/>
  <c r="I654" i="1"/>
  <c r="K654" i="1"/>
  <c r="T654" i="1"/>
  <c r="AC654" i="1"/>
  <c r="P654" i="1" s="1"/>
  <c r="AE654" i="1"/>
  <c r="AF654" i="1"/>
  <c r="S654" i="1" s="1"/>
  <c r="AG654" i="1"/>
  <c r="CU654" i="1" s="1"/>
  <c r="AH654" i="1"/>
  <c r="AI654" i="1"/>
  <c r="CW654" i="1" s="1"/>
  <c r="V654" i="1" s="1"/>
  <c r="AJ654" i="1"/>
  <c r="CX654" i="1" s="1"/>
  <c r="W654" i="1" s="1"/>
  <c r="AJ669" i="1" s="1"/>
  <c r="CT654" i="1"/>
  <c r="CV654" i="1"/>
  <c r="U654" i="1" s="1"/>
  <c r="GL654" i="1"/>
  <c r="BZ669" i="1" s="1"/>
  <c r="GN654" i="1"/>
  <c r="GP654" i="1"/>
  <c r="GV654" i="1"/>
  <c r="HC654" i="1" s="1"/>
  <c r="GX654" i="1" s="1"/>
  <c r="C655" i="1"/>
  <c r="D655" i="1"/>
  <c r="I655" i="1"/>
  <c r="K655" i="1"/>
  <c r="P655" i="1"/>
  <c r="Q655" i="1"/>
  <c r="S655" i="1"/>
  <c r="V655" i="1"/>
  <c r="AC655" i="1"/>
  <c r="AD655" i="1"/>
  <c r="AE655" i="1"/>
  <c r="CS655" i="1" s="1"/>
  <c r="AF655" i="1"/>
  <c r="AG655" i="1"/>
  <c r="AH655" i="1"/>
  <c r="AI655" i="1"/>
  <c r="AJ655" i="1"/>
  <c r="CX655" i="1" s="1"/>
  <c r="W655" i="1" s="1"/>
  <c r="CR655" i="1"/>
  <c r="CT655" i="1"/>
  <c r="CU655" i="1"/>
  <c r="T655" i="1" s="1"/>
  <c r="CV655" i="1"/>
  <c r="U655" i="1" s="1"/>
  <c r="CW655" i="1"/>
  <c r="GL655" i="1"/>
  <c r="GN655" i="1"/>
  <c r="GP655" i="1"/>
  <c r="GV655" i="1"/>
  <c r="HC655" i="1" s="1"/>
  <c r="GX655" i="1" s="1"/>
  <c r="I656" i="1"/>
  <c r="Q656" i="1" s="1"/>
  <c r="R656" i="1"/>
  <c r="X656" i="1"/>
  <c r="Y656" i="1"/>
  <c r="AC656" i="1"/>
  <c r="AD656" i="1"/>
  <c r="AE656" i="1"/>
  <c r="AF656" i="1"/>
  <c r="S656" i="1" s="1"/>
  <c r="CY656" i="1" s="1"/>
  <c r="AG656" i="1"/>
  <c r="AH656" i="1"/>
  <c r="CV656" i="1" s="1"/>
  <c r="U656" i="1" s="1"/>
  <c r="AI656" i="1"/>
  <c r="AJ656" i="1"/>
  <c r="CX656" i="1" s="1"/>
  <c r="W656" i="1" s="1"/>
  <c r="CR656" i="1"/>
  <c r="CS656" i="1"/>
  <c r="CT656" i="1"/>
  <c r="CU656" i="1"/>
  <c r="T656" i="1" s="1"/>
  <c r="CW656" i="1"/>
  <c r="V656" i="1" s="1"/>
  <c r="CZ656" i="1"/>
  <c r="GL656" i="1"/>
  <c r="GN656" i="1"/>
  <c r="GP656" i="1"/>
  <c r="GV656" i="1"/>
  <c r="HC656" i="1" s="1"/>
  <c r="GX656" i="1"/>
  <c r="I657" i="1"/>
  <c r="Q657" i="1"/>
  <c r="R657" i="1"/>
  <c r="S657" i="1"/>
  <c r="AC657" i="1"/>
  <c r="P657" i="1" s="1"/>
  <c r="AE657" i="1"/>
  <c r="AF657" i="1"/>
  <c r="CT657" i="1" s="1"/>
  <c r="AG657" i="1"/>
  <c r="CU657" i="1" s="1"/>
  <c r="T657" i="1" s="1"/>
  <c r="AH657" i="1"/>
  <c r="CV657" i="1" s="1"/>
  <c r="U657" i="1" s="1"/>
  <c r="AI657" i="1"/>
  <c r="CW657" i="1" s="1"/>
  <c r="V657" i="1" s="1"/>
  <c r="AJ657" i="1"/>
  <c r="CX657" i="1" s="1"/>
  <c r="W657" i="1" s="1"/>
  <c r="CQ657" i="1"/>
  <c r="CS657" i="1"/>
  <c r="GL657" i="1"/>
  <c r="GN657" i="1"/>
  <c r="GP657" i="1"/>
  <c r="FV669" i="1" s="1"/>
  <c r="GV657" i="1"/>
  <c r="HC657" i="1"/>
  <c r="I658" i="1"/>
  <c r="P658" i="1" s="1"/>
  <c r="K658" i="1"/>
  <c r="U658" i="1"/>
  <c r="AC658" i="1"/>
  <c r="AB658" i="1" s="1"/>
  <c r="AD658" i="1"/>
  <c r="AE658" i="1"/>
  <c r="AF658" i="1"/>
  <c r="CT658" i="1" s="1"/>
  <c r="AG658" i="1"/>
  <c r="CU658" i="1" s="1"/>
  <c r="T658" i="1" s="1"/>
  <c r="AH658" i="1"/>
  <c r="AI658" i="1"/>
  <c r="AJ658" i="1"/>
  <c r="CQ658" i="1"/>
  <c r="CR658" i="1"/>
  <c r="CS658" i="1"/>
  <c r="CV658" i="1"/>
  <c r="CW658" i="1"/>
  <c r="CX658" i="1"/>
  <c r="W658" i="1" s="1"/>
  <c r="GL658" i="1"/>
  <c r="GN658" i="1"/>
  <c r="GP658" i="1"/>
  <c r="GV658" i="1"/>
  <c r="HC658" i="1" s="1"/>
  <c r="GX658" i="1"/>
  <c r="I659" i="1"/>
  <c r="K659" i="1"/>
  <c r="P659" i="1"/>
  <c r="Q659" i="1"/>
  <c r="W659" i="1"/>
  <c r="AC659" i="1"/>
  <c r="AD659" i="1"/>
  <c r="AB659" i="1" s="1"/>
  <c r="AE659" i="1"/>
  <c r="CS659" i="1" s="1"/>
  <c r="AF659" i="1"/>
  <c r="CT659" i="1" s="1"/>
  <c r="AG659" i="1"/>
  <c r="CU659" i="1" s="1"/>
  <c r="T659" i="1" s="1"/>
  <c r="AH659" i="1"/>
  <c r="AI659" i="1"/>
  <c r="AJ659" i="1"/>
  <c r="CQ659" i="1"/>
  <c r="CR659" i="1"/>
  <c r="CV659" i="1"/>
  <c r="U659" i="1" s="1"/>
  <c r="CW659" i="1"/>
  <c r="V659" i="1" s="1"/>
  <c r="CX659" i="1"/>
  <c r="GL659" i="1"/>
  <c r="GN659" i="1"/>
  <c r="GP659" i="1"/>
  <c r="GV659" i="1"/>
  <c r="HC659" i="1"/>
  <c r="GX659" i="1" s="1"/>
  <c r="C660" i="1"/>
  <c r="D660" i="1"/>
  <c r="I660" i="1"/>
  <c r="P660" i="1" s="1"/>
  <c r="K660" i="1"/>
  <c r="R660" i="1"/>
  <c r="S660" i="1"/>
  <c r="AC660" i="1"/>
  <c r="AE660" i="1"/>
  <c r="CR660" i="1" s="1"/>
  <c r="AF660" i="1"/>
  <c r="CT660" i="1" s="1"/>
  <c r="AG660" i="1"/>
  <c r="CU660" i="1" s="1"/>
  <c r="T660" i="1" s="1"/>
  <c r="AH660" i="1"/>
  <c r="AI660" i="1"/>
  <c r="AJ660" i="1"/>
  <c r="CQ660" i="1"/>
  <c r="CV660" i="1"/>
  <c r="U660" i="1" s="1"/>
  <c r="CW660" i="1"/>
  <c r="V660" i="1" s="1"/>
  <c r="CX660" i="1"/>
  <c r="W660" i="1" s="1"/>
  <c r="GL660" i="1"/>
  <c r="GN660" i="1"/>
  <c r="GP660" i="1"/>
  <c r="GV660" i="1"/>
  <c r="HC660" i="1"/>
  <c r="GX660" i="1" s="1"/>
  <c r="C661" i="1"/>
  <c r="D661" i="1"/>
  <c r="I661" i="1"/>
  <c r="K661" i="1"/>
  <c r="V661" i="1"/>
  <c r="W661" i="1"/>
  <c r="AC661" i="1"/>
  <c r="AE661" i="1"/>
  <c r="CR661" i="1" s="1"/>
  <c r="AF661" i="1"/>
  <c r="S661" i="1" s="1"/>
  <c r="AG661" i="1"/>
  <c r="AH661" i="1"/>
  <c r="AI661" i="1"/>
  <c r="AJ661" i="1"/>
  <c r="CX661" i="1" s="1"/>
  <c r="CQ661" i="1"/>
  <c r="CT661" i="1"/>
  <c r="CU661" i="1"/>
  <c r="T661" i="1" s="1"/>
  <c r="CV661" i="1"/>
  <c r="U661" i="1" s="1"/>
  <c r="CW661" i="1"/>
  <c r="GL661" i="1"/>
  <c r="FR669" i="1" s="1"/>
  <c r="FR640" i="1" s="1"/>
  <c r="GN661" i="1"/>
  <c r="GP661" i="1"/>
  <c r="GV661" i="1"/>
  <c r="HC661" i="1"/>
  <c r="GX661" i="1" s="1"/>
  <c r="I662" i="1"/>
  <c r="P662" i="1" s="1"/>
  <c r="R662" i="1"/>
  <c r="S662" i="1"/>
  <c r="CY662" i="1" s="1"/>
  <c r="AC662" i="1"/>
  <c r="AE662" i="1"/>
  <c r="AD662" i="1" s="1"/>
  <c r="AB662" i="1" s="1"/>
  <c r="AF662" i="1"/>
  <c r="CT662" i="1" s="1"/>
  <c r="AG662" i="1"/>
  <c r="CU662" i="1" s="1"/>
  <c r="T662" i="1" s="1"/>
  <c r="AH662" i="1"/>
  <c r="CV662" i="1" s="1"/>
  <c r="U662" i="1" s="1"/>
  <c r="AI662" i="1"/>
  <c r="AJ662" i="1"/>
  <c r="CQ662" i="1"/>
  <c r="CR662" i="1"/>
  <c r="CS662" i="1"/>
  <c r="CW662" i="1"/>
  <c r="V662" i="1" s="1"/>
  <c r="CX662" i="1"/>
  <c r="W662" i="1" s="1"/>
  <c r="GL662" i="1"/>
  <c r="GN662" i="1"/>
  <c r="GP662" i="1"/>
  <c r="GV662" i="1"/>
  <c r="HC662" i="1"/>
  <c r="GX662" i="1" s="1"/>
  <c r="I663" i="1"/>
  <c r="Q663" i="1" s="1"/>
  <c r="P663" i="1"/>
  <c r="AC663" i="1"/>
  <c r="AD663" i="1"/>
  <c r="AE663" i="1"/>
  <c r="AF663" i="1"/>
  <c r="AG663" i="1"/>
  <c r="AH663" i="1"/>
  <c r="CV663" i="1" s="1"/>
  <c r="U663" i="1" s="1"/>
  <c r="AI663" i="1"/>
  <c r="CW663" i="1" s="1"/>
  <c r="V663" i="1" s="1"/>
  <c r="AJ663" i="1"/>
  <c r="CR663" i="1"/>
  <c r="CS663" i="1"/>
  <c r="CT663" i="1"/>
  <c r="CU663" i="1"/>
  <c r="T663" i="1" s="1"/>
  <c r="CX663" i="1"/>
  <c r="W663" i="1" s="1"/>
  <c r="GL663" i="1"/>
  <c r="GN663" i="1"/>
  <c r="GP663" i="1"/>
  <c r="GV663" i="1"/>
  <c r="HC663" i="1" s="1"/>
  <c r="GX663" i="1"/>
  <c r="C664" i="1"/>
  <c r="D664" i="1"/>
  <c r="I664" i="1"/>
  <c r="Q664" i="1" s="1"/>
  <c r="K664" i="1"/>
  <c r="S664" i="1"/>
  <c r="X664" i="1" s="1"/>
  <c r="AC664" i="1"/>
  <c r="P664" i="1" s="1"/>
  <c r="AE664" i="1"/>
  <c r="AD664" i="1" s="1"/>
  <c r="AB664" i="1" s="1"/>
  <c r="AF664" i="1"/>
  <c r="AG664" i="1"/>
  <c r="CU664" i="1" s="1"/>
  <c r="T664" i="1" s="1"/>
  <c r="AH664" i="1"/>
  <c r="CV664" i="1" s="1"/>
  <c r="U664" i="1" s="1"/>
  <c r="AI664" i="1"/>
  <c r="CW664" i="1" s="1"/>
  <c r="V664" i="1" s="1"/>
  <c r="AJ664" i="1"/>
  <c r="CQ664" i="1"/>
  <c r="CR664" i="1"/>
  <c r="CS664" i="1"/>
  <c r="CT664" i="1"/>
  <c r="CX664" i="1"/>
  <c r="W664" i="1" s="1"/>
  <c r="CY664" i="1"/>
  <c r="CZ664" i="1"/>
  <c r="GL664" i="1"/>
  <c r="GN664" i="1"/>
  <c r="GP664" i="1"/>
  <c r="GV664" i="1"/>
  <c r="HC664" i="1" s="1"/>
  <c r="GX664" i="1" s="1"/>
  <c r="C665" i="1"/>
  <c r="D665" i="1"/>
  <c r="I665" i="1"/>
  <c r="K665" i="1"/>
  <c r="AC665" i="1"/>
  <c r="AE665" i="1"/>
  <c r="AD665" i="1" s="1"/>
  <c r="AB665" i="1" s="1"/>
  <c r="AF665" i="1"/>
  <c r="CT665" i="1" s="1"/>
  <c r="AG665" i="1"/>
  <c r="CU665" i="1" s="1"/>
  <c r="AH665" i="1"/>
  <c r="AI665" i="1"/>
  <c r="AJ665" i="1"/>
  <c r="CQ665" i="1"/>
  <c r="CR665" i="1"/>
  <c r="CS665" i="1"/>
  <c r="CV665" i="1"/>
  <c r="CW665" i="1"/>
  <c r="CX665" i="1"/>
  <c r="GL665" i="1"/>
  <c r="GN665" i="1"/>
  <c r="GP665" i="1"/>
  <c r="GV665" i="1"/>
  <c r="HC665" i="1"/>
  <c r="I666" i="1"/>
  <c r="Q666" i="1" s="1"/>
  <c r="T666" i="1"/>
  <c r="AC666" i="1"/>
  <c r="CQ666" i="1" s="1"/>
  <c r="AD666" i="1"/>
  <c r="AE666" i="1"/>
  <c r="AF666" i="1"/>
  <c r="AG666" i="1"/>
  <c r="AH666" i="1"/>
  <c r="CV666" i="1" s="1"/>
  <c r="U666" i="1" s="1"/>
  <c r="AI666" i="1"/>
  <c r="CW666" i="1" s="1"/>
  <c r="V666" i="1" s="1"/>
  <c r="AJ666" i="1"/>
  <c r="CX666" i="1" s="1"/>
  <c r="W666" i="1" s="1"/>
  <c r="CR666" i="1"/>
  <c r="CS666" i="1"/>
  <c r="CT666" i="1"/>
  <c r="CU666" i="1"/>
  <c r="GL666" i="1"/>
  <c r="GN666" i="1"/>
  <c r="GP666" i="1"/>
  <c r="GV666" i="1"/>
  <c r="HC666" i="1" s="1"/>
  <c r="GX666" i="1" s="1"/>
  <c r="AC667" i="1"/>
  <c r="AE667" i="1"/>
  <c r="AF667" i="1"/>
  <c r="AG667" i="1"/>
  <c r="AH667" i="1"/>
  <c r="AI667" i="1"/>
  <c r="AJ667" i="1"/>
  <c r="CX667" i="1" s="1"/>
  <c r="CQ667" i="1"/>
  <c r="CU667" i="1"/>
  <c r="CV667" i="1"/>
  <c r="CW667" i="1"/>
  <c r="GL667" i="1"/>
  <c r="GN667" i="1"/>
  <c r="GP667" i="1"/>
  <c r="GV667" i="1"/>
  <c r="HC667" i="1"/>
  <c r="B669" i="1"/>
  <c r="B640" i="1" s="1"/>
  <c r="C669" i="1"/>
  <c r="C640" i="1" s="1"/>
  <c r="D669" i="1"/>
  <c r="D640" i="1" s="1"/>
  <c r="F669" i="1"/>
  <c r="F640" i="1" s="1"/>
  <c r="G669" i="1"/>
  <c r="G640" i="1" s="1"/>
  <c r="AO669" i="1"/>
  <c r="AO640" i="1" s="1"/>
  <c r="AP669" i="1"/>
  <c r="AP640" i="1" s="1"/>
  <c r="BB669" i="1"/>
  <c r="BB640" i="1" s="1"/>
  <c r="BC669" i="1"/>
  <c r="BX669" i="1"/>
  <c r="BX640" i="1" s="1"/>
  <c r="BY669" i="1"/>
  <c r="BY640" i="1" s="1"/>
  <c r="CB669" i="1"/>
  <c r="CK669" i="1"/>
  <c r="CK640" i="1" s="1"/>
  <c r="CL669" i="1"/>
  <c r="CL640" i="1" s="1"/>
  <c r="CM669" i="1"/>
  <c r="EG669" i="1"/>
  <c r="EG640" i="1" s="1"/>
  <c r="EH669" i="1"/>
  <c r="ET669" i="1"/>
  <c r="EU669" i="1"/>
  <c r="EU640" i="1" s="1"/>
  <c r="EV669" i="1"/>
  <c r="FP669" i="1"/>
  <c r="FQ669" i="1"/>
  <c r="FQ640" i="1" s="1"/>
  <c r="FT669" i="1"/>
  <c r="FY669" i="1"/>
  <c r="GC669" i="1"/>
  <c r="GC640" i="1" s="1"/>
  <c r="GD669" i="1"/>
  <c r="GD640" i="1" s="1"/>
  <c r="GE669" i="1"/>
  <c r="GE640" i="1" s="1"/>
  <c r="P673" i="1"/>
  <c r="F682" i="1"/>
  <c r="P685" i="1"/>
  <c r="D699" i="1"/>
  <c r="B701" i="1"/>
  <c r="E701" i="1"/>
  <c r="Z701" i="1"/>
  <c r="AA701" i="1"/>
  <c r="AF701" i="1"/>
  <c r="AM701" i="1"/>
  <c r="AN701" i="1"/>
  <c r="BE701" i="1"/>
  <c r="BF701" i="1"/>
  <c r="BG701" i="1"/>
  <c r="BH701" i="1"/>
  <c r="BI701" i="1"/>
  <c r="BJ701" i="1"/>
  <c r="BK701" i="1"/>
  <c r="BL701" i="1"/>
  <c r="BM701" i="1"/>
  <c r="BN701" i="1"/>
  <c r="BO701" i="1"/>
  <c r="BP701" i="1"/>
  <c r="BQ701" i="1"/>
  <c r="BR701" i="1"/>
  <c r="BS701" i="1"/>
  <c r="BT701" i="1"/>
  <c r="BU701" i="1"/>
  <c r="BV701" i="1"/>
  <c r="BW701" i="1"/>
  <c r="CN701" i="1"/>
  <c r="CO701" i="1"/>
  <c r="CP701" i="1"/>
  <c r="CQ701" i="1"/>
  <c r="CR701" i="1"/>
  <c r="CS701" i="1"/>
  <c r="CT701" i="1"/>
  <c r="CU701" i="1"/>
  <c r="CV701" i="1"/>
  <c r="CW701" i="1"/>
  <c r="CX701" i="1"/>
  <c r="CY701" i="1"/>
  <c r="CZ701" i="1"/>
  <c r="DA701" i="1"/>
  <c r="DB701" i="1"/>
  <c r="DC701" i="1"/>
  <c r="DD701" i="1"/>
  <c r="DE701" i="1"/>
  <c r="DF701" i="1"/>
  <c r="DR701" i="1"/>
  <c r="DS701" i="1"/>
  <c r="EE701" i="1"/>
  <c r="EF701" i="1"/>
  <c r="EW701" i="1"/>
  <c r="EX701" i="1"/>
  <c r="EY701" i="1"/>
  <c r="EZ701" i="1"/>
  <c r="FA701" i="1"/>
  <c r="FB701" i="1"/>
  <c r="FC701" i="1"/>
  <c r="FD701" i="1"/>
  <c r="FE701" i="1"/>
  <c r="FF701" i="1"/>
  <c r="FG701" i="1"/>
  <c r="FH701" i="1"/>
  <c r="FI701" i="1"/>
  <c r="FJ701" i="1"/>
  <c r="FK701" i="1"/>
  <c r="FL701" i="1"/>
  <c r="FM701" i="1"/>
  <c r="FN701" i="1"/>
  <c r="FO701" i="1"/>
  <c r="GF701" i="1"/>
  <c r="GG701" i="1"/>
  <c r="GH701" i="1"/>
  <c r="GI701" i="1"/>
  <c r="GJ701" i="1"/>
  <c r="GK701" i="1"/>
  <c r="GL701" i="1"/>
  <c r="GM701" i="1"/>
  <c r="GN701" i="1"/>
  <c r="GO701" i="1"/>
  <c r="GP701" i="1"/>
  <c r="GQ701" i="1"/>
  <c r="GR701" i="1"/>
  <c r="GS701" i="1"/>
  <c r="GT701" i="1"/>
  <c r="GU701" i="1"/>
  <c r="GV701" i="1"/>
  <c r="GW701" i="1"/>
  <c r="GX701" i="1"/>
  <c r="C703" i="1"/>
  <c r="D703" i="1"/>
  <c r="P703" i="1"/>
  <c r="Q703" i="1"/>
  <c r="S703" i="1"/>
  <c r="X703" i="1"/>
  <c r="AC703" i="1"/>
  <c r="AE703" i="1"/>
  <c r="R703" i="1" s="1"/>
  <c r="AF703" i="1"/>
  <c r="CT703" i="1" s="1"/>
  <c r="AG703" i="1"/>
  <c r="CU703" i="1" s="1"/>
  <c r="T703" i="1" s="1"/>
  <c r="AH703" i="1"/>
  <c r="AI703" i="1"/>
  <c r="AJ703" i="1"/>
  <c r="CQ703" i="1"/>
  <c r="CV703" i="1"/>
  <c r="U703" i="1" s="1"/>
  <c r="CW703" i="1"/>
  <c r="V703" i="1" s="1"/>
  <c r="CX703" i="1"/>
  <c r="W703" i="1" s="1"/>
  <c r="GL703" i="1"/>
  <c r="GN703" i="1"/>
  <c r="CB722" i="1" s="1"/>
  <c r="AS722" i="1" s="1"/>
  <c r="GP703" i="1"/>
  <c r="GV703" i="1"/>
  <c r="HC703" i="1"/>
  <c r="GX703" i="1" s="1"/>
  <c r="C704" i="1"/>
  <c r="D704" i="1"/>
  <c r="P704" i="1"/>
  <c r="S704" i="1"/>
  <c r="Y704" i="1" s="1"/>
  <c r="X704" i="1"/>
  <c r="AB704" i="1"/>
  <c r="AC704" i="1"/>
  <c r="AE704" i="1"/>
  <c r="AD704" i="1" s="1"/>
  <c r="AF704" i="1"/>
  <c r="CT704" i="1" s="1"/>
  <c r="AG704" i="1"/>
  <c r="CU704" i="1" s="1"/>
  <c r="T704" i="1" s="1"/>
  <c r="AH704" i="1"/>
  <c r="AI704" i="1"/>
  <c r="AJ704" i="1"/>
  <c r="CQ704" i="1"/>
  <c r="CR704" i="1"/>
  <c r="CS704" i="1"/>
  <c r="CV704" i="1"/>
  <c r="U704" i="1" s="1"/>
  <c r="CW704" i="1"/>
  <c r="V704" i="1" s="1"/>
  <c r="CX704" i="1"/>
  <c r="W704" i="1" s="1"/>
  <c r="EB722" i="1" s="1"/>
  <c r="EB701" i="1" s="1"/>
  <c r="GL704" i="1"/>
  <c r="GN704" i="1"/>
  <c r="GP704" i="1"/>
  <c r="GV704" i="1"/>
  <c r="HC704" i="1"/>
  <c r="GX704" i="1" s="1"/>
  <c r="C705" i="1"/>
  <c r="D705" i="1"/>
  <c r="R705" i="1"/>
  <c r="S705" i="1"/>
  <c r="T705" i="1"/>
  <c r="U705" i="1"/>
  <c r="AB705" i="1"/>
  <c r="AC705" i="1"/>
  <c r="P705" i="1" s="1"/>
  <c r="AE705" i="1"/>
  <c r="AD705" i="1" s="1"/>
  <c r="AF705" i="1"/>
  <c r="AG705" i="1"/>
  <c r="CU705" i="1" s="1"/>
  <c r="AH705" i="1"/>
  <c r="CV705" i="1" s="1"/>
  <c r="AI705" i="1"/>
  <c r="CW705" i="1" s="1"/>
  <c r="V705" i="1" s="1"/>
  <c r="AJ705" i="1"/>
  <c r="CQ705" i="1"/>
  <c r="CR705" i="1"/>
  <c r="CS705" i="1"/>
  <c r="CT705" i="1"/>
  <c r="CX705" i="1"/>
  <c r="W705" i="1" s="1"/>
  <c r="CY705" i="1"/>
  <c r="GL705" i="1"/>
  <c r="GN705" i="1"/>
  <c r="GP705" i="1"/>
  <c r="GV705" i="1"/>
  <c r="HC705" i="1" s="1"/>
  <c r="GX705" i="1" s="1"/>
  <c r="C706" i="1"/>
  <c r="D706" i="1"/>
  <c r="P706" i="1"/>
  <c r="CP706" i="1" s="1"/>
  <c r="O706" i="1" s="1"/>
  <c r="R706" i="1"/>
  <c r="S706" i="1"/>
  <c r="CY706" i="1" s="1"/>
  <c r="AC706" i="1"/>
  <c r="CQ706" i="1" s="1"/>
  <c r="AD706" i="1"/>
  <c r="AE706" i="1"/>
  <c r="Q706" i="1" s="1"/>
  <c r="AF706" i="1"/>
  <c r="AG706" i="1"/>
  <c r="AH706" i="1"/>
  <c r="CV706" i="1" s="1"/>
  <c r="U706" i="1" s="1"/>
  <c r="AI706" i="1"/>
  <c r="CW706" i="1" s="1"/>
  <c r="V706" i="1" s="1"/>
  <c r="AJ706" i="1"/>
  <c r="CR706" i="1"/>
  <c r="CS706" i="1"/>
  <c r="CT706" i="1"/>
  <c r="CU706" i="1"/>
  <c r="T706" i="1" s="1"/>
  <c r="CX706" i="1"/>
  <c r="W706" i="1" s="1"/>
  <c r="CZ706" i="1"/>
  <c r="GL706" i="1"/>
  <c r="GN706" i="1"/>
  <c r="GP706" i="1"/>
  <c r="GV706" i="1"/>
  <c r="HC706" i="1" s="1"/>
  <c r="GX706" i="1" s="1"/>
  <c r="I707" i="1"/>
  <c r="Q707" i="1"/>
  <c r="V707" i="1"/>
  <c r="W707" i="1"/>
  <c r="AC707" i="1"/>
  <c r="AE707" i="1"/>
  <c r="AF707" i="1"/>
  <c r="S707" i="1" s="1"/>
  <c r="AG707" i="1"/>
  <c r="AH707" i="1"/>
  <c r="AI707" i="1"/>
  <c r="AJ707" i="1"/>
  <c r="CX707" i="1" s="1"/>
  <c r="CQ707" i="1"/>
  <c r="CT707" i="1"/>
  <c r="CU707" i="1"/>
  <c r="T707" i="1" s="1"/>
  <c r="CV707" i="1"/>
  <c r="U707" i="1" s="1"/>
  <c r="CW707" i="1"/>
  <c r="GL707" i="1"/>
  <c r="GN707" i="1"/>
  <c r="GP707" i="1"/>
  <c r="GV707" i="1"/>
  <c r="HC707" i="1"/>
  <c r="GX707" i="1" s="1"/>
  <c r="I708" i="1"/>
  <c r="P708" i="1" s="1"/>
  <c r="R708" i="1"/>
  <c r="S708" i="1"/>
  <c r="Y708" i="1" s="1"/>
  <c r="AC708" i="1"/>
  <c r="AE708" i="1"/>
  <c r="AD708" i="1" s="1"/>
  <c r="AF708" i="1"/>
  <c r="CT708" i="1" s="1"/>
  <c r="AG708" i="1"/>
  <c r="CU708" i="1" s="1"/>
  <c r="T708" i="1" s="1"/>
  <c r="AH708" i="1"/>
  <c r="CV708" i="1" s="1"/>
  <c r="U708" i="1" s="1"/>
  <c r="AI708" i="1"/>
  <c r="AJ708" i="1"/>
  <c r="CQ708" i="1"/>
  <c r="CR708" i="1"/>
  <c r="CS708" i="1"/>
  <c r="CW708" i="1"/>
  <c r="V708" i="1" s="1"/>
  <c r="CX708" i="1"/>
  <c r="W708" i="1" s="1"/>
  <c r="GL708" i="1"/>
  <c r="GN708" i="1"/>
  <c r="GP708" i="1"/>
  <c r="GV708" i="1"/>
  <c r="HC708" i="1"/>
  <c r="GX708" i="1" s="1"/>
  <c r="S709" i="1"/>
  <c r="X709" i="1" s="1"/>
  <c r="AC709" i="1"/>
  <c r="AD709" i="1"/>
  <c r="AE709" i="1"/>
  <c r="AF709" i="1"/>
  <c r="AG709" i="1"/>
  <c r="AH709" i="1"/>
  <c r="CV709" i="1" s="1"/>
  <c r="U709" i="1" s="1"/>
  <c r="AI709" i="1"/>
  <c r="CW709" i="1" s="1"/>
  <c r="V709" i="1" s="1"/>
  <c r="AJ709" i="1"/>
  <c r="CX709" i="1" s="1"/>
  <c r="W709" i="1" s="1"/>
  <c r="CT709" i="1"/>
  <c r="CU709" i="1"/>
  <c r="T709" i="1" s="1"/>
  <c r="AG722" i="1" s="1"/>
  <c r="CY709" i="1"/>
  <c r="GL709" i="1"/>
  <c r="GN709" i="1"/>
  <c r="GO709" i="1"/>
  <c r="GP709" i="1"/>
  <c r="CD722" i="1" s="1"/>
  <c r="CD701" i="1" s="1"/>
  <c r="GV709" i="1"/>
  <c r="HC709" i="1" s="1"/>
  <c r="GX709" i="1" s="1"/>
  <c r="CJ722" i="1" s="1"/>
  <c r="P710" i="1"/>
  <c r="R710" i="1"/>
  <c r="W710" i="1"/>
  <c r="AC710" i="1"/>
  <c r="AD710" i="1"/>
  <c r="AE710" i="1"/>
  <c r="CS710" i="1" s="1"/>
  <c r="AF710" i="1"/>
  <c r="AG710" i="1"/>
  <c r="AH710" i="1"/>
  <c r="AI710" i="1"/>
  <c r="AJ710" i="1"/>
  <c r="CQ710" i="1"/>
  <c r="CR710" i="1"/>
  <c r="CU710" i="1"/>
  <c r="T710" i="1" s="1"/>
  <c r="CV710" i="1"/>
  <c r="U710" i="1" s="1"/>
  <c r="CW710" i="1"/>
  <c r="V710" i="1" s="1"/>
  <c r="CX710" i="1"/>
  <c r="GL710" i="1"/>
  <c r="GN710" i="1"/>
  <c r="GO710" i="1"/>
  <c r="GP710" i="1"/>
  <c r="GV710" i="1"/>
  <c r="HC710" i="1"/>
  <c r="GX710" i="1" s="1"/>
  <c r="R711" i="1"/>
  <c r="S711" i="1"/>
  <c r="Y711" i="1" s="1"/>
  <c r="T711" i="1"/>
  <c r="U711" i="1"/>
  <c r="AB711" i="1"/>
  <c r="AC711" i="1"/>
  <c r="P711" i="1" s="1"/>
  <c r="AE711" i="1"/>
  <c r="AD711" i="1" s="1"/>
  <c r="AF711" i="1"/>
  <c r="AG711" i="1"/>
  <c r="CU711" i="1" s="1"/>
  <c r="AH711" i="1"/>
  <c r="CV711" i="1" s="1"/>
  <c r="AI711" i="1"/>
  <c r="CW711" i="1" s="1"/>
  <c r="V711" i="1" s="1"/>
  <c r="AJ711" i="1"/>
  <c r="CQ711" i="1"/>
  <c r="CR711" i="1"/>
  <c r="CS711" i="1"/>
  <c r="CT711" i="1"/>
  <c r="CX711" i="1"/>
  <c r="W711" i="1" s="1"/>
  <c r="CY711" i="1"/>
  <c r="CZ711" i="1"/>
  <c r="GL711" i="1"/>
  <c r="GN711" i="1"/>
  <c r="GP711" i="1"/>
  <c r="GV711" i="1"/>
  <c r="HC711" i="1" s="1"/>
  <c r="GX711" i="1" s="1"/>
  <c r="P712" i="1"/>
  <c r="U712" i="1"/>
  <c r="W712" i="1"/>
  <c r="AC712" i="1"/>
  <c r="AD712" i="1"/>
  <c r="AE712" i="1"/>
  <c r="Q712" i="1" s="1"/>
  <c r="AF712" i="1"/>
  <c r="AG712" i="1"/>
  <c r="AH712" i="1"/>
  <c r="AI712" i="1"/>
  <c r="AJ712" i="1"/>
  <c r="CX712" i="1" s="1"/>
  <c r="CQ712" i="1"/>
  <c r="CU712" i="1"/>
  <c r="T712" i="1" s="1"/>
  <c r="DY722" i="1" s="1"/>
  <c r="CV712" i="1"/>
  <c r="CW712" i="1"/>
  <c r="V712" i="1" s="1"/>
  <c r="GL712" i="1"/>
  <c r="GN712" i="1"/>
  <c r="GP712" i="1"/>
  <c r="GV712" i="1"/>
  <c r="HC712" i="1"/>
  <c r="GX712" i="1" s="1"/>
  <c r="GB722" i="1" s="1"/>
  <c r="C713" i="1"/>
  <c r="D713" i="1"/>
  <c r="I713" i="1"/>
  <c r="R713" i="1" s="1"/>
  <c r="K713" i="1"/>
  <c r="P713" i="1"/>
  <c r="U713" i="1"/>
  <c r="AB713" i="1"/>
  <c r="AC713" i="1"/>
  <c r="CQ713" i="1" s="1"/>
  <c r="AD713" i="1"/>
  <c r="AE713" i="1"/>
  <c r="CR713" i="1" s="1"/>
  <c r="AF713" i="1"/>
  <c r="AG713" i="1"/>
  <c r="AH713" i="1"/>
  <c r="AI713" i="1"/>
  <c r="CW713" i="1" s="1"/>
  <c r="V713" i="1" s="1"/>
  <c r="AJ713" i="1"/>
  <c r="CX713" i="1" s="1"/>
  <c r="W713" i="1" s="1"/>
  <c r="CS713" i="1"/>
  <c r="CT713" i="1"/>
  <c r="CU713" i="1"/>
  <c r="T713" i="1" s="1"/>
  <c r="CV713" i="1"/>
  <c r="GL713" i="1"/>
  <c r="GN713" i="1"/>
  <c r="GP713" i="1"/>
  <c r="GV713" i="1"/>
  <c r="HC713" i="1" s="1"/>
  <c r="GX713" i="1"/>
  <c r="C714" i="1"/>
  <c r="D714" i="1"/>
  <c r="I714" i="1"/>
  <c r="K714" i="1"/>
  <c r="S714" i="1"/>
  <c r="U714" i="1"/>
  <c r="AB714" i="1"/>
  <c r="AC714" i="1"/>
  <c r="CQ714" i="1" s="1"/>
  <c r="AD714" i="1"/>
  <c r="AE714" i="1"/>
  <c r="AF714" i="1"/>
  <c r="AG714" i="1"/>
  <c r="AH714" i="1"/>
  <c r="CV714" i="1" s="1"/>
  <c r="AI714" i="1"/>
  <c r="CW714" i="1" s="1"/>
  <c r="V714" i="1" s="1"/>
  <c r="AJ714" i="1"/>
  <c r="CR714" i="1"/>
  <c r="CS714" i="1"/>
  <c r="CT714" i="1"/>
  <c r="CU714" i="1"/>
  <c r="T714" i="1" s="1"/>
  <c r="CX714" i="1"/>
  <c r="W714" i="1" s="1"/>
  <c r="CZ714" i="1"/>
  <c r="GL714" i="1"/>
  <c r="GN714" i="1"/>
  <c r="GP714" i="1"/>
  <c r="GV714" i="1"/>
  <c r="HC714" i="1" s="1"/>
  <c r="GX714" i="1"/>
  <c r="I715" i="1"/>
  <c r="V715" i="1"/>
  <c r="W715" i="1"/>
  <c r="AC715" i="1"/>
  <c r="AE715" i="1"/>
  <c r="AF715" i="1"/>
  <c r="S715" i="1" s="1"/>
  <c r="X715" i="1" s="1"/>
  <c r="AG715" i="1"/>
  <c r="AH715" i="1"/>
  <c r="AI715" i="1"/>
  <c r="AJ715" i="1"/>
  <c r="CX715" i="1" s="1"/>
  <c r="CT715" i="1"/>
  <c r="CU715" i="1"/>
  <c r="T715" i="1" s="1"/>
  <c r="CV715" i="1"/>
  <c r="U715" i="1" s="1"/>
  <c r="CW715" i="1"/>
  <c r="GL715" i="1"/>
  <c r="GN715" i="1"/>
  <c r="GP715" i="1"/>
  <c r="GV715" i="1"/>
  <c r="HC715" i="1"/>
  <c r="GX715" i="1" s="1"/>
  <c r="I716" i="1"/>
  <c r="P716" i="1" s="1"/>
  <c r="R716" i="1"/>
  <c r="S716" i="1"/>
  <c r="T716" i="1"/>
  <c r="Y716" i="1"/>
  <c r="AC716" i="1"/>
  <c r="AE716" i="1"/>
  <c r="AD716" i="1" s="1"/>
  <c r="AB716" i="1" s="1"/>
  <c r="AF716" i="1"/>
  <c r="CT716" i="1" s="1"/>
  <c r="AG716" i="1"/>
  <c r="CU716" i="1" s="1"/>
  <c r="AH716" i="1"/>
  <c r="CV716" i="1" s="1"/>
  <c r="U716" i="1" s="1"/>
  <c r="AI716" i="1"/>
  <c r="AJ716" i="1"/>
  <c r="CQ716" i="1"/>
  <c r="CR716" i="1"/>
  <c r="CS716" i="1"/>
  <c r="CW716" i="1"/>
  <c r="V716" i="1" s="1"/>
  <c r="CX716" i="1"/>
  <c r="W716" i="1" s="1"/>
  <c r="CY716" i="1"/>
  <c r="GL716" i="1"/>
  <c r="GN716" i="1"/>
  <c r="GP716" i="1"/>
  <c r="GV716" i="1"/>
  <c r="HC716" i="1"/>
  <c r="GX716" i="1" s="1"/>
  <c r="C717" i="1"/>
  <c r="D717" i="1"/>
  <c r="I717" i="1"/>
  <c r="K717" i="1"/>
  <c r="AC717" i="1"/>
  <c r="AD717" i="1"/>
  <c r="AE717" i="1"/>
  <c r="CS717" i="1" s="1"/>
  <c r="AF717" i="1"/>
  <c r="AG717" i="1"/>
  <c r="AH717" i="1"/>
  <c r="AI717" i="1"/>
  <c r="AJ717" i="1"/>
  <c r="CQ717" i="1"/>
  <c r="CR717" i="1"/>
  <c r="CU717" i="1"/>
  <c r="CV717" i="1"/>
  <c r="CW717" i="1"/>
  <c r="CX717" i="1"/>
  <c r="GL717" i="1"/>
  <c r="GN717" i="1"/>
  <c r="GP717" i="1"/>
  <c r="GV717" i="1"/>
  <c r="HC717" i="1"/>
  <c r="C718" i="1"/>
  <c r="D718" i="1"/>
  <c r="I718" i="1"/>
  <c r="K718" i="1"/>
  <c r="P718" i="1"/>
  <c r="R718" i="1"/>
  <c r="U718" i="1"/>
  <c r="AC718" i="1"/>
  <c r="AE718" i="1"/>
  <c r="Q718" i="1" s="1"/>
  <c r="AF718" i="1"/>
  <c r="AG718" i="1"/>
  <c r="AH718" i="1"/>
  <c r="AI718" i="1"/>
  <c r="CW718" i="1" s="1"/>
  <c r="V718" i="1" s="1"/>
  <c r="AJ718" i="1"/>
  <c r="CX718" i="1" s="1"/>
  <c r="W718" i="1" s="1"/>
  <c r="CQ718" i="1"/>
  <c r="CU718" i="1"/>
  <c r="T718" i="1" s="1"/>
  <c r="CV718" i="1"/>
  <c r="GL718" i="1"/>
  <c r="GN718" i="1"/>
  <c r="GP718" i="1"/>
  <c r="GV718" i="1"/>
  <c r="GX718" i="1"/>
  <c r="HC718" i="1"/>
  <c r="I719" i="1"/>
  <c r="Q719" i="1"/>
  <c r="AB719" i="1"/>
  <c r="AC719" i="1"/>
  <c r="AE719" i="1"/>
  <c r="AD719" i="1" s="1"/>
  <c r="AF719" i="1"/>
  <c r="CT719" i="1" s="1"/>
  <c r="AG719" i="1"/>
  <c r="CU719" i="1" s="1"/>
  <c r="AH719" i="1"/>
  <c r="AI719" i="1"/>
  <c r="AJ719" i="1"/>
  <c r="CQ719" i="1"/>
  <c r="CR719" i="1"/>
  <c r="CS719" i="1"/>
  <c r="CV719" i="1"/>
  <c r="CW719" i="1"/>
  <c r="CX719" i="1"/>
  <c r="GL719" i="1"/>
  <c r="GN719" i="1"/>
  <c r="GP719" i="1"/>
  <c r="GV719" i="1"/>
  <c r="HC719" i="1"/>
  <c r="GX719" i="1" s="1"/>
  <c r="I720" i="1"/>
  <c r="Q720" i="1" s="1"/>
  <c r="T720" i="1"/>
  <c r="AC720" i="1"/>
  <c r="AD720" i="1"/>
  <c r="AE720" i="1"/>
  <c r="AF720" i="1"/>
  <c r="AG720" i="1"/>
  <c r="AH720" i="1"/>
  <c r="CV720" i="1" s="1"/>
  <c r="U720" i="1" s="1"/>
  <c r="AI720" i="1"/>
  <c r="CW720" i="1" s="1"/>
  <c r="V720" i="1" s="1"/>
  <c r="AJ720" i="1"/>
  <c r="CX720" i="1" s="1"/>
  <c r="W720" i="1" s="1"/>
  <c r="CR720" i="1"/>
  <c r="CS720" i="1"/>
  <c r="CT720" i="1"/>
  <c r="CU720" i="1"/>
  <c r="GL720" i="1"/>
  <c r="GN720" i="1"/>
  <c r="GP720" i="1"/>
  <c r="GV720" i="1"/>
  <c r="HC720" i="1" s="1"/>
  <c r="GX720" i="1" s="1"/>
  <c r="B722" i="1"/>
  <c r="C722" i="1"/>
  <c r="C701" i="1" s="1"/>
  <c r="D722" i="1"/>
  <c r="D701" i="1" s="1"/>
  <c r="F722" i="1"/>
  <c r="F701" i="1" s="1"/>
  <c r="G722" i="1"/>
  <c r="G701" i="1" s="1"/>
  <c r="AF722" i="1"/>
  <c r="S722" i="1" s="1"/>
  <c r="BB722" i="1"/>
  <c r="BB701" i="1" s="1"/>
  <c r="BX722" i="1"/>
  <c r="BX701" i="1" s="1"/>
  <c r="BZ722" i="1"/>
  <c r="CK722" i="1"/>
  <c r="CK701" i="1" s="1"/>
  <c r="CL722" i="1"/>
  <c r="CM722" i="1"/>
  <c r="BD722" i="1" s="1"/>
  <c r="F747" i="1" s="1"/>
  <c r="DZ722" i="1"/>
  <c r="FP722" i="1"/>
  <c r="FP701" i="1" s="1"/>
  <c r="FR722" i="1"/>
  <c r="FV722" i="1"/>
  <c r="FV701" i="1" s="1"/>
  <c r="GC722" i="1"/>
  <c r="GC701" i="1" s="1"/>
  <c r="GD722" i="1"/>
  <c r="GE722" i="1"/>
  <c r="EV722" i="1" s="1"/>
  <c r="P747" i="1" s="1"/>
  <c r="D752" i="1"/>
  <c r="E754" i="1"/>
  <c r="Z754" i="1"/>
  <c r="AA754" i="1"/>
  <c r="AM754" i="1"/>
  <c r="AN754" i="1"/>
  <c r="BE754" i="1"/>
  <c r="BF754" i="1"/>
  <c r="BG754" i="1"/>
  <c r="BH754" i="1"/>
  <c r="BI754" i="1"/>
  <c r="BJ754" i="1"/>
  <c r="BK754" i="1"/>
  <c r="BL754" i="1"/>
  <c r="BM754" i="1"/>
  <c r="BN754" i="1"/>
  <c r="BO754" i="1"/>
  <c r="BP754" i="1"/>
  <c r="BQ754" i="1"/>
  <c r="BR754" i="1"/>
  <c r="BS754" i="1"/>
  <c r="BT754" i="1"/>
  <c r="BU754" i="1"/>
  <c r="BV754" i="1"/>
  <c r="BW754" i="1"/>
  <c r="CN754" i="1"/>
  <c r="CO754" i="1"/>
  <c r="CP754" i="1"/>
  <c r="CQ754" i="1"/>
  <c r="CR754" i="1"/>
  <c r="CS754" i="1"/>
  <c r="CT754" i="1"/>
  <c r="CU754" i="1"/>
  <c r="CV754" i="1"/>
  <c r="CW754" i="1"/>
  <c r="CX754" i="1"/>
  <c r="CY754" i="1"/>
  <c r="CZ754" i="1"/>
  <c r="DA754" i="1"/>
  <c r="DB754" i="1"/>
  <c r="DC754" i="1"/>
  <c r="DD754" i="1"/>
  <c r="DE754" i="1"/>
  <c r="DF754" i="1"/>
  <c r="DR754" i="1"/>
  <c r="DS754" i="1"/>
  <c r="EE754" i="1"/>
  <c r="EF754" i="1"/>
  <c r="EW754" i="1"/>
  <c r="EX754" i="1"/>
  <c r="EY754" i="1"/>
  <c r="EZ754" i="1"/>
  <c r="FA754" i="1"/>
  <c r="FB754" i="1"/>
  <c r="FC754" i="1"/>
  <c r="FD754" i="1"/>
  <c r="FE754" i="1"/>
  <c r="FF754" i="1"/>
  <c r="FG754" i="1"/>
  <c r="FH754" i="1"/>
  <c r="FI754" i="1"/>
  <c r="FJ754" i="1"/>
  <c r="FK754" i="1"/>
  <c r="FL754" i="1"/>
  <c r="FM754" i="1"/>
  <c r="FN754" i="1"/>
  <c r="FO754" i="1"/>
  <c r="GF754" i="1"/>
  <c r="GG754" i="1"/>
  <c r="GH754" i="1"/>
  <c r="GI754" i="1"/>
  <c r="GJ754" i="1"/>
  <c r="GK754" i="1"/>
  <c r="GL754" i="1"/>
  <c r="GM754" i="1"/>
  <c r="GN754" i="1"/>
  <c r="GO754" i="1"/>
  <c r="GP754" i="1"/>
  <c r="GQ754" i="1"/>
  <c r="GR754" i="1"/>
  <c r="GS754" i="1"/>
  <c r="GT754" i="1"/>
  <c r="GU754" i="1"/>
  <c r="GV754" i="1"/>
  <c r="GW754" i="1"/>
  <c r="GX754" i="1"/>
  <c r="C756" i="1"/>
  <c r="D756" i="1"/>
  <c r="P756" i="1"/>
  <c r="S756" i="1"/>
  <c r="V756" i="1"/>
  <c r="AC756" i="1"/>
  <c r="CQ756" i="1" s="1"/>
  <c r="AE756" i="1"/>
  <c r="CS756" i="1" s="1"/>
  <c r="AF756" i="1"/>
  <c r="AG756" i="1"/>
  <c r="AH756" i="1"/>
  <c r="AI756" i="1"/>
  <c r="CW756" i="1" s="1"/>
  <c r="AJ756" i="1"/>
  <c r="CX756" i="1" s="1"/>
  <c r="W756" i="1" s="1"/>
  <c r="CT756" i="1"/>
  <c r="CU756" i="1"/>
  <c r="T756" i="1" s="1"/>
  <c r="CV756" i="1"/>
  <c r="U756" i="1" s="1"/>
  <c r="CZ756" i="1"/>
  <c r="GL756" i="1"/>
  <c r="GN756" i="1"/>
  <c r="GP756" i="1"/>
  <c r="GV756" i="1"/>
  <c r="HC756" i="1" s="1"/>
  <c r="GX756" i="1" s="1"/>
  <c r="CJ775" i="1" s="1"/>
  <c r="C757" i="1"/>
  <c r="D757" i="1"/>
  <c r="P757" i="1"/>
  <c r="CP757" i="1" s="1"/>
  <c r="O757" i="1" s="1"/>
  <c r="Q757" i="1"/>
  <c r="R757" i="1"/>
  <c r="U757" i="1"/>
  <c r="AC757" i="1"/>
  <c r="AD757" i="1"/>
  <c r="AE757" i="1"/>
  <c r="AF757" i="1"/>
  <c r="S757" i="1" s="1"/>
  <c r="AG757" i="1"/>
  <c r="AH757" i="1"/>
  <c r="AI757" i="1"/>
  <c r="CW757" i="1" s="1"/>
  <c r="V757" i="1" s="1"/>
  <c r="AJ757" i="1"/>
  <c r="CX757" i="1" s="1"/>
  <c r="W757" i="1" s="1"/>
  <c r="CQ757" i="1"/>
  <c r="CU757" i="1"/>
  <c r="T757" i="1" s="1"/>
  <c r="CV757" i="1"/>
  <c r="GL757" i="1"/>
  <c r="FR775" i="1" s="1"/>
  <c r="GN757" i="1"/>
  <c r="FT775" i="1" s="1"/>
  <c r="GP757" i="1"/>
  <c r="GV757" i="1"/>
  <c r="HC757" i="1" s="1"/>
  <c r="GX757" i="1" s="1"/>
  <c r="C758" i="1"/>
  <c r="D758" i="1"/>
  <c r="P758" i="1"/>
  <c r="Q758" i="1"/>
  <c r="CP758" i="1" s="1"/>
  <c r="O758" i="1" s="1"/>
  <c r="R758" i="1"/>
  <c r="S758" i="1"/>
  <c r="V758" i="1"/>
  <c r="X758" i="1"/>
  <c r="AC758" i="1"/>
  <c r="AE758" i="1"/>
  <c r="CS758" i="1" s="1"/>
  <c r="AF758" i="1"/>
  <c r="CT758" i="1" s="1"/>
  <c r="AG758" i="1"/>
  <c r="AH758" i="1"/>
  <c r="AI758" i="1"/>
  <c r="AJ758" i="1"/>
  <c r="CX758" i="1" s="1"/>
  <c r="W758" i="1" s="1"/>
  <c r="CQ758" i="1"/>
  <c r="CR758" i="1"/>
  <c r="CU758" i="1"/>
  <c r="T758" i="1" s="1"/>
  <c r="CV758" i="1"/>
  <c r="U758" i="1" s="1"/>
  <c r="CW758" i="1"/>
  <c r="GL758" i="1"/>
  <c r="GN758" i="1"/>
  <c r="GP758" i="1"/>
  <c r="GV758" i="1"/>
  <c r="HC758" i="1"/>
  <c r="GX758" i="1" s="1"/>
  <c r="C759" i="1"/>
  <c r="D759" i="1"/>
  <c r="P759" i="1"/>
  <c r="T759" i="1"/>
  <c r="AB759" i="1"/>
  <c r="AC759" i="1"/>
  <c r="AE759" i="1"/>
  <c r="AD759" i="1" s="1"/>
  <c r="AF759" i="1"/>
  <c r="CT759" i="1" s="1"/>
  <c r="AG759" i="1"/>
  <c r="CU759" i="1" s="1"/>
  <c r="AH759" i="1"/>
  <c r="AI759" i="1"/>
  <c r="AJ759" i="1"/>
  <c r="CQ759" i="1"/>
  <c r="CR759" i="1"/>
  <c r="CV759" i="1"/>
  <c r="U759" i="1" s="1"/>
  <c r="CW759" i="1"/>
  <c r="V759" i="1" s="1"/>
  <c r="CX759" i="1"/>
  <c r="W759" i="1" s="1"/>
  <c r="GL759" i="1"/>
  <c r="GN759" i="1"/>
  <c r="GP759" i="1"/>
  <c r="GV759" i="1"/>
  <c r="HC759" i="1"/>
  <c r="GX759" i="1" s="1"/>
  <c r="I760" i="1"/>
  <c r="P760" i="1"/>
  <c r="S760" i="1"/>
  <c r="X760" i="1" s="1"/>
  <c r="AC760" i="1"/>
  <c r="CQ760" i="1" s="1"/>
  <c r="AD760" i="1"/>
  <c r="AE760" i="1"/>
  <c r="AF760" i="1"/>
  <c r="AG760" i="1"/>
  <c r="CU760" i="1" s="1"/>
  <c r="T760" i="1" s="1"/>
  <c r="AH760" i="1"/>
  <c r="CV760" i="1" s="1"/>
  <c r="U760" i="1" s="1"/>
  <c r="AI760" i="1"/>
  <c r="CW760" i="1" s="1"/>
  <c r="V760" i="1" s="1"/>
  <c r="AJ760" i="1"/>
  <c r="CR760" i="1"/>
  <c r="CS760" i="1"/>
  <c r="CT760" i="1"/>
  <c r="CX760" i="1"/>
  <c r="W760" i="1" s="1"/>
  <c r="CZ760" i="1"/>
  <c r="GL760" i="1"/>
  <c r="GN760" i="1"/>
  <c r="GP760" i="1"/>
  <c r="GV760" i="1"/>
  <c r="HC760" i="1" s="1"/>
  <c r="GX760" i="1" s="1"/>
  <c r="I761" i="1"/>
  <c r="Q761" i="1"/>
  <c r="R761" i="1"/>
  <c r="U761" i="1"/>
  <c r="W761" i="1"/>
  <c r="X761" i="1"/>
  <c r="AC761" i="1"/>
  <c r="AB761" i="1" s="1"/>
  <c r="AD761" i="1"/>
  <c r="AE761" i="1"/>
  <c r="AF761" i="1"/>
  <c r="S761" i="1" s="1"/>
  <c r="AG761" i="1"/>
  <c r="AH761" i="1"/>
  <c r="AI761" i="1"/>
  <c r="CW761" i="1" s="1"/>
  <c r="V761" i="1" s="1"/>
  <c r="AJ761" i="1"/>
  <c r="CX761" i="1" s="1"/>
  <c r="CT761" i="1"/>
  <c r="CU761" i="1"/>
  <c r="T761" i="1" s="1"/>
  <c r="CV761" i="1"/>
  <c r="GL761" i="1"/>
  <c r="GN761" i="1"/>
  <c r="GP761" i="1"/>
  <c r="GV761" i="1"/>
  <c r="HC761" i="1" s="1"/>
  <c r="GX761" i="1" s="1"/>
  <c r="R762" i="1"/>
  <c r="T762" i="1"/>
  <c r="AC762" i="1"/>
  <c r="P762" i="1" s="1"/>
  <c r="AE762" i="1"/>
  <c r="AD762" i="1" s="1"/>
  <c r="AF762" i="1"/>
  <c r="S762" i="1" s="1"/>
  <c r="AG762" i="1"/>
  <c r="CU762" i="1" s="1"/>
  <c r="AH762" i="1"/>
  <c r="CV762" i="1" s="1"/>
  <c r="U762" i="1" s="1"/>
  <c r="AI762" i="1"/>
  <c r="CW762" i="1" s="1"/>
  <c r="V762" i="1" s="1"/>
  <c r="AI775" i="1" s="1"/>
  <c r="AJ762" i="1"/>
  <c r="CR762" i="1"/>
  <c r="CS762" i="1"/>
  <c r="CX762" i="1"/>
  <c r="W762" i="1" s="1"/>
  <c r="GL762" i="1"/>
  <c r="GN762" i="1"/>
  <c r="GO762" i="1"/>
  <c r="GP762" i="1"/>
  <c r="GV762" i="1"/>
  <c r="GX762" i="1"/>
  <c r="HC762" i="1"/>
  <c r="Q763" i="1"/>
  <c r="S763" i="1"/>
  <c r="AC763" i="1"/>
  <c r="CQ763" i="1" s="1"/>
  <c r="AE763" i="1"/>
  <c r="R763" i="1" s="1"/>
  <c r="AF763" i="1"/>
  <c r="AG763" i="1"/>
  <c r="CU763" i="1" s="1"/>
  <c r="T763" i="1" s="1"/>
  <c r="AH763" i="1"/>
  <c r="CV763" i="1" s="1"/>
  <c r="U763" i="1" s="1"/>
  <c r="AI763" i="1"/>
  <c r="CW763" i="1" s="1"/>
  <c r="V763" i="1" s="1"/>
  <c r="AJ763" i="1"/>
  <c r="CX763" i="1" s="1"/>
  <c r="W763" i="1" s="1"/>
  <c r="CT763" i="1"/>
  <c r="CZ763" i="1"/>
  <c r="GL763" i="1"/>
  <c r="GN763" i="1"/>
  <c r="GO763" i="1"/>
  <c r="GP763" i="1"/>
  <c r="GV763" i="1"/>
  <c r="HC763" i="1" s="1"/>
  <c r="GX763" i="1"/>
  <c r="S764" i="1"/>
  <c r="CY764" i="1" s="1"/>
  <c r="AC764" i="1"/>
  <c r="P764" i="1" s="1"/>
  <c r="AE764" i="1"/>
  <c r="CS764" i="1" s="1"/>
  <c r="AF764" i="1"/>
  <c r="AG764" i="1"/>
  <c r="CU764" i="1" s="1"/>
  <c r="T764" i="1" s="1"/>
  <c r="AH764" i="1"/>
  <c r="AI764" i="1"/>
  <c r="CW764" i="1" s="1"/>
  <c r="V764" i="1" s="1"/>
  <c r="AJ764" i="1"/>
  <c r="CX764" i="1" s="1"/>
  <c r="W764" i="1" s="1"/>
  <c r="CQ764" i="1"/>
  <c r="CR764" i="1"/>
  <c r="CT764" i="1"/>
  <c r="CV764" i="1"/>
  <c r="U764" i="1" s="1"/>
  <c r="GL764" i="1"/>
  <c r="GN764" i="1"/>
  <c r="GP764" i="1"/>
  <c r="CD775" i="1" s="1"/>
  <c r="GV764" i="1"/>
  <c r="HC764" i="1" s="1"/>
  <c r="GX764" i="1" s="1"/>
  <c r="P765" i="1"/>
  <c r="R765" i="1"/>
  <c r="T765" i="1"/>
  <c r="V765" i="1"/>
  <c r="AC765" i="1"/>
  <c r="AB765" i="1" s="1"/>
  <c r="AD765" i="1"/>
  <c r="AE765" i="1"/>
  <c r="Q765" i="1" s="1"/>
  <c r="AF765" i="1"/>
  <c r="CT765" i="1" s="1"/>
  <c r="AG765" i="1"/>
  <c r="AH765" i="1"/>
  <c r="CV765" i="1" s="1"/>
  <c r="U765" i="1" s="1"/>
  <c r="AI765" i="1"/>
  <c r="AJ765" i="1"/>
  <c r="CX765" i="1" s="1"/>
  <c r="W765" i="1" s="1"/>
  <c r="CQ765" i="1"/>
  <c r="CR765" i="1"/>
  <c r="CS765" i="1"/>
  <c r="CU765" i="1"/>
  <c r="CW765" i="1"/>
  <c r="GL765" i="1"/>
  <c r="GN765" i="1"/>
  <c r="GP765" i="1"/>
  <c r="GV765" i="1"/>
  <c r="HC765" i="1" s="1"/>
  <c r="GX765" i="1" s="1"/>
  <c r="C766" i="1"/>
  <c r="D766" i="1"/>
  <c r="I766" i="1"/>
  <c r="W766" i="1" s="1"/>
  <c r="K766" i="1"/>
  <c r="P766" i="1"/>
  <c r="AC766" i="1"/>
  <c r="CQ766" i="1" s="1"/>
  <c r="AD766" i="1"/>
  <c r="AE766" i="1"/>
  <c r="CS766" i="1" s="1"/>
  <c r="AF766" i="1"/>
  <c r="S766" i="1" s="1"/>
  <c r="AG766" i="1"/>
  <c r="AH766" i="1"/>
  <c r="AI766" i="1"/>
  <c r="CW766" i="1" s="1"/>
  <c r="V766" i="1" s="1"/>
  <c r="AJ766" i="1"/>
  <c r="CR766" i="1"/>
  <c r="CT766" i="1"/>
  <c r="CU766" i="1"/>
  <c r="T766" i="1" s="1"/>
  <c r="CV766" i="1"/>
  <c r="U766" i="1" s="1"/>
  <c r="CX766" i="1"/>
  <c r="GL766" i="1"/>
  <c r="GN766" i="1"/>
  <c r="GP766" i="1"/>
  <c r="GV766" i="1"/>
  <c r="HC766" i="1" s="1"/>
  <c r="GX766" i="1" s="1"/>
  <c r="C767" i="1"/>
  <c r="D767" i="1"/>
  <c r="I767" i="1"/>
  <c r="K767" i="1"/>
  <c r="P767" i="1"/>
  <c r="R767" i="1"/>
  <c r="T767" i="1"/>
  <c r="AC767" i="1"/>
  <c r="AD767" i="1"/>
  <c r="AE767" i="1"/>
  <c r="CR767" i="1" s="1"/>
  <c r="AF767" i="1"/>
  <c r="AB767" i="1" s="1"/>
  <c r="AG767" i="1"/>
  <c r="AH767" i="1"/>
  <c r="CV767" i="1" s="1"/>
  <c r="U767" i="1" s="1"/>
  <c r="AI767" i="1"/>
  <c r="CW767" i="1" s="1"/>
  <c r="V767" i="1" s="1"/>
  <c r="AJ767" i="1"/>
  <c r="CX767" i="1" s="1"/>
  <c r="W767" i="1" s="1"/>
  <c r="CQ767" i="1"/>
  <c r="CS767" i="1"/>
  <c r="CU767" i="1"/>
  <c r="GL767" i="1"/>
  <c r="GN767" i="1"/>
  <c r="GP767" i="1"/>
  <c r="GV767" i="1"/>
  <c r="GX767" i="1"/>
  <c r="HC767" i="1"/>
  <c r="I768" i="1"/>
  <c r="R768" i="1" s="1"/>
  <c r="Q768" i="1"/>
  <c r="AC768" i="1"/>
  <c r="AE768" i="1"/>
  <c r="CS768" i="1" s="1"/>
  <c r="AF768" i="1"/>
  <c r="S768" i="1" s="1"/>
  <c r="AG768" i="1"/>
  <c r="AH768" i="1"/>
  <c r="AI768" i="1"/>
  <c r="AJ768" i="1"/>
  <c r="CX768" i="1" s="1"/>
  <c r="W768" i="1" s="1"/>
  <c r="CQ768" i="1"/>
  <c r="CU768" i="1"/>
  <c r="T768" i="1" s="1"/>
  <c r="CV768" i="1"/>
  <c r="U768" i="1" s="1"/>
  <c r="CW768" i="1"/>
  <c r="V768" i="1" s="1"/>
  <c r="GL768" i="1"/>
  <c r="GN768" i="1"/>
  <c r="GP768" i="1"/>
  <c r="GV768" i="1"/>
  <c r="HC768" i="1"/>
  <c r="GX768" i="1" s="1"/>
  <c r="I769" i="1"/>
  <c r="Q769" i="1" s="1"/>
  <c r="V769" i="1"/>
  <c r="AC769" i="1"/>
  <c r="P769" i="1" s="1"/>
  <c r="AE769" i="1"/>
  <c r="AD769" i="1" s="1"/>
  <c r="AB769" i="1" s="1"/>
  <c r="AF769" i="1"/>
  <c r="CT769" i="1" s="1"/>
  <c r="AG769" i="1"/>
  <c r="AH769" i="1"/>
  <c r="CV769" i="1" s="1"/>
  <c r="U769" i="1" s="1"/>
  <c r="AI769" i="1"/>
  <c r="AJ769" i="1"/>
  <c r="CX769" i="1" s="1"/>
  <c r="W769" i="1" s="1"/>
  <c r="CQ769" i="1"/>
  <c r="CR769" i="1"/>
  <c r="CS769" i="1"/>
  <c r="CU769" i="1"/>
  <c r="CW769" i="1"/>
  <c r="GL769" i="1"/>
  <c r="GN769" i="1"/>
  <c r="GP769" i="1"/>
  <c r="GV769" i="1"/>
  <c r="HC769" i="1" s="1"/>
  <c r="GX769" i="1" s="1"/>
  <c r="C770" i="1"/>
  <c r="D770" i="1"/>
  <c r="I770" i="1"/>
  <c r="K770" i="1"/>
  <c r="R770" i="1"/>
  <c r="AC770" i="1"/>
  <c r="CQ770" i="1" s="1"/>
  <c r="AE770" i="1"/>
  <c r="CR770" i="1" s="1"/>
  <c r="AF770" i="1"/>
  <c r="S770" i="1" s="1"/>
  <c r="AG770" i="1"/>
  <c r="CU770" i="1" s="1"/>
  <c r="T770" i="1" s="1"/>
  <c r="AH770" i="1"/>
  <c r="AI770" i="1"/>
  <c r="AJ770" i="1"/>
  <c r="CV770" i="1"/>
  <c r="U770" i="1" s="1"/>
  <c r="CW770" i="1"/>
  <c r="V770" i="1" s="1"/>
  <c r="CX770" i="1"/>
  <c r="W770" i="1" s="1"/>
  <c r="GL770" i="1"/>
  <c r="GN770" i="1"/>
  <c r="GP770" i="1"/>
  <c r="GV770" i="1"/>
  <c r="HC770" i="1" s="1"/>
  <c r="GX770" i="1" s="1"/>
  <c r="C771" i="1"/>
  <c r="D771" i="1"/>
  <c r="I771" i="1"/>
  <c r="Q771" i="1" s="1"/>
  <c r="K771" i="1"/>
  <c r="P771" i="1"/>
  <c r="R771" i="1"/>
  <c r="T771" i="1"/>
  <c r="V771" i="1"/>
  <c r="AC771" i="1"/>
  <c r="AB771" i="1" s="1"/>
  <c r="AD771" i="1"/>
  <c r="AE771" i="1"/>
  <c r="AF771" i="1"/>
  <c r="CT771" i="1" s="1"/>
  <c r="AG771" i="1"/>
  <c r="AH771" i="1"/>
  <c r="CV771" i="1" s="1"/>
  <c r="U771" i="1" s="1"/>
  <c r="AI771" i="1"/>
  <c r="AJ771" i="1"/>
  <c r="CX771" i="1" s="1"/>
  <c r="W771" i="1" s="1"/>
  <c r="CQ771" i="1"/>
  <c r="CR771" i="1"/>
  <c r="CS771" i="1"/>
  <c r="CU771" i="1"/>
  <c r="CW771" i="1"/>
  <c r="GL771" i="1"/>
  <c r="GN771" i="1"/>
  <c r="GP771" i="1"/>
  <c r="GV771" i="1"/>
  <c r="HC771" i="1" s="1"/>
  <c r="GX771" i="1" s="1"/>
  <c r="I772" i="1"/>
  <c r="Q772" i="1" s="1"/>
  <c r="P772" i="1"/>
  <c r="CP772" i="1" s="1"/>
  <c r="O772" i="1" s="1"/>
  <c r="R772" i="1"/>
  <c r="S772" i="1"/>
  <c r="CY772" i="1" s="1"/>
  <c r="AC772" i="1"/>
  <c r="AD772" i="1"/>
  <c r="AB772" i="1" s="1"/>
  <c r="AE772" i="1"/>
  <c r="CR772" i="1" s="1"/>
  <c r="AF772" i="1"/>
  <c r="CT772" i="1" s="1"/>
  <c r="AG772" i="1"/>
  <c r="CU772" i="1" s="1"/>
  <c r="T772" i="1" s="1"/>
  <c r="AH772" i="1"/>
  <c r="CV772" i="1" s="1"/>
  <c r="U772" i="1" s="1"/>
  <c r="AI772" i="1"/>
  <c r="AJ772" i="1"/>
  <c r="CQ772" i="1"/>
  <c r="CS772" i="1"/>
  <c r="CW772" i="1"/>
  <c r="V772" i="1" s="1"/>
  <c r="CX772" i="1"/>
  <c r="W772" i="1" s="1"/>
  <c r="GL772" i="1"/>
  <c r="GN772" i="1"/>
  <c r="GP772" i="1"/>
  <c r="GV772" i="1"/>
  <c r="HC772" i="1" s="1"/>
  <c r="GX772" i="1" s="1"/>
  <c r="I773" i="1"/>
  <c r="Q773" i="1" s="1"/>
  <c r="AC773" i="1"/>
  <c r="P773" i="1" s="1"/>
  <c r="AD773" i="1"/>
  <c r="AE773" i="1"/>
  <c r="CR773" i="1" s="1"/>
  <c r="AF773" i="1"/>
  <c r="AG773" i="1"/>
  <c r="AH773" i="1"/>
  <c r="CV773" i="1" s="1"/>
  <c r="U773" i="1" s="1"/>
  <c r="AI773" i="1"/>
  <c r="AJ773" i="1"/>
  <c r="CX773" i="1" s="1"/>
  <c r="W773" i="1" s="1"/>
  <c r="CS773" i="1"/>
  <c r="CT773" i="1"/>
  <c r="CU773" i="1"/>
  <c r="T773" i="1" s="1"/>
  <c r="CW773" i="1"/>
  <c r="GL773" i="1"/>
  <c r="GN773" i="1"/>
  <c r="GP773" i="1"/>
  <c r="GV773" i="1"/>
  <c r="HC773" i="1" s="1"/>
  <c r="GX773" i="1" s="1"/>
  <c r="B775" i="1"/>
  <c r="B754" i="1" s="1"/>
  <c r="C775" i="1"/>
  <c r="C754" i="1" s="1"/>
  <c r="D775" i="1"/>
  <c r="D754" i="1" s="1"/>
  <c r="F775" i="1"/>
  <c r="F754" i="1" s="1"/>
  <c r="G775" i="1"/>
  <c r="G754" i="1" s="1"/>
  <c r="BD775" i="1"/>
  <c r="BD754" i="1" s="1"/>
  <c r="BX775" i="1"/>
  <c r="AO775" i="1" s="1"/>
  <c r="BZ775" i="1"/>
  <c r="CG775" i="1" s="1"/>
  <c r="CB775" i="1"/>
  <c r="CB754" i="1" s="1"/>
  <c r="CK775" i="1"/>
  <c r="CK754" i="1" s="1"/>
  <c r="CL775" i="1"/>
  <c r="CL754" i="1" s="1"/>
  <c r="CM775" i="1"/>
  <c r="CM754" i="1" s="1"/>
  <c r="DJ775" i="1"/>
  <c r="DJ754" i="1" s="1"/>
  <c r="DW775" i="1"/>
  <c r="DW754" i="1" s="1"/>
  <c r="EG775" i="1"/>
  <c r="P779" i="1" s="1"/>
  <c r="ET775" i="1"/>
  <c r="ET754" i="1" s="1"/>
  <c r="EU775" i="1"/>
  <c r="EU754" i="1" s="1"/>
  <c r="FP775" i="1"/>
  <c r="FP754" i="1" s="1"/>
  <c r="FV775" i="1"/>
  <c r="EM775" i="1" s="1"/>
  <c r="GC775" i="1"/>
  <c r="GC754" i="1" s="1"/>
  <c r="GD775" i="1"/>
  <c r="GD754" i="1" s="1"/>
  <c r="GE775" i="1"/>
  <c r="GE754" i="1" s="1"/>
  <c r="P789" i="1"/>
  <c r="P791" i="1"/>
  <c r="B805" i="1"/>
  <c r="B22" i="1" s="1"/>
  <c r="C805" i="1"/>
  <c r="C22" i="1" s="1"/>
  <c r="D805" i="1"/>
  <c r="D22" i="1" s="1"/>
  <c r="F805" i="1"/>
  <c r="F22" i="1" s="1"/>
  <c r="G805" i="1"/>
  <c r="G22" i="1" s="1"/>
  <c r="B838" i="1"/>
  <c r="B18" i="1" s="1"/>
  <c r="C838" i="1"/>
  <c r="C18" i="1" s="1"/>
  <c r="D838" i="1"/>
  <c r="D18" i="1" s="1"/>
  <c r="F838" i="1"/>
  <c r="F18" i="1" s="1"/>
  <c r="G838" i="1"/>
  <c r="G18" i="1" s="1"/>
  <c r="F12" i="6"/>
  <c r="G12" i="6"/>
  <c r="P951" i="7" l="1"/>
  <c r="J960" i="7" s="1"/>
  <c r="P255" i="7"/>
  <c r="J253" i="7"/>
  <c r="P231" i="7"/>
  <c r="O277" i="7"/>
  <c r="H87" i="7"/>
  <c r="H65" i="7"/>
  <c r="J78" i="7"/>
  <c r="P100" i="7"/>
  <c r="H109" i="7"/>
  <c r="J144" i="7"/>
  <c r="J183" i="7"/>
  <c r="P195" i="7"/>
  <c r="P207" i="7"/>
  <c r="J219" i="7"/>
  <c r="O255" i="7"/>
  <c r="J328" i="7"/>
  <c r="I359" i="7"/>
  <c r="J366" i="7"/>
  <c r="J403" i="7"/>
  <c r="J474" i="7"/>
  <c r="H474" i="7"/>
  <c r="J477" i="7"/>
  <c r="H502" i="7"/>
  <c r="P507" i="7"/>
  <c r="P596" i="7"/>
  <c r="H670" i="7"/>
  <c r="J679" i="7"/>
  <c r="I812" i="7"/>
  <c r="O817" i="7" s="1"/>
  <c r="K833" i="7"/>
  <c r="I874" i="7"/>
  <c r="H951" i="7"/>
  <c r="O176" i="7"/>
  <c r="J231" i="7"/>
  <c r="P243" i="7"/>
  <c r="H275" i="7"/>
  <c r="P388" i="7"/>
  <c r="J519" i="7"/>
  <c r="P566" i="7"/>
  <c r="J587" i="7"/>
  <c r="J635" i="7"/>
  <c r="P638" i="7"/>
  <c r="K689" i="7"/>
  <c r="J691" i="7" s="1"/>
  <c r="H718" i="7"/>
  <c r="J726" i="7"/>
  <c r="K834" i="7"/>
  <c r="I875" i="7"/>
  <c r="J21" i="7"/>
  <c r="H78" i="7"/>
  <c r="J255" i="7"/>
  <c r="I324" i="7"/>
  <c r="H328" i="7" s="1"/>
  <c r="J331" i="7"/>
  <c r="K358" i="7"/>
  <c r="J361" i="7" s="1"/>
  <c r="O427" i="7"/>
  <c r="H648" i="7"/>
  <c r="O858" i="7"/>
  <c r="O879" i="7"/>
  <c r="H919" i="7"/>
  <c r="O981" i="7"/>
  <c r="J174" i="7"/>
  <c r="H241" i="7"/>
  <c r="O311" i="7"/>
  <c r="O405" i="7"/>
  <c r="H541" i="7"/>
  <c r="P578" i="7"/>
  <c r="J599" i="7"/>
  <c r="I665" i="7"/>
  <c r="O739" i="7"/>
  <c r="K874" i="7"/>
  <c r="J877" i="7" s="1"/>
  <c r="O901" i="7"/>
  <c r="K896" i="7"/>
  <c r="P901" i="7" s="1"/>
  <c r="K929" i="7"/>
  <c r="J931" i="7" s="1"/>
  <c r="P156" i="7"/>
  <c r="P267" i="7"/>
  <c r="O289" i="7"/>
  <c r="H331" i="7"/>
  <c r="H349" i="7"/>
  <c r="O510" i="7"/>
  <c r="J569" i="7"/>
  <c r="O599" i="7"/>
  <c r="P650" i="7"/>
  <c r="J673" i="7"/>
  <c r="O747" i="7"/>
  <c r="H823" i="7"/>
  <c r="K875" i="7"/>
  <c r="J954" i="7"/>
  <c r="O975" i="7"/>
  <c r="J205" i="7"/>
  <c r="P311" i="7"/>
  <c r="H489" i="7"/>
  <c r="O682" i="7"/>
  <c r="K812" i="7"/>
  <c r="I833" i="7"/>
  <c r="O838" i="7" s="1"/>
  <c r="H861" i="7" s="1"/>
  <c r="I928" i="7"/>
  <c r="H933" i="7" s="1"/>
  <c r="O57" i="7"/>
  <c r="J241" i="7"/>
  <c r="J343" i="7"/>
  <c r="J494" i="7"/>
  <c r="H767" i="7"/>
  <c r="K813" i="7"/>
  <c r="H309" i="7"/>
  <c r="O334" i="7"/>
  <c r="O352" i="7"/>
  <c r="P440" i="7"/>
  <c r="O581" i="7"/>
  <c r="P602" i="7"/>
  <c r="J759" i="7"/>
  <c r="J844" i="7"/>
  <c r="I21" i="7"/>
  <c r="J55" i="7"/>
  <c r="O111" i="7"/>
  <c r="J217" i="7"/>
  <c r="H343" i="7"/>
  <c r="H363" i="7"/>
  <c r="P382" i="7"/>
  <c r="J394" i="7"/>
  <c r="H460" i="7"/>
  <c r="J561" i="7"/>
  <c r="J593" i="7"/>
  <c r="J693" i="7"/>
  <c r="H722" i="7"/>
  <c r="P838" i="7"/>
  <c r="O951" i="7"/>
  <c r="H960" i="7" s="1"/>
  <c r="O89" i="7"/>
  <c r="H100" i="7"/>
  <c r="H176" i="7"/>
  <c r="H289" i="7"/>
  <c r="H385" i="7"/>
  <c r="I435" i="7"/>
  <c r="J438" i="7"/>
  <c r="J525" i="7"/>
  <c r="O593" i="7"/>
  <c r="O676" i="7"/>
  <c r="H856" i="7"/>
  <c r="P111" i="7"/>
  <c r="I378" i="7"/>
  <c r="I436" i="7"/>
  <c r="J460" i="7"/>
  <c r="H472" i="7"/>
  <c r="H561" i="7"/>
  <c r="P584" i="7"/>
  <c r="J605" i="7"/>
  <c r="I616" i="7"/>
  <c r="H619" i="7" s="1"/>
  <c r="J624" i="7"/>
  <c r="H716" i="7"/>
  <c r="I834" i="7"/>
  <c r="H836" i="7" s="1"/>
  <c r="K854" i="7"/>
  <c r="J856" i="7" s="1"/>
  <c r="P933" i="7"/>
  <c r="J951" i="7"/>
  <c r="H957" i="7"/>
  <c r="J978" i="7"/>
  <c r="H76" i="7"/>
  <c r="J109" i="7"/>
  <c r="P277" i="7"/>
  <c r="P621" i="7"/>
  <c r="J621" i="7"/>
  <c r="J619" i="7"/>
  <c r="H633" i="7"/>
  <c r="O635" i="7"/>
  <c r="O670" i="7"/>
  <c r="H229" i="7"/>
  <c r="J326" i="7"/>
  <c r="P405" i="7"/>
  <c r="J405" i="7"/>
  <c r="J418" i="7"/>
  <c r="P418" i="7"/>
  <c r="J416" i="7"/>
  <c r="J425" i="7"/>
  <c r="P718" i="7"/>
  <c r="H817" i="7"/>
  <c r="J817" i="7"/>
  <c r="P919" i="7"/>
  <c r="P504" i="7"/>
  <c r="J504" i="7"/>
  <c r="H132" i="7"/>
  <c r="J185" i="7"/>
  <c r="P185" i="7"/>
  <c r="O440" i="7"/>
  <c r="P541" i="7"/>
  <c r="J547" i="7" s="1"/>
  <c r="J718" i="7"/>
  <c r="J739" i="7"/>
  <c r="P47" i="7"/>
  <c r="H265" i="7"/>
  <c r="J287" i="7"/>
  <c r="J300" i="7"/>
  <c r="H380" i="7"/>
  <c r="H425" i="7"/>
  <c r="H427" i="7"/>
  <c r="H563" i="7"/>
  <c r="O621" i="7"/>
  <c r="H693" i="7"/>
  <c r="O47" i="7"/>
  <c r="H47" i="7"/>
  <c r="H45" i="7"/>
  <c r="H120" i="7"/>
  <c r="J132" i="7"/>
  <c r="J277" i="7"/>
  <c r="P300" i="7"/>
  <c r="J491" i="7"/>
  <c r="H300" i="7"/>
  <c r="H298" i="7"/>
  <c r="O300" i="7"/>
  <c r="P739" i="7"/>
  <c r="O67" i="7"/>
  <c r="P122" i="7"/>
  <c r="O132" i="7"/>
  <c r="H154" i="7"/>
  <c r="O166" i="7"/>
  <c r="H416" i="7"/>
  <c r="P427" i="7"/>
  <c r="J427" i="7"/>
  <c r="O491" i="7"/>
  <c r="H491" i="7"/>
  <c r="O693" i="7"/>
  <c r="J973" i="7"/>
  <c r="O78" i="7"/>
  <c r="H144" i="7"/>
  <c r="H183" i="7"/>
  <c r="H195" i="7"/>
  <c r="O207" i="7"/>
  <c r="O219" i="7"/>
  <c r="J363" i="7"/>
  <c r="J502" i="7"/>
  <c r="H547" i="7"/>
  <c r="J541" i="7"/>
  <c r="P67" i="7"/>
  <c r="J87" i="7"/>
  <c r="J100" i="7"/>
  <c r="J156" i="7"/>
  <c r="J164" i="7"/>
  <c r="J176" i="7"/>
  <c r="O231" i="7"/>
  <c r="O243" i="7"/>
  <c r="O363" i="7"/>
  <c r="P460" i="7"/>
  <c r="H635" i="7"/>
  <c r="O919" i="7"/>
  <c r="H949" i="7"/>
  <c r="J975" i="7"/>
  <c r="P363" i="7"/>
  <c r="P57" i="7"/>
  <c r="J57" i="7"/>
  <c r="J130" i="7"/>
  <c r="O156" i="7"/>
  <c r="H156" i="7"/>
  <c r="H458" i="7"/>
  <c r="O460" i="7"/>
  <c r="P491" i="7"/>
  <c r="H504" i="7"/>
  <c r="P693" i="7"/>
  <c r="O418" i="7"/>
  <c r="P78" i="7"/>
  <c r="O100" i="7"/>
  <c r="H98" i="7"/>
  <c r="H142" i="7"/>
  <c r="O144" i="7"/>
  <c r="P144" i="7"/>
  <c r="O195" i="7"/>
  <c r="H193" i="7"/>
  <c r="H205" i="7"/>
  <c r="O267" i="7"/>
  <c r="O328" i="7"/>
  <c r="J563" i="7"/>
  <c r="P817" i="7"/>
  <c r="O541" i="7"/>
  <c r="J737" i="7"/>
  <c r="J45" i="7"/>
  <c r="J89" i="7"/>
  <c r="P132" i="7"/>
  <c r="P176" i="7"/>
  <c r="H185" i="7"/>
  <c r="H217" i="7"/>
  <c r="H253" i="7"/>
  <c r="J289" i="7"/>
  <c r="P328" i="7"/>
  <c r="H418" i="7"/>
  <c r="H438" i="7"/>
  <c r="H480" i="7"/>
  <c r="O504" i="7"/>
  <c r="O563" i="7"/>
  <c r="P670" i="7"/>
  <c r="P779" i="7"/>
  <c r="P975" i="7"/>
  <c r="J984" i="7" s="1"/>
  <c r="J650" i="7"/>
  <c r="P89" i="7"/>
  <c r="H122" i="7"/>
  <c r="H130" i="7"/>
  <c r="J154" i="7"/>
  <c r="J166" i="7"/>
  <c r="H174" i="7"/>
  <c r="O185" i="7"/>
  <c r="P289" i="7"/>
  <c r="J334" i="7"/>
  <c r="J340" i="7"/>
  <c r="J346" i="7"/>
  <c r="J352" i="7"/>
  <c r="H361" i="7"/>
  <c r="J369" i="7"/>
  <c r="H382" i="7"/>
  <c r="H388" i="7"/>
  <c r="H394" i="7"/>
  <c r="J430" i="7"/>
  <c r="O474" i="7"/>
  <c r="J489" i="7"/>
  <c r="H494" i="7"/>
  <c r="H519" i="7"/>
  <c r="H525" i="7"/>
  <c r="H650" i="7"/>
  <c r="H668" i="7"/>
  <c r="J676" i="7"/>
  <c r="J682" i="7"/>
  <c r="H691" i="7"/>
  <c r="J699" i="7"/>
  <c r="O718" i="7"/>
  <c r="H737" i="7"/>
  <c r="H779" i="7"/>
  <c r="J787" i="7"/>
  <c r="H844" i="7"/>
  <c r="J879" i="7"/>
  <c r="J949" i="7"/>
  <c r="H973" i="7"/>
  <c r="J981" i="7"/>
  <c r="J122" i="7"/>
  <c r="J47" i="7"/>
  <c r="H55" i="7"/>
  <c r="H67" i="7"/>
  <c r="J111" i="7"/>
  <c r="O122" i="7"/>
  <c r="P166" i="7"/>
  <c r="J207" i="7"/>
  <c r="H219" i="7"/>
  <c r="J243" i="7"/>
  <c r="H255" i="7"/>
  <c r="J275" i="7"/>
  <c r="J311" i="7"/>
  <c r="O382" i="7"/>
  <c r="H403" i="7"/>
  <c r="H440" i="7"/>
  <c r="J539" i="7"/>
  <c r="H544" i="7"/>
  <c r="O650" i="7"/>
  <c r="H726" i="7"/>
  <c r="H759" i="7"/>
  <c r="J767" i="7"/>
  <c r="J815" i="7"/>
  <c r="H820" i="7"/>
  <c r="P879" i="7"/>
  <c r="J917" i="7"/>
  <c r="J76" i="7"/>
  <c r="H164" i="7"/>
  <c r="H739" i="7"/>
  <c r="H787" i="7"/>
  <c r="H877" i="7"/>
  <c r="H975" i="7"/>
  <c r="H57" i="7"/>
  <c r="J193" i="7"/>
  <c r="J229" i="7"/>
  <c r="J265" i="7"/>
  <c r="H405" i="7"/>
  <c r="H858" i="7"/>
  <c r="J919" i="7"/>
  <c r="J98" i="7"/>
  <c r="J142" i="7"/>
  <c r="H166" i="7"/>
  <c r="J298" i="7"/>
  <c r="J385" i="7"/>
  <c r="J391" i="7"/>
  <c r="J458" i="7"/>
  <c r="H463" i="7"/>
  <c r="H507" i="7"/>
  <c r="J522" i="7"/>
  <c r="J528" i="7"/>
  <c r="H566" i="7"/>
  <c r="H572" i="7"/>
  <c r="H578" i="7"/>
  <c r="H584" i="7"/>
  <c r="H590" i="7"/>
  <c r="H596" i="7"/>
  <c r="H602" i="7"/>
  <c r="H608" i="7"/>
  <c r="J633" i="7"/>
  <c r="H638" i="7"/>
  <c r="J653" i="7"/>
  <c r="H795" i="7"/>
  <c r="J841" i="7"/>
  <c r="H879" i="7"/>
  <c r="H905" i="7"/>
  <c r="H111" i="7"/>
  <c r="J195" i="7"/>
  <c r="H207" i="7"/>
  <c r="H243" i="7"/>
  <c r="H311" i="7"/>
  <c r="J472" i="7"/>
  <c r="H539" i="7"/>
  <c r="J716" i="7"/>
  <c r="J783" i="7"/>
  <c r="H917" i="7"/>
  <c r="J120" i="7"/>
  <c r="J380" i="7"/>
  <c r="J648" i="7"/>
  <c r="J836" i="7"/>
  <c r="J933" i="7"/>
  <c r="J65" i="7"/>
  <c r="H899" i="7"/>
  <c r="J67" i="7"/>
  <c r="H231" i="7"/>
  <c r="H267" i="7"/>
  <c r="H408" i="7"/>
  <c r="J440" i="7"/>
  <c r="J480" i="7"/>
  <c r="H621" i="7"/>
  <c r="H743" i="7"/>
  <c r="J751" i="7"/>
  <c r="H791" i="7"/>
  <c r="J883" i="7"/>
  <c r="H901" i="7"/>
  <c r="EA775" i="1"/>
  <c r="F737" i="1"/>
  <c r="S701" i="1"/>
  <c r="CJ754" i="1"/>
  <c r="BA775" i="1"/>
  <c r="CY766" i="1"/>
  <c r="CZ766" i="1"/>
  <c r="Y766" i="1"/>
  <c r="X766" i="1"/>
  <c r="GB701" i="1"/>
  <c r="ES722" i="1"/>
  <c r="T722" i="1"/>
  <c r="AG701" i="1"/>
  <c r="V775" i="1"/>
  <c r="AI754" i="1"/>
  <c r="GB775" i="1"/>
  <c r="CY770" i="1"/>
  <c r="CZ770" i="1"/>
  <c r="X770" i="1"/>
  <c r="Y770" i="1"/>
  <c r="FT754" i="1"/>
  <c r="EK775" i="1"/>
  <c r="AH775" i="1"/>
  <c r="CP756" i="1"/>
  <c r="O756" i="1" s="1"/>
  <c r="FY775" i="1"/>
  <c r="EI775" i="1"/>
  <c r="FR754" i="1"/>
  <c r="AG775" i="1"/>
  <c r="AJ640" i="1"/>
  <c r="W669" i="1"/>
  <c r="X762" i="1"/>
  <c r="Y762" i="1"/>
  <c r="CY762" i="1"/>
  <c r="CZ762" i="1"/>
  <c r="AF775" i="1"/>
  <c r="CG754" i="1"/>
  <c r="AX775" i="1"/>
  <c r="CY768" i="1"/>
  <c r="CZ768" i="1"/>
  <c r="X768" i="1"/>
  <c r="Y768" i="1"/>
  <c r="EM754" i="1"/>
  <c r="P794" i="1"/>
  <c r="AU775" i="1"/>
  <c r="CD754" i="1"/>
  <c r="DY775" i="1"/>
  <c r="DV775" i="1"/>
  <c r="AJ775" i="1"/>
  <c r="CJ701" i="1"/>
  <c r="BA722" i="1"/>
  <c r="F739" i="1"/>
  <c r="AS701" i="1"/>
  <c r="AO754" i="1"/>
  <c r="F779" i="1"/>
  <c r="AC775" i="1"/>
  <c r="DZ775" i="1"/>
  <c r="DY701" i="1"/>
  <c r="DL722" i="1"/>
  <c r="EB775" i="1"/>
  <c r="AH669" i="1"/>
  <c r="P768" i="1"/>
  <c r="CP768" i="1" s="1"/>
  <c r="O768" i="1" s="1"/>
  <c r="CY756" i="1"/>
  <c r="AD756" i="1"/>
  <c r="AB756" i="1" s="1"/>
  <c r="ET722" i="1"/>
  <c r="DZ701" i="1"/>
  <c r="DM722" i="1"/>
  <c r="P719" i="1"/>
  <c r="R719" i="1"/>
  <c r="CU803" i="3"/>
  <c r="CX812" i="3"/>
  <c r="CV803" i="3"/>
  <c r="CX813" i="3"/>
  <c r="CX803" i="3"/>
  <c r="CX804" i="3"/>
  <c r="CX805" i="3"/>
  <c r="CX806" i="3"/>
  <c r="CX808" i="3"/>
  <c r="CX809" i="3"/>
  <c r="Q717" i="1"/>
  <c r="P715" i="1"/>
  <c r="CP715" i="1" s="1"/>
  <c r="O715" i="1" s="1"/>
  <c r="AB712" i="1"/>
  <c r="CT710" i="1"/>
  <c r="S710" i="1"/>
  <c r="EA722" i="1"/>
  <c r="AJ722" i="1"/>
  <c r="CY703" i="1"/>
  <c r="CZ703" i="1"/>
  <c r="Y703" i="1"/>
  <c r="AL722" i="1" s="1"/>
  <c r="CR667" i="1"/>
  <c r="CS667" i="1"/>
  <c r="AD667" i="1"/>
  <c r="CZ655" i="1"/>
  <c r="X655" i="1"/>
  <c r="Y655" i="1"/>
  <c r="CY655" i="1"/>
  <c r="P580" i="1"/>
  <c r="CQ580" i="1"/>
  <c r="BZ119" i="1"/>
  <c r="CG198" i="1"/>
  <c r="AQ198" i="1"/>
  <c r="AB773" i="1"/>
  <c r="Q770" i="1"/>
  <c r="AD768" i="1"/>
  <c r="AB768" i="1" s="1"/>
  <c r="AS775" i="1"/>
  <c r="AD770" i="1"/>
  <c r="P770" i="1"/>
  <c r="CT768" i="1"/>
  <c r="S767" i="1"/>
  <c r="AB766" i="1"/>
  <c r="X763" i="1"/>
  <c r="CQ761" i="1"/>
  <c r="Q760" i="1"/>
  <c r="R760" i="1"/>
  <c r="CS759" i="1"/>
  <c r="EG754" i="1"/>
  <c r="EU722" i="1"/>
  <c r="GD701" i="1"/>
  <c r="BC722" i="1"/>
  <c r="CL701" i="1"/>
  <c r="X711" i="1"/>
  <c r="R709" i="1"/>
  <c r="AE722" i="1" s="1"/>
  <c r="CZ709" i="1"/>
  <c r="CR709" i="1"/>
  <c r="CS709" i="1"/>
  <c r="X705" i="1"/>
  <c r="Y705" i="1"/>
  <c r="AI722" i="1"/>
  <c r="GE701" i="1"/>
  <c r="EV701" i="1"/>
  <c r="CM701" i="1"/>
  <c r="BD701" i="1"/>
  <c r="AB667" i="1"/>
  <c r="GX665" i="1"/>
  <c r="CP657" i="1"/>
  <c r="O657" i="1" s="1"/>
  <c r="GM657" i="1" s="1"/>
  <c r="GO657" i="1" s="1"/>
  <c r="S601" i="1"/>
  <c r="CT601" i="1"/>
  <c r="AB580" i="1"/>
  <c r="CY757" i="1"/>
  <c r="Y757" i="1"/>
  <c r="BZ754" i="1"/>
  <c r="CT717" i="1"/>
  <c r="S717" i="1"/>
  <c r="AH722" i="1"/>
  <c r="CP703" i="1"/>
  <c r="O703" i="1" s="1"/>
  <c r="EV640" i="1"/>
  <c r="P694" i="1"/>
  <c r="BC640" i="1"/>
  <c r="F685" i="1"/>
  <c r="Y661" i="1"/>
  <c r="CY661" i="1"/>
  <c r="CZ661" i="1"/>
  <c r="FV640" i="1"/>
  <c r="EM669" i="1"/>
  <c r="Y657" i="1"/>
  <c r="X657" i="1"/>
  <c r="CY657" i="1"/>
  <c r="CZ657" i="1"/>
  <c r="Y650" i="1"/>
  <c r="CZ650" i="1"/>
  <c r="X650" i="1"/>
  <c r="CY650" i="1"/>
  <c r="Y648" i="1"/>
  <c r="CZ648" i="1"/>
  <c r="X648" i="1"/>
  <c r="CY648" i="1"/>
  <c r="CR601" i="1"/>
  <c r="CS601" i="1"/>
  <c r="AD601" i="1"/>
  <c r="AB601" i="1" s="1"/>
  <c r="Q601" i="1"/>
  <c r="CP601" i="1" s="1"/>
  <c r="O601" i="1" s="1"/>
  <c r="R601" i="1"/>
  <c r="CQ595" i="1"/>
  <c r="AB595" i="1"/>
  <c r="CR715" i="1"/>
  <c r="CS715" i="1"/>
  <c r="AD715" i="1"/>
  <c r="AB715" i="1" s="1"/>
  <c r="R715" i="1"/>
  <c r="CJ119" i="1"/>
  <c r="BA198" i="1"/>
  <c r="BC775" i="1"/>
  <c r="AQ775" i="1"/>
  <c r="S771" i="1"/>
  <c r="CS770" i="1"/>
  <c r="AB770" i="1"/>
  <c r="CR768" i="1"/>
  <c r="Q767" i="1"/>
  <c r="CP767" i="1" s="1"/>
  <c r="O767" i="1" s="1"/>
  <c r="S765" i="1"/>
  <c r="R764" i="1"/>
  <c r="CY763" i="1"/>
  <c r="P763" i="1"/>
  <c r="CY760" i="1"/>
  <c r="CZ757" i="1"/>
  <c r="CR757" i="1"/>
  <c r="CS757" i="1"/>
  <c r="FV754" i="1"/>
  <c r="AU722" i="1"/>
  <c r="T719" i="1"/>
  <c r="CZ716" i="1"/>
  <c r="X716" i="1"/>
  <c r="R712" i="1"/>
  <c r="AB710" i="1"/>
  <c r="CQ709" i="1"/>
  <c r="AB709" i="1"/>
  <c r="CY704" i="1"/>
  <c r="CZ704" i="1"/>
  <c r="CZ647" i="1"/>
  <c r="X647" i="1"/>
  <c r="Y647" i="1"/>
  <c r="CY647" i="1"/>
  <c r="CR643" i="1"/>
  <c r="CS643" i="1"/>
  <c r="AD643" i="1"/>
  <c r="AB643" i="1" s="1"/>
  <c r="R643" i="1"/>
  <c r="Q643" i="1"/>
  <c r="CP643" i="1" s="1"/>
  <c r="O643" i="1" s="1"/>
  <c r="FV435" i="1"/>
  <c r="EM466" i="1"/>
  <c r="AU466" i="1"/>
  <c r="CD435" i="1"/>
  <c r="CX750" i="3"/>
  <c r="CU749" i="3"/>
  <c r="P665" i="1"/>
  <c r="Q665" i="1"/>
  <c r="R665" i="1"/>
  <c r="S665" i="1"/>
  <c r="I667" i="1"/>
  <c r="V667" i="1" s="1"/>
  <c r="P788" i="1"/>
  <c r="V773" i="1"/>
  <c r="CZ764" i="1"/>
  <c r="Q764" i="1"/>
  <c r="CP764" i="1" s="1"/>
  <c r="O764" i="1" s="1"/>
  <c r="GM764" i="1" s="1"/>
  <c r="GO764" i="1" s="1"/>
  <c r="FR762" i="1"/>
  <c r="BY775" i="1" s="1"/>
  <c r="BX754" i="1"/>
  <c r="FY722" i="1"/>
  <c r="CG722" i="1"/>
  <c r="V717" i="1"/>
  <c r="CQ715" i="1"/>
  <c r="Q715" i="1"/>
  <c r="CY714" i="1"/>
  <c r="X714" i="1"/>
  <c r="Y714" i="1"/>
  <c r="CB701" i="1"/>
  <c r="ET640" i="1"/>
  <c r="P682" i="1"/>
  <c r="U667" i="1"/>
  <c r="T665" i="1"/>
  <c r="DY669" i="1" s="1"/>
  <c r="AB661" i="1"/>
  <c r="CY660" i="1"/>
  <c r="CZ660" i="1"/>
  <c r="X660" i="1"/>
  <c r="Y660" i="1"/>
  <c r="CD640" i="1"/>
  <c r="AU669" i="1"/>
  <c r="CJ669" i="1"/>
  <c r="AG669" i="1"/>
  <c r="CU696" i="3"/>
  <c r="CW697" i="3"/>
  <c r="CX697" i="3"/>
  <c r="CW698" i="3"/>
  <c r="CX699" i="3"/>
  <c r="Q604" i="1"/>
  <c r="R604" i="1"/>
  <c r="I606" i="1"/>
  <c r="Q528" i="1"/>
  <c r="P528" i="1"/>
  <c r="R528" i="1"/>
  <c r="GX528" i="1"/>
  <c r="CJ545" i="1" s="1"/>
  <c r="CP760" i="1"/>
  <c r="O760" i="1" s="1"/>
  <c r="CW866" i="3"/>
  <c r="CX866" i="3"/>
  <c r="CX867" i="3"/>
  <c r="CX869" i="3"/>
  <c r="CU863" i="3"/>
  <c r="CV863" i="3"/>
  <c r="CX863" i="3"/>
  <c r="CW865" i="3"/>
  <c r="CY758" i="1"/>
  <c r="CZ758" i="1"/>
  <c r="BB775" i="1"/>
  <c r="CX883" i="3"/>
  <c r="CU877" i="3"/>
  <c r="CX886" i="3"/>
  <c r="CV877" i="3"/>
  <c r="CX887" i="3"/>
  <c r="CX877" i="3"/>
  <c r="CX878" i="3"/>
  <c r="T769" i="1"/>
  <c r="F800" i="1"/>
  <c r="Y772" i="1"/>
  <c r="S769" i="1"/>
  <c r="CP769" i="1" s="1"/>
  <c r="O769" i="1" s="1"/>
  <c r="CT767" i="1"/>
  <c r="AD763" i="1"/>
  <c r="AB763" i="1" s="1"/>
  <c r="AB762" i="1"/>
  <c r="P761" i="1"/>
  <c r="CP761" i="1" s="1"/>
  <c r="O761" i="1" s="1"/>
  <c r="AB760" i="1"/>
  <c r="S759" i="1"/>
  <c r="AB757" i="1"/>
  <c r="EM722" i="1"/>
  <c r="CQ720" i="1"/>
  <c r="AB720" i="1"/>
  <c r="P720" i="1"/>
  <c r="U717" i="1"/>
  <c r="AB717" i="1"/>
  <c r="P714" i="1"/>
  <c r="CY708" i="1"/>
  <c r="AB708" i="1"/>
  <c r="Y707" i="1"/>
  <c r="CY707" i="1"/>
  <c r="CZ707" i="1"/>
  <c r="CM640" i="1"/>
  <c r="BD669" i="1"/>
  <c r="T667" i="1"/>
  <c r="X661" i="1"/>
  <c r="P590" i="1"/>
  <c r="CQ590" i="1"/>
  <c r="AB590" i="1"/>
  <c r="AB531" i="1"/>
  <c r="CQ531" i="1"/>
  <c r="P531" i="1"/>
  <c r="CR756" i="1"/>
  <c r="R756" i="1"/>
  <c r="AK722" i="1"/>
  <c r="CT770" i="1"/>
  <c r="DX775" i="1"/>
  <c r="X772" i="1"/>
  <c r="GM772" i="1" s="1"/>
  <c r="GO772" i="1" s="1"/>
  <c r="R769" i="1"/>
  <c r="CT762" i="1"/>
  <c r="Y760" i="1"/>
  <c r="R759" i="1"/>
  <c r="X757" i="1"/>
  <c r="W719" i="1"/>
  <c r="S718" i="1"/>
  <c r="CT718" i="1"/>
  <c r="T717" i="1"/>
  <c r="CR707" i="1"/>
  <c r="CS707" i="1"/>
  <c r="AD707" i="1"/>
  <c r="R707" i="1"/>
  <c r="Y654" i="1"/>
  <c r="CZ654" i="1"/>
  <c r="X654" i="1"/>
  <c r="CY654" i="1"/>
  <c r="CB577" i="1"/>
  <c r="AS608" i="1"/>
  <c r="CD577" i="1"/>
  <c r="AU608" i="1"/>
  <c r="CY583" i="1"/>
  <c r="CZ583" i="1"/>
  <c r="X583" i="1"/>
  <c r="Y583" i="1"/>
  <c r="BZ640" i="1"/>
  <c r="CG669" i="1"/>
  <c r="CI669" i="1"/>
  <c r="CQ773" i="1"/>
  <c r="S773" i="1"/>
  <c r="CX874" i="3"/>
  <c r="CX876" i="3"/>
  <c r="CU870" i="3"/>
  <c r="CV870" i="3"/>
  <c r="CX870" i="3"/>
  <c r="CW872" i="3"/>
  <c r="CX871" i="3"/>
  <c r="AD764" i="1"/>
  <c r="Y761" i="1"/>
  <c r="CY761" i="1"/>
  <c r="Q759" i="1"/>
  <c r="CT757" i="1"/>
  <c r="X756" i="1"/>
  <c r="DO722" i="1"/>
  <c r="AO722" i="1"/>
  <c r="V719" i="1"/>
  <c r="CR718" i="1"/>
  <c r="CS718" i="1"/>
  <c r="Q709" i="1"/>
  <c r="AD722" i="1" s="1"/>
  <c r="AB707" i="1"/>
  <c r="EI669" i="1"/>
  <c r="AQ669" i="1"/>
  <c r="W667" i="1"/>
  <c r="W665" i="1"/>
  <c r="EB669" i="1" s="1"/>
  <c r="CP664" i="1"/>
  <c r="O664" i="1" s="1"/>
  <c r="CZ662" i="1"/>
  <c r="X662" i="1"/>
  <c r="Y662" i="1"/>
  <c r="CR654" i="1"/>
  <c r="AD654" i="1"/>
  <c r="Q654" i="1"/>
  <c r="CS654" i="1"/>
  <c r="V597" i="1"/>
  <c r="CR536" i="1"/>
  <c r="CS536" i="1"/>
  <c r="Q536" i="1"/>
  <c r="R536" i="1"/>
  <c r="CY536" i="1"/>
  <c r="FV119" i="1"/>
  <c r="EM198" i="1"/>
  <c r="EV775" i="1"/>
  <c r="R773" i="1"/>
  <c r="AB764" i="1"/>
  <c r="CS763" i="1"/>
  <c r="Y763" i="1"/>
  <c r="CZ761" i="1"/>
  <c r="CR761" i="1"/>
  <c r="CS761" i="1"/>
  <c r="AD758" i="1"/>
  <c r="AB758" i="1" s="1"/>
  <c r="Q756" i="1"/>
  <c r="AQ722" i="1"/>
  <c r="BZ701" i="1"/>
  <c r="U719" i="1"/>
  <c r="AD718" i="1"/>
  <c r="GX717" i="1"/>
  <c r="W717" i="1"/>
  <c r="DU722" i="1"/>
  <c r="FR710" i="1"/>
  <c r="FQ722" i="1" s="1"/>
  <c r="P709" i="1"/>
  <c r="X707" i="1"/>
  <c r="AB706" i="1"/>
  <c r="CZ705" i="1"/>
  <c r="GA669" i="1"/>
  <c r="EH640" i="1"/>
  <c r="P678" i="1"/>
  <c r="V665" i="1"/>
  <c r="EA669" i="1" s="1"/>
  <c r="CQ663" i="1"/>
  <c r="AB663" i="1"/>
  <c r="CP654" i="1"/>
  <c r="O654" i="1" s="1"/>
  <c r="GM654" i="1" s="1"/>
  <c r="GO654" i="1" s="1"/>
  <c r="CT649" i="1"/>
  <c r="S649" i="1"/>
  <c r="ER545" i="1"/>
  <c r="GA498" i="1"/>
  <c r="AD536" i="1"/>
  <c r="S667" i="1"/>
  <c r="CT667" i="1"/>
  <c r="CZ772" i="1"/>
  <c r="CX894" i="3"/>
  <c r="CX895" i="3"/>
  <c r="CW889" i="3"/>
  <c r="CX896" i="3"/>
  <c r="CU888" i="3"/>
  <c r="CX888" i="3"/>
  <c r="R766" i="1"/>
  <c r="Y764" i="1"/>
  <c r="CR763" i="1"/>
  <c r="CQ762" i="1"/>
  <c r="F735" i="1"/>
  <c r="EI722" i="1"/>
  <c r="FR701" i="1"/>
  <c r="EG722" i="1"/>
  <c r="AB718" i="1"/>
  <c r="R717" i="1"/>
  <c r="S712" i="1"/>
  <c r="CP712" i="1" s="1"/>
  <c r="O712" i="1" s="1"/>
  <c r="CT712" i="1"/>
  <c r="CP705" i="1"/>
  <c r="O705" i="1" s="1"/>
  <c r="GM705" i="1" s="1"/>
  <c r="GO705" i="1" s="1"/>
  <c r="FT722" i="1"/>
  <c r="CR703" i="1"/>
  <c r="CS703" i="1"/>
  <c r="AD703" i="1"/>
  <c r="U665" i="1"/>
  <c r="DZ669" i="1" s="1"/>
  <c r="CU667" i="3"/>
  <c r="CX674" i="3"/>
  <c r="CX675" i="3"/>
  <c r="CW671" i="3"/>
  <c r="CX671" i="3"/>
  <c r="CX676" i="3"/>
  <c r="CW669" i="3"/>
  <c r="CX669" i="3"/>
  <c r="CW668" i="3"/>
  <c r="CX678" i="3"/>
  <c r="P593" i="1"/>
  <c r="GX593" i="1"/>
  <c r="Q593" i="1"/>
  <c r="R593" i="1"/>
  <c r="S593" i="1"/>
  <c r="I597" i="1"/>
  <c r="W597" i="1" s="1"/>
  <c r="I595" i="1"/>
  <c r="P595" i="1" s="1"/>
  <c r="FT640" i="1"/>
  <c r="EK669" i="1"/>
  <c r="Q766" i="1"/>
  <c r="CP766" i="1" s="1"/>
  <c r="O766" i="1" s="1"/>
  <c r="GM766" i="1" s="1"/>
  <c r="GO766" i="1" s="1"/>
  <c r="X764" i="1"/>
  <c r="Y758" i="1"/>
  <c r="GM758" i="1" s="1"/>
  <c r="GO758" i="1" s="1"/>
  <c r="S719" i="1"/>
  <c r="P717" i="1"/>
  <c r="Y715" i="1"/>
  <c r="CY715" i="1"/>
  <c r="CZ715" i="1"/>
  <c r="CR712" i="1"/>
  <c r="CS712" i="1"/>
  <c r="CZ708" i="1"/>
  <c r="X708" i="1"/>
  <c r="AB703" i="1"/>
  <c r="FY640" i="1"/>
  <c r="EP669" i="1"/>
  <c r="CB640" i="1"/>
  <c r="AS669" i="1"/>
  <c r="P633" i="1"/>
  <c r="EV577" i="1"/>
  <c r="Q660" i="1"/>
  <c r="CP660" i="1" s="1"/>
  <c r="O660" i="1" s="1"/>
  <c r="GM660" i="1" s="1"/>
  <c r="GO660" i="1" s="1"/>
  <c r="AB656" i="1"/>
  <c r="CP655" i="1"/>
  <c r="O655" i="1" s="1"/>
  <c r="GM655" i="1" s="1"/>
  <c r="GO655" i="1" s="1"/>
  <c r="CP647" i="1"/>
  <c r="O647" i="1" s="1"/>
  <c r="GM647" i="1" s="1"/>
  <c r="GO647" i="1" s="1"/>
  <c r="CY642" i="1"/>
  <c r="CZ642" i="1"/>
  <c r="Y642" i="1"/>
  <c r="W604" i="1"/>
  <c r="S598" i="1"/>
  <c r="W593" i="1"/>
  <c r="DZ608" i="1"/>
  <c r="CY513" i="1"/>
  <c r="CZ513" i="1"/>
  <c r="X513" i="1"/>
  <c r="Y513" i="1"/>
  <c r="S720" i="1"/>
  <c r="Q716" i="1"/>
  <c r="CP716" i="1" s="1"/>
  <c r="O716" i="1" s="1"/>
  <c r="GM716" i="1" s="1"/>
  <c r="GO716" i="1" s="1"/>
  <c r="CU796" i="3"/>
  <c r="CX797" i="3"/>
  <c r="CW798" i="3"/>
  <c r="CX798" i="3"/>
  <c r="CX800" i="3"/>
  <c r="Q708" i="1"/>
  <c r="CP708" i="1" s="1"/>
  <c r="O708" i="1" s="1"/>
  <c r="GM708" i="1" s="1"/>
  <c r="GO708" i="1" s="1"/>
  <c r="Y706" i="1"/>
  <c r="F673" i="1"/>
  <c r="S666" i="1"/>
  <c r="R664" i="1"/>
  <c r="Q662" i="1"/>
  <c r="CP662" i="1" s="1"/>
  <c r="O662" i="1" s="1"/>
  <c r="GM662" i="1" s="1"/>
  <c r="GO662" i="1" s="1"/>
  <c r="AD660" i="1"/>
  <c r="AB660" i="1" s="1"/>
  <c r="S658" i="1"/>
  <c r="AB654" i="1"/>
  <c r="S651" i="1"/>
  <c r="CQ649" i="1"/>
  <c r="P649" i="1"/>
  <c r="R647" i="1"/>
  <c r="R646" i="1"/>
  <c r="AE669" i="1" s="1"/>
  <c r="CY644" i="1"/>
  <c r="CZ644" i="1"/>
  <c r="X644" i="1"/>
  <c r="CM577" i="1"/>
  <c r="BD608" i="1"/>
  <c r="CR606" i="1"/>
  <c r="CS606" i="1"/>
  <c r="V604" i="1"/>
  <c r="U595" i="1"/>
  <c r="V593" i="1"/>
  <c r="GX586" i="1"/>
  <c r="P583" i="1"/>
  <c r="CQ583" i="1"/>
  <c r="P558" i="1"/>
  <c r="AB524" i="1"/>
  <c r="P524" i="1"/>
  <c r="CP524" i="1" s="1"/>
  <c r="O524" i="1" s="1"/>
  <c r="GM524" i="1" s="1"/>
  <c r="GO524" i="1" s="1"/>
  <c r="CQ524" i="1"/>
  <c r="CX626" i="3"/>
  <c r="CX627" i="3"/>
  <c r="CU620" i="3"/>
  <c r="CX628" i="3"/>
  <c r="CX620" i="3"/>
  <c r="CW621" i="3"/>
  <c r="CX622" i="3"/>
  <c r="CX623" i="3"/>
  <c r="Q519" i="1"/>
  <c r="R519" i="1"/>
  <c r="S519" i="1"/>
  <c r="P519" i="1"/>
  <c r="U519" i="1"/>
  <c r="CR381" i="1"/>
  <c r="CS381" i="1"/>
  <c r="AD381" i="1"/>
  <c r="AB381" i="1" s="1"/>
  <c r="Q762" i="1"/>
  <c r="CP762" i="1" s="1"/>
  <c r="O762" i="1" s="1"/>
  <c r="GM762" i="1" s="1"/>
  <c r="R720" i="1"/>
  <c r="S713" i="1"/>
  <c r="Q711" i="1"/>
  <c r="CP711" i="1" s="1"/>
  <c r="O711" i="1" s="1"/>
  <c r="GM711" i="1" s="1"/>
  <c r="GO711" i="1" s="1"/>
  <c r="Y709" i="1"/>
  <c r="X706" i="1"/>
  <c r="GM706" i="1" s="1"/>
  <c r="GO706" i="1" s="1"/>
  <c r="Q705" i="1"/>
  <c r="R666" i="1"/>
  <c r="R658" i="1"/>
  <c r="CR651" i="1"/>
  <c r="Q651" i="1"/>
  <c r="CP651" i="1" s="1"/>
  <c r="O651" i="1" s="1"/>
  <c r="AD606" i="1"/>
  <c r="AB606" i="1" s="1"/>
  <c r="GX604" i="1"/>
  <c r="U604" i="1"/>
  <c r="P598" i="1"/>
  <c r="CQ598" i="1"/>
  <c r="S586" i="1"/>
  <c r="V583" i="1"/>
  <c r="AB583" i="1"/>
  <c r="DY608" i="1"/>
  <c r="CX821" i="3"/>
  <c r="CX822" i="3"/>
  <c r="CU814" i="3"/>
  <c r="CX814" i="3"/>
  <c r="CW815" i="3"/>
  <c r="CX815" i="3"/>
  <c r="CX817" i="3"/>
  <c r="CX818" i="3"/>
  <c r="F678" i="1"/>
  <c r="CS660" i="1"/>
  <c r="Q658" i="1"/>
  <c r="CP658" i="1" s="1"/>
  <c r="O658" i="1" s="1"/>
  <c r="CR657" i="1"/>
  <c r="AD657" i="1"/>
  <c r="AB657" i="1" s="1"/>
  <c r="CQ656" i="1"/>
  <c r="CU723" i="3"/>
  <c r="CX723" i="3"/>
  <c r="R655" i="1"/>
  <c r="Y652" i="1"/>
  <c r="CZ652" i="1"/>
  <c r="CP644" i="1"/>
  <c r="O644" i="1" s="1"/>
  <c r="GM644" i="1" s="1"/>
  <c r="GO644" i="1" s="1"/>
  <c r="AB642" i="1"/>
  <c r="W606" i="1"/>
  <c r="CY602" i="1"/>
  <c r="CZ602" i="1"/>
  <c r="X602" i="1"/>
  <c r="Y602" i="1"/>
  <c r="V598" i="1"/>
  <c r="AB598" i="1"/>
  <c r="S589" i="1"/>
  <c r="CT589" i="1"/>
  <c r="U583" i="1"/>
  <c r="CQ525" i="1"/>
  <c r="AB525" i="1"/>
  <c r="P525" i="1"/>
  <c r="Q713" i="1"/>
  <c r="CP713" i="1" s="1"/>
  <c r="O713" i="1" s="1"/>
  <c r="P666" i="1"/>
  <c r="CP666" i="1" s="1"/>
  <c r="O666" i="1" s="1"/>
  <c r="R661" i="1"/>
  <c r="CU725" i="3"/>
  <c r="CV725" i="3"/>
  <c r="CX734" i="3"/>
  <c r="CX725" i="3"/>
  <c r="CX735" i="3"/>
  <c r="CW727" i="3"/>
  <c r="CX727" i="3"/>
  <c r="CX731" i="3"/>
  <c r="S659" i="1"/>
  <c r="CQ654" i="1"/>
  <c r="CR653" i="1"/>
  <c r="CS653" i="1"/>
  <c r="AD653" i="1"/>
  <c r="AB653" i="1" s="1"/>
  <c r="Q653" i="1"/>
  <c r="CQ650" i="1"/>
  <c r="X642" i="1"/>
  <c r="P624" i="1"/>
  <c r="GA608" i="1"/>
  <c r="S604" i="1"/>
  <c r="U598" i="1"/>
  <c r="T597" i="1"/>
  <c r="CR589" i="1"/>
  <c r="CS589" i="1"/>
  <c r="AD589" i="1"/>
  <c r="AB589" i="1" s="1"/>
  <c r="P586" i="1"/>
  <c r="CP586" i="1" s="1"/>
  <c r="O586" i="1" s="1"/>
  <c r="CQ586" i="1"/>
  <c r="FR608" i="1"/>
  <c r="Q583" i="1"/>
  <c r="R583" i="1"/>
  <c r="T583" i="1"/>
  <c r="EU498" i="1"/>
  <c r="P561" i="1"/>
  <c r="W519" i="1"/>
  <c r="CR515" i="1"/>
  <c r="CS515" i="1"/>
  <c r="AD515" i="1"/>
  <c r="R515" i="1"/>
  <c r="Q515" i="1"/>
  <c r="Q661" i="1"/>
  <c r="P653" i="1"/>
  <c r="CX718" i="3"/>
  <c r="CX719" i="3"/>
  <c r="CU714" i="3"/>
  <c r="CX715" i="3"/>
  <c r="R651" i="1"/>
  <c r="V651" i="1"/>
  <c r="U606" i="1"/>
  <c r="P602" i="1"/>
  <c r="CQ602" i="1"/>
  <c r="Q598" i="1"/>
  <c r="R598" i="1"/>
  <c r="T598" i="1"/>
  <c r="W595" i="1"/>
  <c r="AJ608" i="1" s="1"/>
  <c r="CT538" i="1"/>
  <c r="S538" i="1"/>
  <c r="T528" i="1"/>
  <c r="AB515" i="1"/>
  <c r="CD545" i="1"/>
  <c r="Q710" i="1"/>
  <c r="CP710" i="1" s="1"/>
  <c r="O710" i="1" s="1"/>
  <c r="P707" i="1"/>
  <c r="CP707" i="1" s="1"/>
  <c r="O707" i="1" s="1"/>
  <c r="GM707" i="1" s="1"/>
  <c r="GO707" i="1" s="1"/>
  <c r="R704" i="1"/>
  <c r="AB666" i="1"/>
  <c r="Y664" i="1"/>
  <c r="CV747" i="3"/>
  <c r="CX747" i="3"/>
  <c r="CU747" i="3"/>
  <c r="AD661" i="1"/>
  <c r="P661" i="1"/>
  <c r="CP661" i="1" s="1"/>
  <c r="O661" i="1" s="1"/>
  <c r="GM661" i="1" s="1"/>
  <c r="GO661" i="1" s="1"/>
  <c r="V658" i="1"/>
  <c r="AI669" i="1" s="1"/>
  <c r="P656" i="1"/>
  <c r="CQ655" i="1"/>
  <c r="AB655" i="1"/>
  <c r="T606" i="1"/>
  <c r="AB602" i="1"/>
  <c r="GX597" i="1"/>
  <c r="CY594" i="1"/>
  <c r="CZ594" i="1"/>
  <c r="X594" i="1"/>
  <c r="Y594" i="1"/>
  <c r="U593" i="1"/>
  <c r="U586" i="1"/>
  <c r="CY582" i="1"/>
  <c r="CZ582" i="1"/>
  <c r="X582" i="1"/>
  <c r="Y582" i="1"/>
  <c r="CS538" i="1"/>
  <c r="AD538" i="1"/>
  <c r="AB538" i="1" s="1"/>
  <c r="Q538" i="1"/>
  <c r="CR538" i="1"/>
  <c r="CB498" i="1"/>
  <c r="AS545" i="1"/>
  <c r="CT528" i="1"/>
  <c r="S528" i="1"/>
  <c r="FT498" i="1"/>
  <c r="EK545" i="1"/>
  <c r="AJ435" i="1"/>
  <c r="W466" i="1"/>
  <c r="Q704" i="1"/>
  <c r="S663" i="1"/>
  <c r="CR646" i="1"/>
  <c r="CS646" i="1"/>
  <c r="AD646" i="1"/>
  <c r="AB646" i="1" s="1"/>
  <c r="ET577" i="1"/>
  <c r="P621" i="1"/>
  <c r="T604" i="1"/>
  <c r="T593" i="1"/>
  <c r="Q586" i="1"/>
  <c r="R586" i="1"/>
  <c r="T586" i="1"/>
  <c r="EG498" i="1"/>
  <c r="P549" i="1"/>
  <c r="EI545" i="1"/>
  <c r="FR498" i="1"/>
  <c r="CQ541" i="1"/>
  <c r="P541" i="1"/>
  <c r="AD533" i="1"/>
  <c r="CS533" i="1"/>
  <c r="Q533" i="1"/>
  <c r="CR533" i="1"/>
  <c r="DY545" i="1"/>
  <c r="AI545" i="1"/>
  <c r="Y756" i="1"/>
  <c r="AL775" i="1" s="1"/>
  <c r="R714" i="1"/>
  <c r="CX792" i="3"/>
  <c r="CW791" i="3"/>
  <c r="CW790" i="3"/>
  <c r="CU789" i="3"/>
  <c r="CX790" i="3"/>
  <c r="CX795" i="3"/>
  <c r="R663" i="1"/>
  <c r="CS661" i="1"/>
  <c r="R659" i="1"/>
  <c r="GX657" i="1"/>
  <c r="CY653" i="1"/>
  <c r="X653" i="1"/>
  <c r="Y653" i="1"/>
  <c r="CZ603" i="1"/>
  <c r="X603" i="1"/>
  <c r="Y603" i="1"/>
  <c r="W598" i="1"/>
  <c r="EB608" i="1" s="1"/>
  <c r="S597" i="1"/>
  <c r="GX595" i="1"/>
  <c r="CJ608" i="1" s="1"/>
  <c r="Q589" i="1"/>
  <c r="FV608" i="1"/>
  <c r="CY580" i="1"/>
  <c r="CZ580" i="1"/>
  <c r="X580" i="1"/>
  <c r="Y580" i="1"/>
  <c r="P533" i="1"/>
  <c r="AB533" i="1"/>
  <c r="CQ533" i="1"/>
  <c r="AB528" i="1"/>
  <c r="X505" i="1"/>
  <c r="Y505" i="1"/>
  <c r="CY505" i="1"/>
  <c r="CZ505" i="1"/>
  <c r="Q714" i="1"/>
  <c r="CX742" i="3"/>
  <c r="CX743" i="3"/>
  <c r="CU736" i="3"/>
  <c r="CW737" i="3"/>
  <c r="CX737" i="3"/>
  <c r="CX739" i="3"/>
  <c r="R654" i="1"/>
  <c r="R653" i="1"/>
  <c r="CQ652" i="1"/>
  <c r="W651" i="1"/>
  <c r="AD651" i="1"/>
  <c r="AB645" i="1"/>
  <c r="P645" i="1"/>
  <c r="EH577" i="1"/>
  <c r="P617" i="1"/>
  <c r="CP603" i="1"/>
  <c r="O603" i="1" s="1"/>
  <c r="GM603" i="1" s="1"/>
  <c r="GO603" i="1" s="1"/>
  <c r="FT608" i="1"/>
  <c r="S595" i="1"/>
  <c r="CY590" i="1"/>
  <c r="CZ590" i="1"/>
  <c r="X590" i="1"/>
  <c r="Y590" i="1"/>
  <c r="S585" i="1"/>
  <c r="BZ608" i="1"/>
  <c r="CG608" i="1" s="1"/>
  <c r="CS523" i="1"/>
  <c r="AD523" i="1"/>
  <c r="AB523" i="1" s="1"/>
  <c r="CR523" i="1"/>
  <c r="Q523" i="1"/>
  <c r="GX519" i="1"/>
  <c r="Q649" i="1"/>
  <c r="S646" i="1"/>
  <c r="AF669" i="1" s="1"/>
  <c r="S643" i="1"/>
  <c r="EG608" i="1"/>
  <c r="S605" i="1"/>
  <c r="R603" i="1"/>
  <c r="CR602" i="1"/>
  <c r="CR598" i="1"/>
  <c r="CZ596" i="1"/>
  <c r="CR595" i="1"/>
  <c r="Q594" i="1"/>
  <c r="S592" i="1"/>
  <c r="CR590" i="1"/>
  <c r="P589" i="1"/>
  <c r="CP589" i="1" s="1"/>
  <c r="O589" i="1" s="1"/>
  <c r="S588" i="1"/>
  <c r="CR586" i="1"/>
  <c r="Q585" i="1"/>
  <c r="CZ584" i="1"/>
  <c r="CR583" i="1"/>
  <c r="Q582" i="1"/>
  <c r="CZ581" i="1"/>
  <c r="CR580" i="1"/>
  <c r="CW658" i="3"/>
  <c r="CX658" i="3"/>
  <c r="CW659" i="3"/>
  <c r="CU656" i="3"/>
  <c r="CV656" i="3"/>
  <c r="CX664" i="3"/>
  <c r="CX660" i="3"/>
  <c r="CX656" i="3"/>
  <c r="FY545" i="1"/>
  <c r="CZ540" i="1"/>
  <c r="CR539" i="1"/>
  <c r="CQ536" i="1"/>
  <c r="AB536" i="1"/>
  <c r="CZ534" i="1"/>
  <c r="X534" i="1"/>
  <c r="Y534" i="1"/>
  <c r="T533" i="1"/>
  <c r="X530" i="1"/>
  <c r="Y530" i="1"/>
  <c r="W528" i="1"/>
  <c r="AJ545" i="1" s="1"/>
  <c r="S516" i="1"/>
  <c r="CT516" i="1"/>
  <c r="AB651" i="1"/>
  <c r="AD649" i="1"/>
  <c r="AB649" i="1" s="1"/>
  <c r="AB647" i="1"/>
  <c r="AB644" i="1"/>
  <c r="CU701" i="3"/>
  <c r="CV701" i="3"/>
  <c r="CX701" i="3"/>
  <c r="R605" i="1"/>
  <c r="R600" i="1"/>
  <c r="CZ599" i="1"/>
  <c r="AD597" i="1"/>
  <c r="P597" i="1"/>
  <c r="CY596" i="1"/>
  <c r="AD594" i="1"/>
  <c r="AB594" i="1" s="1"/>
  <c r="P594" i="1"/>
  <c r="R592" i="1"/>
  <c r="CZ591" i="1"/>
  <c r="R588" i="1"/>
  <c r="CZ587" i="1"/>
  <c r="AD585" i="1"/>
  <c r="P585" i="1"/>
  <c r="CY584" i="1"/>
  <c r="AD582" i="1"/>
  <c r="P582" i="1"/>
  <c r="CP582" i="1" s="1"/>
  <c r="O582" i="1" s="1"/>
  <c r="GM582" i="1" s="1"/>
  <c r="GO582" i="1" s="1"/>
  <c r="CY581" i="1"/>
  <c r="S579" i="1"/>
  <c r="CY540" i="1"/>
  <c r="CQ539" i="1"/>
  <c r="S539" i="1"/>
  <c r="CR534" i="1"/>
  <c r="CS534" i="1"/>
  <c r="V528" i="1"/>
  <c r="CY525" i="1"/>
  <c r="X525" i="1"/>
  <c r="Y525" i="1"/>
  <c r="P522" i="1"/>
  <c r="CP522" i="1" s="1"/>
  <c r="O522" i="1" s="1"/>
  <c r="Q522" i="1"/>
  <c r="CP514" i="1"/>
  <c r="O514" i="1" s="1"/>
  <c r="CQ501" i="1"/>
  <c r="AB501" i="1"/>
  <c r="P501" i="1"/>
  <c r="BZ545" i="1"/>
  <c r="P451" i="1"/>
  <c r="CQ451" i="1"/>
  <c r="AB451" i="1"/>
  <c r="Q605" i="1"/>
  <c r="CP605" i="1" s="1"/>
  <c r="O605" i="1" s="1"/>
  <c r="Q600" i="1"/>
  <c r="CP600" i="1" s="1"/>
  <c r="O600" i="1" s="1"/>
  <c r="GM600" i="1" s="1"/>
  <c r="GO600" i="1" s="1"/>
  <c r="Q592" i="1"/>
  <c r="CP592" i="1" s="1"/>
  <c r="O592" i="1" s="1"/>
  <c r="Q588" i="1"/>
  <c r="Y543" i="1"/>
  <c r="GM543" i="1" s="1"/>
  <c r="GO543" i="1" s="1"/>
  <c r="CY543" i="1"/>
  <c r="CY542" i="1"/>
  <c r="Y542" i="1"/>
  <c r="CY541" i="1"/>
  <c r="X541" i="1"/>
  <c r="Y541" i="1"/>
  <c r="CP540" i="1"/>
  <c r="O540" i="1" s="1"/>
  <c r="CZ532" i="1"/>
  <c r="X532" i="1"/>
  <c r="Y532" i="1"/>
  <c r="GM532" i="1" s="1"/>
  <c r="GO532" i="1" s="1"/>
  <c r="U528" i="1"/>
  <c r="CR507" i="1"/>
  <c r="CS507" i="1"/>
  <c r="AD507" i="1"/>
  <c r="R507" i="1"/>
  <c r="CS649" i="1"/>
  <c r="CI608" i="1"/>
  <c r="AD605" i="1"/>
  <c r="AB605" i="1" s="1"/>
  <c r="AD600" i="1"/>
  <c r="AB600" i="1" s="1"/>
  <c r="CS597" i="1"/>
  <c r="AB597" i="1"/>
  <c r="R596" i="1"/>
  <c r="CS594" i="1"/>
  <c r="AD592" i="1"/>
  <c r="AB592" i="1" s="1"/>
  <c r="AD588" i="1"/>
  <c r="AB588" i="1" s="1"/>
  <c r="CS585" i="1"/>
  <c r="AB585" i="1"/>
  <c r="R584" i="1"/>
  <c r="CS582" i="1"/>
  <c r="AB582" i="1"/>
  <c r="R581" i="1"/>
  <c r="R543" i="1"/>
  <c r="CZ542" i="1"/>
  <c r="R542" i="1"/>
  <c r="CR542" i="1"/>
  <c r="Q541" i="1"/>
  <c r="AB540" i="1"/>
  <c r="CQ534" i="1"/>
  <c r="AB534" i="1"/>
  <c r="GX533" i="1"/>
  <c r="CR532" i="1"/>
  <c r="CS532" i="1"/>
  <c r="CT527" i="1"/>
  <c r="S527" i="1"/>
  <c r="CP527" i="1" s="1"/>
  <c r="O527" i="1" s="1"/>
  <c r="CY521" i="1"/>
  <c r="CZ521" i="1"/>
  <c r="X521" i="1"/>
  <c r="Y521" i="1"/>
  <c r="AB507" i="1"/>
  <c r="CY501" i="1"/>
  <c r="CZ501" i="1"/>
  <c r="X501" i="1"/>
  <c r="Y501" i="1"/>
  <c r="AG545" i="1"/>
  <c r="EH498" i="1"/>
  <c r="X462" i="1"/>
  <c r="Y462" i="1"/>
  <c r="CY462" i="1"/>
  <c r="CZ462" i="1"/>
  <c r="CP462" i="1"/>
  <c r="O462" i="1" s="1"/>
  <c r="AI435" i="1"/>
  <c r="V466" i="1"/>
  <c r="P448" i="1"/>
  <c r="CQ448" i="1"/>
  <c r="AB448" i="1"/>
  <c r="BC608" i="1"/>
  <c r="AB603" i="1"/>
  <c r="R599" i="1"/>
  <c r="Q596" i="1"/>
  <c r="CP596" i="1" s="1"/>
  <c r="O596" i="1" s="1"/>
  <c r="GM596" i="1" s="1"/>
  <c r="GO596" i="1" s="1"/>
  <c r="CX686" i="3"/>
  <c r="CX687" i="3"/>
  <c r="CX690" i="3"/>
  <c r="CW681" i="3"/>
  <c r="CW680" i="3"/>
  <c r="CU679" i="3"/>
  <c r="CX683" i="3"/>
  <c r="CX680" i="3"/>
  <c r="R591" i="1"/>
  <c r="R587" i="1"/>
  <c r="AD579" i="1"/>
  <c r="AB579" i="1" s="1"/>
  <c r="P579" i="1"/>
  <c r="AD542" i="1"/>
  <c r="AB542" i="1" s="1"/>
  <c r="X540" i="1"/>
  <c r="S537" i="1"/>
  <c r="CX642" i="3"/>
  <c r="CX643" i="3"/>
  <c r="CX644" i="3"/>
  <c r="CU637" i="3"/>
  <c r="CV637" i="3"/>
  <c r="CW639" i="3"/>
  <c r="CX637" i="3"/>
  <c r="CX639" i="3"/>
  <c r="Q535" i="1"/>
  <c r="R535" i="1"/>
  <c r="S535" i="1"/>
  <c r="CY532" i="1"/>
  <c r="AD532" i="1"/>
  <c r="AB530" i="1"/>
  <c r="Q529" i="1"/>
  <c r="CP529" i="1" s="1"/>
  <c r="O529" i="1" s="1"/>
  <c r="GM529" i="1" s="1"/>
  <c r="GO529" i="1" s="1"/>
  <c r="R529" i="1"/>
  <c r="CR527" i="1"/>
  <c r="CS527" i="1"/>
  <c r="AD527" i="1"/>
  <c r="AB527" i="1" s="1"/>
  <c r="R523" i="1"/>
  <c r="S523" i="1"/>
  <c r="U522" i="1"/>
  <c r="AH545" i="1" s="1"/>
  <c r="AB516" i="1"/>
  <c r="CY459" i="1"/>
  <c r="CZ459" i="1"/>
  <c r="X459" i="1"/>
  <c r="Y459" i="1"/>
  <c r="CZ364" i="1"/>
  <c r="X364" i="1"/>
  <c r="Y364" i="1"/>
  <c r="CY364" i="1"/>
  <c r="Q652" i="1"/>
  <c r="CP652" i="1" s="1"/>
  <c r="O652" i="1" s="1"/>
  <c r="GM652" i="1" s="1"/>
  <c r="GO652" i="1" s="1"/>
  <c r="Q650" i="1"/>
  <c r="CP650" i="1" s="1"/>
  <c r="O650" i="1" s="1"/>
  <c r="GM650" i="1" s="1"/>
  <c r="GO650" i="1" s="1"/>
  <c r="Q648" i="1"/>
  <c r="CP648" i="1" s="1"/>
  <c r="O648" i="1" s="1"/>
  <c r="GM648" i="1" s="1"/>
  <c r="GO648" i="1" s="1"/>
  <c r="CS605" i="1"/>
  <c r="CX694" i="3"/>
  <c r="CX695" i="3"/>
  <c r="CU691" i="3"/>
  <c r="CV691" i="3"/>
  <c r="CX691" i="3"/>
  <c r="CX692" i="3"/>
  <c r="CS600" i="1"/>
  <c r="Q599" i="1"/>
  <c r="CP599" i="1" s="1"/>
  <c r="O599" i="1" s="1"/>
  <c r="GM599" i="1" s="1"/>
  <c r="GO599" i="1" s="1"/>
  <c r="CS592" i="1"/>
  <c r="Q591" i="1"/>
  <c r="CP591" i="1" s="1"/>
  <c r="O591" i="1" s="1"/>
  <c r="GM591" i="1" s="1"/>
  <c r="GO591" i="1" s="1"/>
  <c r="CS588" i="1"/>
  <c r="Q587" i="1"/>
  <c r="CP587" i="1" s="1"/>
  <c r="O587" i="1" s="1"/>
  <c r="GM587" i="1" s="1"/>
  <c r="GO587" i="1" s="1"/>
  <c r="GE577" i="1"/>
  <c r="EM545" i="1"/>
  <c r="AD537" i="1"/>
  <c r="CS537" i="1"/>
  <c r="CQ532" i="1"/>
  <c r="AB532" i="1"/>
  <c r="P521" i="1"/>
  <c r="CQ521" i="1"/>
  <c r="AB521" i="1"/>
  <c r="CY517" i="1"/>
  <c r="CZ517" i="1"/>
  <c r="X517" i="1"/>
  <c r="Y517" i="1"/>
  <c r="CR503" i="1"/>
  <c r="CS503" i="1"/>
  <c r="AD503" i="1"/>
  <c r="R503" i="1"/>
  <c r="DW545" i="1" s="1"/>
  <c r="FY466" i="1"/>
  <c r="FR435" i="1"/>
  <c r="EI466" i="1"/>
  <c r="P445" i="1"/>
  <c r="CQ445" i="1"/>
  <c r="AB445" i="1"/>
  <c r="AI338" i="1"/>
  <c r="V403" i="1"/>
  <c r="AD652" i="1"/>
  <c r="AB652" i="1" s="1"/>
  <c r="AD650" i="1"/>
  <c r="AB650" i="1" s="1"/>
  <c r="AD648" i="1"/>
  <c r="AB648" i="1" s="1"/>
  <c r="CU704" i="3"/>
  <c r="CV704" i="3"/>
  <c r="CX704" i="3"/>
  <c r="F621" i="1"/>
  <c r="AO608" i="1"/>
  <c r="CR600" i="1"/>
  <c r="AD599" i="1"/>
  <c r="AB599" i="1" s="1"/>
  <c r="AD591" i="1"/>
  <c r="AB591" i="1" s="1"/>
  <c r="AD587" i="1"/>
  <c r="AB587" i="1" s="1"/>
  <c r="F561" i="1"/>
  <c r="BD545" i="1"/>
  <c r="CQ540" i="1"/>
  <c r="GX538" i="1"/>
  <c r="R538" i="1"/>
  <c r="U537" i="1"/>
  <c r="DZ545" i="1" s="1"/>
  <c r="P537" i="1"/>
  <c r="CP537" i="1" s="1"/>
  <c r="O537" i="1" s="1"/>
  <c r="AB537" i="1"/>
  <c r="P536" i="1"/>
  <c r="CP536" i="1" s="1"/>
  <c r="O536" i="1" s="1"/>
  <c r="CT534" i="1"/>
  <c r="Q531" i="1"/>
  <c r="R531" i="1"/>
  <c r="S531" i="1"/>
  <c r="GX523" i="1"/>
  <c r="GB545" i="1" s="1"/>
  <c r="V523" i="1"/>
  <c r="EA545" i="1" s="1"/>
  <c r="CT522" i="1"/>
  <c r="S522" i="1"/>
  <c r="Q507" i="1"/>
  <c r="AB503" i="1"/>
  <c r="CQ459" i="1"/>
  <c r="P459" i="1"/>
  <c r="CP459" i="1" s="1"/>
  <c r="O459" i="1" s="1"/>
  <c r="P604" i="1"/>
  <c r="CP604" i="1" s="1"/>
  <c r="O604" i="1" s="1"/>
  <c r="R602" i="1"/>
  <c r="R590" i="1"/>
  <c r="R580" i="1"/>
  <c r="CX649" i="3"/>
  <c r="CX651" i="3"/>
  <c r="CU645" i="3"/>
  <c r="CW647" i="3"/>
  <c r="CV645" i="3"/>
  <c r="CX645" i="3"/>
  <c r="CX654" i="3"/>
  <c r="CX647" i="3"/>
  <c r="CX653" i="3"/>
  <c r="FQ577" i="1"/>
  <c r="X542" i="1"/>
  <c r="GM542" i="1" s="1"/>
  <c r="GO542" i="1" s="1"/>
  <c r="R541" i="1"/>
  <c r="W539" i="1"/>
  <c r="EB545" i="1" s="1"/>
  <c r="AB535" i="1"/>
  <c r="CQ535" i="1"/>
  <c r="R534" i="1"/>
  <c r="CZ529" i="1"/>
  <c r="R526" i="1"/>
  <c r="CR526" i="1"/>
  <c r="T519" i="1"/>
  <c r="P517" i="1"/>
  <c r="CQ517" i="1"/>
  <c r="AB517" i="1"/>
  <c r="CQ513" i="1"/>
  <c r="AB513" i="1"/>
  <c r="P513" i="1"/>
  <c r="AB512" i="1"/>
  <c r="P512" i="1"/>
  <c r="CP512" i="1" s="1"/>
  <c r="O512" i="1" s="1"/>
  <c r="GM512" i="1" s="1"/>
  <c r="GO512" i="1" s="1"/>
  <c r="R511" i="1"/>
  <c r="CS511" i="1"/>
  <c r="AD511" i="1"/>
  <c r="AB511" i="1" s="1"/>
  <c r="X509" i="1"/>
  <c r="Y509" i="1"/>
  <c r="CY509" i="1"/>
  <c r="CZ509" i="1"/>
  <c r="Q602" i="1"/>
  <c r="Y596" i="1"/>
  <c r="Q590" i="1"/>
  <c r="Y584" i="1"/>
  <c r="GM584" i="1" s="1"/>
  <c r="GO584" i="1" s="1"/>
  <c r="Y581" i="1"/>
  <c r="GM581" i="1" s="1"/>
  <c r="GO581" i="1" s="1"/>
  <c r="Q580" i="1"/>
  <c r="CZ543" i="1"/>
  <c r="CR543" i="1"/>
  <c r="CS543" i="1"/>
  <c r="CP539" i="1"/>
  <c r="O539" i="1" s="1"/>
  <c r="CT532" i="1"/>
  <c r="CP530" i="1"/>
  <c r="O530" i="1" s="1"/>
  <c r="GM530" i="1" s="1"/>
  <c r="GO530" i="1" s="1"/>
  <c r="CY529" i="1"/>
  <c r="CP508" i="1"/>
  <c r="O508" i="1" s="1"/>
  <c r="GM508" i="1" s="1"/>
  <c r="GO508" i="1" s="1"/>
  <c r="AG403" i="1"/>
  <c r="CU721" i="3"/>
  <c r="CX721" i="3"/>
  <c r="CX708" i="3"/>
  <c r="CX709" i="3"/>
  <c r="CX712" i="3"/>
  <c r="CX713" i="3"/>
  <c r="CU707" i="3"/>
  <c r="Q642" i="1"/>
  <c r="CR587" i="1"/>
  <c r="AD543" i="1"/>
  <c r="AB543" i="1" s="1"/>
  <c r="CZ541" i="1"/>
  <c r="AD541" i="1"/>
  <c r="AB541" i="1" s="1"/>
  <c r="U539" i="1"/>
  <c r="AB539" i="1"/>
  <c r="CP538" i="1"/>
  <c r="O538" i="1" s="1"/>
  <c r="CR537" i="1"/>
  <c r="CZ536" i="1"/>
  <c r="X536" i="1"/>
  <c r="Y536" i="1"/>
  <c r="P534" i="1"/>
  <c r="CP534" i="1" s="1"/>
  <c r="O534" i="1" s="1"/>
  <c r="S533" i="1"/>
  <c r="R532" i="1"/>
  <c r="CT521" i="1"/>
  <c r="AD514" i="1"/>
  <c r="AB514" i="1" s="1"/>
  <c r="R514" i="1"/>
  <c r="CR514" i="1"/>
  <c r="CY511" i="1"/>
  <c r="Y511" i="1"/>
  <c r="Q503" i="1"/>
  <c r="P523" i="1"/>
  <c r="CP523" i="1" s="1"/>
  <c r="O523" i="1" s="1"/>
  <c r="CS521" i="1"/>
  <c r="S520" i="1"/>
  <c r="CQ519" i="1"/>
  <c r="S518" i="1"/>
  <c r="CS517" i="1"/>
  <c r="P511" i="1"/>
  <c r="CP511" i="1" s="1"/>
  <c r="O511" i="1" s="1"/>
  <c r="S510" i="1"/>
  <c r="CR502" i="1"/>
  <c r="CR500" i="1"/>
  <c r="CX586" i="3"/>
  <c r="CX588" i="3"/>
  <c r="CX590" i="3"/>
  <c r="CU583" i="3"/>
  <c r="CX591" i="3"/>
  <c r="CV583" i="3"/>
  <c r="CX583" i="3"/>
  <c r="CW584" i="3"/>
  <c r="CX584" i="3"/>
  <c r="X464" i="1"/>
  <c r="P463" i="1"/>
  <c r="Y456" i="1"/>
  <c r="GX442" i="1"/>
  <c r="CY439" i="1"/>
  <c r="CZ439" i="1"/>
  <c r="X439" i="1"/>
  <c r="Y439" i="1"/>
  <c r="GC338" i="1"/>
  <c r="ET403" i="1"/>
  <c r="V395" i="1"/>
  <c r="GM371" i="1"/>
  <c r="AJ403" i="1"/>
  <c r="Q525" i="1"/>
  <c r="CR521" i="1"/>
  <c r="R520" i="1"/>
  <c r="R518" i="1"/>
  <c r="CR517" i="1"/>
  <c r="P516" i="1"/>
  <c r="CP516" i="1" s="1"/>
  <c r="O516" i="1" s="1"/>
  <c r="S515" i="1"/>
  <c r="Q513" i="1"/>
  <c r="R510" i="1"/>
  <c r="S507" i="1"/>
  <c r="S503" i="1"/>
  <c r="DX545" i="1" s="1"/>
  <c r="Q501" i="1"/>
  <c r="CT462" i="1"/>
  <c r="S457" i="1"/>
  <c r="CT457" i="1"/>
  <c r="X456" i="1"/>
  <c r="GM456" i="1" s="1"/>
  <c r="GO456" i="1" s="1"/>
  <c r="CY455" i="1"/>
  <c r="CZ455" i="1"/>
  <c r="X455" i="1"/>
  <c r="S450" i="1"/>
  <c r="S447" i="1"/>
  <c r="CU550" i="3"/>
  <c r="CV550" i="3"/>
  <c r="CX551" i="3"/>
  <c r="CX552" i="3"/>
  <c r="Q442" i="1"/>
  <c r="R442" i="1"/>
  <c r="I444" i="1"/>
  <c r="V440" i="1"/>
  <c r="EA466" i="1" s="1"/>
  <c r="CY399" i="1"/>
  <c r="CZ399" i="1"/>
  <c r="X399" i="1"/>
  <c r="Y399" i="1"/>
  <c r="U395" i="1"/>
  <c r="CY392" i="1"/>
  <c r="CZ392" i="1"/>
  <c r="X392" i="1"/>
  <c r="Y392" i="1"/>
  <c r="S388" i="1"/>
  <c r="S382" i="1"/>
  <c r="CP382" i="1" s="1"/>
  <c r="O382" i="1" s="1"/>
  <c r="CT382" i="1"/>
  <c r="DY289" i="1"/>
  <c r="DL306" i="1"/>
  <c r="Q520" i="1"/>
  <c r="CP520" i="1" s="1"/>
  <c r="O520" i="1" s="1"/>
  <c r="Q518" i="1"/>
  <c r="Q510" i="1"/>
  <c r="Y508" i="1"/>
  <c r="Y506" i="1"/>
  <c r="CW603" i="3"/>
  <c r="CX603" i="3"/>
  <c r="CX604" i="3"/>
  <c r="CU601" i="3"/>
  <c r="CV601" i="3"/>
  <c r="CX601" i="3"/>
  <c r="Y504" i="1"/>
  <c r="GM504" i="1" s="1"/>
  <c r="GO504" i="1" s="1"/>
  <c r="R455" i="1"/>
  <c r="CS455" i="1"/>
  <c r="CR454" i="1"/>
  <c r="CS454" i="1"/>
  <c r="AD454" i="1"/>
  <c r="CQ440" i="1"/>
  <c r="AB440" i="1"/>
  <c r="R392" i="1"/>
  <c r="CR392" i="1"/>
  <c r="CS392" i="1"/>
  <c r="CY386" i="1"/>
  <c r="CZ386" i="1"/>
  <c r="X386" i="1"/>
  <c r="Y386" i="1"/>
  <c r="P381" i="1"/>
  <c r="CP381" i="1" s="1"/>
  <c r="O381" i="1" s="1"/>
  <c r="Q381" i="1"/>
  <c r="R381" i="1"/>
  <c r="S381" i="1"/>
  <c r="GX381" i="1"/>
  <c r="GB403" i="1" s="1"/>
  <c r="X374" i="1"/>
  <c r="Y374" i="1"/>
  <c r="CY374" i="1"/>
  <c r="CZ374" i="1"/>
  <c r="S370" i="1"/>
  <c r="AF403" i="1" s="1"/>
  <c r="CT370" i="1"/>
  <c r="CJ403" i="1"/>
  <c r="BA257" i="1"/>
  <c r="CJ230" i="1"/>
  <c r="R463" i="1"/>
  <c r="CR463" i="1"/>
  <c r="X458" i="1"/>
  <c r="GM458" i="1" s="1"/>
  <c r="GO458" i="1" s="1"/>
  <c r="Y458" i="1"/>
  <c r="CY458" i="1"/>
  <c r="CQ454" i="1"/>
  <c r="AB454" i="1"/>
  <c r="P454" i="1"/>
  <c r="FR450" i="1"/>
  <c r="CP450" i="1"/>
  <c r="O450" i="1" s="1"/>
  <c r="FR447" i="1"/>
  <c r="CP447" i="1"/>
  <c r="O447" i="1" s="1"/>
  <c r="Y438" i="1"/>
  <c r="CY438" i="1"/>
  <c r="AG466" i="1"/>
  <c r="CY437" i="1"/>
  <c r="CZ437" i="1"/>
  <c r="X437" i="1"/>
  <c r="Y437" i="1"/>
  <c r="GX401" i="1"/>
  <c r="P389" i="1"/>
  <c r="CQ389" i="1"/>
  <c r="R386" i="1"/>
  <c r="CR386" i="1"/>
  <c r="CS386" i="1"/>
  <c r="CY384" i="1"/>
  <c r="CZ384" i="1"/>
  <c r="X384" i="1"/>
  <c r="Y384" i="1"/>
  <c r="V381" i="1"/>
  <c r="EA403" i="1" s="1"/>
  <c r="S378" i="1"/>
  <c r="CT378" i="1"/>
  <c r="AB376" i="1"/>
  <c r="P376" i="1"/>
  <c r="CQ376" i="1"/>
  <c r="AH306" i="1"/>
  <c r="CS525" i="1"/>
  <c r="CS513" i="1"/>
  <c r="X511" i="1"/>
  <c r="R509" i="1"/>
  <c r="R505" i="1"/>
  <c r="P479" i="1"/>
  <c r="AD463" i="1"/>
  <c r="AB463" i="1" s="1"/>
  <c r="CY461" i="1"/>
  <c r="CQ455" i="1"/>
  <c r="AB455" i="1"/>
  <c r="CZ454" i="1"/>
  <c r="CY442" i="1"/>
  <c r="X442" i="1"/>
  <c r="CQ399" i="1"/>
  <c r="AB399" i="1"/>
  <c r="CY397" i="1"/>
  <c r="CZ397" i="1"/>
  <c r="X397" i="1"/>
  <c r="Y397" i="1"/>
  <c r="AB390" i="1"/>
  <c r="AB389" i="1"/>
  <c r="AD386" i="1"/>
  <c r="AB386" i="1" s="1"/>
  <c r="R384" i="1"/>
  <c r="CR384" i="1"/>
  <c r="CS384" i="1"/>
  <c r="U381" i="1"/>
  <c r="FT403" i="1"/>
  <c r="R348" i="1"/>
  <c r="CR348" i="1"/>
  <c r="CS348" i="1"/>
  <c r="AD348" i="1"/>
  <c r="AB348" i="1" s="1"/>
  <c r="Q348" i="1"/>
  <c r="X348" i="1"/>
  <c r="GM340" i="1"/>
  <c r="EA230" i="1"/>
  <c r="DN257" i="1"/>
  <c r="R540" i="1"/>
  <c r="AD522" i="1"/>
  <c r="AB522" i="1" s="1"/>
  <c r="CS520" i="1"/>
  <c r="AB520" i="1"/>
  <c r="CS518" i="1"/>
  <c r="AB518" i="1"/>
  <c r="CS510" i="1"/>
  <c r="AB510" i="1"/>
  <c r="CX593" i="3"/>
  <c r="CX596" i="3"/>
  <c r="CX598" i="3"/>
  <c r="CX599" i="3"/>
  <c r="CU592" i="3"/>
  <c r="CW593" i="3"/>
  <c r="EK466" i="1"/>
  <c r="AB461" i="1"/>
  <c r="P461" i="1"/>
  <c r="Y455" i="1"/>
  <c r="CY454" i="1"/>
  <c r="GX444" i="1"/>
  <c r="CR443" i="1"/>
  <c r="CS443" i="1"/>
  <c r="AD443" i="1"/>
  <c r="AB443" i="1" s="1"/>
  <c r="R443" i="1"/>
  <c r="CP437" i="1"/>
  <c r="O437" i="1" s="1"/>
  <c r="FP338" i="1"/>
  <c r="EG403" i="1"/>
  <c r="FY403" i="1"/>
  <c r="CR401" i="1"/>
  <c r="CS401" i="1"/>
  <c r="AD401" i="1"/>
  <c r="P399" i="1"/>
  <c r="Q392" i="1"/>
  <c r="CP392" i="1" s="1"/>
  <c r="O392" i="1" s="1"/>
  <c r="GM392" i="1" s="1"/>
  <c r="GO392" i="1" s="1"/>
  <c r="AD384" i="1"/>
  <c r="AB384" i="1" s="1"/>
  <c r="CY383" i="1"/>
  <c r="Y383" i="1"/>
  <c r="X383" i="1"/>
  <c r="CZ383" i="1"/>
  <c r="FR356" i="1"/>
  <c r="CP356" i="1"/>
  <c r="O356" i="1" s="1"/>
  <c r="EB289" i="1"/>
  <c r="DO306" i="1"/>
  <c r="CX634" i="3"/>
  <c r="CX635" i="3"/>
  <c r="CX636" i="3"/>
  <c r="CU629" i="3"/>
  <c r="CV629" i="3"/>
  <c r="CX629" i="3"/>
  <c r="CW631" i="3"/>
  <c r="CX631" i="3"/>
  <c r="S526" i="1"/>
  <c r="CP526" i="1" s="1"/>
  <c r="O526" i="1" s="1"/>
  <c r="CX618" i="3"/>
  <c r="CU611" i="3"/>
  <c r="CX619" i="3"/>
  <c r="CV611" i="3"/>
  <c r="CW612" i="3"/>
  <c r="CX612" i="3"/>
  <c r="CX614" i="3"/>
  <c r="CX615" i="3"/>
  <c r="S514" i="1"/>
  <c r="P509" i="1"/>
  <c r="CP509" i="1" s="1"/>
  <c r="O509" i="1" s="1"/>
  <c r="CZ508" i="1"/>
  <c r="CZ506" i="1"/>
  <c r="P505" i="1"/>
  <c r="CP505" i="1" s="1"/>
  <c r="O505" i="1" s="1"/>
  <c r="CZ504" i="1"/>
  <c r="S502" i="1"/>
  <c r="S500" i="1"/>
  <c r="CT461" i="1"/>
  <c r="Y461" i="1"/>
  <c r="X454" i="1"/>
  <c r="Y454" i="1"/>
  <c r="CP453" i="1"/>
  <c r="O453" i="1" s="1"/>
  <c r="CZ442" i="1"/>
  <c r="CT441" i="1"/>
  <c r="S441" i="1"/>
  <c r="EU338" i="1"/>
  <c r="P419" i="1"/>
  <c r="P395" i="1"/>
  <c r="CP395" i="1" s="1"/>
  <c r="O395" i="1" s="1"/>
  <c r="S390" i="1"/>
  <c r="Q386" i="1"/>
  <c r="CX610" i="3"/>
  <c r="CU606" i="3"/>
  <c r="CV606" i="3"/>
  <c r="CX606" i="3"/>
  <c r="CX607" i="3"/>
  <c r="CW608" i="3"/>
  <c r="R502" i="1"/>
  <c r="R500" i="1"/>
  <c r="EV466" i="1"/>
  <c r="BB466" i="1"/>
  <c r="CS463" i="1"/>
  <c r="X461" i="1"/>
  <c r="S460" i="1"/>
  <c r="CS457" i="1"/>
  <c r="R457" i="1"/>
  <c r="CR455" i="1"/>
  <c r="Q455" i="1"/>
  <c r="CP455" i="1" s="1"/>
  <c r="O455" i="1" s="1"/>
  <c r="Q454" i="1"/>
  <c r="T444" i="1"/>
  <c r="T442" i="1"/>
  <c r="P442" i="1"/>
  <c r="CP442" i="1" s="1"/>
  <c r="O442" i="1" s="1"/>
  <c r="GM442" i="1" s="1"/>
  <c r="GO442" i="1" s="1"/>
  <c r="CP386" i="1"/>
  <c r="O386" i="1" s="1"/>
  <c r="GM386" i="1" s="1"/>
  <c r="GO386" i="1" s="1"/>
  <c r="Q384" i="1"/>
  <c r="CP384" i="1" s="1"/>
  <c r="O384" i="1" s="1"/>
  <c r="GM384" i="1" s="1"/>
  <c r="GO384" i="1" s="1"/>
  <c r="FR382" i="1"/>
  <c r="X368" i="1"/>
  <c r="GM368" i="1" s="1"/>
  <c r="CY368" i="1"/>
  <c r="Y368" i="1"/>
  <c r="CZ368" i="1"/>
  <c r="DZ403" i="1"/>
  <c r="CY342" i="1"/>
  <c r="X342" i="1"/>
  <c r="GM342" i="1" s="1"/>
  <c r="GO342" i="1" s="1"/>
  <c r="Y342" i="1"/>
  <c r="CZ342" i="1"/>
  <c r="AH403" i="1"/>
  <c r="Q502" i="1"/>
  <c r="CP502" i="1" s="1"/>
  <c r="O502" i="1" s="1"/>
  <c r="Q500" i="1"/>
  <c r="CT452" i="1"/>
  <c r="S452" i="1"/>
  <c r="CT449" i="1"/>
  <c r="S449" i="1"/>
  <c r="CT446" i="1"/>
  <c r="S446" i="1"/>
  <c r="S444" i="1"/>
  <c r="CJ466" i="1"/>
  <c r="AH466" i="1"/>
  <c r="CD338" i="1"/>
  <c r="AU403" i="1"/>
  <c r="FV403" i="1"/>
  <c r="DY403" i="1"/>
  <c r="EB403" i="1"/>
  <c r="FT230" i="1"/>
  <c r="EK257" i="1"/>
  <c r="Q521" i="1"/>
  <c r="Q517" i="1"/>
  <c r="R508" i="1"/>
  <c r="R506" i="1"/>
  <c r="R504" i="1"/>
  <c r="F483" i="1"/>
  <c r="CP457" i="1"/>
  <c r="O457" i="1" s="1"/>
  <c r="BZ466" i="1"/>
  <c r="CS444" i="1"/>
  <c r="AD444" i="1"/>
  <c r="X443" i="1"/>
  <c r="Y443" i="1"/>
  <c r="CY443" i="1"/>
  <c r="CR439" i="1"/>
  <c r="CS439" i="1"/>
  <c r="AD439" i="1"/>
  <c r="CB435" i="1"/>
  <c r="EI338" i="1"/>
  <c r="P413" i="1"/>
  <c r="CB338" i="1"/>
  <c r="AS403" i="1"/>
  <c r="W401" i="1"/>
  <c r="Q395" i="1"/>
  <c r="R395" i="1"/>
  <c r="S394" i="1"/>
  <c r="CT394" i="1"/>
  <c r="T381" i="1"/>
  <c r="CQ380" i="1"/>
  <c r="AB380" i="1"/>
  <c r="P380" i="1"/>
  <c r="CP380" i="1" s="1"/>
  <c r="O380" i="1" s="1"/>
  <c r="BZ403" i="1"/>
  <c r="AB346" i="1"/>
  <c r="P346" i="1"/>
  <c r="CQ346" i="1"/>
  <c r="CX440" i="3"/>
  <c r="CU437" i="3"/>
  <c r="CV437" i="3"/>
  <c r="CX437" i="3"/>
  <c r="CX438" i="3"/>
  <c r="Q301" i="1"/>
  <c r="R301" i="1"/>
  <c r="V301" i="1"/>
  <c r="W301" i="1"/>
  <c r="Q506" i="1"/>
  <c r="CP506" i="1" s="1"/>
  <c r="O506" i="1" s="1"/>
  <c r="GM506" i="1" s="1"/>
  <c r="GO506" i="1" s="1"/>
  <c r="P482" i="1"/>
  <c r="P470" i="1"/>
  <c r="AB464" i="1"/>
  <c r="P464" i="1"/>
  <c r="CY463" i="1"/>
  <c r="CZ463" i="1"/>
  <c r="Y463" i="1"/>
  <c r="T460" i="1"/>
  <c r="P460" i="1"/>
  <c r="CQ460" i="1"/>
  <c r="CS459" i="1"/>
  <c r="AD459" i="1"/>
  <c r="AB459" i="1" s="1"/>
  <c r="CR458" i="1"/>
  <c r="CS458" i="1"/>
  <c r="AD458" i="1"/>
  <c r="AB458" i="1" s="1"/>
  <c r="R458" i="1"/>
  <c r="CZ456" i="1"/>
  <c r="R454" i="1"/>
  <c r="CQ444" i="1"/>
  <c r="AB444" i="1"/>
  <c r="P444" i="1"/>
  <c r="Q443" i="1"/>
  <c r="CP443" i="1" s="1"/>
  <c r="O443" i="1" s="1"/>
  <c r="GM443" i="1" s="1"/>
  <c r="GO443" i="1" s="1"/>
  <c r="CQ439" i="1"/>
  <c r="AB439" i="1"/>
  <c r="P439" i="1"/>
  <c r="CZ438" i="1"/>
  <c r="CR394" i="1"/>
  <c r="CS394" i="1"/>
  <c r="AD394" i="1"/>
  <c r="CS373" i="1"/>
  <c r="Q373" i="1"/>
  <c r="R373" i="1"/>
  <c r="CR373" i="1"/>
  <c r="Y373" i="1"/>
  <c r="CR453" i="1"/>
  <c r="Y453" i="1"/>
  <c r="CR451" i="1"/>
  <c r="Y451" i="1"/>
  <c r="CR448" i="1"/>
  <c r="Y448" i="1"/>
  <c r="CR445" i="1"/>
  <c r="Y445" i="1"/>
  <c r="CQ442" i="1"/>
  <c r="I440" i="1"/>
  <c r="S440" i="1" s="1"/>
  <c r="EV403" i="1"/>
  <c r="Q397" i="1"/>
  <c r="CQ395" i="1"/>
  <c r="P394" i="1"/>
  <c r="CY393" i="1"/>
  <c r="CT392" i="1"/>
  <c r="Q390" i="1"/>
  <c r="CP390" i="1" s="1"/>
  <c r="O390" i="1" s="1"/>
  <c r="CR389" i="1"/>
  <c r="Y389" i="1"/>
  <c r="Q388" i="1"/>
  <c r="CY387" i="1"/>
  <c r="CT386" i="1"/>
  <c r="CT384" i="1"/>
  <c r="Q383" i="1"/>
  <c r="CP383" i="1" s="1"/>
  <c r="O383" i="1" s="1"/>
  <c r="GM383" i="1" s="1"/>
  <c r="CR376" i="1"/>
  <c r="X376" i="1"/>
  <c r="AB373" i="1"/>
  <c r="CQ373" i="1"/>
  <c r="CS370" i="1"/>
  <c r="AD370" i="1"/>
  <c r="CY366" i="1"/>
  <c r="Y366" i="1"/>
  <c r="CS364" i="1"/>
  <c r="AD364" i="1"/>
  <c r="AB364" i="1" s="1"/>
  <c r="R364" i="1"/>
  <c r="R363" i="1"/>
  <c r="CR363" i="1"/>
  <c r="CS363" i="1"/>
  <c r="AD363" i="1"/>
  <c r="AB363" i="1" s="1"/>
  <c r="CZ349" i="1"/>
  <c r="X349" i="1"/>
  <c r="P348" i="1"/>
  <c r="U301" i="1"/>
  <c r="CX540" i="3"/>
  <c r="CX532" i="3"/>
  <c r="CX533" i="3"/>
  <c r="CX535" i="3"/>
  <c r="CU532" i="3"/>
  <c r="CX536" i="3"/>
  <c r="CX541" i="3"/>
  <c r="CP378" i="1"/>
  <c r="O378" i="1" s="1"/>
  <c r="AB370" i="1"/>
  <c r="P370" i="1"/>
  <c r="CQ370" i="1"/>
  <c r="P364" i="1"/>
  <c r="CQ364" i="1"/>
  <c r="P363" i="1"/>
  <c r="AS289" i="1"/>
  <c r="F323" i="1"/>
  <c r="X303" i="1"/>
  <c r="Y303" i="1"/>
  <c r="CY303" i="1"/>
  <c r="CZ303" i="1"/>
  <c r="T301" i="1"/>
  <c r="DN306" i="1"/>
  <c r="EA289" i="1"/>
  <c r="CX558" i="3"/>
  <c r="CX564" i="3"/>
  <c r="CX565" i="3"/>
  <c r="CU557" i="3"/>
  <c r="CX566" i="3"/>
  <c r="CX568" i="3"/>
  <c r="CX569" i="3"/>
  <c r="CW558" i="3"/>
  <c r="CX562" i="3"/>
  <c r="Q441" i="1"/>
  <c r="CP441" i="1" s="1"/>
  <c r="O441" i="1" s="1"/>
  <c r="P401" i="1"/>
  <c r="CY400" i="1"/>
  <c r="S398" i="1"/>
  <c r="S396" i="1"/>
  <c r="AB394" i="1"/>
  <c r="R393" i="1"/>
  <c r="CU505" i="3"/>
  <c r="CX505" i="3"/>
  <c r="CX507" i="3"/>
  <c r="CX509" i="3"/>
  <c r="CX510" i="3"/>
  <c r="CY391" i="1"/>
  <c r="R387" i="1"/>
  <c r="CU493" i="3"/>
  <c r="CX493" i="3"/>
  <c r="CY385" i="1"/>
  <c r="AB378" i="1"/>
  <c r="R369" i="1"/>
  <c r="CR369" i="1"/>
  <c r="CS369" i="1"/>
  <c r="AD369" i="1"/>
  <c r="AB369" i="1" s="1"/>
  <c r="X365" i="1"/>
  <c r="GM365" i="1" s="1"/>
  <c r="CY365" i="1"/>
  <c r="R351" i="1"/>
  <c r="CR351" i="1"/>
  <c r="CS351" i="1"/>
  <c r="AD351" i="1"/>
  <c r="AB349" i="1"/>
  <c r="P349" i="1"/>
  <c r="CQ349" i="1"/>
  <c r="CY348" i="1"/>
  <c r="CZ348" i="1"/>
  <c r="Y348" i="1"/>
  <c r="CD289" i="1"/>
  <c r="AU306" i="1"/>
  <c r="GB306" i="1"/>
  <c r="CB230" i="1"/>
  <c r="AS257" i="1"/>
  <c r="W399" i="1"/>
  <c r="Q393" i="1"/>
  <c r="Q387" i="1"/>
  <c r="CP375" i="1"/>
  <c r="O375" i="1" s="1"/>
  <c r="R372" i="1"/>
  <c r="CR372" i="1"/>
  <c r="CS372" i="1"/>
  <c r="AD372" i="1"/>
  <c r="P369" i="1"/>
  <c r="CZ361" i="1"/>
  <c r="X361" i="1"/>
  <c r="R354" i="1"/>
  <c r="CR354" i="1"/>
  <c r="CS354" i="1"/>
  <c r="AD354" i="1"/>
  <c r="AB354" i="1" s="1"/>
  <c r="CZ352" i="1"/>
  <c r="X352" i="1"/>
  <c r="AB351" i="1"/>
  <c r="P351" i="1"/>
  <c r="X347" i="1"/>
  <c r="Y347" i="1"/>
  <c r="CY347" i="1"/>
  <c r="AX306" i="1"/>
  <c r="CG289" i="1"/>
  <c r="CS296" i="1"/>
  <c r="Q296" i="1"/>
  <c r="DV306" i="1" s="1"/>
  <c r="R296" i="1"/>
  <c r="CR296" i="1"/>
  <c r="Y296" i="1"/>
  <c r="AD296" i="1"/>
  <c r="CP293" i="1"/>
  <c r="O293" i="1" s="1"/>
  <c r="FR293" i="1"/>
  <c r="Q464" i="1"/>
  <c r="Q461" i="1"/>
  <c r="R456" i="1"/>
  <c r="CZ453" i="1"/>
  <c r="Q452" i="1"/>
  <c r="CZ451" i="1"/>
  <c r="Q449" i="1"/>
  <c r="AD466" i="1" s="1"/>
  <c r="CZ448" i="1"/>
  <c r="Q446" i="1"/>
  <c r="CZ445" i="1"/>
  <c r="R438" i="1"/>
  <c r="CU543" i="3"/>
  <c r="CV543" i="3"/>
  <c r="CX543" i="3"/>
  <c r="AB401" i="1"/>
  <c r="I401" i="1"/>
  <c r="Q396" i="1"/>
  <c r="AD393" i="1"/>
  <c r="AB393" i="1" s="1"/>
  <c r="P393" i="1"/>
  <c r="CP393" i="1" s="1"/>
  <c r="O393" i="1" s="1"/>
  <c r="GM393" i="1" s="1"/>
  <c r="GO393" i="1" s="1"/>
  <c r="R391" i="1"/>
  <c r="CX496" i="3"/>
  <c r="CX498" i="3"/>
  <c r="CX499" i="3"/>
  <c r="CU495" i="3"/>
  <c r="CX495" i="3"/>
  <c r="CW496" i="3"/>
  <c r="CZ389" i="1"/>
  <c r="AD387" i="1"/>
  <c r="AB387" i="1" s="1"/>
  <c r="P387" i="1"/>
  <c r="CP387" i="1" s="1"/>
  <c r="O387" i="1" s="1"/>
  <c r="R385" i="1"/>
  <c r="R380" i="1"/>
  <c r="CY379" i="1"/>
  <c r="AD379" i="1"/>
  <c r="AB379" i="1" s="1"/>
  <c r="R379" i="1"/>
  <c r="CS378" i="1"/>
  <c r="R376" i="1"/>
  <c r="CZ375" i="1"/>
  <c r="CP373" i="1"/>
  <c r="O373" i="1" s="1"/>
  <c r="GM373" i="1" s="1"/>
  <c r="CZ372" i="1"/>
  <c r="AB372" i="1"/>
  <c r="P372" i="1"/>
  <c r="CZ369" i="1"/>
  <c r="X369" i="1"/>
  <c r="CY363" i="1"/>
  <c r="Y363" i="1"/>
  <c r="CY361" i="1"/>
  <c r="CS361" i="1"/>
  <c r="AD361" i="1"/>
  <c r="R361" i="1"/>
  <c r="R360" i="1"/>
  <c r="CR360" i="1"/>
  <c r="CS360" i="1"/>
  <c r="AD360" i="1"/>
  <c r="R357" i="1"/>
  <c r="CR357" i="1"/>
  <c r="CS357" i="1"/>
  <c r="AD357" i="1"/>
  <c r="CZ355" i="1"/>
  <c r="X355" i="1"/>
  <c r="P354" i="1"/>
  <c r="CP347" i="1"/>
  <c r="O347" i="1" s="1"/>
  <c r="GM347" i="1" s="1"/>
  <c r="BZ289" i="1"/>
  <c r="AQ306" i="1"/>
  <c r="CX555" i="3"/>
  <c r="CX556" i="3"/>
  <c r="CU555" i="3"/>
  <c r="P452" i="1"/>
  <c r="P449" i="1"/>
  <c r="P446" i="1"/>
  <c r="CS441" i="1"/>
  <c r="Q438" i="1"/>
  <c r="Q400" i="1"/>
  <c r="CP400" i="1" s="1"/>
  <c r="O400" i="1" s="1"/>
  <c r="GM400" i="1" s="1"/>
  <c r="GO400" i="1" s="1"/>
  <c r="P398" i="1"/>
  <c r="CP398" i="1" s="1"/>
  <c r="O398" i="1" s="1"/>
  <c r="P396" i="1"/>
  <c r="S395" i="1"/>
  <c r="Q385" i="1"/>
  <c r="CP385" i="1" s="1"/>
  <c r="O385" i="1" s="1"/>
  <c r="GM385" i="1" s="1"/>
  <c r="GO385" i="1" s="1"/>
  <c r="CP379" i="1"/>
  <c r="O379" i="1" s="1"/>
  <c r="GM379" i="1" s="1"/>
  <c r="GO379" i="1" s="1"/>
  <c r="CY375" i="1"/>
  <c r="R375" i="1"/>
  <c r="CR375" i="1"/>
  <c r="CY372" i="1"/>
  <c r="AB361" i="1"/>
  <c r="P361" i="1"/>
  <c r="CQ361" i="1"/>
  <c r="AB360" i="1"/>
  <c r="P360" i="1"/>
  <c r="CZ358" i="1"/>
  <c r="X358" i="1"/>
  <c r="AB357" i="1"/>
  <c r="P357" i="1"/>
  <c r="CY352" i="1"/>
  <c r="P352" i="1"/>
  <c r="CQ352" i="1"/>
  <c r="CY351" i="1"/>
  <c r="CZ351" i="1"/>
  <c r="Y351" i="1"/>
  <c r="CZ344" i="1"/>
  <c r="X344" i="1"/>
  <c r="Y344" i="1"/>
  <c r="GX301" i="1"/>
  <c r="CJ306" i="1" s="1"/>
  <c r="P298" i="1"/>
  <c r="CQ298" i="1"/>
  <c r="CY296" i="1"/>
  <c r="FT289" i="1"/>
  <c r="EK306" i="1"/>
  <c r="AG306" i="1"/>
  <c r="CU547" i="3"/>
  <c r="CX549" i="3"/>
  <c r="CX547" i="3"/>
  <c r="GX438" i="1"/>
  <c r="BD403" i="1"/>
  <c r="CP397" i="1"/>
  <c r="O397" i="1" s="1"/>
  <c r="GM397" i="1" s="1"/>
  <c r="CS393" i="1"/>
  <c r="CP388" i="1"/>
  <c r="O388" i="1" s="1"/>
  <c r="CS387" i="1"/>
  <c r="CQ378" i="1"/>
  <c r="CQ363" i="1"/>
  <c r="GM362" i="1"/>
  <c r="X362" i="1"/>
  <c r="CY362" i="1"/>
  <c r="Y361" i="1"/>
  <c r="P355" i="1"/>
  <c r="CQ355" i="1"/>
  <c r="CY354" i="1"/>
  <c r="CZ354" i="1"/>
  <c r="Y354" i="1"/>
  <c r="Y352" i="1"/>
  <c r="X350" i="1"/>
  <c r="Y350" i="1"/>
  <c r="CY350" i="1"/>
  <c r="CR342" i="1"/>
  <c r="AD342" i="1"/>
  <c r="AB342" i="1" s="1"/>
  <c r="R342" i="1"/>
  <c r="GE289" i="1"/>
  <c r="EV306" i="1"/>
  <c r="FR289" i="1"/>
  <c r="EI306" i="1"/>
  <c r="AI306" i="1"/>
  <c r="AD306" i="1"/>
  <c r="EB230" i="1"/>
  <c r="DO257" i="1"/>
  <c r="CU570" i="3"/>
  <c r="CX573" i="3"/>
  <c r="CX574" i="3"/>
  <c r="CX575" i="3"/>
  <c r="CX571" i="3"/>
  <c r="CX579" i="3"/>
  <c r="CX578" i="3"/>
  <c r="R453" i="1"/>
  <c r="R451" i="1"/>
  <c r="R448" i="1"/>
  <c r="R445" i="1"/>
  <c r="AE466" i="1" s="1"/>
  <c r="BC403" i="1"/>
  <c r="AB398" i="1"/>
  <c r="AB396" i="1"/>
  <c r="Y393" i="1"/>
  <c r="CU513" i="3"/>
  <c r="CX513" i="3"/>
  <c r="CX515" i="3"/>
  <c r="CX517" i="3"/>
  <c r="CX518" i="3"/>
  <c r="R389" i="1"/>
  <c r="Y387" i="1"/>
  <c r="CZ380" i="1"/>
  <c r="X380" i="1"/>
  <c r="S377" i="1"/>
  <c r="CY376" i="1"/>
  <c r="CZ376" i="1"/>
  <c r="CY369" i="1"/>
  <c r="Y369" i="1"/>
  <c r="CZ367" i="1"/>
  <c r="X367" i="1"/>
  <c r="CY358" i="1"/>
  <c r="P358" i="1"/>
  <c r="CQ358" i="1"/>
  <c r="CY357" i="1"/>
  <c r="CZ357" i="1"/>
  <c r="Y357" i="1"/>
  <c r="Y355" i="1"/>
  <c r="Q354" i="1"/>
  <c r="X353" i="1"/>
  <c r="Y353" i="1"/>
  <c r="CY353" i="1"/>
  <c r="CP350" i="1"/>
  <c r="O350" i="1" s="1"/>
  <c r="CQ344" i="1"/>
  <c r="AB344" i="1"/>
  <c r="P344" i="1"/>
  <c r="F273" i="1"/>
  <c r="BC230" i="1"/>
  <c r="CG403" i="1"/>
  <c r="R399" i="1"/>
  <c r="CU521" i="3"/>
  <c r="CX531" i="3"/>
  <c r="CX524" i="3"/>
  <c r="CX526" i="3"/>
  <c r="CX527" i="3"/>
  <c r="CX521" i="3"/>
  <c r="CP374" i="1"/>
  <c r="O374" i="1" s="1"/>
  <c r="GM374" i="1" s="1"/>
  <c r="CQ369" i="1"/>
  <c r="Q369" i="1"/>
  <c r="CS367" i="1"/>
  <c r="AD367" i="1"/>
  <c r="AB367" i="1" s="1"/>
  <c r="R367" i="1"/>
  <c r="R366" i="1"/>
  <c r="CR366" i="1"/>
  <c r="CS366" i="1"/>
  <c r="AD366" i="1"/>
  <c r="CZ365" i="1"/>
  <c r="CY360" i="1"/>
  <c r="Y360" i="1"/>
  <c r="Y358" i="1"/>
  <c r="X356" i="1"/>
  <c r="Y356" i="1"/>
  <c r="CY356" i="1"/>
  <c r="CP353" i="1"/>
  <c r="O353" i="1" s="1"/>
  <c r="CQ351" i="1"/>
  <c r="S345" i="1"/>
  <c r="CT345" i="1"/>
  <c r="AB302" i="1"/>
  <c r="P302" i="1"/>
  <c r="CQ302" i="1"/>
  <c r="CS301" i="1"/>
  <c r="AD301" i="1"/>
  <c r="CR301" i="1"/>
  <c r="CX545" i="3"/>
  <c r="CU545" i="3"/>
  <c r="CV545" i="3"/>
  <c r="Q399" i="1"/>
  <c r="CU500" i="3"/>
  <c r="CW501" i="3"/>
  <c r="CW502" i="3"/>
  <c r="CX502" i="3"/>
  <c r="X375" i="1"/>
  <c r="CZ373" i="1"/>
  <c r="X373" i="1"/>
  <c r="Y372" i="1"/>
  <c r="P367" i="1"/>
  <c r="CQ367" i="1"/>
  <c r="AB366" i="1"/>
  <c r="P366" i="1"/>
  <c r="X359" i="1"/>
  <c r="GM359" i="1" s="1"/>
  <c r="Y359" i="1"/>
  <c r="CY359" i="1"/>
  <c r="CZ346" i="1"/>
  <c r="X346" i="1"/>
  <c r="Y343" i="1"/>
  <c r="CY343" i="1"/>
  <c r="CZ343" i="1"/>
  <c r="CQ301" i="1"/>
  <c r="AB301" i="1"/>
  <c r="P301" i="1"/>
  <c r="DZ306" i="1"/>
  <c r="AJ306" i="1"/>
  <c r="CT292" i="1"/>
  <c r="S292" i="1"/>
  <c r="FR255" i="1"/>
  <c r="AG257" i="1"/>
  <c r="CZ193" i="1"/>
  <c r="X193" i="1"/>
  <c r="Y193" i="1"/>
  <c r="CY193" i="1"/>
  <c r="CU456" i="3"/>
  <c r="CW458" i="3"/>
  <c r="CX459" i="3"/>
  <c r="CX458" i="3"/>
  <c r="CX462" i="3"/>
  <c r="CV456" i="3"/>
  <c r="CX456" i="3"/>
  <c r="CX464" i="3"/>
  <c r="CY340" i="1"/>
  <c r="BX289" i="1"/>
  <c r="P261" i="1"/>
  <c r="EG230" i="1"/>
  <c r="CP249" i="1"/>
  <c r="O249" i="1" s="1"/>
  <c r="GB257" i="1"/>
  <c r="CZ190" i="1"/>
  <c r="X190" i="1"/>
  <c r="GM190" i="1" s="1"/>
  <c r="GO190" i="1" s="1"/>
  <c r="Y190" i="1"/>
  <c r="CY190" i="1"/>
  <c r="CP173" i="1"/>
  <c r="O173" i="1" s="1"/>
  <c r="CQ296" i="1"/>
  <c r="AB296" i="1"/>
  <c r="P273" i="1"/>
  <c r="EU230" i="1"/>
  <c r="FR254" i="1"/>
  <c r="CY251" i="1"/>
  <c r="CZ251" i="1"/>
  <c r="X251" i="1"/>
  <c r="Y251" i="1"/>
  <c r="CM119" i="1"/>
  <c r="BD198" i="1"/>
  <c r="Q344" i="1"/>
  <c r="R340" i="1"/>
  <c r="CS303" i="1"/>
  <c r="AD303" i="1"/>
  <c r="CP300" i="1"/>
  <c r="O300" i="1" s="1"/>
  <c r="CZ299" i="1"/>
  <c r="X299" i="1"/>
  <c r="GM299" i="1" s="1"/>
  <c r="R251" i="1"/>
  <c r="CR251" i="1"/>
  <c r="CS251" i="1"/>
  <c r="FR184" i="1"/>
  <c r="S149" i="1"/>
  <c r="CT149" i="1"/>
  <c r="AD344" i="1"/>
  <c r="AB303" i="1"/>
  <c r="P303" i="1"/>
  <c r="CY299" i="1"/>
  <c r="CZ297" i="1"/>
  <c r="CZ293" i="1"/>
  <c r="X293" i="1"/>
  <c r="AD251" i="1"/>
  <c r="AB251" i="1" s="1"/>
  <c r="CU425" i="3"/>
  <c r="CV425" i="3"/>
  <c r="CX425" i="3"/>
  <c r="Q248" i="1"/>
  <c r="R248" i="1"/>
  <c r="W248" i="1"/>
  <c r="AB242" i="1"/>
  <c r="CQ240" i="1"/>
  <c r="AB240" i="1"/>
  <c r="Q237" i="1"/>
  <c r="CP237" i="1" s="1"/>
  <c r="O237" i="1" s="1"/>
  <c r="R237" i="1"/>
  <c r="DW257" i="1" s="1"/>
  <c r="CR237" i="1"/>
  <c r="CS237" i="1"/>
  <c r="CL289" i="1"/>
  <c r="BC306" i="1"/>
  <c r="S300" i="1"/>
  <c r="CQ251" i="1"/>
  <c r="CY245" i="1"/>
  <c r="CZ245" i="1"/>
  <c r="X245" i="1"/>
  <c r="GM245" i="1" s="1"/>
  <c r="GO245" i="1" s="1"/>
  <c r="Y245" i="1"/>
  <c r="GM233" i="1"/>
  <c r="GO233" i="1" s="1"/>
  <c r="R343" i="1"/>
  <c r="CU467" i="3"/>
  <c r="CX473" i="3"/>
  <c r="CV467" i="3"/>
  <c r="CX467" i="3"/>
  <c r="CX474" i="3"/>
  <c r="CX475" i="3"/>
  <c r="CW471" i="3"/>
  <c r="CX471" i="3"/>
  <c r="CW470" i="3"/>
  <c r="CX470" i="3"/>
  <c r="CX468" i="3"/>
  <c r="P322" i="1"/>
  <c r="P310" i="1"/>
  <c r="FY306" i="1"/>
  <c r="ET306" i="1"/>
  <c r="BD306" i="1"/>
  <c r="AO306" i="1"/>
  <c r="CQ299" i="1"/>
  <c r="AB299" i="1"/>
  <c r="CY293" i="1"/>
  <c r="AD293" i="1"/>
  <c r="CT291" i="1"/>
  <c r="S291" i="1"/>
  <c r="EI257" i="1"/>
  <c r="Q251" i="1"/>
  <c r="R245" i="1"/>
  <c r="CR245" i="1"/>
  <c r="CS245" i="1"/>
  <c r="S242" i="1"/>
  <c r="CS238" i="1"/>
  <c r="Q238" i="1"/>
  <c r="CP238" i="1" s="1"/>
  <c r="O238" i="1" s="1"/>
  <c r="R238" i="1"/>
  <c r="CR238" i="1"/>
  <c r="R358" i="1"/>
  <c r="R355" i="1"/>
  <c r="R352" i="1"/>
  <c r="R349" i="1"/>
  <c r="R346" i="1"/>
  <c r="Q343" i="1"/>
  <c r="CP343" i="1" s="1"/>
  <c r="O343" i="1" s="1"/>
  <c r="GM343" i="1" s="1"/>
  <c r="GO343" i="1" s="1"/>
  <c r="S341" i="1"/>
  <c r="CZ295" i="1"/>
  <c r="CR295" i="1"/>
  <c r="AD295" i="1"/>
  <c r="AB295" i="1" s="1"/>
  <c r="R295" i="1"/>
  <c r="CQ293" i="1"/>
  <c r="AB293" i="1"/>
  <c r="FR252" i="1"/>
  <c r="P251" i="1"/>
  <c r="CP251" i="1" s="1"/>
  <c r="O251" i="1" s="1"/>
  <c r="FR240" i="1"/>
  <c r="CP240" i="1"/>
  <c r="O240" i="1" s="1"/>
  <c r="DZ257" i="1"/>
  <c r="Q234" i="1"/>
  <c r="R234" i="1"/>
  <c r="AE257" i="1" s="1"/>
  <c r="X234" i="1"/>
  <c r="CR234" i="1"/>
  <c r="CS234" i="1"/>
  <c r="Q358" i="1"/>
  <c r="Q355" i="1"/>
  <c r="Q352" i="1"/>
  <c r="Q349" i="1"/>
  <c r="Q346" i="1"/>
  <c r="Y340" i="1"/>
  <c r="CX446" i="3"/>
  <c r="CX449" i="3"/>
  <c r="CU445" i="3"/>
  <c r="CX450" i="3"/>
  <c r="CW447" i="3"/>
  <c r="CX452" i="3"/>
  <c r="CX447" i="3"/>
  <c r="CW446" i="3"/>
  <c r="CX455" i="3"/>
  <c r="CY295" i="1"/>
  <c r="CP295" i="1"/>
  <c r="O295" i="1" s="1"/>
  <c r="GM295" i="1" s="1"/>
  <c r="S254" i="1"/>
  <c r="CP254" i="1" s="1"/>
  <c r="O254" i="1" s="1"/>
  <c r="CT254" i="1"/>
  <c r="CQ245" i="1"/>
  <c r="AB245" i="1"/>
  <c r="AJ257" i="1"/>
  <c r="DY257" i="1"/>
  <c r="GE230" i="1"/>
  <c r="AQ230" i="1"/>
  <c r="CR192" i="1"/>
  <c r="CS192" i="1"/>
  <c r="AD192" i="1"/>
  <c r="AB192" i="1" s="1"/>
  <c r="Q192" i="1"/>
  <c r="R192" i="1"/>
  <c r="X192" i="1"/>
  <c r="R168" i="1"/>
  <c r="CR168" i="1"/>
  <c r="CS168" i="1"/>
  <c r="AD168" i="1"/>
  <c r="Q168" i="1"/>
  <c r="X168" i="1"/>
  <c r="AD358" i="1"/>
  <c r="AB358" i="1" s="1"/>
  <c r="AD355" i="1"/>
  <c r="AB355" i="1" s="1"/>
  <c r="AD352" i="1"/>
  <c r="AB352" i="1" s="1"/>
  <c r="AD349" i="1"/>
  <c r="AD346" i="1"/>
  <c r="Q341" i="1"/>
  <c r="S301" i="1"/>
  <c r="Y297" i="1"/>
  <c r="P296" i="1"/>
  <c r="CR254" i="1"/>
  <c r="CS254" i="1"/>
  <c r="CR249" i="1"/>
  <c r="CS249" i="1"/>
  <c r="AD249" i="1"/>
  <c r="AB249" i="1" s="1"/>
  <c r="S239" i="1"/>
  <c r="CT239" i="1"/>
  <c r="P192" i="1"/>
  <c r="CP192" i="1" s="1"/>
  <c r="O192" i="1" s="1"/>
  <c r="CQ192" i="1"/>
  <c r="AB168" i="1"/>
  <c r="P156" i="1"/>
  <c r="CQ156" i="1"/>
  <c r="AB156" i="1"/>
  <c r="FV230" i="1"/>
  <c r="EM257" i="1"/>
  <c r="BX230" i="1"/>
  <c r="AO257" i="1"/>
  <c r="CG257" i="1"/>
  <c r="FR246" i="1"/>
  <c r="FR243" i="1"/>
  <c r="CP243" i="1"/>
  <c r="O243" i="1" s="1"/>
  <c r="AI257" i="1"/>
  <c r="CX481" i="3"/>
  <c r="CU476" i="3"/>
  <c r="CX483" i="3"/>
  <c r="CW477" i="3"/>
  <c r="CW478" i="3"/>
  <c r="CX478" i="3"/>
  <c r="R303" i="1"/>
  <c r="CU441" i="3"/>
  <c r="CV441" i="3"/>
  <c r="CW443" i="3"/>
  <c r="CX443" i="3"/>
  <c r="Q302" i="1"/>
  <c r="R299" i="1"/>
  <c r="CZ298" i="1"/>
  <c r="CR298" i="1"/>
  <c r="AD298" i="1"/>
  <c r="AB298" i="1" s="1"/>
  <c r="R298" i="1"/>
  <c r="CP297" i="1"/>
  <c r="O297" i="1" s="1"/>
  <c r="CZ296" i="1"/>
  <c r="X296" i="1"/>
  <c r="CT294" i="1"/>
  <c r="S294" i="1"/>
  <c r="CR293" i="1"/>
  <c r="R293" i="1"/>
  <c r="AE306" i="1" s="1"/>
  <c r="BD230" i="1"/>
  <c r="F282" i="1"/>
  <c r="S249" i="1"/>
  <c r="P248" i="1"/>
  <c r="CP248" i="1" s="1"/>
  <c r="O248" i="1" s="1"/>
  <c r="CD257" i="1"/>
  <c r="AH257" i="1"/>
  <c r="Y234" i="1"/>
  <c r="CB198" i="1"/>
  <c r="S161" i="1"/>
  <c r="CT161" i="1"/>
  <c r="CR160" i="1"/>
  <c r="CS160" i="1"/>
  <c r="AD160" i="1"/>
  <c r="R160" i="1"/>
  <c r="CY160" i="1"/>
  <c r="AH119" i="1"/>
  <c r="U198" i="1"/>
  <c r="V124" i="1"/>
  <c r="AB238" i="1"/>
  <c r="FR196" i="1"/>
  <c r="P182" i="1"/>
  <c r="CP182" i="1" s="1"/>
  <c r="O182" i="1" s="1"/>
  <c r="Q182" i="1"/>
  <c r="R182" i="1"/>
  <c r="P179" i="1"/>
  <c r="Q179" i="1"/>
  <c r="R179" i="1"/>
  <c r="Y167" i="1"/>
  <c r="CY167" i="1"/>
  <c r="CZ167" i="1"/>
  <c r="CY166" i="1"/>
  <c r="CZ166" i="1"/>
  <c r="X166" i="1"/>
  <c r="Y166" i="1"/>
  <c r="AB160" i="1"/>
  <c r="CR144" i="1"/>
  <c r="AD144" i="1"/>
  <c r="CS144" i="1"/>
  <c r="CR141" i="1"/>
  <c r="CS141" i="1"/>
  <c r="AD141" i="1"/>
  <c r="Q141" i="1"/>
  <c r="S78" i="1"/>
  <c r="CT78" i="1"/>
  <c r="Q242" i="1"/>
  <c r="Y238" i="1"/>
  <c r="R236" i="1"/>
  <c r="Y233" i="1"/>
  <c r="CY233" i="1"/>
  <c r="GC230" i="1"/>
  <c r="AB196" i="1"/>
  <c r="V182" i="1"/>
  <c r="V179" i="1"/>
  <c r="Y172" i="1"/>
  <c r="CY172" i="1"/>
  <c r="CZ172" i="1"/>
  <c r="CP171" i="1"/>
  <c r="O171" i="1" s="1"/>
  <c r="AB169" i="1"/>
  <c r="F270" i="1"/>
  <c r="AB254" i="1"/>
  <c r="R253" i="1"/>
  <c r="CU431" i="3"/>
  <c r="CV431" i="3"/>
  <c r="CX431" i="3"/>
  <c r="CX433" i="3"/>
  <c r="CY250" i="1"/>
  <c r="R247" i="1"/>
  <c r="R244" i="1"/>
  <c r="X243" i="1"/>
  <c r="AD242" i="1"/>
  <c r="P242" i="1"/>
  <c r="CY241" i="1"/>
  <c r="X240" i="1"/>
  <c r="AB239" i="1"/>
  <c r="Y237" i="1"/>
  <c r="R233" i="1"/>
  <c r="R232" i="1"/>
  <c r="CY232" i="1"/>
  <c r="CR232" i="1"/>
  <c r="GE119" i="1"/>
  <c r="EV198" i="1"/>
  <c r="S195" i="1"/>
  <c r="X194" i="1"/>
  <c r="Y194" i="1"/>
  <c r="CY194" i="1"/>
  <c r="X191" i="1"/>
  <c r="Y191" i="1"/>
  <c r="CY191" i="1"/>
  <c r="U182" i="1"/>
  <c r="U179" i="1"/>
  <c r="CZ175" i="1"/>
  <c r="X175" i="1"/>
  <c r="Y175" i="1"/>
  <c r="CZ174" i="1"/>
  <c r="X174" i="1"/>
  <c r="FR162" i="1"/>
  <c r="X160" i="1"/>
  <c r="R144" i="1"/>
  <c r="Q144" i="1"/>
  <c r="S144" i="1"/>
  <c r="AG198" i="1"/>
  <c r="Q253" i="1"/>
  <c r="Q247" i="1"/>
  <c r="Q244" i="1"/>
  <c r="CS239" i="1"/>
  <c r="GD119" i="1"/>
  <c r="EU198" i="1"/>
  <c r="AB188" i="1"/>
  <c r="CT188" i="1"/>
  <c r="S188" i="1"/>
  <c r="CY187" i="1"/>
  <c r="CZ187" i="1"/>
  <c r="X187" i="1"/>
  <c r="GM187" i="1" s="1"/>
  <c r="GO187" i="1" s="1"/>
  <c r="CY181" i="1"/>
  <c r="CZ181" i="1"/>
  <c r="Y181" i="1"/>
  <c r="CY178" i="1"/>
  <c r="CZ178" i="1"/>
  <c r="Y178" i="1"/>
  <c r="Y169" i="1"/>
  <c r="CY169" i="1"/>
  <c r="CZ169" i="1"/>
  <c r="Q160" i="1"/>
  <c r="CD119" i="1"/>
  <c r="AU198" i="1"/>
  <c r="AI198" i="1"/>
  <c r="AD253" i="1"/>
  <c r="AB253" i="1" s="1"/>
  <c r="P253" i="1"/>
  <c r="R250" i="1"/>
  <c r="CU426" i="3"/>
  <c r="CV426" i="3"/>
  <c r="AD247" i="1"/>
  <c r="AB247" i="1" s="1"/>
  <c r="P247" i="1"/>
  <c r="AD244" i="1"/>
  <c r="AB244" i="1" s="1"/>
  <c r="P244" i="1"/>
  <c r="CS242" i="1"/>
  <c r="R241" i="1"/>
  <c r="CR239" i="1"/>
  <c r="FR195" i="1"/>
  <c r="CP195" i="1"/>
  <c r="O195" i="1" s="1"/>
  <c r="CR186" i="1"/>
  <c r="AD186" i="1"/>
  <c r="AB186" i="1" s="1"/>
  <c r="R186" i="1"/>
  <c r="S182" i="1"/>
  <c r="CR181" i="1"/>
  <c r="CS181" i="1"/>
  <c r="AD181" i="1"/>
  <c r="S179" i="1"/>
  <c r="CR178" i="1"/>
  <c r="CS178" i="1"/>
  <c r="AD178" i="1"/>
  <c r="Y177" i="1"/>
  <c r="CR177" i="1"/>
  <c r="CS177" i="1"/>
  <c r="AD177" i="1"/>
  <c r="R177" i="1"/>
  <c r="CY176" i="1"/>
  <c r="CZ176" i="1"/>
  <c r="X176" i="1"/>
  <c r="CQ175" i="1"/>
  <c r="AB175" i="1"/>
  <c r="P175" i="1"/>
  <c r="CY174" i="1"/>
  <c r="S164" i="1"/>
  <c r="CT164" i="1"/>
  <c r="CR163" i="1"/>
  <c r="CS163" i="1"/>
  <c r="AD163" i="1"/>
  <c r="R163" i="1"/>
  <c r="CY163" i="1"/>
  <c r="CY157" i="1"/>
  <c r="Y157" i="1"/>
  <c r="CZ157" i="1"/>
  <c r="X157" i="1"/>
  <c r="R141" i="1"/>
  <c r="S255" i="1"/>
  <c r="CP255" i="1" s="1"/>
  <c r="O255" i="1" s="1"/>
  <c r="S252" i="1"/>
  <c r="Q250" i="1"/>
  <c r="CP250" i="1" s="1"/>
  <c r="O250" i="1" s="1"/>
  <c r="GM250" i="1" s="1"/>
  <c r="GO250" i="1" s="1"/>
  <c r="S248" i="1"/>
  <c r="S246" i="1"/>
  <c r="Q241" i="1"/>
  <c r="CP241" i="1" s="1"/>
  <c r="O241" i="1" s="1"/>
  <c r="GM241" i="1" s="1"/>
  <c r="CQ239" i="1"/>
  <c r="X236" i="1"/>
  <c r="GM236" i="1" s="1"/>
  <c r="Y236" i="1"/>
  <c r="CY234" i="1"/>
  <c r="CZ234" i="1"/>
  <c r="AB232" i="1"/>
  <c r="FY119" i="1"/>
  <c r="EP198" i="1"/>
  <c r="CQ196" i="1"/>
  <c r="CR183" i="1"/>
  <c r="CS183" i="1"/>
  <c r="AD183" i="1"/>
  <c r="AB183" i="1" s="1"/>
  <c r="R183" i="1"/>
  <c r="AB181" i="1"/>
  <c r="P181" i="1"/>
  <c r="AB178" i="1"/>
  <c r="P178" i="1"/>
  <c r="AB177" i="1"/>
  <c r="S173" i="1"/>
  <c r="CT173" i="1"/>
  <c r="AB163" i="1"/>
  <c r="CR157" i="1"/>
  <c r="Q157" i="1"/>
  <c r="R157" i="1"/>
  <c r="CS157" i="1"/>
  <c r="AD157" i="1"/>
  <c r="AB157" i="1" s="1"/>
  <c r="CZ238" i="1"/>
  <c r="CY237" i="1"/>
  <c r="CZ237" i="1"/>
  <c r="CR236" i="1"/>
  <c r="CS236" i="1"/>
  <c r="CR233" i="1"/>
  <c r="CS233" i="1"/>
  <c r="P193" i="1"/>
  <c r="Q193" i="1"/>
  <c r="R193" i="1"/>
  <c r="CY189" i="1"/>
  <c r="CZ189" i="1"/>
  <c r="X189" i="1"/>
  <c r="CQ187" i="1"/>
  <c r="AB187" i="1"/>
  <c r="FR119" i="1"/>
  <c r="EI198" i="1"/>
  <c r="CY170" i="1"/>
  <c r="CZ170" i="1"/>
  <c r="X170" i="1"/>
  <c r="Y170" i="1"/>
  <c r="S158" i="1"/>
  <c r="CT158" i="1"/>
  <c r="R145" i="1"/>
  <c r="CR145" i="1"/>
  <c r="X145" i="1"/>
  <c r="GM145" i="1" s="1"/>
  <c r="CS145" i="1"/>
  <c r="AD145" i="1"/>
  <c r="AB145" i="1" s="1"/>
  <c r="FY257" i="1"/>
  <c r="Y253" i="1"/>
  <c r="Y247" i="1"/>
  <c r="Q246" i="1"/>
  <c r="CP246" i="1" s="1"/>
  <c r="O246" i="1" s="1"/>
  <c r="Y244" i="1"/>
  <c r="CY236" i="1"/>
  <c r="AD236" i="1"/>
  <c r="AB236" i="1" s="1"/>
  <c r="AD233" i="1"/>
  <c r="AB233" i="1" s="1"/>
  <c r="AO198" i="1"/>
  <c r="BX119" i="1"/>
  <c r="V193" i="1"/>
  <c r="Y187" i="1"/>
  <c r="CY183" i="1"/>
  <c r="R181" i="1"/>
  <c r="R178" i="1"/>
  <c r="P176" i="1"/>
  <c r="CP176" i="1" s="1"/>
  <c r="O176" i="1" s="1"/>
  <c r="CQ176" i="1"/>
  <c r="AB176" i="1"/>
  <c r="Y174" i="1"/>
  <c r="GM174" i="1" s="1"/>
  <c r="GO174" i="1" s="1"/>
  <c r="AB165" i="1"/>
  <c r="X163" i="1"/>
  <c r="CR122" i="1"/>
  <c r="CS122" i="1"/>
  <c r="AD122" i="1"/>
  <c r="Q122" i="1"/>
  <c r="CS250" i="1"/>
  <c r="R243" i="1"/>
  <c r="CS241" i="1"/>
  <c r="R240" i="1"/>
  <c r="R239" i="1"/>
  <c r="CQ236" i="1"/>
  <c r="U193" i="1"/>
  <c r="CP189" i="1"/>
  <c r="O189" i="1" s="1"/>
  <c r="CZ186" i="1"/>
  <c r="X186" i="1"/>
  <c r="GM186" i="1" s="1"/>
  <c r="GO186" i="1" s="1"/>
  <c r="Y186" i="1"/>
  <c r="S184" i="1"/>
  <c r="Q181" i="1"/>
  <c r="X180" i="1"/>
  <c r="Y180" i="1"/>
  <c r="CY180" i="1"/>
  <c r="Q178" i="1"/>
  <c r="Y176" i="1"/>
  <c r="Q163" i="1"/>
  <c r="CZ123" i="1"/>
  <c r="X123" i="1"/>
  <c r="Y123" i="1"/>
  <c r="CY123" i="1"/>
  <c r="CU427" i="3"/>
  <c r="CV427" i="3"/>
  <c r="CX427" i="3"/>
  <c r="CX428" i="3"/>
  <c r="CX429" i="3"/>
  <c r="Q239" i="1"/>
  <c r="CP239" i="1" s="1"/>
  <c r="O239" i="1" s="1"/>
  <c r="CY238" i="1"/>
  <c r="S235" i="1"/>
  <c r="X233" i="1"/>
  <c r="FT119" i="1"/>
  <c r="EK198" i="1"/>
  <c r="BB198" i="1"/>
  <c r="CY192" i="1"/>
  <c r="CZ192" i="1"/>
  <c r="Y192" i="1"/>
  <c r="CY185" i="1"/>
  <c r="CZ185" i="1"/>
  <c r="CT181" i="1"/>
  <c r="CT178" i="1"/>
  <c r="CY168" i="1"/>
  <c r="CZ168" i="1"/>
  <c r="Y168" i="1"/>
  <c r="Y165" i="1"/>
  <c r="CY165" i="1"/>
  <c r="CZ165" i="1"/>
  <c r="FR159" i="1"/>
  <c r="U144" i="1"/>
  <c r="Y143" i="1"/>
  <c r="CY143" i="1"/>
  <c r="X143" i="1"/>
  <c r="GM143" i="1" s="1"/>
  <c r="GO143" i="1" s="1"/>
  <c r="CZ143" i="1"/>
  <c r="AJ198" i="1"/>
  <c r="CR196" i="1"/>
  <c r="Y196" i="1"/>
  <c r="CS187" i="1"/>
  <c r="CZ183" i="1"/>
  <c r="CZ177" i="1"/>
  <c r="CS176" i="1"/>
  <c r="R170" i="1"/>
  <c r="P168" i="1"/>
  <c r="R166" i="1"/>
  <c r="CZ163" i="1"/>
  <c r="CR162" i="1"/>
  <c r="Y162" i="1"/>
  <c r="CZ160" i="1"/>
  <c r="CR159" i="1"/>
  <c r="Y159" i="1"/>
  <c r="R156" i="1"/>
  <c r="CZ154" i="1"/>
  <c r="X154" i="1"/>
  <c r="CU283" i="3"/>
  <c r="CV283" i="3"/>
  <c r="CX283" i="3"/>
  <c r="Q154" i="1"/>
  <c r="S152" i="1"/>
  <c r="CQ147" i="1"/>
  <c r="AB147" i="1"/>
  <c r="V144" i="1"/>
  <c r="FR126" i="1"/>
  <c r="CP126" i="1"/>
  <c r="O126" i="1" s="1"/>
  <c r="BX26" i="1"/>
  <c r="AO87" i="1"/>
  <c r="CG87" i="1"/>
  <c r="CY80" i="1"/>
  <c r="CZ80" i="1"/>
  <c r="X80" i="1"/>
  <c r="Y80" i="1"/>
  <c r="CV229" i="3"/>
  <c r="CX229" i="3"/>
  <c r="CX230" i="3"/>
  <c r="CU229" i="3"/>
  <c r="P77" i="1"/>
  <c r="Q77" i="1"/>
  <c r="R77" i="1"/>
  <c r="V77" i="1"/>
  <c r="X65" i="1"/>
  <c r="Y65" i="1"/>
  <c r="CY65" i="1"/>
  <c r="CZ65" i="1"/>
  <c r="Q170" i="1"/>
  <c r="CP170" i="1" s="1"/>
  <c r="O170" i="1" s="1"/>
  <c r="GM170" i="1" s="1"/>
  <c r="GO170" i="1" s="1"/>
  <c r="Q166" i="1"/>
  <c r="CP166" i="1" s="1"/>
  <c r="O166" i="1" s="1"/>
  <c r="GM166" i="1" s="1"/>
  <c r="GO166" i="1" s="1"/>
  <c r="CS152" i="1"/>
  <c r="AD152" i="1"/>
  <c r="AB152" i="1" s="1"/>
  <c r="CR151" i="1"/>
  <c r="CS151" i="1"/>
  <c r="CY148" i="1"/>
  <c r="CZ148" i="1"/>
  <c r="Y148" i="1"/>
  <c r="GM148" i="1" s="1"/>
  <c r="GX144" i="1"/>
  <c r="CT136" i="1"/>
  <c r="S136" i="1"/>
  <c r="S134" i="1"/>
  <c r="CT134" i="1"/>
  <c r="CT133" i="1"/>
  <c r="S133" i="1"/>
  <c r="S131" i="1"/>
  <c r="CT131" i="1"/>
  <c r="CT130" i="1"/>
  <c r="S130" i="1"/>
  <c r="S128" i="1"/>
  <c r="CT128" i="1"/>
  <c r="CR127" i="1"/>
  <c r="CS127" i="1"/>
  <c r="AD127" i="1"/>
  <c r="R127" i="1"/>
  <c r="Q175" i="1"/>
  <c r="CR171" i="1"/>
  <c r="Y171" i="1"/>
  <c r="AD170" i="1"/>
  <c r="AB170" i="1" s="1"/>
  <c r="AD166" i="1"/>
  <c r="AB166" i="1" s="1"/>
  <c r="CT157" i="1"/>
  <c r="R153" i="1"/>
  <c r="P152" i="1"/>
  <c r="AD151" i="1"/>
  <c r="AB151" i="1" s="1"/>
  <c r="CQ149" i="1"/>
  <c r="AB149" i="1"/>
  <c r="CT139" i="1"/>
  <c r="S139" i="1"/>
  <c r="S137" i="1"/>
  <c r="CT137" i="1"/>
  <c r="CR136" i="1"/>
  <c r="CS136" i="1"/>
  <c r="AD136" i="1"/>
  <c r="CR133" i="1"/>
  <c r="CS133" i="1"/>
  <c r="AD133" i="1"/>
  <c r="CR130" i="1"/>
  <c r="CS130" i="1"/>
  <c r="AD130" i="1"/>
  <c r="CY73" i="1"/>
  <c r="CZ73" i="1"/>
  <c r="X73" i="1"/>
  <c r="Y73" i="1"/>
  <c r="CD26" i="1"/>
  <c r="AU87" i="1"/>
  <c r="AB195" i="1"/>
  <c r="Q194" i="1"/>
  <c r="CP194" i="1" s="1"/>
  <c r="O194" i="1" s="1"/>
  <c r="GM194" i="1" s="1"/>
  <c r="GO194" i="1" s="1"/>
  <c r="Q191" i="1"/>
  <c r="CP191" i="1" s="1"/>
  <c r="O191" i="1" s="1"/>
  <c r="GM191" i="1" s="1"/>
  <c r="GO191" i="1" s="1"/>
  <c r="AB189" i="1"/>
  <c r="AB184" i="1"/>
  <c r="Q180" i="1"/>
  <c r="CP180" i="1" s="1"/>
  <c r="O180" i="1" s="1"/>
  <c r="GM180" i="1" s="1"/>
  <c r="GO180" i="1" s="1"/>
  <c r="AD175" i="1"/>
  <c r="AB173" i="1"/>
  <c r="X171" i="1"/>
  <c r="CU294" i="3"/>
  <c r="CV294" i="3"/>
  <c r="CX294" i="3"/>
  <c r="CX296" i="3"/>
  <c r="CX298" i="3"/>
  <c r="CX299" i="3"/>
  <c r="AB164" i="1"/>
  <c r="AB161" i="1"/>
  <c r="AB158" i="1"/>
  <c r="CR156" i="1"/>
  <c r="AD156" i="1"/>
  <c r="Y155" i="1"/>
  <c r="CY155" i="1"/>
  <c r="CQ154" i="1"/>
  <c r="AB154" i="1"/>
  <c r="V152" i="1"/>
  <c r="CZ151" i="1"/>
  <c r="CW279" i="3"/>
  <c r="CX280" i="3"/>
  <c r="CU277" i="3"/>
  <c r="CV277" i="3"/>
  <c r="CX277" i="3"/>
  <c r="Q150" i="1"/>
  <c r="R150" i="1"/>
  <c r="I152" i="1"/>
  <c r="U152" i="1" s="1"/>
  <c r="P146" i="1"/>
  <c r="CR139" i="1"/>
  <c r="CS139" i="1"/>
  <c r="AD139" i="1"/>
  <c r="CP135" i="1"/>
  <c r="O135" i="1" s="1"/>
  <c r="CP132" i="1"/>
  <c r="O132" i="1" s="1"/>
  <c r="GM132" i="1" s="1"/>
  <c r="CP129" i="1"/>
  <c r="O129" i="1" s="1"/>
  <c r="AB128" i="1"/>
  <c r="CY122" i="1"/>
  <c r="CZ122" i="1"/>
  <c r="Y122" i="1"/>
  <c r="CY82" i="1"/>
  <c r="CZ82" i="1"/>
  <c r="X82" i="1"/>
  <c r="Y82" i="1"/>
  <c r="CP64" i="1"/>
  <c r="O64" i="1" s="1"/>
  <c r="CY66" i="1"/>
  <c r="CZ66" i="1"/>
  <c r="X66" i="1"/>
  <c r="Y66" i="1"/>
  <c r="Q235" i="1"/>
  <c r="Q188" i="1"/>
  <c r="CP188" i="1" s="1"/>
  <c r="O188" i="1" s="1"/>
  <c r="R185" i="1"/>
  <c r="P183" i="1"/>
  <c r="P177" i="1"/>
  <c r="CP177" i="1" s="1"/>
  <c r="O177" i="1" s="1"/>
  <c r="GM177" i="1" s="1"/>
  <c r="GO177" i="1" s="1"/>
  <c r="CS175" i="1"/>
  <c r="R172" i="1"/>
  <c r="R169" i="1"/>
  <c r="R167" i="1"/>
  <c r="R165" i="1"/>
  <c r="P163" i="1"/>
  <c r="P160" i="1"/>
  <c r="CQ158" i="1"/>
  <c r="CP157" i="1"/>
  <c r="O157" i="1" s="1"/>
  <c r="GM157" i="1" s="1"/>
  <c r="P155" i="1"/>
  <c r="CP155" i="1" s="1"/>
  <c r="O155" i="1" s="1"/>
  <c r="CT154" i="1"/>
  <c r="CU281" i="3"/>
  <c r="CV281" i="3"/>
  <c r="CX282" i="3"/>
  <c r="CT152" i="1"/>
  <c r="P147" i="1"/>
  <c r="X146" i="1"/>
  <c r="CQ144" i="1"/>
  <c r="P144" i="1"/>
  <c r="CU271" i="3"/>
  <c r="CV271" i="3"/>
  <c r="CX271" i="3"/>
  <c r="Q142" i="1"/>
  <c r="R142" i="1"/>
  <c r="CP138" i="1"/>
  <c r="O138" i="1" s="1"/>
  <c r="GM138" i="1" s="1"/>
  <c r="Q127" i="1"/>
  <c r="AB122" i="1"/>
  <c r="U77" i="1"/>
  <c r="CP73" i="1"/>
  <c r="O73" i="1" s="1"/>
  <c r="GM73" i="1" s="1"/>
  <c r="GO73" i="1" s="1"/>
  <c r="CS194" i="1"/>
  <c r="CS191" i="1"/>
  <c r="Q185" i="1"/>
  <c r="CS180" i="1"/>
  <c r="Q172" i="1"/>
  <c r="CZ171" i="1"/>
  <c r="Q169" i="1"/>
  <c r="Q165" i="1"/>
  <c r="CP164" i="1"/>
  <c r="O164" i="1" s="1"/>
  <c r="CP161" i="1"/>
  <c r="O161" i="1" s="1"/>
  <c r="CP158" i="1"/>
  <c r="O158" i="1" s="1"/>
  <c r="CR152" i="1"/>
  <c r="AB144" i="1"/>
  <c r="AB143" i="1"/>
  <c r="R136" i="1"/>
  <c r="R133" i="1"/>
  <c r="R130" i="1"/>
  <c r="X122" i="1"/>
  <c r="R196" i="1"/>
  <c r="P185" i="1"/>
  <c r="P172" i="1"/>
  <c r="P169" i="1"/>
  <c r="CP169" i="1" s="1"/>
  <c r="O169" i="1" s="1"/>
  <c r="GM169" i="1" s="1"/>
  <c r="GO169" i="1" s="1"/>
  <c r="P167" i="1"/>
  <c r="CP167" i="1" s="1"/>
  <c r="O167" i="1" s="1"/>
  <c r="GM167" i="1" s="1"/>
  <c r="GO167" i="1" s="1"/>
  <c r="P165" i="1"/>
  <c r="CP165" i="1" s="1"/>
  <c r="O165" i="1" s="1"/>
  <c r="GM165" i="1" s="1"/>
  <c r="GO165" i="1" s="1"/>
  <c r="R162" i="1"/>
  <c r="R159" i="1"/>
  <c r="CZ155" i="1"/>
  <c r="CT153" i="1"/>
  <c r="S153" i="1"/>
  <c r="CQ152" i="1"/>
  <c r="Y151" i="1"/>
  <c r="CY151" i="1"/>
  <c r="P149" i="1"/>
  <c r="CP149" i="1" s="1"/>
  <c r="O149" i="1" s="1"/>
  <c r="R148" i="1"/>
  <c r="CR148" i="1"/>
  <c r="W144" i="1"/>
  <c r="S142" i="1"/>
  <c r="S140" i="1"/>
  <c r="Q136" i="1"/>
  <c r="Q133" i="1"/>
  <c r="Q130" i="1"/>
  <c r="FR128" i="1"/>
  <c r="CP128" i="1"/>
  <c r="O128" i="1" s="1"/>
  <c r="CP123" i="1"/>
  <c r="O123" i="1" s="1"/>
  <c r="Y121" i="1"/>
  <c r="GM121" i="1" s="1"/>
  <c r="CY121" i="1"/>
  <c r="CZ121" i="1"/>
  <c r="CP82" i="1"/>
  <c r="O82" i="1" s="1"/>
  <c r="GX77" i="1"/>
  <c r="CP71" i="1"/>
  <c r="O71" i="1" s="1"/>
  <c r="GM71" i="1" s="1"/>
  <c r="GO71" i="1" s="1"/>
  <c r="Q196" i="1"/>
  <c r="CP196" i="1" s="1"/>
  <c r="O196" i="1" s="1"/>
  <c r="GM196" i="1" s="1"/>
  <c r="Y183" i="1"/>
  <c r="Y163" i="1"/>
  <c r="Q162" i="1"/>
  <c r="CP162" i="1" s="1"/>
  <c r="O162" i="1" s="1"/>
  <c r="GM162" i="1" s="1"/>
  <c r="Y160" i="1"/>
  <c r="Q159" i="1"/>
  <c r="CP159" i="1" s="1"/>
  <c r="O159" i="1" s="1"/>
  <c r="GM159" i="1" s="1"/>
  <c r="CS153" i="1"/>
  <c r="AD153" i="1"/>
  <c r="GX152" i="1"/>
  <c r="W152" i="1"/>
  <c r="Q151" i="1"/>
  <c r="R139" i="1"/>
  <c r="FR134" i="1"/>
  <c r="CP134" i="1"/>
  <c r="O134" i="1" s="1"/>
  <c r="FR131" i="1"/>
  <c r="CP131" i="1"/>
  <c r="O131" i="1" s="1"/>
  <c r="GC26" i="1"/>
  <c r="ET87" i="1"/>
  <c r="S84" i="1"/>
  <c r="CT84" i="1"/>
  <c r="AG87" i="1"/>
  <c r="R171" i="1"/>
  <c r="S156" i="1"/>
  <c r="P154" i="1"/>
  <c r="CP154" i="1" s="1"/>
  <c r="O154" i="1" s="1"/>
  <c r="GM154" i="1" s="1"/>
  <c r="GO154" i="1" s="1"/>
  <c r="CP151" i="1"/>
  <c r="O151" i="1" s="1"/>
  <c r="GM151" i="1" s="1"/>
  <c r="GO151" i="1" s="1"/>
  <c r="X147" i="1"/>
  <c r="Y147" i="1"/>
  <c r="FR140" i="1"/>
  <c r="Q139" i="1"/>
  <c r="FR137" i="1"/>
  <c r="CP137" i="1"/>
  <c r="O137" i="1" s="1"/>
  <c r="S125" i="1"/>
  <c r="CT125" i="1"/>
  <c r="FV26" i="1"/>
  <c r="EM87" i="1"/>
  <c r="CX292" i="3"/>
  <c r="CU287" i="3"/>
  <c r="CX288" i="3"/>
  <c r="CX289" i="3"/>
  <c r="R151" i="1"/>
  <c r="W150" i="1"/>
  <c r="CY145" i="1"/>
  <c r="CZ145" i="1"/>
  <c r="Y145" i="1"/>
  <c r="CQ142" i="1"/>
  <c r="AB142" i="1"/>
  <c r="CT141" i="1"/>
  <c r="S141" i="1"/>
  <c r="AI87" i="1"/>
  <c r="Q73" i="1"/>
  <c r="CW170" i="3"/>
  <c r="CX171" i="3"/>
  <c r="CX172" i="3"/>
  <c r="CU168" i="3"/>
  <c r="CX168" i="3"/>
  <c r="Q61" i="1"/>
  <c r="P59" i="1"/>
  <c r="CP59" i="1" s="1"/>
  <c r="O59" i="1" s="1"/>
  <c r="CT46" i="1"/>
  <c r="S46" i="1"/>
  <c r="CU6" i="3"/>
  <c r="CX6" i="3"/>
  <c r="T33" i="1"/>
  <c r="DY87" i="1" s="1"/>
  <c r="Q33" i="1"/>
  <c r="R33" i="1"/>
  <c r="CY28" i="1"/>
  <c r="CZ28" i="1"/>
  <c r="X28" i="1"/>
  <c r="Y28" i="1"/>
  <c r="CR138" i="1"/>
  <c r="Y138" i="1"/>
  <c r="CR135" i="1"/>
  <c r="Y135" i="1"/>
  <c r="CR132" i="1"/>
  <c r="Y132" i="1"/>
  <c r="CR129" i="1"/>
  <c r="Y129" i="1"/>
  <c r="CR126" i="1"/>
  <c r="Y126" i="1"/>
  <c r="CQ123" i="1"/>
  <c r="P122" i="1"/>
  <c r="CI87" i="1"/>
  <c r="BD87" i="1"/>
  <c r="Q84" i="1"/>
  <c r="Q78" i="1"/>
  <c r="AB75" i="1"/>
  <c r="CZ74" i="1"/>
  <c r="AD73" i="1"/>
  <c r="AB73" i="1" s="1"/>
  <c r="CV219" i="3"/>
  <c r="CX219" i="3"/>
  <c r="CU219" i="3"/>
  <c r="P66" i="1"/>
  <c r="CT64" i="1"/>
  <c r="S64" i="1"/>
  <c r="CQ31" i="1"/>
  <c r="P31" i="1"/>
  <c r="CX897" i="3"/>
  <c r="CX879" i="3"/>
  <c r="AD84" i="1"/>
  <c r="P84" i="1"/>
  <c r="CP84" i="1" s="1"/>
  <c r="O84" i="1" s="1"/>
  <c r="AB82" i="1"/>
  <c r="S81" i="1"/>
  <c r="AB80" i="1"/>
  <c r="AD78" i="1"/>
  <c r="AB78" i="1" s="1"/>
  <c r="P78" i="1"/>
  <c r="R76" i="1"/>
  <c r="CX226" i="3"/>
  <c r="CU225" i="3"/>
  <c r="CY74" i="1"/>
  <c r="Q71" i="1"/>
  <c r="S69" i="1"/>
  <c r="AB68" i="1"/>
  <c r="AD66" i="1"/>
  <c r="AB66" i="1" s="1"/>
  <c r="CU175" i="3"/>
  <c r="CW177" i="3"/>
  <c r="CX177" i="3"/>
  <c r="CX179" i="3"/>
  <c r="CX181" i="3"/>
  <c r="Q64" i="1"/>
  <c r="CQ63" i="1"/>
  <c r="AB63" i="1"/>
  <c r="S61" i="1"/>
  <c r="AD58" i="1"/>
  <c r="CR58" i="1"/>
  <c r="CS58" i="1"/>
  <c r="CY47" i="1"/>
  <c r="CZ47" i="1"/>
  <c r="X47" i="1"/>
  <c r="Y47" i="1"/>
  <c r="CY43" i="1"/>
  <c r="CZ43" i="1"/>
  <c r="X43" i="1"/>
  <c r="GM43" i="1" s="1"/>
  <c r="GO43" i="1" s="1"/>
  <c r="Y43" i="1"/>
  <c r="Q147" i="1"/>
  <c r="S127" i="1"/>
  <c r="P112" i="1"/>
  <c r="BB87" i="1"/>
  <c r="AP87" i="1"/>
  <c r="Q76" i="1"/>
  <c r="CQ75" i="1"/>
  <c r="CS73" i="1"/>
  <c r="CZ72" i="1"/>
  <c r="CX211" i="3"/>
  <c r="CU211" i="3"/>
  <c r="CX212" i="3"/>
  <c r="CV211" i="3"/>
  <c r="CX214" i="3"/>
  <c r="CT66" i="1"/>
  <c r="P58" i="1"/>
  <c r="AB58" i="1"/>
  <c r="CR57" i="1"/>
  <c r="CS57" i="1"/>
  <c r="AD57" i="1"/>
  <c r="R57" i="1"/>
  <c r="R56" i="1"/>
  <c r="CR56" i="1"/>
  <c r="CS56" i="1"/>
  <c r="AD56" i="1"/>
  <c r="AB56" i="1" s="1"/>
  <c r="CR55" i="1"/>
  <c r="CS55" i="1"/>
  <c r="AD55" i="1"/>
  <c r="AB55" i="1" s="1"/>
  <c r="R55" i="1"/>
  <c r="W33" i="1"/>
  <c r="CR29" i="1"/>
  <c r="CS29" i="1"/>
  <c r="AD29" i="1"/>
  <c r="R29" i="1"/>
  <c r="CY29" i="1"/>
  <c r="CU267" i="3"/>
  <c r="CV267" i="3"/>
  <c r="CX268" i="3"/>
  <c r="AB84" i="1"/>
  <c r="S83" i="1"/>
  <c r="Q81" i="1"/>
  <c r="CP81" i="1" s="1"/>
  <c r="O81" i="1" s="1"/>
  <c r="S79" i="1"/>
  <c r="AD76" i="1"/>
  <c r="P76" i="1"/>
  <c r="CP76" i="1" s="1"/>
  <c r="O76" i="1" s="1"/>
  <c r="R74" i="1"/>
  <c r="CV222" i="3"/>
  <c r="CU222" i="3"/>
  <c r="CY72" i="1"/>
  <c r="Q69" i="1"/>
  <c r="CP69" i="1" s="1"/>
  <c r="O69" i="1" s="1"/>
  <c r="S67" i="1"/>
  <c r="CX195" i="3"/>
  <c r="CU191" i="3"/>
  <c r="CX197" i="3"/>
  <c r="CV191" i="3"/>
  <c r="CX191" i="3"/>
  <c r="CX199" i="3"/>
  <c r="CW192" i="3"/>
  <c r="CX200" i="3"/>
  <c r="CX192" i="3"/>
  <c r="CW194" i="3"/>
  <c r="CX194" i="3"/>
  <c r="CW195" i="3"/>
  <c r="Q66" i="1"/>
  <c r="CU183" i="3"/>
  <c r="CV183" i="3"/>
  <c r="CW184" i="3"/>
  <c r="CX184" i="3"/>
  <c r="CX186" i="3"/>
  <c r="CX188" i="3"/>
  <c r="Q65" i="1"/>
  <c r="CP65" i="1" s="1"/>
  <c r="O65" i="1" s="1"/>
  <c r="GM65" i="1" s="1"/>
  <c r="GO65" i="1" s="1"/>
  <c r="CQ61" i="1"/>
  <c r="AB61" i="1"/>
  <c r="P61" i="1"/>
  <c r="CP61" i="1" s="1"/>
  <c r="O61" i="1" s="1"/>
  <c r="CU163" i="3"/>
  <c r="CW165" i="3"/>
  <c r="CX165" i="3"/>
  <c r="X58" i="1"/>
  <c r="AB57" i="1"/>
  <c r="P57" i="1"/>
  <c r="Q74" i="1"/>
  <c r="CQ59" i="1"/>
  <c r="CY49" i="1"/>
  <c r="X49" i="1"/>
  <c r="Y49" i="1"/>
  <c r="CP46" i="1"/>
  <c r="O46" i="1" s="1"/>
  <c r="CT44" i="1"/>
  <c r="S44" i="1"/>
  <c r="Y39" i="1"/>
  <c r="CY39" i="1"/>
  <c r="CZ39" i="1"/>
  <c r="X39" i="1"/>
  <c r="X37" i="1"/>
  <c r="CR37" i="1"/>
  <c r="CS37" i="1"/>
  <c r="AD37" i="1"/>
  <c r="R37" i="1"/>
  <c r="U33" i="1"/>
  <c r="DZ87" i="1" s="1"/>
  <c r="AB32" i="1"/>
  <c r="X29" i="1"/>
  <c r="P153" i="1"/>
  <c r="CP153" i="1" s="1"/>
  <c r="O153" i="1" s="1"/>
  <c r="S150" i="1"/>
  <c r="R146" i="1"/>
  <c r="P141" i="1"/>
  <c r="P139" i="1"/>
  <c r="P136" i="1"/>
  <c r="P133" i="1"/>
  <c r="P130" i="1"/>
  <c r="P127" i="1"/>
  <c r="R121" i="1"/>
  <c r="S85" i="1"/>
  <c r="Q83" i="1"/>
  <c r="CP83" i="1" s="1"/>
  <c r="O83" i="1" s="1"/>
  <c r="Q79" i="1"/>
  <c r="CP79" i="1" s="1"/>
  <c r="O79" i="1" s="1"/>
  <c r="S77" i="1"/>
  <c r="CS76" i="1"/>
  <c r="AB76" i="1"/>
  <c r="AD74" i="1"/>
  <c r="P74" i="1"/>
  <c r="CP74" i="1" s="1"/>
  <c r="O74" i="1" s="1"/>
  <c r="R72" i="1"/>
  <c r="Y71" i="1"/>
  <c r="CU220" i="3"/>
  <c r="CV220" i="3"/>
  <c r="Q67" i="1"/>
  <c r="CP67" i="1" s="1"/>
  <c r="O67" i="1" s="1"/>
  <c r="X62" i="1"/>
  <c r="CZ62" i="1"/>
  <c r="CU173" i="3"/>
  <c r="Q62" i="1"/>
  <c r="CP62" i="1" s="1"/>
  <c r="O62" i="1" s="1"/>
  <c r="GM62" i="1" s="1"/>
  <c r="GN62" i="1" s="1"/>
  <c r="W61" i="1"/>
  <c r="S60" i="1"/>
  <c r="Y55" i="1"/>
  <c r="CY55" i="1"/>
  <c r="CZ55" i="1"/>
  <c r="R52" i="1"/>
  <c r="CR52" i="1"/>
  <c r="CS52" i="1"/>
  <c r="AD52" i="1"/>
  <c r="AB52" i="1" s="1"/>
  <c r="CQ35" i="1"/>
  <c r="P35" i="1"/>
  <c r="Q29" i="1"/>
  <c r="CU273" i="3"/>
  <c r="CV273" i="3"/>
  <c r="CW274" i="3"/>
  <c r="CX274" i="3"/>
  <c r="CW275" i="3"/>
  <c r="CX276" i="3"/>
  <c r="Q146" i="1"/>
  <c r="CS124" i="1"/>
  <c r="I124" i="1"/>
  <c r="R123" i="1"/>
  <c r="GA87" i="1"/>
  <c r="Y76" i="1"/>
  <c r="CX227" i="3"/>
  <c r="CU227" i="3"/>
  <c r="CV227" i="3"/>
  <c r="Q72" i="1"/>
  <c r="CP72" i="1" s="1"/>
  <c r="O72" i="1" s="1"/>
  <c r="GM72" i="1" s="1"/>
  <c r="GO72" i="1" s="1"/>
  <c r="X71" i="1"/>
  <c r="S70" i="1"/>
  <c r="CT65" i="1"/>
  <c r="GX64" i="1"/>
  <c r="CJ87" i="1" s="1"/>
  <c r="W64" i="1"/>
  <c r="AJ87" i="1" s="1"/>
  <c r="CT61" i="1"/>
  <c r="CS60" i="1"/>
  <c r="AD60" i="1"/>
  <c r="AB60" i="1" s="1"/>
  <c r="CZ58" i="1"/>
  <c r="Y57" i="1"/>
  <c r="CY56" i="1"/>
  <c r="CZ56" i="1"/>
  <c r="Y56" i="1"/>
  <c r="Q55" i="1"/>
  <c r="CP55" i="1" s="1"/>
  <c r="O55" i="1" s="1"/>
  <c r="GM55" i="1" s="1"/>
  <c r="GO55" i="1" s="1"/>
  <c r="CR51" i="1"/>
  <c r="CS51" i="1"/>
  <c r="AD51" i="1"/>
  <c r="AB51" i="1" s="1"/>
  <c r="R51" i="1"/>
  <c r="Y37" i="1"/>
  <c r="GX33" i="1"/>
  <c r="GB87" i="1" s="1"/>
  <c r="S33" i="1"/>
  <c r="AB153" i="1"/>
  <c r="AD146" i="1"/>
  <c r="AB146" i="1" s="1"/>
  <c r="AB141" i="1"/>
  <c r="AB139" i="1"/>
  <c r="R138" i="1"/>
  <c r="AB136" i="1"/>
  <c r="R135" i="1"/>
  <c r="AB133" i="1"/>
  <c r="R132" i="1"/>
  <c r="AB130" i="1"/>
  <c r="R129" i="1"/>
  <c r="AB127" i="1"/>
  <c r="R126" i="1"/>
  <c r="EU87" i="1"/>
  <c r="EI87" i="1"/>
  <c r="Q85" i="1"/>
  <c r="CU235" i="3"/>
  <c r="CV235" i="3"/>
  <c r="CX235" i="3"/>
  <c r="X76" i="1"/>
  <c r="S75" i="1"/>
  <c r="CS74" i="1"/>
  <c r="AB74" i="1"/>
  <c r="AD72" i="1"/>
  <c r="AB72" i="1" s="1"/>
  <c r="R70" i="1"/>
  <c r="CX217" i="3"/>
  <c r="CU215" i="3"/>
  <c r="CW216" i="3"/>
  <c r="CW217" i="3"/>
  <c r="P63" i="1"/>
  <c r="CY62" i="1"/>
  <c r="P60" i="1"/>
  <c r="CP60" i="1" s="1"/>
  <c r="O60" i="1" s="1"/>
  <c r="CQ60" i="1"/>
  <c r="CU161" i="3"/>
  <c r="CX162" i="3"/>
  <c r="R59" i="1"/>
  <c r="S59" i="1"/>
  <c r="CQ58" i="1"/>
  <c r="Q58" i="1"/>
  <c r="Q57" i="1"/>
  <c r="Q56" i="1"/>
  <c r="X53" i="1"/>
  <c r="CR53" i="1"/>
  <c r="CS53" i="1"/>
  <c r="AD53" i="1"/>
  <c r="AB53" i="1" s="1"/>
  <c r="R53" i="1"/>
  <c r="X52" i="1"/>
  <c r="CP41" i="1"/>
  <c r="O41" i="1" s="1"/>
  <c r="Q37" i="1"/>
  <c r="CU269" i="3"/>
  <c r="CV269" i="3"/>
  <c r="CX270" i="3"/>
  <c r="P91" i="1"/>
  <c r="FY87" i="1"/>
  <c r="EH87" i="1"/>
  <c r="AD85" i="1"/>
  <c r="AB85" i="1" s="1"/>
  <c r="P85" i="1"/>
  <c r="CS83" i="1"/>
  <c r="AB83" i="1"/>
  <c r="CS79" i="1"/>
  <c r="AB79" i="1"/>
  <c r="AD77" i="1"/>
  <c r="AB77" i="1" s="1"/>
  <c r="R75" i="1"/>
  <c r="Y74" i="1"/>
  <c r="CV223" i="3"/>
  <c r="CX223" i="3"/>
  <c r="CU223" i="3"/>
  <c r="CX224" i="3"/>
  <c r="Q70" i="1"/>
  <c r="CP70" i="1" s="1"/>
  <c r="O70" i="1" s="1"/>
  <c r="S68" i="1"/>
  <c r="CS67" i="1"/>
  <c r="AB67" i="1"/>
  <c r="U64" i="1"/>
  <c r="AH87" i="1" s="1"/>
  <c r="CQ62" i="1"/>
  <c r="AB62" i="1"/>
  <c r="GX61" i="1"/>
  <c r="R61" i="1"/>
  <c r="CQ57" i="1"/>
  <c r="CP56" i="1"/>
  <c r="O56" i="1" s="1"/>
  <c r="GM56" i="1" s="1"/>
  <c r="GO56" i="1" s="1"/>
  <c r="CQ53" i="1"/>
  <c r="P53" i="1"/>
  <c r="CP53" i="1" s="1"/>
  <c r="O53" i="1" s="1"/>
  <c r="GM53" i="1" s="1"/>
  <c r="GO53" i="1" s="1"/>
  <c r="Y51" i="1"/>
  <c r="CY51" i="1"/>
  <c r="CZ51" i="1"/>
  <c r="X51" i="1"/>
  <c r="F103" i="1"/>
  <c r="F97" i="1"/>
  <c r="R82" i="1"/>
  <c r="R80" i="1"/>
  <c r="CU232" i="3"/>
  <c r="CV232" i="3"/>
  <c r="CX232" i="3"/>
  <c r="Q75" i="1"/>
  <c r="CP75" i="1" s="1"/>
  <c r="O75" i="1" s="1"/>
  <c r="CS72" i="1"/>
  <c r="CZ71" i="1"/>
  <c r="R68" i="1"/>
  <c r="CX203" i="3"/>
  <c r="CX204" i="3"/>
  <c r="CX206" i="3"/>
  <c r="CU201" i="3"/>
  <c r="CW202" i="3"/>
  <c r="CX210" i="3"/>
  <c r="CW203" i="3"/>
  <c r="Y62" i="1"/>
  <c r="CY52" i="1"/>
  <c r="Q51" i="1"/>
  <c r="CY45" i="1"/>
  <c r="CZ45" i="1"/>
  <c r="X45" i="1"/>
  <c r="R122" i="1"/>
  <c r="CU265" i="3"/>
  <c r="CV265" i="3"/>
  <c r="CX265" i="3"/>
  <c r="Q80" i="1"/>
  <c r="CP80" i="1" s="1"/>
  <c r="O80" i="1" s="1"/>
  <c r="GM80" i="1" s="1"/>
  <c r="GN80" i="1" s="1"/>
  <c r="R73" i="1"/>
  <c r="CU221" i="3"/>
  <c r="CV221" i="3"/>
  <c r="Q68" i="1"/>
  <c r="CP68" i="1" s="1"/>
  <c r="O68" i="1" s="1"/>
  <c r="R64" i="1"/>
  <c r="CU174" i="3"/>
  <c r="CX174" i="3"/>
  <c r="Q63" i="1"/>
  <c r="CT62" i="1"/>
  <c r="CS59" i="1"/>
  <c r="AD59" i="1"/>
  <c r="AB59" i="1" s="1"/>
  <c r="R54" i="1"/>
  <c r="CR54" i="1"/>
  <c r="CS54" i="1"/>
  <c r="AD54" i="1"/>
  <c r="AB54" i="1" s="1"/>
  <c r="Y53" i="1"/>
  <c r="Q52" i="1"/>
  <c r="CP52" i="1" s="1"/>
  <c r="O52" i="1" s="1"/>
  <c r="GM52" i="1" s="1"/>
  <c r="GO52" i="1" s="1"/>
  <c r="CP51" i="1"/>
  <c r="O51" i="1" s="1"/>
  <c r="GM51" i="1" s="1"/>
  <c r="GN51" i="1" s="1"/>
  <c r="CP40" i="1"/>
  <c r="O40" i="1" s="1"/>
  <c r="CZ31" i="1"/>
  <c r="X31" i="1"/>
  <c r="Y31" i="1"/>
  <c r="CY31" i="1"/>
  <c r="Q38" i="1"/>
  <c r="CP38" i="1" s="1"/>
  <c r="O38" i="1" s="1"/>
  <c r="GM38" i="1" s="1"/>
  <c r="GO38" i="1" s="1"/>
  <c r="Q28" i="1"/>
  <c r="AD87" i="1" s="1"/>
  <c r="CX880" i="3"/>
  <c r="DH861" i="3"/>
  <c r="DI861" i="3"/>
  <c r="DF861" i="3"/>
  <c r="DJ861" i="3" s="1"/>
  <c r="DF846" i="3"/>
  <c r="DJ846" i="3" s="1"/>
  <c r="DG846" i="3"/>
  <c r="DH846" i="3"/>
  <c r="DI846" i="3"/>
  <c r="CW726" i="3"/>
  <c r="CZ57" i="1"/>
  <c r="CZ53" i="1"/>
  <c r="CU126" i="3"/>
  <c r="CV126" i="3"/>
  <c r="CX126" i="3"/>
  <c r="CT47" i="1"/>
  <c r="Q45" i="1"/>
  <c r="CT43" i="1"/>
  <c r="Y41" i="1"/>
  <c r="AD38" i="1"/>
  <c r="AB38" i="1" s="1"/>
  <c r="CZ37" i="1"/>
  <c r="CS36" i="1"/>
  <c r="AB36" i="1"/>
  <c r="CQ34" i="1"/>
  <c r="CQ32" i="1"/>
  <c r="CS30" i="1"/>
  <c r="AB30" i="1"/>
  <c r="CZ29" i="1"/>
  <c r="P28" i="1"/>
  <c r="CX891" i="3"/>
  <c r="CW850" i="3"/>
  <c r="CX850" i="3"/>
  <c r="CW799" i="3"/>
  <c r="CW797" i="3"/>
  <c r="CX706" i="3"/>
  <c r="AD61" i="1"/>
  <c r="Y58" i="1"/>
  <c r="CU159" i="3"/>
  <c r="CV159" i="3"/>
  <c r="CX159" i="3"/>
  <c r="CY57" i="1"/>
  <c r="CY53" i="1"/>
  <c r="Q50" i="1"/>
  <c r="CP50" i="1" s="1"/>
  <c r="O50" i="1" s="1"/>
  <c r="S48" i="1"/>
  <c r="AB47" i="1"/>
  <c r="AD45" i="1"/>
  <c r="AB45" i="1" s="1"/>
  <c r="P45" i="1"/>
  <c r="AB43" i="1"/>
  <c r="S42" i="1"/>
  <c r="X41" i="1"/>
  <c r="CY37" i="1"/>
  <c r="CR36" i="1"/>
  <c r="Y36" i="1"/>
  <c r="R35" i="1"/>
  <c r="AD33" i="1"/>
  <c r="P33" i="1"/>
  <c r="R31" i="1"/>
  <c r="CR30" i="1"/>
  <c r="CU3" i="3"/>
  <c r="CV3" i="3"/>
  <c r="CX3" i="3"/>
  <c r="CX885" i="3"/>
  <c r="CW864" i="3"/>
  <c r="CX864" i="3"/>
  <c r="DF844" i="3"/>
  <c r="DJ844" i="3" s="1"/>
  <c r="DG844" i="3"/>
  <c r="DH844" i="3"/>
  <c r="DI844" i="3"/>
  <c r="DG831" i="3"/>
  <c r="DH831" i="3"/>
  <c r="DI831" i="3"/>
  <c r="CW804" i="3"/>
  <c r="CU117" i="3"/>
  <c r="CW118" i="3"/>
  <c r="CW119" i="3"/>
  <c r="CX119" i="3"/>
  <c r="CV117" i="3"/>
  <c r="CT45" i="1"/>
  <c r="CS38" i="1"/>
  <c r="CQ36" i="1"/>
  <c r="X36" i="1"/>
  <c r="Q35" i="1"/>
  <c r="CT33" i="1"/>
  <c r="Q31" i="1"/>
  <c r="CQ30" i="1"/>
  <c r="AB28" i="1"/>
  <c r="CX892" i="3"/>
  <c r="CX881" i="3"/>
  <c r="CX868" i="3"/>
  <c r="DF836" i="3"/>
  <c r="DG836" i="3"/>
  <c r="DH836" i="3"/>
  <c r="DI836" i="3"/>
  <c r="DJ836" i="3" s="1"/>
  <c r="CX793" i="3"/>
  <c r="CX139" i="3"/>
  <c r="CX143" i="3"/>
  <c r="CU135" i="3"/>
  <c r="CW136" i="3"/>
  <c r="CX140" i="3"/>
  <c r="CX135" i="3"/>
  <c r="CX146" i="3"/>
  <c r="CX144" i="3"/>
  <c r="Y54" i="1"/>
  <c r="GM54" i="1" s="1"/>
  <c r="GO54" i="1" s="1"/>
  <c r="Y52" i="1"/>
  <c r="CU129" i="3"/>
  <c r="CX130" i="3"/>
  <c r="CV129" i="3"/>
  <c r="CR38" i="1"/>
  <c r="Y38" i="1"/>
  <c r="AD35" i="1"/>
  <c r="AB35" i="1" s="1"/>
  <c r="AB33" i="1"/>
  <c r="AD31" i="1"/>
  <c r="AB31" i="1" s="1"/>
  <c r="CX898" i="3"/>
  <c r="CX875" i="3"/>
  <c r="CW871" i="3"/>
  <c r="DG862" i="3"/>
  <c r="DH862" i="3"/>
  <c r="DI862" i="3"/>
  <c r="DF858" i="3"/>
  <c r="DG858" i="3"/>
  <c r="DJ858" i="3" s="1"/>
  <c r="DI858" i="3"/>
  <c r="DF842" i="3"/>
  <c r="DJ842" i="3" s="1"/>
  <c r="DG842" i="3"/>
  <c r="DH842" i="3"/>
  <c r="DI842" i="3"/>
  <c r="CX820" i="3"/>
  <c r="CV888" i="3"/>
  <c r="CW878" i="3"/>
  <c r="DF856" i="3"/>
  <c r="DG856" i="3"/>
  <c r="DJ856" i="3" s="1"/>
  <c r="DH856" i="3"/>
  <c r="DI856" i="3"/>
  <c r="CX823" i="3"/>
  <c r="CX811" i="3"/>
  <c r="CX802" i="3"/>
  <c r="Y50" i="1"/>
  <c r="Q44" i="1"/>
  <c r="CP44" i="1" s="1"/>
  <c r="O44" i="1" s="1"/>
  <c r="Y40" i="1"/>
  <c r="R39" i="1"/>
  <c r="P37" i="1"/>
  <c r="CP37" i="1" s="1"/>
  <c r="O37" i="1" s="1"/>
  <c r="GM37" i="1" s="1"/>
  <c r="GO37" i="1" s="1"/>
  <c r="CS35" i="1"/>
  <c r="S34" i="1"/>
  <c r="S32" i="1"/>
  <c r="P29" i="1"/>
  <c r="CX893" i="3"/>
  <c r="CX882" i="3"/>
  <c r="CX865" i="3"/>
  <c r="DF851" i="3"/>
  <c r="DG851" i="3"/>
  <c r="DJ851" i="3" s="1"/>
  <c r="DI851" i="3"/>
  <c r="CX816" i="3"/>
  <c r="CV814" i="3"/>
  <c r="CX740" i="3"/>
  <c r="Q39" i="1"/>
  <c r="CP39" i="1" s="1"/>
  <c r="O39" i="1" s="1"/>
  <c r="GM39" i="1" s="1"/>
  <c r="GO39" i="1" s="1"/>
  <c r="DF849" i="3"/>
  <c r="DG849" i="3"/>
  <c r="DJ849" i="3" s="1"/>
  <c r="DH849" i="3"/>
  <c r="DI849" i="3"/>
  <c r="DF845" i="3"/>
  <c r="DJ845" i="3" s="1"/>
  <c r="DG845" i="3"/>
  <c r="DH845" i="3"/>
  <c r="DI845" i="3"/>
  <c r="CX807" i="3"/>
  <c r="CZ54" i="1"/>
  <c r="CZ52" i="1"/>
  <c r="CU125" i="3"/>
  <c r="CV125" i="3"/>
  <c r="AD39" i="1"/>
  <c r="AB39" i="1" s="1"/>
  <c r="CZ38" i="1"/>
  <c r="AB37" i="1"/>
  <c r="Q34" i="1"/>
  <c r="Q32" i="1"/>
  <c r="S30" i="1"/>
  <c r="AB29" i="1"/>
  <c r="CX889" i="3"/>
  <c r="CX872" i="3"/>
  <c r="R58" i="1"/>
  <c r="CX157" i="3"/>
  <c r="CU147" i="3"/>
  <c r="CX150" i="3"/>
  <c r="CX152" i="3"/>
  <c r="CX154" i="3"/>
  <c r="CX149" i="3"/>
  <c r="CX151" i="3"/>
  <c r="CX153" i="3"/>
  <c r="CX132" i="3"/>
  <c r="CU131" i="3"/>
  <c r="Q49" i="1"/>
  <c r="CP49" i="1" s="1"/>
  <c r="O49" i="1" s="1"/>
  <c r="GM49" i="1" s="1"/>
  <c r="GO49" i="1" s="1"/>
  <c r="AB46" i="1"/>
  <c r="AB44" i="1"/>
  <c r="R36" i="1"/>
  <c r="AD34" i="1"/>
  <c r="AB34" i="1" s="1"/>
  <c r="P34" i="1"/>
  <c r="AD32" i="1"/>
  <c r="P32" i="1"/>
  <c r="R30" i="1"/>
  <c r="Y29" i="1"/>
  <c r="CU2" i="3"/>
  <c r="CX2" i="3"/>
  <c r="DF852" i="3"/>
  <c r="DJ852" i="3" s="1"/>
  <c r="DH852" i="3"/>
  <c r="DI852" i="3"/>
  <c r="DF835" i="3"/>
  <c r="DJ835" i="3" s="1"/>
  <c r="DG835" i="3"/>
  <c r="DH835" i="3"/>
  <c r="DI835" i="3"/>
  <c r="DF831" i="3"/>
  <c r="DJ831" i="3" s="1"/>
  <c r="CX824" i="3"/>
  <c r="CZ50" i="1"/>
  <c r="CW111" i="3"/>
  <c r="CW112" i="3"/>
  <c r="CW113" i="3"/>
  <c r="CX114" i="3"/>
  <c r="CX115" i="3"/>
  <c r="CU109" i="3"/>
  <c r="CV109" i="3"/>
  <c r="CX113" i="3"/>
  <c r="CX112" i="3"/>
  <c r="CZ40" i="1"/>
  <c r="CS39" i="1"/>
  <c r="Q36" i="1"/>
  <c r="CP36" i="1" s="1"/>
  <c r="O36" i="1" s="1"/>
  <c r="GM36" i="1" s="1"/>
  <c r="GO36" i="1" s="1"/>
  <c r="V31" i="1"/>
  <c r="EA87" i="1" s="1"/>
  <c r="Q30" i="1"/>
  <c r="CP30" i="1" s="1"/>
  <c r="O30" i="1" s="1"/>
  <c r="DH830" i="3"/>
  <c r="DI830" i="3"/>
  <c r="DF830" i="3"/>
  <c r="DJ830" i="3" s="1"/>
  <c r="CX819" i="3"/>
  <c r="CX745" i="3"/>
  <c r="CU128" i="3"/>
  <c r="CV128" i="3"/>
  <c r="Q47" i="1"/>
  <c r="CP47" i="1" s="1"/>
  <c r="O47" i="1" s="1"/>
  <c r="CX890" i="3"/>
  <c r="CX884" i="3"/>
  <c r="CW873" i="3"/>
  <c r="CW857" i="3"/>
  <c r="CX857" i="3"/>
  <c r="DH838" i="3"/>
  <c r="DI838" i="3"/>
  <c r="DF838" i="3"/>
  <c r="DF827" i="3"/>
  <c r="DG827" i="3"/>
  <c r="DJ827" i="3" s="1"/>
  <c r="DH827" i="3"/>
  <c r="DI827" i="3"/>
  <c r="CX810" i="3"/>
  <c r="CX801" i="3"/>
  <c r="CX1" i="3"/>
  <c r="CV1" i="3"/>
  <c r="CX826" i="3"/>
  <c r="CX799" i="3"/>
  <c r="CW777" i="3"/>
  <c r="CX777" i="3"/>
  <c r="DG773" i="3"/>
  <c r="DH773" i="3"/>
  <c r="DI773" i="3"/>
  <c r="DJ773" i="3" s="1"/>
  <c r="DF763" i="3"/>
  <c r="DI763" i="3"/>
  <c r="DG760" i="3"/>
  <c r="DH760" i="3"/>
  <c r="DI760" i="3"/>
  <c r="CX733" i="3"/>
  <c r="CW682" i="3"/>
  <c r="CX661" i="3"/>
  <c r="DF860" i="3"/>
  <c r="DJ860" i="3" s="1"/>
  <c r="DF854" i="3"/>
  <c r="DJ854" i="3" s="1"/>
  <c r="DF829" i="3"/>
  <c r="DJ829" i="3" s="1"/>
  <c r="CX794" i="3"/>
  <c r="DH787" i="3"/>
  <c r="DI787" i="3"/>
  <c r="DF770" i="3"/>
  <c r="DJ770" i="3" s="1"/>
  <c r="DG770" i="3"/>
  <c r="DH770" i="3"/>
  <c r="DI770" i="3"/>
  <c r="DF754" i="3"/>
  <c r="DG754" i="3"/>
  <c r="DJ754" i="3" s="1"/>
  <c r="DI754" i="3"/>
  <c r="CX724" i="3"/>
  <c r="CV714" i="3"/>
  <c r="CX659" i="3"/>
  <c r="CX632" i="3"/>
  <c r="CW782" i="3"/>
  <c r="CX782" i="3"/>
  <c r="CX748" i="3"/>
  <c r="CW738" i="3"/>
  <c r="CV736" i="3"/>
  <c r="CX702" i="3"/>
  <c r="CW692" i="3"/>
  <c r="DI843" i="3"/>
  <c r="DG788" i="3"/>
  <c r="DH788" i="3"/>
  <c r="DF783" i="3"/>
  <c r="DI783" i="3"/>
  <c r="DF768" i="3"/>
  <c r="DJ768" i="3" s="1"/>
  <c r="DG768" i="3"/>
  <c r="DH768" i="3"/>
  <c r="DI768" i="3"/>
  <c r="CW764" i="3"/>
  <c r="CX764" i="3"/>
  <c r="CX729" i="3"/>
  <c r="CX722" i="3"/>
  <c r="CX685" i="3"/>
  <c r="CX519" i="3"/>
  <c r="DH843" i="3"/>
  <c r="DF778" i="3"/>
  <c r="DJ778" i="3" s="1"/>
  <c r="DG778" i="3"/>
  <c r="DF761" i="3"/>
  <c r="DJ761" i="3" s="1"/>
  <c r="DG761" i="3"/>
  <c r="DH761" i="3"/>
  <c r="DI761" i="3"/>
  <c r="DF752" i="3"/>
  <c r="DG752" i="3"/>
  <c r="DJ752" i="3" s="1"/>
  <c r="DH752" i="3"/>
  <c r="DI752" i="3"/>
  <c r="CX746" i="3"/>
  <c r="CX717" i="3"/>
  <c r="CV707" i="3"/>
  <c r="DG843" i="3"/>
  <c r="DI841" i="3"/>
  <c r="DI834" i="3"/>
  <c r="DI825" i="3"/>
  <c r="DJ825" i="3" s="1"/>
  <c r="CV796" i="3"/>
  <c r="CX796" i="3"/>
  <c r="DF786" i="3"/>
  <c r="DJ786" i="3" s="1"/>
  <c r="DF773" i="3"/>
  <c r="DF771" i="3"/>
  <c r="DJ771" i="3" s="1"/>
  <c r="DG771" i="3"/>
  <c r="DH771" i="3"/>
  <c r="DH763" i="3"/>
  <c r="DF755" i="3"/>
  <c r="DJ755" i="3" s="1"/>
  <c r="DH755" i="3"/>
  <c r="DI755" i="3"/>
  <c r="CX741" i="3"/>
  <c r="CX710" i="3"/>
  <c r="CX705" i="3"/>
  <c r="CX700" i="3"/>
  <c r="CX688" i="3"/>
  <c r="CX567" i="3"/>
  <c r="DH841" i="3"/>
  <c r="DI840" i="3"/>
  <c r="DH834" i="3"/>
  <c r="DI833" i="3"/>
  <c r="DH825" i="3"/>
  <c r="CV789" i="3"/>
  <c r="CX789" i="3"/>
  <c r="CW784" i="3"/>
  <c r="CX784" i="3"/>
  <c r="DF779" i="3"/>
  <c r="DJ779" i="3" s="1"/>
  <c r="DI779" i="3"/>
  <c r="DG763" i="3"/>
  <c r="DJ763" i="3" s="1"/>
  <c r="CV749" i="3"/>
  <c r="CX732" i="3"/>
  <c r="CX720" i="3"/>
  <c r="CX703" i="3"/>
  <c r="CW693" i="3"/>
  <c r="CX693" i="3"/>
  <c r="CW683" i="3"/>
  <c r="DI855" i="3"/>
  <c r="DJ855" i="3" s="1"/>
  <c r="DI848" i="3"/>
  <c r="DG841" i="3"/>
  <c r="DH840" i="3"/>
  <c r="DI839" i="3"/>
  <c r="DG834" i="3"/>
  <c r="DH833" i="3"/>
  <c r="DI832" i="3"/>
  <c r="DG825" i="3"/>
  <c r="DG787" i="3"/>
  <c r="DF776" i="3"/>
  <c r="DG776" i="3"/>
  <c r="DJ776" i="3" s="1"/>
  <c r="DH776" i="3"/>
  <c r="DI776" i="3"/>
  <c r="DF760" i="3"/>
  <c r="DJ760" i="3" s="1"/>
  <c r="DH759" i="3"/>
  <c r="DI759" i="3"/>
  <c r="DF759" i="3"/>
  <c r="DJ759" i="3" s="1"/>
  <c r="CX744" i="3"/>
  <c r="CV667" i="3"/>
  <c r="CX624" i="3"/>
  <c r="CX873" i="3"/>
  <c r="CX859" i="3"/>
  <c r="DH855" i="3"/>
  <c r="DH848" i="3"/>
  <c r="DG840" i="3"/>
  <c r="DH839" i="3"/>
  <c r="CX837" i="3"/>
  <c r="DG833" i="3"/>
  <c r="DH832" i="3"/>
  <c r="CX828" i="3"/>
  <c r="CX791" i="3"/>
  <c r="DI788" i="3"/>
  <c r="DF787" i="3"/>
  <c r="DJ787" i="3" s="1"/>
  <c r="DH783" i="3"/>
  <c r="DF769" i="3"/>
  <c r="DJ769" i="3" s="1"/>
  <c r="DG769" i="3"/>
  <c r="DH769" i="3"/>
  <c r="DI769" i="3"/>
  <c r="CX698" i="3"/>
  <c r="CV696" i="3"/>
  <c r="DG855" i="3"/>
  <c r="DG848" i="3"/>
  <c r="DJ848" i="3" s="1"/>
  <c r="DG839" i="3"/>
  <c r="DJ839" i="3" s="1"/>
  <c r="DG832" i="3"/>
  <c r="DF788" i="3"/>
  <c r="DJ788" i="3" s="1"/>
  <c r="DG783" i="3"/>
  <c r="DJ783" i="3" s="1"/>
  <c r="DH780" i="3"/>
  <c r="DI780" i="3"/>
  <c r="DI778" i="3"/>
  <c r="DF772" i="3"/>
  <c r="DJ772" i="3" s="1"/>
  <c r="DG772" i="3"/>
  <c r="DH766" i="3"/>
  <c r="DI766" i="3"/>
  <c r="DF766" i="3"/>
  <c r="DJ766" i="3" s="1"/>
  <c r="CW753" i="3"/>
  <c r="CX753" i="3"/>
  <c r="CX730" i="3"/>
  <c r="CX728" i="3"/>
  <c r="CV723" i="3"/>
  <c r="CX711" i="3"/>
  <c r="CX689" i="3"/>
  <c r="CW792" i="3"/>
  <c r="DH778" i="3"/>
  <c r="CV762" i="3"/>
  <c r="CX762" i="3"/>
  <c r="DG756" i="3"/>
  <c r="DH756" i="3"/>
  <c r="DI756" i="3"/>
  <c r="CV721" i="3"/>
  <c r="CX716" i="3"/>
  <c r="CX684" i="3"/>
  <c r="CX672" i="3"/>
  <c r="CX665" i="3"/>
  <c r="CW607" i="3"/>
  <c r="DG781" i="3"/>
  <c r="DG774" i="3"/>
  <c r="DJ774" i="3" s="1"/>
  <c r="DG765" i="3"/>
  <c r="DJ765" i="3" s="1"/>
  <c r="DG758" i="3"/>
  <c r="DH757" i="3"/>
  <c r="CX738" i="3"/>
  <c r="CX714" i="3"/>
  <c r="CV679" i="3"/>
  <c r="CX679" i="3"/>
  <c r="CX673" i="3"/>
  <c r="CX641" i="3"/>
  <c r="CW638" i="3"/>
  <c r="CX638" i="3"/>
  <c r="CX605" i="3"/>
  <c r="CX600" i="3"/>
  <c r="CX595" i="3"/>
  <c r="DF781" i="3"/>
  <c r="DF774" i="3"/>
  <c r="DF765" i="3"/>
  <c r="DF758" i="3"/>
  <c r="DJ758" i="3" s="1"/>
  <c r="CX682" i="3"/>
  <c r="CW622" i="3"/>
  <c r="CX617" i="3"/>
  <c r="CW585" i="3"/>
  <c r="CX585" i="3"/>
  <c r="CV493" i="3"/>
  <c r="CX681" i="3"/>
  <c r="CX668" i="3"/>
  <c r="CX663" i="3"/>
  <c r="CW648" i="3"/>
  <c r="CX648" i="3"/>
  <c r="CV620" i="3"/>
  <c r="CW657" i="3"/>
  <c r="CX657" i="3"/>
  <c r="CX633" i="3"/>
  <c r="CW630" i="3"/>
  <c r="CX736" i="3"/>
  <c r="CX696" i="3"/>
  <c r="CX625" i="3"/>
  <c r="CW613" i="3"/>
  <c r="CX581" i="3"/>
  <c r="CX775" i="3"/>
  <c r="CX751" i="3"/>
  <c r="CX726" i="3"/>
  <c r="CX608" i="3"/>
  <c r="CX611" i="3"/>
  <c r="CW670" i="3"/>
  <c r="CX670" i="3"/>
  <c r="CX652" i="3"/>
  <c r="CX621" i="3"/>
  <c r="CX589" i="3"/>
  <c r="CX503" i="3"/>
  <c r="CX655" i="3"/>
  <c r="CW646" i="3"/>
  <c r="CX646" i="3"/>
  <c r="CX640" i="3"/>
  <c r="CX616" i="3"/>
  <c r="CW594" i="3"/>
  <c r="CX749" i="3"/>
  <c r="CX707" i="3"/>
  <c r="CX677" i="3"/>
  <c r="CX666" i="3"/>
  <c r="CX609" i="3"/>
  <c r="CX597" i="3"/>
  <c r="CV532" i="3"/>
  <c r="CX662" i="3"/>
  <c r="CX650" i="3"/>
  <c r="CW602" i="3"/>
  <c r="CX602" i="3"/>
  <c r="CV592" i="3"/>
  <c r="CX587" i="3"/>
  <c r="CX592" i="3"/>
  <c r="CX559" i="3"/>
  <c r="CW522" i="3"/>
  <c r="CX522" i="3"/>
  <c r="CX508" i="3"/>
  <c r="CX501" i="3"/>
  <c r="DF491" i="3"/>
  <c r="DG491" i="3"/>
  <c r="DH491" i="3"/>
  <c r="DI491" i="3"/>
  <c r="DJ491" i="3" s="1"/>
  <c r="DF486" i="3"/>
  <c r="DJ486" i="3" s="1"/>
  <c r="DG486" i="3"/>
  <c r="DH486" i="3"/>
  <c r="DI486" i="3"/>
  <c r="CX630" i="3"/>
  <c r="CX613" i="3"/>
  <c r="CX525" i="3"/>
  <c r="CW515" i="3"/>
  <c r="CW506" i="3"/>
  <c r="CV476" i="3"/>
  <c r="DG339" i="3"/>
  <c r="DH339" i="3"/>
  <c r="DI339" i="3"/>
  <c r="DF339" i="3"/>
  <c r="DJ339" i="3" s="1"/>
  <c r="CX582" i="3"/>
  <c r="CV570" i="3"/>
  <c r="CX570" i="3"/>
  <c r="CX546" i="3"/>
  <c r="CX530" i="3"/>
  <c r="CV557" i="3"/>
  <c r="CX554" i="3"/>
  <c r="CX538" i="3"/>
  <c r="CW533" i="3"/>
  <c r="CV513" i="3"/>
  <c r="CV494" i="3"/>
  <c r="CX576" i="3"/>
  <c r="CX528" i="3"/>
  <c r="CX520" i="3"/>
  <c r="CX504" i="3"/>
  <c r="CX563" i="3"/>
  <c r="CX560" i="3"/>
  <c r="CX544" i="3"/>
  <c r="CX523" i="3"/>
  <c r="CX511" i="3"/>
  <c r="CX484" i="3"/>
  <c r="CW479" i="3"/>
  <c r="CX479" i="3"/>
  <c r="DF386" i="3"/>
  <c r="DJ386" i="3" s="1"/>
  <c r="DG386" i="3"/>
  <c r="DH386" i="3"/>
  <c r="DI386" i="3"/>
  <c r="DF374" i="3"/>
  <c r="DJ374" i="3" s="1"/>
  <c r="DG374" i="3"/>
  <c r="DH374" i="3"/>
  <c r="DI374" i="3"/>
  <c r="CV547" i="3"/>
  <c r="CX516" i="3"/>
  <c r="CW497" i="3"/>
  <c r="CW492" i="3"/>
  <c r="CX492" i="3"/>
  <c r="CV487" i="3"/>
  <c r="CX487" i="3"/>
  <c r="CX482" i="3"/>
  <c r="CX477" i="3"/>
  <c r="CX465" i="3"/>
  <c r="CX667" i="3"/>
  <c r="CW571" i="3"/>
  <c r="CV555" i="3"/>
  <c r="CX550" i="3"/>
  <c r="CX534" i="3"/>
  <c r="CW514" i="3"/>
  <c r="CW507" i="3"/>
  <c r="CV500" i="3"/>
  <c r="CX594" i="3"/>
  <c r="CX580" i="3"/>
  <c r="CX542" i="3"/>
  <c r="CX539" i="3"/>
  <c r="CV495" i="3"/>
  <c r="CX577" i="3"/>
  <c r="CX548" i="3"/>
  <c r="CX529" i="3"/>
  <c r="CV521" i="3"/>
  <c r="CV505" i="3"/>
  <c r="CX572" i="3"/>
  <c r="CX561" i="3"/>
  <c r="CV553" i="3"/>
  <c r="CX553" i="3"/>
  <c r="CX537" i="3"/>
  <c r="CX512" i="3"/>
  <c r="CW480" i="3"/>
  <c r="CX557" i="3"/>
  <c r="CW468" i="3"/>
  <c r="CX460" i="3"/>
  <c r="CX432" i="3"/>
  <c r="CX430" i="3"/>
  <c r="DF371" i="3"/>
  <c r="DJ371" i="3" s="1"/>
  <c r="DG371" i="3"/>
  <c r="DH371" i="3"/>
  <c r="DI371" i="3"/>
  <c r="DF365" i="3"/>
  <c r="DJ365" i="3" s="1"/>
  <c r="DG365" i="3"/>
  <c r="DH365" i="3"/>
  <c r="DI365" i="3"/>
  <c r="DF362" i="3"/>
  <c r="DJ362" i="3" s="1"/>
  <c r="DG362" i="3"/>
  <c r="DH362" i="3"/>
  <c r="DI362" i="3"/>
  <c r="CW469" i="3"/>
  <c r="CX469" i="3"/>
  <c r="CX451" i="3"/>
  <c r="CW438" i="3"/>
  <c r="DF394" i="3"/>
  <c r="DG394" i="3"/>
  <c r="DJ394" i="3" s="1"/>
  <c r="DH394" i="3"/>
  <c r="DI394" i="3"/>
  <c r="DF352" i="3"/>
  <c r="DJ352" i="3" s="1"/>
  <c r="DG352" i="3"/>
  <c r="DI352" i="3"/>
  <c r="DH352" i="3"/>
  <c r="DG342" i="3"/>
  <c r="DH342" i="3"/>
  <c r="DF342" i="3"/>
  <c r="DI342" i="3"/>
  <c r="DJ342" i="3" s="1"/>
  <c r="CX441" i="3"/>
  <c r="DI397" i="3"/>
  <c r="DF397" i="3"/>
  <c r="DJ397" i="3" s="1"/>
  <c r="DG397" i="3"/>
  <c r="DF384" i="3"/>
  <c r="DJ384" i="3" s="1"/>
  <c r="DG384" i="3"/>
  <c r="DH384" i="3"/>
  <c r="DI384" i="3"/>
  <c r="DF377" i="3"/>
  <c r="DJ377" i="3" s="1"/>
  <c r="DG377" i="3"/>
  <c r="DH377" i="3"/>
  <c r="DI377" i="3"/>
  <c r="DI368" i="3"/>
  <c r="DF368" i="3"/>
  <c r="DJ368" i="3" s="1"/>
  <c r="DG368" i="3"/>
  <c r="CX500" i="3"/>
  <c r="CX494" i="3"/>
  <c r="DI485" i="3"/>
  <c r="DJ485" i="3" s="1"/>
  <c r="CX476" i="3"/>
  <c r="DF436" i="3"/>
  <c r="DG436" i="3"/>
  <c r="DH436" i="3"/>
  <c r="DI436" i="3"/>
  <c r="DJ436" i="3" s="1"/>
  <c r="DF419" i="3"/>
  <c r="DG419" i="3"/>
  <c r="DH419" i="3"/>
  <c r="DI419" i="3"/>
  <c r="DJ419" i="3" s="1"/>
  <c r="DF403" i="3"/>
  <c r="DJ403" i="3" s="1"/>
  <c r="DG403" i="3"/>
  <c r="DH403" i="3"/>
  <c r="DI403" i="3"/>
  <c r="CX300" i="3"/>
  <c r="CX514" i="3"/>
  <c r="CX506" i="3"/>
  <c r="DH485" i="3"/>
  <c r="CX461" i="3"/>
  <c r="DF416" i="3"/>
  <c r="DJ416" i="3" s="1"/>
  <c r="DG416" i="3"/>
  <c r="DH416" i="3"/>
  <c r="DI416" i="3"/>
  <c r="DF401" i="3"/>
  <c r="DG401" i="3"/>
  <c r="DJ401" i="3" s="1"/>
  <c r="DH401" i="3"/>
  <c r="DI401" i="3"/>
  <c r="DI490" i="3"/>
  <c r="CX472" i="3"/>
  <c r="CW457" i="3"/>
  <c r="CX457" i="3"/>
  <c r="CW448" i="3"/>
  <c r="CX448" i="3"/>
  <c r="CX444" i="3"/>
  <c r="CW439" i="3"/>
  <c r="CX439" i="3"/>
  <c r="DF375" i="3"/>
  <c r="DJ375" i="3" s="1"/>
  <c r="DG375" i="3"/>
  <c r="DH375" i="3"/>
  <c r="DI375" i="3"/>
  <c r="CX466" i="3"/>
  <c r="CX453" i="3"/>
  <c r="CW442" i="3"/>
  <c r="CX426" i="3"/>
  <c r="DF424" i="3"/>
  <c r="DJ424" i="3" s="1"/>
  <c r="DG424" i="3"/>
  <c r="DH424" i="3"/>
  <c r="DI424" i="3"/>
  <c r="CW395" i="3"/>
  <c r="CX395" i="3"/>
  <c r="DF392" i="3"/>
  <c r="DJ392" i="3" s="1"/>
  <c r="DG392" i="3"/>
  <c r="DH392" i="3"/>
  <c r="DI392" i="3"/>
  <c r="DF385" i="3"/>
  <c r="DJ385" i="3" s="1"/>
  <c r="DG385" i="3"/>
  <c r="DH385" i="3"/>
  <c r="DI385" i="3"/>
  <c r="DF366" i="3"/>
  <c r="DJ366" i="3" s="1"/>
  <c r="DG366" i="3"/>
  <c r="DH366" i="3"/>
  <c r="DI366" i="3"/>
  <c r="DH345" i="3"/>
  <c r="DI345" i="3"/>
  <c r="DF345" i="3"/>
  <c r="DG345" i="3"/>
  <c r="DJ345" i="3" s="1"/>
  <c r="DG322" i="3"/>
  <c r="DH322" i="3"/>
  <c r="DI322" i="3"/>
  <c r="DF322" i="3"/>
  <c r="DJ322" i="3" s="1"/>
  <c r="CW278" i="3"/>
  <c r="CX278" i="3"/>
  <c r="DG490" i="3"/>
  <c r="DJ490" i="3" s="1"/>
  <c r="DI489" i="3"/>
  <c r="DJ489" i="3" s="1"/>
  <c r="CX480" i="3"/>
  <c r="DF412" i="3"/>
  <c r="DG412" i="3"/>
  <c r="DJ412" i="3" s="1"/>
  <c r="DH412" i="3"/>
  <c r="DI412" i="3"/>
  <c r="DF408" i="3"/>
  <c r="DG408" i="3"/>
  <c r="DJ408" i="3" s="1"/>
  <c r="DH408" i="3"/>
  <c r="DI408" i="3"/>
  <c r="DF364" i="3"/>
  <c r="DG364" i="3"/>
  <c r="DJ364" i="3" s="1"/>
  <c r="DH364" i="3"/>
  <c r="DI364" i="3"/>
  <c r="CX497" i="3"/>
  <c r="CW420" i="3"/>
  <c r="CX420" i="3"/>
  <c r="DI389" i="3"/>
  <c r="DF389" i="3"/>
  <c r="DJ389" i="3" s="1"/>
  <c r="DG389" i="3"/>
  <c r="DF383" i="3"/>
  <c r="DJ383" i="3" s="1"/>
  <c r="DG383" i="3"/>
  <c r="DH383" i="3"/>
  <c r="DI383" i="3"/>
  <c r="CX434" i="3"/>
  <c r="DF402" i="3"/>
  <c r="DJ402" i="3" s="1"/>
  <c r="DG402" i="3"/>
  <c r="DH402" i="3"/>
  <c r="DI402" i="3"/>
  <c r="DH397" i="3"/>
  <c r="DF380" i="3"/>
  <c r="DJ380" i="3" s="1"/>
  <c r="DG380" i="3"/>
  <c r="DH380" i="3"/>
  <c r="DI380" i="3"/>
  <c r="DF376" i="3"/>
  <c r="DJ376" i="3" s="1"/>
  <c r="DG376" i="3"/>
  <c r="DH376" i="3"/>
  <c r="DI376" i="3"/>
  <c r="DH368" i="3"/>
  <c r="DI285" i="3"/>
  <c r="DJ285" i="3" s="1"/>
  <c r="DF285" i="3"/>
  <c r="DG285" i="3"/>
  <c r="DH285" i="3"/>
  <c r="CX463" i="3"/>
  <c r="CW459" i="3"/>
  <c r="CX454" i="3"/>
  <c r="CV445" i="3"/>
  <c r="DF417" i="3"/>
  <c r="DJ417" i="3" s="1"/>
  <c r="DG417" i="3"/>
  <c r="DH417" i="3"/>
  <c r="DI417" i="3"/>
  <c r="DH327" i="3"/>
  <c r="DI327" i="3"/>
  <c r="DF327" i="3"/>
  <c r="DG327" i="3"/>
  <c r="DJ327" i="3" s="1"/>
  <c r="DF422" i="3"/>
  <c r="DJ422" i="3" s="1"/>
  <c r="DH404" i="3"/>
  <c r="DF398" i="3"/>
  <c r="DJ398" i="3" s="1"/>
  <c r="DH396" i="3"/>
  <c r="DF390" i="3"/>
  <c r="DJ390" i="3" s="1"/>
  <c r="DH388" i="3"/>
  <c r="DF369" i="3"/>
  <c r="DJ369" i="3" s="1"/>
  <c r="DH367" i="3"/>
  <c r="DH360" i="3"/>
  <c r="CX269" i="3"/>
  <c r="DF257" i="3"/>
  <c r="DJ257" i="3" s="1"/>
  <c r="DG257" i="3"/>
  <c r="DH257" i="3"/>
  <c r="DI257" i="3"/>
  <c r="CX110" i="3"/>
  <c r="CW110" i="3"/>
  <c r="DG404" i="3"/>
  <c r="DG396" i="3"/>
  <c r="DG388" i="3"/>
  <c r="DG367" i="3"/>
  <c r="DG360" i="3"/>
  <c r="DG357" i="3"/>
  <c r="DF353" i="3"/>
  <c r="DJ353" i="3" s="1"/>
  <c r="DH353" i="3"/>
  <c r="DI351" i="3"/>
  <c r="DI349" i="3"/>
  <c r="DF349" i="3"/>
  <c r="DJ349" i="3" s="1"/>
  <c r="DG349" i="3"/>
  <c r="DG338" i="3"/>
  <c r="DG335" i="3"/>
  <c r="DH335" i="3"/>
  <c r="CX281" i="3"/>
  <c r="CX411" i="3"/>
  <c r="DG346" i="3"/>
  <c r="DH346" i="3"/>
  <c r="DI346" i="3"/>
  <c r="CW328" i="3"/>
  <c r="CX328" i="3"/>
  <c r="DF316" i="3"/>
  <c r="DJ316" i="3" s="1"/>
  <c r="DG316" i="3"/>
  <c r="DH316" i="3"/>
  <c r="DI316" i="3"/>
  <c r="DF313" i="3"/>
  <c r="DJ313" i="3" s="1"/>
  <c r="DG313" i="3"/>
  <c r="DH313" i="3"/>
  <c r="DI313" i="3"/>
  <c r="CX291" i="3"/>
  <c r="CX267" i="3"/>
  <c r="DI254" i="3"/>
  <c r="DF254" i="3"/>
  <c r="DG254" i="3"/>
  <c r="DJ254" i="3" s="1"/>
  <c r="DI241" i="3"/>
  <c r="DF241" i="3"/>
  <c r="DG241" i="3"/>
  <c r="DJ241" i="3" s="1"/>
  <c r="CX141" i="3"/>
  <c r="CX442" i="3"/>
  <c r="DI407" i="3"/>
  <c r="DJ407" i="3" s="1"/>
  <c r="CX406" i="3"/>
  <c r="CX399" i="3"/>
  <c r="DF340" i="3"/>
  <c r="DJ340" i="3" s="1"/>
  <c r="DG340" i="3"/>
  <c r="DH340" i="3"/>
  <c r="DI340" i="3"/>
  <c r="DF308" i="3"/>
  <c r="DJ308" i="3" s="1"/>
  <c r="DG308" i="3"/>
  <c r="DH308" i="3"/>
  <c r="DI308" i="3"/>
  <c r="DF305" i="3"/>
  <c r="DJ305" i="3" s="1"/>
  <c r="DG305" i="3"/>
  <c r="DH305" i="3"/>
  <c r="DI305" i="3"/>
  <c r="CX279" i="3"/>
  <c r="DI400" i="3"/>
  <c r="DI393" i="3"/>
  <c r="DJ393" i="3" s="1"/>
  <c r="DI363" i="3"/>
  <c r="DJ363" i="3" s="1"/>
  <c r="DG332" i="3"/>
  <c r="DH332" i="3"/>
  <c r="DI323" i="3"/>
  <c r="DJ323" i="3" s="1"/>
  <c r="DF323" i="3"/>
  <c r="DG323" i="3"/>
  <c r="CV287" i="3"/>
  <c r="CX272" i="3"/>
  <c r="DF252" i="3"/>
  <c r="DG252" i="3"/>
  <c r="DJ252" i="3" s="1"/>
  <c r="DH252" i="3"/>
  <c r="DI252" i="3"/>
  <c r="DF239" i="3"/>
  <c r="DG239" i="3"/>
  <c r="DJ239" i="3" s="1"/>
  <c r="DH239" i="3"/>
  <c r="DI239" i="3"/>
  <c r="CX405" i="3"/>
  <c r="CX361" i="3"/>
  <c r="DH350" i="3"/>
  <c r="DI350" i="3"/>
  <c r="DF350" i="3"/>
  <c r="DJ350" i="3" s="1"/>
  <c r="DF329" i="3"/>
  <c r="DJ329" i="3" s="1"/>
  <c r="DG329" i="3"/>
  <c r="DH329" i="3"/>
  <c r="DI301" i="3"/>
  <c r="DJ301" i="3" s="1"/>
  <c r="DF301" i="3"/>
  <c r="DG301" i="3"/>
  <c r="CX284" i="3"/>
  <c r="DF259" i="3"/>
  <c r="DG259" i="3"/>
  <c r="DJ259" i="3" s="1"/>
  <c r="DH259" i="3"/>
  <c r="DI259" i="3"/>
  <c r="DF246" i="3"/>
  <c r="DG246" i="3"/>
  <c r="DJ246" i="3" s="1"/>
  <c r="DH246" i="3"/>
  <c r="DI246" i="3"/>
  <c r="CX216" i="3"/>
  <c r="DG400" i="3"/>
  <c r="DJ400" i="3" s="1"/>
  <c r="DG393" i="3"/>
  <c r="DH382" i="3"/>
  <c r="DH373" i="3"/>
  <c r="DG363" i="3"/>
  <c r="DF347" i="3"/>
  <c r="DJ347" i="3" s="1"/>
  <c r="DG347" i="3"/>
  <c r="DH347" i="3"/>
  <c r="DI347" i="3"/>
  <c r="DF341" i="3"/>
  <c r="DJ341" i="3" s="1"/>
  <c r="DG341" i="3"/>
  <c r="DH341" i="3"/>
  <c r="DF337" i="3"/>
  <c r="DJ337" i="3" s="1"/>
  <c r="DI337" i="3"/>
  <c r="DF333" i="3"/>
  <c r="DJ333" i="3" s="1"/>
  <c r="DG333" i="3"/>
  <c r="DI333" i="3"/>
  <c r="DF321" i="3"/>
  <c r="DH321" i="3"/>
  <c r="DI321" i="3"/>
  <c r="DJ321" i="3" s="1"/>
  <c r="DH381" i="3"/>
  <c r="DH372" i="3"/>
  <c r="DG353" i="3"/>
  <c r="DI335" i="3"/>
  <c r="CX297" i="3"/>
  <c r="CX275" i="3"/>
  <c r="DI410" i="3"/>
  <c r="DH357" i="3"/>
  <c r="DI357" i="3"/>
  <c r="DG351" i="3"/>
  <c r="DH351" i="3"/>
  <c r="DH338" i="3"/>
  <c r="DI338" i="3"/>
  <c r="DF317" i="3"/>
  <c r="DJ317" i="3" s="1"/>
  <c r="DG317" i="3"/>
  <c r="DH317" i="3"/>
  <c r="DI317" i="3"/>
  <c r="DF315" i="3"/>
  <c r="DJ315" i="3" s="1"/>
  <c r="DG315" i="3"/>
  <c r="DH315" i="3"/>
  <c r="DI315" i="3"/>
  <c r="CX295" i="3"/>
  <c r="CX290" i="3"/>
  <c r="CX266" i="3"/>
  <c r="CV233" i="3"/>
  <c r="CX233" i="3"/>
  <c r="CX228" i="3"/>
  <c r="CX445" i="3"/>
  <c r="DH423" i="3"/>
  <c r="DI422" i="3"/>
  <c r="DH415" i="3"/>
  <c r="CX413" i="3"/>
  <c r="DH410" i="3"/>
  <c r="DI398" i="3"/>
  <c r="DH391" i="3"/>
  <c r="DI390" i="3"/>
  <c r="DH379" i="3"/>
  <c r="DH370" i="3"/>
  <c r="DI369" i="3"/>
  <c r="CX359" i="3"/>
  <c r="DH354" i="3"/>
  <c r="DF348" i="3"/>
  <c r="DJ348" i="3" s="1"/>
  <c r="DG348" i="3"/>
  <c r="DH348" i="3"/>
  <c r="CW343" i="3"/>
  <c r="DI332" i="3"/>
  <c r="DI330" i="3"/>
  <c r="DF330" i="3"/>
  <c r="DJ330" i="3" s="1"/>
  <c r="DG330" i="3"/>
  <c r="DH323" i="3"/>
  <c r="DF309" i="3"/>
  <c r="DJ309" i="3" s="1"/>
  <c r="DG309" i="3"/>
  <c r="DH309" i="3"/>
  <c r="DI309" i="3"/>
  <c r="DF307" i="3"/>
  <c r="DJ307" i="3" s="1"/>
  <c r="DG307" i="3"/>
  <c r="DH307" i="3"/>
  <c r="DI307" i="3"/>
  <c r="DF263" i="3"/>
  <c r="DJ263" i="3" s="1"/>
  <c r="DG263" i="3"/>
  <c r="DH263" i="3"/>
  <c r="DI263" i="3"/>
  <c r="CW212" i="3"/>
  <c r="DG358" i="3"/>
  <c r="DH358" i="3"/>
  <c r="DF354" i="3"/>
  <c r="DJ354" i="3" s="1"/>
  <c r="DF343" i="3"/>
  <c r="DH343" i="3"/>
  <c r="DF334" i="3"/>
  <c r="DJ334" i="3" s="1"/>
  <c r="DH334" i="3"/>
  <c r="DI334" i="3"/>
  <c r="DF332" i="3"/>
  <c r="DJ332" i="3" s="1"/>
  <c r="DF325" i="3"/>
  <c r="DH325" i="3"/>
  <c r="DI325" i="3"/>
  <c r="DJ325" i="3" s="1"/>
  <c r="DF303" i="3"/>
  <c r="DG303" i="3"/>
  <c r="DJ303" i="3" s="1"/>
  <c r="DH303" i="3"/>
  <c r="DI303" i="3"/>
  <c r="DH301" i="3"/>
  <c r="CX293" i="3"/>
  <c r="CX273" i="3"/>
  <c r="CW253" i="3"/>
  <c r="CX253" i="3"/>
  <c r="CW240" i="3"/>
  <c r="CX240" i="3"/>
  <c r="DF331" i="3"/>
  <c r="DJ331" i="3" s="1"/>
  <c r="DF324" i="3"/>
  <c r="DJ324" i="3" s="1"/>
  <c r="DH318" i="3"/>
  <c r="DF310" i="3"/>
  <c r="DH260" i="3"/>
  <c r="DH247" i="3"/>
  <c r="CX207" i="3"/>
  <c r="CX196" i="3"/>
  <c r="CX167" i="3"/>
  <c r="CX155" i="3"/>
  <c r="DG318" i="3"/>
  <c r="CX287" i="3"/>
  <c r="DG260" i="3"/>
  <c r="DJ260" i="3" s="1"/>
  <c r="CX251" i="3"/>
  <c r="DG247" i="3"/>
  <c r="DJ247" i="3" s="1"/>
  <c r="CW204" i="3"/>
  <c r="CX189" i="3"/>
  <c r="CX160" i="3"/>
  <c r="CX320" i="3"/>
  <c r="CX312" i="3"/>
  <c r="CX244" i="3"/>
  <c r="CX234" i="3"/>
  <c r="CV225" i="3"/>
  <c r="CX225" i="3"/>
  <c r="CX220" i="3"/>
  <c r="CW213" i="3"/>
  <c r="CX213" i="3"/>
  <c r="CX182" i="3"/>
  <c r="CV175" i="3"/>
  <c r="CX175" i="3"/>
  <c r="CX170" i="3"/>
  <c r="CX158" i="3"/>
  <c r="CX136" i="3"/>
  <c r="DG96" i="3"/>
  <c r="DJ96" i="3" s="1"/>
  <c r="DH96" i="3"/>
  <c r="DI96" i="3"/>
  <c r="DF96" i="3"/>
  <c r="DH30" i="3"/>
  <c r="DI30" i="3"/>
  <c r="DF30" i="3"/>
  <c r="DJ30" i="3" s="1"/>
  <c r="DG30" i="3"/>
  <c r="DF21" i="3"/>
  <c r="DJ21" i="3" s="1"/>
  <c r="DG21" i="3"/>
  <c r="DH21" i="3"/>
  <c r="DI21" i="3"/>
  <c r="DI258" i="3"/>
  <c r="DJ258" i="3" s="1"/>
  <c r="DI245" i="3"/>
  <c r="CX221" i="3"/>
  <c r="CX202" i="3"/>
  <c r="CV127" i="3"/>
  <c r="CX208" i="3"/>
  <c r="CX187" i="3"/>
  <c r="CX180" i="3"/>
  <c r="CV173" i="3"/>
  <c r="CV163" i="3"/>
  <c r="CX163" i="3"/>
  <c r="DG70" i="3"/>
  <c r="DF70" i="3"/>
  <c r="DJ70" i="3" s="1"/>
  <c r="DH70" i="3"/>
  <c r="DI70" i="3"/>
  <c r="CW205" i="3"/>
  <c r="CX205" i="3"/>
  <c r="CW185" i="3"/>
  <c r="CW178" i="3"/>
  <c r="CV168" i="3"/>
  <c r="CX116" i="3"/>
  <c r="CX109" i="3"/>
  <c r="CX261" i="3"/>
  <c r="CX248" i="3"/>
  <c r="CX222" i="3"/>
  <c r="CW176" i="3"/>
  <c r="CV161" i="3"/>
  <c r="CX156" i="3"/>
  <c r="CX137" i="3"/>
  <c r="CW121" i="3"/>
  <c r="CX121" i="3"/>
  <c r="DI311" i="3"/>
  <c r="DI286" i="3"/>
  <c r="DJ286" i="3" s="1"/>
  <c r="DI262" i="3"/>
  <c r="DI256" i="3"/>
  <c r="DI250" i="3"/>
  <c r="CX218" i="3"/>
  <c r="CX190" i="3"/>
  <c r="CX166" i="3"/>
  <c r="DI319" i="3"/>
  <c r="DJ319" i="3" s="1"/>
  <c r="DH311" i="3"/>
  <c r="DI302" i="3"/>
  <c r="DH286" i="3"/>
  <c r="DH262" i="3"/>
  <c r="DH256" i="3"/>
  <c r="DI255" i="3"/>
  <c r="DH250" i="3"/>
  <c r="DI249" i="3"/>
  <c r="DI243" i="3"/>
  <c r="CV231" i="3"/>
  <c r="CX231" i="3"/>
  <c r="CV215" i="3"/>
  <c r="CX215" i="3"/>
  <c r="CX209" i="3"/>
  <c r="CX198" i="3"/>
  <c r="CX183" i="3"/>
  <c r="CW164" i="3"/>
  <c r="CV147" i="3"/>
  <c r="CX145" i="3"/>
  <c r="DI331" i="3"/>
  <c r="DI324" i="3"/>
  <c r="DH319" i="3"/>
  <c r="DG311" i="3"/>
  <c r="DJ311" i="3" s="1"/>
  <c r="DI310" i="3"/>
  <c r="DJ310" i="3" s="1"/>
  <c r="DH302" i="3"/>
  <c r="DG286" i="3"/>
  <c r="DG262" i="3"/>
  <c r="DJ262" i="3" s="1"/>
  <c r="DG256" i="3"/>
  <c r="DH255" i="3"/>
  <c r="DG250" i="3"/>
  <c r="DH249" i="3"/>
  <c r="DH243" i="3"/>
  <c r="DI242" i="3"/>
  <c r="DG238" i="3"/>
  <c r="DJ238" i="3" s="1"/>
  <c r="DH238" i="3"/>
  <c r="DI238" i="3"/>
  <c r="CX236" i="3"/>
  <c r="CW193" i="3"/>
  <c r="CV174" i="3"/>
  <c r="CV135" i="3"/>
  <c r="CV201" i="3"/>
  <c r="CW186" i="3"/>
  <c r="CW169" i="3"/>
  <c r="CX169" i="3"/>
  <c r="CX161" i="3"/>
  <c r="CW148" i="3"/>
  <c r="CX148" i="3"/>
  <c r="CX147" i="3"/>
  <c r="DF42" i="3"/>
  <c r="DG42" i="3"/>
  <c r="DJ42" i="3" s="1"/>
  <c r="DH42" i="3"/>
  <c r="DI42" i="3"/>
  <c r="DF33" i="3"/>
  <c r="DJ33" i="3" s="1"/>
  <c r="DG33" i="3"/>
  <c r="DH33" i="3"/>
  <c r="DI33" i="3"/>
  <c r="CX127" i="3"/>
  <c r="DI107" i="3"/>
  <c r="DF102" i="3"/>
  <c r="DJ102" i="3" s="1"/>
  <c r="DG102" i="3"/>
  <c r="DH102" i="3"/>
  <c r="DF10" i="3"/>
  <c r="DJ10" i="3" s="1"/>
  <c r="DG10" i="3"/>
  <c r="DH10" i="3"/>
  <c r="DI10" i="3"/>
  <c r="CV4" i="3"/>
  <c r="CX201" i="3"/>
  <c r="CX193" i="3"/>
  <c r="CX178" i="3"/>
  <c r="CX173" i="3"/>
  <c r="CX118" i="3"/>
  <c r="CV93" i="3"/>
  <c r="CX93" i="3"/>
  <c r="CX185" i="3"/>
  <c r="CX122" i="3"/>
  <c r="DH98" i="3"/>
  <c r="DF98" i="3"/>
  <c r="CX97" i="3"/>
  <c r="CV97" i="3"/>
  <c r="CW82" i="3"/>
  <c r="CX82" i="3"/>
  <c r="DH15" i="3"/>
  <c r="DI15" i="3"/>
  <c r="DF15" i="3"/>
  <c r="DJ15" i="3" s="1"/>
  <c r="DG15" i="3"/>
  <c r="DF99" i="3"/>
  <c r="DH99" i="3"/>
  <c r="DG99" i="3"/>
  <c r="DJ99" i="3" s="1"/>
  <c r="DG80" i="3"/>
  <c r="DI80" i="3"/>
  <c r="DF80" i="3"/>
  <c r="DJ80" i="3" s="1"/>
  <c r="DH80" i="3"/>
  <c r="DF73" i="3"/>
  <c r="DJ73" i="3" s="1"/>
  <c r="DG73" i="3"/>
  <c r="DH73" i="3"/>
  <c r="DI73" i="3"/>
  <c r="DH58" i="3"/>
  <c r="DF58" i="3"/>
  <c r="DJ58" i="3" s="1"/>
  <c r="DG58" i="3"/>
  <c r="DI58" i="3"/>
  <c r="DG50" i="3"/>
  <c r="DI50" i="3"/>
  <c r="DF50" i="3"/>
  <c r="DJ50" i="3" s="1"/>
  <c r="DH50" i="3"/>
  <c r="DG31" i="3"/>
  <c r="DH31" i="3"/>
  <c r="DI31" i="3"/>
  <c r="DF31" i="3"/>
  <c r="DJ31" i="3" s="1"/>
  <c r="DF71" i="3"/>
  <c r="DJ71" i="3" s="1"/>
  <c r="DG71" i="3"/>
  <c r="DH71" i="3"/>
  <c r="DI71" i="3"/>
  <c r="DF43" i="3"/>
  <c r="DG43" i="3"/>
  <c r="DJ43" i="3" s="1"/>
  <c r="DH43" i="3"/>
  <c r="DI43" i="3"/>
  <c r="DF34" i="3"/>
  <c r="DJ34" i="3" s="1"/>
  <c r="DG34" i="3"/>
  <c r="DH34" i="3"/>
  <c r="DI34" i="3"/>
  <c r="DF8" i="3"/>
  <c r="DG8" i="3"/>
  <c r="DJ8" i="3" s="1"/>
  <c r="DH8" i="3"/>
  <c r="DI8" i="3"/>
  <c r="CX176" i="3"/>
  <c r="CX164" i="3"/>
  <c r="CX134" i="3"/>
  <c r="CX128" i="3"/>
  <c r="CX123" i="3"/>
  <c r="DG106" i="3"/>
  <c r="DI106" i="3"/>
  <c r="CW69" i="3"/>
  <c r="CX69" i="3"/>
  <c r="DF16" i="3"/>
  <c r="DG16" i="3"/>
  <c r="DH16" i="3"/>
  <c r="DI16" i="3"/>
  <c r="DJ16" i="3" s="1"/>
  <c r="DF11" i="3"/>
  <c r="DJ11" i="3" s="1"/>
  <c r="DG11" i="3"/>
  <c r="DH11" i="3"/>
  <c r="DI11" i="3"/>
  <c r="CX5" i="3"/>
  <c r="CV5" i="3"/>
  <c r="CX138" i="3"/>
  <c r="CX129" i="3"/>
  <c r="DF56" i="3"/>
  <c r="DG56" i="3"/>
  <c r="DJ56" i="3" s="1"/>
  <c r="DH56" i="3"/>
  <c r="DI56" i="3"/>
  <c r="CW41" i="3"/>
  <c r="CX41" i="3"/>
  <c r="CV131" i="3"/>
  <c r="CX131" i="3"/>
  <c r="CW120" i="3"/>
  <c r="CX120" i="3"/>
  <c r="DF107" i="3"/>
  <c r="DJ107" i="3" s="1"/>
  <c r="DH107" i="3"/>
  <c r="DF95" i="3"/>
  <c r="DG95" i="3"/>
  <c r="DI95" i="3"/>
  <c r="DJ95" i="3" s="1"/>
  <c r="DF9" i="3"/>
  <c r="DG9" i="3"/>
  <c r="DJ9" i="3" s="1"/>
  <c r="DH9" i="3"/>
  <c r="DI9" i="3"/>
  <c r="CX142" i="3"/>
  <c r="DG108" i="3"/>
  <c r="DF108" i="3"/>
  <c r="DJ108" i="3" s="1"/>
  <c r="DG104" i="3"/>
  <c r="DJ104" i="3" s="1"/>
  <c r="DG98" i="3"/>
  <c r="DJ98" i="3" s="1"/>
  <c r="DG59" i="3"/>
  <c r="DI59" i="3"/>
  <c r="DF59" i="3"/>
  <c r="DJ59" i="3" s="1"/>
  <c r="DH59" i="3"/>
  <c r="DF51" i="3"/>
  <c r="DJ51" i="3" s="1"/>
  <c r="DH51" i="3"/>
  <c r="DG51" i="3"/>
  <c r="DI51" i="3"/>
  <c r="CX124" i="3"/>
  <c r="DF104" i="3"/>
  <c r="DI99" i="3"/>
  <c r="DG92" i="3"/>
  <c r="DH92" i="3"/>
  <c r="DI92" i="3"/>
  <c r="DF74" i="3"/>
  <c r="DJ74" i="3" s="1"/>
  <c r="DG74" i="3"/>
  <c r="DH74" i="3"/>
  <c r="DI74" i="3"/>
  <c r="DF72" i="3"/>
  <c r="DJ72" i="3" s="1"/>
  <c r="DG72" i="3"/>
  <c r="DH72" i="3"/>
  <c r="DI72" i="3"/>
  <c r="DF44" i="3"/>
  <c r="DJ44" i="3" s="1"/>
  <c r="DG44" i="3"/>
  <c r="DH44" i="3"/>
  <c r="DI44" i="3"/>
  <c r="DF60" i="3"/>
  <c r="DJ60" i="3" s="1"/>
  <c r="DH60" i="3"/>
  <c r="DH23" i="3"/>
  <c r="DI23" i="3"/>
  <c r="DI101" i="3"/>
  <c r="DH100" i="3"/>
  <c r="DF94" i="3"/>
  <c r="DH94" i="3"/>
  <c r="DF86" i="3"/>
  <c r="DJ86" i="3" s="1"/>
  <c r="DG79" i="3"/>
  <c r="DG78" i="3"/>
  <c r="DG77" i="3"/>
  <c r="DI55" i="3"/>
  <c r="DJ55" i="3" s="1"/>
  <c r="DG49" i="3"/>
  <c r="DG48" i="3"/>
  <c r="DG47" i="3"/>
  <c r="DG24" i="3"/>
  <c r="DH24" i="3"/>
  <c r="DI24" i="3"/>
  <c r="CX125" i="3"/>
  <c r="DH101" i="3"/>
  <c r="DF100" i="3"/>
  <c r="DJ100" i="3" s="1"/>
  <c r="DF79" i="3"/>
  <c r="DJ79" i="3" s="1"/>
  <c r="DF78" i="3"/>
  <c r="DJ78" i="3" s="1"/>
  <c r="DG75" i="3"/>
  <c r="DI67" i="3"/>
  <c r="DG57" i="3"/>
  <c r="DH55" i="3"/>
  <c r="DF49" i="3"/>
  <c r="DJ49" i="3" s="1"/>
  <c r="DF48" i="3"/>
  <c r="DJ48" i="3" s="1"/>
  <c r="DG45" i="3"/>
  <c r="DI38" i="3"/>
  <c r="DI37" i="3"/>
  <c r="DF25" i="3"/>
  <c r="DG25" i="3"/>
  <c r="DI19" i="3"/>
  <c r="DI18" i="3"/>
  <c r="DG13" i="3"/>
  <c r="DG101" i="3"/>
  <c r="DH67" i="3"/>
  <c r="DI66" i="3"/>
  <c r="DI65" i="3"/>
  <c r="DF57" i="3"/>
  <c r="DJ57" i="3" s="1"/>
  <c r="DG55" i="3"/>
  <c r="DI54" i="3"/>
  <c r="DI52" i="3"/>
  <c r="DH38" i="3"/>
  <c r="DH37" i="3"/>
  <c r="DI36" i="3"/>
  <c r="DI35" i="3"/>
  <c r="CW27" i="3"/>
  <c r="DH19" i="3"/>
  <c r="DH18" i="3"/>
  <c r="DG67" i="3"/>
  <c r="DH66" i="3"/>
  <c r="DH65" i="3"/>
  <c r="DI64" i="3"/>
  <c r="DI60" i="3"/>
  <c r="DI53" i="3"/>
  <c r="DH52" i="3"/>
  <c r="DG38" i="3"/>
  <c r="DG37" i="3"/>
  <c r="DH36" i="3"/>
  <c r="DH35" i="3"/>
  <c r="DG23" i="3"/>
  <c r="DG19" i="3"/>
  <c r="DG18" i="3"/>
  <c r="DJ18" i="3" s="1"/>
  <c r="DI17" i="3"/>
  <c r="CX89" i="3"/>
  <c r="CX88" i="3"/>
  <c r="CX87" i="3"/>
  <c r="DG66" i="3"/>
  <c r="DG65" i="3"/>
  <c r="DH64" i="3"/>
  <c r="DH63" i="3"/>
  <c r="DI62" i="3"/>
  <c r="DH61" i="3"/>
  <c r="DG60" i="3"/>
  <c r="DG54" i="3"/>
  <c r="DH53" i="3"/>
  <c r="DF52" i="3"/>
  <c r="DJ52" i="3" s="1"/>
  <c r="DG36" i="3"/>
  <c r="DG35" i="3"/>
  <c r="DI28" i="3"/>
  <c r="DF23" i="3"/>
  <c r="DJ23" i="3" s="1"/>
  <c r="DH17" i="3"/>
  <c r="CX117" i="3"/>
  <c r="CX111" i="3"/>
  <c r="DI94" i="3"/>
  <c r="DG64" i="3"/>
  <c r="DH62" i="3"/>
  <c r="DF61" i="3"/>
  <c r="DJ61" i="3" s="1"/>
  <c r="DG53" i="3"/>
  <c r="DI27" i="3"/>
  <c r="DG17" i="3"/>
  <c r="DJ17" i="3" s="1"/>
  <c r="DG62" i="3"/>
  <c r="DH40" i="3"/>
  <c r="DI40" i="3"/>
  <c r="DJ40" i="3" s="1"/>
  <c r="DF32" i="3"/>
  <c r="DJ32" i="3" s="1"/>
  <c r="DG32" i="3"/>
  <c r="DH32" i="3"/>
  <c r="DH27" i="3"/>
  <c r="DF7" i="3"/>
  <c r="DG7" i="3"/>
  <c r="DH7" i="3"/>
  <c r="DI7" i="3"/>
  <c r="DJ7" i="3" s="1"/>
  <c r="CX81" i="3"/>
  <c r="CX68" i="3"/>
  <c r="DG27" i="3"/>
  <c r="DJ27" i="3" s="1"/>
  <c r="CV6" i="3"/>
  <c r="CX4" i="3"/>
  <c r="CV2" i="3"/>
  <c r="P858" i="7" l="1"/>
  <c r="J901" i="7"/>
  <c r="H838" i="7"/>
  <c r="J858" i="7"/>
  <c r="O933" i="7"/>
  <c r="H936" i="7" s="1"/>
  <c r="H815" i="7"/>
  <c r="H326" i="7"/>
  <c r="J702" i="7"/>
  <c r="H513" i="7"/>
  <c r="H931" i="7"/>
  <c r="J899" i="7"/>
  <c r="J838" i="7"/>
  <c r="H798" i="7"/>
  <c r="J936" i="7"/>
  <c r="H984" i="7"/>
  <c r="J656" i="7"/>
  <c r="J446" i="7"/>
  <c r="H656" i="7"/>
  <c r="H702" i="7"/>
  <c r="J513" i="7"/>
  <c r="J798" i="7"/>
  <c r="H992" i="7"/>
  <c r="H314" i="7"/>
  <c r="J861" i="7"/>
  <c r="H446" i="7"/>
  <c r="J992" i="7"/>
  <c r="J314" i="7"/>
  <c r="J988" i="7"/>
  <c r="CJ289" i="1"/>
  <c r="BA306" i="1"/>
  <c r="CJ498" i="1"/>
  <c r="BA545" i="1"/>
  <c r="EB498" i="1"/>
  <c r="DO545" i="1"/>
  <c r="GB498" i="1"/>
  <c r="ES545" i="1"/>
  <c r="AD701" i="1"/>
  <c r="Q722" i="1"/>
  <c r="AH26" i="1"/>
  <c r="U87" i="1"/>
  <c r="W608" i="1"/>
  <c r="AJ577" i="1"/>
  <c r="EA640" i="1"/>
  <c r="DN669" i="1"/>
  <c r="EA498" i="1"/>
  <c r="DN545" i="1"/>
  <c r="GO121" i="1"/>
  <c r="DZ640" i="1"/>
  <c r="DM669" i="1"/>
  <c r="AF338" i="1"/>
  <c r="S403" i="1"/>
  <c r="DJ257" i="1"/>
  <c r="DW230" i="1"/>
  <c r="DX498" i="1"/>
  <c r="DK545" i="1"/>
  <c r="EA338" i="1"/>
  <c r="DN403" i="1"/>
  <c r="AX608" i="1"/>
  <c r="CG577" i="1"/>
  <c r="AJ498" i="1"/>
  <c r="W545" i="1"/>
  <c r="AE435" i="1"/>
  <c r="R466" i="1"/>
  <c r="CY440" i="1"/>
  <c r="CZ440" i="1"/>
  <c r="X440" i="1"/>
  <c r="Y440" i="1"/>
  <c r="DX466" i="1"/>
  <c r="EB640" i="1"/>
  <c r="DO669" i="1"/>
  <c r="Q466" i="1"/>
  <c r="AD435" i="1"/>
  <c r="GB338" i="1"/>
  <c r="ES403" i="1"/>
  <c r="DZ498" i="1"/>
  <c r="DM545" i="1"/>
  <c r="CJ577" i="1"/>
  <c r="BA608" i="1"/>
  <c r="DY640" i="1"/>
  <c r="DL669" i="1"/>
  <c r="DV289" i="1"/>
  <c r="DI306" i="1"/>
  <c r="S669" i="1"/>
  <c r="AF640" i="1"/>
  <c r="DO608" i="1"/>
  <c r="EB577" i="1"/>
  <c r="R722" i="1"/>
  <c r="AE701" i="1"/>
  <c r="DH142" i="3"/>
  <c r="DI142" i="3"/>
  <c r="DF142" i="3"/>
  <c r="DJ142" i="3" s="1"/>
  <c r="DG142" i="3"/>
  <c r="DF127" i="3"/>
  <c r="DG127" i="3"/>
  <c r="DI127" i="3"/>
  <c r="DJ127" i="3" s="1"/>
  <c r="DH127" i="3"/>
  <c r="DF399" i="3"/>
  <c r="DG399" i="3"/>
  <c r="DH399" i="3"/>
  <c r="DI399" i="3"/>
  <c r="DJ399" i="3" s="1"/>
  <c r="DG482" i="3"/>
  <c r="DH482" i="3"/>
  <c r="DI482" i="3"/>
  <c r="DF482" i="3"/>
  <c r="DJ482" i="3" s="1"/>
  <c r="CP122" i="1"/>
  <c r="O122" i="1" s="1"/>
  <c r="EM26" i="1"/>
  <c r="P106" i="1"/>
  <c r="EV119" i="1"/>
  <c r="P223" i="1"/>
  <c r="EV805" i="1"/>
  <c r="AK306" i="1"/>
  <c r="DF573" i="3"/>
  <c r="DJ573" i="3" s="1"/>
  <c r="DG573" i="3"/>
  <c r="DH573" i="3"/>
  <c r="DI573" i="3"/>
  <c r="DF555" i="3"/>
  <c r="DG555" i="3"/>
  <c r="DH555" i="3"/>
  <c r="DI555" i="3"/>
  <c r="DJ555" i="3" s="1"/>
  <c r="EK230" i="1"/>
  <c r="P274" i="1"/>
  <c r="EV435" i="1"/>
  <c r="P491" i="1"/>
  <c r="GO340" i="1"/>
  <c r="DF622" i="3"/>
  <c r="DG622" i="3"/>
  <c r="DJ622" i="3" s="1"/>
  <c r="DH622" i="3"/>
  <c r="DI622" i="3"/>
  <c r="AS640" i="1"/>
  <c r="F686" i="1"/>
  <c r="CG701" i="1"/>
  <c r="AX722" i="1"/>
  <c r="AL701" i="1"/>
  <c r="Y722" i="1"/>
  <c r="DF808" i="3"/>
  <c r="DJ808" i="3" s="1"/>
  <c r="DG808" i="3"/>
  <c r="DH808" i="3"/>
  <c r="DI808" i="3"/>
  <c r="DZ754" i="1"/>
  <c r="DM775" i="1"/>
  <c r="DF128" i="3"/>
  <c r="DG128" i="3"/>
  <c r="DI128" i="3"/>
  <c r="DJ128" i="3" s="1"/>
  <c r="DH128" i="3"/>
  <c r="DF193" i="3"/>
  <c r="DG193" i="3"/>
  <c r="DJ193" i="3" s="1"/>
  <c r="DH193" i="3"/>
  <c r="DI193" i="3"/>
  <c r="DF169" i="3"/>
  <c r="DG169" i="3"/>
  <c r="DJ169" i="3" s="1"/>
  <c r="DH169" i="3"/>
  <c r="DI169" i="3"/>
  <c r="DH248" i="3"/>
  <c r="DI248" i="3"/>
  <c r="DF248" i="3"/>
  <c r="DG248" i="3"/>
  <c r="DJ248" i="3" s="1"/>
  <c r="DF136" i="3"/>
  <c r="DG136" i="3"/>
  <c r="DJ136" i="3" s="1"/>
  <c r="DH136" i="3"/>
  <c r="DI136" i="3"/>
  <c r="DF244" i="3"/>
  <c r="DG244" i="3"/>
  <c r="DH244" i="3"/>
  <c r="DI244" i="3"/>
  <c r="DJ244" i="3" s="1"/>
  <c r="DF167" i="3"/>
  <c r="DJ167" i="3" s="1"/>
  <c r="DG167" i="3"/>
  <c r="DH167" i="3"/>
  <c r="DI167" i="3"/>
  <c r="DF290" i="3"/>
  <c r="DJ290" i="3" s="1"/>
  <c r="DG290" i="3"/>
  <c r="DH290" i="3"/>
  <c r="DI290" i="3"/>
  <c r="DF272" i="3"/>
  <c r="DJ272" i="3" s="1"/>
  <c r="DG272" i="3"/>
  <c r="DH272" i="3"/>
  <c r="DI272" i="3"/>
  <c r="DF406" i="3"/>
  <c r="DG406" i="3"/>
  <c r="DJ406" i="3" s="1"/>
  <c r="DH406" i="3"/>
  <c r="DI406" i="3"/>
  <c r="DF269" i="3"/>
  <c r="DG269" i="3"/>
  <c r="DH269" i="3"/>
  <c r="DI269" i="3"/>
  <c r="DJ269" i="3" s="1"/>
  <c r="DF420" i="3"/>
  <c r="DG420" i="3"/>
  <c r="DJ420" i="3" s="1"/>
  <c r="DH420" i="3"/>
  <c r="DI420" i="3"/>
  <c r="DF453" i="3"/>
  <c r="DJ453" i="3" s="1"/>
  <c r="DG453" i="3"/>
  <c r="DH453" i="3"/>
  <c r="DI453" i="3"/>
  <c r="DH451" i="3"/>
  <c r="DI451" i="3"/>
  <c r="DF451" i="3"/>
  <c r="DJ451" i="3" s="1"/>
  <c r="DG451" i="3"/>
  <c r="DF594" i="3"/>
  <c r="DG594" i="3"/>
  <c r="DJ594" i="3" s="1"/>
  <c r="DH594" i="3"/>
  <c r="DI594" i="3"/>
  <c r="DF487" i="3"/>
  <c r="DG487" i="3"/>
  <c r="DH487" i="3"/>
  <c r="DI487" i="3"/>
  <c r="DJ487" i="3" s="1"/>
  <c r="DF520" i="3"/>
  <c r="DJ520" i="3" s="1"/>
  <c r="DG520" i="3"/>
  <c r="DH520" i="3"/>
  <c r="DI520" i="3"/>
  <c r="DF559" i="3"/>
  <c r="DJ559" i="3" s="1"/>
  <c r="DG559" i="3"/>
  <c r="DH559" i="3"/>
  <c r="DI559" i="3"/>
  <c r="DH677" i="3"/>
  <c r="DI677" i="3"/>
  <c r="DF677" i="3"/>
  <c r="DJ677" i="3" s="1"/>
  <c r="DG677" i="3"/>
  <c r="DG652" i="3"/>
  <c r="DH652" i="3"/>
  <c r="DI652" i="3"/>
  <c r="DF652" i="3"/>
  <c r="DJ652" i="3" s="1"/>
  <c r="DF736" i="3"/>
  <c r="DG736" i="3"/>
  <c r="DH736" i="3"/>
  <c r="DI736" i="3"/>
  <c r="DJ736" i="3" s="1"/>
  <c r="DF585" i="3"/>
  <c r="DG585" i="3"/>
  <c r="DJ585" i="3" s="1"/>
  <c r="DH585" i="3"/>
  <c r="DI585" i="3"/>
  <c r="DF638" i="3"/>
  <c r="DG638" i="3"/>
  <c r="DJ638" i="3" s="1"/>
  <c r="DH638" i="3"/>
  <c r="DI638" i="3"/>
  <c r="DF698" i="3"/>
  <c r="DG698" i="3"/>
  <c r="DJ698" i="3" s="1"/>
  <c r="DH698" i="3"/>
  <c r="DI698" i="3"/>
  <c r="DF837" i="3"/>
  <c r="DG837" i="3"/>
  <c r="DJ837" i="3" s="1"/>
  <c r="DH837" i="3"/>
  <c r="DI837" i="3"/>
  <c r="DH688" i="3"/>
  <c r="DI688" i="3"/>
  <c r="DF688" i="3"/>
  <c r="DJ688" i="3" s="1"/>
  <c r="DG688" i="3"/>
  <c r="DF722" i="3"/>
  <c r="DJ722" i="3" s="1"/>
  <c r="DG722" i="3"/>
  <c r="DH722" i="3"/>
  <c r="DI722" i="3"/>
  <c r="DF777" i="3"/>
  <c r="DG777" i="3"/>
  <c r="DJ777" i="3" s="1"/>
  <c r="DH777" i="3"/>
  <c r="DI777" i="3"/>
  <c r="DF819" i="3"/>
  <c r="DJ819" i="3" s="1"/>
  <c r="DG819" i="3"/>
  <c r="DH819" i="3"/>
  <c r="DI819" i="3"/>
  <c r="CZ32" i="1"/>
  <c r="X32" i="1"/>
  <c r="Y32" i="1"/>
  <c r="CY32" i="1"/>
  <c r="DG143" i="3"/>
  <c r="DH143" i="3"/>
  <c r="DF143" i="3"/>
  <c r="DJ143" i="3" s="1"/>
  <c r="DI143" i="3"/>
  <c r="DH232" i="3"/>
  <c r="DI232" i="3"/>
  <c r="DJ232" i="3" s="1"/>
  <c r="DF232" i="3"/>
  <c r="DG232" i="3"/>
  <c r="CP85" i="1"/>
  <c r="O85" i="1" s="1"/>
  <c r="DF162" i="3"/>
  <c r="DJ162" i="3" s="1"/>
  <c r="DG162" i="3"/>
  <c r="DH162" i="3"/>
  <c r="DI162" i="3"/>
  <c r="DG274" i="3"/>
  <c r="DJ274" i="3" s="1"/>
  <c r="DH274" i="3"/>
  <c r="DI274" i="3"/>
  <c r="DF274" i="3"/>
  <c r="AE198" i="1"/>
  <c r="DZ26" i="1"/>
  <c r="DM87" i="1"/>
  <c r="X83" i="1"/>
  <c r="Y83" i="1"/>
  <c r="CY83" i="1"/>
  <c r="CZ83" i="1"/>
  <c r="CP58" i="1"/>
  <c r="O58" i="1" s="1"/>
  <c r="GM58" i="1" s="1"/>
  <c r="GN58" i="1" s="1"/>
  <c r="BB26" i="1"/>
  <c r="F100" i="1"/>
  <c r="BB805" i="1"/>
  <c r="CP66" i="1"/>
  <c r="O66" i="1" s="1"/>
  <c r="GM66" i="1" s="1"/>
  <c r="GO66" i="1" s="1"/>
  <c r="Y156" i="1"/>
  <c r="X156" i="1"/>
  <c r="CZ156" i="1"/>
  <c r="CY156" i="1"/>
  <c r="CY142" i="1"/>
  <c r="CZ142" i="1"/>
  <c r="X142" i="1"/>
  <c r="Y142" i="1"/>
  <c r="DV257" i="1"/>
  <c r="CP146" i="1"/>
  <c r="O146" i="1" s="1"/>
  <c r="GM146" i="1" s="1"/>
  <c r="FR146" i="1"/>
  <c r="FQ198" i="1" s="1"/>
  <c r="DF294" i="3"/>
  <c r="DG294" i="3"/>
  <c r="DH294" i="3"/>
  <c r="DI294" i="3"/>
  <c r="DJ294" i="3" s="1"/>
  <c r="AU26" i="1"/>
  <c r="F106" i="1"/>
  <c r="CY134" i="1"/>
  <c r="CZ134" i="1"/>
  <c r="X134" i="1"/>
  <c r="Y134" i="1"/>
  <c r="DG230" i="3"/>
  <c r="DH230" i="3"/>
  <c r="DI230" i="3"/>
  <c r="DF230" i="3"/>
  <c r="DJ230" i="3" s="1"/>
  <c r="BB119" i="1"/>
  <c r="F211" i="1"/>
  <c r="CY184" i="1"/>
  <c r="CZ184" i="1"/>
  <c r="X184" i="1"/>
  <c r="Y184" i="1"/>
  <c r="CP181" i="1"/>
  <c r="O181" i="1" s="1"/>
  <c r="GM181" i="1" s="1"/>
  <c r="GO181" i="1" s="1"/>
  <c r="CZ179" i="1"/>
  <c r="X179" i="1"/>
  <c r="Y179" i="1"/>
  <c r="CY179" i="1"/>
  <c r="V198" i="1"/>
  <c r="AI119" i="1"/>
  <c r="GM171" i="1"/>
  <c r="DF443" i="3"/>
  <c r="DG443" i="3"/>
  <c r="DJ443" i="3" s="1"/>
  <c r="DH443" i="3"/>
  <c r="DI443" i="3"/>
  <c r="DY230" i="1"/>
  <c r="DL257" i="1"/>
  <c r="DG452" i="3"/>
  <c r="DH452" i="3"/>
  <c r="DI452" i="3"/>
  <c r="DF452" i="3"/>
  <c r="DJ452" i="3" s="1"/>
  <c r="DI470" i="3"/>
  <c r="DG470" i="3"/>
  <c r="DJ470" i="3" s="1"/>
  <c r="DF470" i="3"/>
  <c r="DH470" i="3"/>
  <c r="GM237" i="1"/>
  <c r="DH464" i="3"/>
  <c r="DI464" i="3"/>
  <c r="DF464" i="3"/>
  <c r="DJ464" i="3" s="1"/>
  <c r="DG464" i="3"/>
  <c r="AG230" i="1"/>
  <c r="T257" i="1"/>
  <c r="DF545" i="3"/>
  <c r="DG545" i="3"/>
  <c r="DH545" i="3"/>
  <c r="DI545" i="3"/>
  <c r="DJ545" i="3" s="1"/>
  <c r="CY377" i="1"/>
  <c r="CZ377" i="1"/>
  <c r="X377" i="1"/>
  <c r="Y377" i="1"/>
  <c r="CY395" i="1"/>
  <c r="CZ395" i="1"/>
  <c r="X395" i="1"/>
  <c r="Y395" i="1"/>
  <c r="CP372" i="1"/>
  <c r="O372" i="1" s="1"/>
  <c r="GM372" i="1" s="1"/>
  <c r="FR372" i="1"/>
  <c r="DW306" i="1"/>
  <c r="GM375" i="1"/>
  <c r="DH505" i="3"/>
  <c r="DI505" i="3"/>
  <c r="DJ505" i="3" s="1"/>
  <c r="DF505" i="3"/>
  <c r="DG505" i="3"/>
  <c r="DG568" i="3"/>
  <c r="DH568" i="3"/>
  <c r="DI568" i="3"/>
  <c r="DF568" i="3"/>
  <c r="DJ568" i="3" s="1"/>
  <c r="DF440" i="3"/>
  <c r="DJ440" i="3" s="1"/>
  <c r="DG440" i="3"/>
  <c r="DH440" i="3"/>
  <c r="DI440" i="3"/>
  <c r="X446" i="1"/>
  <c r="Y446" i="1"/>
  <c r="CZ446" i="1"/>
  <c r="CY446" i="1"/>
  <c r="AE545" i="1"/>
  <c r="CY502" i="1"/>
  <c r="CZ502" i="1"/>
  <c r="X502" i="1"/>
  <c r="Y502" i="1"/>
  <c r="DI619" i="3"/>
  <c r="DF619" i="3"/>
  <c r="DJ619" i="3" s="1"/>
  <c r="DG619" i="3"/>
  <c r="DH619" i="3"/>
  <c r="CP399" i="1"/>
  <c r="O399" i="1" s="1"/>
  <c r="GM399" i="1" s="1"/>
  <c r="GO399" i="1" s="1"/>
  <c r="DF593" i="3"/>
  <c r="DG593" i="3"/>
  <c r="DJ593" i="3" s="1"/>
  <c r="DH593" i="3"/>
  <c r="DI593" i="3"/>
  <c r="T440" i="1"/>
  <c r="DY466" i="1" s="1"/>
  <c r="CY381" i="1"/>
  <c r="CZ381" i="1"/>
  <c r="X381" i="1"/>
  <c r="Y381" i="1"/>
  <c r="DI603" i="3"/>
  <c r="DF603" i="3"/>
  <c r="DG603" i="3"/>
  <c r="DJ603" i="3" s="1"/>
  <c r="DH603" i="3"/>
  <c r="CY388" i="1"/>
  <c r="CZ388" i="1"/>
  <c r="X388" i="1"/>
  <c r="Y388" i="1"/>
  <c r="DF591" i="3"/>
  <c r="DJ591" i="3" s="1"/>
  <c r="DG591" i="3"/>
  <c r="DH591" i="3"/>
  <c r="DI591" i="3"/>
  <c r="CZ520" i="1"/>
  <c r="X520" i="1"/>
  <c r="Y520" i="1"/>
  <c r="CY520" i="1"/>
  <c r="CY533" i="1"/>
  <c r="CZ533" i="1"/>
  <c r="X533" i="1"/>
  <c r="Y533" i="1"/>
  <c r="DF691" i="3"/>
  <c r="DG691" i="3"/>
  <c r="DH691" i="3"/>
  <c r="DI691" i="3"/>
  <c r="DJ691" i="3" s="1"/>
  <c r="BC577" i="1"/>
  <c r="F624" i="1"/>
  <c r="AG498" i="1"/>
  <c r="T545" i="1"/>
  <c r="CP588" i="1"/>
  <c r="O588" i="1" s="1"/>
  <c r="DI658" i="3"/>
  <c r="DF658" i="3"/>
  <c r="DG658" i="3"/>
  <c r="DJ658" i="3" s="1"/>
  <c r="DH658" i="3"/>
  <c r="X592" i="1"/>
  <c r="Y592" i="1"/>
  <c r="CY592" i="1"/>
  <c r="CZ592" i="1"/>
  <c r="CY663" i="1"/>
  <c r="CZ663" i="1"/>
  <c r="X663" i="1"/>
  <c r="Y663" i="1"/>
  <c r="DF715" i="3"/>
  <c r="DJ715" i="3" s="1"/>
  <c r="DG715" i="3"/>
  <c r="DH715" i="3"/>
  <c r="DI715" i="3"/>
  <c r="DI822" i="3"/>
  <c r="DF822" i="3"/>
  <c r="DJ822" i="3" s="1"/>
  <c r="DG822" i="3"/>
  <c r="DH822" i="3"/>
  <c r="CP583" i="1"/>
  <c r="O583" i="1" s="1"/>
  <c r="GM583" i="1" s="1"/>
  <c r="GO583" i="1" s="1"/>
  <c r="AL669" i="1"/>
  <c r="CY719" i="1"/>
  <c r="CZ719" i="1"/>
  <c r="X719" i="1"/>
  <c r="Y719" i="1"/>
  <c r="EG701" i="1"/>
  <c r="P726" i="1"/>
  <c r="CP759" i="1"/>
  <c r="O759" i="1" s="1"/>
  <c r="CY773" i="1"/>
  <c r="X773" i="1"/>
  <c r="CZ773" i="1"/>
  <c r="Y773" i="1"/>
  <c r="F694" i="1"/>
  <c r="BD640" i="1"/>
  <c r="DF863" i="3"/>
  <c r="DG863" i="3"/>
  <c r="DH863" i="3"/>
  <c r="DI863" i="3"/>
  <c r="DJ863" i="3" s="1"/>
  <c r="EP722" i="1"/>
  <c r="FY701" i="1"/>
  <c r="CP665" i="1"/>
  <c r="O665" i="1" s="1"/>
  <c r="X765" i="1"/>
  <c r="Y765" i="1"/>
  <c r="CY765" i="1"/>
  <c r="CZ765" i="1"/>
  <c r="DF806" i="3"/>
  <c r="DJ806" i="3" s="1"/>
  <c r="DG806" i="3"/>
  <c r="DH806" i="3"/>
  <c r="DI806" i="3"/>
  <c r="ET701" i="1"/>
  <c r="P735" i="1"/>
  <c r="AU754" i="1"/>
  <c r="F794" i="1"/>
  <c r="AF754" i="1"/>
  <c r="S775" i="1"/>
  <c r="U775" i="1"/>
  <c r="AH754" i="1"/>
  <c r="DF621" i="3"/>
  <c r="DG621" i="3"/>
  <c r="DJ621" i="3" s="1"/>
  <c r="DH621" i="3"/>
  <c r="DI621" i="3"/>
  <c r="AD26" i="1"/>
  <c r="Q87" i="1"/>
  <c r="CY68" i="1"/>
  <c r="CZ68" i="1"/>
  <c r="X68" i="1"/>
  <c r="GM68" i="1" s="1"/>
  <c r="GO68" i="1" s="1"/>
  <c r="Y68" i="1"/>
  <c r="CY140" i="1"/>
  <c r="CZ140" i="1"/>
  <c r="X140" i="1"/>
  <c r="Y140" i="1"/>
  <c r="DF296" i="3"/>
  <c r="DJ296" i="3" s="1"/>
  <c r="DG296" i="3"/>
  <c r="DH296" i="3"/>
  <c r="DI296" i="3"/>
  <c r="DF634" i="3"/>
  <c r="DJ634" i="3" s="1"/>
  <c r="DG634" i="3"/>
  <c r="DH634" i="3"/>
  <c r="DI634" i="3"/>
  <c r="DW498" i="1"/>
  <c r="DJ545" i="1"/>
  <c r="DF637" i="3"/>
  <c r="DG637" i="3"/>
  <c r="DH637" i="3"/>
  <c r="DI637" i="3"/>
  <c r="DJ637" i="3" s="1"/>
  <c r="X579" i="1"/>
  <c r="Y579" i="1"/>
  <c r="AF608" i="1"/>
  <c r="CY579" i="1"/>
  <c r="CZ579" i="1"/>
  <c r="X720" i="1"/>
  <c r="Y720" i="1"/>
  <c r="CY720" i="1"/>
  <c r="CZ720" i="1"/>
  <c r="CP717" i="1"/>
  <c r="O717" i="1" s="1"/>
  <c r="DF896" i="3"/>
  <c r="DJ896" i="3" s="1"/>
  <c r="DG896" i="3"/>
  <c r="DH896" i="3"/>
  <c r="DI896" i="3"/>
  <c r="FZ722" i="1"/>
  <c r="DU701" i="1"/>
  <c r="DH722" i="1"/>
  <c r="FW722" i="1"/>
  <c r="FX722" i="1"/>
  <c r="DI874" i="3"/>
  <c r="DF874" i="3"/>
  <c r="DJ874" i="3" s="1"/>
  <c r="DG874" i="3"/>
  <c r="DH874" i="3"/>
  <c r="GB754" i="1"/>
  <c r="ES775" i="1"/>
  <c r="DH111" i="3"/>
  <c r="DF111" i="3"/>
  <c r="DG111" i="3"/>
  <c r="DJ111" i="3" s="1"/>
  <c r="DI111" i="3"/>
  <c r="DF41" i="3"/>
  <c r="DG41" i="3"/>
  <c r="DJ41" i="3" s="1"/>
  <c r="DH41" i="3"/>
  <c r="DI41" i="3"/>
  <c r="DG134" i="3"/>
  <c r="DH134" i="3"/>
  <c r="DF134" i="3"/>
  <c r="DI134" i="3"/>
  <c r="DJ134" i="3" s="1"/>
  <c r="DF201" i="3"/>
  <c r="DG201" i="3"/>
  <c r="DH201" i="3"/>
  <c r="DI201" i="3"/>
  <c r="DJ201" i="3" s="1"/>
  <c r="DF145" i="3"/>
  <c r="DJ145" i="3" s="1"/>
  <c r="DI145" i="3"/>
  <c r="DG145" i="3"/>
  <c r="DH145" i="3"/>
  <c r="DH261" i="3"/>
  <c r="DI261" i="3"/>
  <c r="DF261" i="3"/>
  <c r="DG261" i="3"/>
  <c r="DJ261" i="3" s="1"/>
  <c r="DF163" i="3"/>
  <c r="DG163" i="3"/>
  <c r="DH163" i="3"/>
  <c r="DI163" i="3"/>
  <c r="DJ163" i="3" s="1"/>
  <c r="DI158" i="3"/>
  <c r="DF158" i="3"/>
  <c r="DJ158" i="3" s="1"/>
  <c r="DG158" i="3"/>
  <c r="DH158" i="3"/>
  <c r="DF312" i="3"/>
  <c r="DG312" i="3"/>
  <c r="DJ312" i="3" s="1"/>
  <c r="DH312" i="3"/>
  <c r="DI312" i="3"/>
  <c r="DF196" i="3"/>
  <c r="DJ196" i="3" s="1"/>
  <c r="DG196" i="3"/>
  <c r="DH196" i="3"/>
  <c r="DI196" i="3"/>
  <c r="DI273" i="3"/>
  <c r="DJ273" i="3" s="1"/>
  <c r="DF273" i="3"/>
  <c r="DG273" i="3"/>
  <c r="DH273" i="3"/>
  <c r="DF295" i="3"/>
  <c r="DJ295" i="3" s="1"/>
  <c r="DG295" i="3"/>
  <c r="DH295" i="3"/>
  <c r="DI295" i="3"/>
  <c r="DF411" i="3"/>
  <c r="DG411" i="3"/>
  <c r="DH411" i="3"/>
  <c r="DI411" i="3"/>
  <c r="DJ411" i="3" s="1"/>
  <c r="DF466" i="3"/>
  <c r="DJ466" i="3" s="1"/>
  <c r="DG466" i="3"/>
  <c r="DI466" i="3"/>
  <c r="DH466" i="3"/>
  <c r="DF472" i="3"/>
  <c r="DJ472" i="3" s="1"/>
  <c r="DG472" i="3"/>
  <c r="DI472" i="3"/>
  <c r="DH472" i="3"/>
  <c r="DF506" i="3"/>
  <c r="DG506" i="3"/>
  <c r="DJ506" i="3" s="1"/>
  <c r="DH506" i="3"/>
  <c r="DI506" i="3"/>
  <c r="DF469" i="3"/>
  <c r="DI469" i="3"/>
  <c r="DG469" i="3"/>
  <c r="DJ469" i="3" s="1"/>
  <c r="DH469" i="3"/>
  <c r="DI561" i="3"/>
  <c r="DF561" i="3"/>
  <c r="DJ561" i="3" s="1"/>
  <c r="DG561" i="3"/>
  <c r="DH561" i="3"/>
  <c r="DF528" i="3"/>
  <c r="DJ528" i="3" s="1"/>
  <c r="DG528" i="3"/>
  <c r="DH528" i="3"/>
  <c r="DI528" i="3"/>
  <c r="DF582" i="3"/>
  <c r="DJ582" i="3" s="1"/>
  <c r="DG582" i="3"/>
  <c r="DH582" i="3"/>
  <c r="DI582" i="3"/>
  <c r="DF592" i="3"/>
  <c r="DG592" i="3"/>
  <c r="DH592" i="3"/>
  <c r="DI592" i="3"/>
  <c r="DJ592" i="3" s="1"/>
  <c r="DF707" i="3"/>
  <c r="DG707" i="3"/>
  <c r="DH707" i="3"/>
  <c r="DI707" i="3"/>
  <c r="DJ707" i="3" s="1"/>
  <c r="DF670" i="3"/>
  <c r="DH670" i="3"/>
  <c r="DG670" i="3"/>
  <c r="DJ670" i="3" s="1"/>
  <c r="DI670" i="3"/>
  <c r="DF700" i="3"/>
  <c r="DJ700" i="3" s="1"/>
  <c r="DG700" i="3"/>
  <c r="DH700" i="3"/>
  <c r="DI700" i="3"/>
  <c r="DF729" i="3"/>
  <c r="DJ729" i="3" s="1"/>
  <c r="DG729" i="3"/>
  <c r="DH729" i="3"/>
  <c r="DI729" i="3"/>
  <c r="DF661" i="3"/>
  <c r="DJ661" i="3" s="1"/>
  <c r="DG661" i="3"/>
  <c r="DH661" i="3"/>
  <c r="DI661" i="3"/>
  <c r="DF115" i="3"/>
  <c r="DJ115" i="3" s="1"/>
  <c r="DG115" i="3"/>
  <c r="DH115" i="3"/>
  <c r="DI115" i="3"/>
  <c r="DF157" i="3"/>
  <c r="DJ157" i="3" s="1"/>
  <c r="DG157" i="3"/>
  <c r="DH157" i="3"/>
  <c r="DI157" i="3"/>
  <c r="CZ34" i="1"/>
  <c r="X34" i="1"/>
  <c r="Y34" i="1"/>
  <c r="AL87" i="1" s="1"/>
  <c r="CY34" i="1"/>
  <c r="DF139" i="3"/>
  <c r="DJ139" i="3" s="1"/>
  <c r="DG139" i="3"/>
  <c r="DH139" i="3"/>
  <c r="DI139" i="3"/>
  <c r="CP45" i="1"/>
  <c r="O45" i="1" s="1"/>
  <c r="GM45" i="1" s="1"/>
  <c r="GO45" i="1" s="1"/>
  <c r="DF706" i="3"/>
  <c r="DJ706" i="3" s="1"/>
  <c r="DG706" i="3"/>
  <c r="DH706" i="3"/>
  <c r="DI706" i="3"/>
  <c r="DG224" i="3"/>
  <c r="DH224" i="3"/>
  <c r="DF224" i="3"/>
  <c r="DJ224" i="3" s="1"/>
  <c r="DI224" i="3"/>
  <c r="CY33" i="1"/>
  <c r="CZ33" i="1"/>
  <c r="X33" i="1"/>
  <c r="Y33" i="1"/>
  <c r="DX87" i="1"/>
  <c r="CP127" i="1"/>
  <c r="O127" i="1" s="1"/>
  <c r="FR127" i="1"/>
  <c r="AC198" i="1"/>
  <c r="DF194" i="3"/>
  <c r="DG194" i="3"/>
  <c r="DJ194" i="3" s="1"/>
  <c r="DH194" i="3"/>
  <c r="DI194" i="3"/>
  <c r="X67" i="1"/>
  <c r="GM67" i="1" s="1"/>
  <c r="GO67" i="1" s="1"/>
  <c r="Y67" i="1"/>
  <c r="CY67" i="1"/>
  <c r="CZ67" i="1"/>
  <c r="X81" i="1"/>
  <c r="GM81" i="1" s="1"/>
  <c r="GN81" i="1" s="1"/>
  <c r="Y81" i="1"/>
  <c r="CY81" i="1"/>
  <c r="CZ81" i="1"/>
  <c r="GM82" i="1"/>
  <c r="GO82" i="1" s="1"/>
  <c r="CP144" i="1"/>
  <c r="O144" i="1" s="1"/>
  <c r="CP160" i="1"/>
  <c r="O160" i="1" s="1"/>
  <c r="GM160" i="1" s="1"/>
  <c r="FR160" i="1"/>
  <c r="X136" i="1"/>
  <c r="Y136" i="1"/>
  <c r="CZ136" i="1"/>
  <c r="CY136" i="1"/>
  <c r="DH229" i="3"/>
  <c r="DI229" i="3"/>
  <c r="DJ229" i="3" s="1"/>
  <c r="DF229" i="3"/>
  <c r="DG229" i="3"/>
  <c r="EK119" i="1"/>
  <c r="P215" i="1"/>
  <c r="CY158" i="1"/>
  <c r="CZ158" i="1"/>
  <c r="X158" i="1"/>
  <c r="Y158" i="1"/>
  <c r="CY161" i="1"/>
  <c r="CZ161" i="1"/>
  <c r="X161" i="1"/>
  <c r="Y161" i="1"/>
  <c r="CY294" i="1"/>
  <c r="CZ294" i="1"/>
  <c r="X294" i="1"/>
  <c r="EC306" i="1" s="1"/>
  <c r="Y294" i="1"/>
  <c r="DX306" i="1"/>
  <c r="AI230" i="1"/>
  <c r="V257" i="1"/>
  <c r="CP156" i="1"/>
  <c r="O156" i="1" s="1"/>
  <c r="GM156" i="1" s="1"/>
  <c r="GO156" i="1" s="1"/>
  <c r="FR296" i="1"/>
  <c r="CP296" i="1"/>
  <c r="O296" i="1" s="1"/>
  <c r="GM296" i="1" s="1"/>
  <c r="DU306" i="1"/>
  <c r="AJ230" i="1"/>
  <c r="W257" i="1"/>
  <c r="DG456" i="3"/>
  <c r="DH456" i="3"/>
  <c r="DF456" i="3"/>
  <c r="DI456" i="3"/>
  <c r="DJ456" i="3" s="1"/>
  <c r="BC338" i="1"/>
  <c r="F419" i="1"/>
  <c r="DO230" i="1"/>
  <c r="P281" i="1"/>
  <c r="AG289" i="1"/>
  <c r="T306" i="1"/>
  <c r="FR360" i="1"/>
  <c r="CP360" i="1"/>
  <c r="O360" i="1" s="1"/>
  <c r="GM360" i="1" s="1"/>
  <c r="CP396" i="1"/>
  <c r="O396" i="1" s="1"/>
  <c r="FR396" i="1"/>
  <c r="AQ289" i="1"/>
  <c r="F316" i="1"/>
  <c r="GM387" i="1"/>
  <c r="GO387" i="1" s="1"/>
  <c r="DF566" i="3"/>
  <c r="DJ566" i="3" s="1"/>
  <c r="DG566" i="3"/>
  <c r="DI566" i="3"/>
  <c r="DH566" i="3"/>
  <c r="DH541" i="3"/>
  <c r="DI541" i="3"/>
  <c r="DF541" i="3"/>
  <c r="DJ541" i="3" s="1"/>
  <c r="DG541" i="3"/>
  <c r="EB338" i="1"/>
  <c r="DO403" i="1"/>
  <c r="DZ338" i="1"/>
  <c r="DM403" i="1"/>
  <c r="DO289" i="1"/>
  <c r="P330" i="1"/>
  <c r="FR376" i="1"/>
  <c r="CP376" i="1"/>
  <c r="O376" i="1" s="1"/>
  <c r="GM376" i="1" s="1"/>
  <c r="U440" i="1"/>
  <c r="DZ466" i="1" s="1"/>
  <c r="Q444" i="1"/>
  <c r="R444" i="1"/>
  <c r="GM534" i="1"/>
  <c r="GO534" i="1" s="1"/>
  <c r="AD669" i="1"/>
  <c r="BD498" i="1"/>
  <c r="F570" i="1"/>
  <c r="DF680" i="3"/>
  <c r="DI680" i="3"/>
  <c r="DG680" i="3"/>
  <c r="DJ680" i="3" s="1"/>
  <c r="DH680" i="3"/>
  <c r="GM592" i="1"/>
  <c r="GO592" i="1" s="1"/>
  <c r="CY595" i="1"/>
  <c r="CZ595" i="1"/>
  <c r="X595" i="1"/>
  <c r="Y595" i="1"/>
  <c r="DF739" i="3"/>
  <c r="DJ739" i="3" s="1"/>
  <c r="DG739" i="3"/>
  <c r="DH739" i="3"/>
  <c r="DI739" i="3"/>
  <c r="DV722" i="1"/>
  <c r="CP704" i="1"/>
  <c r="O704" i="1" s="1"/>
  <c r="CZ538" i="1"/>
  <c r="X538" i="1"/>
  <c r="Y538" i="1"/>
  <c r="CY538" i="1"/>
  <c r="DF821" i="3"/>
  <c r="DJ821" i="3" s="1"/>
  <c r="DG821" i="3"/>
  <c r="DH821" i="3"/>
  <c r="DI821" i="3"/>
  <c r="DF620" i="3"/>
  <c r="DG620" i="3"/>
  <c r="DH620" i="3"/>
  <c r="DI620" i="3"/>
  <c r="DJ620" i="3" s="1"/>
  <c r="R669" i="1"/>
  <c r="AE640" i="1"/>
  <c r="X666" i="1"/>
  <c r="GM666" i="1" s="1"/>
  <c r="GO666" i="1" s="1"/>
  <c r="Y666" i="1"/>
  <c r="CY666" i="1"/>
  <c r="CZ666" i="1"/>
  <c r="EP640" i="1"/>
  <c r="P676" i="1"/>
  <c r="CP593" i="1"/>
  <c r="O593" i="1" s="1"/>
  <c r="CP663" i="1"/>
  <c r="O663" i="1" s="1"/>
  <c r="GM663" i="1" s="1"/>
  <c r="GO663" i="1" s="1"/>
  <c r="DF895" i="3"/>
  <c r="DJ895" i="3" s="1"/>
  <c r="DG895" i="3"/>
  <c r="DH895" i="3"/>
  <c r="DI895" i="3"/>
  <c r="AQ640" i="1"/>
  <c r="F679" i="1"/>
  <c r="AS577" i="1"/>
  <c r="F625" i="1"/>
  <c r="CY718" i="1"/>
  <c r="X718" i="1"/>
  <c r="Y718" i="1"/>
  <c r="CZ718" i="1"/>
  <c r="AK701" i="1"/>
  <c r="X722" i="1"/>
  <c r="EM701" i="1"/>
  <c r="P741" i="1"/>
  <c r="DF878" i="3"/>
  <c r="DG878" i="3"/>
  <c r="DJ878" i="3" s="1"/>
  <c r="DH878" i="3"/>
  <c r="DI878" i="3"/>
  <c r="CP528" i="1"/>
  <c r="O528" i="1" s="1"/>
  <c r="AG640" i="1"/>
  <c r="T669" i="1"/>
  <c r="X767" i="1"/>
  <c r="GM767" i="1" s="1"/>
  <c r="GO767" i="1" s="1"/>
  <c r="Y767" i="1"/>
  <c r="CZ767" i="1"/>
  <c r="CY767" i="1"/>
  <c r="CP580" i="1"/>
  <c r="O580" i="1" s="1"/>
  <c r="DU608" i="1"/>
  <c r="DF805" i="3"/>
  <c r="DJ805" i="3" s="1"/>
  <c r="DG805" i="3"/>
  <c r="DH805" i="3"/>
  <c r="DI805" i="3"/>
  <c r="AC754" i="1"/>
  <c r="CE775" i="1"/>
  <c r="CF775" i="1"/>
  <c r="CH775" i="1"/>
  <c r="P775" i="1"/>
  <c r="EK754" i="1"/>
  <c r="P792" i="1"/>
  <c r="F798" i="1"/>
  <c r="V754" i="1"/>
  <c r="DF218" i="3"/>
  <c r="DJ218" i="3" s="1"/>
  <c r="DG218" i="3"/>
  <c r="DH218" i="3"/>
  <c r="DI218" i="3"/>
  <c r="X42" i="1"/>
  <c r="Y42" i="1"/>
  <c r="CY42" i="1"/>
  <c r="CZ42" i="1"/>
  <c r="AP26" i="1"/>
  <c r="F96" i="1"/>
  <c r="AE289" i="1"/>
  <c r="R306" i="1"/>
  <c r="Y527" i="1"/>
  <c r="CY527" i="1"/>
  <c r="X527" i="1"/>
  <c r="GM527" i="1" s="1"/>
  <c r="GO527" i="1" s="1"/>
  <c r="CZ527" i="1"/>
  <c r="GM756" i="1"/>
  <c r="AB775" i="1"/>
  <c r="DF4" i="3"/>
  <c r="DG4" i="3"/>
  <c r="DH4" i="3"/>
  <c r="DI4" i="3"/>
  <c r="DJ4" i="3" s="1"/>
  <c r="DG117" i="3"/>
  <c r="DF117" i="3"/>
  <c r="DH117" i="3"/>
  <c r="DI117" i="3"/>
  <c r="DJ117" i="3" s="1"/>
  <c r="DH164" i="3"/>
  <c r="DI164" i="3"/>
  <c r="DF164" i="3"/>
  <c r="DG164" i="3"/>
  <c r="DJ164" i="3" s="1"/>
  <c r="DF97" i="3"/>
  <c r="DG97" i="3"/>
  <c r="DH97" i="3"/>
  <c r="DI97" i="3"/>
  <c r="DJ97" i="3" s="1"/>
  <c r="DF109" i="3"/>
  <c r="DG109" i="3"/>
  <c r="DH109" i="3"/>
  <c r="DI109" i="3"/>
  <c r="DJ109" i="3" s="1"/>
  <c r="DI170" i="3"/>
  <c r="DF170" i="3"/>
  <c r="DG170" i="3"/>
  <c r="DJ170" i="3" s="1"/>
  <c r="DH170" i="3"/>
  <c r="DF320" i="3"/>
  <c r="DG320" i="3"/>
  <c r="DH320" i="3"/>
  <c r="DI320" i="3"/>
  <c r="DJ320" i="3" s="1"/>
  <c r="DF207" i="3"/>
  <c r="DJ207" i="3" s="1"/>
  <c r="DG207" i="3"/>
  <c r="DI207" i="3"/>
  <c r="DH207" i="3"/>
  <c r="DI293" i="3"/>
  <c r="DF293" i="3"/>
  <c r="DJ293" i="3" s="1"/>
  <c r="DG293" i="3"/>
  <c r="DH293" i="3"/>
  <c r="DG361" i="3"/>
  <c r="DH361" i="3"/>
  <c r="DI361" i="3"/>
  <c r="DJ361" i="3" s="1"/>
  <c r="DF361" i="3"/>
  <c r="DF442" i="3"/>
  <c r="DG442" i="3"/>
  <c r="DJ442" i="3" s="1"/>
  <c r="DH442" i="3"/>
  <c r="DI442" i="3"/>
  <c r="DF281" i="3"/>
  <c r="DG281" i="3"/>
  <c r="DH281" i="3"/>
  <c r="DI281" i="3"/>
  <c r="DJ281" i="3" s="1"/>
  <c r="DF497" i="3"/>
  <c r="DG497" i="3"/>
  <c r="DJ497" i="3" s="1"/>
  <c r="DH497" i="3"/>
  <c r="DI497" i="3"/>
  <c r="DF514" i="3"/>
  <c r="DG514" i="3"/>
  <c r="DJ514" i="3" s="1"/>
  <c r="DH514" i="3"/>
  <c r="DI514" i="3"/>
  <c r="DG572" i="3"/>
  <c r="DH572" i="3"/>
  <c r="DI572" i="3"/>
  <c r="DF572" i="3"/>
  <c r="DJ572" i="3" s="1"/>
  <c r="DF492" i="3"/>
  <c r="DG492" i="3"/>
  <c r="DJ492" i="3" s="1"/>
  <c r="DH492" i="3"/>
  <c r="DI492" i="3"/>
  <c r="DF576" i="3"/>
  <c r="DJ576" i="3" s="1"/>
  <c r="DH576" i="3"/>
  <c r="DI576" i="3"/>
  <c r="DG576" i="3"/>
  <c r="DI587" i="3"/>
  <c r="DF587" i="3"/>
  <c r="DJ587" i="3" s="1"/>
  <c r="DG587" i="3"/>
  <c r="DH587" i="3"/>
  <c r="DG749" i="3"/>
  <c r="DH749" i="3"/>
  <c r="DI749" i="3"/>
  <c r="DJ749" i="3" s="1"/>
  <c r="DF749" i="3"/>
  <c r="DG633" i="3"/>
  <c r="DH633" i="3"/>
  <c r="DI633" i="3"/>
  <c r="DF633" i="3"/>
  <c r="DJ633" i="3" s="1"/>
  <c r="DF617" i="3"/>
  <c r="DJ617" i="3" s="1"/>
  <c r="DG617" i="3"/>
  <c r="DH617" i="3"/>
  <c r="DI617" i="3"/>
  <c r="DG641" i="3"/>
  <c r="DH641" i="3"/>
  <c r="DI641" i="3"/>
  <c r="DF641" i="3"/>
  <c r="DJ641" i="3" s="1"/>
  <c r="DF665" i="3"/>
  <c r="DJ665" i="3" s="1"/>
  <c r="DI665" i="3"/>
  <c r="DG665" i="3"/>
  <c r="DH665" i="3"/>
  <c r="DG689" i="3"/>
  <c r="DH689" i="3"/>
  <c r="DI689" i="3"/>
  <c r="DF689" i="3"/>
  <c r="DJ689" i="3" s="1"/>
  <c r="DG784" i="3"/>
  <c r="DJ784" i="3" s="1"/>
  <c r="DH784" i="3"/>
  <c r="DF784" i="3"/>
  <c r="DI784" i="3"/>
  <c r="DF705" i="3"/>
  <c r="DJ705" i="3" s="1"/>
  <c r="DG705" i="3"/>
  <c r="DH705" i="3"/>
  <c r="DI705" i="3"/>
  <c r="DH796" i="3"/>
  <c r="DG796" i="3"/>
  <c r="DI796" i="3"/>
  <c r="DJ796" i="3" s="1"/>
  <c r="DF796" i="3"/>
  <c r="DG764" i="3"/>
  <c r="DJ764" i="3" s="1"/>
  <c r="DH764" i="3"/>
  <c r="DI764" i="3"/>
  <c r="DF764" i="3"/>
  <c r="DH702" i="3"/>
  <c r="DI702" i="3"/>
  <c r="DF702" i="3"/>
  <c r="DJ702" i="3" s="1"/>
  <c r="DG702" i="3"/>
  <c r="DF799" i="3"/>
  <c r="DG799" i="3"/>
  <c r="DJ799" i="3" s="1"/>
  <c r="DH799" i="3"/>
  <c r="DI799" i="3"/>
  <c r="DG114" i="3"/>
  <c r="DI114" i="3"/>
  <c r="DF114" i="3"/>
  <c r="DJ114" i="3" s="1"/>
  <c r="DH114" i="3"/>
  <c r="DF740" i="3"/>
  <c r="DJ740" i="3" s="1"/>
  <c r="DG740" i="3"/>
  <c r="DH740" i="3"/>
  <c r="DI740" i="3"/>
  <c r="DF130" i="3"/>
  <c r="DJ130" i="3" s="1"/>
  <c r="DG130" i="3"/>
  <c r="DH130" i="3"/>
  <c r="DI130" i="3"/>
  <c r="DI793" i="3"/>
  <c r="DF793" i="3"/>
  <c r="DJ793" i="3" s="1"/>
  <c r="DG793" i="3"/>
  <c r="DH793" i="3"/>
  <c r="DF265" i="3"/>
  <c r="DG265" i="3"/>
  <c r="DH265" i="3"/>
  <c r="DI265" i="3"/>
  <c r="DJ265" i="3" s="1"/>
  <c r="DF210" i="3"/>
  <c r="DJ210" i="3" s="1"/>
  <c r="DG210" i="3"/>
  <c r="DH210" i="3"/>
  <c r="DI210" i="3"/>
  <c r="EH26" i="1"/>
  <c r="P96" i="1"/>
  <c r="GB26" i="1"/>
  <c r="ES87" i="1"/>
  <c r="DG227" i="3"/>
  <c r="DH227" i="3"/>
  <c r="DI227" i="3"/>
  <c r="DJ227" i="3" s="1"/>
  <c r="DF227" i="3"/>
  <c r="CP130" i="1"/>
  <c r="O130" i="1" s="1"/>
  <c r="FR130" i="1"/>
  <c r="DH268" i="3"/>
  <c r="DI268" i="3"/>
  <c r="DF268" i="3"/>
  <c r="DJ268" i="3" s="1"/>
  <c r="DG268" i="3"/>
  <c r="DG214" i="3"/>
  <c r="DH214" i="3"/>
  <c r="DI214" i="3"/>
  <c r="DF214" i="3"/>
  <c r="DJ214" i="3" s="1"/>
  <c r="X127" i="1"/>
  <c r="Y127" i="1"/>
  <c r="CZ127" i="1"/>
  <c r="CY127" i="1"/>
  <c r="DH219" i="3"/>
  <c r="DI219" i="3"/>
  <c r="DJ219" i="3" s="1"/>
  <c r="DF219" i="3"/>
  <c r="DG219" i="3"/>
  <c r="DF168" i="3"/>
  <c r="DG168" i="3"/>
  <c r="DH168" i="3"/>
  <c r="DI168" i="3"/>
  <c r="DJ168" i="3" s="1"/>
  <c r="CY125" i="1"/>
  <c r="CZ125" i="1"/>
  <c r="X125" i="1"/>
  <c r="AK198" i="1" s="1"/>
  <c r="Y125" i="1"/>
  <c r="AF198" i="1"/>
  <c r="AG26" i="1"/>
  <c r="T87" i="1"/>
  <c r="CP163" i="1"/>
  <c r="O163" i="1" s="1"/>
  <c r="GM163" i="1" s="1"/>
  <c r="FR163" i="1"/>
  <c r="Q152" i="1"/>
  <c r="R152" i="1"/>
  <c r="GM176" i="1"/>
  <c r="GO176" i="1" s="1"/>
  <c r="AU119" i="1"/>
  <c r="F217" i="1"/>
  <c r="AG119" i="1"/>
  <c r="T198" i="1"/>
  <c r="CY78" i="1"/>
  <c r="CZ78" i="1"/>
  <c r="X78" i="1"/>
  <c r="Y78" i="1"/>
  <c r="CB119" i="1"/>
  <c r="AS198" i="1"/>
  <c r="GM243" i="1"/>
  <c r="DF450" i="3"/>
  <c r="DJ450" i="3" s="1"/>
  <c r="DI450" i="3"/>
  <c r="DG450" i="3"/>
  <c r="DH450" i="3"/>
  <c r="AK257" i="1"/>
  <c r="GM238" i="1"/>
  <c r="GO238" i="1" s="1"/>
  <c r="CP294" i="1"/>
  <c r="O294" i="1" s="1"/>
  <c r="DG471" i="3"/>
  <c r="DJ471" i="3" s="1"/>
  <c r="DH471" i="3"/>
  <c r="DF471" i="3"/>
  <c r="DI471" i="3"/>
  <c r="CP344" i="1"/>
  <c r="O344" i="1" s="1"/>
  <c r="GM344" i="1" s="1"/>
  <c r="GO344" i="1" s="1"/>
  <c r="R401" i="1"/>
  <c r="Q401" i="1"/>
  <c r="S401" i="1"/>
  <c r="FR349" i="1"/>
  <c r="FQ403" i="1" s="1"/>
  <c r="CP349" i="1"/>
  <c r="O349" i="1" s="1"/>
  <c r="GM349" i="1" s="1"/>
  <c r="DU403" i="1"/>
  <c r="DF536" i="3"/>
  <c r="DJ536" i="3" s="1"/>
  <c r="DG536" i="3"/>
  <c r="DH536" i="3"/>
  <c r="DI536" i="3"/>
  <c r="CP394" i="1"/>
  <c r="O394" i="1" s="1"/>
  <c r="CP439" i="1"/>
  <c r="O439" i="1" s="1"/>
  <c r="GM439" i="1" s="1"/>
  <c r="GO439" i="1" s="1"/>
  <c r="AC466" i="1"/>
  <c r="FR346" i="1"/>
  <c r="AC403" i="1"/>
  <c r="CP346" i="1"/>
  <c r="O346" i="1" s="1"/>
  <c r="AS338" i="1"/>
  <c r="F420" i="1"/>
  <c r="X449" i="1"/>
  <c r="Y449" i="1"/>
  <c r="CZ449" i="1"/>
  <c r="CY449" i="1"/>
  <c r="X441" i="1"/>
  <c r="GM441" i="1" s="1"/>
  <c r="GO441" i="1" s="1"/>
  <c r="Y441" i="1"/>
  <c r="CZ441" i="1"/>
  <c r="CY441" i="1"/>
  <c r="GM505" i="1"/>
  <c r="GO505" i="1" s="1"/>
  <c r="DF618" i="3"/>
  <c r="DJ618" i="3" s="1"/>
  <c r="DG618" i="3"/>
  <c r="DH618" i="3"/>
  <c r="DI618" i="3"/>
  <c r="FR389" i="1"/>
  <c r="CP389" i="1"/>
  <c r="O389" i="1" s="1"/>
  <c r="GM389" i="1" s="1"/>
  <c r="BA230" i="1"/>
  <c r="F277" i="1"/>
  <c r="DF590" i="3"/>
  <c r="DJ590" i="3" s="1"/>
  <c r="DG590" i="3"/>
  <c r="DH590" i="3"/>
  <c r="DI590" i="3"/>
  <c r="GM523" i="1"/>
  <c r="GO523" i="1" s="1"/>
  <c r="CY531" i="1"/>
  <c r="X531" i="1"/>
  <c r="CZ531" i="1"/>
  <c r="Y531" i="1"/>
  <c r="DF683" i="3"/>
  <c r="DG683" i="3"/>
  <c r="DJ683" i="3" s="1"/>
  <c r="DH683" i="3"/>
  <c r="DI683" i="3"/>
  <c r="EK608" i="1"/>
  <c r="FT577" i="1"/>
  <c r="DF737" i="3"/>
  <c r="DG737" i="3"/>
  <c r="DJ737" i="3" s="1"/>
  <c r="DH737" i="3"/>
  <c r="DI737" i="3"/>
  <c r="CY597" i="1"/>
  <c r="CZ597" i="1"/>
  <c r="X597" i="1"/>
  <c r="Y597" i="1"/>
  <c r="DG795" i="3"/>
  <c r="DH795" i="3"/>
  <c r="DF795" i="3"/>
  <c r="DJ795" i="3" s="1"/>
  <c r="DI795" i="3"/>
  <c r="W435" i="1"/>
  <c r="F490" i="1"/>
  <c r="DF747" i="3"/>
  <c r="DG747" i="3"/>
  <c r="DH747" i="3"/>
  <c r="DI747" i="3"/>
  <c r="DJ747" i="3" s="1"/>
  <c r="DI719" i="3"/>
  <c r="DF719" i="3"/>
  <c r="DJ719" i="3" s="1"/>
  <c r="DG719" i="3"/>
  <c r="DH719" i="3"/>
  <c r="T401" i="1"/>
  <c r="DH628" i="3"/>
  <c r="DI628" i="3"/>
  <c r="DF628" i="3"/>
  <c r="DJ628" i="3" s="1"/>
  <c r="DG628" i="3"/>
  <c r="DG678" i="3"/>
  <c r="DF678" i="3"/>
  <c r="DJ678" i="3" s="1"/>
  <c r="DH678" i="3"/>
  <c r="DI678" i="3"/>
  <c r="EI701" i="1"/>
  <c r="P732" i="1"/>
  <c r="DG894" i="3"/>
  <c r="DH894" i="3"/>
  <c r="DI894" i="3"/>
  <c r="DF894" i="3"/>
  <c r="DJ894" i="3" s="1"/>
  <c r="EI640" i="1"/>
  <c r="P679" i="1"/>
  <c r="CI640" i="1"/>
  <c r="AZ669" i="1"/>
  <c r="AE775" i="1"/>
  <c r="DF877" i="3"/>
  <c r="DG877" i="3"/>
  <c r="DH877" i="3"/>
  <c r="DI877" i="3"/>
  <c r="DJ877" i="3" s="1"/>
  <c r="BA669" i="1"/>
  <c r="CJ640" i="1"/>
  <c r="DF750" i="3"/>
  <c r="DJ750" i="3" s="1"/>
  <c r="DG750" i="3"/>
  <c r="DH750" i="3"/>
  <c r="DI750" i="3"/>
  <c r="ED775" i="1"/>
  <c r="AJ701" i="1"/>
  <c r="W722" i="1"/>
  <c r="DF804" i="3"/>
  <c r="DG804" i="3"/>
  <c r="DJ804" i="3" s="1"/>
  <c r="DH804" i="3"/>
  <c r="DI804" i="3"/>
  <c r="DF553" i="3"/>
  <c r="DG553" i="3"/>
  <c r="DH553" i="3"/>
  <c r="DI553" i="3"/>
  <c r="DJ553" i="3" s="1"/>
  <c r="CP29" i="1"/>
  <c r="O29" i="1" s="1"/>
  <c r="DU87" i="1"/>
  <c r="DF175" i="3"/>
  <c r="DG175" i="3"/>
  <c r="DH175" i="3"/>
  <c r="DI175" i="3"/>
  <c r="DJ175" i="3" s="1"/>
  <c r="GM158" i="1"/>
  <c r="CZ152" i="1"/>
  <c r="Y152" i="1"/>
  <c r="CY152" i="1"/>
  <c r="X152" i="1"/>
  <c r="AJ119" i="1"/>
  <c r="W198" i="1"/>
  <c r="CP244" i="1"/>
  <c r="O244" i="1" s="1"/>
  <c r="GM244" i="1" s="1"/>
  <c r="GO244" i="1" s="1"/>
  <c r="CZ144" i="1"/>
  <c r="X144" i="1"/>
  <c r="Y144" i="1"/>
  <c r="CY144" i="1"/>
  <c r="DF433" i="3"/>
  <c r="DJ433" i="3" s="1"/>
  <c r="DG433" i="3"/>
  <c r="DH433" i="3"/>
  <c r="DI433" i="3"/>
  <c r="EA198" i="1"/>
  <c r="CZ301" i="1"/>
  <c r="X301" i="1"/>
  <c r="Y301" i="1"/>
  <c r="AL306" i="1" s="1"/>
  <c r="AF306" i="1"/>
  <c r="CY301" i="1"/>
  <c r="R257" i="1"/>
  <c r="AE230" i="1"/>
  <c r="CP303" i="1"/>
  <c r="O303" i="1" s="1"/>
  <c r="GM303" i="1" s="1"/>
  <c r="FR303" i="1"/>
  <c r="BY306" i="1" s="1"/>
  <c r="DF462" i="3"/>
  <c r="DJ462" i="3" s="1"/>
  <c r="DH462" i="3"/>
  <c r="DG462" i="3"/>
  <c r="DI462" i="3"/>
  <c r="FR358" i="1"/>
  <c r="CP358" i="1"/>
  <c r="O358" i="1" s="1"/>
  <c r="GM358" i="1" s="1"/>
  <c r="AD289" i="1"/>
  <c r="Q306" i="1"/>
  <c r="EK289" i="1"/>
  <c r="P323" i="1"/>
  <c r="DF565" i="3"/>
  <c r="DJ565" i="3" s="1"/>
  <c r="DG565" i="3"/>
  <c r="DH565" i="3"/>
  <c r="DI565" i="3"/>
  <c r="BZ435" i="1"/>
  <c r="CG466" i="1"/>
  <c r="AQ466" i="1"/>
  <c r="DY338" i="1"/>
  <c r="DL403" i="1"/>
  <c r="GM455" i="1"/>
  <c r="GO455" i="1" s="1"/>
  <c r="DF607" i="3"/>
  <c r="DG607" i="3"/>
  <c r="DJ607" i="3" s="1"/>
  <c r="DH607" i="3"/>
  <c r="DI607" i="3"/>
  <c r="CY526" i="1"/>
  <c r="CZ526" i="1"/>
  <c r="X526" i="1"/>
  <c r="GM526" i="1" s="1"/>
  <c r="GO526" i="1" s="1"/>
  <c r="Y526" i="1"/>
  <c r="GM356" i="1"/>
  <c r="CJ338" i="1"/>
  <c r="BA403" i="1"/>
  <c r="GM381" i="1"/>
  <c r="GO381" i="1" s="1"/>
  <c r="DH588" i="3"/>
  <c r="DI588" i="3"/>
  <c r="DF588" i="3"/>
  <c r="DJ588" i="3" s="1"/>
  <c r="DG588" i="3"/>
  <c r="DF713" i="3"/>
  <c r="DJ713" i="3" s="1"/>
  <c r="DG713" i="3"/>
  <c r="DH713" i="3"/>
  <c r="DI713" i="3"/>
  <c r="CP517" i="1"/>
  <c r="O517" i="1" s="1"/>
  <c r="GM517" i="1" s="1"/>
  <c r="GO517" i="1" s="1"/>
  <c r="DF653" i="3"/>
  <c r="DJ653" i="3" s="1"/>
  <c r="DG653" i="3"/>
  <c r="DH653" i="3"/>
  <c r="DI653" i="3"/>
  <c r="V338" i="1"/>
  <c r="F426" i="1"/>
  <c r="EM498" i="1"/>
  <c r="P564" i="1"/>
  <c r="DI695" i="3"/>
  <c r="DF695" i="3"/>
  <c r="DJ695" i="3" s="1"/>
  <c r="DG695" i="3"/>
  <c r="DH695" i="3"/>
  <c r="DH644" i="3"/>
  <c r="DI644" i="3"/>
  <c r="DF644" i="3"/>
  <c r="DJ644" i="3" s="1"/>
  <c r="DG644" i="3"/>
  <c r="CP448" i="1"/>
  <c r="O448" i="1" s="1"/>
  <c r="GM448" i="1" s="1"/>
  <c r="FR448" i="1"/>
  <c r="CI577" i="1"/>
  <c r="AZ608" i="1"/>
  <c r="DF790" i="3"/>
  <c r="DI790" i="3"/>
  <c r="DH790" i="3"/>
  <c r="DG790" i="3"/>
  <c r="DJ790" i="3" s="1"/>
  <c r="DF718" i="3"/>
  <c r="DJ718" i="3" s="1"/>
  <c r="DG718" i="3"/>
  <c r="DH718" i="3"/>
  <c r="DI718" i="3"/>
  <c r="CY659" i="1"/>
  <c r="CZ659" i="1"/>
  <c r="CP659" i="1"/>
  <c r="O659" i="1" s="1"/>
  <c r="X659" i="1"/>
  <c r="Y659" i="1"/>
  <c r="DL608" i="1"/>
  <c r="DY577" i="1"/>
  <c r="CP649" i="1"/>
  <c r="O649" i="1" s="1"/>
  <c r="EV754" i="1"/>
  <c r="P800" i="1"/>
  <c r="CG640" i="1"/>
  <c r="AX669" i="1"/>
  <c r="EC775" i="1"/>
  <c r="CZ759" i="1"/>
  <c r="CY759" i="1"/>
  <c r="X759" i="1"/>
  <c r="Y759" i="1"/>
  <c r="DF887" i="3"/>
  <c r="DJ887" i="3" s="1"/>
  <c r="DG887" i="3"/>
  <c r="DH887" i="3"/>
  <c r="DI887" i="3"/>
  <c r="DG869" i="3"/>
  <c r="DH869" i="3"/>
  <c r="DI869" i="3"/>
  <c r="DF869" i="3"/>
  <c r="DJ869" i="3" s="1"/>
  <c r="AU640" i="1"/>
  <c r="F688" i="1"/>
  <c r="CI775" i="1"/>
  <c r="AP775" i="1"/>
  <c r="BY754" i="1"/>
  <c r="AU701" i="1"/>
  <c r="F741" i="1"/>
  <c r="F738" i="1"/>
  <c r="BC701" i="1"/>
  <c r="CP770" i="1"/>
  <c r="O770" i="1" s="1"/>
  <c r="GM770" i="1" s="1"/>
  <c r="GO770" i="1" s="1"/>
  <c r="EA701" i="1"/>
  <c r="DN722" i="1"/>
  <c r="DH803" i="3"/>
  <c r="DI803" i="3"/>
  <c r="DJ803" i="3" s="1"/>
  <c r="DF803" i="3"/>
  <c r="DG803" i="3"/>
  <c r="GM768" i="1"/>
  <c r="GO768" i="1" s="1"/>
  <c r="CP773" i="1"/>
  <c r="O773" i="1" s="1"/>
  <c r="GM773" i="1" s="1"/>
  <c r="GO773" i="1" s="1"/>
  <c r="DF155" i="3"/>
  <c r="DJ155" i="3" s="1"/>
  <c r="DG155" i="3"/>
  <c r="DH155" i="3"/>
  <c r="DI155" i="3"/>
  <c r="DG605" i="3"/>
  <c r="DH605" i="3"/>
  <c r="DI605" i="3"/>
  <c r="DF605" i="3"/>
  <c r="DJ605" i="3" s="1"/>
  <c r="DG745" i="3"/>
  <c r="DH745" i="3"/>
  <c r="DI745" i="3"/>
  <c r="DF745" i="3"/>
  <c r="DJ745" i="3" s="1"/>
  <c r="CY85" i="1"/>
  <c r="CZ85" i="1"/>
  <c r="X85" i="1"/>
  <c r="Y85" i="1"/>
  <c r="CP152" i="1"/>
  <c r="O152" i="1" s="1"/>
  <c r="GM152" i="1" s="1"/>
  <c r="GO152" i="1" s="1"/>
  <c r="GM395" i="1"/>
  <c r="GO395" i="1" s="1"/>
  <c r="DH596" i="3"/>
  <c r="DI596" i="3"/>
  <c r="DF596" i="3"/>
  <c r="DJ596" i="3" s="1"/>
  <c r="DG596" i="3"/>
  <c r="DY498" i="1"/>
  <c r="DL545" i="1"/>
  <c r="DF160" i="3"/>
  <c r="DJ160" i="3" s="1"/>
  <c r="DG160" i="3"/>
  <c r="DH160" i="3"/>
  <c r="DI160" i="3"/>
  <c r="DG405" i="3"/>
  <c r="DH405" i="3"/>
  <c r="DI405" i="3"/>
  <c r="DJ405" i="3" s="1"/>
  <c r="DF405" i="3"/>
  <c r="DG673" i="3"/>
  <c r="DH673" i="3"/>
  <c r="DF673" i="3"/>
  <c r="DJ673" i="3" s="1"/>
  <c r="DI673" i="3"/>
  <c r="DF826" i="3"/>
  <c r="DG826" i="3"/>
  <c r="DJ826" i="3" s="1"/>
  <c r="DH826" i="3"/>
  <c r="DI826" i="3"/>
  <c r="DF872" i="3"/>
  <c r="DG872" i="3"/>
  <c r="DJ872" i="3" s="1"/>
  <c r="DI872" i="3"/>
  <c r="DH872" i="3"/>
  <c r="CP133" i="1"/>
  <c r="O133" i="1" s="1"/>
  <c r="FR133" i="1"/>
  <c r="DF192" i="3"/>
  <c r="DG192" i="3"/>
  <c r="DJ192" i="3" s="1"/>
  <c r="DH192" i="3"/>
  <c r="DI192" i="3"/>
  <c r="DI183" i="3"/>
  <c r="DJ183" i="3" s="1"/>
  <c r="DF183" i="3"/>
  <c r="DG183" i="3"/>
  <c r="DH183" i="3"/>
  <c r="DF180" i="3"/>
  <c r="DJ180" i="3" s="1"/>
  <c r="DG180" i="3"/>
  <c r="DH180" i="3"/>
  <c r="DI180" i="3"/>
  <c r="DF189" i="3"/>
  <c r="DJ189" i="3" s="1"/>
  <c r="DG189" i="3"/>
  <c r="DH189" i="3"/>
  <c r="DI189" i="3"/>
  <c r="DF284" i="3"/>
  <c r="DJ284" i="3" s="1"/>
  <c r="DG284" i="3"/>
  <c r="DH284" i="3"/>
  <c r="DI284" i="3"/>
  <c r="DF434" i="3"/>
  <c r="DJ434" i="3" s="1"/>
  <c r="DG434" i="3"/>
  <c r="DH434" i="3"/>
  <c r="DI434" i="3"/>
  <c r="DF395" i="3"/>
  <c r="DG395" i="3"/>
  <c r="DJ395" i="3" s="1"/>
  <c r="DH395" i="3"/>
  <c r="DI395" i="3"/>
  <c r="DF476" i="3"/>
  <c r="DG476" i="3"/>
  <c r="DH476" i="3"/>
  <c r="DI476" i="3"/>
  <c r="DJ476" i="3" s="1"/>
  <c r="DF432" i="3"/>
  <c r="DJ432" i="3" s="1"/>
  <c r="DG432" i="3"/>
  <c r="DH432" i="3"/>
  <c r="DI432" i="3"/>
  <c r="DF534" i="3"/>
  <c r="DJ534" i="3" s="1"/>
  <c r="DH534" i="3"/>
  <c r="DI534" i="3"/>
  <c r="DG534" i="3"/>
  <c r="DF602" i="3"/>
  <c r="DG602" i="3"/>
  <c r="DJ602" i="3" s="1"/>
  <c r="DH602" i="3"/>
  <c r="DI602" i="3"/>
  <c r="DF616" i="3"/>
  <c r="DJ616" i="3" s="1"/>
  <c r="DG616" i="3"/>
  <c r="DH616" i="3"/>
  <c r="DI616" i="3"/>
  <c r="DF608" i="3"/>
  <c r="DG608" i="3"/>
  <c r="DJ608" i="3" s="1"/>
  <c r="DH608" i="3"/>
  <c r="DI608" i="3"/>
  <c r="DF682" i="3"/>
  <c r="DG682" i="3"/>
  <c r="DJ682" i="3" s="1"/>
  <c r="DH682" i="3"/>
  <c r="DI682" i="3"/>
  <c r="DH679" i="3"/>
  <c r="DF679" i="3"/>
  <c r="DG679" i="3"/>
  <c r="DI679" i="3"/>
  <c r="DJ679" i="3" s="1"/>
  <c r="DF684" i="3"/>
  <c r="DJ684" i="3" s="1"/>
  <c r="DG684" i="3"/>
  <c r="DH684" i="3"/>
  <c r="DI684" i="3"/>
  <c r="DH789" i="3"/>
  <c r="DI789" i="3"/>
  <c r="DJ789" i="3" s="1"/>
  <c r="DF789" i="3"/>
  <c r="DG789" i="3"/>
  <c r="DF741" i="3"/>
  <c r="DJ741" i="3" s="1"/>
  <c r="DG741" i="3"/>
  <c r="DH741" i="3"/>
  <c r="DI741" i="3"/>
  <c r="DI2" i="3"/>
  <c r="DJ2" i="3" s="1"/>
  <c r="DF2" i="3"/>
  <c r="DG2" i="3"/>
  <c r="DH2" i="3"/>
  <c r="DF889" i="3"/>
  <c r="DG889" i="3"/>
  <c r="DJ889" i="3" s="1"/>
  <c r="DI889" i="3"/>
  <c r="DH889" i="3"/>
  <c r="DF807" i="3"/>
  <c r="DJ807" i="3" s="1"/>
  <c r="DG807" i="3"/>
  <c r="DH807" i="3"/>
  <c r="DI807" i="3"/>
  <c r="DF816" i="3"/>
  <c r="DJ816" i="3" s="1"/>
  <c r="DG816" i="3"/>
  <c r="DH816" i="3"/>
  <c r="DI816" i="3"/>
  <c r="CP33" i="1"/>
  <c r="O33" i="1" s="1"/>
  <c r="GM33" i="1" s="1"/>
  <c r="GO33" i="1" s="1"/>
  <c r="X48" i="1"/>
  <c r="Y48" i="1"/>
  <c r="CY48" i="1"/>
  <c r="CZ48" i="1"/>
  <c r="DF850" i="3"/>
  <c r="DG850" i="3"/>
  <c r="DJ850" i="3" s="1"/>
  <c r="DH850" i="3"/>
  <c r="DI850" i="3"/>
  <c r="GA26" i="1"/>
  <c r="ER87" i="1"/>
  <c r="DV87" i="1"/>
  <c r="GM74" i="1"/>
  <c r="GN74" i="1" s="1"/>
  <c r="CP136" i="1"/>
  <c r="O136" i="1" s="1"/>
  <c r="GM136" i="1" s="1"/>
  <c r="FR136" i="1"/>
  <c r="DG200" i="3"/>
  <c r="DH200" i="3"/>
  <c r="DI200" i="3"/>
  <c r="DF200" i="3"/>
  <c r="DJ200" i="3" s="1"/>
  <c r="DF212" i="3"/>
  <c r="DG212" i="3"/>
  <c r="DJ212" i="3" s="1"/>
  <c r="DH212" i="3"/>
  <c r="DI212" i="3"/>
  <c r="X69" i="1"/>
  <c r="GM69" i="1" s="1"/>
  <c r="GO69" i="1" s="1"/>
  <c r="Y69" i="1"/>
  <c r="CY69" i="1"/>
  <c r="CZ69" i="1"/>
  <c r="DG172" i="3"/>
  <c r="DH172" i="3"/>
  <c r="DI172" i="3"/>
  <c r="DF172" i="3"/>
  <c r="DJ172" i="3" s="1"/>
  <c r="CY84" i="1"/>
  <c r="CZ84" i="1"/>
  <c r="X84" i="1"/>
  <c r="GM84" i="1" s="1"/>
  <c r="GO84" i="1" s="1"/>
  <c r="Y84" i="1"/>
  <c r="CP172" i="1"/>
  <c r="O172" i="1" s="1"/>
  <c r="GM172" i="1" s="1"/>
  <c r="FR172" i="1"/>
  <c r="GM161" i="1"/>
  <c r="FR147" i="1"/>
  <c r="CP147" i="1"/>
  <c r="O147" i="1" s="1"/>
  <c r="GM147" i="1" s="1"/>
  <c r="CP150" i="1"/>
  <c r="O150" i="1" s="1"/>
  <c r="CY128" i="1"/>
  <c r="CZ128" i="1"/>
  <c r="X128" i="1"/>
  <c r="GM128" i="1" s="1"/>
  <c r="Y128" i="1"/>
  <c r="X235" i="1"/>
  <c r="Y235" i="1"/>
  <c r="DX257" i="1"/>
  <c r="CY235" i="1"/>
  <c r="CZ235" i="1"/>
  <c r="GM189" i="1"/>
  <c r="GO189" i="1" s="1"/>
  <c r="CP193" i="1"/>
  <c r="O193" i="1" s="1"/>
  <c r="GM193" i="1" s="1"/>
  <c r="GO193" i="1" s="1"/>
  <c r="CY246" i="1"/>
  <c r="CZ246" i="1"/>
  <c r="X246" i="1"/>
  <c r="GM246" i="1" s="1"/>
  <c r="Y246" i="1"/>
  <c r="CZ182" i="1"/>
  <c r="X182" i="1"/>
  <c r="Y182" i="1"/>
  <c r="CY182" i="1"/>
  <c r="DF431" i="3"/>
  <c r="DG431" i="3"/>
  <c r="DH431" i="3"/>
  <c r="DI431" i="3"/>
  <c r="DJ431" i="3" s="1"/>
  <c r="U119" i="1"/>
  <c r="F220" i="1"/>
  <c r="AH230" i="1"/>
  <c r="U257" i="1"/>
  <c r="GM192" i="1"/>
  <c r="GO192" i="1" s="1"/>
  <c r="DV403" i="1"/>
  <c r="DG449" i="3"/>
  <c r="DF449" i="3"/>
  <c r="DJ449" i="3" s="1"/>
  <c r="DH449" i="3"/>
  <c r="DI449" i="3"/>
  <c r="CP234" i="1"/>
  <c r="O234" i="1" s="1"/>
  <c r="AD257" i="1"/>
  <c r="CZ242" i="1"/>
  <c r="AF257" i="1"/>
  <c r="X242" i="1"/>
  <c r="Y242" i="1"/>
  <c r="AL257" i="1" s="1"/>
  <c r="CY242" i="1"/>
  <c r="DH475" i="3"/>
  <c r="DI475" i="3"/>
  <c r="DF475" i="3"/>
  <c r="DJ475" i="3" s="1"/>
  <c r="DG475" i="3"/>
  <c r="DF458" i="3"/>
  <c r="DI458" i="3"/>
  <c r="DG458" i="3"/>
  <c r="DJ458" i="3" s="1"/>
  <c r="DH458" i="3"/>
  <c r="X292" i="1"/>
  <c r="CY292" i="1"/>
  <c r="Y292" i="1"/>
  <c r="CZ292" i="1"/>
  <c r="DH521" i="3"/>
  <c r="DI521" i="3"/>
  <c r="DJ521" i="3" s="1"/>
  <c r="DF521" i="3"/>
  <c r="DG521" i="3"/>
  <c r="V306" i="1"/>
  <c r="AI289" i="1"/>
  <c r="FR361" i="1"/>
  <c r="CP361" i="1"/>
  <c r="O361" i="1" s="1"/>
  <c r="GM361" i="1" s="1"/>
  <c r="CP438" i="1"/>
  <c r="O438" i="1" s="1"/>
  <c r="FR354" i="1"/>
  <c r="CP354" i="1"/>
  <c r="O354" i="1" s="1"/>
  <c r="GM354" i="1" s="1"/>
  <c r="DF543" i="3"/>
  <c r="DG543" i="3"/>
  <c r="DI543" i="3"/>
  <c r="DJ543" i="3" s="1"/>
  <c r="DH543" i="3"/>
  <c r="F313" i="1"/>
  <c r="AX289" i="1"/>
  <c r="AS230" i="1"/>
  <c r="F274" i="1"/>
  <c r="X396" i="1"/>
  <c r="Y396" i="1"/>
  <c r="CY396" i="1"/>
  <c r="CZ396" i="1"/>
  <c r="DF564" i="3"/>
  <c r="DJ564" i="3" s="1"/>
  <c r="DG564" i="3"/>
  <c r="DH564" i="3"/>
  <c r="DI564" i="3"/>
  <c r="FR363" i="1"/>
  <c r="CP363" i="1"/>
  <c r="O363" i="1" s="1"/>
  <c r="GM363" i="1" s="1"/>
  <c r="DG535" i="3"/>
  <c r="DH535" i="3"/>
  <c r="DI535" i="3"/>
  <c r="DF535" i="3"/>
  <c r="DJ535" i="3" s="1"/>
  <c r="BZ338" i="1"/>
  <c r="AQ403" i="1"/>
  <c r="FV338" i="1"/>
  <c r="EM403" i="1"/>
  <c r="EM805" i="1" s="1"/>
  <c r="X452" i="1"/>
  <c r="Y452" i="1"/>
  <c r="CZ452" i="1"/>
  <c r="CY452" i="1"/>
  <c r="DF606" i="3"/>
  <c r="DG606" i="3"/>
  <c r="DH606" i="3"/>
  <c r="DI606" i="3"/>
  <c r="DJ606" i="3" s="1"/>
  <c r="DF631" i="3"/>
  <c r="DG631" i="3"/>
  <c r="DJ631" i="3" s="1"/>
  <c r="DI631" i="3"/>
  <c r="DH631" i="3"/>
  <c r="EP403" i="1"/>
  <c r="FY338" i="1"/>
  <c r="CP461" i="1"/>
  <c r="O461" i="1" s="1"/>
  <c r="GM461" i="1" s="1"/>
  <c r="FR461" i="1"/>
  <c r="CZ378" i="1"/>
  <c r="X378" i="1"/>
  <c r="GM378" i="1" s="1"/>
  <c r="GO378" i="1" s="1"/>
  <c r="Y378" i="1"/>
  <c r="CY378" i="1"/>
  <c r="CP510" i="1"/>
  <c r="O510" i="1" s="1"/>
  <c r="DF552" i="3"/>
  <c r="DJ552" i="3" s="1"/>
  <c r="DG552" i="3"/>
  <c r="DH552" i="3"/>
  <c r="DI552" i="3"/>
  <c r="CY457" i="1"/>
  <c r="CZ457" i="1"/>
  <c r="Y457" i="1"/>
  <c r="X457" i="1"/>
  <c r="GM457" i="1" s="1"/>
  <c r="GO457" i="1" s="1"/>
  <c r="V444" i="1"/>
  <c r="DF586" i="3"/>
  <c r="DJ586" i="3" s="1"/>
  <c r="DG586" i="3"/>
  <c r="DH586" i="3"/>
  <c r="DI586" i="3"/>
  <c r="CP503" i="1"/>
  <c r="O503" i="1" s="1"/>
  <c r="DF712" i="3"/>
  <c r="DJ712" i="3" s="1"/>
  <c r="DG712" i="3"/>
  <c r="DH712" i="3"/>
  <c r="DI712" i="3"/>
  <c r="DF647" i="3"/>
  <c r="DI647" i="3"/>
  <c r="DG647" i="3"/>
  <c r="DJ647" i="3" s="1"/>
  <c r="DH647" i="3"/>
  <c r="DF694" i="3"/>
  <c r="DJ694" i="3" s="1"/>
  <c r="DG694" i="3"/>
  <c r="DH694" i="3"/>
  <c r="DI694" i="3"/>
  <c r="DI643" i="3"/>
  <c r="DF643" i="3"/>
  <c r="DJ643" i="3" s="1"/>
  <c r="DG643" i="3"/>
  <c r="DH643" i="3"/>
  <c r="V435" i="1"/>
  <c r="F489" i="1"/>
  <c r="GM540" i="1"/>
  <c r="GO540" i="1" s="1"/>
  <c r="CP585" i="1"/>
  <c r="O585" i="1" s="1"/>
  <c r="GM585" i="1" s="1"/>
  <c r="GO585" i="1" s="1"/>
  <c r="CP533" i="1"/>
  <c r="O533" i="1" s="1"/>
  <c r="GM533" i="1" s="1"/>
  <c r="GO533" i="1" s="1"/>
  <c r="CP653" i="1"/>
  <c r="O653" i="1" s="1"/>
  <c r="GM653" i="1" s="1"/>
  <c r="GO653" i="1" s="1"/>
  <c r="DF731" i="3"/>
  <c r="DJ731" i="3" s="1"/>
  <c r="DG731" i="3"/>
  <c r="DH731" i="3"/>
  <c r="DI731" i="3"/>
  <c r="CP525" i="1"/>
  <c r="O525" i="1" s="1"/>
  <c r="GM525" i="1" s="1"/>
  <c r="GO525" i="1" s="1"/>
  <c r="U401" i="1"/>
  <c r="DI627" i="3"/>
  <c r="DF627" i="3"/>
  <c r="DJ627" i="3" s="1"/>
  <c r="DG627" i="3"/>
  <c r="DH627" i="3"/>
  <c r="DF669" i="3"/>
  <c r="DG669" i="3"/>
  <c r="DJ669" i="3" s="1"/>
  <c r="DH669" i="3"/>
  <c r="DI669" i="3"/>
  <c r="EM119" i="1"/>
  <c r="P217" i="1"/>
  <c r="CP531" i="1"/>
  <c r="O531" i="1" s="1"/>
  <c r="GM531" i="1" s="1"/>
  <c r="GO531" i="1" s="1"/>
  <c r="DI867" i="3"/>
  <c r="DF867" i="3"/>
  <c r="DJ867" i="3" s="1"/>
  <c r="DG867" i="3"/>
  <c r="DH867" i="3"/>
  <c r="R606" i="1"/>
  <c r="DW608" i="1" s="1"/>
  <c r="S606" i="1"/>
  <c r="V606" i="1"/>
  <c r="EA608" i="1" s="1"/>
  <c r="P606" i="1"/>
  <c r="Q606" i="1"/>
  <c r="GX606" i="1"/>
  <c r="GB608" i="1" s="1"/>
  <c r="AU435" i="1"/>
  <c r="F485" i="1"/>
  <c r="CY710" i="1"/>
  <c r="CZ710" i="1"/>
  <c r="X710" i="1"/>
  <c r="Y710" i="1"/>
  <c r="DX722" i="1"/>
  <c r="DI813" i="3"/>
  <c r="DF813" i="3"/>
  <c r="DJ813" i="3" s="1"/>
  <c r="DG813" i="3"/>
  <c r="DH813" i="3"/>
  <c r="AH640" i="1"/>
  <c r="U669" i="1"/>
  <c r="F795" i="1"/>
  <c r="BA754" i="1"/>
  <c r="DH666" i="3"/>
  <c r="DI666" i="3"/>
  <c r="DF666" i="3"/>
  <c r="DJ666" i="3" s="1"/>
  <c r="DG666" i="3"/>
  <c r="DF567" i="3"/>
  <c r="DJ567" i="3" s="1"/>
  <c r="DH567" i="3"/>
  <c r="DI567" i="3"/>
  <c r="DG567" i="3"/>
  <c r="DF195" i="3"/>
  <c r="DG195" i="3"/>
  <c r="DJ195" i="3" s="1"/>
  <c r="DH195" i="3"/>
  <c r="DI195" i="3"/>
  <c r="FR367" i="1"/>
  <c r="CP367" i="1"/>
  <c r="O367" i="1" s="1"/>
  <c r="GM367" i="1" s="1"/>
  <c r="CY444" i="1"/>
  <c r="CZ444" i="1"/>
  <c r="X444" i="1"/>
  <c r="Y444" i="1"/>
  <c r="AH289" i="1"/>
  <c r="U306" i="1"/>
  <c r="DH604" i="3"/>
  <c r="DI604" i="3"/>
  <c r="DF604" i="3"/>
  <c r="DJ604" i="3" s="1"/>
  <c r="DG604" i="3"/>
  <c r="DF649" i="3"/>
  <c r="DJ649" i="3" s="1"/>
  <c r="DG649" i="3"/>
  <c r="DH649" i="3"/>
  <c r="DI649" i="3"/>
  <c r="CY717" i="1"/>
  <c r="CZ717" i="1"/>
  <c r="X717" i="1"/>
  <c r="Y717" i="1"/>
  <c r="DF479" i="3"/>
  <c r="DG479" i="3"/>
  <c r="DJ479" i="3" s="1"/>
  <c r="DH479" i="3"/>
  <c r="DI479" i="3"/>
  <c r="FY26" i="1"/>
  <c r="EP87" i="1"/>
  <c r="DH68" i="3"/>
  <c r="DF68" i="3"/>
  <c r="DG68" i="3"/>
  <c r="DI68" i="3"/>
  <c r="DJ68" i="3" s="1"/>
  <c r="DF122" i="3"/>
  <c r="DJ122" i="3" s="1"/>
  <c r="DI122" i="3"/>
  <c r="DG122" i="3"/>
  <c r="DH122" i="3"/>
  <c r="DI198" i="3"/>
  <c r="DF198" i="3"/>
  <c r="DJ198" i="3" s="1"/>
  <c r="DG198" i="3"/>
  <c r="DH198" i="3"/>
  <c r="DF121" i="3"/>
  <c r="DG121" i="3"/>
  <c r="DJ121" i="3" s="1"/>
  <c r="DH121" i="3"/>
  <c r="DI121" i="3"/>
  <c r="DF187" i="3"/>
  <c r="DJ187" i="3" s="1"/>
  <c r="DG187" i="3"/>
  <c r="DH187" i="3"/>
  <c r="DI187" i="3"/>
  <c r="DF182" i="3"/>
  <c r="DJ182" i="3" s="1"/>
  <c r="DG182" i="3"/>
  <c r="DH182" i="3"/>
  <c r="DI182" i="3"/>
  <c r="DF275" i="3"/>
  <c r="DG275" i="3"/>
  <c r="DJ275" i="3" s="1"/>
  <c r="DH275" i="3"/>
  <c r="DI275" i="3"/>
  <c r="DF460" i="3"/>
  <c r="DJ460" i="3" s="1"/>
  <c r="DG460" i="3"/>
  <c r="DH460" i="3"/>
  <c r="DI460" i="3"/>
  <c r="DF529" i="3"/>
  <c r="DJ529" i="3" s="1"/>
  <c r="DG529" i="3"/>
  <c r="DH529" i="3"/>
  <c r="DI529" i="3"/>
  <c r="DF550" i="3"/>
  <c r="DH550" i="3"/>
  <c r="DI550" i="3"/>
  <c r="DJ550" i="3" s="1"/>
  <c r="DG550" i="3"/>
  <c r="DF516" i="3"/>
  <c r="DJ516" i="3" s="1"/>
  <c r="DG516" i="3"/>
  <c r="DH516" i="3"/>
  <c r="DI516" i="3"/>
  <c r="DF484" i="3"/>
  <c r="DJ484" i="3" s="1"/>
  <c r="DG484" i="3"/>
  <c r="DH484" i="3"/>
  <c r="DI484" i="3"/>
  <c r="DF640" i="3"/>
  <c r="DJ640" i="3" s="1"/>
  <c r="DH640" i="3"/>
  <c r="DI640" i="3"/>
  <c r="DG640" i="3"/>
  <c r="DG726" i="3"/>
  <c r="DJ726" i="3" s="1"/>
  <c r="DH726" i="3"/>
  <c r="DI726" i="3"/>
  <c r="DF726" i="3"/>
  <c r="DF716" i="3"/>
  <c r="DJ716" i="3" s="1"/>
  <c r="DG716" i="3"/>
  <c r="DH716" i="3"/>
  <c r="DI716" i="3"/>
  <c r="DF728" i="3"/>
  <c r="DJ728" i="3" s="1"/>
  <c r="DG728" i="3"/>
  <c r="DH728" i="3"/>
  <c r="DI728" i="3"/>
  <c r="DG859" i="3"/>
  <c r="DJ859" i="3" s="1"/>
  <c r="DH859" i="3"/>
  <c r="DF859" i="3"/>
  <c r="DI859" i="3"/>
  <c r="DF693" i="3"/>
  <c r="DG693" i="3"/>
  <c r="DJ693" i="3" s="1"/>
  <c r="DH693" i="3"/>
  <c r="DI693" i="3"/>
  <c r="DF748" i="3"/>
  <c r="DJ748" i="3" s="1"/>
  <c r="DG748" i="3"/>
  <c r="DH748" i="3"/>
  <c r="DI748" i="3"/>
  <c r="DF1" i="3"/>
  <c r="DG1" i="3"/>
  <c r="DH1" i="3"/>
  <c r="DI1" i="3"/>
  <c r="DJ1" i="3" s="1"/>
  <c r="EA26" i="1"/>
  <c r="DN87" i="1"/>
  <c r="DG132" i="3"/>
  <c r="DF132" i="3"/>
  <c r="DJ132" i="3" s="1"/>
  <c r="DH132" i="3"/>
  <c r="DI132" i="3"/>
  <c r="DF820" i="3"/>
  <c r="DJ820" i="3" s="1"/>
  <c r="DG820" i="3"/>
  <c r="DH820" i="3"/>
  <c r="DI820" i="3"/>
  <c r="DH875" i="3"/>
  <c r="DI875" i="3"/>
  <c r="DF875" i="3"/>
  <c r="DJ875" i="3" s="1"/>
  <c r="DG875" i="3"/>
  <c r="GM50" i="1"/>
  <c r="GN50" i="1" s="1"/>
  <c r="DG206" i="3"/>
  <c r="DH206" i="3"/>
  <c r="DF206" i="3"/>
  <c r="DJ206" i="3" s="1"/>
  <c r="DI206" i="3"/>
  <c r="DF270" i="3"/>
  <c r="DJ270" i="3" s="1"/>
  <c r="DG270" i="3"/>
  <c r="DH270" i="3"/>
  <c r="DI270" i="3"/>
  <c r="DF235" i="3"/>
  <c r="DG235" i="3"/>
  <c r="DI235" i="3"/>
  <c r="DJ235" i="3" s="1"/>
  <c r="DH235" i="3"/>
  <c r="CP35" i="1"/>
  <c r="O35" i="1" s="1"/>
  <c r="GM35" i="1" s="1"/>
  <c r="GO35" i="1" s="1"/>
  <c r="CZ60" i="1"/>
  <c r="X60" i="1"/>
  <c r="GM60" i="1" s="1"/>
  <c r="GO60" i="1" s="1"/>
  <c r="Y60" i="1"/>
  <c r="CY60" i="1"/>
  <c r="CP139" i="1"/>
  <c r="O139" i="1" s="1"/>
  <c r="FR139" i="1"/>
  <c r="DF188" i="3"/>
  <c r="DJ188" i="3" s="1"/>
  <c r="DG188" i="3"/>
  <c r="DH188" i="3"/>
  <c r="DI188" i="3"/>
  <c r="CZ61" i="1"/>
  <c r="X61" i="1"/>
  <c r="EC87" i="1" s="1"/>
  <c r="Y61" i="1"/>
  <c r="CY61" i="1"/>
  <c r="DF879" i="3"/>
  <c r="DJ879" i="3" s="1"/>
  <c r="DG879" i="3"/>
  <c r="DH879" i="3"/>
  <c r="DI879" i="3"/>
  <c r="DY26" i="1"/>
  <c r="DL87" i="1"/>
  <c r="DH171" i="3"/>
  <c r="DI171" i="3"/>
  <c r="DF171" i="3"/>
  <c r="DJ171" i="3" s="1"/>
  <c r="DG171" i="3"/>
  <c r="ET26" i="1"/>
  <c r="P100" i="1"/>
  <c r="ET805" i="1"/>
  <c r="GM123" i="1"/>
  <c r="GO123" i="1" s="1"/>
  <c r="CP185" i="1"/>
  <c r="O185" i="1" s="1"/>
  <c r="GM185" i="1" s="1"/>
  <c r="GO185" i="1" s="1"/>
  <c r="DF277" i="3"/>
  <c r="DG277" i="3"/>
  <c r="DH277" i="3"/>
  <c r="DI277" i="3"/>
  <c r="DJ277" i="3" s="1"/>
  <c r="CY137" i="1"/>
  <c r="CZ137" i="1"/>
  <c r="X137" i="1"/>
  <c r="Y137" i="1"/>
  <c r="X130" i="1"/>
  <c r="Y130" i="1"/>
  <c r="CZ130" i="1"/>
  <c r="CY130" i="1"/>
  <c r="DF283" i="3"/>
  <c r="DG283" i="3"/>
  <c r="DH283" i="3"/>
  <c r="DI283" i="3"/>
  <c r="DJ283" i="3" s="1"/>
  <c r="FY230" i="1"/>
  <c r="EP257" i="1"/>
  <c r="CY248" i="1"/>
  <c r="CZ248" i="1"/>
  <c r="X248" i="1"/>
  <c r="Y248" i="1"/>
  <c r="CP247" i="1"/>
  <c r="O247" i="1" s="1"/>
  <c r="GM247" i="1" s="1"/>
  <c r="DU257" i="1"/>
  <c r="FR247" i="1"/>
  <c r="FQ257" i="1" s="1"/>
  <c r="Y188" i="1"/>
  <c r="CY188" i="1"/>
  <c r="X188" i="1"/>
  <c r="GM188" i="1" s="1"/>
  <c r="GO188" i="1" s="1"/>
  <c r="CZ188" i="1"/>
  <c r="CP235" i="1"/>
  <c r="O235" i="1" s="1"/>
  <c r="GM297" i="1"/>
  <c r="DF478" i="3"/>
  <c r="DG478" i="3"/>
  <c r="DJ478" i="3" s="1"/>
  <c r="DH478" i="3"/>
  <c r="DI478" i="3"/>
  <c r="DI446" i="3"/>
  <c r="DG446" i="3"/>
  <c r="DJ446" i="3" s="1"/>
  <c r="DF446" i="3"/>
  <c r="DH446" i="3"/>
  <c r="DZ230" i="1"/>
  <c r="DM257" i="1"/>
  <c r="CY341" i="1"/>
  <c r="CZ341" i="1"/>
  <c r="Y341" i="1"/>
  <c r="ED403" i="1" s="1"/>
  <c r="X341" i="1"/>
  <c r="EC403" i="1" s="1"/>
  <c r="DX403" i="1"/>
  <c r="AO289" i="1"/>
  <c r="F310" i="1"/>
  <c r="DI474" i="3"/>
  <c r="DF474" i="3"/>
  <c r="DJ474" i="3" s="1"/>
  <c r="DG474" i="3"/>
  <c r="DH474" i="3"/>
  <c r="DG459" i="3"/>
  <c r="DJ459" i="3" s="1"/>
  <c r="DH459" i="3"/>
  <c r="DI459" i="3"/>
  <c r="DF459" i="3"/>
  <c r="DF502" i="3"/>
  <c r="DG502" i="3"/>
  <c r="DJ502" i="3" s="1"/>
  <c r="DH502" i="3"/>
  <c r="DI502" i="3"/>
  <c r="CP302" i="1"/>
  <c r="O302" i="1" s="1"/>
  <c r="GM302" i="1" s="1"/>
  <c r="GO302" i="1" s="1"/>
  <c r="FU306" i="1" s="1"/>
  <c r="DF527" i="3"/>
  <c r="DJ527" i="3" s="1"/>
  <c r="DG527" i="3"/>
  <c r="DH527" i="3"/>
  <c r="DI527" i="3"/>
  <c r="GM350" i="1"/>
  <c r="DF518" i="3"/>
  <c r="DJ518" i="3" s="1"/>
  <c r="DG518" i="3"/>
  <c r="DH518" i="3"/>
  <c r="DI518" i="3"/>
  <c r="EI289" i="1"/>
  <c r="P316" i="1"/>
  <c r="GM388" i="1"/>
  <c r="DF495" i="3"/>
  <c r="DG495" i="3"/>
  <c r="DH495" i="3"/>
  <c r="DI495" i="3"/>
  <c r="DJ495" i="3" s="1"/>
  <c r="DH493" i="3"/>
  <c r="DI493" i="3"/>
  <c r="DJ493" i="3" s="1"/>
  <c r="DF493" i="3"/>
  <c r="DG493" i="3"/>
  <c r="X398" i="1"/>
  <c r="GM398" i="1" s="1"/>
  <c r="GO398" i="1" s="1"/>
  <c r="Y398" i="1"/>
  <c r="CY398" i="1"/>
  <c r="CZ398" i="1"/>
  <c r="DF558" i="3"/>
  <c r="DG558" i="3"/>
  <c r="DJ558" i="3" s="1"/>
  <c r="DH558" i="3"/>
  <c r="DI558" i="3"/>
  <c r="DF533" i="3"/>
  <c r="DG533" i="3"/>
  <c r="DJ533" i="3" s="1"/>
  <c r="DI533" i="3"/>
  <c r="DH533" i="3"/>
  <c r="EV338" i="1"/>
  <c r="P428" i="1"/>
  <c r="GM380" i="1"/>
  <c r="GO380" i="1" s="1"/>
  <c r="GM509" i="1"/>
  <c r="GO509" i="1" s="1"/>
  <c r="EG338" i="1"/>
  <c r="P407" i="1"/>
  <c r="EG805" i="1"/>
  <c r="AK466" i="1"/>
  <c r="CP454" i="1"/>
  <c r="O454" i="1" s="1"/>
  <c r="GM454" i="1" s="1"/>
  <c r="GO454" i="1" s="1"/>
  <c r="CP518" i="1"/>
  <c r="O518" i="1" s="1"/>
  <c r="DG551" i="3"/>
  <c r="DH551" i="3"/>
  <c r="DI551" i="3"/>
  <c r="DF551" i="3"/>
  <c r="DJ551" i="3" s="1"/>
  <c r="DI709" i="3"/>
  <c r="DF709" i="3"/>
  <c r="DJ709" i="3" s="1"/>
  <c r="DG709" i="3"/>
  <c r="DH709" i="3"/>
  <c r="DF654" i="3"/>
  <c r="DJ654" i="3" s="1"/>
  <c r="DG654" i="3"/>
  <c r="DH654" i="3"/>
  <c r="DI654" i="3"/>
  <c r="GM459" i="1"/>
  <c r="GO459" i="1" s="1"/>
  <c r="DF642" i="3"/>
  <c r="DJ642" i="3" s="1"/>
  <c r="DG642" i="3"/>
  <c r="DH642" i="3"/>
  <c r="DI642" i="3"/>
  <c r="CY516" i="1"/>
  <c r="X516" i="1"/>
  <c r="GM516" i="1" s="1"/>
  <c r="GO516" i="1" s="1"/>
  <c r="Y516" i="1"/>
  <c r="CZ516" i="1"/>
  <c r="FY498" i="1"/>
  <c r="EP545" i="1"/>
  <c r="DI743" i="3"/>
  <c r="DF743" i="3"/>
  <c r="DJ743" i="3" s="1"/>
  <c r="DG743" i="3"/>
  <c r="DH743" i="3"/>
  <c r="EK498" i="1"/>
  <c r="P562" i="1"/>
  <c r="CP642" i="1"/>
  <c r="O642" i="1" s="1"/>
  <c r="CY604" i="1"/>
  <c r="CZ604" i="1"/>
  <c r="X604" i="1"/>
  <c r="GM604" i="1" s="1"/>
  <c r="GO604" i="1" s="1"/>
  <c r="Y604" i="1"/>
  <c r="DF727" i="3"/>
  <c r="DG727" i="3"/>
  <c r="DJ727" i="3" s="1"/>
  <c r="DH727" i="3"/>
  <c r="DI727" i="3"/>
  <c r="DF626" i="3"/>
  <c r="DJ626" i="3" s="1"/>
  <c r="DG626" i="3"/>
  <c r="DH626" i="3"/>
  <c r="DI626" i="3"/>
  <c r="DF800" i="3"/>
  <c r="DJ800" i="3" s="1"/>
  <c r="DG800" i="3"/>
  <c r="DH800" i="3"/>
  <c r="DI800" i="3"/>
  <c r="EK640" i="1"/>
  <c r="P686" i="1"/>
  <c r="CY667" i="1"/>
  <c r="CZ667" i="1"/>
  <c r="X667" i="1"/>
  <c r="Y667" i="1"/>
  <c r="GA640" i="1"/>
  <c r="ER669" i="1"/>
  <c r="AQ701" i="1"/>
  <c r="F732" i="1"/>
  <c r="DF871" i="3"/>
  <c r="DG871" i="3"/>
  <c r="DJ871" i="3" s="1"/>
  <c r="DH871" i="3"/>
  <c r="DI871" i="3"/>
  <c r="GM761" i="1"/>
  <c r="GO761" i="1" s="1"/>
  <c r="DF886" i="3"/>
  <c r="DJ886" i="3" s="1"/>
  <c r="DG886" i="3"/>
  <c r="DH886" i="3"/>
  <c r="DI886" i="3"/>
  <c r="DG866" i="3"/>
  <c r="DJ866" i="3" s="1"/>
  <c r="DF866" i="3"/>
  <c r="DH866" i="3"/>
  <c r="DI866" i="3"/>
  <c r="EM435" i="1"/>
  <c r="P485" i="1"/>
  <c r="X771" i="1"/>
  <c r="Y771" i="1"/>
  <c r="CY771" i="1"/>
  <c r="CZ771" i="1"/>
  <c r="P738" i="1"/>
  <c r="EU701" i="1"/>
  <c r="AS754" i="1"/>
  <c r="F792" i="1"/>
  <c r="EB754" i="1"/>
  <c r="DO775" i="1"/>
  <c r="W640" i="1"/>
  <c r="F693" i="1"/>
  <c r="DF178" i="3"/>
  <c r="DG178" i="3"/>
  <c r="DJ178" i="3" s="1"/>
  <c r="DH178" i="3"/>
  <c r="DI178" i="3"/>
  <c r="DI234" i="3"/>
  <c r="DF234" i="3"/>
  <c r="DJ234" i="3" s="1"/>
  <c r="DG234" i="3"/>
  <c r="DH234" i="3"/>
  <c r="DF580" i="3"/>
  <c r="DJ580" i="3" s="1"/>
  <c r="DH580" i="3"/>
  <c r="DI580" i="3"/>
  <c r="DG580" i="3"/>
  <c r="DF696" i="3"/>
  <c r="DG696" i="3"/>
  <c r="DH696" i="3"/>
  <c r="DI696" i="3"/>
  <c r="DJ696" i="3" s="1"/>
  <c r="DI150" i="3"/>
  <c r="DF150" i="3"/>
  <c r="DJ150" i="3" s="1"/>
  <c r="DG150" i="3"/>
  <c r="DH150" i="3"/>
  <c r="DF177" i="3"/>
  <c r="DG177" i="3"/>
  <c r="DJ177" i="3" s="1"/>
  <c r="DH177" i="3"/>
  <c r="DI177" i="3"/>
  <c r="CG338" i="1"/>
  <c r="AX403" i="1"/>
  <c r="AF545" i="1"/>
  <c r="CY500" i="1"/>
  <c r="CZ500" i="1"/>
  <c r="X500" i="1"/>
  <c r="Y500" i="1"/>
  <c r="Y515" i="1"/>
  <c r="CY515" i="1"/>
  <c r="CZ515" i="1"/>
  <c r="X515" i="1"/>
  <c r="EM640" i="1"/>
  <c r="P688" i="1"/>
  <c r="DF430" i="3"/>
  <c r="DJ430" i="3" s="1"/>
  <c r="DG430" i="3"/>
  <c r="DH430" i="3"/>
  <c r="DI430" i="3"/>
  <c r="DG611" i="3"/>
  <c r="DH611" i="3"/>
  <c r="DI611" i="3"/>
  <c r="DJ611" i="3" s="1"/>
  <c r="DF611" i="3"/>
  <c r="DF857" i="3"/>
  <c r="DG857" i="3"/>
  <c r="DJ857" i="3" s="1"/>
  <c r="DH857" i="3"/>
  <c r="DI857" i="3"/>
  <c r="DF81" i="3"/>
  <c r="DG81" i="3"/>
  <c r="DH81" i="3"/>
  <c r="DI81" i="3"/>
  <c r="DJ81" i="3" s="1"/>
  <c r="DF87" i="3"/>
  <c r="DH87" i="3"/>
  <c r="DG87" i="3"/>
  <c r="DI87" i="3"/>
  <c r="DJ87" i="3" s="1"/>
  <c r="DF185" i="3"/>
  <c r="DG185" i="3"/>
  <c r="DJ185" i="3" s="1"/>
  <c r="DH185" i="3"/>
  <c r="DI185" i="3"/>
  <c r="DG209" i="3"/>
  <c r="DH209" i="3"/>
  <c r="DI209" i="3"/>
  <c r="DF209" i="3"/>
  <c r="DJ209" i="3" s="1"/>
  <c r="DF208" i="3"/>
  <c r="DJ208" i="3" s="1"/>
  <c r="DH208" i="3"/>
  <c r="DI208" i="3"/>
  <c r="DG208" i="3"/>
  <c r="DH213" i="3"/>
  <c r="DI213" i="3"/>
  <c r="DF213" i="3"/>
  <c r="DG213" i="3"/>
  <c r="DJ213" i="3" s="1"/>
  <c r="DF297" i="3"/>
  <c r="DJ297" i="3" s="1"/>
  <c r="DG297" i="3"/>
  <c r="DH297" i="3"/>
  <c r="DI297" i="3"/>
  <c r="DF278" i="3"/>
  <c r="DG278" i="3"/>
  <c r="DJ278" i="3" s="1"/>
  <c r="DH278" i="3"/>
  <c r="DI278" i="3"/>
  <c r="DF439" i="3"/>
  <c r="DG439" i="3"/>
  <c r="DJ439" i="3" s="1"/>
  <c r="DH439" i="3"/>
  <c r="DI439" i="3"/>
  <c r="DF494" i="3"/>
  <c r="DG494" i="3"/>
  <c r="DH494" i="3"/>
  <c r="DI494" i="3"/>
  <c r="DJ494" i="3" s="1"/>
  <c r="DG548" i="3"/>
  <c r="DH548" i="3"/>
  <c r="DI548" i="3"/>
  <c r="DF548" i="3"/>
  <c r="DJ548" i="3" s="1"/>
  <c r="DF511" i="3"/>
  <c r="DJ511" i="3" s="1"/>
  <c r="DG511" i="3"/>
  <c r="DH511" i="3"/>
  <c r="DI511" i="3"/>
  <c r="DF538" i="3"/>
  <c r="DJ538" i="3" s="1"/>
  <c r="DG538" i="3"/>
  <c r="DH538" i="3"/>
  <c r="DI538" i="3"/>
  <c r="DI650" i="3"/>
  <c r="DF650" i="3"/>
  <c r="DJ650" i="3" s="1"/>
  <c r="DG650" i="3"/>
  <c r="DH650" i="3"/>
  <c r="DF646" i="3"/>
  <c r="DG646" i="3"/>
  <c r="DJ646" i="3" s="1"/>
  <c r="DH646" i="3"/>
  <c r="DI646" i="3"/>
  <c r="DG751" i="3"/>
  <c r="DH751" i="3"/>
  <c r="DI751" i="3"/>
  <c r="DJ751" i="3" s="1"/>
  <c r="DF751" i="3"/>
  <c r="DG648" i="3"/>
  <c r="DJ648" i="3" s="1"/>
  <c r="DH648" i="3"/>
  <c r="DI648" i="3"/>
  <c r="DF648" i="3"/>
  <c r="DF714" i="3"/>
  <c r="DG714" i="3"/>
  <c r="DH714" i="3"/>
  <c r="DI714" i="3"/>
  <c r="DJ714" i="3" s="1"/>
  <c r="DF730" i="3"/>
  <c r="DJ730" i="3" s="1"/>
  <c r="DG730" i="3"/>
  <c r="DH730" i="3"/>
  <c r="DI730" i="3"/>
  <c r="DG873" i="3"/>
  <c r="DJ873" i="3" s="1"/>
  <c r="DF873" i="3"/>
  <c r="DH873" i="3"/>
  <c r="DI873" i="3"/>
  <c r="DG782" i="3"/>
  <c r="DJ782" i="3" s="1"/>
  <c r="DH782" i="3"/>
  <c r="DF782" i="3"/>
  <c r="DI782" i="3"/>
  <c r="DF801" i="3"/>
  <c r="DJ801" i="3" s="1"/>
  <c r="DG801" i="3"/>
  <c r="DH801" i="3"/>
  <c r="DI801" i="3"/>
  <c r="DH884" i="3"/>
  <c r="DI884" i="3"/>
  <c r="DF884" i="3"/>
  <c r="DJ884" i="3" s="1"/>
  <c r="DG884" i="3"/>
  <c r="DF153" i="3"/>
  <c r="DJ153" i="3" s="1"/>
  <c r="DG153" i="3"/>
  <c r="DH153" i="3"/>
  <c r="DI153" i="3"/>
  <c r="CY30" i="1"/>
  <c r="CZ30" i="1"/>
  <c r="X30" i="1"/>
  <c r="AK87" i="1" s="1"/>
  <c r="Y30" i="1"/>
  <c r="AF87" i="1"/>
  <c r="DF898" i="3"/>
  <c r="DJ898" i="3" s="1"/>
  <c r="DG898" i="3"/>
  <c r="DH898" i="3"/>
  <c r="DI898" i="3"/>
  <c r="DF144" i="3"/>
  <c r="DJ144" i="3" s="1"/>
  <c r="DG144" i="3"/>
  <c r="DH144" i="3"/>
  <c r="DI144" i="3"/>
  <c r="DG891" i="3"/>
  <c r="DF891" i="3"/>
  <c r="DJ891" i="3" s="1"/>
  <c r="DH891" i="3"/>
  <c r="DI891" i="3"/>
  <c r="GM40" i="1"/>
  <c r="GO40" i="1" s="1"/>
  <c r="DF174" i="3"/>
  <c r="DG174" i="3"/>
  <c r="DH174" i="3"/>
  <c r="DI174" i="3"/>
  <c r="DJ174" i="3" s="1"/>
  <c r="DF204" i="3"/>
  <c r="DG204" i="3"/>
  <c r="DJ204" i="3" s="1"/>
  <c r="DH204" i="3"/>
  <c r="DI204" i="3"/>
  <c r="CP63" i="1"/>
  <c r="O63" i="1" s="1"/>
  <c r="GM63" i="1" s="1"/>
  <c r="GN63" i="1" s="1"/>
  <c r="AJ26" i="1"/>
  <c r="W87" i="1"/>
  <c r="Q124" i="1"/>
  <c r="DV198" i="1" s="1"/>
  <c r="R124" i="1"/>
  <c r="DW198" i="1" s="1"/>
  <c r="S124" i="1"/>
  <c r="GX124" i="1"/>
  <c r="GB198" i="1" s="1"/>
  <c r="P124" i="1"/>
  <c r="CP124" i="1" s="1"/>
  <c r="O124" i="1" s="1"/>
  <c r="U124" i="1"/>
  <c r="DZ198" i="1" s="1"/>
  <c r="CP141" i="1"/>
  <c r="O141" i="1" s="1"/>
  <c r="DF186" i="3"/>
  <c r="DG186" i="3"/>
  <c r="DJ186" i="3" s="1"/>
  <c r="DH186" i="3"/>
  <c r="DI186" i="3"/>
  <c r="DH199" i="3"/>
  <c r="DI199" i="3"/>
  <c r="DF199" i="3"/>
  <c r="DJ199" i="3" s="1"/>
  <c r="DG199" i="3"/>
  <c r="DW87" i="1"/>
  <c r="DF211" i="3"/>
  <c r="DG211" i="3"/>
  <c r="DH211" i="3"/>
  <c r="DI211" i="3"/>
  <c r="DJ211" i="3" s="1"/>
  <c r="DF897" i="3"/>
  <c r="DJ897" i="3" s="1"/>
  <c r="DG897" i="3"/>
  <c r="DH897" i="3"/>
  <c r="DI897" i="3"/>
  <c r="DI6" i="3"/>
  <c r="DJ6" i="3" s="1"/>
  <c r="DF6" i="3"/>
  <c r="DG6" i="3"/>
  <c r="DH6" i="3"/>
  <c r="DF289" i="3"/>
  <c r="DJ289" i="3" s="1"/>
  <c r="DG289" i="3"/>
  <c r="DH289" i="3"/>
  <c r="DI289" i="3"/>
  <c r="CP140" i="1"/>
  <c r="O140" i="1" s="1"/>
  <c r="GM140" i="1" s="1"/>
  <c r="AD198" i="1"/>
  <c r="DF282" i="3"/>
  <c r="DJ282" i="3" s="1"/>
  <c r="DG282" i="3"/>
  <c r="DH282" i="3"/>
  <c r="DI282" i="3"/>
  <c r="GM129" i="1"/>
  <c r="X139" i="1"/>
  <c r="Y139" i="1"/>
  <c r="CZ139" i="1"/>
  <c r="CY139" i="1"/>
  <c r="CP168" i="1"/>
  <c r="O168" i="1" s="1"/>
  <c r="GM168" i="1" s="1"/>
  <c r="GO168" i="1" s="1"/>
  <c r="W124" i="1"/>
  <c r="EB198" i="1" s="1"/>
  <c r="EI119" i="1"/>
  <c r="P208" i="1"/>
  <c r="CD230" i="1"/>
  <c r="AU257" i="1"/>
  <c r="AX257" i="1"/>
  <c r="CG230" i="1"/>
  <c r="CY254" i="1"/>
  <c r="CZ254" i="1"/>
  <c r="X254" i="1"/>
  <c r="GM254" i="1" s="1"/>
  <c r="Y254" i="1"/>
  <c r="GM240" i="1"/>
  <c r="BD289" i="1"/>
  <c r="F331" i="1"/>
  <c r="DF467" i="3"/>
  <c r="DI467" i="3"/>
  <c r="DJ467" i="3" s="1"/>
  <c r="DG467" i="3"/>
  <c r="DH467" i="3"/>
  <c r="CY300" i="1"/>
  <c r="CZ300" i="1"/>
  <c r="X300" i="1"/>
  <c r="GM300" i="1" s="1"/>
  <c r="Y300" i="1"/>
  <c r="AE403" i="1"/>
  <c r="ES257" i="1"/>
  <c r="GB230" i="1"/>
  <c r="AJ289" i="1"/>
  <c r="W306" i="1"/>
  <c r="DG526" i="3"/>
  <c r="DH526" i="3"/>
  <c r="DI526" i="3"/>
  <c r="DF526" i="3"/>
  <c r="DJ526" i="3" s="1"/>
  <c r="DF517" i="3"/>
  <c r="DJ517" i="3" s="1"/>
  <c r="DG517" i="3"/>
  <c r="DH517" i="3"/>
  <c r="DI517" i="3"/>
  <c r="DF578" i="3"/>
  <c r="DJ578" i="3" s="1"/>
  <c r="DG578" i="3"/>
  <c r="DH578" i="3"/>
  <c r="DI578" i="3"/>
  <c r="FR352" i="1"/>
  <c r="CP352" i="1"/>
  <c r="O352" i="1" s="1"/>
  <c r="GM352" i="1" s="1"/>
  <c r="FR446" i="1"/>
  <c r="CP446" i="1"/>
  <c r="O446" i="1" s="1"/>
  <c r="GM446" i="1" s="1"/>
  <c r="CP377" i="1"/>
  <c r="O377" i="1" s="1"/>
  <c r="GM377" i="1" s="1"/>
  <c r="CP369" i="1"/>
  <c r="O369" i="1" s="1"/>
  <c r="GM369" i="1" s="1"/>
  <c r="FR369" i="1"/>
  <c r="CP292" i="1"/>
  <c r="O292" i="1" s="1"/>
  <c r="DF532" i="3"/>
  <c r="DG532" i="3"/>
  <c r="DH532" i="3"/>
  <c r="DI532" i="3"/>
  <c r="DJ532" i="3" s="1"/>
  <c r="Q440" i="1"/>
  <c r="DV466" i="1" s="1"/>
  <c r="R440" i="1"/>
  <c r="W440" i="1"/>
  <c r="EB466" i="1" s="1"/>
  <c r="CP444" i="1"/>
  <c r="O444" i="1" s="1"/>
  <c r="GM444" i="1" s="1"/>
  <c r="GO444" i="1" s="1"/>
  <c r="CP460" i="1"/>
  <c r="O460" i="1" s="1"/>
  <c r="CP500" i="1"/>
  <c r="O500" i="1" s="1"/>
  <c r="AD545" i="1"/>
  <c r="GM453" i="1"/>
  <c r="GO453" i="1" s="1"/>
  <c r="CY514" i="1"/>
  <c r="CZ514" i="1"/>
  <c r="X514" i="1"/>
  <c r="GM514" i="1" s="1"/>
  <c r="GO514" i="1" s="1"/>
  <c r="Y514" i="1"/>
  <c r="DF629" i="3"/>
  <c r="DG629" i="3"/>
  <c r="DH629" i="3"/>
  <c r="DI629" i="3"/>
  <c r="DJ629" i="3" s="1"/>
  <c r="EK435" i="1"/>
  <c r="P483" i="1"/>
  <c r="CZ370" i="1"/>
  <c r="X370" i="1"/>
  <c r="AK403" i="1" s="1"/>
  <c r="Y370" i="1"/>
  <c r="AL403" i="1" s="1"/>
  <c r="CY370" i="1"/>
  <c r="GM520" i="1"/>
  <c r="GO520" i="1" s="1"/>
  <c r="DV545" i="1"/>
  <c r="AJ338" i="1"/>
  <c r="W403" i="1"/>
  <c r="CP463" i="1"/>
  <c r="O463" i="1" s="1"/>
  <c r="GM463" i="1" s="1"/>
  <c r="FR463" i="1"/>
  <c r="GM538" i="1"/>
  <c r="GO538" i="1" s="1"/>
  <c r="DF708" i="3"/>
  <c r="DJ708" i="3" s="1"/>
  <c r="DG708" i="3"/>
  <c r="DH708" i="3"/>
  <c r="DI708" i="3"/>
  <c r="DF645" i="3"/>
  <c r="DG645" i="3"/>
  <c r="DH645" i="3"/>
  <c r="DI645" i="3"/>
  <c r="DJ645" i="3" s="1"/>
  <c r="GM536" i="1"/>
  <c r="GO536" i="1" s="1"/>
  <c r="CY537" i="1"/>
  <c r="CZ537" i="1"/>
  <c r="X537" i="1"/>
  <c r="Y537" i="1"/>
  <c r="DF690" i="3"/>
  <c r="DJ690" i="3" s="1"/>
  <c r="DG690" i="3"/>
  <c r="DH690" i="3"/>
  <c r="DI690" i="3"/>
  <c r="GM462" i="1"/>
  <c r="CP451" i="1"/>
  <c r="O451" i="1" s="1"/>
  <c r="GM451" i="1" s="1"/>
  <c r="FR451" i="1"/>
  <c r="DF656" i="3"/>
  <c r="DI656" i="3"/>
  <c r="DJ656" i="3" s="1"/>
  <c r="DG656" i="3"/>
  <c r="DH656" i="3"/>
  <c r="CP645" i="1"/>
  <c r="O645" i="1" s="1"/>
  <c r="GM645" i="1" s="1"/>
  <c r="GO645" i="1" s="1"/>
  <c r="DF742" i="3"/>
  <c r="DJ742" i="3" s="1"/>
  <c r="DG742" i="3"/>
  <c r="DH742" i="3"/>
  <c r="DI742" i="3"/>
  <c r="CP541" i="1"/>
  <c r="O541" i="1" s="1"/>
  <c r="GM541" i="1" s="1"/>
  <c r="GO541" i="1" s="1"/>
  <c r="DW722" i="1"/>
  <c r="GA577" i="1"/>
  <c r="ER608" i="1"/>
  <c r="DF818" i="3"/>
  <c r="DJ818" i="3" s="1"/>
  <c r="DG818" i="3"/>
  <c r="DH818" i="3"/>
  <c r="DI818" i="3"/>
  <c r="CY586" i="1"/>
  <c r="CZ586" i="1"/>
  <c r="X586" i="1"/>
  <c r="GM586" i="1" s="1"/>
  <c r="GO586" i="1" s="1"/>
  <c r="Y586" i="1"/>
  <c r="CP519" i="1"/>
  <c r="O519" i="1" s="1"/>
  <c r="GM519" i="1" s="1"/>
  <c r="GO519" i="1" s="1"/>
  <c r="DF798" i="3"/>
  <c r="DG798" i="3"/>
  <c r="DJ798" i="3" s="1"/>
  <c r="DH798" i="3"/>
  <c r="DI798" i="3"/>
  <c r="DI676" i="3"/>
  <c r="DF676" i="3"/>
  <c r="DJ676" i="3" s="1"/>
  <c r="DG676" i="3"/>
  <c r="DH676" i="3"/>
  <c r="EK722" i="1"/>
  <c r="FT701" i="1"/>
  <c r="AD775" i="1"/>
  <c r="AC545" i="1"/>
  <c r="AQ754" i="1"/>
  <c r="F785" i="1"/>
  <c r="AI701" i="1"/>
  <c r="V722" i="1"/>
  <c r="DF812" i="3"/>
  <c r="DJ812" i="3" s="1"/>
  <c r="DG812" i="3"/>
  <c r="DH812" i="3"/>
  <c r="DI812" i="3"/>
  <c r="P743" i="1"/>
  <c r="DL701" i="1"/>
  <c r="F742" i="1"/>
  <c r="BA701" i="1"/>
  <c r="T701" i="1"/>
  <c r="F743" i="1"/>
  <c r="CP765" i="1"/>
  <c r="O765" i="1" s="1"/>
  <c r="GM765" i="1" s="1"/>
  <c r="GO765" i="1" s="1"/>
  <c r="DF123" i="3"/>
  <c r="DJ123" i="3" s="1"/>
  <c r="DI123" i="3"/>
  <c r="DG123" i="3"/>
  <c r="DH123" i="3"/>
  <c r="DF457" i="3"/>
  <c r="DH457" i="3"/>
  <c r="DI457" i="3"/>
  <c r="DG457" i="3"/>
  <c r="DJ457" i="3" s="1"/>
  <c r="DG447" i="3"/>
  <c r="DJ447" i="3" s="1"/>
  <c r="DH447" i="3"/>
  <c r="DF447" i="3"/>
  <c r="DI447" i="3"/>
  <c r="DG468" i="3"/>
  <c r="DJ468" i="3" s="1"/>
  <c r="DH468" i="3"/>
  <c r="DF468" i="3"/>
  <c r="DI468" i="3"/>
  <c r="DF549" i="3"/>
  <c r="DJ549" i="3" s="1"/>
  <c r="DG549" i="3"/>
  <c r="DH549" i="3"/>
  <c r="DI549" i="3"/>
  <c r="FR464" i="1"/>
  <c r="CP464" i="1"/>
  <c r="O464" i="1" s="1"/>
  <c r="GM464" i="1" s="1"/>
  <c r="DN466" i="1"/>
  <c r="EA435" i="1"/>
  <c r="DI480" i="3"/>
  <c r="DF480" i="3"/>
  <c r="DG480" i="3"/>
  <c r="DJ480" i="3" s="1"/>
  <c r="DH480" i="3"/>
  <c r="DG711" i="3"/>
  <c r="DH711" i="3"/>
  <c r="DI711" i="3"/>
  <c r="DF711" i="3"/>
  <c r="DJ711" i="3" s="1"/>
  <c r="DH710" i="3"/>
  <c r="DI710" i="3"/>
  <c r="DF710" i="3"/>
  <c r="DJ710" i="3" s="1"/>
  <c r="DG710" i="3"/>
  <c r="DF733" i="3"/>
  <c r="DJ733" i="3" s="1"/>
  <c r="DG733" i="3"/>
  <c r="DH733" i="3"/>
  <c r="DI733" i="3"/>
  <c r="DF69" i="3"/>
  <c r="DH69" i="3"/>
  <c r="DG69" i="3"/>
  <c r="DJ69" i="3" s="1"/>
  <c r="DI69" i="3"/>
  <c r="DH93" i="3"/>
  <c r="DF93" i="3"/>
  <c r="DG93" i="3"/>
  <c r="DI93" i="3"/>
  <c r="DJ93" i="3" s="1"/>
  <c r="DF236" i="3"/>
  <c r="DJ236" i="3" s="1"/>
  <c r="DH236" i="3"/>
  <c r="DI236" i="3"/>
  <c r="DG236" i="3"/>
  <c r="DG215" i="3"/>
  <c r="DH215" i="3"/>
  <c r="DF215" i="3"/>
  <c r="DI215" i="3"/>
  <c r="DJ215" i="3" s="1"/>
  <c r="DH205" i="3"/>
  <c r="DI205" i="3"/>
  <c r="DF205" i="3"/>
  <c r="DG205" i="3"/>
  <c r="DJ205" i="3" s="1"/>
  <c r="DF251" i="3"/>
  <c r="DG251" i="3"/>
  <c r="DH251" i="3"/>
  <c r="DI251" i="3"/>
  <c r="DJ251" i="3" s="1"/>
  <c r="DF359" i="3"/>
  <c r="DG359" i="3"/>
  <c r="DH359" i="3"/>
  <c r="DI359" i="3"/>
  <c r="DJ359" i="3" s="1"/>
  <c r="DF445" i="3"/>
  <c r="DG445" i="3"/>
  <c r="DH445" i="3"/>
  <c r="DI445" i="3"/>
  <c r="DJ445" i="3" s="1"/>
  <c r="DF216" i="3"/>
  <c r="DH216" i="3"/>
  <c r="DI216" i="3"/>
  <c r="DG216" i="3"/>
  <c r="DJ216" i="3" s="1"/>
  <c r="DI110" i="3"/>
  <c r="DF110" i="3"/>
  <c r="DG110" i="3"/>
  <c r="DJ110" i="3" s="1"/>
  <c r="DH110" i="3"/>
  <c r="DF454" i="3"/>
  <c r="DJ454" i="3" s="1"/>
  <c r="DG454" i="3"/>
  <c r="DI454" i="3"/>
  <c r="DH454" i="3"/>
  <c r="DF500" i="3"/>
  <c r="DG500" i="3"/>
  <c r="DH500" i="3"/>
  <c r="DI500" i="3"/>
  <c r="DJ500" i="3" s="1"/>
  <c r="DG557" i="3"/>
  <c r="DH557" i="3"/>
  <c r="DI557" i="3"/>
  <c r="DJ557" i="3" s="1"/>
  <c r="DF557" i="3"/>
  <c r="DG577" i="3"/>
  <c r="DH577" i="3"/>
  <c r="DI577" i="3"/>
  <c r="DF577" i="3"/>
  <c r="DJ577" i="3" s="1"/>
  <c r="DF523" i="3"/>
  <c r="DJ523" i="3" s="1"/>
  <c r="DG523" i="3"/>
  <c r="DH523" i="3"/>
  <c r="DI523" i="3"/>
  <c r="DI554" i="3"/>
  <c r="DF554" i="3"/>
  <c r="DJ554" i="3" s="1"/>
  <c r="DG554" i="3"/>
  <c r="DH554" i="3"/>
  <c r="DF662" i="3"/>
  <c r="DJ662" i="3" s="1"/>
  <c r="DG662" i="3"/>
  <c r="DI662" i="3"/>
  <c r="DH662" i="3"/>
  <c r="DG775" i="3"/>
  <c r="DJ775" i="3" s="1"/>
  <c r="DH775" i="3"/>
  <c r="DI775" i="3"/>
  <c r="DF775" i="3"/>
  <c r="DF738" i="3"/>
  <c r="DG738" i="3"/>
  <c r="DJ738" i="3" s="1"/>
  <c r="DH738" i="3"/>
  <c r="DI738" i="3"/>
  <c r="DF753" i="3"/>
  <c r="DG753" i="3"/>
  <c r="DJ753" i="3" s="1"/>
  <c r="DH753" i="3"/>
  <c r="DI753" i="3"/>
  <c r="DF624" i="3"/>
  <c r="DJ624" i="3" s="1"/>
  <c r="DG624" i="3"/>
  <c r="DH624" i="3"/>
  <c r="DI624" i="3"/>
  <c r="DG703" i="3"/>
  <c r="DH703" i="3"/>
  <c r="DI703" i="3"/>
  <c r="DF703" i="3"/>
  <c r="DJ703" i="3" s="1"/>
  <c r="DF810" i="3"/>
  <c r="DJ810" i="3" s="1"/>
  <c r="DG810" i="3"/>
  <c r="DH810" i="3"/>
  <c r="DI810" i="3"/>
  <c r="DF890" i="3"/>
  <c r="DJ890" i="3" s="1"/>
  <c r="DH890" i="3"/>
  <c r="DG890" i="3"/>
  <c r="DI890" i="3"/>
  <c r="DG824" i="3"/>
  <c r="DH824" i="3"/>
  <c r="DI824" i="3"/>
  <c r="DF824" i="3"/>
  <c r="DJ824" i="3" s="1"/>
  <c r="AE87" i="1"/>
  <c r="DH151" i="3"/>
  <c r="DF151" i="3"/>
  <c r="DJ151" i="3" s="1"/>
  <c r="DG151" i="3"/>
  <c r="DI151" i="3"/>
  <c r="DF146" i="3"/>
  <c r="DJ146" i="3" s="1"/>
  <c r="DG146" i="3"/>
  <c r="DH146" i="3"/>
  <c r="DI146" i="3"/>
  <c r="DH868" i="3"/>
  <c r="DI868" i="3"/>
  <c r="DF868" i="3"/>
  <c r="DJ868" i="3" s="1"/>
  <c r="DG868" i="3"/>
  <c r="CP28" i="1"/>
  <c r="O28" i="1" s="1"/>
  <c r="AC87" i="1"/>
  <c r="DF203" i="3"/>
  <c r="DG203" i="3"/>
  <c r="DJ203" i="3" s="1"/>
  <c r="DH203" i="3"/>
  <c r="DI203" i="3"/>
  <c r="CJ26" i="1"/>
  <c r="BA87" i="1"/>
  <c r="CP57" i="1"/>
  <c r="O57" i="1" s="1"/>
  <c r="GM57" i="1" s="1"/>
  <c r="GO57" i="1" s="1"/>
  <c r="DG184" i="3"/>
  <c r="DJ184" i="3" s="1"/>
  <c r="DH184" i="3"/>
  <c r="DI184" i="3"/>
  <c r="DF184" i="3"/>
  <c r="DH191" i="3"/>
  <c r="DI191" i="3"/>
  <c r="DJ191" i="3" s="1"/>
  <c r="DF191" i="3"/>
  <c r="DG191" i="3"/>
  <c r="GM76" i="1"/>
  <c r="GN76" i="1" s="1"/>
  <c r="CP31" i="1"/>
  <c r="O31" i="1" s="1"/>
  <c r="GM31" i="1" s="1"/>
  <c r="GO31" i="1" s="1"/>
  <c r="DF288" i="3"/>
  <c r="DJ288" i="3" s="1"/>
  <c r="DG288" i="3"/>
  <c r="DH288" i="3"/>
  <c r="DI288" i="3"/>
  <c r="CG26" i="1"/>
  <c r="AX87" i="1"/>
  <c r="DG429" i="3"/>
  <c r="DH429" i="3"/>
  <c r="DI429" i="3"/>
  <c r="DF429" i="3"/>
  <c r="DJ429" i="3" s="1"/>
  <c r="T152" i="1"/>
  <c r="EP119" i="1"/>
  <c r="P205" i="1"/>
  <c r="CY252" i="1"/>
  <c r="CZ252" i="1"/>
  <c r="X252" i="1"/>
  <c r="Y252" i="1"/>
  <c r="GM248" i="1"/>
  <c r="GO248" i="1" s="1"/>
  <c r="F261" i="1"/>
  <c r="AO230" i="1"/>
  <c r="CY239" i="1"/>
  <c r="CZ239" i="1"/>
  <c r="X239" i="1"/>
  <c r="GM239" i="1" s="1"/>
  <c r="GO239" i="1" s="1"/>
  <c r="Y239" i="1"/>
  <c r="AD403" i="1"/>
  <c r="ET289" i="1"/>
  <c r="P319" i="1"/>
  <c r="BC289" i="1"/>
  <c r="F322" i="1"/>
  <c r="BC805" i="1"/>
  <c r="DF425" i="3"/>
  <c r="DG425" i="3"/>
  <c r="DH425" i="3"/>
  <c r="DI425" i="3"/>
  <c r="DJ425" i="3" s="1"/>
  <c r="X149" i="1"/>
  <c r="GM149" i="1" s="1"/>
  <c r="GO149" i="1" s="1"/>
  <c r="Y149" i="1"/>
  <c r="CY149" i="1"/>
  <c r="CZ149" i="1"/>
  <c r="DZ289" i="1"/>
  <c r="DM306" i="1"/>
  <c r="DF524" i="3"/>
  <c r="DJ524" i="3" s="1"/>
  <c r="DG524" i="3"/>
  <c r="DI524" i="3"/>
  <c r="DH524" i="3"/>
  <c r="DF515" i="3"/>
  <c r="DG515" i="3"/>
  <c r="DJ515" i="3" s="1"/>
  <c r="DH515" i="3"/>
  <c r="DI515" i="3"/>
  <c r="DF579" i="3"/>
  <c r="DJ579" i="3" s="1"/>
  <c r="DG579" i="3"/>
  <c r="DI579" i="3"/>
  <c r="DH579" i="3"/>
  <c r="EV289" i="1"/>
  <c r="P331" i="1"/>
  <c r="FR449" i="1"/>
  <c r="CP449" i="1"/>
  <c r="O449" i="1" s="1"/>
  <c r="GM449" i="1" s="1"/>
  <c r="DH499" i="3"/>
  <c r="DI499" i="3"/>
  <c r="DF499" i="3"/>
  <c r="DJ499" i="3" s="1"/>
  <c r="DG499" i="3"/>
  <c r="DW466" i="1"/>
  <c r="AC306" i="1"/>
  <c r="ES306" i="1"/>
  <c r="GB289" i="1"/>
  <c r="CP401" i="1"/>
  <c r="O401" i="1" s="1"/>
  <c r="DN289" i="1"/>
  <c r="P329" i="1"/>
  <c r="FR364" i="1"/>
  <c r="CP364" i="1"/>
  <c r="O364" i="1" s="1"/>
  <c r="GM364" i="1" s="1"/>
  <c r="DI540" i="3"/>
  <c r="DF540" i="3"/>
  <c r="DJ540" i="3" s="1"/>
  <c r="DG540" i="3"/>
  <c r="DH540" i="3"/>
  <c r="AU338" i="1"/>
  <c r="F422" i="1"/>
  <c r="GM502" i="1"/>
  <c r="GO502" i="1" s="1"/>
  <c r="CY460" i="1"/>
  <c r="X460" i="1"/>
  <c r="CZ460" i="1"/>
  <c r="Y460" i="1"/>
  <c r="DF610" i="3"/>
  <c r="DJ610" i="3" s="1"/>
  <c r="DG610" i="3"/>
  <c r="DH610" i="3"/>
  <c r="DI610" i="3"/>
  <c r="DF615" i="3"/>
  <c r="DJ615" i="3" s="1"/>
  <c r="DG615" i="3"/>
  <c r="DH615" i="3"/>
  <c r="DI615" i="3"/>
  <c r="GM437" i="1"/>
  <c r="AB466" i="1"/>
  <c r="FT338" i="1"/>
  <c r="EK403" i="1"/>
  <c r="DL289" i="1"/>
  <c r="P327" i="1"/>
  <c r="X503" i="1"/>
  <c r="EC545" i="1" s="1"/>
  <c r="Y503" i="1"/>
  <c r="ED545" i="1" s="1"/>
  <c r="CY503" i="1"/>
  <c r="CZ503" i="1"/>
  <c r="CZ510" i="1"/>
  <c r="X510" i="1"/>
  <c r="Y510" i="1"/>
  <c r="CY510" i="1"/>
  <c r="DF721" i="3"/>
  <c r="DG721" i="3"/>
  <c r="DH721" i="3"/>
  <c r="DI721" i="3"/>
  <c r="DJ721" i="3" s="1"/>
  <c r="DV608" i="1"/>
  <c r="AO577" i="1"/>
  <c r="F612" i="1"/>
  <c r="CP445" i="1"/>
  <c r="O445" i="1" s="1"/>
  <c r="GM445" i="1" s="1"/>
  <c r="FR445" i="1"/>
  <c r="X535" i="1"/>
  <c r="Y535" i="1"/>
  <c r="CY535" i="1"/>
  <c r="CZ535" i="1"/>
  <c r="DI687" i="3"/>
  <c r="DF687" i="3"/>
  <c r="DJ687" i="3" s="1"/>
  <c r="DG687" i="3"/>
  <c r="DH687" i="3"/>
  <c r="W444" i="1"/>
  <c r="BZ498" i="1"/>
  <c r="CI545" i="1"/>
  <c r="AQ545" i="1"/>
  <c r="CG545" i="1"/>
  <c r="DI701" i="3"/>
  <c r="DJ701" i="3" s="1"/>
  <c r="DF701" i="3"/>
  <c r="DG701" i="3"/>
  <c r="DH701" i="3"/>
  <c r="DF660" i="3"/>
  <c r="DJ660" i="3" s="1"/>
  <c r="DG660" i="3"/>
  <c r="DH660" i="3"/>
  <c r="DI660" i="3"/>
  <c r="X605" i="1"/>
  <c r="GM605" i="1" s="1"/>
  <c r="GO605" i="1" s="1"/>
  <c r="Y605" i="1"/>
  <c r="CY605" i="1"/>
  <c r="CZ605" i="1"/>
  <c r="BZ577" i="1"/>
  <c r="AQ608" i="1"/>
  <c r="DF792" i="3"/>
  <c r="DG792" i="3"/>
  <c r="DJ792" i="3" s="1"/>
  <c r="DH792" i="3"/>
  <c r="DI792" i="3"/>
  <c r="CY528" i="1"/>
  <c r="CZ528" i="1"/>
  <c r="X528" i="1"/>
  <c r="Y528" i="1"/>
  <c r="CP515" i="1"/>
  <c r="O515" i="1" s="1"/>
  <c r="DI735" i="3"/>
  <c r="DF735" i="3"/>
  <c r="DJ735" i="3" s="1"/>
  <c r="DG735" i="3"/>
  <c r="DH735" i="3"/>
  <c r="DF817" i="3"/>
  <c r="DJ817" i="3" s="1"/>
  <c r="DG817" i="3"/>
  <c r="DH817" i="3"/>
  <c r="DI817" i="3"/>
  <c r="CY519" i="1"/>
  <c r="X519" i="1"/>
  <c r="Y519" i="1"/>
  <c r="CZ519" i="1"/>
  <c r="CZ651" i="1"/>
  <c r="X651" i="1"/>
  <c r="GM651" i="1" s="1"/>
  <c r="GO651" i="1" s="1"/>
  <c r="CY651" i="1"/>
  <c r="Y651" i="1"/>
  <c r="DM608" i="1"/>
  <c r="DZ577" i="1"/>
  <c r="Q595" i="1"/>
  <c r="CP595" i="1" s="1"/>
  <c r="O595" i="1" s="1"/>
  <c r="GM595" i="1" s="1"/>
  <c r="GO595" i="1" s="1"/>
  <c r="R595" i="1"/>
  <c r="AE608" i="1" s="1"/>
  <c r="T595" i="1"/>
  <c r="AG608" i="1" s="1"/>
  <c r="DF671" i="3"/>
  <c r="DI671" i="3"/>
  <c r="DG671" i="3"/>
  <c r="DJ671" i="3" s="1"/>
  <c r="DH671" i="3"/>
  <c r="DF870" i="3"/>
  <c r="DG870" i="3"/>
  <c r="DH870" i="3"/>
  <c r="DI870" i="3"/>
  <c r="DJ870" i="3" s="1"/>
  <c r="CP714" i="1"/>
  <c r="O714" i="1" s="1"/>
  <c r="GM714" i="1" s="1"/>
  <c r="GO714" i="1" s="1"/>
  <c r="DI883" i="3"/>
  <c r="DF883" i="3"/>
  <c r="DJ883" i="3" s="1"/>
  <c r="DG883" i="3"/>
  <c r="DH883" i="3"/>
  <c r="DF699" i="3"/>
  <c r="DJ699" i="3" s="1"/>
  <c r="DG699" i="3"/>
  <c r="DH699" i="3"/>
  <c r="DI699" i="3"/>
  <c r="F791" i="1"/>
  <c r="BC754" i="1"/>
  <c r="GM715" i="1"/>
  <c r="GO715" i="1" s="1"/>
  <c r="AG754" i="1"/>
  <c r="T775" i="1"/>
  <c r="P742" i="1"/>
  <c r="ES701" i="1"/>
  <c r="DH131" i="3"/>
  <c r="DF131" i="3"/>
  <c r="DG131" i="3"/>
  <c r="DI131" i="3"/>
  <c r="DJ131" i="3" s="1"/>
  <c r="DF161" i="3"/>
  <c r="DG161" i="3"/>
  <c r="DH161" i="3"/>
  <c r="DI161" i="3"/>
  <c r="DJ161" i="3" s="1"/>
  <c r="DF291" i="3"/>
  <c r="DJ291" i="3" s="1"/>
  <c r="DG291" i="3"/>
  <c r="DH291" i="3"/>
  <c r="DI291" i="3"/>
  <c r="DF504" i="3"/>
  <c r="DJ504" i="3" s="1"/>
  <c r="DG504" i="3"/>
  <c r="DH504" i="3"/>
  <c r="DI504" i="3"/>
  <c r="DF569" i="3"/>
  <c r="DJ569" i="3" s="1"/>
  <c r="DG569" i="3"/>
  <c r="DH569" i="3"/>
  <c r="DI569" i="3"/>
  <c r="X382" i="1"/>
  <c r="GM382" i="1" s="1"/>
  <c r="Y382" i="1"/>
  <c r="CY382" i="1"/>
  <c r="CZ382" i="1"/>
  <c r="DH176" i="3"/>
  <c r="DI176" i="3"/>
  <c r="DF176" i="3"/>
  <c r="DG176" i="3"/>
  <c r="DJ176" i="3" s="1"/>
  <c r="DI116" i="3"/>
  <c r="DF116" i="3"/>
  <c r="DJ116" i="3" s="1"/>
  <c r="DG116" i="3"/>
  <c r="DH116" i="3"/>
  <c r="DG657" i="3"/>
  <c r="DJ657" i="3" s="1"/>
  <c r="DH657" i="3"/>
  <c r="DI657" i="3"/>
  <c r="DF657" i="3"/>
  <c r="GM137" i="1"/>
  <c r="DF129" i="3"/>
  <c r="DI129" i="3"/>
  <c r="DJ129" i="3" s="1"/>
  <c r="DG129" i="3"/>
  <c r="DH129" i="3"/>
  <c r="DI137" i="3"/>
  <c r="DF137" i="3"/>
  <c r="DJ137" i="3" s="1"/>
  <c r="DG137" i="3"/>
  <c r="DH137" i="3"/>
  <c r="DI89" i="3"/>
  <c r="DF89" i="3"/>
  <c r="DG89" i="3"/>
  <c r="DJ89" i="3" s="1"/>
  <c r="DH89" i="3"/>
  <c r="DF138" i="3"/>
  <c r="DJ138" i="3" s="1"/>
  <c r="DG138" i="3"/>
  <c r="DH138" i="3"/>
  <c r="DI138" i="3"/>
  <c r="DF147" i="3"/>
  <c r="DG147" i="3"/>
  <c r="DH147" i="3"/>
  <c r="DI147" i="3"/>
  <c r="DJ147" i="3" s="1"/>
  <c r="DF156" i="3"/>
  <c r="DJ156" i="3" s="1"/>
  <c r="DG156" i="3"/>
  <c r="DH156" i="3"/>
  <c r="DI156" i="3"/>
  <c r="DF202" i="3"/>
  <c r="DG202" i="3"/>
  <c r="DJ202" i="3" s="1"/>
  <c r="DH202" i="3"/>
  <c r="DI202" i="3"/>
  <c r="DF220" i="3"/>
  <c r="DH220" i="3"/>
  <c r="DI220" i="3"/>
  <c r="DJ220" i="3" s="1"/>
  <c r="DG220" i="3"/>
  <c r="DF228" i="3"/>
  <c r="DJ228" i="3" s="1"/>
  <c r="DG228" i="3"/>
  <c r="DH228" i="3"/>
  <c r="DI228" i="3"/>
  <c r="DF328" i="3"/>
  <c r="DG328" i="3"/>
  <c r="DJ328" i="3" s="1"/>
  <c r="DH328" i="3"/>
  <c r="DI328" i="3"/>
  <c r="DF444" i="3"/>
  <c r="DJ444" i="3" s="1"/>
  <c r="DG444" i="3"/>
  <c r="DH444" i="3"/>
  <c r="DI444" i="3"/>
  <c r="DI667" i="3"/>
  <c r="DJ667" i="3" s="1"/>
  <c r="DF667" i="3"/>
  <c r="DG667" i="3"/>
  <c r="DH667" i="3"/>
  <c r="DF544" i="3"/>
  <c r="DJ544" i="3" s="1"/>
  <c r="DH544" i="3"/>
  <c r="DI544" i="3"/>
  <c r="DG544" i="3"/>
  <c r="DF501" i="3"/>
  <c r="DG501" i="3"/>
  <c r="DJ501" i="3" s="1"/>
  <c r="DH501" i="3"/>
  <c r="DI501" i="3"/>
  <c r="DF655" i="3"/>
  <c r="DJ655" i="3" s="1"/>
  <c r="DG655" i="3"/>
  <c r="DH655" i="3"/>
  <c r="DI655" i="3"/>
  <c r="DG581" i="3"/>
  <c r="DH581" i="3"/>
  <c r="DF581" i="3"/>
  <c r="DJ581" i="3" s="1"/>
  <c r="DI581" i="3"/>
  <c r="DF663" i="3"/>
  <c r="DJ663" i="3" s="1"/>
  <c r="DH663" i="3"/>
  <c r="DG663" i="3"/>
  <c r="DI663" i="3"/>
  <c r="DG791" i="3"/>
  <c r="DJ791" i="3" s="1"/>
  <c r="DH791" i="3"/>
  <c r="DF791" i="3"/>
  <c r="DI791" i="3"/>
  <c r="DH720" i="3"/>
  <c r="DI720" i="3"/>
  <c r="DF720" i="3"/>
  <c r="DJ720" i="3" s="1"/>
  <c r="DG720" i="3"/>
  <c r="DF632" i="3"/>
  <c r="DJ632" i="3" s="1"/>
  <c r="DH632" i="3"/>
  <c r="DI632" i="3"/>
  <c r="DG632" i="3"/>
  <c r="GM47" i="1"/>
  <c r="GO47" i="1" s="1"/>
  <c r="CP32" i="1"/>
  <c r="O32" i="1" s="1"/>
  <c r="GM32" i="1" s="1"/>
  <c r="GO32" i="1" s="1"/>
  <c r="DF149" i="3"/>
  <c r="DJ149" i="3" s="1"/>
  <c r="DG149" i="3"/>
  <c r="DH149" i="3"/>
  <c r="DI149" i="3"/>
  <c r="DF865" i="3"/>
  <c r="DG865" i="3"/>
  <c r="DJ865" i="3" s="1"/>
  <c r="DI865" i="3"/>
  <c r="DH865" i="3"/>
  <c r="DF802" i="3"/>
  <c r="DJ802" i="3" s="1"/>
  <c r="DG802" i="3"/>
  <c r="DH802" i="3"/>
  <c r="DI802" i="3"/>
  <c r="DG135" i="3"/>
  <c r="DH135" i="3"/>
  <c r="DF135" i="3"/>
  <c r="DI135" i="3"/>
  <c r="DJ135" i="3" s="1"/>
  <c r="DF881" i="3"/>
  <c r="DJ881" i="3" s="1"/>
  <c r="DH881" i="3"/>
  <c r="DG881" i="3"/>
  <c r="DI881" i="3"/>
  <c r="DH119" i="3"/>
  <c r="DI119" i="3"/>
  <c r="DG119" i="3"/>
  <c r="DJ119" i="3" s="1"/>
  <c r="DF119" i="3"/>
  <c r="DF864" i="3"/>
  <c r="DG864" i="3"/>
  <c r="DJ864" i="3" s="1"/>
  <c r="DH864" i="3"/>
  <c r="DI864" i="3"/>
  <c r="DF159" i="3"/>
  <c r="DG159" i="3"/>
  <c r="DH159" i="3"/>
  <c r="DI159" i="3"/>
  <c r="DJ159" i="3" s="1"/>
  <c r="CP125" i="1"/>
  <c r="O125" i="1" s="1"/>
  <c r="GM125" i="1" s="1"/>
  <c r="CY77" i="1"/>
  <c r="CZ77" i="1"/>
  <c r="X77" i="1"/>
  <c r="Y77" i="1"/>
  <c r="X150" i="1"/>
  <c r="Y150" i="1"/>
  <c r="CY150" i="1"/>
  <c r="CZ150" i="1"/>
  <c r="DF226" i="3"/>
  <c r="DJ226" i="3" s="1"/>
  <c r="DG226" i="3"/>
  <c r="DH226" i="3"/>
  <c r="DI226" i="3"/>
  <c r="X46" i="1"/>
  <c r="GM46" i="1" s="1"/>
  <c r="GO46" i="1" s="1"/>
  <c r="Y46" i="1"/>
  <c r="CY46" i="1"/>
  <c r="CZ46" i="1"/>
  <c r="AI26" i="1"/>
  <c r="V87" i="1"/>
  <c r="X153" i="1"/>
  <c r="CZ153" i="1"/>
  <c r="Y153" i="1"/>
  <c r="CY153" i="1"/>
  <c r="GM135" i="1"/>
  <c r="DH280" i="3"/>
  <c r="DI280" i="3"/>
  <c r="DF280" i="3"/>
  <c r="DJ280" i="3" s="1"/>
  <c r="DG280" i="3"/>
  <c r="CY131" i="1"/>
  <c r="CZ131" i="1"/>
  <c r="X131" i="1"/>
  <c r="GM131" i="1" s="1"/>
  <c r="Y131" i="1"/>
  <c r="AL198" i="1" s="1"/>
  <c r="AO26" i="1"/>
  <c r="F91" i="1"/>
  <c r="AO805" i="1"/>
  <c r="DH428" i="3"/>
  <c r="DI428" i="3"/>
  <c r="DF428" i="3"/>
  <c r="DJ428" i="3" s="1"/>
  <c r="DG428" i="3"/>
  <c r="CY173" i="1"/>
  <c r="CZ173" i="1"/>
  <c r="X173" i="1"/>
  <c r="GM173" i="1" s="1"/>
  <c r="GO173" i="1" s="1"/>
  <c r="Y173" i="1"/>
  <c r="CY255" i="1"/>
  <c r="CZ255" i="1"/>
  <c r="X255" i="1"/>
  <c r="GM255" i="1" s="1"/>
  <c r="Y255" i="1"/>
  <c r="CY164" i="1"/>
  <c r="CZ164" i="1"/>
  <c r="X164" i="1"/>
  <c r="GM164" i="1" s="1"/>
  <c r="Y164" i="1"/>
  <c r="EU119" i="1"/>
  <c r="P214" i="1"/>
  <c r="CP179" i="1"/>
  <c r="O179" i="1" s="1"/>
  <c r="CY249" i="1"/>
  <c r="CZ249" i="1"/>
  <c r="X249" i="1"/>
  <c r="GM249" i="1" s="1"/>
  <c r="GO249" i="1" s="1"/>
  <c r="Y249" i="1"/>
  <c r="DF483" i="3"/>
  <c r="DJ483" i="3" s="1"/>
  <c r="DG483" i="3"/>
  <c r="DH483" i="3"/>
  <c r="DI483" i="3"/>
  <c r="GM251" i="1"/>
  <c r="GO251" i="1" s="1"/>
  <c r="DW403" i="1"/>
  <c r="FY289" i="1"/>
  <c r="EP306" i="1"/>
  <c r="DF473" i="3"/>
  <c r="DJ473" i="3" s="1"/>
  <c r="DG473" i="3"/>
  <c r="DH473" i="3"/>
  <c r="DI473" i="3"/>
  <c r="CP184" i="1"/>
  <c r="O184" i="1" s="1"/>
  <c r="GM184" i="1" s="1"/>
  <c r="FR366" i="1"/>
  <c r="CP366" i="1"/>
  <c r="O366" i="1" s="1"/>
  <c r="GM366" i="1" s="1"/>
  <c r="CY345" i="1"/>
  <c r="CZ345" i="1"/>
  <c r="X345" i="1"/>
  <c r="Y345" i="1"/>
  <c r="CP345" i="1"/>
  <c r="O345" i="1" s="1"/>
  <c r="GM345" i="1" s="1"/>
  <c r="GO345" i="1" s="1"/>
  <c r="DI531" i="3"/>
  <c r="DF531" i="3"/>
  <c r="DJ531" i="3" s="1"/>
  <c r="DG531" i="3"/>
  <c r="DH531" i="3"/>
  <c r="DH513" i="3"/>
  <c r="DI513" i="3"/>
  <c r="DJ513" i="3" s="1"/>
  <c r="DF513" i="3"/>
  <c r="DG513" i="3"/>
  <c r="DH571" i="3"/>
  <c r="DI571" i="3"/>
  <c r="DF571" i="3"/>
  <c r="DG571" i="3"/>
  <c r="DJ571" i="3" s="1"/>
  <c r="FR355" i="1"/>
  <c r="CP355" i="1"/>
  <c r="O355" i="1" s="1"/>
  <c r="GM355" i="1" s="1"/>
  <c r="BD338" i="1"/>
  <c r="F428" i="1"/>
  <c r="CP298" i="1"/>
  <c r="O298" i="1" s="1"/>
  <c r="GM298" i="1" s="1"/>
  <c r="FR298" i="1"/>
  <c r="FR452" i="1"/>
  <c r="CP452" i="1"/>
  <c r="O452" i="1" s="1"/>
  <c r="GM452" i="1" s="1"/>
  <c r="DI498" i="3"/>
  <c r="DF498" i="3"/>
  <c r="DJ498" i="3" s="1"/>
  <c r="DG498" i="3"/>
  <c r="DH498" i="3"/>
  <c r="GM293" i="1"/>
  <c r="FR351" i="1"/>
  <c r="CP351" i="1"/>
  <c r="O351" i="1" s="1"/>
  <c r="GM351" i="1" s="1"/>
  <c r="AU289" i="1"/>
  <c r="F325" i="1"/>
  <c r="DF438" i="3"/>
  <c r="DG438" i="3"/>
  <c r="DJ438" i="3" s="1"/>
  <c r="DH438" i="3"/>
  <c r="DI438" i="3"/>
  <c r="AH338" i="1"/>
  <c r="U403" i="1"/>
  <c r="DF614" i="3"/>
  <c r="DJ614" i="3" s="1"/>
  <c r="DG614" i="3"/>
  <c r="DH614" i="3"/>
  <c r="DI614" i="3"/>
  <c r="P440" i="1"/>
  <c r="T466" i="1"/>
  <c r="AG435" i="1"/>
  <c r="DF601" i="3"/>
  <c r="DG601" i="3"/>
  <c r="DH601" i="3"/>
  <c r="DI601" i="3"/>
  <c r="DJ601" i="3" s="1"/>
  <c r="U444" i="1"/>
  <c r="X507" i="1"/>
  <c r="Y507" i="1"/>
  <c r="CY507" i="1"/>
  <c r="CZ507" i="1"/>
  <c r="DF584" i="3"/>
  <c r="DG584" i="3"/>
  <c r="DJ584" i="3" s="1"/>
  <c r="DH584" i="3"/>
  <c r="DI584" i="3"/>
  <c r="GM511" i="1"/>
  <c r="GO511" i="1" s="1"/>
  <c r="GM537" i="1"/>
  <c r="GO537" i="1" s="1"/>
  <c r="EI435" i="1"/>
  <c r="P476" i="1"/>
  <c r="AH498" i="1"/>
  <c r="U545" i="1"/>
  <c r="DF686" i="3"/>
  <c r="DJ686" i="3" s="1"/>
  <c r="DG686" i="3"/>
  <c r="DH686" i="3"/>
  <c r="DI686" i="3"/>
  <c r="CP501" i="1"/>
  <c r="O501" i="1" s="1"/>
  <c r="DU545" i="1"/>
  <c r="CZ539" i="1"/>
  <c r="CY539" i="1"/>
  <c r="X539" i="1"/>
  <c r="GM539" i="1" s="1"/>
  <c r="GO539" i="1" s="1"/>
  <c r="Y539" i="1"/>
  <c r="DG664" i="3"/>
  <c r="DH664" i="3"/>
  <c r="DI664" i="3"/>
  <c r="DF664" i="3"/>
  <c r="DJ664" i="3" s="1"/>
  <c r="EG577" i="1"/>
  <c r="P612" i="1"/>
  <c r="CY585" i="1"/>
  <c r="CZ585" i="1"/>
  <c r="X585" i="1"/>
  <c r="Y585" i="1"/>
  <c r="GM710" i="1"/>
  <c r="CP602" i="1"/>
  <c r="O602" i="1" s="1"/>
  <c r="GM602" i="1" s="1"/>
  <c r="GO602" i="1" s="1"/>
  <c r="DI725" i="3"/>
  <c r="DJ725" i="3" s="1"/>
  <c r="DF725" i="3"/>
  <c r="DG725" i="3"/>
  <c r="DH725" i="3"/>
  <c r="DF815" i="3"/>
  <c r="DG815" i="3"/>
  <c r="DJ815" i="3" s="1"/>
  <c r="DH815" i="3"/>
  <c r="DI815" i="3"/>
  <c r="CP598" i="1"/>
  <c r="O598" i="1" s="1"/>
  <c r="F633" i="1"/>
  <c r="BD577" i="1"/>
  <c r="DF797" i="3"/>
  <c r="DG797" i="3"/>
  <c r="DJ797" i="3" s="1"/>
  <c r="DH797" i="3"/>
  <c r="DI797" i="3"/>
  <c r="U597" i="1"/>
  <c r="AH608" i="1" s="1"/>
  <c r="Q597" i="1"/>
  <c r="CP597" i="1" s="1"/>
  <c r="O597" i="1" s="1"/>
  <c r="GM597" i="1" s="1"/>
  <c r="GO597" i="1" s="1"/>
  <c r="R597" i="1"/>
  <c r="ER498" i="1"/>
  <c r="P556" i="1"/>
  <c r="AO701" i="1"/>
  <c r="F726" i="1"/>
  <c r="F788" i="1"/>
  <c r="BB754" i="1"/>
  <c r="P667" i="1"/>
  <c r="CP667" i="1" s="1"/>
  <c r="O667" i="1" s="1"/>
  <c r="Q667" i="1"/>
  <c r="DV669" i="1" s="1"/>
  <c r="R667" i="1"/>
  <c r="DW669" i="1" s="1"/>
  <c r="BA119" i="1"/>
  <c r="F218" i="1"/>
  <c r="GM703" i="1"/>
  <c r="CY601" i="1"/>
  <c r="CZ601" i="1"/>
  <c r="X601" i="1"/>
  <c r="GM601" i="1" s="1"/>
  <c r="GO601" i="1" s="1"/>
  <c r="Y601" i="1"/>
  <c r="W775" i="1"/>
  <c r="AJ754" i="1"/>
  <c r="DF82" i="3"/>
  <c r="DG82" i="3"/>
  <c r="DJ82" i="3" s="1"/>
  <c r="DH82" i="3"/>
  <c r="DI82" i="3"/>
  <c r="DF222" i="3"/>
  <c r="DG222" i="3"/>
  <c r="DH222" i="3"/>
  <c r="DI222" i="3"/>
  <c r="DJ222" i="3" s="1"/>
  <c r="DF266" i="3"/>
  <c r="DJ266" i="3" s="1"/>
  <c r="DG266" i="3"/>
  <c r="DH266" i="3"/>
  <c r="DI266" i="3"/>
  <c r="DF461" i="3"/>
  <c r="DJ461" i="3" s="1"/>
  <c r="DG461" i="3"/>
  <c r="DI461" i="3"/>
  <c r="DH461" i="3"/>
  <c r="DF570" i="3"/>
  <c r="DG570" i="3"/>
  <c r="DH570" i="3"/>
  <c r="DI570" i="3"/>
  <c r="DJ570" i="3" s="1"/>
  <c r="DF724" i="3"/>
  <c r="DJ724" i="3" s="1"/>
  <c r="DG724" i="3"/>
  <c r="DH724" i="3"/>
  <c r="DI724" i="3"/>
  <c r="DF3" i="3"/>
  <c r="DG3" i="3"/>
  <c r="DH3" i="3"/>
  <c r="DI3" i="3"/>
  <c r="DJ3" i="3" s="1"/>
  <c r="GM182" i="1"/>
  <c r="GO182" i="1" s="1"/>
  <c r="EM608" i="1"/>
  <c r="FV577" i="1"/>
  <c r="DF413" i="3"/>
  <c r="DG413" i="3"/>
  <c r="DH413" i="3"/>
  <c r="DI413" i="3"/>
  <c r="DJ413" i="3" s="1"/>
  <c r="CY75" i="1"/>
  <c r="CZ75" i="1"/>
  <c r="X75" i="1"/>
  <c r="GM75" i="1" s="1"/>
  <c r="GN75" i="1" s="1"/>
  <c r="Y75" i="1"/>
  <c r="DF120" i="3"/>
  <c r="DH120" i="3"/>
  <c r="DG120" i="3"/>
  <c r="DJ120" i="3" s="1"/>
  <c r="DI120" i="3"/>
  <c r="DF118" i="3"/>
  <c r="DI118" i="3"/>
  <c r="DG118" i="3"/>
  <c r="DJ118" i="3" s="1"/>
  <c r="DH118" i="3"/>
  <c r="DF148" i="3"/>
  <c r="DG148" i="3"/>
  <c r="DJ148" i="3" s="1"/>
  <c r="DH148" i="3"/>
  <c r="DI148" i="3"/>
  <c r="DG231" i="3"/>
  <c r="DH231" i="3"/>
  <c r="DF231" i="3"/>
  <c r="DI231" i="3"/>
  <c r="DJ231" i="3" s="1"/>
  <c r="DF166" i="3"/>
  <c r="DJ166" i="3" s="1"/>
  <c r="DG166" i="3"/>
  <c r="DH166" i="3"/>
  <c r="DI166" i="3"/>
  <c r="DF221" i="3"/>
  <c r="DI221" i="3"/>
  <c r="DJ221" i="3" s="1"/>
  <c r="DG221" i="3"/>
  <c r="DH221" i="3"/>
  <c r="DG225" i="3"/>
  <c r="DH225" i="3"/>
  <c r="DF225" i="3"/>
  <c r="DI225" i="3"/>
  <c r="DJ225" i="3" s="1"/>
  <c r="DF287" i="3"/>
  <c r="DG287" i="3"/>
  <c r="DH287" i="3"/>
  <c r="DI287" i="3"/>
  <c r="DJ287" i="3" s="1"/>
  <c r="DF240" i="3"/>
  <c r="DG240" i="3"/>
  <c r="DJ240" i="3" s="1"/>
  <c r="DH240" i="3"/>
  <c r="DI240" i="3"/>
  <c r="DF233" i="3"/>
  <c r="DG233" i="3"/>
  <c r="DH233" i="3"/>
  <c r="DI233" i="3"/>
  <c r="DJ233" i="3" s="1"/>
  <c r="DI463" i="3"/>
  <c r="DG463" i="3"/>
  <c r="DF463" i="3"/>
  <c r="DJ463" i="3" s="1"/>
  <c r="DH463" i="3"/>
  <c r="DF448" i="3"/>
  <c r="DH448" i="3"/>
  <c r="DI448" i="3"/>
  <c r="DG448" i="3"/>
  <c r="DJ448" i="3" s="1"/>
  <c r="DF512" i="3"/>
  <c r="DJ512" i="3" s="1"/>
  <c r="DG512" i="3"/>
  <c r="DH512" i="3"/>
  <c r="DI512" i="3"/>
  <c r="DF539" i="3"/>
  <c r="DJ539" i="3" s="1"/>
  <c r="DG539" i="3"/>
  <c r="DH539" i="3"/>
  <c r="DI539" i="3"/>
  <c r="DG465" i="3"/>
  <c r="DH465" i="3"/>
  <c r="DF465" i="3"/>
  <c r="DJ465" i="3" s="1"/>
  <c r="DI465" i="3"/>
  <c r="DF560" i="3"/>
  <c r="DJ560" i="3" s="1"/>
  <c r="DG560" i="3"/>
  <c r="DH560" i="3"/>
  <c r="DI560" i="3"/>
  <c r="DF530" i="3"/>
  <c r="DJ530" i="3" s="1"/>
  <c r="DG530" i="3"/>
  <c r="DH530" i="3"/>
  <c r="DI530" i="3"/>
  <c r="DF525" i="3"/>
  <c r="DJ525" i="3" s="1"/>
  <c r="DH525" i="3"/>
  <c r="DI525" i="3"/>
  <c r="DG525" i="3"/>
  <c r="DF508" i="3"/>
  <c r="DJ508" i="3" s="1"/>
  <c r="DG508" i="3"/>
  <c r="DH508" i="3"/>
  <c r="DI508" i="3"/>
  <c r="DG597" i="3"/>
  <c r="DH597" i="3"/>
  <c r="DI597" i="3"/>
  <c r="DF597" i="3"/>
  <c r="DJ597" i="3" s="1"/>
  <c r="DF503" i="3"/>
  <c r="DJ503" i="3" s="1"/>
  <c r="DG503" i="3"/>
  <c r="DH503" i="3"/>
  <c r="DI503" i="3"/>
  <c r="DH668" i="3"/>
  <c r="DI668" i="3"/>
  <c r="DF668" i="3"/>
  <c r="DG668" i="3"/>
  <c r="DJ668" i="3" s="1"/>
  <c r="DI595" i="3"/>
  <c r="DF595" i="3"/>
  <c r="DJ595" i="3" s="1"/>
  <c r="DG595" i="3"/>
  <c r="DH595" i="3"/>
  <c r="DF828" i="3"/>
  <c r="DG828" i="3"/>
  <c r="DJ828" i="3" s="1"/>
  <c r="DH828" i="3"/>
  <c r="DI828" i="3"/>
  <c r="DH744" i="3"/>
  <c r="DI744" i="3"/>
  <c r="DF744" i="3"/>
  <c r="DJ744" i="3" s="1"/>
  <c r="DG744" i="3"/>
  <c r="DF732" i="3"/>
  <c r="DJ732" i="3" s="1"/>
  <c r="DG732" i="3"/>
  <c r="DH732" i="3"/>
  <c r="DI732" i="3"/>
  <c r="DF717" i="3"/>
  <c r="DJ717" i="3" s="1"/>
  <c r="DG717" i="3"/>
  <c r="DH717" i="3"/>
  <c r="DI717" i="3"/>
  <c r="DG659" i="3"/>
  <c r="DJ659" i="3" s="1"/>
  <c r="DH659" i="3"/>
  <c r="DI659" i="3"/>
  <c r="DF659" i="3"/>
  <c r="DH794" i="3"/>
  <c r="DI794" i="3"/>
  <c r="DF794" i="3"/>
  <c r="DJ794" i="3" s="1"/>
  <c r="DG794" i="3"/>
  <c r="DH112" i="3"/>
  <c r="DG112" i="3"/>
  <c r="DJ112" i="3" s="1"/>
  <c r="DF112" i="3"/>
  <c r="DI112" i="3"/>
  <c r="DF154" i="3"/>
  <c r="DJ154" i="3" s="1"/>
  <c r="DG154" i="3"/>
  <c r="DH154" i="3"/>
  <c r="DI154" i="3"/>
  <c r="DG882" i="3"/>
  <c r="DH882" i="3"/>
  <c r="DI882" i="3"/>
  <c r="DF882" i="3"/>
  <c r="DJ882" i="3" s="1"/>
  <c r="DF811" i="3"/>
  <c r="DJ811" i="3" s="1"/>
  <c r="DG811" i="3"/>
  <c r="DH811" i="3"/>
  <c r="DI811" i="3"/>
  <c r="DI140" i="3"/>
  <c r="DF140" i="3"/>
  <c r="DJ140" i="3" s="1"/>
  <c r="DG140" i="3"/>
  <c r="DH140" i="3"/>
  <c r="DI892" i="3"/>
  <c r="DF892" i="3"/>
  <c r="DJ892" i="3" s="1"/>
  <c r="DG892" i="3"/>
  <c r="DH892" i="3"/>
  <c r="DG126" i="3"/>
  <c r="DI126" i="3"/>
  <c r="DJ126" i="3" s="1"/>
  <c r="DF126" i="3"/>
  <c r="DH126" i="3"/>
  <c r="GM41" i="1"/>
  <c r="GO41" i="1" s="1"/>
  <c r="EI26" i="1"/>
  <c r="P97" i="1"/>
  <c r="CY70" i="1"/>
  <c r="CZ70" i="1"/>
  <c r="X70" i="1"/>
  <c r="GM70" i="1" s="1"/>
  <c r="GO70" i="1" s="1"/>
  <c r="Y70" i="1"/>
  <c r="CP42" i="1"/>
  <c r="O42" i="1" s="1"/>
  <c r="GM42" i="1" s="1"/>
  <c r="GO42" i="1" s="1"/>
  <c r="GM153" i="1"/>
  <c r="GO153" i="1" s="1"/>
  <c r="DF197" i="3"/>
  <c r="DJ197" i="3" s="1"/>
  <c r="DG197" i="3"/>
  <c r="DH197" i="3"/>
  <c r="DI197" i="3"/>
  <c r="DF181" i="3"/>
  <c r="DJ181" i="3" s="1"/>
  <c r="DG181" i="3"/>
  <c r="DH181" i="3"/>
  <c r="DI181" i="3"/>
  <c r="BD26" i="1"/>
  <c r="F112" i="1"/>
  <c r="BD805" i="1"/>
  <c r="X141" i="1"/>
  <c r="Y141" i="1"/>
  <c r="CZ141" i="1"/>
  <c r="CY141" i="1"/>
  <c r="DF292" i="3"/>
  <c r="DJ292" i="3" s="1"/>
  <c r="DG292" i="3"/>
  <c r="DH292" i="3"/>
  <c r="DI292" i="3"/>
  <c r="GM134" i="1"/>
  <c r="CP142" i="1"/>
  <c r="O142" i="1" s="1"/>
  <c r="GM142" i="1" s="1"/>
  <c r="GO142" i="1" s="1"/>
  <c r="FR183" i="1"/>
  <c r="CP183" i="1"/>
  <c r="O183" i="1" s="1"/>
  <c r="GM183" i="1" s="1"/>
  <c r="DF299" i="3"/>
  <c r="DJ299" i="3" s="1"/>
  <c r="DG299" i="3"/>
  <c r="DH299" i="3"/>
  <c r="DI299" i="3"/>
  <c r="X133" i="1"/>
  <c r="Y133" i="1"/>
  <c r="CZ133" i="1"/>
  <c r="CY133" i="1"/>
  <c r="DI427" i="3"/>
  <c r="DJ427" i="3" s="1"/>
  <c r="DF427" i="3"/>
  <c r="DG427" i="3"/>
  <c r="DH427" i="3"/>
  <c r="AO119" i="1"/>
  <c r="F202" i="1"/>
  <c r="FR242" i="1"/>
  <c r="BY257" i="1" s="1"/>
  <c r="CP242" i="1"/>
  <c r="O242" i="1" s="1"/>
  <c r="AC257" i="1"/>
  <c r="EM230" i="1"/>
  <c r="P276" i="1"/>
  <c r="DF455" i="3"/>
  <c r="DJ455" i="3" s="1"/>
  <c r="DH455" i="3"/>
  <c r="DG455" i="3"/>
  <c r="DI455" i="3"/>
  <c r="CP252" i="1"/>
  <c r="O252" i="1" s="1"/>
  <c r="GM252" i="1" s="1"/>
  <c r="P267" i="1"/>
  <c r="EI230" i="1"/>
  <c r="CP301" i="1"/>
  <c r="O301" i="1" s="1"/>
  <c r="GM301" i="1" s="1"/>
  <c r="GO301" i="1" s="1"/>
  <c r="CC306" i="1" s="1"/>
  <c r="DF575" i="3"/>
  <c r="DJ575" i="3" s="1"/>
  <c r="DG575" i="3"/>
  <c r="DI575" i="3"/>
  <c r="DH575" i="3"/>
  <c r="FR357" i="1"/>
  <c r="CP357" i="1"/>
  <c r="O357" i="1" s="1"/>
  <c r="GM357" i="1" s="1"/>
  <c r="DF496" i="3"/>
  <c r="DG496" i="3"/>
  <c r="DJ496" i="3" s="1"/>
  <c r="DH496" i="3"/>
  <c r="DI496" i="3"/>
  <c r="DF510" i="3"/>
  <c r="DJ510" i="3" s="1"/>
  <c r="DG510" i="3"/>
  <c r="DH510" i="3"/>
  <c r="DI510" i="3"/>
  <c r="DH562" i="3"/>
  <c r="DI562" i="3"/>
  <c r="DF562" i="3"/>
  <c r="DJ562" i="3" s="1"/>
  <c r="DG562" i="3"/>
  <c r="FR348" i="1"/>
  <c r="CP348" i="1"/>
  <c r="O348" i="1" s="1"/>
  <c r="GM348" i="1" s="1"/>
  <c r="DF437" i="3"/>
  <c r="DG437" i="3"/>
  <c r="DH437" i="3"/>
  <c r="DI437" i="3"/>
  <c r="DJ437" i="3" s="1"/>
  <c r="AH435" i="1"/>
  <c r="U466" i="1"/>
  <c r="CY390" i="1"/>
  <c r="CZ390" i="1"/>
  <c r="X390" i="1"/>
  <c r="GM390" i="1" s="1"/>
  <c r="GO390" i="1" s="1"/>
  <c r="Y390" i="1"/>
  <c r="DF612" i="3"/>
  <c r="DG612" i="3"/>
  <c r="DJ612" i="3" s="1"/>
  <c r="DH612" i="3"/>
  <c r="DI612" i="3"/>
  <c r="DH636" i="3"/>
  <c r="DI636" i="3"/>
  <c r="DF636" i="3"/>
  <c r="DJ636" i="3" s="1"/>
  <c r="DG636" i="3"/>
  <c r="DF599" i="3"/>
  <c r="DJ599" i="3" s="1"/>
  <c r="DG599" i="3"/>
  <c r="DH599" i="3"/>
  <c r="DI599" i="3"/>
  <c r="DN230" i="1"/>
  <c r="P280" i="1"/>
  <c r="CY447" i="1"/>
  <c r="CZ447" i="1"/>
  <c r="X447" i="1"/>
  <c r="GM447" i="1" s="1"/>
  <c r="Y447" i="1"/>
  <c r="AL466" i="1" s="1"/>
  <c r="AF466" i="1"/>
  <c r="ET338" i="1"/>
  <c r="P416" i="1"/>
  <c r="AG338" i="1"/>
  <c r="T403" i="1"/>
  <c r="CP507" i="1"/>
  <c r="O507" i="1" s="1"/>
  <c r="DF704" i="3"/>
  <c r="DG704" i="3"/>
  <c r="DH704" i="3"/>
  <c r="DI704" i="3"/>
  <c r="DJ704" i="3" s="1"/>
  <c r="CP521" i="1"/>
  <c r="O521" i="1" s="1"/>
  <c r="GM521" i="1" s="1"/>
  <c r="GO521" i="1" s="1"/>
  <c r="CZ523" i="1"/>
  <c r="X523" i="1"/>
  <c r="Y523" i="1"/>
  <c r="CY523" i="1"/>
  <c r="CP535" i="1"/>
  <c r="O535" i="1" s="1"/>
  <c r="GM535" i="1" s="1"/>
  <c r="GO535" i="1" s="1"/>
  <c r="CP579" i="1"/>
  <c r="O579" i="1" s="1"/>
  <c r="AC608" i="1"/>
  <c r="X588" i="1"/>
  <c r="Y588" i="1"/>
  <c r="CY588" i="1"/>
  <c r="CZ588" i="1"/>
  <c r="X643" i="1"/>
  <c r="GM643" i="1" s="1"/>
  <c r="Y643" i="1"/>
  <c r="DX669" i="1"/>
  <c r="CY643" i="1"/>
  <c r="CZ643" i="1"/>
  <c r="AL754" i="1"/>
  <c r="Y775" i="1"/>
  <c r="EI498" i="1"/>
  <c r="P555" i="1"/>
  <c r="AS498" i="1"/>
  <c r="F562" i="1"/>
  <c r="AC669" i="1"/>
  <c r="CP656" i="1"/>
  <c r="O656" i="1" s="1"/>
  <c r="GM656" i="1" s="1"/>
  <c r="GO656" i="1" s="1"/>
  <c r="CD498" i="1"/>
  <c r="AU545" i="1"/>
  <c r="FR577" i="1"/>
  <c r="EI608" i="1"/>
  <c r="FY608" i="1"/>
  <c r="DF734" i="3"/>
  <c r="DJ734" i="3" s="1"/>
  <c r="DG734" i="3"/>
  <c r="DH734" i="3"/>
  <c r="DI734" i="3"/>
  <c r="CY589" i="1"/>
  <c r="CZ589" i="1"/>
  <c r="X589" i="1"/>
  <c r="GM589" i="1" s="1"/>
  <c r="GO589" i="1" s="1"/>
  <c r="Y589" i="1"/>
  <c r="CY658" i="1"/>
  <c r="CZ658" i="1"/>
  <c r="X658" i="1"/>
  <c r="GM658" i="1" s="1"/>
  <c r="GO658" i="1" s="1"/>
  <c r="Y658" i="1"/>
  <c r="V595" i="1"/>
  <c r="AI608" i="1" s="1"/>
  <c r="CY593" i="1"/>
  <c r="CZ593" i="1"/>
  <c r="X593" i="1"/>
  <c r="Y593" i="1"/>
  <c r="DF675" i="3"/>
  <c r="DJ675" i="3" s="1"/>
  <c r="DH675" i="3"/>
  <c r="DI675" i="3"/>
  <c r="DG675" i="3"/>
  <c r="CY712" i="1"/>
  <c r="X712" i="1"/>
  <c r="GM712" i="1" s="1"/>
  <c r="GO712" i="1" s="1"/>
  <c r="Y712" i="1"/>
  <c r="CZ712" i="1"/>
  <c r="DF888" i="3"/>
  <c r="DG888" i="3"/>
  <c r="DH888" i="3"/>
  <c r="DI888" i="3"/>
  <c r="DJ888" i="3" s="1"/>
  <c r="CY649" i="1"/>
  <c r="X649" i="1"/>
  <c r="Y649" i="1"/>
  <c r="CZ649" i="1"/>
  <c r="AC722" i="1"/>
  <c r="CP709" i="1"/>
  <c r="O709" i="1" s="1"/>
  <c r="GM709" i="1" s="1"/>
  <c r="FR709" i="1"/>
  <c r="BY722" i="1" s="1"/>
  <c r="DO701" i="1"/>
  <c r="P746" i="1"/>
  <c r="DX754" i="1"/>
  <c r="DK775" i="1"/>
  <c r="CP590" i="1"/>
  <c r="O590" i="1" s="1"/>
  <c r="GM590" i="1" s="1"/>
  <c r="GO590" i="1" s="1"/>
  <c r="Y769" i="1"/>
  <c r="CY769" i="1"/>
  <c r="CZ769" i="1"/>
  <c r="X769" i="1"/>
  <c r="GM769" i="1" s="1"/>
  <c r="GO769" i="1" s="1"/>
  <c r="GM760" i="1"/>
  <c r="GO760" i="1" s="1"/>
  <c r="DF697" i="3"/>
  <c r="DG697" i="3"/>
  <c r="DJ697" i="3" s="1"/>
  <c r="DH697" i="3"/>
  <c r="DI697" i="3"/>
  <c r="CY665" i="1"/>
  <c r="CZ665" i="1"/>
  <c r="X665" i="1"/>
  <c r="Y665" i="1"/>
  <c r="CP763" i="1"/>
  <c r="O763" i="1" s="1"/>
  <c r="DU775" i="1"/>
  <c r="FR763" i="1"/>
  <c r="FQ775" i="1" s="1"/>
  <c r="AQ119" i="1"/>
  <c r="F208" i="1"/>
  <c r="AQ805" i="1"/>
  <c r="CP719" i="1"/>
  <c r="O719" i="1" s="1"/>
  <c r="GM719" i="1" s="1"/>
  <c r="GO719" i="1" s="1"/>
  <c r="GM757" i="1"/>
  <c r="DV754" i="1"/>
  <c r="DI775" i="1"/>
  <c r="P785" i="1"/>
  <c r="EI754" i="1"/>
  <c r="CP771" i="1"/>
  <c r="O771" i="1" s="1"/>
  <c r="GM771" i="1" s="1"/>
  <c r="GO771" i="1" s="1"/>
  <c r="CP718" i="1"/>
  <c r="O718" i="1" s="1"/>
  <c r="GM718" i="1" s="1"/>
  <c r="GO718" i="1" s="1"/>
  <c r="EA754" i="1"/>
  <c r="DN775" i="1"/>
  <c r="DF253" i="3"/>
  <c r="DG253" i="3"/>
  <c r="DJ253" i="3" s="1"/>
  <c r="DH253" i="3"/>
  <c r="DI253" i="3"/>
  <c r="DF630" i="3"/>
  <c r="DG630" i="3"/>
  <c r="DJ630" i="3" s="1"/>
  <c r="DH630" i="3"/>
  <c r="DI630" i="3"/>
  <c r="DF685" i="3"/>
  <c r="DJ685" i="3" s="1"/>
  <c r="DG685" i="3"/>
  <c r="DH685" i="3"/>
  <c r="DI685" i="3"/>
  <c r="DF507" i="3"/>
  <c r="DG507" i="3"/>
  <c r="DJ507" i="3" s="1"/>
  <c r="DH507" i="3"/>
  <c r="DI507" i="3"/>
  <c r="DF692" i="3"/>
  <c r="DG692" i="3"/>
  <c r="DJ692" i="3" s="1"/>
  <c r="DH692" i="3"/>
  <c r="DI692" i="3"/>
  <c r="DI141" i="3"/>
  <c r="DF141" i="3"/>
  <c r="DJ141" i="3" s="1"/>
  <c r="DG141" i="3"/>
  <c r="DH141" i="3"/>
  <c r="DF300" i="3"/>
  <c r="DJ300" i="3" s="1"/>
  <c r="DG300" i="3"/>
  <c r="DH300" i="3"/>
  <c r="DI300" i="3"/>
  <c r="DH672" i="3"/>
  <c r="DI672" i="3"/>
  <c r="DF672" i="3"/>
  <c r="DJ672" i="3" s="1"/>
  <c r="DG672" i="3"/>
  <c r="DH223" i="3"/>
  <c r="DI223" i="3"/>
  <c r="DJ223" i="3" s="1"/>
  <c r="DF223" i="3"/>
  <c r="DG223" i="3"/>
  <c r="DF88" i="3"/>
  <c r="DG88" i="3"/>
  <c r="DJ88" i="3" s="1"/>
  <c r="DH88" i="3"/>
  <c r="DI88" i="3"/>
  <c r="DG125" i="3"/>
  <c r="DH125" i="3"/>
  <c r="DF125" i="3"/>
  <c r="DI125" i="3"/>
  <c r="DJ125" i="3" s="1"/>
  <c r="DH124" i="3"/>
  <c r="DI124" i="3"/>
  <c r="DF124" i="3"/>
  <c r="DJ124" i="3" s="1"/>
  <c r="DG124" i="3"/>
  <c r="DF5" i="3"/>
  <c r="DG5" i="3"/>
  <c r="DH5" i="3"/>
  <c r="DI5" i="3"/>
  <c r="DJ5" i="3" s="1"/>
  <c r="DF173" i="3"/>
  <c r="DG173" i="3"/>
  <c r="DH173" i="3"/>
  <c r="DI173" i="3"/>
  <c r="DJ173" i="3" s="1"/>
  <c r="DF190" i="3"/>
  <c r="DJ190" i="3" s="1"/>
  <c r="DG190" i="3"/>
  <c r="DH190" i="3"/>
  <c r="DI190" i="3"/>
  <c r="DI279" i="3"/>
  <c r="DF279" i="3"/>
  <c r="DG279" i="3"/>
  <c r="DJ279" i="3" s="1"/>
  <c r="DH279" i="3"/>
  <c r="DI267" i="3"/>
  <c r="DJ267" i="3" s="1"/>
  <c r="DF267" i="3"/>
  <c r="DG267" i="3"/>
  <c r="DH267" i="3"/>
  <c r="DF426" i="3"/>
  <c r="DG426" i="3"/>
  <c r="DH426" i="3"/>
  <c r="DI426" i="3"/>
  <c r="DJ426" i="3" s="1"/>
  <c r="DG441" i="3"/>
  <c r="DH441" i="3"/>
  <c r="DI441" i="3"/>
  <c r="DJ441" i="3" s="1"/>
  <c r="DF441" i="3"/>
  <c r="DF537" i="3"/>
  <c r="DJ537" i="3" s="1"/>
  <c r="DG537" i="3"/>
  <c r="DH537" i="3"/>
  <c r="DI537" i="3"/>
  <c r="DG542" i="3"/>
  <c r="DH542" i="3"/>
  <c r="DI542" i="3"/>
  <c r="DF542" i="3"/>
  <c r="DJ542" i="3" s="1"/>
  <c r="DF477" i="3"/>
  <c r="DG477" i="3"/>
  <c r="DJ477" i="3" s="1"/>
  <c r="DH477" i="3"/>
  <c r="DI477" i="3"/>
  <c r="DG563" i="3"/>
  <c r="DH563" i="3"/>
  <c r="DI563" i="3"/>
  <c r="DF563" i="3"/>
  <c r="DJ563" i="3" s="1"/>
  <c r="DF546" i="3"/>
  <c r="DJ546" i="3" s="1"/>
  <c r="DG546" i="3"/>
  <c r="DH546" i="3"/>
  <c r="DI546" i="3"/>
  <c r="DF613" i="3"/>
  <c r="DG613" i="3"/>
  <c r="DJ613" i="3" s="1"/>
  <c r="DH613" i="3"/>
  <c r="DI613" i="3"/>
  <c r="DF522" i="3"/>
  <c r="DG522" i="3"/>
  <c r="DJ522" i="3" s="1"/>
  <c r="DH522" i="3"/>
  <c r="DI522" i="3"/>
  <c r="DF609" i="3"/>
  <c r="DJ609" i="3" s="1"/>
  <c r="DG609" i="3"/>
  <c r="DH609" i="3"/>
  <c r="DI609" i="3"/>
  <c r="DG589" i="3"/>
  <c r="DH589" i="3"/>
  <c r="DI589" i="3"/>
  <c r="DF589" i="3"/>
  <c r="DJ589" i="3" s="1"/>
  <c r="DF625" i="3"/>
  <c r="DJ625" i="3" s="1"/>
  <c r="DG625" i="3"/>
  <c r="DH625" i="3"/>
  <c r="DI625" i="3"/>
  <c r="DG681" i="3"/>
  <c r="DJ681" i="3" s="1"/>
  <c r="DF681" i="3"/>
  <c r="DH681" i="3"/>
  <c r="DI681" i="3"/>
  <c r="DF600" i="3"/>
  <c r="DJ600" i="3" s="1"/>
  <c r="DG600" i="3"/>
  <c r="DH600" i="3"/>
  <c r="DI600" i="3"/>
  <c r="DF762" i="3"/>
  <c r="DG762" i="3"/>
  <c r="DH762" i="3"/>
  <c r="DI762" i="3"/>
  <c r="DJ762" i="3" s="1"/>
  <c r="DF746" i="3"/>
  <c r="DJ746" i="3" s="1"/>
  <c r="DG746" i="3"/>
  <c r="DH746" i="3"/>
  <c r="DI746" i="3"/>
  <c r="DF519" i="3"/>
  <c r="DJ519" i="3" s="1"/>
  <c r="DG519" i="3"/>
  <c r="DH519" i="3"/>
  <c r="DI519" i="3"/>
  <c r="DF113" i="3"/>
  <c r="DH113" i="3"/>
  <c r="DI113" i="3"/>
  <c r="DG113" i="3"/>
  <c r="DJ113" i="3" s="1"/>
  <c r="CP34" i="1"/>
  <c r="O34" i="1" s="1"/>
  <c r="DG152" i="3"/>
  <c r="DF152" i="3"/>
  <c r="DJ152" i="3" s="1"/>
  <c r="DH152" i="3"/>
  <c r="DI152" i="3"/>
  <c r="DH893" i="3"/>
  <c r="DI893" i="3"/>
  <c r="DG893" i="3"/>
  <c r="DF893" i="3"/>
  <c r="DJ893" i="3" s="1"/>
  <c r="DH823" i="3"/>
  <c r="DI823" i="3"/>
  <c r="DF823" i="3"/>
  <c r="DJ823" i="3" s="1"/>
  <c r="DG823" i="3"/>
  <c r="DG885" i="3"/>
  <c r="DH885" i="3"/>
  <c r="DI885" i="3"/>
  <c r="DF885" i="3"/>
  <c r="DJ885" i="3" s="1"/>
  <c r="DF880" i="3"/>
  <c r="DJ880" i="3" s="1"/>
  <c r="DG880" i="3"/>
  <c r="DI880" i="3"/>
  <c r="DH880" i="3"/>
  <c r="CP48" i="1"/>
  <c r="O48" i="1" s="1"/>
  <c r="GM48" i="1" s="1"/>
  <c r="GO48" i="1" s="1"/>
  <c r="CZ59" i="1"/>
  <c r="X59" i="1"/>
  <c r="GM59" i="1" s="1"/>
  <c r="GN59" i="1" s="1"/>
  <c r="FT87" i="1" s="1"/>
  <c r="Y59" i="1"/>
  <c r="ED87" i="1" s="1"/>
  <c r="CY59" i="1"/>
  <c r="DG217" i="3"/>
  <c r="DJ217" i="3" s="1"/>
  <c r="DH217" i="3"/>
  <c r="DI217" i="3"/>
  <c r="DF217" i="3"/>
  <c r="EU26" i="1"/>
  <c r="P103" i="1"/>
  <c r="EU805" i="1"/>
  <c r="DF276" i="3"/>
  <c r="DJ276" i="3" s="1"/>
  <c r="DG276" i="3"/>
  <c r="DH276" i="3"/>
  <c r="DI276" i="3"/>
  <c r="GM83" i="1"/>
  <c r="GO83" i="1" s="1"/>
  <c r="X44" i="1"/>
  <c r="GM44" i="1" s="1"/>
  <c r="GO44" i="1" s="1"/>
  <c r="Y44" i="1"/>
  <c r="CY44" i="1"/>
  <c r="CZ44" i="1"/>
  <c r="DF165" i="3"/>
  <c r="DG165" i="3"/>
  <c r="DJ165" i="3" s="1"/>
  <c r="DH165" i="3"/>
  <c r="DI165" i="3"/>
  <c r="X79" i="1"/>
  <c r="GM79" i="1" s="1"/>
  <c r="GO79" i="1" s="1"/>
  <c r="Y79" i="1"/>
  <c r="CY79" i="1"/>
  <c r="CZ79" i="1"/>
  <c r="EB87" i="1"/>
  <c r="DF179" i="3"/>
  <c r="DJ179" i="3" s="1"/>
  <c r="DG179" i="3"/>
  <c r="DH179" i="3"/>
  <c r="DI179" i="3"/>
  <c r="CP78" i="1"/>
  <c r="O78" i="1" s="1"/>
  <c r="GM78" i="1" s="1"/>
  <c r="GO78" i="1" s="1"/>
  <c r="X64" i="1"/>
  <c r="GM64" i="1" s="1"/>
  <c r="GO64" i="1" s="1"/>
  <c r="Y64" i="1"/>
  <c r="CY64" i="1"/>
  <c r="CZ64" i="1"/>
  <c r="CI26" i="1"/>
  <c r="AZ87" i="1"/>
  <c r="DF271" i="3"/>
  <c r="DG271" i="3"/>
  <c r="DH271" i="3"/>
  <c r="DI271" i="3"/>
  <c r="DJ271" i="3" s="1"/>
  <c r="GM155" i="1"/>
  <c r="GO155" i="1" s="1"/>
  <c r="DF298" i="3"/>
  <c r="DJ298" i="3" s="1"/>
  <c r="DG298" i="3"/>
  <c r="DH298" i="3"/>
  <c r="DI298" i="3"/>
  <c r="T124" i="1"/>
  <c r="DY198" i="1" s="1"/>
  <c r="CP77" i="1"/>
  <c r="O77" i="1" s="1"/>
  <c r="GM77" i="1" s="1"/>
  <c r="GN77" i="1" s="1"/>
  <c r="GM126" i="1"/>
  <c r="CP178" i="1"/>
  <c r="O178" i="1" s="1"/>
  <c r="GM178" i="1" s="1"/>
  <c r="GO178" i="1" s="1"/>
  <c r="CP175" i="1"/>
  <c r="O175" i="1" s="1"/>
  <c r="GM175" i="1" s="1"/>
  <c r="GO175" i="1" s="1"/>
  <c r="CP253" i="1"/>
  <c r="O253" i="1" s="1"/>
  <c r="GM253" i="1" s="1"/>
  <c r="FR253" i="1"/>
  <c r="CY195" i="1"/>
  <c r="CZ195" i="1"/>
  <c r="X195" i="1"/>
  <c r="GM195" i="1" s="1"/>
  <c r="Y195" i="1"/>
  <c r="DH481" i="3"/>
  <c r="DI481" i="3"/>
  <c r="DF481" i="3"/>
  <c r="DJ481" i="3" s="1"/>
  <c r="DG481" i="3"/>
  <c r="CY291" i="1"/>
  <c r="Y291" i="1"/>
  <c r="CZ291" i="1"/>
  <c r="CP291" i="1"/>
  <c r="O291" i="1" s="1"/>
  <c r="X291" i="1"/>
  <c r="BD119" i="1"/>
  <c r="F223" i="1"/>
  <c r="GM353" i="1"/>
  <c r="DF574" i="3"/>
  <c r="DJ574" i="3" s="1"/>
  <c r="DG574" i="3"/>
  <c r="DH574" i="3"/>
  <c r="DI574" i="3"/>
  <c r="DH547" i="3"/>
  <c r="DI547" i="3"/>
  <c r="DJ547" i="3" s="1"/>
  <c r="DF547" i="3"/>
  <c r="DG547" i="3"/>
  <c r="CP341" i="1"/>
  <c r="O341" i="1" s="1"/>
  <c r="DF556" i="3"/>
  <c r="DJ556" i="3" s="1"/>
  <c r="DG556" i="3"/>
  <c r="DH556" i="3"/>
  <c r="DI556" i="3"/>
  <c r="DF509" i="3"/>
  <c r="DJ509" i="3" s="1"/>
  <c r="DG509" i="3"/>
  <c r="DH509" i="3"/>
  <c r="DI509" i="3"/>
  <c r="FR370" i="1"/>
  <c r="CP370" i="1"/>
  <c r="O370" i="1" s="1"/>
  <c r="GM370" i="1" s="1"/>
  <c r="CY394" i="1"/>
  <c r="CZ394" i="1"/>
  <c r="X394" i="1"/>
  <c r="Y394" i="1"/>
  <c r="CJ435" i="1"/>
  <c r="BA466" i="1"/>
  <c r="BB435" i="1"/>
  <c r="F479" i="1"/>
  <c r="DI635" i="3"/>
  <c r="DF635" i="3"/>
  <c r="DJ635" i="3" s="1"/>
  <c r="DG635" i="3"/>
  <c r="DH635" i="3"/>
  <c r="DF598" i="3"/>
  <c r="DJ598" i="3" s="1"/>
  <c r="DG598" i="3"/>
  <c r="DH598" i="3"/>
  <c r="DI598" i="3"/>
  <c r="V401" i="1"/>
  <c r="CY450" i="1"/>
  <c r="CZ450" i="1"/>
  <c r="X450" i="1"/>
  <c r="GM450" i="1" s="1"/>
  <c r="Y450" i="1"/>
  <c r="ED466" i="1" s="1"/>
  <c r="DF583" i="3"/>
  <c r="DG583" i="3"/>
  <c r="DH583" i="3"/>
  <c r="DI583" i="3"/>
  <c r="DJ583" i="3" s="1"/>
  <c r="CZ518" i="1"/>
  <c r="X518" i="1"/>
  <c r="Y518" i="1"/>
  <c r="CY518" i="1"/>
  <c r="GX440" i="1"/>
  <c r="GB466" i="1" s="1"/>
  <c r="CP513" i="1"/>
  <c r="O513" i="1" s="1"/>
  <c r="GM513" i="1" s="1"/>
  <c r="GO513" i="1" s="1"/>
  <c r="DH651" i="3"/>
  <c r="DI651" i="3"/>
  <c r="DF651" i="3"/>
  <c r="DJ651" i="3" s="1"/>
  <c r="DG651" i="3"/>
  <c r="X522" i="1"/>
  <c r="GM522" i="1" s="1"/>
  <c r="GO522" i="1" s="1"/>
  <c r="CY522" i="1"/>
  <c r="CZ522" i="1"/>
  <c r="Y522" i="1"/>
  <c r="FY435" i="1"/>
  <c r="EP466" i="1"/>
  <c r="DF639" i="3"/>
  <c r="DG639" i="3"/>
  <c r="DJ639" i="3" s="1"/>
  <c r="DI639" i="3"/>
  <c r="DH639" i="3"/>
  <c r="CP594" i="1"/>
  <c r="O594" i="1" s="1"/>
  <c r="GM594" i="1" s="1"/>
  <c r="GO594" i="1" s="1"/>
  <c r="X646" i="1"/>
  <c r="AK669" i="1" s="1"/>
  <c r="Y646" i="1"/>
  <c r="CY646" i="1"/>
  <c r="CZ646" i="1"/>
  <c r="DX608" i="1"/>
  <c r="AI498" i="1"/>
  <c r="V545" i="1"/>
  <c r="AI640" i="1"/>
  <c r="V669" i="1"/>
  <c r="DF723" i="3"/>
  <c r="DG723" i="3"/>
  <c r="DH723" i="3"/>
  <c r="DI723" i="3"/>
  <c r="DJ723" i="3" s="1"/>
  <c r="DF814" i="3"/>
  <c r="DG814" i="3"/>
  <c r="DH814" i="3"/>
  <c r="DI814" i="3"/>
  <c r="DJ814" i="3" s="1"/>
  <c r="X713" i="1"/>
  <c r="GM713" i="1" s="1"/>
  <c r="GO713" i="1" s="1"/>
  <c r="Y713" i="1"/>
  <c r="CY713" i="1"/>
  <c r="CZ713" i="1"/>
  <c r="DF623" i="3"/>
  <c r="DJ623" i="3" s="1"/>
  <c r="DG623" i="3"/>
  <c r="DH623" i="3"/>
  <c r="DI623" i="3"/>
  <c r="CY598" i="1"/>
  <c r="CZ598" i="1"/>
  <c r="X598" i="1"/>
  <c r="Y598" i="1"/>
  <c r="DF674" i="3"/>
  <c r="DJ674" i="3" s="1"/>
  <c r="DG674" i="3"/>
  <c r="DH674" i="3"/>
  <c r="DI674" i="3"/>
  <c r="FQ701" i="1"/>
  <c r="GA722" i="1"/>
  <c r="EH722" i="1"/>
  <c r="GM664" i="1"/>
  <c r="GO664" i="1" s="1"/>
  <c r="AK775" i="1"/>
  <c r="DG876" i="3"/>
  <c r="DH876" i="3"/>
  <c r="DI876" i="3"/>
  <c r="DF876" i="3"/>
  <c r="DJ876" i="3" s="1"/>
  <c r="F627" i="1"/>
  <c r="AU577" i="1"/>
  <c r="CP720" i="1"/>
  <c r="O720" i="1" s="1"/>
  <c r="GM720" i="1" s="1"/>
  <c r="GO720" i="1" s="1"/>
  <c r="AH701" i="1"/>
  <c r="U722" i="1"/>
  <c r="CP646" i="1"/>
  <c r="O646" i="1" s="1"/>
  <c r="CG119" i="1"/>
  <c r="AX198" i="1"/>
  <c r="DF809" i="3"/>
  <c r="DJ809" i="3" s="1"/>
  <c r="DG809" i="3"/>
  <c r="DH809" i="3"/>
  <c r="DI809" i="3"/>
  <c r="P744" i="1"/>
  <c r="DM701" i="1"/>
  <c r="DY754" i="1"/>
  <c r="DL775" i="1"/>
  <c r="AX754" i="1"/>
  <c r="F782" i="1"/>
  <c r="EP775" i="1"/>
  <c r="FY754" i="1"/>
  <c r="GX667" i="1"/>
  <c r="GB669" i="1" s="1"/>
  <c r="H988" i="7" l="1"/>
  <c r="GB640" i="1"/>
  <c r="ES669" i="1"/>
  <c r="DN608" i="1"/>
  <c r="EA577" i="1"/>
  <c r="AK26" i="1"/>
  <c r="X87" i="1"/>
  <c r="BY289" i="1"/>
  <c r="CI306" i="1"/>
  <c r="AP306" i="1"/>
  <c r="AK640" i="1"/>
  <c r="X669" i="1"/>
  <c r="AH577" i="1"/>
  <c r="U608" i="1"/>
  <c r="DJ608" i="1"/>
  <c r="DW577" i="1"/>
  <c r="DJ669" i="1"/>
  <c r="DW640" i="1"/>
  <c r="AL119" i="1"/>
  <c r="Y198" i="1"/>
  <c r="AL338" i="1"/>
  <c r="Y403" i="1"/>
  <c r="DV640" i="1"/>
  <c r="DI669" i="1"/>
  <c r="AK338" i="1"/>
  <c r="X403" i="1"/>
  <c r="EC26" i="1"/>
  <c r="DP87" i="1"/>
  <c r="FQ119" i="1"/>
  <c r="GA198" i="1"/>
  <c r="EH198" i="1"/>
  <c r="ED435" i="1"/>
  <c r="DQ466" i="1"/>
  <c r="ED26" i="1"/>
  <c r="DQ87" i="1"/>
  <c r="GO643" i="1"/>
  <c r="BY230" i="1"/>
  <c r="AP257" i="1"/>
  <c r="CI257" i="1"/>
  <c r="FT26" i="1"/>
  <c r="EK87" i="1"/>
  <c r="AG577" i="1"/>
  <c r="T608" i="1"/>
  <c r="DQ545" i="1"/>
  <c r="ED498" i="1"/>
  <c r="AL435" i="1"/>
  <c r="Y466" i="1"/>
  <c r="GB435" i="1"/>
  <c r="ES466" i="1"/>
  <c r="AE577" i="1"/>
  <c r="R608" i="1"/>
  <c r="DP545" i="1"/>
  <c r="EC498" i="1"/>
  <c r="AL289" i="1"/>
  <c r="Y306" i="1"/>
  <c r="DW119" i="1"/>
  <c r="DJ198" i="1"/>
  <c r="EM22" i="1"/>
  <c r="EM838" i="1"/>
  <c r="P824" i="1"/>
  <c r="AL26" i="1"/>
  <c r="Y87" i="1"/>
  <c r="DV119" i="1"/>
  <c r="DI198" i="1"/>
  <c r="FQ230" i="1"/>
  <c r="EH257" i="1"/>
  <c r="GA257" i="1"/>
  <c r="AK119" i="1"/>
  <c r="X198" i="1"/>
  <c r="V608" i="1"/>
  <c r="AI577" i="1"/>
  <c r="DV435" i="1"/>
  <c r="DI466" i="1"/>
  <c r="AL230" i="1"/>
  <c r="Y257" i="1"/>
  <c r="AX230" i="1"/>
  <c r="F264" i="1"/>
  <c r="GM346" i="1"/>
  <c r="AB403" i="1"/>
  <c r="AL640" i="1"/>
  <c r="Y669" i="1"/>
  <c r="AE119" i="1"/>
  <c r="R198" i="1"/>
  <c r="Y701" i="1"/>
  <c r="F749" i="1"/>
  <c r="Q701" i="1"/>
  <c r="F734" i="1"/>
  <c r="AX119" i="1"/>
  <c r="F205" i="1"/>
  <c r="X775" i="1"/>
  <c r="AK754" i="1"/>
  <c r="GM291" i="1"/>
  <c r="GO291" i="1" s="1"/>
  <c r="GO757" i="1"/>
  <c r="FU775" i="1" s="1"/>
  <c r="AC577" i="1"/>
  <c r="CE608" i="1"/>
  <c r="CF608" i="1"/>
  <c r="CH608" i="1"/>
  <c r="P608" i="1"/>
  <c r="GM507" i="1"/>
  <c r="GO507" i="1" s="1"/>
  <c r="DM577" i="1"/>
  <c r="P630" i="1"/>
  <c r="AD754" i="1"/>
  <c r="Q775" i="1"/>
  <c r="DV498" i="1"/>
  <c r="DI545" i="1"/>
  <c r="AU230" i="1"/>
  <c r="F276" i="1"/>
  <c r="X124" i="1"/>
  <c r="EC198" i="1" s="1"/>
  <c r="Y124" i="1"/>
  <c r="ED198" i="1" s="1"/>
  <c r="CY124" i="1"/>
  <c r="CZ124" i="1"/>
  <c r="DX198" i="1"/>
  <c r="P799" i="1"/>
  <c r="DO754" i="1"/>
  <c r="EG22" i="1"/>
  <c r="P809" i="1"/>
  <c r="EG838" i="1"/>
  <c r="ED722" i="1"/>
  <c r="GM438" i="1"/>
  <c r="DL498" i="1"/>
  <c r="P566" i="1"/>
  <c r="GM649" i="1"/>
  <c r="GO649" i="1" s="1"/>
  <c r="AC338" i="1"/>
  <c r="P403" i="1"/>
  <c r="CE403" i="1"/>
  <c r="CZ401" i="1"/>
  <c r="X401" i="1"/>
  <c r="GM401" i="1" s="1"/>
  <c r="GO401" i="1" s="1"/>
  <c r="Y401" i="1"/>
  <c r="CY401" i="1"/>
  <c r="GO756" i="1"/>
  <c r="CC775" i="1" s="1"/>
  <c r="CA775" i="1"/>
  <c r="GM580" i="1"/>
  <c r="GM396" i="1"/>
  <c r="GM61" i="1"/>
  <c r="GO61" i="1" s="1"/>
  <c r="EO722" i="1"/>
  <c r="FX701" i="1"/>
  <c r="U754" i="1"/>
  <c r="F797" i="1"/>
  <c r="DL230" i="1"/>
  <c r="P278" i="1"/>
  <c r="BB22" i="1"/>
  <c r="BB838" i="1"/>
  <c r="F818" i="1"/>
  <c r="EV22" i="1"/>
  <c r="P830" i="1"/>
  <c r="EV838" i="1"/>
  <c r="DL640" i="1"/>
  <c r="P690" i="1"/>
  <c r="Q435" i="1"/>
  <c r="F478" i="1"/>
  <c r="DN498" i="1"/>
  <c r="P568" i="1"/>
  <c r="DH608" i="1"/>
  <c r="DU577" i="1"/>
  <c r="FW608" i="1"/>
  <c r="FX608" i="1"/>
  <c r="FZ608" i="1"/>
  <c r="T498" i="1"/>
  <c r="F566" i="1"/>
  <c r="EP754" i="1"/>
  <c r="P782" i="1"/>
  <c r="Y754" i="1"/>
  <c r="F802" i="1"/>
  <c r="GM579" i="1"/>
  <c r="AB608" i="1"/>
  <c r="T338" i="1"/>
  <c r="F424" i="1"/>
  <c r="F799" i="1"/>
  <c r="W754" i="1"/>
  <c r="GM667" i="1"/>
  <c r="GO667" i="1" s="1"/>
  <c r="U498" i="1"/>
  <c r="F567" i="1"/>
  <c r="AB306" i="1"/>
  <c r="BA26" i="1"/>
  <c r="F107" i="1"/>
  <c r="BA805" i="1"/>
  <c r="W289" i="1"/>
  <c r="F330" i="1"/>
  <c r="CB87" i="1"/>
  <c r="EP26" i="1"/>
  <c r="P94" i="1"/>
  <c r="EC722" i="1"/>
  <c r="AF230" i="1"/>
  <c r="S257" i="1"/>
  <c r="BA338" i="1"/>
  <c r="F423" i="1"/>
  <c r="Q289" i="1"/>
  <c r="F318" i="1"/>
  <c r="BA640" i="1"/>
  <c r="F689" i="1"/>
  <c r="P625" i="1"/>
  <c r="EK577" i="1"/>
  <c r="BY403" i="1"/>
  <c r="GM130" i="1"/>
  <c r="R640" i="1"/>
  <c r="F683" i="1"/>
  <c r="F281" i="1"/>
  <c r="W230" i="1"/>
  <c r="AC119" i="1"/>
  <c r="P198" i="1"/>
  <c r="CE198" i="1"/>
  <c r="FW701" i="1"/>
  <c r="EN722" i="1"/>
  <c r="S754" i="1"/>
  <c r="F790" i="1"/>
  <c r="DI257" i="1"/>
  <c r="DV230" i="1"/>
  <c r="F729" i="1"/>
  <c r="AX701" i="1"/>
  <c r="DM230" i="1"/>
  <c r="P279" i="1"/>
  <c r="P559" i="1"/>
  <c r="DJ498" i="1"/>
  <c r="AE498" i="1"/>
  <c r="R545" i="1"/>
  <c r="S338" i="1"/>
  <c r="F418" i="1"/>
  <c r="GM646" i="1"/>
  <c r="GO646" i="1" s="1"/>
  <c r="EH701" i="1"/>
  <c r="P731" i="1"/>
  <c r="AQ22" i="1"/>
  <c r="F815" i="1"/>
  <c r="AQ838" i="1"/>
  <c r="CI722" i="1"/>
  <c r="BY701" i="1"/>
  <c r="AP722" i="1"/>
  <c r="EP608" i="1"/>
  <c r="EP805" i="1" s="1"/>
  <c r="FY577" i="1"/>
  <c r="CA306" i="1"/>
  <c r="EK338" i="1"/>
  <c r="P420" i="1"/>
  <c r="P739" i="1"/>
  <c r="EK701" i="1"/>
  <c r="DN26" i="1"/>
  <c r="P110" i="1"/>
  <c r="GM150" i="1"/>
  <c r="GO150" i="1" s="1"/>
  <c r="GM133" i="1"/>
  <c r="DL577" i="1"/>
  <c r="P629" i="1"/>
  <c r="DL338" i="1"/>
  <c r="P424" i="1"/>
  <c r="R230" i="1"/>
  <c r="F271" i="1"/>
  <c r="AC435" i="1"/>
  <c r="CE466" i="1"/>
  <c r="P466" i="1"/>
  <c r="P754" i="1"/>
  <c r="F778" i="1"/>
  <c r="F748" i="1"/>
  <c r="X701" i="1"/>
  <c r="DZ435" i="1"/>
  <c r="DM466" i="1"/>
  <c r="BY198" i="1"/>
  <c r="CF198" i="1" s="1"/>
  <c r="DH701" i="1"/>
  <c r="P725" i="1"/>
  <c r="F736" i="1"/>
  <c r="R701" i="1"/>
  <c r="W498" i="1"/>
  <c r="F569" i="1"/>
  <c r="DT669" i="1"/>
  <c r="DN640" i="1"/>
  <c r="P692" i="1"/>
  <c r="ES498" i="1"/>
  <c r="P565" i="1"/>
  <c r="AF119" i="1"/>
  <c r="S198" i="1"/>
  <c r="EI577" i="1"/>
  <c r="P618" i="1"/>
  <c r="U338" i="1"/>
  <c r="F425" i="1"/>
  <c r="EP289" i="1"/>
  <c r="P313" i="1"/>
  <c r="GM179" i="1"/>
  <c r="GO179" i="1" s="1"/>
  <c r="V26" i="1"/>
  <c r="F110" i="1"/>
  <c r="W26" i="1"/>
  <c r="F111" i="1"/>
  <c r="W805" i="1"/>
  <c r="AF26" i="1"/>
  <c r="S87" i="1"/>
  <c r="AL545" i="1"/>
  <c r="ER640" i="1"/>
  <c r="P680" i="1"/>
  <c r="GM642" i="1"/>
  <c r="AB669" i="1"/>
  <c r="FU289" i="1"/>
  <c r="EL306" i="1"/>
  <c r="DL26" i="1"/>
  <c r="P108" i="1"/>
  <c r="AD230" i="1"/>
  <c r="Q257" i="1"/>
  <c r="AP754" i="1"/>
  <c r="F784" i="1"/>
  <c r="CH754" i="1"/>
  <c r="AY775" i="1"/>
  <c r="GM704" i="1"/>
  <c r="DT722" i="1"/>
  <c r="F327" i="1"/>
  <c r="T289" i="1"/>
  <c r="DU289" i="1"/>
  <c r="FW306" i="1"/>
  <c r="FZ306" i="1"/>
  <c r="DH306" i="1"/>
  <c r="GM127" i="1"/>
  <c r="GM665" i="1"/>
  <c r="GO665" i="1" s="1"/>
  <c r="DK498" i="1"/>
  <c r="P560" i="1"/>
  <c r="DI608" i="1"/>
  <c r="DV577" i="1"/>
  <c r="T119" i="1"/>
  <c r="F219" i="1"/>
  <c r="F480" i="1"/>
  <c r="R435" i="1"/>
  <c r="DL754" i="1"/>
  <c r="P796" i="1"/>
  <c r="EB26" i="1"/>
  <c r="DO87" i="1"/>
  <c r="P798" i="1"/>
  <c r="DN754" i="1"/>
  <c r="CH722" i="1"/>
  <c r="P722" i="1"/>
  <c r="AC701" i="1"/>
  <c r="CE722" i="1"/>
  <c r="CF722" i="1"/>
  <c r="U435" i="1"/>
  <c r="F488" i="1"/>
  <c r="EI805" i="1"/>
  <c r="AQ577" i="1"/>
  <c r="F618" i="1"/>
  <c r="AB435" i="1"/>
  <c r="O466" i="1"/>
  <c r="GM292" i="1"/>
  <c r="GO292" i="1" s="1"/>
  <c r="ES230" i="1"/>
  <c r="P277" i="1"/>
  <c r="EB119" i="1"/>
  <c r="DO198" i="1"/>
  <c r="AD119" i="1"/>
  <c r="Q198" i="1"/>
  <c r="AK545" i="1"/>
  <c r="FW257" i="1"/>
  <c r="FX257" i="1"/>
  <c r="DH257" i="1"/>
  <c r="DU230" i="1"/>
  <c r="FZ257" i="1"/>
  <c r="GM234" i="1"/>
  <c r="AB257" i="1"/>
  <c r="CI754" i="1"/>
  <c r="AZ775" i="1"/>
  <c r="AZ577" i="1"/>
  <c r="F619" i="1"/>
  <c r="AQ435" i="1"/>
  <c r="F476" i="1"/>
  <c r="S306" i="1"/>
  <c r="AF289" i="1"/>
  <c r="GM394" i="1"/>
  <c r="GO394" i="1" s="1"/>
  <c r="CF754" i="1"/>
  <c r="AW775" i="1"/>
  <c r="DV701" i="1"/>
  <c r="DI722" i="1"/>
  <c r="DX26" i="1"/>
  <c r="DK87" i="1"/>
  <c r="EQ722" i="1"/>
  <c r="FZ701" i="1"/>
  <c r="AF577" i="1"/>
  <c r="S608" i="1"/>
  <c r="GM759" i="1"/>
  <c r="GO759" i="1" s="1"/>
  <c r="AU805" i="1"/>
  <c r="P632" i="1"/>
  <c r="DO577" i="1"/>
  <c r="BA577" i="1"/>
  <c r="F628" i="1"/>
  <c r="DO640" i="1"/>
  <c r="P693" i="1"/>
  <c r="DM640" i="1"/>
  <c r="P691" i="1"/>
  <c r="DO498" i="1"/>
  <c r="P569" i="1"/>
  <c r="AD338" i="1"/>
  <c r="Q403" i="1"/>
  <c r="AK435" i="1"/>
  <c r="X466" i="1"/>
  <c r="DK722" i="1"/>
  <c r="DX701" i="1"/>
  <c r="EH775" i="1"/>
  <c r="GA775" i="1"/>
  <c r="FQ754" i="1"/>
  <c r="AU498" i="1"/>
  <c r="F564" i="1"/>
  <c r="DK669" i="1"/>
  <c r="DX640" i="1"/>
  <c r="S466" i="1"/>
  <c r="AF435" i="1"/>
  <c r="AC230" i="1"/>
  <c r="CE257" i="1"/>
  <c r="CF257" i="1"/>
  <c r="P257" i="1"/>
  <c r="CH257" i="1"/>
  <c r="P627" i="1"/>
  <c r="EM577" i="1"/>
  <c r="GM598" i="1"/>
  <c r="GO598" i="1" s="1"/>
  <c r="DW338" i="1"/>
  <c r="DJ403" i="1"/>
  <c r="GO437" i="1"/>
  <c r="CC466" i="1" s="1"/>
  <c r="CA466" i="1"/>
  <c r="BC22" i="1"/>
  <c r="F821" i="1"/>
  <c r="BC838" i="1"/>
  <c r="DU669" i="1"/>
  <c r="Q545" i="1"/>
  <c r="AD498" i="1"/>
  <c r="AE338" i="1"/>
  <c r="R403" i="1"/>
  <c r="U640" i="1"/>
  <c r="F691" i="1"/>
  <c r="V289" i="1"/>
  <c r="F329" i="1"/>
  <c r="GM659" i="1"/>
  <c r="GO659" i="1" s="1"/>
  <c r="CG435" i="1"/>
  <c r="AX466" i="1"/>
  <c r="W701" i="1"/>
  <c r="F746" i="1"/>
  <c r="AS119" i="1"/>
  <c r="F215" i="1"/>
  <c r="AV775" i="1"/>
  <c r="CE754" i="1"/>
  <c r="T640" i="1"/>
  <c r="F690" i="1"/>
  <c r="GM593" i="1"/>
  <c r="GO593" i="1" s="1"/>
  <c r="FQ306" i="1"/>
  <c r="FX306" i="1" s="1"/>
  <c r="AL608" i="1"/>
  <c r="Q26" i="1"/>
  <c r="F99" i="1"/>
  <c r="P729" i="1"/>
  <c r="EP701" i="1"/>
  <c r="DM754" i="1"/>
  <c r="P797" i="1"/>
  <c r="F632" i="1"/>
  <c r="W577" i="1"/>
  <c r="EU22" i="1"/>
  <c r="P821" i="1"/>
  <c r="EU838" i="1"/>
  <c r="GB119" i="1"/>
  <c r="ES198" i="1"/>
  <c r="AK289" i="1"/>
  <c r="X306" i="1"/>
  <c r="V640" i="1"/>
  <c r="F692" i="1"/>
  <c r="AZ26" i="1"/>
  <c r="F98" i="1"/>
  <c r="DU754" i="1"/>
  <c r="FZ775" i="1"/>
  <c r="DH775" i="1"/>
  <c r="FX775" i="1"/>
  <c r="FW775" i="1"/>
  <c r="ED669" i="1"/>
  <c r="GM242" i="1"/>
  <c r="AB722" i="1"/>
  <c r="GM515" i="1"/>
  <c r="GO515" i="1" s="1"/>
  <c r="CG498" i="1"/>
  <c r="AX545" i="1"/>
  <c r="DM289" i="1"/>
  <c r="P328" i="1"/>
  <c r="AX26" i="1"/>
  <c r="F94" i="1"/>
  <c r="V701" i="1"/>
  <c r="F745" i="1"/>
  <c r="GM500" i="1"/>
  <c r="AB545" i="1"/>
  <c r="DX338" i="1"/>
  <c r="DK403" i="1"/>
  <c r="AB198" i="1"/>
  <c r="GM139" i="1"/>
  <c r="CA198" i="1" s="1"/>
  <c r="GB577" i="1"/>
  <c r="ES608" i="1"/>
  <c r="EP338" i="1"/>
  <c r="P410" i="1"/>
  <c r="AE754" i="1"/>
  <c r="R775" i="1"/>
  <c r="ES26" i="1"/>
  <c r="P107" i="1"/>
  <c r="ES805" i="1"/>
  <c r="ES754" i="1"/>
  <c r="P795" i="1"/>
  <c r="AK608" i="1"/>
  <c r="DW289" i="1"/>
  <c r="DJ306" i="1"/>
  <c r="DU198" i="1"/>
  <c r="S640" i="1"/>
  <c r="F684" i="1"/>
  <c r="DM498" i="1"/>
  <c r="P567" i="1"/>
  <c r="DX435" i="1"/>
  <c r="DK466" i="1"/>
  <c r="AD608" i="1"/>
  <c r="AB754" i="1"/>
  <c r="O775" i="1"/>
  <c r="F744" i="1"/>
  <c r="U701" i="1"/>
  <c r="GM763" i="1"/>
  <c r="FS775" i="1" s="1"/>
  <c r="DT775" i="1"/>
  <c r="EC669" i="1"/>
  <c r="CC289" i="1"/>
  <c r="AT306" i="1"/>
  <c r="GO703" i="1"/>
  <c r="CC722" i="1" s="1"/>
  <c r="CA722" i="1"/>
  <c r="FW545" i="1"/>
  <c r="DU498" i="1"/>
  <c r="DH545" i="1"/>
  <c r="FX545" i="1"/>
  <c r="FZ545" i="1"/>
  <c r="AQ498" i="1"/>
  <c r="F555" i="1"/>
  <c r="BY466" i="1"/>
  <c r="CF466" i="1" s="1"/>
  <c r="ES289" i="1"/>
  <c r="P326" i="1"/>
  <c r="GM460" i="1"/>
  <c r="GO460" i="1" s="1"/>
  <c r="AF498" i="1"/>
  <c r="S545" i="1"/>
  <c r="DP403" i="1"/>
  <c r="EC338" i="1"/>
  <c r="U289" i="1"/>
  <c r="F328" i="1"/>
  <c r="GM503" i="1"/>
  <c r="GO503" i="1" s="1"/>
  <c r="EM338" i="1"/>
  <c r="P422" i="1"/>
  <c r="DX230" i="1"/>
  <c r="DK257" i="1"/>
  <c r="DN701" i="1"/>
  <c r="P745" i="1"/>
  <c r="EC754" i="1"/>
  <c r="DP775" i="1"/>
  <c r="DU26" i="1"/>
  <c r="FW87" i="1"/>
  <c r="FX87" i="1"/>
  <c r="FZ87" i="1"/>
  <c r="DH87" i="1"/>
  <c r="ED754" i="1"/>
  <c r="DQ775" i="1"/>
  <c r="AZ640" i="1"/>
  <c r="F680" i="1"/>
  <c r="GM528" i="1"/>
  <c r="GO528" i="1" s="1"/>
  <c r="V230" i="1"/>
  <c r="F280" i="1"/>
  <c r="GM122" i="1"/>
  <c r="DT198" i="1"/>
  <c r="U26" i="1"/>
  <c r="F109" i="1"/>
  <c r="U805" i="1"/>
  <c r="BA498" i="1"/>
  <c r="F565" i="1"/>
  <c r="DW26" i="1"/>
  <c r="DJ87" i="1"/>
  <c r="AK230" i="1"/>
  <c r="X257" i="1"/>
  <c r="DP306" i="1"/>
  <c r="EC289" i="1"/>
  <c r="BA435" i="1"/>
  <c r="F486" i="1"/>
  <c r="EP435" i="1"/>
  <c r="P473" i="1"/>
  <c r="AC640" i="1"/>
  <c r="CE669" i="1"/>
  <c r="CF669" i="1"/>
  <c r="P669" i="1"/>
  <c r="CH669" i="1"/>
  <c r="GM501" i="1"/>
  <c r="DT545" i="1"/>
  <c r="CI498" i="1"/>
  <c r="AZ545" i="1"/>
  <c r="AC289" i="1"/>
  <c r="CH306" i="1"/>
  <c r="CE306" i="1"/>
  <c r="CF306" i="1"/>
  <c r="P306" i="1"/>
  <c r="AC26" i="1"/>
  <c r="CE87" i="1"/>
  <c r="CF87" i="1"/>
  <c r="CH87" i="1"/>
  <c r="P87" i="1"/>
  <c r="DN435" i="1"/>
  <c r="P489" i="1"/>
  <c r="P619" i="1"/>
  <c r="ER577" i="1"/>
  <c r="GM141" i="1"/>
  <c r="GO141" i="1" s="1"/>
  <c r="CC198" i="1" s="1"/>
  <c r="AX338" i="1"/>
  <c r="F410" i="1"/>
  <c r="ED338" i="1"/>
  <c r="DQ403" i="1"/>
  <c r="ET22" i="1"/>
  <c r="ET838" i="1"/>
  <c r="P818" i="1"/>
  <c r="CP606" i="1"/>
  <c r="O606" i="1" s="1"/>
  <c r="DT608" i="1" s="1"/>
  <c r="ED257" i="1"/>
  <c r="AX640" i="1"/>
  <c r="F676" i="1"/>
  <c r="F222" i="1"/>
  <c r="W119" i="1"/>
  <c r="GM29" i="1"/>
  <c r="DT87" i="1"/>
  <c r="R289" i="1"/>
  <c r="F320" i="1"/>
  <c r="DM338" i="1"/>
  <c r="P425" i="1"/>
  <c r="V119" i="1"/>
  <c r="F221" i="1"/>
  <c r="GM85" i="1"/>
  <c r="GO85" i="1" s="1"/>
  <c r="ES338" i="1"/>
  <c r="P423" i="1"/>
  <c r="EC466" i="1"/>
  <c r="DJ230" i="1"/>
  <c r="P271" i="1"/>
  <c r="GM341" i="1"/>
  <c r="DT403" i="1"/>
  <c r="FQ338" i="1"/>
  <c r="EH403" i="1"/>
  <c r="GA403" i="1"/>
  <c r="DY119" i="1"/>
  <c r="DL198" i="1"/>
  <c r="DL805" i="1" s="1"/>
  <c r="GM34" i="1"/>
  <c r="GO34" i="1" s="1"/>
  <c r="DK608" i="1"/>
  <c r="DX577" i="1"/>
  <c r="T435" i="1"/>
  <c r="F487" i="1"/>
  <c r="T754" i="1"/>
  <c r="F796" i="1"/>
  <c r="DW435" i="1"/>
  <c r="DJ466" i="1"/>
  <c r="GM28" i="1"/>
  <c r="AB87" i="1"/>
  <c r="EB435" i="1"/>
  <c r="DO466" i="1"/>
  <c r="DZ119" i="1"/>
  <c r="DM198" i="1"/>
  <c r="GM518" i="1"/>
  <c r="GO518" i="1" s="1"/>
  <c r="GM510" i="1"/>
  <c r="GO510" i="1" s="1"/>
  <c r="DV338" i="1"/>
  <c r="DI403" i="1"/>
  <c r="EC257" i="1"/>
  <c r="DV26" i="1"/>
  <c r="DI87" i="1"/>
  <c r="EA119" i="1"/>
  <c r="DN198" i="1"/>
  <c r="DN805" i="1" s="1"/>
  <c r="DU338" i="1"/>
  <c r="FW403" i="1"/>
  <c r="DH403" i="1"/>
  <c r="FX403" i="1"/>
  <c r="FZ403" i="1"/>
  <c r="GM294" i="1"/>
  <c r="FS306" i="1" s="1"/>
  <c r="DT306" i="1"/>
  <c r="T26" i="1"/>
  <c r="F108" i="1"/>
  <c r="T805" i="1"/>
  <c r="DK306" i="1"/>
  <c r="DX289" i="1"/>
  <c r="GM717" i="1"/>
  <c r="GO717" i="1" s="1"/>
  <c r="GM588" i="1"/>
  <c r="GO588" i="1" s="1"/>
  <c r="DY435" i="1"/>
  <c r="DL466" i="1"/>
  <c r="T230" i="1"/>
  <c r="F278" i="1"/>
  <c r="DM26" i="1"/>
  <c r="P109" i="1"/>
  <c r="DM805" i="1"/>
  <c r="F615" i="1"/>
  <c r="AX577" i="1"/>
  <c r="GM30" i="1"/>
  <c r="GO30" i="1" s="1"/>
  <c r="BA289" i="1"/>
  <c r="F326" i="1"/>
  <c r="AC498" i="1"/>
  <c r="CE545" i="1"/>
  <c r="CH545" i="1"/>
  <c r="P545" i="1"/>
  <c r="CF545" i="1"/>
  <c r="U230" i="1"/>
  <c r="F279" i="1"/>
  <c r="GA701" i="1"/>
  <c r="ER722" i="1"/>
  <c r="V498" i="1"/>
  <c r="F568" i="1"/>
  <c r="DI754" i="1"/>
  <c r="P787" i="1"/>
  <c r="DK754" i="1"/>
  <c r="P790" i="1"/>
  <c r="BD22" i="1"/>
  <c r="BD838" i="1"/>
  <c r="F830" i="1"/>
  <c r="CP440" i="1"/>
  <c r="O440" i="1" s="1"/>
  <c r="GM440" i="1" s="1"/>
  <c r="GO440" i="1" s="1"/>
  <c r="DU466" i="1"/>
  <c r="AO22" i="1"/>
  <c r="F809" i="1"/>
  <c r="AO838" i="1"/>
  <c r="AE26" i="1"/>
  <c r="R87" i="1"/>
  <c r="DJ722" i="1"/>
  <c r="DW701" i="1"/>
  <c r="W338" i="1"/>
  <c r="F427" i="1"/>
  <c r="FQ466" i="1"/>
  <c r="GM124" i="1"/>
  <c r="GO124" i="1" s="1"/>
  <c r="P552" i="1"/>
  <c r="EP498" i="1"/>
  <c r="DT257" i="1"/>
  <c r="GM235" i="1"/>
  <c r="EP230" i="1"/>
  <c r="P264" i="1"/>
  <c r="CY606" i="1"/>
  <c r="CZ606" i="1"/>
  <c r="X606" i="1"/>
  <c r="EC608" i="1" s="1"/>
  <c r="Y606" i="1"/>
  <c r="ED608" i="1" s="1"/>
  <c r="AQ338" i="1"/>
  <c r="F413" i="1"/>
  <c r="ER26" i="1"/>
  <c r="P98" i="1"/>
  <c r="AD640" i="1"/>
  <c r="Q669" i="1"/>
  <c r="DO338" i="1"/>
  <c r="P427" i="1"/>
  <c r="ED306" i="1"/>
  <c r="GM144" i="1"/>
  <c r="GO144" i="1" s="1"/>
  <c r="CC403" i="1"/>
  <c r="DI289" i="1"/>
  <c r="P318" i="1"/>
  <c r="DN338" i="1"/>
  <c r="P426" i="1"/>
  <c r="DP608" i="1" l="1"/>
  <c r="EC577" i="1"/>
  <c r="EP22" i="1"/>
  <c r="EP838" i="1"/>
  <c r="P812" i="1"/>
  <c r="CF435" i="1"/>
  <c r="AW466" i="1"/>
  <c r="FX289" i="1"/>
  <c r="EO306" i="1"/>
  <c r="CC119" i="1"/>
  <c r="AT198" i="1"/>
  <c r="DQ608" i="1"/>
  <c r="ED577" i="1"/>
  <c r="EJ775" i="1"/>
  <c r="FS754" i="1"/>
  <c r="DN22" i="1"/>
  <c r="DN838" i="1"/>
  <c r="P828" i="1"/>
  <c r="DL22" i="1"/>
  <c r="DL838" i="1"/>
  <c r="P826" i="1"/>
  <c r="CF119" i="1"/>
  <c r="AW198" i="1"/>
  <c r="CA119" i="1"/>
  <c r="AR198" i="1"/>
  <c r="DT577" i="1"/>
  <c r="DG608" i="1"/>
  <c r="P801" i="1"/>
  <c r="DP754" i="1"/>
  <c r="F552" i="1"/>
  <c r="AX498" i="1"/>
  <c r="S435" i="1"/>
  <c r="F481" i="1"/>
  <c r="GO704" i="1"/>
  <c r="FU722" i="1" s="1"/>
  <c r="FS722" i="1"/>
  <c r="CA289" i="1"/>
  <c r="AR306" i="1"/>
  <c r="EG18" i="1"/>
  <c r="P842" i="1"/>
  <c r="DI498" i="1"/>
  <c r="P557" i="1"/>
  <c r="V577" i="1"/>
  <c r="F631" i="1"/>
  <c r="Y435" i="1"/>
  <c r="F493" i="1"/>
  <c r="FU669" i="1"/>
  <c r="DI640" i="1"/>
  <c r="P681" i="1"/>
  <c r="FQ435" i="1"/>
  <c r="EH466" i="1"/>
  <c r="GA466" i="1"/>
  <c r="DP257" i="1"/>
  <c r="EC230" i="1"/>
  <c r="ET18" i="1"/>
  <c r="P851" i="1"/>
  <c r="CH26" i="1"/>
  <c r="AY87" i="1"/>
  <c r="GO501" i="1"/>
  <c r="FU545" i="1" s="1"/>
  <c r="FS545" i="1"/>
  <c r="X230" i="1"/>
  <c r="F283" i="1"/>
  <c r="S498" i="1"/>
  <c r="F560" i="1"/>
  <c r="FW498" i="1"/>
  <c r="EN545" i="1"/>
  <c r="AD577" i="1"/>
  <c r="Q608" i="1"/>
  <c r="DK338" i="1"/>
  <c r="P418" i="1"/>
  <c r="DJ338" i="1"/>
  <c r="P417" i="1"/>
  <c r="P260" i="1"/>
  <c r="DH230" i="1"/>
  <c r="AY754" i="1"/>
  <c r="F783" i="1"/>
  <c r="GO642" i="1"/>
  <c r="CC669" i="1" s="1"/>
  <c r="CA669" i="1"/>
  <c r="EC701" i="1"/>
  <c r="DP722" i="1"/>
  <c r="CE338" i="1"/>
  <c r="AV403" i="1"/>
  <c r="FU754" i="1"/>
  <c r="EL775" i="1"/>
  <c r="Y640" i="1"/>
  <c r="F696" i="1"/>
  <c r="X119" i="1"/>
  <c r="F224" i="1"/>
  <c r="DJ119" i="1"/>
  <c r="P212" i="1"/>
  <c r="DQ26" i="1"/>
  <c r="P114" i="1"/>
  <c r="X640" i="1"/>
  <c r="F695" i="1"/>
  <c r="CC338" i="1"/>
  <c r="AT403" i="1"/>
  <c r="AR722" i="1"/>
  <c r="CA701" i="1"/>
  <c r="F780" i="1"/>
  <c r="AV754" i="1"/>
  <c r="S577" i="1"/>
  <c r="F623" i="1"/>
  <c r="FX230" i="1"/>
  <c r="EO257" i="1"/>
  <c r="F559" i="1"/>
  <c r="R498" i="1"/>
  <c r="EN701" i="1"/>
  <c r="P727" i="1"/>
  <c r="BY338" i="1"/>
  <c r="AP403" i="1"/>
  <c r="CI403" i="1"/>
  <c r="EO701" i="1"/>
  <c r="P728" i="1"/>
  <c r="P338" i="1"/>
  <c r="F406" i="1"/>
  <c r="F787" i="1"/>
  <c r="Q754" i="1"/>
  <c r="F430" i="1"/>
  <c r="Y338" i="1"/>
  <c r="DT338" i="1"/>
  <c r="DG403" i="1"/>
  <c r="DT640" i="1"/>
  <c r="DG669" i="1"/>
  <c r="P498" i="1"/>
  <c r="F548" i="1"/>
  <c r="GO341" i="1"/>
  <c r="FU403" i="1" s="1"/>
  <c r="FS403" i="1"/>
  <c r="P430" i="1"/>
  <c r="DQ338" i="1"/>
  <c r="CE26" i="1"/>
  <c r="AV87" i="1"/>
  <c r="P640" i="1"/>
  <c r="F672" i="1"/>
  <c r="DJ26" i="1"/>
  <c r="P101" i="1"/>
  <c r="DJ805" i="1"/>
  <c r="AT722" i="1"/>
  <c r="CC701" i="1"/>
  <c r="AB498" i="1"/>
  <c r="O545" i="1"/>
  <c r="O722" i="1"/>
  <c r="AB701" i="1"/>
  <c r="FW230" i="1"/>
  <c r="EN257" i="1"/>
  <c r="AP701" i="1"/>
  <c r="F731" i="1"/>
  <c r="EV18" i="1"/>
  <c r="P863" i="1"/>
  <c r="CH403" i="1"/>
  <c r="AB338" i="1"/>
  <c r="O403" i="1"/>
  <c r="GA230" i="1"/>
  <c r="ER257" i="1"/>
  <c r="DQ498" i="1"/>
  <c r="P572" i="1"/>
  <c r="DQ435" i="1"/>
  <c r="P493" i="1"/>
  <c r="AP289" i="1"/>
  <c r="F315" i="1"/>
  <c r="AB119" i="1"/>
  <c r="O198" i="1"/>
  <c r="AU22" i="1"/>
  <c r="F824" i="1"/>
  <c r="AU838" i="1"/>
  <c r="BD18" i="1"/>
  <c r="F863" i="1"/>
  <c r="ES22" i="1"/>
  <c r="P825" i="1"/>
  <c r="W16" i="2" s="1"/>
  <c r="ES838" i="1"/>
  <c r="R338" i="1"/>
  <c r="F417" i="1"/>
  <c r="DO26" i="1"/>
  <c r="P111" i="1"/>
  <c r="DO805" i="1"/>
  <c r="FS289" i="1"/>
  <c r="EJ306" i="1"/>
  <c r="DQ306" i="1"/>
  <c r="ED289" i="1"/>
  <c r="CH498" i="1"/>
  <c r="AY545" i="1"/>
  <c r="FZ338" i="1"/>
  <c r="EQ403" i="1"/>
  <c r="DT26" i="1"/>
  <c r="DG87" i="1"/>
  <c r="CF640" i="1"/>
  <c r="AW669" i="1"/>
  <c r="P272" i="1"/>
  <c r="DK230" i="1"/>
  <c r="AT289" i="1"/>
  <c r="F324" i="1"/>
  <c r="GO500" i="1"/>
  <c r="CC545" i="1" s="1"/>
  <c r="CA545" i="1"/>
  <c r="X289" i="1"/>
  <c r="F332" i="1"/>
  <c r="AK498" i="1"/>
  <c r="X545" i="1"/>
  <c r="X805" i="1" s="1"/>
  <c r="EI22" i="1"/>
  <c r="P815" i="1"/>
  <c r="EI838" i="1"/>
  <c r="DH289" i="1"/>
  <c r="P309" i="1"/>
  <c r="AL498" i="1"/>
  <c r="Y545" i="1"/>
  <c r="CH198" i="1"/>
  <c r="EQ608" i="1"/>
  <c r="FZ577" i="1"/>
  <c r="CF403" i="1"/>
  <c r="F801" i="1"/>
  <c r="X754" i="1"/>
  <c r="CA403" i="1"/>
  <c r="P266" i="1"/>
  <c r="EH230" i="1"/>
  <c r="Y289" i="1"/>
  <c r="F333" i="1"/>
  <c r="T577" i="1"/>
  <c r="F629" i="1"/>
  <c r="Y119" i="1"/>
  <c r="F225" i="1"/>
  <c r="CI289" i="1"/>
  <c r="AZ306" i="1"/>
  <c r="DP289" i="1"/>
  <c r="P332" i="1"/>
  <c r="O669" i="1"/>
  <c r="AB640" i="1"/>
  <c r="CF498" i="1"/>
  <c r="AW545" i="1"/>
  <c r="DI338" i="1"/>
  <c r="P415" i="1"/>
  <c r="CF26" i="1"/>
  <c r="AW87" i="1"/>
  <c r="DL435" i="1"/>
  <c r="P487" i="1"/>
  <c r="FX338" i="1"/>
  <c r="EO403" i="1"/>
  <c r="R754" i="1"/>
  <c r="F789" i="1"/>
  <c r="Q498" i="1"/>
  <c r="F557" i="1"/>
  <c r="P730" i="1"/>
  <c r="EQ701" i="1"/>
  <c r="Q230" i="1"/>
  <c r="F269" i="1"/>
  <c r="CB26" i="1"/>
  <c r="AS87" i="1"/>
  <c r="EO608" i="1"/>
  <c r="FX577" i="1"/>
  <c r="DX119" i="1"/>
  <c r="DK198" i="1"/>
  <c r="EH119" i="1"/>
  <c r="P207" i="1"/>
  <c r="DJ435" i="1"/>
  <c r="P480" i="1"/>
  <c r="P26" i="1"/>
  <c r="F90" i="1"/>
  <c r="P805" i="1"/>
  <c r="Q338" i="1"/>
  <c r="F415" i="1"/>
  <c r="DT289" i="1"/>
  <c r="DG306" i="1"/>
  <c r="S289" i="1"/>
  <c r="F321" i="1"/>
  <c r="CE498" i="1"/>
  <c r="AV545" i="1"/>
  <c r="ED640" i="1"/>
  <c r="DQ669" i="1"/>
  <c r="Q805" i="1"/>
  <c r="Q119" i="1"/>
  <c r="F210" i="1"/>
  <c r="S26" i="1"/>
  <c r="F102" i="1"/>
  <c r="S805" i="1"/>
  <c r="P435" i="1"/>
  <c r="F469" i="1"/>
  <c r="CI701" i="1"/>
  <c r="AZ722" i="1"/>
  <c r="R26" i="1"/>
  <c r="F101" i="1"/>
  <c r="R805" i="1"/>
  <c r="DH338" i="1"/>
  <c r="P406" i="1"/>
  <c r="DM119" i="1"/>
  <c r="P220" i="1"/>
  <c r="EC435" i="1"/>
  <c r="DP466" i="1"/>
  <c r="CF289" i="1"/>
  <c r="AW306" i="1"/>
  <c r="BY435" i="1"/>
  <c r="CI466" i="1"/>
  <c r="AP466" i="1"/>
  <c r="EC640" i="1"/>
  <c r="DP669" i="1"/>
  <c r="DP805" i="1" s="1"/>
  <c r="EN775" i="1"/>
  <c r="FW754" i="1"/>
  <c r="ES119" i="1"/>
  <c r="P218" i="1"/>
  <c r="DU640" i="1"/>
  <c r="FW669" i="1"/>
  <c r="FX669" i="1"/>
  <c r="FZ669" i="1"/>
  <c r="DH669" i="1"/>
  <c r="AY257" i="1"/>
  <c r="CH230" i="1"/>
  <c r="GA754" i="1"/>
  <c r="ER775" i="1"/>
  <c r="DK26" i="1"/>
  <c r="P102" i="1"/>
  <c r="DK805" i="1"/>
  <c r="CH466" i="1"/>
  <c r="AQ18" i="1"/>
  <c r="F848" i="1"/>
  <c r="P119" i="1"/>
  <c r="F201" i="1"/>
  <c r="EN608" i="1"/>
  <c r="FW577" i="1"/>
  <c r="FS608" i="1"/>
  <c r="GO580" i="1"/>
  <c r="FU608" i="1" s="1"/>
  <c r="DI119" i="1"/>
  <c r="P210" i="1"/>
  <c r="EK26" i="1"/>
  <c r="P104" i="1"/>
  <c r="EK805" i="1"/>
  <c r="GA119" i="1"/>
  <c r="ER198" i="1"/>
  <c r="X26" i="1"/>
  <c r="F113" i="1"/>
  <c r="DM22" i="1"/>
  <c r="DM838" i="1"/>
  <c r="P827" i="1"/>
  <c r="DP338" i="1"/>
  <c r="P429" i="1"/>
  <c r="O435" i="1"/>
  <c r="F468" i="1"/>
  <c r="CH640" i="1"/>
  <c r="AY669" i="1"/>
  <c r="DK435" i="1"/>
  <c r="P481" i="1"/>
  <c r="DK640" i="1"/>
  <c r="P684" i="1"/>
  <c r="P615" i="1"/>
  <c r="EP577" i="1"/>
  <c r="P736" i="1"/>
  <c r="DJ701" i="1"/>
  <c r="GO29" i="1"/>
  <c r="FU87" i="1" s="1"/>
  <c r="FS87" i="1"/>
  <c r="F309" i="1"/>
  <c r="P289" i="1"/>
  <c r="CE640" i="1"/>
  <c r="AV669" i="1"/>
  <c r="DQ754" i="1"/>
  <c r="P802" i="1"/>
  <c r="EQ306" i="1"/>
  <c r="FZ289" i="1"/>
  <c r="CE119" i="1"/>
  <c r="AV198" i="1"/>
  <c r="Q640" i="1"/>
  <c r="F681" i="1"/>
  <c r="FW338" i="1"/>
  <c r="EN403" i="1"/>
  <c r="DK577" i="1"/>
  <c r="P623" i="1"/>
  <c r="CE289" i="1"/>
  <c r="AV306" i="1"/>
  <c r="U22" i="1"/>
  <c r="F827" i="1"/>
  <c r="U838" i="1"/>
  <c r="DH26" i="1"/>
  <c r="P90" i="1"/>
  <c r="DG775" i="1"/>
  <c r="DT754" i="1"/>
  <c r="AX805" i="1"/>
  <c r="EO775" i="1"/>
  <c r="FX754" i="1"/>
  <c r="AX435" i="1"/>
  <c r="F473" i="1"/>
  <c r="BC18" i="1"/>
  <c r="F854" i="1"/>
  <c r="P230" i="1"/>
  <c r="F260" i="1"/>
  <c r="P784" i="1"/>
  <c r="EH754" i="1"/>
  <c r="F786" i="1"/>
  <c r="AZ754" i="1"/>
  <c r="DO119" i="1"/>
  <c r="P222" i="1"/>
  <c r="CF701" i="1"/>
  <c r="AW722" i="1"/>
  <c r="FW289" i="1"/>
  <c r="EN306" i="1"/>
  <c r="W22" i="1"/>
  <c r="W838" i="1"/>
  <c r="F829" i="1"/>
  <c r="AV466" i="1"/>
  <c r="CE435" i="1"/>
  <c r="AB577" i="1"/>
  <c r="O608" i="1"/>
  <c r="BB18" i="1"/>
  <c r="F851" i="1"/>
  <c r="AR775" i="1"/>
  <c r="CA754" i="1"/>
  <c r="P577" i="1"/>
  <c r="F611" i="1"/>
  <c r="Y230" i="1"/>
  <c r="F284" i="1"/>
  <c r="DP498" i="1"/>
  <c r="P571" i="1"/>
  <c r="DJ640" i="1"/>
  <c r="P683" i="1"/>
  <c r="EH338" i="1"/>
  <c r="P412" i="1"/>
  <c r="GO235" i="1"/>
  <c r="FU257" i="1" s="1"/>
  <c r="FS257" i="1"/>
  <c r="CH289" i="1"/>
  <c r="AY306" i="1"/>
  <c r="DH754" i="1"/>
  <c r="P778" i="1"/>
  <c r="CE701" i="1"/>
  <c r="AV722" i="1"/>
  <c r="S119" i="1"/>
  <c r="F213" i="1"/>
  <c r="BA22" i="1"/>
  <c r="F825" i="1"/>
  <c r="BA838" i="1"/>
  <c r="GO579" i="1"/>
  <c r="CC608" i="1" s="1"/>
  <c r="CA608" i="1"/>
  <c r="DH577" i="1"/>
  <c r="P611" i="1"/>
  <c r="ED119" i="1"/>
  <c r="DQ198" i="1"/>
  <c r="AY608" i="1"/>
  <c r="CH577" i="1"/>
  <c r="Y26" i="1"/>
  <c r="F114" i="1"/>
  <c r="Y805" i="1"/>
  <c r="R577" i="1"/>
  <c r="F622" i="1"/>
  <c r="CI230" i="1"/>
  <c r="AZ257" i="1"/>
  <c r="DP26" i="1"/>
  <c r="P113" i="1"/>
  <c r="DT498" i="1"/>
  <c r="DG545" i="1"/>
  <c r="DU119" i="1"/>
  <c r="FZ198" i="1"/>
  <c r="DH198" i="1"/>
  <c r="FW198" i="1"/>
  <c r="FX198" i="1"/>
  <c r="EU18" i="1"/>
  <c r="P854" i="1"/>
  <c r="CF230" i="1"/>
  <c r="AW257" i="1"/>
  <c r="CC754" i="1"/>
  <c r="AT775" i="1"/>
  <c r="DT230" i="1"/>
  <c r="DG257" i="1"/>
  <c r="DN119" i="1"/>
  <c r="P221" i="1"/>
  <c r="DL119" i="1"/>
  <c r="P219" i="1"/>
  <c r="FX26" i="1"/>
  <c r="EO87" i="1"/>
  <c r="FZ498" i="1"/>
  <c r="EQ545" i="1"/>
  <c r="DJ289" i="1"/>
  <c r="P320" i="1"/>
  <c r="ES577" i="1"/>
  <c r="P628" i="1"/>
  <c r="FZ754" i="1"/>
  <c r="EQ775" i="1"/>
  <c r="FQ289" i="1"/>
  <c r="EH306" i="1"/>
  <c r="EH805" i="1" s="1"/>
  <c r="GA306" i="1"/>
  <c r="AV257" i="1"/>
  <c r="CE230" i="1"/>
  <c r="P737" i="1"/>
  <c r="DK701" i="1"/>
  <c r="O257" i="1"/>
  <c r="AB230" i="1"/>
  <c r="BY119" i="1"/>
  <c r="CI198" i="1"/>
  <c r="AP198" i="1"/>
  <c r="GO438" i="1"/>
  <c r="FU466" i="1" s="1"/>
  <c r="FS466" i="1"/>
  <c r="EC119" i="1"/>
  <c r="DP198" i="1"/>
  <c r="CF577" i="1"/>
  <c r="AW608" i="1"/>
  <c r="DI435" i="1"/>
  <c r="P478" i="1"/>
  <c r="F266" i="1"/>
  <c r="AP230" i="1"/>
  <c r="DJ577" i="1"/>
  <c r="P622" i="1"/>
  <c r="P631" i="1"/>
  <c r="DN577" i="1"/>
  <c r="CC435" i="1"/>
  <c r="AT466" i="1"/>
  <c r="AO18" i="1"/>
  <c r="F842" i="1"/>
  <c r="DO435" i="1"/>
  <c r="P490" i="1"/>
  <c r="FZ26" i="1"/>
  <c r="EQ87" i="1"/>
  <c r="Y608" i="1"/>
  <c r="AL577" i="1"/>
  <c r="DI701" i="1"/>
  <c r="P734" i="1"/>
  <c r="ER701" i="1"/>
  <c r="P733" i="1"/>
  <c r="DK289" i="1"/>
  <c r="P321" i="1"/>
  <c r="AB26" i="1"/>
  <c r="O87" i="1"/>
  <c r="DQ257" i="1"/>
  <c r="ED230" i="1"/>
  <c r="AZ498" i="1"/>
  <c r="F556" i="1"/>
  <c r="DT119" i="1"/>
  <c r="DG198" i="1"/>
  <c r="FW26" i="1"/>
  <c r="EN87" i="1"/>
  <c r="FX498" i="1"/>
  <c r="EO545" i="1"/>
  <c r="X435" i="1"/>
  <c r="F492" i="1"/>
  <c r="F781" i="1"/>
  <c r="AW754" i="1"/>
  <c r="CA257" i="1"/>
  <c r="GO234" i="1"/>
  <c r="CC257" i="1" s="1"/>
  <c r="P701" i="1"/>
  <c r="F725" i="1"/>
  <c r="EL289" i="1"/>
  <c r="P324" i="1"/>
  <c r="V805" i="1"/>
  <c r="DM435" i="1"/>
  <c r="P488" i="1"/>
  <c r="DT466" i="1"/>
  <c r="CE577" i="1"/>
  <c r="AV608" i="1"/>
  <c r="ES435" i="1"/>
  <c r="P486" i="1"/>
  <c r="X338" i="1"/>
  <c r="F429" i="1"/>
  <c r="ES640" i="1"/>
  <c r="P689" i="1"/>
  <c r="DU435" i="1"/>
  <c r="FZ466" i="1"/>
  <c r="DH466" i="1"/>
  <c r="FW466" i="1"/>
  <c r="FX466" i="1"/>
  <c r="T22" i="1"/>
  <c r="F826" i="1"/>
  <c r="T838" i="1"/>
  <c r="DI26" i="1"/>
  <c r="P99" i="1"/>
  <c r="DI805" i="1"/>
  <c r="GO28" i="1"/>
  <c r="CC87" i="1" s="1"/>
  <c r="CA87" i="1"/>
  <c r="ER403" i="1"/>
  <c r="GA338" i="1"/>
  <c r="GM606" i="1"/>
  <c r="GO606" i="1" s="1"/>
  <c r="GO122" i="1"/>
  <c r="FU198" i="1" s="1"/>
  <c r="FS198" i="1"/>
  <c r="P548" i="1"/>
  <c r="DH498" i="1"/>
  <c r="O754" i="1"/>
  <c r="F777" i="1"/>
  <c r="X608" i="1"/>
  <c r="AK577" i="1"/>
  <c r="CA435" i="1"/>
  <c r="AR466" i="1"/>
  <c r="FZ230" i="1"/>
  <c r="EQ257" i="1"/>
  <c r="AY722" i="1"/>
  <c r="CH701" i="1"/>
  <c r="DI577" i="1"/>
  <c r="P620" i="1"/>
  <c r="DT701" i="1"/>
  <c r="DG722" i="1"/>
  <c r="P269" i="1"/>
  <c r="DI230" i="1"/>
  <c r="S230" i="1"/>
  <c r="F272" i="1"/>
  <c r="O306" i="1"/>
  <c r="AB289" i="1"/>
  <c r="ED701" i="1"/>
  <c r="DQ722" i="1"/>
  <c r="R119" i="1"/>
  <c r="F212" i="1"/>
  <c r="EM18" i="1"/>
  <c r="P857" i="1"/>
  <c r="FS669" i="1"/>
  <c r="U577" i="1"/>
  <c r="F630" i="1"/>
  <c r="X22" i="1" l="1"/>
  <c r="F831" i="1"/>
  <c r="X838" i="1"/>
  <c r="DP22" i="1"/>
  <c r="P831" i="1"/>
  <c r="DP838" i="1"/>
  <c r="EH22" i="1"/>
  <c r="P814" i="1"/>
  <c r="V16" i="2" s="1"/>
  <c r="EH838" i="1"/>
  <c r="AY640" i="1"/>
  <c r="F677" i="1"/>
  <c r="CA498" i="1"/>
  <c r="AR545" i="1"/>
  <c r="AY498" i="1"/>
  <c r="F553" i="1"/>
  <c r="P262" i="1"/>
  <c r="EN230" i="1"/>
  <c r="AT338" i="1"/>
  <c r="F421" i="1"/>
  <c r="P635" i="1"/>
  <c r="DQ577" i="1"/>
  <c r="AR435" i="1"/>
  <c r="F494" i="1"/>
  <c r="ER338" i="1"/>
  <c r="P414" i="1"/>
  <c r="FZ435" i="1"/>
  <c r="EQ466" i="1"/>
  <c r="DQ119" i="1"/>
  <c r="P225" i="1"/>
  <c r="AV435" i="1"/>
  <c r="F471" i="1"/>
  <c r="DG754" i="1"/>
  <c r="P777" i="1"/>
  <c r="FX640" i="1"/>
  <c r="EO669" i="1"/>
  <c r="F312" i="1"/>
  <c r="AW289" i="1"/>
  <c r="Y498" i="1"/>
  <c r="F572" i="1"/>
  <c r="CC498" i="1"/>
  <c r="AT545" i="1"/>
  <c r="AV26" i="1"/>
  <c r="F92" i="1"/>
  <c r="AV805" i="1"/>
  <c r="EL754" i="1"/>
  <c r="P793" i="1"/>
  <c r="FS498" i="1"/>
  <c r="EJ545" i="1"/>
  <c r="EJ722" i="1"/>
  <c r="FS701" i="1"/>
  <c r="AW119" i="1"/>
  <c r="F204" i="1"/>
  <c r="AT119" i="1"/>
  <c r="F216" i="1"/>
  <c r="FS26" i="1"/>
  <c r="EJ87" i="1"/>
  <c r="EL722" i="1"/>
  <c r="FU701" i="1"/>
  <c r="F614" i="1"/>
  <c r="AW577" i="1"/>
  <c r="FU498" i="1"/>
  <c r="EL545" i="1"/>
  <c r="CC26" i="1"/>
  <c r="AT87" i="1"/>
  <c r="V22" i="1"/>
  <c r="V838" i="1"/>
  <c r="F828" i="1"/>
  <c r="W18" i="1"/>
  <c r="F862" i="1"/>
  <c r="FU26" i="1"/>
  <c r="EL87" i="1"/>
  <c r="CH435" i="1"/>
  <c r="AY466" i="1"/>
  <c r="DP435" i="1"/>
  <c r="P492" i="1"/>
  <c r="DQ289" i="1"/>
  <c r="P333" i="1"/>
  <c r="ER230" i="1"/>
  <c r="P268" i="1"/>
  <c r="F724" i="1"/>
  <c r="O701" i="1"/>
  <c r="AV338" i="1"/>
  <c r="F408" i="1"/>
  <c r="AY26" i="1"/>
  <c r="F95" i="1"/>
  <c r="EO289" i="1"/>
  <c r="P312" i="1"/>
  <c r="DH435" i="1"/>
  <c r="P469" i="1"/>
  <c r="AV498" i="1"/>
  <c r="F550" i="1"/>
  <c r="EO498" i="1"/>
  <c r="P551" i="1"/>
  <c r="F634" i="1"/>
  <c r="X577" i="1"/>
  <c r="DI22" i="1"/>
  <c r="DI838" i="1"/>
  <c r="P817" i="1"/>
  <c r="EN26" i="1"/>
  <c r="P92" i="1"/>
  <c r="AT435" i="1"/>
  <c r="F484" i="1"/>
  <c r="DP119" i="1"/>
  <c r="P224" i="1"/>
  <c r="AV230" i="1"/>
  <c r="F262" i="1"/>
  <c r="EO26" i="1"/>
  <c r="P93" i="1"/>
  <c r="AZ230" i="1"/>
  <c r="F268" i="1"/>
  <c r="AY289" i="1"/>
  <c r="F314" i="1"/>
  <c r="AV119" i="1"/>
  <c r="F203" i="1"/>
  <c r="DK22" i="1"/>
  <c r="DK838" i="1"/>
  <c r="P820" i="1"/>
  <c r="Y16" i="2" s="1"/>
  <c r="S22" i="1"/>
  <c r="F820" i="1"/>
  <c r="S838" i="1"/>
  <c r="P308" i="1"/>
  <c r="DG289" i="1"/>
  <c r="DK119" i="1"/>
  <c r="P213" i="1"/>
  <c r="EJ289" i="1"/>
  <c r="P334" i="1"/>
  <c r="AU18" i="1"/>
  <c r="F857" i="1"/>
  <c r="O498" i="1"/>
  <c r="F547" i="1"/>
  <c r="P263" i="1"/>
  <c r="EO230" i="1"/>
  <c r="DQ805" i="1"/>
  <c r="DL18" i="1"/>
  <c r="P859" i="1"/>
  <c r="EN338" i="1"/>
  <c r="P408" i="1"/>
  <c r="AZ701" i="1"/>
  <c r="F733" i="1"/>
  <c r="EK22" i="1"/>
  <c r="P822" i="1"/>
  <c r="T16" i="2" s="1"/>
  <c r="EK838" i="1"/>
  <c r="AW498" i="1"/>
  <c r="F551" i="1"/>
  <c r="FU640" i="1"/>
  <c r="EL669" i="1"/>
  <c r="FS640" i="1"/>
  <c r="EJ669" i="1"/>
  <c r="P724" i="1"/>
  <c r="DG701" i="1"/>
  <c r="ER306" i="1"/>
  <c r="GA289" i="1"/>
  <c r="CA577" i="1"/>
  <c r="AR608" i="1"/>
  <c r="EN289" i="1"/>
  <c r="P311" i="1"/>
  <c r="U18" i="1"/>
  <c r="F860" i="1"/>
  <c r="O640" i="1"/>
  <c r="F671" i="1"/>
  <c r="EI18" i="1"/>
  <c r="P848" i="1"/>
  <c r="H16" i="2"/>
  <c r="F405" i="1"/>
  <c r="O338" i="1"/>
  <c r="FS338" i="1"/>
  <c r="EJ403" i="1"/>
  <c r="P748" i="1"/>
  <c r="DP701" i="1"/>
  <c r="F620" i="1"/>
  <c r="Q577" i="1"/>
  <c r="AW435" i="1"/>
  <c r="F472" i="1"/>
  <c r="CA26" i="1"/>
  <c r="AR87" i="1"/>
  <c r="EQ498" i="1"/>
  <c r="P553" i="1"/>
  <c r="DH805" i="1"/>
  <c r="FS435" i="1"/>
  <c r="EJ466" i="1"/>
  <c r="EH289" i="1"/>
  <c r="P315" i="1"/>
  <c r="FX119" i="1"/>
  <c r="EO198" i="1"/>
  <c r="CC577" i="1"/>
  <c r="AT608" i="1"/>
  <c r="FS230" i="1"/>
  <c r="EJ257" i="1"/>
  <c r="EO338" i="1"/>
  <c r="P409" i="1"/>
  <c r="CA338" i="1"/>
  <c r="AR403" i="1"/>
  <c r="AW640" i="1"/>
  <c r="F675" i="1"/>
  <c r="DO22" i="1"/>
  <c r="DO838" i="1"/>
  <c r="P829" i="1"/>
  <c r="FU338" i="1"/>
  <c r="EL403" i="1"/>
  <c r="F308" i="1"/>
  <c r="O289" i="1"/>
  <c r="O230" i="1"/>
  <c r="F259" i="1"/>
  <c r="AW230" i="1"/>
  <c r="F263" i="1"/>
  <c r="DG119" i="1"/>
  <c r="P200" i="1"/>
  <c r="T18" i="1"/>
  <c r="F859" i="1"/>
  <c r="FU435" i="1"/>
  <c r="EL466" i="1"/>
  <c r="FW119" i="1"/>
  <c r="EN198" i="1"/>
  <c r="BA18" i="1"/>
  <c r="F858" i="1"/>
  <c r="FU230" i="1"/>
  <c r="EL257" i="1"/>
  <c r="AR754" i="1"/>
  <c r="F803" i="1"/>
  <c r="AW701" i="1"/>
  <c r="F728" i="1"/>
  <c r="EQ289" i="1"/>
  <c r="P314" i="1"/>
  <c r="DM18" i="1"/>
  <c r="P860" i="1"/>
  <c r="EL608" i="1"/>
  <c r="FU577" i="1"/>
  <c r="P786" i="1"/>
  <c r="ER754" i="1"/>
  <c r="EN754" i="1"/>
  <c r="P780" i="1"/>
  <c r="P614" i="1"/>
  <c r="EO577" i="1"/>
  <c r="O119" i="1"/>
  <c r="F200" i="1"/>
  <c r="CH338" i="1"/>
  <c r="AY403" i="1"/>
  <c r="AT701" i="1"/>
  <c r="F740" i="1"/>
  <c r="CA640" i="1"/>
  <c r="AR669" i="1"/>
  <c r="EN498" i="1"/>
  <c r="P550" i="1"/>
  <c r="DN18" i="1"/>
  <c r="P861" i="1"/>
  <c r="O26" i="1"/>
  <c r="F89" i="1"/>
  <c r="O805" i="1"/>
  <c r="AY577" i="1"/>
  <c r="F616" i="1"/>
  <c r="FW640" i="1"/>
  <c r="EN669" i="1"/>
  <c r="EQ754" i="1"/>
  <c r="P783" i="1"/>
  <c r="AZ289" i="1"/>
  <c r="F317" i="1"/>
  <c r="AT754" i="1"/>
  <c r="F793" i="1"/>
  <c r="P209" i="1"/>
  <c r="ER119" i="1"/>
  <c r="ER805" i="1"/>
  <c r="Y22" i="1"/>
  <c r="F832" i="1"/>
  <c r="Y838" i="1"/>
  <c r="AV289" i="1"/>
  <c r="F311" i="1"/>
  <c r="DJ22" i="1"/>
  <c r="P819" i="1"/>
  <c r="DJ838" i="1"/>
  <c r="FS119" i="1"/>
  <c r="EJ198" i="1"/>
  <c r="CA230" i="1"/>
  <c r="AR257" i="1"/>
  <c r="Y577" i="1"/>
  <c r="F635" i="1"/>
  <c r="CI119" i="1"/>
  <c r="AZ198" i="1"/>
  <c r="FZ119" i="1"/>
  <c r="EQ198" i="1"/>
  <c r="R22" i="1"/>
  <c r="F819" i="1"/>
  <c r="R838" i="1"/>
  <c r="Q22" i="1"/>
  <c r="F817" i="1"/>
  <c r="Q838" i="1"/>
  <c r="CF338" i="1"/>
  <c r="AW403" i="1"/>
  <c r="DG640" i="1"/>
  <c r="P671" i="1"/>
  <c r="AZ403" i="1"/>
  <c r="CI338" i="1"/>
  <c r="GA435" i="1"/>
  <c r="ER466" i="1"/>
  <c r="DG577" i="1"/>
  <c r="P610" i="1"/>
  <c r="AV701" i="1"/>
  <c r="F727" i="1"/>
  <c r="DH119" i="1"/>
  <c r="P201" i="1"/>
  <c r="EJ608" i="1"/>
  <c r="FS577" i="1"/>
  <c r="DP640" i="1"/>
  <c r="P695" i="1"/>
  <c r="AS26" i="1"/>
  <c r="F104" i="1"/>
  <c r="AS805" i="1"/>
  <c r="X498" i="1"/>
  <c r="F571" i="1"/>
  <c r="DG26" i="1"/>
  <c r="P89" i="1"/>
  <c r="FU119" i="1"/>
  <c r="EL198" i="1"/>
  <c r="FX435" i="1"/>
  <c r="EO466" i="1"/>
  <c r="AV577" i="1"/>
  <c r="F613" i="1"/>
  <c r="EQ26" i="1"/>
  <c r="P95" i="1"/>
  <c r="EQ805" i="1"/>
  <c r="DG230" i="1"/>
  <c r="P259" i="1"/>
  <c r="O577" i="1"/>
  <c r="F610" i="1"/>
  <c r="EO754" i="1"/>
  <c r="P781" i="1"/>
  <c r="AV640" i="1"/>
  <c r="F674" i="1"/>
  <c r="P613" i="1"/>
  <c r="EN577" i="1"/>
  <c r="AY230" i="1"/>
  <c r="F265" i="1"/>
  <c r="F475" i="1"/>
  <c r="AP435" i="1"/>
  <c r="DQ640" i="1"/>
  <c r="P696" i="1"/>
  <c r="AW26" i="1"/>
  <c r="F93" i="1"/>
  <c r="AW805" i="1"/>
  <c r="EQ338" i="1"/>
  <c r="P411" i="1"/>
  <c r="AP338" i="1"/>
  <c r="F412" i="1"/>
  <c r="EH435" i="1"/>
  <c r="P475" i="1"/>
  <c r="EJ754" i="1"/>
  <c r="P803" i="1"/>
  <c r="DT435" i="1"/>
  <c r="DG466" i="1"/>
  <c r="FZ640" i="1"/>
  <c r="EQ669" i="1"/>
  <c r="CH119" i="1"/>
  <c r="AY198" i="1"/>
  <c r="CC230" i="1"/>
  <c r="AT257" i="1"/>
  <c r="AP119" i="1"/>
  <c r="F207" i="1"/>
  <c r="AP805" i="1"/>
  <c r="P22" i="1"/>
  <c r="F808" i="1"/>
  <c r="P838" i="1"/>
  <c r="CC640" i="1"/>
  <c r="AT669" i="1"/>
  <c r="DP230" i="1"/>
  <c r="P283" i="1"/>
  <c r="EP18" i="1"/>
  <c r="P845" i="1"/>
  <c r="DQ701" i="1"/>
  <c r="P749" i="1"/>
  <c r="F730" i="1"/>
  <c r="AY701" i="1"/>
  <c r="EQ230" i="1"/>
  <c r="P265" i="1"/>
  <c r="FW435" i="1"/>
  <c r="EN466" i="1"/>
  <c r="P284" i="1"/>
  <c r="DQ230" i="1"/>
  <c r="DG498" i="1"/>
  <c r="P547" i="1"/>
  <c r="AX22" i="1"/>
  <c r="AX838" i="1"/>
  <c r="F812" i="1"/>
  <c r="DH640" i="1"/>
  <c r="P672" i="1"/>
  <c r="CI435" i="1"/>
  <c r="AZ466" i="1"/>
  <c r="EQ577" i="1"/>
  <c r="P616" i="1"/>
  <c r="ES18" i="1"/>
  <c r="P858" i="1"/>
  <c r="P405" i="1"/>
  <c r="DG338" i="1"/>
  <c r="AR701" i="1"/>
  <c r="F750" i="1"/>
  <c r="F334" i="1"/>
  <c r="AR289" i="1"/>
  <c r="AR119" i="1"/>
  <c r="F226" i="1"/>
  <c r="P634" i="1"/>
  <c r="DP577" i="1"/>
  <c r="EN119" i="1" l="1"/>
  <c r="P203" i="1"/>
  <c r="EJ498" i="1"/>
  <c r="P573" i="1"/>
  <c r="EQ22" i="1"/>
  <c r="P813" i="1"/>
  <c r="EQ838" i="1"/>
  <c r="O22" i="1"/>
  <c r="F807" i="1"/>
  <c r="O838" i="1"/>
  <c r="EJ230" i="1"/>
  <c r="P285" i="1"/>
  <c r="DK18" i="1"/>
  <c r="P853" i="1"/>
  <c r="EL26" i="1"/>
  <c r="P105" i="1"/>
  <c r="EL805" i="1"/>
  <c r="EO640" i="1"/>
  <c r="P675" i="1"/>
  <c r="AS22" i="1"/>
  <c r="AS838" i="1"/>
  <c r="F822" i="1"/>
  <c r="E16" i="2" s="1"/>
  <c r="R18" i="1"/>
  <c r="F852" i="1"/>
  <c r="F626" i="1"/>
  <c r="AT577" i="1"/>
  <c r="EL701" i="1"/>
  <c r="P740" i="1"/>
  <c r="EH18" i="1"/>
  <c r="P847" i="1"/>
  <c r="AX18" i="1"/>
  <c r="F845" i="1"/>
  <c r="AR230" i="1"/>
  <c r="F285" i="1"/>
  <c r="AR26" i="1"/>
  <c r="F115" i="1"/>
  <c r="AR805" i="1"/>
  <c r="AY119" i="1"/>
  <c r="F206" i="1"/>
  <c r="EJ26" i="1"/>
  <c r="P115" i="1"/>
  <c r="EJ805" i="1"/>
  <c r="AV22" i="1"/>
  <c r="F810" i="1"/>
  <c r="AV838" i="1"/>
  <c r="ER22" i="1"/>
  <c r="ER838" i="1"/>
  <c r="P816" i="1"/>
  <c r="EL338" i="1"/>
  <c r="P421" i="1"/>
  <c r="DO18" i="1"/>
  <c r="P862" i="1"/>
  <c r="EO119" i="1"/>
  <c r="P204" i="1"/>
  <c r="P697" i="1"/>
  <c r="EJ640" i="1"/>
  <c r="Q18" i="1"/>
  <c r="F850" i="1"/>
  <c r="DJ18" i="1"/>
  <c r="P852" i="1"/>
  <c r="EN435" i="1"/>
  <c r="P471" i="1"/>
  <c r="AT640" i="1"/>
  <c r="F687" i="1"/>
  <c r="EQ640" i="1"/>
  <c r="P677" i="1"/>
  <c r="AW22" i="1"/>
  <c r="AW838" i="1"/>
  <c r="F811" i="1"/>
  <c r="EO435" i="1"/>
  <c r="P472" i="1"/>
  <c r="EQ119" i="1"/>
  <c r="P206" i="1"/>
  <c r="EN805" i="1"/>
  <c r="V18" i="1"/>
  <c r="F861" i="1"/>
  <c r="DP18" i="1"/>
  <c r="P864" i="1"/>
  <c r="ER289" i="1"/>
  <c r="P317" i="1"/>
  <c r="ER435" i="1"/>
  <c r="P477" i="1"/>
  <c r="AZ435" i="1"/>
  <c r="F477" i="1"/>
  <c r="AZ338" i="1"/>
  <c r="F414" i="1"/>
  <c r="EL640" i="1"/>
  <c r="P687" i="1"/>
  <c r="AT498" i="1"/>
  <c r="F563" i="1"/>
  <c r="P18" i="1"/>
  <c r="F841" i="1"/>
  <c r="EL119" i="1"/>
  <c r="P216" i="1"/>
  <c r="AZ119" i="1"/>
  <c r="F209" i="1"/>
  <c r="AZ805" i="1"/>
  <c r="EL230" i="1"/>
  <c r="P275" i="1"/>
  <c r="EJ577" i="1"/>
  <c r="P636" i="1"/>
  <c r="Y18" i="1"/>
  <c r="F865" i="1"/>
  <c r="EN640" i="1"/>
  <c r="P674" i="1"/>
  <c r="AR338" i="1"/>
  <c r="F431" i="1"/>
  <c r="P494" i="1"/>
  <c r="EJ435" i="1"/>
  <c r="S18" i="1"/>
  <c r="F853" i="1"/>
  <c r="EO805" i="1"/>
  <c r="EQ435" i="1"/>
  <c r="P474" i="1"/>
  <c r="X18" i="1"/>
  <c r="F864" i="1"/>
  <c r="AT230" i="1"/>
  <c r="F275" i="1"/>
  <c r="EJ119" i="1"/>
  <c r="P226" i="1"/>
  <c r="DG435" i="1"/>
  <c r="P468" i="1"/>
  <c r="AR640" i="1"/>
  <c r="F697" i="1"/>
  <c r="DQ22" i="1"/>
  <c r="P832" i="1"/>
  <c r="DQ838" i="1"/>
  <c r="DG805" i="1"/>
  <c r="AW338" i="1"/>
  <c r="F409" i="1"/>
  <c r="EJ338" i="1"/>
  <c r="P431" i="1"/>
  <c r="J16" i="2"/>
  <c r="DI18" i="1"/>
  <c r="P850" i="1"/>
  <c r="AY805" i="1"/>
  <c r="EL498" i="1"/>
  <c r="P563" i="1"/>
  <c r="AY338" i="1"/>
  <c r="F411" i="1"/>
  <c r="EL435" i="1"/>
  <c r="P484" i="1"/>
  <c r="AT26" i="1"/>
  <c r="F105" i="1"/>
  <c r="AT805" i="1"/>
  <c r="AP22" i="1"/>
  <c r="F814" i="1"/>
  <c r="G16" i="2" s="1"/>
  <c r="AP838" i="1"/>
  <c r="P626" i="1"/>
  <c r="EL577" i="1"/>
  <c r="DH22" i="1"/>
  <c r="P808" i="1"/>
  <c r="DH838" i="1"/>
  <c r="AR577" i="1"/>
  <c r="F636" i="1"/>
  <c r="EK18" i="1"/>
  <c r="P855" i="1"/>
  <c r="AY435" i="1"/>
  <c r="F474" i="1"/>
  <c r="EJ701" i="1"/>
  <c r="P750" i="1"/>
  <c r="AR498" i="1"/>
  <c r="F573" i="1"/>
  <c r="AW18" i="1" l="1"/>
  <c r="F844" i="1"/>
  <c r="DQ18" i="1"/>
  <c r="P865" i="1"/>
  <c r="DH18" i="1"/>
  <c r="P841" i="1"/>
  <c r="DG22" i="1"/>
  <c r="P807" i="1"/>
  <c r="DG838" i="1"/>
  <c r="EJ22" i="1"/>
  <c r="EJ838" i="1"/>
  <c r="P833" i="1"/>
  <c r="P834" i="1" s="1"/>
  <c r="EQ18" i="1"/>
  <c r="P846" i="1"/>
  <c r="AS18" i="1"/>
  <c r="F855" i="1"/>
  <c r="AY22" i="1"/>
  <c r="F813" i="1"/>
  <c r="AY838" i="1"/>
  <c r="EO22" i="1"/>
  <c r="EO838" i="1"/>
  <c r="P811" i="1"/>
  <c r="EL22" i="1"/>
  <c r="EL838" i="1"/>
  <c r="P823" i="1"/>
  <c r="U16" i="2" s="1"/>
  <c r="X16" i="2" s="1"/>
  <c r="AC16" i="2" s="1"/>
  <c r="ER18" i="1"/>
  <c r="P849" i="1"/>
  <c r="AV18" i="1"/>
  <c r="F843" i="1"/>
  <c r="EN22" i="1"/>
  <c r="EN838" i="1"/>
  <c r="P810" i="1"/>
  <c r="O18" i="1"/>
  <c r="F840" i="1"/>
  <c r="F867" i="1" s="1"/>
  <c r="AP18" i="1"/>
  <c r="F847" i="1"/>
  <c r="AT22" i="1"/>
  <c r="F823" i="1"/>
  <c r="F16" i="2" s="1"/>
  <c r="I16" i="2" s="1"/>
  <c r="N16" i="2" s="1"/>
  <c r="AT838" i="1"/>
  <c r="AZ22" i="1"/>
  <c r="AZ838" i="1"/>
  <c r="F816" i="1"/>
  <c r="AR22" i="1"/>
  <c r="F833" i="1"/>
  <c r="F834" i="1" s="1"/>
  <c r="AR838" i="1"/>
  <c r="EO18" i="1" l="1"/>
  <c r="P844" i="1"/>
  <c r="DG18" i="1"/>
  <c r="P840" i="1"/>
  <c r="P867" i="1" s="1"/>
  <c r="EJ18" i="1"/>
  <c r="P866" i="1"/>
  <c r="F835" i="1"/>
  <c r="F836" i="1"/>
  <c r="AY18" i="1"/>
  <c r="F846" i="1"/>
  <c r="AZ18" i="1"/>
  <c r="F849" i="1"/>
  <c r="AR18" i="1"/>
  <c r="F866" i="1"/>
  <c r="EN18" i="1"/>
  <c r="P843" i="1"/>
  <c r="AT18" i="1"/>
  <c r="F856" i="1"/>
  <c r="EL18" i="1"/>
  <c r="P856" i="1"/>
  <c r="P835" i="1"/>
  <c r="P836" i="1"/>
</calcChain>
</file>

<file path=xl/sharedStrings.xml><?xml version="1.0" encoding="utf-8"?>
<sst xmlns="http://schemas.openxmlformats.org/spreadsheetml/2006/main" count="44452" uniqueCount="1471">
  <si>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</si>
  <si>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</si>
  <si>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</si>
  <si>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</si>
  <si>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</si>
  <si>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02-01-18</t>
  </si>
  <si>
    <t>02-01-18 АДИС 16.07.26</t>
  </si>
  <si>
    <t>2024-00375-01-0-ИОС5.11</t>
  </si>
  <si>
    <t>Капитальный ремонт здания Государственного бюджетного общеобразовательного учреждения города Москвы «Школа №1574»</t>
  </si>
  <si>
    <t>г. Москва, Старопименовский переулок, д. 5. 1 этап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</si>
  <si>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</si>
  <si>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</si>
  <si>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</si>
  <si>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</si>
  <si>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</si>
  <si>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</si>
  <si>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</si>
  <si>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</si>
  <si>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</si>
  <si>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</si>
  <si>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</si>
  <si>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Автоматизация и диспетчеризация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</si>
  <si>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</si>
  <si>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</si>
  <si>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</si>
  <si>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4.11-3-1</t>
  </si>
  <si>
    <t>Установка прибора массой до 5 кг на металлоконструкциях или щитах / демонтаж датчиков</t>
  </si>
  <si>
    <t>1  ШТ.</t>
  </si>
  <si>
    <t>ТСН-2001.4 Доп. 67, Сб. 11, т. 3, поз. 1</t>
  </si>
  <si>
    <t>*1)*0</t>
  </si>
  <si>
    <t>*1,2)*0,3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</si>
  <si>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</si>
  <si>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</si>
  <si>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</si>
  <si>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3_12.00.01.11.001
Поправка: Гл.4.Прил.2.2.п.2.2.29_04.00.01.35.003</t>
  </si>
  <si>
    <t>2</t>
  </si>
  <si>
    <t>Установка прибора массой до 5 кг на металлоконструкциях или щитах / демонтаж термостатов</t>
  </si>
  <si>
    <t>3</t>
  </si>
  <si>
    <t>Установка прибора массой до 5 кг на металлоконструкциях или щитах / демонтаж электроприводов</t>
  </si>
  <si>
    <t>4</t>
  </si>
  <si>
    <t>4.11-4-1</t>
  </si>
  <si>
    <t>Монтаж уровнемера поплавкового с мерной лентой (типа УДУ) для резервуаров наземных / демонтаж подвесного датчика уровня</t>
  </si>
  <si>
    <t>1 комплект</t>
  </si>
  <si>
    <t>ТСН-2001.4 Доп. 80, Сб. 11, т. 4, поз. 1</t>
  </si>
  <si>
    <t>5</t>
  </si>
  <si>
    <t>4.8-222-4</t>
  </si>
  <si>
    <t>Монтаж пускателя магнитного общего назначения отдельностоящего, устанавливаемого на конструкции на стене или колонне, на ток до 40 А / демонтаж магнитного дверного контакта с реле задержки</t>
  </si>
  <si>
    <t>ТСН-2001.4 Доп. 80, Сб. 8, т. 222, поз. 4</t>
  </si>
  <si>
    <t>ТСН-2001.4-8. Электротехнические установки</t>
  </si>
  <si>
    <t>ТСН-2001.4-8-1</t>
  </si>
  <si>
    <t>6</t>
  </si>
  <si>
    <t>4.10-19-6</t>
  </si>
  <si>
    <t>Монтаж отдельно устанавливаемого преобразователя или блока питания / демонтаж блока подключения</t>
  </si>
  <si>
    <t>ТСН-2001.4 Доп. 70, Сб. 10, т. 19, поз. 6</t>
  </si>
  <si>
    <t>ТСН-2001.4-10. Прокладка и монтаж сетей связи</t>
  </si>
  <si>
    <t>ТСН-2001.4-10-1</t>
  </si>
  <si>
    <t>7</t>
  </si>
  <si>
    <t>4.11-8-1</t>
  </si>
  <si>
    <t>Установка аппарата напольного массой до 0,2 т / демонтаж системного блока</t>
  </si>
  <si>
    <t>ТСН-2001.4 Доп. 80, Сб. 11, т. 8, поз. 1</t>
  </si>
  <si>
    <t>8</t>
  </si>
  <si>
    <t>4.11-7-2</t>
  </si>
  <si>
    <t>Установка аппарата настольного массой до 0,03 т / демонтаж монитора</t>
  </si>
  <si>
    <t>ТСН-2001.4 Доп. 68, Сб. 11, т. 7, поз. 2</t>
  </si>
  <si>
    <t>9</t>
  </si>
  <si>
    <t>4.10-167-1</t>
  </si>
  <si>
    <t>Монтаж блока питания сети (БПС) в диспетчерской / демонтаж ИБП</t>
  </si>
  <si>
    <t>ТСН-2001.4 Доп. 69, Сб. 10, т. 167, поз. 1</t>
  </si>
  <si>
    <t>10</t>
  </si>
  <si>
    <t>4.8-240-4</t>
  </si>
  <si>
    <t>Монтаж пультов и шкафов управления, шкафа (пульта) управления навесного, высотой, шириной, глубиной до 600х600х350 мм / демонтаж щитов</t>
  </si>
  <si>
    <t>ТСН-2001.4 Доп. 80, Сб. 8, т. 240, поз. 4</t>
  </si>
  <si>
    <t>11</t>
  </si>
  <si>
    <t>4.10-80-3</t>
  </si>
  <si>
    <t>Аппараты приемные, приборы ПС приемно-контрольные, пусковые, концентратор, блок линейный / демонтаж оборудования управления освещением</t>
  </si>
  <si>
    <t>10 лучей</t>
  </si>
  <si>
    <t>ТСН-2001.4 Доп. 68, Сб. 10, т. 80, поз. 3</t>
  </si>
  <si>
    <t>12</t>
  </si>
  <si>
    <t>6.67-7-1</t>
  </si>
  <si>
    <t>Демонтаж осветительных приборов, выключатели, розетки</t>
  </si>
  <si>
    <t>100 шт.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</si>
  <si>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</si>
  <si>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</si>
  <si>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</si>
  <si>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</si>
  <si>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</si>
  <si>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</si>
  <si>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</si>
  <si>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13</t>
  </si>
  <si>
    <t>4.11-2-3</t>
  </si>
  <si>
    <t>Установка преобразователя электрического многозонного / демонтаж частотных преобразователей</t>
  </si>
  <si>
    <t>ТСН-2001.4 Доп. 67, Сб. 11, т. 2, поз. 3</t>
  </si>
  <si>
    <t>14</t>
  </si>
  <si>
    <t>Установка прибора массой до 5 кг на металлоконструкциях или щитах / демонтаж регуляторов скорости и выносных пультов</t>
  </si>
  <si>
    <t>4.8-261-1</t>
  </si>
  <si>
    <t>Монтаж пульта регулирования регулятора электрического с количеством ручек до 24 / демонтаж регуляторов скорости и выносных пультов</t>
  </si>
  <si>
    <t>ТСН-2001.4 Доп. 79, Сб. 8, т. 261, поз. 1</t>
  </si>
  <si>
    <t>15</t>
  </si>
  <si>
    <t>6.67-5-1</t>
  </si>
  <si>
    <t>Демонтаж трубных проводок, первого провода сечением 6 мм2</t>
  </si>
  <si>
    <t>100 м</t>
  </si>
  <si>
    <t>ТСН-2001.6. Доп. 1-42. Сб. 67, т. 5, поз. 1</t>
  </si>
  <si>
    <t>16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</si>
  <si>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</si>
  <si>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 / демонтаж</t>
  </si>
  <si>
    <t>ТСН-2001.4 Доп. 75, Сб. 8, т. 328, поз. 1</t>
  </si>
  <si>
    <t>6.67-6-1</t>
  </si>
  <si>
    <t>Демонтаж кабеля</t>
  </si>
  <si>
    <t>ТСН-2001.6. Доп. 1-42. Сб. 67, т. 6, поз. 1</t>
  </si>
  <si>
    <t>17</t>
  </si>
  <si>
    <t>4.8-331-2</t>
  </si>
  <si>
    <t>Прокладка металлического перфорированного лотка по установленным конструкциям, массой погонного метра до 4 кг / демонтаж лотков</t>
  </si>
  <si>
    <t>100 М ТРАССЫ</t>
  </si>
  <si>
    <t>ТСН-2001.4 Доп. 81, Сб. 8, т. 331, поз. 2</t>
  </si>
  <si>
    <t>18</t>
  </si>
  <si>
    <t>4.8-331-12</t>
  </si>
  <si>
    <t>Установка крышек металлических на лотки металлические перфорированные и неперфорированные массой 1 м свыше 2 до 4 кг / демонтаж крышек лотков</t>
  </si>
  <si>
    <t>ТСН-2001.4 Доп. 80, Сб. 8, т. 331, поз. 12</t>
  </si>
  <si>
    <t>19</t>
  </si>
  <si>
    <t>4.8-331-14</t>
  </si>
  <si>
    <t>Установка конструкций металлических: консольных кронштейнов по бетонным основаниям / демонтаж кронштейнов лотков</t>
  </si>
  <si>
    <t>ТСН-2001.4 Доп. 79, Сб. 8, т. 331, поз. 14</t>
  </si>
  <si>
    <t>20</t>
  </si>
  <si>
    <t>4.8-288-1</t>
  </si>
  <si>
    <t>Трубы гофрированные поливинилхлоридные наружным диаметром 16 мм открыто по стенам и потолкам с установкой соединительных коробок / демонтаж</t>
  </si>
  <si>
    <t>ТСН-2001.4 Доп. 54, Сб. 8, т. 288, поз. 1</t>
  </si>
  <si>
    <t>21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</si>
  <si>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</si>
  <si>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</si>
  <si>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</si>
  <si>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6.67-5-12</t>
  </si>
  <si>
    <t>Демонтаж трубных проводок, трубы в борозде диаметром 25 мм / ПВХ диам.16-20мм</t>
  </si>
  <si>
    <t>ТСН-2001.6. Доп. 1-42. Сб. 67, т. 5, поз. 12</t>
  </si>
  <si>
    <t>22</t>
  </si>
  <si>
    <t>6.67-5-14</t>
  </si>
  <si>
    <t>Демонтаж трубных проводок, трубы в борозде диаметром 80 мм / стальных диам.60мм</t>
  </si>
  <si>
    <t>ТСН-2001.6. Доп. 1-42. Сб. 67, т. 5, поз. 14</t>
  </si>
  <si>
    <t>23</t>
  </si>
  <si>
    <t>4.8-280-2</t>
  </si>
  <si>
    <t>Прокладка пластикового кабель-канала по бетонному основанию / демонтаж</t>
  </si>
  <si>
    <t>ТСН-2001.4. Доп. 1-42. Сб. 8, т. 280, поз. 2</t>
  </si>
  <si>
    <t>6.67-2-1</t>
  </si>
  <si>
    <t>Демонтаж магистралей из каналов</t>
  </si>
  <si>
    <t>100 м магистрали</t>
  </si>
  <si>
    <t>ТСН-2001.6. Доп. 1-42. Сб. 67, т. 2, поз. 1</t>
  </si>
  <si>
    <t>24</t>
  </si>
  <si>
    <t>4.8-240-5</t>
  </si>
  <si>
    <t>Монтаж пультов и шкафов управления, шкафа (пульта) управления навесного, высотой, шириной, глубиной до 900х600х500 мм / демонтаж ЩМ-1</t>
  </si>
  <si>
    <t>ТСН-2001.4 Доп. 80, Сб. 8, т. 240, поз. 5</t>
  </si>
  <si>
    <t>25</t>
  </si>
  <si>
    <t>Монтаж пультов и шкафов управления, шкафа (пульта) управления навесного, высотой, шириной, глубиной до 900х600х500 мм / демонтаж ЩМ-П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</si>
  <si>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</si>
  <si>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</si>
  <si>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</si>
  <si>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</si>
  <si>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</si>
  <si>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</si>
  <si>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</si>
  <si>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</si>
  <si>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</si>
  <si>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</si>
  <si>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</si>
  <si>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</si>
  <si>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</si>
  <si>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</si>
  <si>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</si>
  <si>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</si>
  <si>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</si>
  <si>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</si>
  <si>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</si>
  <si>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</si>
  <si>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</si>
  <si>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</si>
  <si>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</si>
  <si>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</si>
  <si>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</si>
  <si>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</si>
  <si>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</si>
  <si>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</si>
  <si>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</si>
  <si>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</si>
  <si>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</si>
  <si>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</si>
  <si>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</si>
  <si>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</si>
  <si>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</si>
  <si>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</si>
  <si>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</si>
  <si>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</si>
  <si>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</si>
  <si>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</si>
  <si>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</si>
  <si>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</si>
  <si>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</si>
  <si>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</si>
  <si>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</si>
  <si>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</si>
  <si>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</si>
  <si>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</si>
  <si>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</si>
  <si>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</si>
  <si>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</si>
  <si>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</si>
  <si>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</si>
  <si>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</si>
  <si>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Приборы и средства автоматизации</t>
  </si>
  <si>
    <t>26</t>
  </si>
  <si>
    <t>Установка прибора массой до 5 кг на металлоконструкциях или щитах</t>
  </si>
  <si>
    <t>26,1</t>
  </si>
  <si>
    <t>1.1-1-60</t>
  </si>
  <si>
    <t>Болты строительные с шестигранной головкой с гайками, М6</t>
  </si>
  <si>
    <t>т</t>
  </si>
  <si>
    <t>ТСН-2001.1 Доп. 79, Р. 1, о. 1, поз. 60</t>
  </si>
  <si>
    <t>27</t>
  </si>
  <si>
    <t>Ка, п.2</t>
  </si>
  <si>
    <t>Датчик температуры наружного воздуха, -50..90 °С / NTC10K (ARN-3)</t>
  </si>
  <si>
    <t>ШТ</t>
  </si>
  <si>
    <t>Оборудование, отсутствующие в СНБ</t>
  </si>
  <si>
    <t>Оборуд. КА</t>
  </si>
  <si>
    <t>[5 600 / 1,22 /  7,57] +  3% Трансп +  1,2% Заг.скл</t>
  </si>
  <si>
    <t>1,2</t>
  </si>
  <si>
    <t>28</t>
  </si>
  <si>
    <t>КА, п.3</t>
  </si>
  <si>
    <t>Датчик температуры настенный 3005, -50..120 °С / Pt1000 (ДТС3005-PТ100 0.В2)</t>
  </si>
  <si>
    <t>[1 800 / 1,22 /  7,57] +  3% Трансп +  1,2% Заг.скл</t>
  </si>
  <si>
    <t>29</t>
  </si>
  <si>
    <t>КА, п.4</t>
  </si>
  <si>
    <t>Датчик температуры канальный, в гильзе, -50..180 °С / NTC10K / (ARK-3)</t>
  </si>
  <si>
    <t>[11 545,38 / 1,22 /  7,57] +  3% Трансп +  1,2% Заг.скл</t>
  </si>
  <si>
    <t>30</t>
  </si>
  <si>
    <t>КА, п.5</t>
  </si>
  <si>
    <t>Датчик температуры канальный, в гильзе, -50..180 °С / NTC10K /(ARK-3S)</t>
  </si>
  <si>
    <t>[4 990 / 1,22 /  7,57] +  3% Трансп +  1,2% Заг.скл</t>
  </si>
  <si>
    <t>31</t>
  </si>
  <si>
    <t>КА, п.6</t>
  </si>
  <si>
    <t>Датчик температуры погружной, в гильзе, -50..180 °С / NTC10K /L = 100 мм (WTP-3)</t>
  </si>
  <si>
    <t>[4 500 / 1,22 /  7,57] +  3% Трансп +  1,2% Заг.скл</t>
  </si>
  <si>
    <t>32</t>
  </si>
  <si>
    <t>КА, п.7</t>
  </si>
  <si>
    <t>Датчик-реле температуры с направлением зоны возврата в сторону понижения темпертатуры, без кожуха, с соединителем по EN-175301-803 форма А, уставка 40 град.С, климатическое исполнения УХЛ3, IP65 (ТАМ-103С-01.2. 2-3, 40, УХЛ3 )</t>
  </si>
  <si>
    <t>[9 020 / 1,22 /  7,57] +  3% Трансп +  1,2% Заг.скл</t>
  </si>
  <si>
    <t>33</t>
  </si>
  <si>
    <t>КА, п.8</t>
  </si>
  <si>
    <t>Датчик перепада давления воздуха, 20..200 Па / сухой контакт (DVL-200)</t>
  </si>
  <si>
    <t>[4 365 / 1,22 /  7,57] +  3% Трансп +  1,2% Заг.скл</t>
  </si>
  <si>
    <t>34</t>
  </si>
  <si>
    <t>КА, п.9</t>
  </si>
  <si>
    <t>Датчик перепада давления воздуха, 50..500 Па / сухой контакт (DVL-500)</t>
  </si>
  <si>
    <t>[2 200 / 1,22 /  7,57] +  3% Трансп +  1,2% Заг.скл</t>
  </si>
  <si>
    <t>35</t>
  </si>
  <si>
    <t>35,1</t>
  </si>
  <si>
    <t>36</t>
  </si>
  <si>
    <t>КА, п.10</t>
  </si>
  <si>
    <t>Термостат капиллярный, сухой контакт / L = 6000 мм</t>
  </si>
  <si>
    <t>[25 189,92 / 1,22 /  7,57] +  3% Трансп +  1,2% Заг.скл</t>
  </si>
  <si>
    <t>37</t>
  </si>
  <si>
    <t>КА, п.11</t>
  </si>
  <si>
    <t>Термостат капиллярный, сухой контакт / L = 3000 мм</t>
  </si>
  <si>
    <t>38</t>
  </si>
  <si>
    <t>4.11-16-1</t>
  </si>
  <si>
    <t>Монтаж механизма исполнительного массой до 20 кг</t>
  </si>
  <si>
    <t>ТСН-2001.4 Доп. 68, Сб. 11, т. 16, поз. 1</t>
  </si>
  <si>
    <t>38,1</t>
  </si>
  <si>
    <t>1.1-1-58</t>
  </si>
  <si>
    <t>Болты строительные с гайками, оцинкованные, М10х100 мм</t>
  </si>
  <si>
    <t>ТСН-2001.1 Доп. 79, Р. 1, о. 1, поз. 58</t>
  </si>
  <si>
    <t>39</t>
  </si>
  <si>
    <t>КА, п.12</t>
  </si>
  <si>
    <t>Электропривод воздушной заслонки, 3 Нм, пружинный возврат, питание ~ 230 В, 2-х позиц. управление, обратная связь - 2 концевых выключателя (PDF 03/230.D-S)</t>
  </si>
  <si>
    <t>[35 161 / 1,22 /  7,57] +  3% Трансп +  1,2% Заг.скл</t>
  </si>
  <si>
    <t>40</t>
  </si>
  <si>
    <t>КА, п.13</t>
  </si>
  <si>
    <t>Электропривод воздушной заслонки, 4 Нм, без пружинного возврата, питание ~ 230 В, 2-х позиц. управление, обратная связь - 2 концевых выключателя (DA04N220S)</t>
  </si>
  <si>
    <t>[54 120 / 1,22 /  7,57] +  3% Трансп +  1,2% Заг.скл</t>
  </si>
  <si>
    <t>41</t>
  </si>
  <si>
    <t>КА, п.14</t>
  </si>
  <si>
    <t>Электропривод воздушной заслонки, 5 Нм, пружинный возврат, питание ~ 230 В, 2-х позиц. управление, обратная связь - 2 концевых выключателя (DA05S220S)</t>
  </si>
  <si>
    <t>[59 301 / 1,22 /  7,57] +  3% Трансп +  1,2% Заг.скл</t>
  </si>
  <si>
    <t>42</t>
  </si>
  <si>
    <t>КА, п.15</t>
  </si>
  <si>
    <t>Электропривод воздушной заслонки, 10 Нм, пружинный возврат,питание ~ 230 В, 2-х позиц. управление, обратная связь - 2 концевых выключателя (DA10S220S)</t>
  </si>
  <si>
    <t>[62 450 / 1,22 /  7,57] +  3% Трансп +  1,2% Заг.скл</t>
  </si>
  <si>
    <t>4.37-17-1</t>
  </si>
  <si>
    <t>Испытание на холостом ходу машины или механизма с электроприводом массой до 1 т в течение 1 часа при мощности электродвигателя до 2 кВт</t>
  </si>
  <si>
    <t>ТСН-2001.4 Доп. 67, Сб. 37, т. 17, поз. 1</t>
  </si>
  <si>
    <t>ТСН-2001.4-37. Оборудование общего назначения</t>
  </si>
  <si>
    <t>ТСН-2001.4-37-1</t>
  </si>
  <si>
    <t>43</t>
  </si>
  <si>
    <t>4.11-23-1</t>
  </si>
  <si>
    <t>Присоединение проводов, жил электрических кабелей и заземляющих проводников сечением 2,5 мм2 к приборам и средствам автоматизации под винт с оконцеванием наконечником</t>
  </si>
  <si>
    <t>100 концов</t>
  </si>
  <si>
    <t>ТСН-2001.4 Доп. 79, Сб. 11, т. 23, поз. 1</t>
  </si>
  <si>
    <t>Монтаж уровнемера поплавкового с мерной лентой (типа УДУ) для резервуаров наземных</t>
  </si>
  <si>
    <t>44</t>
  </si>
  <si>
    <t>КА, п.16</t>
  </si>
  <si>
    <t>Подвесной сигнализатор (датчик) уровня, длина кабеля 5 м (ПСУ-1/5)</t>
  </si>
  <si>
    <t>[3 950 / 1,22 /  7,57] +  3% Трансп +  1,2% Заг.скл</t>
  </si>
  <si>
    <t>45</t>
  </si>
  <si>
    <t>4.10-81-4</t>
  </si>
  <si>
    <t>Извещатели ОС автоматические, контактный, магнито-контактный на открывание окон, дверей</t>
  </si>
  <si>
    <t>ТСН-2001.4. Доп. 1-42. Сб. 10, т. 81, поз. 4</t>
  </si>
  <si>
    <t>46</t>
  </si>
  <si>
    <t>4.10-59-2</t>
  </si>
  <si>
    <t>Монтаж детали на пультах и панелях - реле</t>
  </si>
  <si>
    <t>ТСН-2001.4 Доп. 67, Сб. 10, т. 59, поз. 2</t>
  </si>
  <si>
    <t>ТСН-2001.4-10. Монтаж радиотелевизионного и электронного оборудования</t>
  </si>
  <si>
    <t>ТСН-2001.4-10-2</t>
  </si>
  <si>
    <t>Монтаж пускателя магнитного общего назначения отдельностоящего, устанавливаемого на конструкции на стене или колонне, на ток до 40 А</t>
  </si>
  <si>
    <t>1.21-5-2127</t>
  </si>
  <si>
    <t>Бирка маркировочная для кабелей и проводов, типа БМ, размер 50х25 мм</t>
  </si>
  <si>
    <t>ТСН-2001.1 Доп. 73, Р. 21, о. 5, поз. 2127</t>
  </si>
  <si>
    <t>47</t>
  </si>
  <si>
    <t>КА, п.17</t>
  </si>
  <si>
    <t>Магнитный дверной контакт с реле задержки MDC (11600 FRICO)</t>
  </si>
  <si>
    <t>[11 840 / 1,22 /  7,57] +  3% Трансп +  1,2% Заг.скл</t>
  </si>
  <si>
    <t>48</t>
  </si>
  <si>
    <t>48,1</t>
  </si>
  <si>
    <t>Монтаж отдельно устанавливаемого преобразователя или блока питания</t>
  </si>
  <si>
    <t>1.21-5-1230</t>
  </si>
  <si>
    <t>Наконечник кабельный, латунный, кольцевой, неизолированный, для жил сечением от 1,0 до 2,5 мм2</t>
  </si>
  <si>
    <t>шт.</t>
  </si>
  <si>
    <t>ТСН-2001.1 Доп. 67, Р. 21, о. 5, поз. 1230</t>
  </si>
  <si>
    <t>49</t>
  </si>
  <si>
    <t>КА, п.18</t>
  </si>
  <si>
    <t>Блок подключения Блок-WA (ver. E) 500233 (Темпломаш)</t>
  </si>
  <si>
    <t>[15 800 / 1,22 /  7,57] +  3% Трансп +  1,2% Заг.скл</t>
  </si>
  <si>
    <t>Оборудование для диспетчеризации</t>
  </si>
  <si>
    <t>Установка аппарата напольного массой до 0,2 т</t>
  </si>
  <si>
    <t>50</t>
  </si>
  <si>
    <t>Установка аппарата настольного массой до 0,03 т</t>
  </si>
  <si>
    <t>51</t>
  </si>
  <si>
    <t>КА, п.19</t>
  </si>
  <si>
    <t>Системный блок Core™ i5-11600K OEM 3.9GHz/H510M-R-I/DDR4/8Gb 2666MHz/SSD-256Gb/HDD-1Tb/GT 1030-2Gb/500W</t>
  </si>
  <si>
    <t>[75 000 / 1,22 /  7,57] +  3% Трансп +  1,2% Заг.скл</t>
  </si>
  <si>
    <t>52</t>
  </si>
  <si>
    <t>4.11-7-1</t>
  </si>
  <si>
    <t>Установка аппарата настольного массой до 0,015 т</t>
  </si>
  <si>
    <t>ТСН-2001.4 Доп. 68, Сб. 11, т. 7, поз. 1</t>
  </si>
  <si>
    <t>53</t>
  </si>
  <si>
    <t>КА, п.20</t>
  </si>
  <si>
    <t>Монитор 27" М2701, 1920х1080, 75 Гц, 250 кд/м2, 178°/178°, IPS,HDMI, DisplayPort, VGA, USB</t>
  </si>
  <si>
    <t>[24 500 / 1,22 /  7,57] +  3% Трансп +  1,2% Заг.скл</t>
  </si>
  <si>
    <t>54</t>
  </si>
  <si>
    <t>КА, п.21</t>
  </si>
  <si>
    <t>Беспроводной комплект: клавиатура + мышь</t>
  </si>
  <si>
    <t>[2 500 / 1,22 /  7,57] +  3% Трансп +  1,2% Заг.скл</t>
  </si>
  <si>
    <t>55</t>
  </si>
  <si>
    <t>Монтаж блока питания сети (БПС) в диспетчерской</t>
  </si>
  <si>
    <t>56</t>
  </si>
  <si>
    <t>КА, п.22</t>
  </si>
  <si>
    <t>ИБП СИПБ1,5КА.10-11 1500 кВА/1500 Вт, 230 Вт</t>
  </si>
  <si>
    <t>[54 350 / 1,22 /  7,57] +  3% Трансп +  1,2% Заг.скл</t>
  </si>
  <si>
    <t>57</t>
  </si>
  <si>
    <t>4.10-27-4</t>
  </si>
  <si>
    <t>Прокладка и включение перемычки кабельной между секциями одного статива без укладки в кабельном канале</t>
  </si>
  <si>
    <t>100 перемычек</t>
  </si>
  <si>
    <t>ТСН-2001.4 Доп. 67, Сб. 10, т. 27, поз. 4</t>
  </si>
  <si>
    <t>4.10-139-1</t>
  </si>
  <si>
    <t>Разделка коаксиального ТВ кабеля в разъемы и подключение к оборудованию, диаметр оболочки кабеля до 20 мм</t>
  </si>
  <si>
    <t>1 конец кабеля</t>
  </si>
  <si>
    <t>ТСН-2001.4 Доп. 81, Сб. 10, т. 139, поз. 1</t>
  </si>
  <si>
    <t>58</t>
  </si>
  <si>
    <t>13.1-2-434</t>
  </si>
  <si>
    <t>Шнур коммутационный (патч-корд), тип разъемов RJ45 - RJ45, категория 5E, неэкранированный, оболочка LSZH, длина 3 м</t>
  </si>
  <si>
    <t>ТСН-2001.13-2. Доп. 34. 13.1-2-434</t>
  </si>
  <si>
    <t>Сметная стоимость оборудования</t>
  </si>
  <si>
    <t>ТСН-2001.13. Сметная стоимость оборудования</t>
  </si>
  <si>
    <t>ТСН-2001.13</t>
  </si>
  <si>
    <t>59</t>
  </si>
  <si>
    <t>13.1-2-446</t>
  </si>
  <si>
    <t>Шнур коммутационный (патч-корд), тип разъемов RJ45 - RJ45, категория 5E, длина 1,5 м, неэкранированный</t>
  </si>
  <si>
    <t>ТСН-2001.13-2. Доп. 22. 13.1-2-446</t>
  </si>
  <si>
    <t>Программное обеспечение</t>
  </si>
  <si>
    <t>4.10-145-16</t>
  </si>
  <si>
    <t>Настройка синхронных цифровых систем передачи, настройка системы контроля и управления, программирование сетевого элемента и отладка его работы (мультиплексор, регенератор)</t>
  </si>
  <si>
    <t>1 сетевой элемент</t>
  </si>
  <si>
    <t>ТСН-2001.4. Доп. 1-42. Сб. 10, т. 145, поз. 16</t>
  </si>
  <si>
    <t>ТСН-2001.4-10. Прокладка и монтаж сетей связи/прокладка и монтаж междугородных линий связи</t>
  </si>
  <si>
    <t>ТСН-2001.4-10-7</t>
  </si>
  <si>
    <t>60</t>
  </si>
  <si>
    <t>КА, п.23</t>
  </si>
  <si>
    <t>Неисключительное право использования программы для ЭВМ MasterSCADA 4D. Расширенная локальная исполнительная система на 1000 внешних точек ввода-вывода  (MPS-MSRT4D-1K-S)</t>
  </si>
  <si>
    <t>[90 850 / 1,22 /  7,57] +  3% Трансп +  1,2% Заг.скл</t>
  </si>
  <si>
    <t>61</t>
  </si>
  <si>
    <t>КА, п.24</t>
  </si>
  <si>
    <t>Лицензия на программу для ЭВМ "Guardant OS" на носителе Sign 9OS_Sign)</t>
  </si>
  <si>
    <t>[3 920 / 1,22 /  7,57] +  3% Трансп +  1,2% Заг.скл</t>
  </si>
  <si>
    <t>62</t>
  </si>
  <si>
    <t>КА, п.25</t>
  </si>
  <si>
    <t>Прикладное программное обеспечение свободно-программируемого контроллера "Wirenboard" (ALG-WB-SW)</t>
  </si>
  <si>
    <t>[23 500 / 1,22 /  7,57] +  3% Трансп +  1,2% Заг.скл</t>
  </si>
  <si>
    <t>63</t>
  </si>
  <si>
    <t>КА, п.26</t>
  </si>
  <si>
    <t>Прикладное программное обеспечение свободно-программируемого контроллера MasterSCADA(ALG-MasterSCA DA)</t>
  </si>
  <si>
    <t>[33 650 / 1,22 /  7,57] +  3% Трансп +  1,2% Заг.скл</t>
  </si>
  <si>
    <t>64</t>
  </si>
  <si>
    <t>4.10-176-1</t>
  </si>
  <si>
    <t>Монтаж блока контроля датчиков (контроллер)</t>
  </si>
  <si>
    <t>10 шт.</t>
  </si>
  <si>
    <t>ТСН-2001.4 Доп. 80, Сб. 10, т. 176, поз. 1</t>
  </si>
  <si>
    <t>65</t>
  </si>
  <si>
    <t>КА, п.27</t>
  </si>
  <si>
    <t>Центральный контроллер AC Smart 5 с сенсорным дисплеем (управление, планирование и мониторинг до 128 внутренних блоков) PACS5A000</t>
  </si>
  <si>
    <t>[258 007 / 1,22 /  7,57] +  3% Трансп +  1,2% Заг.скл</t>
  </si>
  <si>
    <t>Щиты и пульты</t>
  </si>
  <si>
    <t>66</t>
  </si>
  <si>
    <t>4.11-17-1</t>
  </si>
  <si>
    <t>Монтаж щитов и пультов массой до 50кг</t>
  </si>
  <si>
    <t>ТСН-2001.4 Доп. 80, Сб. 11, т. 17, поз. 1</t>
  </si>
  <si>
    <t>Монтаж пультов и шкафов управления, шкафа (пульта) управления навесного, высотой, шириной, глубиной до 600х600х350 мм</t>
  </si>
  <si>
    <t>1.1-1-57</t>
  </si>
  <si>
    <t>Болты строительные с гайками и шайбами, черные, М10х100 мм</t>
  </si>
  <si>
    <t>ТСН-2001.1 Доп. 79, Р. 1, о. 1, поз. 57</t>
  </si>
  <si>
    <t>67</t>
  </si>
  <si>
    <t>КА, п.28</t>
  </si>
  <si>
    <t>Щит мониторинга ЩМ-1</t>
  </si>
  <si>
    <t>[228 283,65 / 1,22 /  7,57] +  3% Трансп +  1,2% Заг.скл</t>
  </si>
  <si>
    <t>68</t>
  </si>
  <si>
    <t>КА, п.29</t>
  </si>
  <si>
    <t>Щит мониторинга ЩМ-П</t>
  </si>
  <si>
    <t>[230 360 / 1,22 /  7,57] +  3% Трансп +  1,2% Заг.скл</t>
  </si>
  <si>
    <t>69</t>
  </si>
  <si>
    <t>КА, п.30</t>
  </si>
  <si>
    <t>Блок управления CHU UV-W-1R0 S3/N Нестандарт</t>
  </si>
  <si>
    <t>[286 360,44 / 1,22 /  7,57] +  3% Трансп +  1,2% Заг.скл</t>
  </si>
  <si>
    <t>70</t>
  </si>
  <si>
    <t>КА, п.31</t>
  </si>
  <si>
    <t>Блок управления CHU UV-W-3R0 S3/N Нестандарт</t>
  </si>
  <si>
    <t>[291 433,38 / 1,22 /  7,57] +  3% Трансп +  1,2% Заг.скл</t>
  </si>
  <si>
    <t>71</t>
  </si>
  <si>
    <t>КА, п.32</t>
  </si>
  <si>
    <t>Блок управления CHU UV-W-1R0 S1 S3/N Нестандарт</t>
  </si>
  <si>
    <t>[294 407,19 / 1,22 /  7,57] +  3% Трансп +  1,2% Заг.скл</t>
  </si>
  <si>
    <t>72</t>
  </si>
  <si>
    <t>КА, п.33</t>
  </si>
  <si>
    <t>Блок управления CHU UV-E3-10 S1  S3/N Нестандарт</t>
  </si>
  <si>
    <t>[250 016 / 1,22 /  7,57] +  3% Трансп +  1,2% Заг.скл</t>
  </si>
  <si>
    <t>73</t>
  </si>
  <si>
    <t>КА, п.34</t>
  </si>
  <si>
    <t>Блок управления CHU UV-W-1R0 /N Нестандарт</t>
  </si>
  <si>
    <t>74</t>
  </si>
  <si>
    <t>КА, п.35</t>
  </si>
  <si>
    <t>Блок управления CHU UV-W-3R0 /N  Нестандарт</t>
  </si>
  <si>
    <t>75</t>
  </si>
  <si>
    <t>КА, п.36</t>
  </si>
  <si>
    <t>Блок управления CHU UV-E3-10 S3/N  Нестандарт</t>
  </si>
  <si>
    <t>76</t>
  </si>
  <si>
    <t>КА, п.37</t>
  </si>
  <si>
    <t>Блок управления CHU с контроллером UV-1R0 /N  Нестандарт</t>
  </si>
  <si>
    <t>[320 000 / 1,22 /  7,57] +  3% Трансп +  1,2% Заг.скл</t>
  </si>
  <si>
    <t>77</t>
  </si>
  <si>
    <t>КА, п.38</t>
  </si>
  <si>
    <t>Блок управления CHU с контроллером UV-10 /N  Нестандарт</t>
  </si>
  <si>
    <t>[318 500 / 1,22 /  7,57] +  3% Трансп +  1,2% Заг.скл</t>
  </si>
  <si>
    <t>78</t>
  </si>
  <si>
    <t>КА, п.39</t>
  </si>
  <si>
    <t>Блок управления CHU с контроллером UV-3R0 /N  Нестандарт</t>
  </si>
  <si>
    <t>[340 500 / 1,22 /  7,57] +  3% Трансп +  1,2% Заг.скл</t>
  </si>
  <si>
    <t>79</t>
  </si>
  <si>
    <t>КА, п.40</t>
  </si>
  <si>
    <t>Блок управления CHU с контроллером UV-1R0 S1/N Нестандарт</t>
  </si>
  <si>
    <t>[319 520,2 / 1,22 /  7,57] +  3% Трансп +  1,2% Заг.скл</t>
  </si>
  <si>
    <t>80</t>
  </si>
  <si>
    <t>КА, п.41</t>
  </si>
  <si>
    <t>Блок управления CHU с контроллером UV-3R0 S1/N Нестандарт</t>
  </si>
  <si>
    <t>[325 612,3 / 1,22 /  7,57] +  3% Трансп +  1,2% Заг.скл</t>
  </si>
  <si>
    <t>81</t>
  </si>
  <si>
    <t>КА, п.42</t>
  </si>
  <si>
    <t>Шкаф управления двумя дренажными насосами до 4,0А, комплектно с 5-ю стержневыми датчиками уровня ШУДН2-380В-4 0А-С.TK.РКФ.Т</t>
  </si>
  <si>
    <t>[79 560 / 1,22 /  7,57] +  3% Трансп +  1,2% Заг.скл</t>
  </si>
  <si>
    <t>82</t>
  </si>
  <si>
    <t>КА, п.43</t>
  </si>
  <si>
    <t>Щит с преобразователем интерфейса 2хModbus RTU RS422/485 -&gt;ModbusTCP ЩПИ.2</t>
  </si>
  <si>
    <t>[20 990 / 1,22 /  7,57] +  3% Трансп +  1,2% Заг.скл</t>
  </si>
  <si>
    <t>83</t>
  </si>
  <si>
    <t>83,1</t>
  </si>
  <si>
    <t>84</t>
  </si>
  <si>
    <t>КА, п.44</t>
  </si>
  <si>
    <t>Блок управления для приводов с питанием 24В CV10</t>
  </si>
  <si>
    <t>[20 750 / 1,22 /  7,57] +  3% Трансп +  1,2% Заг.скл</t>
  </si>
  <si>
    <t>85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</si>
  <si>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</si>
  <si>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</si>
  <si>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</si>
  <si>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Аппараты приемные, приборы ПС приемно-контрольные, пусковые, концентратор, блок линейный</t>
  </si>
  <si>
    <t>86</t>
  </si>
  <si>
    <t>КА, п.45</t>
  </si>
  <si>
    <t>Комплект оборудования для управления освещением, 6 управляемых групп, модуль управления WirenBoard, протокол Modbus RTU WB-БУ6</t>
  </si>
  <si>
    <t>[6 240 / 1,22 /  7,57] +  3% Трансп +  1,2% Заг.скл</t>
  </si>
  <si>
    <t>87</t>
  </si>
  <si>
    <t>4.8-335-2</t>
  </si>
  <si>
    <t>Монтаж выключателя накладного типа: двухклавишного</t>
  </si>
  <si>
    <t>ТСН-2001.4 Доп. 81, Сб. 8, т. 335, поз. 2</t>
  </si>
  <si>
    <t>4.8-243-3</t>
  </si>
  <si>
    <t>Монтаж выключателя полугерметического и герметического</t>
  </si>
  <si>
    <t>ТСН-2001.4 Доп. 79, Сб. 8, т. 243, поз. 3</t>
  </si>
  <si>
    <t>88</t>
  </si>
  <si>
    <t>КА, п.46</t>
  </si>
  <si>
    <t>Выключатель без фиксации, накладной, для оконных приводов (А4 10-891)</t>
  </si>
  <si>
    <t>[1 200 / 1,22 /  7,57] +  3% Трансп +  1,2% Заг.скл</t>
  </si>
  <si>
    <t>4.8-241-1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</si>
  <si>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10 мм2</t>
  </si>
  <si>
    <t>100 жил</t>
  </si>
  <si>
    <t>ТСН-2001.4 Доп. 79, Сб. 8, т. 241, поз. 1</t>
  </si>
  <si>
    <t>Электроаппараты</t>
  </si>
  <si>
    <t>89</t>
  </si>
  <si>
    <t>89,1</t>
  </si>
  <si>
    <t>Установка преобразователя электрического многозонного</t>
  </si>
  <si>
    <t>90</t>
  </si>
  <si>
    <t>КА, п.47</t>
  </si>
  <si>
    <t>Частотный преобразователь 0,75 кВт, 220 В</t>
  </si>
  <si>
    <t>[50 554,77 / 1,22 /  7,57] +  3% Трансп +  1,2% Заг.скл</t>
  </si>
  <si>
    <t>91</t>
  </si>
  <si>
    <t>КА, п.48</t>
  </si>
  <si>
    <t>Частотный преобразователь 1,5 кВт, 220 В</t>
  </si>
  <si>
    <t>[56 152,53 / 1,22 /  7,57] +  3% Трансп +  1,2% Заг.скл</t>
  </si>
  <si>
    <t>92</t>
  </si>
  <si>
    <t>КА, п.49</t>
  </si>
  <si>
    <t>Частотный преобразователь 2,2 кВт, 380 В</t>
  </si>
  <si>
    <t>[78 543,57 / 1,22 /  7,57] +  3% Трансп +  1,2% Заг.скл</t>
  </si>
  <si>
    <t>93</t>
  </si>
  <si>
    <t>КА, п.50</t>
  </si>
  <si>
    <t>Частотный преобразователь 4 кВт, 380 В</t>
  </si>
  <si>
    <t>[118 427,61 / 1,22 /  7,57] +  3% Трансп +  1,2% Заг.скл</t>
  </si>
  <si>
    <t>94</t>
  </si>
  <si>
    <t>94,1</t>
  </si>
  <si>
    <t>Монтаж пульта регулирования регулятора электрического с количеством ручек до 24</t>
  </si>
  <si>
    <t>95</t>
  </si>
  <si>
    <t>КА, п.51</t>
  </si>
  <si>
    <t>Регулятор скорости (STY-1,5)</t>
  </si>
  <si>
    <t>[13 819,47 / 1,22 /  7,57] +  3% Трансп +  1,2% Заг.скл</t>
  </si>
  <si>
    <t>96</t>
  </si>
  <si>
    <t>КА, п.52</t>
  </si>
  <si>
    <t>Выносной пульт (CR-TOP PDU2)</t>
  </si>
  <si>
    <t>[16 127 / 1,22 /  7,57] +  3% Трансп +  1,2% Заг.скл</t>
  </si>
  <si>
    <t>Кабели и провода</t>
  </si>
  <si>
    <t>97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</si>
  <si>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</si>
  <si>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</si>
  <si>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</si>
  <si>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98</t>
  </si>
  <si>
    <t>КА, п.53</t>
  </si>
  <si>
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1x2x0.75</t>
  </si>
  <si>
    <t>м</t>
  </si>
  <si>
    <t>Материалы, отсутствующие в СНБ (Строительные)</t>
  </si>
  <si>
    <t>МР КА Строительные</t>
  </si>
  <si>
    <t>[45 / 1,22 /  9,84] +  2% Заг.скл</t>
  </si>
  <si>
    <t>0</t>
  </si>
  <si>
    <t>99</t>
  </si>
  <si>
    <t>КА, п.56</t>
  </si>
  <si>
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1x2x0.75</t>
  </si>
  <si>
    <t>[54,61 / 1,22 /  9,84] +  2% Заг.скл</t>
  </si>
  <si>
    <t>100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</si>
  <si>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</si>
  <si>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101</t>
  </si>
  <si>
    <t>Кабели витая пара, неэкранированная, UTPкатегория 5е, 4 пары, одножильные, внутренние ParLan UTP Cat5е PVCLS нг(А)-LSLTx 4х2х0,52</t>
  </si>
  <si>
    <t>[97,34 / 1,22 /  9,84] +  2% Заг.скл</t>
  </si>
  <si>
    <t>102</t>
  </si>
  <si>
    <t>КА, п.58</t>
  </si>
  <si>
    <t>Кабель симметричный, для промышленного интерфейса RS-485, экранированный и с низким дымо- и газовыделением и низкой токсичностью продуктов горения СегменКИ-485-ЭВнг(А)-LSLTx 1x2x0.60</t>
  </si>
  <si>
    <t>[140 / 1,22 /  9,84] +  2% Заг.скл</t>
  </si>
  <si>
    <t>103</t>
  </si>
  <si>
    <t>КА, п.59</t>
  </si>
  <si>
    <t>Кабель монтажный с низким дымо- и газовыделением и низкой токсичностью продуктов горения МКЭШнг(А)-LSLTx 2x0.75</t>
  </si>
  <si>
    <t>[83,42 / 1,22 /  9,84] +  2% Заг.скл</t>
  </si>
  <si>
    <t>КА, п.57</t>
  </si>
  <si>
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2x2x0.75</t>
  </si>
  <si>
    <t>[66 / 1,22 /  9,84] +  2% Заг.скл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</si>
  <si>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</si>
  <si>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</si>
  <si>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</si>
  <si>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104</t>
  </si>
  <si>
    <t>1.23-1-346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</si>
  <si>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4х1 мм2 (КВВГнг(А)-LSLTx 4x1.00)</t>
  </si>
  <si>
    <t>км</t>
  </si>
  <si>
    <t>ТСН-2001.1 Доп. 79, Р. 23, о. 1, поз. 346</t>
  </si>
  <si>
    <t>Материалы монтажные</t>
  </si>
  <si>
    <t>ТСН-2001.1 Материалы монтажные</t>
  </si>
  <si>
    <t>ТСН-2001.1-2</t>
  </si>
  <si>
    <t>105</t>
  </si>
  <si>
    <t>1.23-1-347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</si>
  <si>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5х1 мм2</t>
  </si>
  <si>
    <t>ТСН-2001.1 Доп. 79, Р. 23, о. 1, поз. 347</t>
  </si>
  <si>
    <t>106</t>
  </si>
  <si>
    <t>1.23-1-428</t>
  </si>
  <si>
    <t>Кабель контрольный с медными жилами, с изоляцией и оболочкой из поливинилхлоридной композиции пониженной пожароопасности, с низким дымо- и газовыделением, в общем экране под оболочкой, марка КВВГЭнг(А)-LS, число жил и сечение 4х1 мм2</t>
  </si>
  <si>
    <t>ТСН-2001.1 Доп. 79, Р. 23, о. 1, поз. 428</t>
  </si>
  <si>
    <t>107</t>
  </si>
  <si>
    <t>1.23-1-271</t>
  </si>
  <si>
    <t>Кабель контрольный с медными жилами с изоляцией и оболочкой из поливинилхлоридного пластиката пониженной пожароопасности, экранированный, марка КВВГЭнг(А), число жил и сечение 5х1,0 мм2</t>
  </si>
  <si>
    <t>ТСН-2001.1 Доп. 79, Р. 23, о. 1, поз. 271</t>
  </si>
  <si>
    <t>108</t>
  </si>
  <si>
    <t>КА, п.54</t>
  </si>
  <si>
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1x2x1.5</t>
  </si>
  <si>
    <t>[61 / 1,22 /  9,84] +  2% Заг.скл</t>
  </si>
  <si>
    <t>109</t>
  </si>
  <si>
    <t>КА, п.55</t>
  </si>
  <si>
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2x2x0.75</t>
  </si>
  <si>
    <t>[68 / 1,22 /  9,84] +  2% Заг.скл</t>
  </si>
  <si>
    <t>110</t>
  </si>
  <si>
    <t>4.8-175-3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</si>
  <si>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16 мм2</t>
  </si>
  <si>
    <t>ТСН-2001.4 Доп. 79, Сб. 8, т. 175, поз. 3</t>
  </si>
  <si>
    <t>111</t>
  </si>
  <si>
    <t>1.23-1-348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</si>
  <si>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7х1 мм2</t>
  </si>
  <si>
    <t>ТСН-2001.1 Доп. 79, Р. 23, о. 1, поз. 348</t>
  </si>
  <si>
    <t>112</t>
  </si>
  <si>
    <t>1.23-1-350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</si>
  <si>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14х1 мм2</t>
  </si>
  <si>
    <t>ТСН-2001.1 Доп. 79, Р. 23, о. 1, поз. 350</t>
  </si>
  <si>
    <t>113</t>
  </si>
  <si>
    <t>1.23-1-381</t>
  </si>
  <si>
    <t>Кабель контрольный с медными жилами огнестойкий, с изоляцией и оболочкой из поливинилхлоридной композиции пониженной пожароопасности, с низким дымо- и газовыделением, в общем экране под оболочкой, марка КВВГЭнг(А)-FRLS, число жил и сечение 7х1,0 мм2</t>
  </si>
  <si>
    <t>ТСН-2001.1 Доп. 79, Р. 23, о. 1, поз. 381</t>
  </si>
  <si>
    <t>114</t>
  </si>
  <si>
    <t>1.23-1-383</t>
  </si>
  <si>
    <t>Кабель контрольный с медными жилами огнестойкий, с изоляцией и оболочкой из поливинилхлоридной композиции пониженной пожароопасности, с низким дымо- и газовыделением, в общем экране под оболочкой, марка КВВГЭнг(А)-FRLS, число жил и сечение 14х1,0 мм2</t>
  </si>
  <si>
    <t>ТСН-2001.1 Доп. 79, Р. 23, о. 1, поз. 383</t>
  </si>
  <si>
    <t>Монтажные изделия</t>
  </si>
  <si>
    <t>115</t>
  </si>
  <si>
    <t>Прокладка металлического перфорированного лотка по установленным конструкциям, массой погонного метра до 4 кг</t>
  </si>
  <si>
    <t>115,1</t>
  </si>
  <si>
    <t>1.21-5-1706</t>
  </si>
  <si>
    <t>Лоток кабельный замковый стальной, оцинкованный, перфорированный, без крышки, толщина стали 1,0 мм, размер 3000х200х50 мм</t>
  </si>
  <si>
    <t>ТСН-2001.1 Доп. 79, Р. 21, о. 5, поз. 1706</t>
  </si>
  <si>
    <t>115,2</t>
  </si>
  <si>
    <t>1.21-5-1367</t>
  </si>
  <si>
    <t>Пластина медная, никелированная, для заземления в стыкуемых соединениях "мама-мама" и "папа-папа", размер 49х18х1 мм</t>
  </si>
  <si>
    <t>ТСН-2001.1 Доп. 70, Р. 21, о. 5, поз. 1367</t>
  </si>
  <si>
    <t>115,3</t>
  </si>
  <si>
    <t>1.21-5-2572</t>
  </si>
  <si>
    <t>Винт со специальной головкой стальной оцинкованный, для проволочного лотка, М6х14 мм</t>
  </si>
  <si>
    <t>ТСН-2001.1 Доп. 81, Р. 21, о. 5, поз. 2572</t>
  </si>
  <si>
    <t>116</t>
  </si>
  <si>
    <t>1.21-5-2307</t>
  </si>
  <si>
    <t>Угол горизонтальный 90° стальной, оцинкованный, без крышки, для кабельных лотков сечением 200х50 мм</t>
  </si>
  <si>
    <t>ТСН-2001.1 Доп. 77, Р. 21, о. 5, поз. 2307</t>
  </si>
  <si>
    <t>1.21-5-2217</t>
  </si>
  <si>
    <t>Ответвитель Т-образный вертикальный стальной, оцинкованный, без крышки, для кабельных лотков сечением 200х50 мм</t>
  </si>
  <si>
    <t>ТСН-2001.1 Доп. 79, Р. 21, о. 5, поз. 2217</t>
  </si>
  <si>
    <t>117</t>
  </si>
  <si>
    <t>1.21-5-1479</t>
  </si>
  <si>
    <t>Ответвитель Т-образный стальной, оцинкованный, без крышки, в комплекте с крепежными элементами и соединительными пластинами, толщина стали 0,8 мм, для кабельных лотков шириной 200 мм, высота 50 мм</t>
  </si>
  <si>
    <t>ТСН-2001.1 Доп. 79, Р. 21, о. 5, поз. 1479</t>
  </si>
  <si>
    <t>118</t>
  </si>
  <si>
    <t>4.8-331-11</t>
  </si>
  <si>
    <t>Установка крышек металлических на лотки металлические перфорированные и неперфорированные массой 1 м до 2 кг</t>
  </si>
  <si>
    <t>ТСН-2001.4 Доп. 79, Сб. 8, т. 331, поз. 11</t>
  </si>
  <si>
    <t>118,1</t>
  </si>
  <si>
    <t>1.21-5-1343</t>
  </si>
  <si>
    <t>Крышка для лотка замкового, стальная, оцинкованная, с заземлением, толщина стали 0,6 мм, размер 3000х200х15 мм</t>
  </si>
  <si>
    <t>ТСН-2001.1 Доп. 79, Р. 21, о. 5, поз. 1343</t>
  </si>
  <si>
    <t>118,2</t>
  </si>
  <si>
    <t>119</t>
  </si>
  <si>
    <t>1.21-5-1392</t>
  </si>
  <si>
    <t>Крышка для угла горизонтального 90° стальная, оцинкованная, толщина стали 0,6 мм, для кабельных лотков шириной 200 мм, высота 15 мм</t>
  </si>
  <si>
    <t>ТСН-2001.1 Доп. 79, Р. 21, о. 5, поз. 1392</t>
  </si>
  <si>
    <t>120</t>
  </si>
  <si>
    <t>1.21-5-1394</t>
  </si>
  <si>
    <t>Крышка для горизонтального Т-образного ответвителя, стальная, горячеоцинкованная, толщина стали 0,6 мм, для кабельных лотков шириной 200 мм, высота 15 мм</t>
  </si>
  <si>
    <t>ТСН-2001.1 Доп. 79, Р. 21, о. 5, поз. 1394</t>
  </si>
  <si>
    <t>121</t>
  </si>
  <si>
    <t>Установка конструкций металлических: консольных кронштейнов по бетонным основаниям</t>
  </si>
  <si>
    <t>121,1</t>
  </si>
  <si>
    <t>1.21-5-2482</t>
  </si>
  <si>
    <t>Консоль (кронштейн) двойная стальная, оцинкованная, для крепления в профиль при монтаже трассы кабельных лотков шириной до 600 мм, подвесных элементов и конструкций, С-образный профиль сечением 41х41х2,5 мм, длина опорной площадки 175 мм</t>
  </si>
  <si>
    <t>ТСН-2001.1 Доп. 79, Р. 21, о. 5, поз. 2482</t>
  </si>
  <si>
    <t>Материалы</t>
  </si>
  <si>
    <t>122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</si>
  <si>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</si>
  <si>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122,1</t>
  </si>
  <si>
    <t>1.21-5-1365</t>
  </si>
  <si>
    <t>Коробка ответвительная, пластиковая, круглая, 4 ввода для труб и кабеля, 4 направляющих для крепления клеммных колодок на дне коробки, защелкивающаяся крышка, степень защиты IP44, размер без учета кабельных вводов 40х80 мм</t>
  </si>
  <si>
    <t>ТСН-2001.1 Доп. 73, Р. 21, о. 5, поз. 1365</t>
  </si>
  <si>
    <t>122,2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</si>
  <si>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</si>
  <si>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</si>
  <si>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</si>
  <si>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123</t>
  </si>
  <si>
    <t>КА, п.62</t>
  </si>
  <si>
    <t>Гибкая гофрированная ПЛЛ труба без содержания галогенов, ДУ16, O 15.8 / 11.3 мм, протяжка, цвет белый</t>
  </si>
  <si>
    <t>Материалы, отсутствующие в СНБ (Монтажные)</t>
  </si>
  <si>
    <t>МР КА Монтажные</t>
  </si>
  <si>
    <t>[101,7 / 1,22 /  9,84] +  2% Заг.скл</t>
  </si>
  <si>
    <t>124</t>
  </si>
  <si>
    <t>1.21-5-2141</t>
  </si>
  <si>
    <t>Клемма монтажная рычажная, сечение зажимаемого провода от 0,08 до 4,0 мм2, на 3 провода</t>
  </si>
  <si>
    <t>ТСН-2001.1 Доп. 75, Р. 21, о. 5, поз. 2141</t>
  </si>
  <si>
    <t>125</t>
  </si>
  <si>
    <t>125,1</t>
  </si>
  <si>
    <t>126</t>
  </si>
  <si>
    <t>КА, п.63</t>
  </si>
  <si>
    <t>Гибкая гофрированная ПЛЛ труба не содержащая галогенов, ДУ20, O19.7 / 14.8 мм, протяжка, цвет белый</t>
  </si>
  <si>
    <t>[133,33 / 1,22 /  9,84] +  2% Заг.скл</t>
  </si>
  <si>
    <t>127</t>
  </si>
  <si>
    <t>4.8-170-8</t>
  </si>
  <si>
    <t>Прокладка по установленным конструкциям, в готовых бороздах по основанию пола стальной трубы диаметром до 50 мм</t>
  </si>
  <si>
    <t>ТСН-2001.4 Доп. 79, Сб. 8, т. 170, поз. 8</t>
  </si>
  <si>
    <t>127,1</t>
  </si>
  <si>
    <t>1.12-1-27</t>
  </si>
  <si>
    <t>Заготовка для электропроводки из водогазопроводных труб, диаметр условного прохода 50 мм</t>
  </si>
  <si>
    <t>ТСН-2001.1 Доп. 79, Р. 12, о. 1, поз. 27</t>
  </si>
  <si>
    <t>128</t>
  </si>
  <si>
    <t>Прокладка пластикового кабель-канала по бетонному основанию</t>
  </si>
  <si>
    <t>128,1</t>
  </si>
  <si>
    <t>1.1-1-3012</t>
  </si>
  <si>
    <t>Кабель-канал, размер 12х7 мм</t>
  </si>
  <si>
    <t>ТСН-2001.1 Доп. 67, Р. 1, о. 1, поз. 3012</t>
  </si>
  <si>
    <t>ЩМ-1</t>
  </si>
  <si>
    <t>129</t>
  </si>
  <si>
    <t>Монтаж пультов и шкафов управления, шкафа (пульта) управления навесного, высотой, шириной, глубиной до 900х600х500 мм</t>
  </si>
  <si>
    <t>130</t>
  </si>
  <si>
    <t>КА, п.60</t>
  </si>
  <si>
    <t>Щит навесной металлический ST, 800x800x200, IP66, с м/п R5ST0882 DKC</t>
  </si>
  <si>
    <t>КОМПЛЕКТ</t>
  </si>
  <si>
    <t>[259 719,28 / 1,22 /  7,57] +  3% Трансп +  1,2% Заг.скл</t>
  </si>
  <si>
    <t>131</t>
  </si>
  <si>
    <t>1.21-5-2475</t>
  </si>
  <si>
    <t>Кронштейн Г-образный стальной оцинкованный, для крепления лотков к стене, толщина стали 2 мм, размер 90х50х45 мм</t>
  </si>
  <si>
    <t>ТСН-2001.1 Доп. 77, Р. 21, о. 5, поз. 2475</t>
  </si>
  <si>
    <t>4.8-83-22</t>
  </si>
  <si>
    <t>Установка конструкций металлических кабельных, кронштейна настенного крепления на анкерах массой до 15 кг</t>
  </si>
  <si>
    <t>100 шт. кронштейнов</t>
  </si>
  <si>
    <t>ТСН-2001.4 Доп. 69, Сб. 8, т. 83, поз. 22</t>
  </si>
  <si>
    <t>ЩМ-П</t>
  </si>
  <si>
    <t>132</t>
  </si>
  <si>
    <t>133</t>
  </si>
  <si>
    <t>КА, п.61</t>
  </si>
  <si>
    <t>Щит навесной металлический ST, 800x600x200, IP66, с м/п R5ST0862 DKC</t>
  </si>
  <si>
    <t>[239 089,34 / 1,22 /  7,57] +  3% Трансп +  1,2% Заг.скл</t>
  </si>
  <si>
    <t>134</t>
  </si>
  <si>
    <t>и1</t>
  </si>
  <si>
    <t>Итого</t>
  </si>
  <si>
    <t>и2</t>
  </si>
  <si>
    <t>НДС 22%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</si>
  <si>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</si>
  <si>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</si>
  <si>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</si>
  <si>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</si>
  <si>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</si>
  <si>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</si>
  <si>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</si>
  <si>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</si>
  <si>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</si>
  <si>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</si>
  <si>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</si>
  <si>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</si>
  <si>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</si>
  <si>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</si>
  <si>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</si>
  <si>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Базовый уровень цен</t>
  </si>
  <si>
    <t>Сборник индексов</t>
  </si>
  <si>
    <t>Коэффициенты к ТСН-2001 МГЭ Дополнение 81, ремонт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</si>
  <si>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</si>
  <si>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</si>
  <si>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</si>
  <si>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</si>
  <si>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</si>
  <si>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</si>
  <si>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</si>
  <si>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</si>
  <si>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</si>
  <si>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</si>
  <si>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</si>
  <si>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маш.-ч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</si>
  <si>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</si>
  <si>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</si>
  <si>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</si>
  <si>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</si>
  <si>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1.1-1-1565</t>
  </si>
  <si>
    <t>ТСН-2001.1 Доп. 79, Р. 1, о. 1, поз. 1565</t>
  </si>
  <si>
    <t>Электроды, типа Э-42, Э-46, Э-50, диаметр от 2 до 2,5 мм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</si>
  <si>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</si>
  <si>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</si>
  <si>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</si>
  <si>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1.12-6-688</t>
  </si>
  <si>
    <t>ТСН-2001.1 Доп. 79, Р. 12, о. 6, поз. 688</t>
  </si>
  <si>
    <t>Трубы стальные водогазопроводные черные (неоцинкованные), легкие, ГОСТ 3262-75, диаметр условного прохода 50 мм, толщина стенки 3 мм</t>
  </si>
  <si>
    <t>1.21-5-856</t>
  </si>
  <si>
    <t>ТСН-2001.1 Доп. 79, Р. 21, о. 5, поз. 856</t>
  </si>
  <si>
    <t>Уголок монтажный стальной перфорированный окрашенный, типа К237 У2, размеры 2000х50х36 мм, толщина стенки 3 мм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</si>
  <si>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</si>
  <si>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</si>
  <si>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</si>
  <si>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1000 шт.</t>
  </si>
  <si>
    <t>9999990002</t>
  </si>
  <si>
    <t>Масса оборудования</t>
  </si>
  <si>
    <t>2.1-30-96</t>
  </si>
  <si>
    <t>ТСН-2001.2. Доп. 64. п.1-30-96 (303703)</t>
  </si>
  <si>
    <t>Дрели электрические, мощность до 200 Вт</t>
  </si>
  <si>
    <t>1.1-1-1473</t>
  </si>
  <si>
    <t>ТСН-2001.1 Доп. 79, Р. 1, о. 1, поз. 1473</t>
  </si>
  <si>
    <t>Шпагат пеньковый</t>
  </si>
  <si>
    <t>кг</t>
  </si>
  <si>
    <t>1.1-1-1577</t>
  </si>
  <si>
    <t>ТСН-2001.1 Доп. 79, Р. 1, о. 1, поз. 1577</t>
  </si>
  <si>
    <t>Эмаль пентафталевая, цветная, типа ПФ-115</t>
  </si>
  <si>
    <t>1.1-1-1669</t>
  </si>
  <si>
    <t>ТСН-2001.1 Доп. 79, Р. 1, о. 1, поз. 1669</t>
  </si>
  <si>
    <t>Электроды, типа Э-42А, диаметр от 4 до 6 мм</t>
  </si>
  <si>
    <t>1.1-1-1723</t>
  </si>
  <si>
    <t>ТСН-2001.1 Доп. 79, Р. 1, о. 1, поз. 1723</t>
  </si>
  <si>
    <t>Лента изоляционная, прорезиненная, односторонняя</t>
  </si>
  <si>
    <t>1.1-1-237</t>
  </si>
  <si>
    <t>ТСН-2001.1 Доп. 67, Р. 1, о. 1, поз. 237</t>
  </si>
  <si>
    <t>Дюбель с патроном</t>
  </si>
  <si>
    <t>1.1-1-238</t>
  </si>
  <si>
    <t>ТСН-2001.1 Доп. 80, Р. 1, о. 1, поз. 238</t>
  </si>
  <si>
    <t>Дюбель пластмассовый</t>
  </si>
  <si>
    <t>1.1-1-2911</t>
  </si>
  <si>
    <t>ТСН-2001.1 Доп. 67, Р. 1, о. 1, поз. 2911</t>
  </si>
  <si>
    <t>Лак электроизоляционный меламиноалкидный, типа МЛ-92</t>
  </si>
  <si>
    <t>1.1-1-3539</t>
  </si>
  <si>
    <t>ТСН-2001.1. Доп. 1-42. Р. 1, о. 1, поз. 3539</t>
  </si>
  <si>
    <t>Вазелин технический (смазка консервационная)</t>
  </si>
  <si>
    <t>1.1-2-63</t>
  </si>
  <si>
    <t>ТСН-2001.1. Доп. 1-42. Р. 1, о. 2, поз. 63</t>
  </si>
  <si>
    <t>Нитки суровые</t>
  </si>
  <si>
    <t>г</t>
  </si>
  <si>
    <t>1.21-5-1181</t>
  </si>
  <si>
    <t>ТСН-2001.1 Доп. 79, Р. 21, о. 5, поз. 1181</t>
  </si>
  <si>
    <t>Бирка маркировочная для кабелей и проводов, типа У153 У3,5</t>
  </si>
  <si>
    <t>1.21-5-1655</t>
  </si>
  <si>
    <t>ТСН-2001.1 Доп. 67, Р. 21, о. 5, поз. 1655</t>
  </si>
  <si>
    <t>Перемычка гибкая, типа ПГС 50-280</t>
  </si>
  <si>
    <t>2.1-4-12</t>
  </si>
  <si>
    <t>ТСН-2001.2. Доп. 68. п.1-4-12 (040205)</t>
  </si>
  <si>
    <t>Автопогрузчики вилочные, грузоподъемность до 5 т</t>
  </si>
  <si>
    <t>1.1-1-146</t>
  </si>
  <si>
    <t>ТСН-2001.1 Доп. 79, Р. 1, о. 1, поз. 146</t>
  </si>
  <si>
    <t>Гипс строительный</t>
  </si>
  <si>
    <t>1.1-1-330</t>
  </si>
  <si>
    <t>ТСН-2001.1 Доп. 79, Р. 1, о. 1, поз. 330</t>
  </si>
  <si>
    <t>Канифоль</t>
  </si>
  <si>
    <t>1.1-1-440</t>
  </si>
  <si>
    <t>ТСН-2001.1 Доп. 79, Р. 1, о. 1, поз. 440</t>
  </si>
  <si>
    <t>Краска водно-дисперсионная, акриловая, типа ВДА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</si>
  <si>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</si>
  <si>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</si>
  <si>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</si>
  <si>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</si>
  <si>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</si>
  <si>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</si>
  <si>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1.1-1-953</t>
  </si>
  <si>
    <t>ТСН-2001.1 Доп. 79, Р. 1, о. 1, поз. 953</t>
  </si>
  <si>
    <t>Проволока медная, толщина от 1,0 до 1,5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</si>
  <si>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</si>
  <si>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</si>
  <si>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</si>
  <si>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</si>
  <si>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</si>
  <si>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</si>
  <si>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1.21-5-690</t>
  </si>
  <si>
    <t>ТСН-2001.1 Доп. 73, Р. 21, о. 5, поз. 690</t>
  </si>
  <si>
    <t>Скрепа для ленты, типа NC 10, CF 10</t>
  </si>
  <si>
    <t>2.1-4-30</t>
  </si>
  <si>
    <t>ТСН-2001.2. Доп. 68. п.1-4-30 (042901)</t>
  </si>
  <si>
    <t>Лебедки электрические, тяговое усилие до 4,9 кН (0,5 тс)</t>
  </si>
  <si>
    <t>1.1-1-3599</t>
  </si>
  <si>
    <t>ТСН-2001.1 Доп. 79, Р. 1, о. 1, поз. 3599</t>
  </si>
  <si>
    <t>Эмаль перхлорвиниловая, цветная, типа ХВ-1100</t>
  </si>
  <si>
    <t>1.1-1-946</t>
  </si>
  <si>
    <t>ТСН-2001.1 Доп. 79, Р. 1, о. 1, поз. 946</t>
  </si>
  <si>
    <t>Припой оловянно-свинцовый, в прутках, диаметр 8 мм, типа ПОС-61</t>
  </si>
  <si>
    <t>1.21-5-1202</t>
  </si>
  <si>
    <t>ТСН-2001.1 Доп. 73, Р. 21, о. 5, поз. 1202</t>
  </si>
  <si>
    <t>Наконечник кабельный медный луженый под пайку, типа 4,0-4(5)</t>
  </si>
  <si>
    <t>2.1-30-102</t>
  </si>
  <si>
    <t>ТСН-2001.2. Доп. 68. п.1-30-102 (303704)</t>
  </si>
  <si>
    <t>Дрели, мощность до 800 Вт</t>
  </si>
  <si>
    <t>2.1-30-56</t>
  </si>
  <si>
    <t>ТСН-2001.2. Доп. 68. п.1-30-56 (309101)</t>
  </si>
  <si>
    <t>Шуруповерты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</si>
  <si>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</si>
  <si>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</si>
  <si>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</si>
  <si>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</si>
  <si>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</si>
  <si>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</si>
  <si>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</si>
  <si>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</si>
  <si>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</si>
  <si>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2.1-30-7</t>
  </si>
  <si>
    <t>ТСН-2001.2. Доп. 68. п.1-30-7 (303801)</t>
  </si>
  <si>
    <t>Молотки бурильные пневматические легкие</t>
  </si>
  <si>
    <t>3430000000</t>
  </si>
  <si>
    <t>Шкафы (пульты) управления навесные</t>
  </si>
  <si>
    <t>1.1-1-1120</t>
  </si>
  <si>
    <t>ТСН-2001.1 Доп. 79, Р. 1, о. 1, поз. 1120</t>
  </si>
  <si>
    <t>Уголок равнополочный, для строительных стальных конструкций, ширина полки 35-70 мм, сталь С235, С245</t>
  </si>
  <si>
    <t>1.1-1-1329</t>
  </si>
  <si>
    <t>ТСН-2001.1 Доп. 79, Р. 1, о. 1, поз. 1329</t>
  </si>
  <si>
    <t>Цемент общестроительный ГОСТ 31108-2020, ГОСТ 30515-2013, портландцемент общего назначения, типа ЦЕМ 32,5 (марка 400)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</si>
  <si>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</si>
  <si>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</si>
  <si>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</si>
  <si>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1.21-5-1475</t>
  </si>
  <si>
    <t>ТСН-2001.1 Доп. 79, Р. 21, о. 5, поз. 1475</t>
  </si>
  <si>
    <t>Скоба двухлапковая стальная оцинкованная, для кабелей диаметром от 19 до 20 мм</t>
  </si>
  <si>
    <t>9999990001</t>
  </si>
  <si>
    <t>Масса мусора</t>
  </si>
  <si>
    <t>2.1-3-38</t>
  </si>
  <si>
    <t>ТСН-2001.2. Доп. 68. п.1-3-38 (032009)</t>
  </si>
  <si>
    <t>Краны на автомобильном ходу, грузоподъемность до 16 т</t>
  </si>
  <si>
    <t>1.21-5-1134</t>
  </si>
  <si>
    <t>ТСН-2001.1 Доп. 70, Р. 21, о. 5, поз. 1134</t>
  </si>
  <si>
    <t>Хомут (стяжка) кабельный из полиамида, размеры 4,8х300 мм</t>
  </si>
  <si>
    <t>2.1-30-19</t>
  </si>
  <si>
    <t>ТСН-2001.2. Доп. 80. п.1-30-19 (305001)</t>
  </si>
  <si>
    <t>Машины шлифовальные электрические, мощность до 1700 Вт</t>
  </si>
  <si>
    <t>2.1-4-8</t>
  </si>
  <si>
    <t>ТСН-2001.2. Доп. 68. п.1-4-8 (040201)</t>
  </si>
  <si>
    <t>Автопогрузчики вилочные, грузоподъемность до 1 т</t>
  </si>
  <si>
    <t>1.1-1-115</t>
  </si>
  <si>
    <t>ТСН-2001.1. Доп. 1-42. Р. 1, о. 1, поз. 115</t>
  </si>
  <si>
    <t>Ветошь</t>
  </si>
  <si>
    <t>1.1-1-8193</t>
  </si>
  <si>
    <t>ТСН-2001.1 Доп. 77, Р. 1, о. 1, поз. 8193</t>
  </si>
  <si>
    <t>Краска цинковая, в аэрозольном баллоне, объем 400 мл</t>
  </si>
  <si>
    <t>1.1-1-999</t>
  </si>
  <si>
    <t>ТСН-2001.1 Доп. 79, Р. 1, о. 1, поз. 999</t>
  </si>
  <si>
    <t>Растворитель "Уайт-спирит"</t>
  </si>
  <si>
    <t>1.7-3-51</t>
  </si>
  <si>
    <t>ТСН-2001.1 Доп. 67, Р. 7, о. 3, поз. 51</t>
  </si>
  <si>
    <t>Круг (диск) отрезной, для резки металла, диаметр 125 мм</t>
  </si>
  <si>
    <t>1.7-3-116</t>
  </si>
  <si>
    <t>ТСН-2001.1 Доп. 67, Р. 7, о. 3, поз. 116</t>
  </si>
  <si>
    <t>Сверло спиральное HSS, для сверления алюминия, нержавеющей стали, углеродистой стали и чугуна, диаметр 8 мм, длина 117 мм</t>
  </si>
  <si>
    <t>2.1-30-103</t>
  </si>
  <si>
    <t>ТСН-2001.2. Доп. 68. п.1-30-103 (304104)</t>
  </si>
  <si>
    <t>Перфораторы, мощность до 1,2 кВт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</si>
  <si>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</si>
  <si>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</si>
  <si>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</si>
  <si>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</si>
  <si>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</si>
  <si>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</si>
  <si>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1.1-1-1063</t>
  </si>
  <si>
    <t>ТСН-2001.1 Доп. 79, Р. 1, о. 1, поз. 1063</t>
  </si>
  <si>
    <t>Спирт этиловый ректификат</t>
  </si>
  <si>
    <t>1.1-1-7957</t>
  </si>
  <si>
    <t>ТСН-2001.1 Доп. 79, Р. 1, о. 1, поз. 7957</t>
  </si>
  <si>
    <t>Дихлорэтан технический, сорт I</t>
  </si>
  <si>
    <t>1.21-5-1231</t>
  </si>
  <si>
    <t>ТСН-2001.1 Доп. 79, Р. 21, о. 5, поз. 1231</t>
  </si>
  <si>
    <t>Трубка (кембрик) электроизоляционная из поливинилхлоридного пластиката, диаметр от 8 до 9 мм, толщина стенки 0,6 мм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</si>
  <si>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</si>
  <si>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</si>
  <si>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</si>
  <si>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1.12-5-50</t>
  </si>
  <si>
    <t>ТСН-2001.1 Доп. 73, Р. 12, о. 5, поз. 50</t>
  </si>
  <si>
    <t>Трубка из поливинилхлоридного пластиката, типа ТВ-40, внутренний диаметр 10 мм, толщина стенки 0,7 мм, для защиты проводов и кабелей</t>
  </si>
  <si>
    <t>1.1-1-2381</t>
  </si>
  <si>
    <t>ТСН-2001.1 Доп. 79, Р. 1, о. 1, поз. 2381</t>
  </si>
  <si>
    <t>Винты с полукруглой головкой, М6х10</t>
  </si>
  <si>
    <t>2.1-30-37</t>
  </si>
  <si>
    <t>ТСН-2001.2. Доп. 68. п.1-30-37 (307101)</t>
  </si>
  <si>
    <t>Станки вертикально-сверлильные</t>
  </si>
  <si>
    <t>1.1-1-1566</t>
  </si>
  <si>
    <t>ТСН-2001.1 Доп. 79, Р. 1, о. 1, поз. 1566</t>
  </si>
  <si>
    <t>Электроды, типа Э-42, Э-46, Э-50, диаметр от 4 до 6 мм</t>
  </si>
  <si>
    <t>1.1-1-1576</t>
  </si>
  <si>
    <t>ТСН-2001.1 Доп. 79, Р. 1, о. 1, поз. 1576</t>
  </si>
  <si>
    <t>Эмаль пентафталевая, белая, типа ПФ-115</t>
  </si>
  <si>
    <t>1.1-1-165</t>
  </si>
  <si>
    <t>ТСН-2001.1 Доп. 79, Р. 1, о. 1, поз. 165</t>
  </si>
  <si>
    <t>Грунтовка глифталевая, типа ГФ-021</t>
  </si>
  <si>
    <t>1.1-1-2623</t>
  </si>
  <si>
    <t>ТСН-2001.1 Доп. 79, Р. 1, о. 1, поз. 2623</t>
  </si>
  <si>
    <t>Болты строительные с шестигранной головкой, М12</t>
  </si>
  <si>
    <t>1.1-1-3482</t>
  </si>
  <si>
    <t>ТСН-2001.1 Доп. 79, Р. 1, о. 1, поз. 3482</t>
  </si>
  <si>
    <t>Лист рифленый, с ромбическим рифлением, из стали углеродистой обыкновенного качества, полуспокойной и спокойной, толщина 4 мм</t>
  </si>
  <si>
    <t>1.1-1-995</t>
  </si>
  <si>
    <t>ТСН-2001.1 Доп. 79, Р. 1, о. 1, поз. 995</t>
  </si>
  <si>
    <t>Растворитель типа Р-4</t>
  </si>
  <si>
    <t>2.1-30-10</t>
  </si>
  <si>
    <t>ТСН-2001.2. Доп. 68. п.1-30-10 (304101)</t>
  </si>
  <si>
    <t>Перфораторы, мощность до 800 Вт</t>
  </si>
  <si>
    <t>1.1-1-3383</t>
  </si>
  <si>
    <t>ТСН-2001.1 Доп. 79, Р. 1, о. 1, поз. 3383</t>
  </si>
  <si>
    <t>Дюбель-гвоздь стальной, диаметр 6 мм, длина 40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</si>
  <si>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</si>
  <si>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</si>
  <si>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</si>
  <si>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</si>
  <si>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</si>
  <si>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</si>
  <si>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1.1-1-491</t>
  </si>
  <si>
    <t>ТСН-2001.1 Доп. 79, Р. 1, о. 1, поз. 491</t>
  </si>
  <si>
    <t>Лак битумный, типа БТ-123</t>
  </si>
  <si>
    <t>1.1-1-7945</t>
  </si>
  <si>
    <t>ТСН-2001.1 Доп. 79, Р. 1, о. 1, поз. 7945</t>
  </si>
  <si>
    <t>Лак канифольный типа КФ-965</t>
  </si>
  <si>
    <t>1.21-5-798</t>
  </si>
  <si>
    <t>ТСН-2001.1 Доп. 67, Р. 21, о. 5, поз. 798</t>
  </si>
  <si>
    <t>Лента монтажная, типа ЛМ-5</t>
  </si>
  <si>
    <t>1.1-1-1257</t>
  </si>
  <si>
    <t>ТСН-2001.1 Доп. 79, Р. 1, о. 1, поз. 1257</t>
  </si>
  <si>
    <t>Тальк молотый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</si>
  <si>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</si>
  <si>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</si>
  <si>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</si>
  <si>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</si>
  <si>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</si>
  <si>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</si>
  <si>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</si>
  <si>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</si>
  <si>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</si>
  <si>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</si>
  <si>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</si>
  <si>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</si>
  <si>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</si>
  <si>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</si>
  <si>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</si>
  <si>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</si>
  <si>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</si>
  <si>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</si>
  <si>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</si>
  <si>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</si>
  <si>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</si>
  <si>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1.21-5-1545</t>
  </si>
  <si>
    <t>ТСН-2001.1 Доп. 79, Р. 21, о. 5, поз. 1545</t>
  </si>
  <si>
    <t>Гильзы кабельные медные типа ГМ 16</t>
  </si>
  <si>
    <t>1.21-5-1556</t>
  </si>
  <si>
    <t>ТСН-2001.1 Доп. 65, Р. 21, о. 5, поз. 1556</t>
  </si>
  <si>
    <t>Втулка трубная, полипропиленовая, диаметр 28 мм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</si>
  <si>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</si>
  <si>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</si>
  <si>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</si>
  <si>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</si>
  <si>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</si>
  <si>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</si>
  <si>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1.21-5-1639</t>
  </si>
  <si>
    <t>ТСН-2001.1 Доп. 79, Р. 21, о. 5, поз. 1639</t>
  </si>
  <si>
    <t>Уголок монтажный, стальной, окрашенный, перфорированный, тип К236, размер 2000х56х40 мм, толщина стенки 4 мм</t>
  </si>
  <si>
    <t>1.3-2-5</t>
  </si>
  <si>
    <t>ТСН-2001.1 Доп. 79, Р. 3, о. 2, поз. 5</t>
  </si>
  <si>
    <t>Раствор цементный, марка М100</t>
  </si>
  <si>
    <t>м3</t>
  </si>
  <si>
    <t>2.1-30-55</t>
  </si>
  <si>
    <t>ТСН-2001.2. Доп. 68. п.1-30-55 (309001)</t>
  </si>
  <si>
    <t>Гайковерты ручные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</si>
  <si>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</si>
  <si>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</si>
  <si>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</si>
  <si>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1.7-5-154</t>
  </si>
  <si>
    <t>ТСН-2001.1 Доп. 48, Р. 7, о. 5, поз. 154</t>
  </si>
  <si>
    <t>Анкер-шпилька распорный, высокоэффективный, с шестигранной гайкой и шайбой, из оцинкованной стали, для использования в бетоне с трещинами, диаметр 10 мм, длина 90 мм, толщина прикрепляемой детали минимальная/максимальная 10/30 мм</t>
  </si>
  <si>
    <t>1297020000</t>
  </si>
  <si>
    <t>Болты строительные с гайками и шайбами (1297030000, 1610000000, 1620000000, 1680000000)</t>
  </si>
  <si>
    <t>4200000000</t>
  </si>
  <si>
    <t>Приборы, устанавливаемые на металлоконструкциях или щитах</t>
  </si>
  <si>
    <t>4214100000</t>
  </si>
  <si>
    <t>Уровнемеры поплавковые с мерной лентой в комплекте с фитингами и штуцерами</t>
  </si>
  <si>
    <t>3427400000</t>
  </si>
  <si>
    <t>Пускатели электромагнитные общего назначения отдельностоящие, на ток до 40 А</t>
  </si>
  <si>
    <t>3449639000</t>
  </si>
  <si>
    <t>Бирки маркировочные для кабелей и проводов</t>
  </si>
  <si>
    <t>5290900000</t>
  </si>
  <si>
    <t>Конструкции опорные индивидуальные сварные, из сталей мелких профилей</t>
  </si>
  <si>
    <t>3449800000</t>
  </si>
  <si>
    <t>Наконечники кабельные</t>
  </si>
  <si>
    <t>5296160000</t>
  </si>
  <si>
    <t>Преобразователи или блоки питания</t>
  </si>
  <si>
    <t>Аппараты напольные (4000000000, 4300000000)</t>
  </si>
  <si>
    <t>Аппараты настольные (4000000000, 4300000000)</t>
  </si>
  <si>
    <t>4372900000</t>
  </si>
  <si>
    <t>Блоки питания сети (БПС)</t>
  </si>
  <si>
    <t>4211000000</t>
  </si>
  <si>
    <t>Преобразователи термоэлектрические многозонные (4227100000)</t>
  </si>
  <si>
    <t>3500000000</t>
  </si>
  <si>
    <t>Провода</t>
  </si>
  <si>
    <t>9683410000</t>
  </si>
  <si>
    <t>Пульты регулирования регулятора электрического с количеством ручек до 240</t>
  </si>
  <si>
    <t>Кабели, провода</t>
  </si>
  <si>
    <t>3449610000</t>
  </si>
  <si>
    <t>Лотки кабельные стальные перфорированные (3449670000)</t>
  </si>
  <si>
    <t>Секции фасонные стальные кабельных лотков (3449670000)</t>
  </si>
  <si>
    <t>3449674000</t>
  </si>
  <si>
    <t>Соединители стальные для кабельных лотков (3449677000)</t>
  </si>
  <si>
    <t>3449955000</t>
  </si>
  <si>
    <t>Проводники защитные заземляющие (1844211000)</t>
  </si>
  <si>
    <t>4594000000</t>
  </si>
  <si>
    <t>Винты с гайками и шайбами (1680000000)</t>
  </si>
  <si>
    <t>3449672000</t>
  </si>
  <si>
    <t>Крышки прямых секций кабельных лотков</t>
  </si>
  <si>
    <t>Крышки фасонных секций кабельных лотков</t>
  </si>
  <si>
    <t>3449673000</t>
  </si>
  <si>
    <t>Кронштейны консольные (3449462000)</t>
  </si>
  <si>
    <t>5285920000</t>
  </si>
  <si>
    <t>Анкеры металлические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</si>
  <si>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</si>
  <si>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</si>
  <si>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</si>
  <si>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</si>
  <si>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</si>
  <si>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</si>
  <si>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5772110000</t>
  </si>
  <si>
    <t>Короба с направляющими</t>
  </si>
  <si>
    <t>Перегородки разделительные</t>
  </si>
  <si>
    <t>Заглушки</t>
  </si>
  <si>
    <t>Углы внутренние</t>
  </si>
  <si>
    <t>Накладки стыковые</t>
  </si>
  <si>
    <t>Углы наружные</t>
  </si>
  <si>
    <t>Углы плоские</t>
  </si>
  <si>
    <t>4218500000</t>
  </si>
  <si>
    <t>Механизмы исполнительные</t>
  </si>
  <si>
    <t>6671000000</t>
  </si>
  <si>
    <t>Реле (детали на пультах и панелях)</t>
  </si>
  <si>
    <t>3594000000</t>
  </si>
  <si>
    <t>Перемычки кабельные</t>
  </si>
  <si>
    <t>4372910000</t>
  </si>
  <si>
    <t>Блоки контроля датчиков (контроллеры)</t>
  </si>
  <si>
    <t>4236000000</t>
  </si>
  <si>
    <t>Щиты и пульты автоматики (4235000000)</t>
  </si>
  <si>
    <t>Съемные и выдвижные блоки, ячейки, модули, типовые элементы замены (4300000000)</t>
  </si>
  <si>
    <t>3464211000</t>
  </si>
  <si>
    <t>Выключатели открытого типа двухклавишные (3423610000)</t>
  </si>
  <si>
    <t>3464260000</t>
  </si>
  <si>
    <t>Выключатели брызгозащищенные и струезащищенные</t>
  </si>
  <si>
    <t>Провода (марка и сечение по проекту)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</si>
  <si>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</si>
  <si>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</si>
  <si>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</si>
  <si>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</si>
  <si>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</si>
  <si>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</si>
  <si>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</si>
  <si>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</si>
  <si>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3464740000</t>
  </si>
  <si>
    <t>Коробки для соединения проводов (3434200000)</t>
  </si>
  <si>
    <t>Кронштейны кабельные стальные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</si>
  <si>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</si>
  <si>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</si>
  <si>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</si>
  <si>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</si>
  <si>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</si>
  <si>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</si>
  <si>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</si>
  <si>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</si>
  <si>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2.1</t>
  </si>
  <si>
    <t>Ка</t>
  </si>
  <si>
    <t>ООО «Элтекс Коммуникации»</t>
  </si>
  <si>
    <t>7714966730</t>
  </si>
  <si>
    <t>Том 02-01-19</t>
  </si>
  <si>
    <t>2.2</t>
  </si>
  <si>
    <t>ООО "Нед-Центр"</t>
  </si>
  <si>
    <t>7718915896</t>
  </si>
  <si>
    <t>2.3</t>
  </si>
  <si>
    <t>ООО "Корф" </t>
  </si>
  <si>
    <t>7728668928</t>
  </si>
  <si>
    <t>3.1</t>
  </si>
  <si>
    <t>КА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</si>
  <si>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</si>
  <si>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</si>
  <si>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</si>
  <si>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</si>
  <si>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</si>
  <si>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</si>
  <si>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</si>
  <si>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</si>
  <si>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</si>
  <si>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</si>
  <si>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</si>
  <si>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</si>
  <si>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</si>
  <si>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</si>
  <si>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</si>
  <si>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</si>
  <si>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</si>
  <si>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</si>
  <si>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</si>
  <si>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</si>
  <si>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</si>
  <si>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</si>
  <si>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</si>
  <si>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</si>
  <si>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</si>
  <si>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</si>
  <si>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</si>
  <si>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</si>
  <si>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ООО "ЛУНДА"</t>
  </si>
  <si>
    <t>7705674361</t>
  </si>
  <si>
    <t>12.3</t>
  </si>
  <si>
    <t>ООО "НВ Системс"</t>
  </si>
  <si>
    <t>7841088782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</si>
  <si>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</si>
  <si>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</si>
  <si>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</si>
  <si>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</si>
  <si>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</si>
  <si>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</si>
  <si>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</si>
  <si>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</si>
  <si>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</si>
  <si>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</si>
  <si>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</si>
  <si>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</si>
  <si>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</si>
  <si>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</si>
  <si>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ТД "ТИНКО"</t>
  </si>
  <si>
    <t>7702680818</t>
  </si>
  <si>
    <t>17.3</t>
  </si>
  <si>
    <t>ООО "ЛУИС+"</t>
  </si>
  <si>
    <t>7714334756</t>
  </si>
  <si>
    <t>18.1</t>
  </si>
  <si>
    <t>18.2</t>
  </si>
  <si>
    <t>18.3</t>
  </si>
  <si>
    <t>19.1</t>
  </si>
  <si>
    <t>19.2</t>
  </si>
  <si>
    <t>ООО "СИТИЛИНК"</t>
  </si>
  <si>
    <t>7718979307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</si>
  <si>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</si>
  <si>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</si>
  <si>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</si>
  <si>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</si>
  <si>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</si>
  <si>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</si>
  <si>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</si>
  <si>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</si>
  <si>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</si>
  <si>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</si>
  <si>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23.1</t>
  </si>
  <si>
    <t>23.2</t>
  </si>
  <si>
    <t>23.3</t>
  </si>
  <si>
    <t>24.1</t>
  </si>
  <si>
    <t>24.2</t>
  </si>
  <si>
    <t>24.3</t>
  </si>
  <si>
    <t>25.1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</si>
  <si>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</si>
  <si>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</si>
  <si>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</si>
  <si>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</si>
  <si>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</si>
  <si>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</si>
  <si>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</si>
  <si>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</si>
  <si>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</si>
  <si>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</si>
  <si>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</si>
  <si>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</si>
  <si>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</si>
  <si>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</si>
  <si>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</si>
  <si>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</si>
  <si>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</si>
  <si>
    <t>31.1</t>
  </si>
  <si>
    <t>31.2</t>
  </si>
  <si>
    <t>31.3</t>
  </si>
  <si>
    <t>32.1</t>
  </si>
  <si>
    <t>32.2</t>
  </si>
  <si>
    <t>32.3</t>
  </si>
  <si>
    <t>33.1</t>
  </si>
  <si>
    <t>33.2</t>
  </si>
  <si>
    <t>33.3</t>
  </si>
  <si>
    <t>34.1</t>
  </si>
  <si>
    <t>34.2</t>
  </si>
  <si>
    <t>34.3</t>
  </si>
  <si>
    <t>35.1</t>
  </si>
  <si>
    <t>35.2</t>
  </si>
  <si>
    <t>35.3</t>
  </si>
  <si>
    <t>36.1</t>
  </si>
  <si>
    <t>36.2</t>
  </si>
  <si>
    <t>36.3</t>
  </si>
  <si>
    <t>37.1</t>
  </si>
  <si>
    <t>37.2</t>
  </si>
  <si>
    <t>37.3</t>
  </si>
  <si>
    <t>38.1</t>
  </si>
  <si>
    <t>38.2</t>
  </si>
  <si>
    <t>38.3</t>
  </si>
  <si>
    <t>39.1</t>
  </si>
  <si>
    <t>39.2</t>
  </si>
  <si>
    <t>39.3</t>
  </si>
  <si>
    <t>40.1</t>
  </si>
  <si>
    <t>40.2</t>
  </si>
  <si>
    <t>40.3</t>
  </si>
  <si>
    <t>41.1</t>
  </si>
  <si>
    <t>41.2</t>
  </si>
  <si>
    <t>41.3</t>
  </si>
  <si>
    <t>42.1</t>
  </si>
  <si>
    <t>стр. п.</t>
  </si>
  <si>
    <t>42.2</t>
  </si>
  <si>
    <t>42.3</t>
  </si>
  <si>
    <t>43.1</t>
  </si>
  <si>
    <t>43.2</t>
  </si>
  <si>
    <t>43.3</t>
  </si>
  <si>
    <t>44.1</t>
  </si>
  <si>
    <t>44.2</t>
  </si>
  <si>
    <t>44.3</t>
  </si>
  <si>
    <t>45.1</t>
  </si>
  <si>
    <t>45.2</t>
  </si>
  <si>
    <t>45.3</t>
  </si>
  <si>
    <t>46.1</t>
  </si>
  <si>
    <t>46.2</t>
  </si>
  <si>
    <t>46.3</t>
  </si>
  <si>
    <t>47.1</t>
  </si>
  <si>
    <t>47.2</t>
  </si>
  <si>
    <t>47.3</t>
  </si>
  <si>
    <t>48.1</t>
  </si>
  <si>
    <t>48.2</t>
  </si>
  <si>
    <t>48.3</t>
  </si>
  <si>
    <t>49.1</t>
  </si>
  <si>
    <t>49.2</t>
  </si>
  <si>
    <t>49.3</t>
  </si>
  <si>
    <t>50.1</t>
  </si>
  <si>
    <t>50.2</t>
  </si>
  <si>
    <t>50.3</t>
  </si>
  <si>
    <t>51.1</t>
  </si>
  <si>
    <t>51.2</t>
  </si>
  <si>
    <t>51.3</t>
  </si>
  <si>
    <t>52.1</t>
  </si>
  <si>
    <t>52.2</t>
  </si>
  <si>
    <t>52.3</t>
  </si>
  <si>
    <t>53.1</t>
  </si>
  <si>
    <t>ООО "ЭЛЕКТРОПОСТАВЩИК"</t>
  </si>
  <si>
    <t>9710008385</t>
  </si>
  <si>
    <t>53.2</t>
  </si>
  <si>
    <t>53.3</t>
  </si>
  <si>
    <t>54.1</t>
  </si>
  <si>
    <t>54.2</t>
  </si>
  <si>
    <t>54.3</t>
  </si>
  <si>
    <t>55.1</t>
  </si>
  <si>
    <t>55.2</t>
  </si>
  <si>
    <t>55.3</t>
  </si>
  <si>
    <t>56.1</t>
  </si>
  <si>
    <t>56.2</t>
  </si>
  <si>
    <t>56.3</t>
  </si>
  <si>
    <t>57.1</t>
  </si>
  <si>
    <t>57.2</t>
  </si>
  <si>
    <t>57.3</t>
  </si>
  <si>
    <t>58.1</t>
  </si>
  <si>
    <t>58.2</t>
  </si>
  <si>
    <t>58.3</t>
  </si>
  <si>
    <t>59.1</t>
  </si>
  <si>
    <t>59.2</t>
  </si>
  <si>
    <t>59.3</t>
  </si>
  <si>
    <t>60.1</t>
  </si>
  <si>
    <t>60.2</t>
  </si>
  <si>
    <t>60.3</t>
  </si>
  <si>
    <t>61.1</t>
  </si>
  <si>
    <t>61.2</t>
  </si>
  <si>
    <t>61.3</t>
  </si>
  <si>
    <t>62.1</t>
  </si>
  <si>
    <t>АО «ТД ЭЛЕКТРОТЕХМОНТАЖ»</t>
  </si>
  <si>
    <t>7842224734</t>
  </si>
  <si>
    <t>62.2</t>
  </si>
  <si>
    <t>ООО "ТД Тинко"</t>
  </si>
  <si>
    <t>62.3</t>
  </si>
  <si>
    <t>АО "ЧИП и ДИП"</t>
  </si>
  <si>
    <t>7729108750</t>
  </si>
  <si>
    <t>63.1</t>
  </si>
  <si>
    <t>63.2</t>
  </si>
  <si>
    <t>63.3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</si>
  <si>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</si>
  <si>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</si>
  <si>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</si>
  <si>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</si>
  <si>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</si>
  <si>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</si>
  <si>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</si>
  <si>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</si>
  <si>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</si>
  <si>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</si>
  <si>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</si>
  <si>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</si>
  <si>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</si>
  <si>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</si>
  <si>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</si>
  <si>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</si>
  <si>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</si>
  <si>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</si>
  <si>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</si>
  <si>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</si>
  <si>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</si>
  <si>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</si>
  <si>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</si>
  <si>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</si>
  <si>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</si>
  <si>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</si>
  <si>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</si>
  <si>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</si>
  <si>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</si>
  <si>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02-01-18 АДИС 16.07.26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</si>
  <si>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</si>
  <si>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</si>
  <si>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</si>
  <si>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</si>
  <si>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</si>
  <si>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</si>
  <si>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</si>
  <si>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</si>
  <si>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</si>
  <si>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</si>
  <si>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</si>
  <si>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</si>
  <si>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</si>
  <si>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ЭМ</t>
  </si>
  <si>
    <t>в т.ч. ЗПМ</t>
  </si>
  <si>
    <t xml:space="preserve">   Итого по ТСН-2001.16</t>
  </si>
  <si>
    <t xml:space="preserve">   Итого возвратных сумм</t>
  </si>
  <si>
    <r>
      <t>ОБОРУДОВАНИЕ:_x000D_
Датчик температуры наружного воздуха, -50..90 °С / NTC10K (ARN-3)</t>
    </r>
    <r>
      <rPr>
        <i/>
        <sz val="10"/>
        <color rgb="FF821E82"/>
        <rFont val="Arial"/>
        <family val="2"/>
        <charset val="204"/>
      </rPr>
      <t xml:space="preserve">
632,04 = [5 600 / 1,22 /  7,57] +  3% Трансп +  1,2% Заг.скл</t>
    </r>
  </si>
  <si>
    <r>
      <t>ОБОРУДОВАНИЕ:_x000D_
Датчик температуры настенный 3005, -50..120 °С / Pt1000 (ДТС3005-PТ100 0.В2)</t>
    </r>
    <r>
      <rPr>
        <i/>
        <sz val="10"/>
        <color rgb="FF821E82"/>
        <rFont val="Arial"/>
        <family val="2"/>
        <charset val="204"/>
      </rPr>
      <t xml:space="preserve">
203,16 = [1 800 / 1,22 /  7,57] +  3% Трансп +  1,2% Заг.скл</t>
    </r>
  </si>
  <si>
    <r>
      <t>ОБОРУДОВАНИЕ:_x000D_
Датчик температуры канальный, в гильзе, -50..180 °С / NTC10K / (ARK-3)</t>
    </r>
    <r>
      <rPr>
        <i/>
        <sz val="10"/>
        <color rgb="FF821E82"/>
        <rFont val="Arial"/>
        <family val="2"/>
        <charset val="204"/>
      </rPr>
      <t xml:space="preserve">
1 303,07 = [11 545,38 / 1,22 /  7,57] +  3% Трансп +  1,2% Заг.скл</t>
    </r>
  </si>
  <si>
    <r>
      <t>ОБОРУДОВАНИЕ:_x000D_
Датчик температуры канальный, в гильзе, -50..180 °С / NTC10K /(ARK-3S)</t>
    </r>
    <r>
      <rPr>
        <i/>
        <sz val="10"/>
        <color rgb="FF821E82"/>
        <rFont val="Arial"/>
        <family val="2"/>
        <charset val="204"/>
      </rPr>
      <t xml:space="preserve">
563,20 = [4 990 / 1,22 /  7,57] +  3% Трансп +  1,2% Заг.скл</t>
    </r>
  </si>
  <si>
    <r>
      <t>ОБОРУДОВАНИЕ:_x000D_
Датчик температуры погружной, в гильзе, -50..180 °С / NTC10K /L = 100 мм (WTP-3)</t>
    </r>
    <r>
      <rPr>
        <i/>
        <sz val="10"/>
        <color rgb="FF821E82"/>
        <rFont val="Arial"/>
        <family val="2"/>
        <charset val="204"/>
      </rPr>
      <t xml:space="preserve">
507,90 = [4 500 / 1,22 /  7,57] +  3% Трансп +  1,2% Заг.скл</t>
    </r>
  </si>
  <si>
    <r>
      <t>ОБОРУДОВАНИЕ:_x000D_
Датчик-реле температуры с направлением зоны возврата в сторону понижения темпертатуры, без кожуха, с соединителем по EN-175301-803 форма А, уставка 40 град.С, климатическое исполнения УХЛ3, IP65 (ТАМ-103С-01.2. 2-3, 40, УХЛ3 )</t>
    </r>
    <r>
      <rPr>
        <i/>
        <sz val="10"/>
        <color rgb="FF821E82"/>
        <rFont val="Arial"/>
        <family val="2"/>
        <charset val="204"/>
      </rPr>
      <t xml:space="preserve">
1 018,05 = [9 020 / 1,22 /  7,57] +  3% Трансп +  1,2% Заг.скл</t>
    </r>
  </si>
  <si>
    <r>
      <t>ОБОРУДОВАНИЕ:_x000D_
Датчик перепада давления воздуха, 20..200 Па / сухой контакт (DVL-200)</t>
    </r>
    <r>
      <rPr>
        <i/>
        <sz val="10"/>
        <color rgb="FF821E82"/>
        <rFont val="Arial"/>
        <family val="2"/>
        <charset val="204"/>
      </rPr>
      <t xml:space="preserve">
492,66 = [4 365 / 1,22 /  7,57] +  3% Трансп +  1,2% Заг.скл</t>
    </r>
  </si>
  <si>
    <r>
      <t>ОБОРУДОВАНИЕ:_x000D_
Датчик перепада давления воздуха, 50..500 Па / сухой контакт (DVL-500)</t>
    </r>
    <r>
      <rPr>
        <i/>
        <sz val="10"/>
        <color rgb="FF821E82"/>
        <rFont val="Arial"/>
        <family val="2"/>
        <charset val="204"/>
      </rPr>
      <t xml:space="preserve">
248,30 = [2 200 / 1,22 /  7,57] +  3% Трансп +  1,2% Заг.скл</t>
    </r>
  </si>
  <si>
    <r>
      <t>ОБОРУДОВАНИЕ:_x000D_
Термостат капиллярный, сухой контакт / L = 6000 мм</t>
    </r>
    <r>
      <rPr>
        <i/>
        <sz val="10"/>
        <color rgb="FF821E82"/>
        <rFont val="Arial"/>
        <family val="2"/>
        <charset val="204"/>
      </rPr>
      <t xml:space="preserve">
2 843,08 = [25 189,92 / 1,22 /  7,57] +  3% Трансп +  1,2% Заг.скл</t>
    </r>
  </si>
  <si>
    <r>
      <t>ОБОРУДОВАНИЕ:_x000D_
Термостат капиллярный, сухой контакт / L = 3000 мм</t>
    </r>
    <r>
      <rPr>
        <i/>
        <sz val="10"/>
        <color rgb="FF821E82"/>
        <rFont val="Arial"/>
        <family val="2"/>
        <charset val="204"/>
      </rPr>
      <t xml:space="preserve">
2 843,08 = [25 189,92 / 1,22 /  7,57] +  3% Трансп +  1,2% Заг.скл</t>
    </r>
  </si>
  <si>
    <r>
      <t>ОБОРУДОВАНИЕ:_x000D_
Электропривод воздушной заслонки, 3 Нм, пружинный возврат, питание ~ 230 В, 2-х позиц. управление, обратная связь - 2 концевых выключателя (PDF 03/230.D-S)</t>
    </r>
    <r>
      <rPr>
        <i/>
        <sz val="10"/>
        <color rgb="FF821E82"/>
        <rFont val="Arial"/>
        <family val="2"/>
        <charset val="204"/>
      </rPr>
      <t xml:space="preserve">
3 968,48 = [35 161 / 1,22 /  7,57] +  3% Трансп +  1,2% Заг.скл</t>
    </r>
  </si>
  <si>
    <r>
      <t>ОБОРУДОВАНИЕ:_x000D_
Электропривод воздушной заслонки, 4 Нм, без пружинного возврата, питание ~ 230 В, 2-х позиц. управление, обратная связь - 2 концевых выключателя (DA04N220S)</t>
    </r>
    <r>
      <rPr>
        <i/>
        <sz val="10"/>
        <color rgb="FF821E82"/>
        <rFont val="Arial"/>
        <family val="2"/>
        <charset val="204"/>
      </rPr>
      <t xml:space="preserve">
6 108,29 = [54 120 / 1,22 /  7,57] +  3% Трансп +  1,2% Заг.скл</t>
    </r>
  </si>
  <si>
    <r>
      <t>ОБОРУДОВАНИЕ:_x000D_
Электропривод воздушной заслонки, 5 Нм, пружинный возврат, питание ~ 230 В, 2-х позиц. управление, обратная связь - 2 концевых выключателя (DA05S220S)</t>
    </r>
    <r>
      <rPr>
        <i/>
        <sz val="10"/>
        <color rgb="FF821E82"/>
        <rFont val="Arial"/>
        <family val="2"/>
        <charset val="204"/>
      </rPr>
      <t xml:space="preserve">
6 693,04 = [59 301 / 1,22 /  7,57] +  3% Трансп +  1,2% Заг.скл</t>
    </r>
  </si>
  <si>
    <r>
      <t>ОБОРУДОВАНИЕ:_x000D_
Электропривод воздушной заслонки, 10 Нм, пружинный возврат,питание ~ 230 В, 2-х позиц. управление, обратная связь - 2 концевых выключателя (DA10S220S)</t>
    </r>
    <r>
      <rPr>
        <i/>
        <sz val="10"/>
        <color rgb="FF821E82"/>
        <rFont val="Arial"/>
        <family val="2"/>
        <charset val="204"/>
      </rPr>
      <t xml:space="preserve">
7 048,46 = [62 450 / 1,22 /  7,57] +  3% Трансп +  1,2% Заг.скл</t>
    </r>
  </si>
  <si>
    <t>МР</t>
  </si>
  <si>
    <r>
      <t>ОБОРУДОВАНИЕ:_x000D_
Подвесной сигнализатор (датчик) уровня, длина кабеля 5 м (ПСУ-1/5)</t>
    </r>
    <r>
      <rPr>
        <i/>
        <sz val="10"/>
        <color rgb="FF821E82"/>
        <rFont val="Arial"/>
        <family val="2"/>
        <charset val="204"/>
      </rPr>
      <t xml:space="preserve">
445,82 = [3 950 / 1,22 /  7,57] +  3% Трансп +  1,2% Заг.скл</t>
    </r>
  </si>
  <si>
    <r>
      <t>ОБОРУДОВАНИЕ:_x000D_
Магнитный дверной контакт с реле задержки MDC (11600 FRICO)</t>
    </r>
    <r>
      <rPr>
        <i/>
        <sz val="10"/>
        <color rgb="FF821E82"/>
        <rFont val="Arial"/>
        <family val="2"/>
        <charset val="204"/>
      </rPr>
      <t xml:space="preserve">
1 336,33 = [11 840 / 1,22 /  7,57] +  3% Трансп +  1,2% Заг.скл</t>
    </r>
  </si>
  <si>
    <r>
      <t>ОБОРУДОВАНИЕ:_x000D_
Блок подключения Блок-WA (ver. E) 500233 (Темпломаш)</t>
    </r>
    <r>
      <rPr>
        <i/>
        <sz val="10"/>
        <color rgb="FF821E82"/>
        <rFont val="Arial"/>
        <family val="2"/>
        <charset val="204"/>
      </rPr>
      <t xml:space="preserve">
1 783,28 = [15 800 / 1,22 /  7,57] +  3% Трансп +  1,2% Заг.скл</t>
    </r>
  </si>
  <si>
    <r>
      <t>ОБОРУДОВАНИЕ:_x000D_
Системный блок Core™ i5-11600K OEM 3.9GHz/H510M-R-I/DDR4/8Gb 2666MHz/SSD-256Gb/HDD-1Tb/GT 1030-2Gb/500W</t>
    </r>
    <r>
      <rPr>
        <i/>
        <sz val="10"/>
        <color rgb="FF821E82"/>
        <rFont val="Arial"/>
        <family val="2"/>
        <charset val="204"/>
      </rPr>
      <t xml:space="preserve">
8 464,93 = [75 000 / 1,22 /  7,57] +  3% Трансп +  1,2% Заг.скл</t>
    </r>
  </si>
  <si>
    <r>
      <t>ОБОРУДОВАНИЕ:_x000D_
Монитор 27" М2701, 1920х1080, 75 Гц, 250 кд/м2, 178°/178°, IPS,HDMI, DisplayPort, VGA, USB</t>
    </r>
    <r>
      <rPr>
        <i/>
        <sz val="10"/>
        <color rgb="FF821E82"/>
        <rFont val="Arial"/>
        <family val="2"/>
        <charset val="204"/>
      </rPr>
      <t xml:space="preserve">
2 765,22 = [24 500 / 1,22 /  7,57] +  3% Трансп +  1,2% Заг.скл</t>
    </r>
  </si>
  <si>
    <r>
      <t>ОБОРУДОВАНИЕ:_x000D_
Беспроводной комплект: клавиатура + мышь</t>
    </r>
    <r>
      <rPr>
        <i/>
        <sz val="10"/>
        <color rgb="FF821E82"/>
        <rFont val="Arial"/>
        <family val="2"/>
        <charset val="204"/>
      </rPr>
      <t xml:space="preserve">
282,17 = [2 500 / 1,22 /  7,57] +  3% Трансп +  1,2% Заг.скл</t>
    </r>
  </si>
  <si>
    <r>
      <t>ОБОРУДОВАНИЕ:_x000D_
ИБП СИПБ1,5КА.10-11 1500 кВА/1500 Вт, 230 Вт</t>
    </r>
    <r>
      <rPr>
        <i/>
        <sz val="10"/>
        <color rgb="FF821E82"/>
        <rFont val="Arial"/>
        <family val="2"/>
        <charset val="204"/>
      </rPr>
      <t xml:space="preserve">
6 134,25 = [54 350 / 1,22 /  7,57] +  3% Трансп +  1,2% Заг.скл</t>
    </r>
  </si>
  <si>
    <t>ОБОРУДОВАНИЕ:_x000D_
Шнур коммутационный (патч-корд), тип разъемов RJ45 - RJ45, категория 5E, неэкранированный, оболочка LSZH, длина 3 м</t>
  </si>
  <si>
    <t>ОБОРУДОВАНИЕ:_x000D_
Шнур коммутационный (патч-корд), тип разъемов RJ45 - RJ45, категория 5E, длина 1,5 м, неэкранированный</t>
  </si>
  <si>
    <r>
      <t>ОБОРУДОВАНИЕ:_x000D_
Неисключительное право использования программы для ЭВМ MasterSCADA 4D. Расширенная локальная исполнительная система на 1000 внешних точек ввода-вывода  (MPS-MSRT4D-1K-S)</t>
    </r>
    <r>
      <rPr>
        <i/>
        <sz val="10"/>
        <color rgb="FF821E82"/>
        <rFont val="Arial"/>
        <family val="2"/>
        <charset val="204"/>
      </rPr>
      <t xml:space="preserve">
10 253,85 = [90 850 / 1,22 /  7,57] +  3% Трансп +  1,2% Заг.скл</t>
    </r>
  </si>
  <si>
    <r>
      <t>ОБОРУДОВАНИЕ:_x000D_
Лицензия на программу для ЭВМ "Guardant OS" на носителе Sign 9OS_Sign)</t>
    </r>
    <r>
      <rPr>
        <i/>
        <sz val="10"/>
        <color rgb="FF821E82"/>
        <rFont val="Arial"/>
        <family val="2"/>
        <charset val="204"/>
      </rPr>
      <t xml:space="preserve">
442,43 = [3 920 / 1,22 /  7,57] +  3% Трансп +  1,2% Заг.скл</t>
    </r>
  </si>
  <si>
    <r>
      <t>ОБОРУДОВАНИЕ:_x000D_
Прикладное программное обеспечение свободно-программируемого контроллера "Wirenboard" (ALG-WB-SW)</t>
    </r>
    <r>
      <rPr>
        <i/>
        <sz val="10"/>
        <color rgb="FF821E82"/>
        <rFont val="Arial"/>
        <family val="2"/>
        <charset val="204"/>
      </rPr>
      <t xml:space="preserve">
2 652,35 = [23 500 / 1,22 /  7,57] +  3% Трансп +  1,2% Заг.скл</t>
    </r>
  </si>
  <si>
    <r>
      <t>ОБОРУДОВАНИЕ:_x000D_
Прикладное программное обеспечение свободно-программируемого контроллера MasterSCADA(ALG-MasterSCA DA)</t>
    </r>
    <r>
      <rPr>
        <i/>
        <sz val="10"/>
        <color rgb="FF821E82"/>
        <rFont val="Arial"/>
        <family val="2"/>
        <charset val="204"/>
      </rPr>
      <t xml:space="preserve">
3 797,93 = [33 650 / 1,22 /  7,57] +  3% Трансп +  1,2% Заг.скл</t>
    </r>
  </si>
  <si>
    <r>
      <t>ОБОРУДОВАНИЕ:_x000D_
Центральный контроллер AC Smart 5 с сенсорным дисплеем (управление, планирование и мониторинг до 128 внутренних блоков) PACS5A000</t>
    </r>
    <r>
      <rPr>
        <i/>
        <sz val="10"/>
        <color rgb="FF821E82"/>
        <rFont val="Arial"/>
        <family val="2"/>
        <charset val="204"/>
      </rPr>
      <t xml:space="preserve">
29 120,14 = [258 007 / 1,22 /  7,57] +  3% Трансп +  1,2% Заг.скл</t>
    </r>
  </si>
  <si>
    <r>
      <t>ОБОРУДОВАНИЕ:_x000D_
Щит мониторинга ЩМ-1</t>
    </r>
    <r>
      <rPr>
        <i/>
        <sz val="10"/>
        <color rgb="FF821E82"/>
        <rFont val="Arial"/>
        <family val="2"/>
        <charset val="204"/>
      </rPr>
      <t xml:space="preserve">
25 765,40 = [228 283,65 / 1,22 /  7,57] +  3% Трансп +  1,2% Заг.скл</t>
    </r>
  </si>
  <si>
    <r>
      <t>ОБОРУДОВАНИЕ:_x000D_
Щит мониторинга ЩМ-П</t>
    </r>
    <r>
      <rPr>
        <i/>
        <sz val="10"/>
        <color rgb="FF821E82"/>
        <rFont val="Arial"/>
        <family val="2"/>
        <charset val="204"/>
      </rPr>
      <t xml:space="preserve">
25 999,74 = [230 360 / 1,22 /  7,57] +  3% Трансп +  1,2% Заг.скл</t>
    </r>
  </si>
  <si>
    <r>
      <t>ОБОРУДОВАНИЕ:_x000D_
Блок управления CHU UV-W-1R0 S3/N Нестандарт</t>
    </r>
    <r>
      <rPr>
        <i/>
        <sz val="10"/>
        <color rgb="FF821E82"/>
        <rFont val="Arial"/>
        <family val="2"/>
        <charset val="204"/>
      </rPr>
      <t xml:space="preserve">
32 320,27 = [286 360,44 / 1,22 /  7,57] +  3% Трансп +  1,2% Заг.скл</t>
    </r>
  </si>
  <si>
    <r>
      <t>ОБОРУДОВАНИЕ:_x000D_
Блок управления CHU UV-W-3R0 S3/N Нестандарт</t>
    </r>
    <r>
      <rPr>
        <i/>
        <sz val="10"/>
        <color rgb="FF821E82"/>
        <rFont val="Arial"/>
        <family val="2"/>
        <charset val="204"/>
      </rPr>
      <t xml:space="preserve">
32 892,83 = [291 433,38 / 1,22 /  7,57] +  3% Трансп +  1,2% Заг.скл</t>
    </r>
  </si>
  <si>
    <r>
      <t>ОБОРУДОВАНИЕ:_x000D_
Блок управления CHU UV-W-1R0 S1 S3/N Нестандарт</t>
    </r>
    <r>
      <rPr>
        <i/>
        <sz val="10"/>
        <color rgb="FF821E82"/>
        <rFont val="Arial"/>
        <family val="2"/>
        <charset val="204"/>
      </rPr>
      <t xml:space="preserve">
33 228,47 = [294 407,19 / 1,22 /  7,57] +  3% Трансп +  1,2% Заг.скл</t>
    </r>
  </si>
  <si>
    <r>
      <t>ОБОРУДОВАНИЕ:_x000D_
Блок управления CHU UV-E3-10 S1  S3/N Нестандарт</t>
    </r>
    <r>
      <rPr>
        <i/>
        <sz val="10"/>
        <color rgb="FF821E82"/>
        <rFont val="Arial"/>
        <family val="2"/>
        <charset val="204"/>
      </rPr>
      <t xml:space="preserve">
28 218,23 = [250 016 / 1,22 /  7,57] +  3% Трансп +  1,2% Заг.скл</t>
    </r>
  </si>
  <si>
    <r>
      <t>ОБОРУДОВАНИЕ:_x000D_
Блок управления CHU UV-W-1R0 /N Нестандарт</t>
    </r>
    <r>
      <rPr>
        <i/>
        <sz val="10"/>
        <color rgb="FF821E82"/>
        <rFont val="Arial"/>
        <family val="2"/>
        <charset val="204"/>
      </rPr>
      <t xml:space="preserve">
32 320,27 = [286 360,44 / 1,22 /  7,57] +  3% Трансп +  1,2% Заг.скл</t>
    </r>
  </si>
  <si>
    <r>
      <t>ОБОРУДОВАНИЕ:_x000D_
Блок управления CHU UV-W-3R0 /N  Нестандарт</t>
    </r>
    <r>
      <rPr>
        <i/>
        <sz val="10"/>
        <color rgb="FF821E82"/>
        <rFont val="Arial"/>
        <family val="2"/>
        <charset val="204"/>
      </rPr>
      <t xml:space="preserve">
32 892,83 = [291 433,38 / 1,22 /  7,57] +  3% Трансп +  1,2% Заг.скл</t>
    </r>
  </si>
  <si>
    <r>
      <t>ОБОРУДОВАНИЕ:_x000D_
Блок управления CHU UV-E3-10 S3/N  Нестандарт</t>
    </r>
    <r>
      <rPr>
        <i/>
        <sz val="10"/>
        <color rgb="FF821E82"/>
        <rFont val="Arial"/>
        <family val="2"/>
        <charset val="204"/>
      </rPr>
      <t xml:space="preserve">
33 228,47 = [294 407,19 / 1,22 /  7,57] +  3% Трансп +  1,2% Заг.скл</t>
    </r>
  </si>
  <si>
    <r>
      <t>ОБОРУДОВАНИЕ:_x000D_
Блок управления CHU с контроллером UV-1R0 /N  Нестандарт</t>
    </r>
    <r>
      <rPr>
        <i/>
        <sz val="10"/>
        <color rgb="FF821E82"/>
        <rFont val="Arial"/>
        <family val="2"/>
        <charset val="204"/>
      </rPr>
      <t xml:space="preserve">
36 117,03 = [320 000 / 1,22 /  7,57] +  3% Трансп +  1,2% Заг.скл</t>
    </r>
  </si>
  <si>
    <r>
      <t>ОБОРУДОВАНИЕ:_x000D_
Блок управления CHU с контроллером UV-10 /N  Нестандарт</t>
    </r>
    <r>
      <rPr>
        <i/>
        <sz val="10"/>
        <color rgb="FF821E82"/>
        <rFont val="Arial"/>
        <family val="2"/>
        <charset val="204"/>
      </rPr>
      <t xml:space="preserve">
35 947,74 = [318 500 / 1,22 /  7,57] +  3% Трансп +  1,2% Заг.скл</t>
    </r>
  </si>
  <si>
    <r>
      <t>ОБОРУДОВАНИЕ:_x000D_
Блок управления CHU с контроллером UV-3R0 /N  Нестандарт</t>
    </r>
    <r>
      <rPr>
        <i/>
        <sz val="10"/>
        <color rgb="FF821E82"/>
        <rFont val="Arial"/>
        <family val="2"/>
        <charset val="204"/>
      </rPr>
      <t xml:space="preserve">
38 430,77 = [340 500 / 1,22 /  7,57] +  3% Трансп +  1,2% Заг.скл</t>
    </r>
  </si>
  <si>
    <r>
      <t>ОБОРУДОВАНИЕ:_x000D_
Блок управления CHU с контроллером UV-1R0 S1/N Нестандарт</t>
    </r>
    <r>
      <rPr>
        <i/>
        <sz val="10"/>
        <color rgb="FF821E82"/>
        <rFont val="Arial"/>
        <family val="2"/>
        <charset val="204"/>
      </rPr>
      <t xml:space="preserve">
36 062,87 = [319 520,2 / 1,22 /  7,57] +  3% Трансп +  1,2% Заг.скл</t>
    </r>
  </si>
  <si>
    <r>
      <t>ОБОРУДОВАНИЕ:_x000D_
Блок управления CHU с контроллером UV-3R0 S1/N Нестандарт</t>
    </r>
    <r>
      <rPr>
        <i/>
        <sz val="10"/>
        <color rgb="FF821E82"/>
        <rFont val="Arial"/>
        <family val="2"/>
        <charset val="204"/>
      </rPr>
      <t xml:space="preserve">
36 750,47 = [325 612,3 / 1,22 /  7,57] +  3% Трансп +  1,2% Заг.скл</t>
    </r>
  </si>
  <si>
    <r>
      <t>ОБОРУДОВАНИЕ:_x000D_
Шкаф управления двумя дренажными насосами до 4,0А, комплектно с 5-ю стержневыми датчиками уровня ШУДН2-380В-4 0А-С.TK.РКФ.Т</t>
    </r>
    <r>
      <rPr>
        <i/>
        <sz val="10"/>
        <color rgb="FF821E82"/>
        <rFont val="Arial"/>
        <family val="2"/>
        <charset val="204"/>
      </rPr>
      <t xml:space="preserve">
8 979,60 = [79 560 / 1,22 /  7,57] +  3% Трансп +  1,2% Заг.скл</t>
    </r>
  </si>
  <si>
    <r>
      <t>ОБОРУДОВАНИЕ:_x000D_
Щит с преобразователем интерфейса 2хModbus RTU RS422/485 -&gt;ModbusTCP ЩПИ.2</t>
    </r>
    <r>
      <rPr>
        <i/>
        <sz val="10"/>
        <color rgb="FF821E82"/>
        <rFont val="Arial"/>
        <family val="2"/>
        <charset val="204"/>
      </rPr>
      <t xml:space="preserve">
2 369,05 = [20 990 / 1,22 /  7,57] +  3% Трансп +  1,2% Заг.скл</t>
    </r>
  </si>
  <si>
    <r>
      <t>ОБОРУДОВАНИЕ:_x000D_
Блок управления для приводов с питанием 24В CV10</t>
    </r>
    <r>
      <rPr>
        <i/>
        <sz val="10"/>
        <color rgb="FF821E82"/>
        <rFont val="Arial"/>
        <family val="2"/>
        <charset val="204"/>
      </rPr>
      <t xml:space="preserve">
2 341,96 = [20 750 / 1,22 /  7,57] +  3% Трансп +  1,2% Заг.скл</t>
    </r>
  </si>
  <si>
    <r>
      <t>ОБОРУДОВАНИЕ:_x000D_
Комплект оборудования для управления освещением, 6 управляемых групп, модуль управления WirenBoard, протокол Modbus RTU WB-БУ6</t>
    </r>
    <r>
      <rPr>
        <i/>
        <sz val="10"/>
        <color rgb="FF821E82"/>
        <rFont val="Arial"/>
        <family val="2"/>
        <charset val="204"/>
      </rPr>
      <t xml:space="preserve">
704,28 = [6 240 / 1,22 /  7,57] +  3% Трансп +  1,2% Заг.скл</t>
    </r>
  </si>
  <si>
    <r>
      <t>ОБОРУДОВАНИЕ:_x000D_
Выключатель без фиксации, накладной, для оконных приводов (А4 10-891)</t>
    </r>
    <r>
      <rPr>
        <i/>
        <sz val="10"/>
        <color rgb="FF821E82"/>
        <rFont val="Arial"/>
        <family val="2"/>
        <charset val="204"/>
      </rPr>
      <t xml:space="preserve">
135,44 = [1 200 / 1,22 /  7,57] +  3% Трансп +  1,2% Заг.скл</t>
    </r>
  </si>
  <si>
    <r>
      <t>ОБОРУДОВАНИЕ:_x000D_
Частотный преобразователь 0,75 кВт, 220 В</t>
    </r>
    <r>
      <rPr>
        <i/>
        <sz val="10"/>
        <color rgb="FF821E82"/>
        <rFont val="Arial"/>
        <family val="2"/>
        <charset val="204"/>
      </rPr>
      <t xml:space="preserve">
5 705,90 = [50 554,77 / 1,22 /  7,57] +  3% Трансп +  1,2% Заг.скл</t>
    </r>
  </si>
  <si>
    <r>
      <t>ОБОРУДОВАНИЕ:_x000D_
Частотный преобразователь 1,5 кВт, 220 В</t>
    </r>
    <r>
      <rPr>
        <i/>
        <sz val="10"/>
        <color rgb="FF821E82"/>
        <rFont val="Arial"/>
        <family val="2"/>
        <charset val="204"/>
      </rPr>
      <t xml:space="preserve">
6 337,69 = [56 152,53 / 1,22 /  7,57] +  3% Трансп +  1,2% Заг.скл</t>
    </r>
  </si>
  <si>
    <r>
      <t>ОБОРУДОВАНИЕ:_x000D_
Частотный преобразователь 2,2 кВт, 380 В</t>
    </r>
    <r>
      <rPr>
        <i/>
        <sz val="10"/>
        <color rgb="FF821E82"/>
        <rFont val="Arial"/>
        <family val="2"/>
        <charset val="204"/>
      </rPr>
      <t xml:space="preserve">
8 864,88 = [78 543,57 / 1,22 /  7,57] +  3% Трансп +  1,2% Заг.скл</t>
    </r>
  </si>
  <si>
    <r>
      <t>ОБОРУДОВАНИЕ:_x000D_
Частотный преобразователь 4 кВт, 380 В</t>
    </r>
    <r>
      <rPr>
        <i/>
        <sz val="10"/>
        <color rgb="FF821E82"/>
        <rFont val="Arial"/>
        <family val="2"/>
        <charset val="204"/>
      </rPr>
      <t xml:space="preserve">
13 366,42 = [118 427,61 / 1,22 /  7,57] +  3% Трансп +  1,2% Заг.скл</t>
    </r>
  </si>
  <si>
    <r>
      <t>ОБОРУДОВАНИЕ:_x000D_
Регулятор скорости (STY-1,5)</t>
    </r>
    <r>
      <rPr>
        <i/>
        <sz val="10"/>
        <color rgb="FF821E82"/>
        <rFont val="Arial"/>
        <family val="2"/>
        <charset val="204"/>
      </rPr>
      <t xml:space="preserve">
1 559,75 = [13 819,47 / 1,22 /  7,57] +  3% Трансп +  1,2% Заг.скл</t>
    </r>
  </si>
  <si>
    <r>
      <t>ОБОРУДОВАНИЕ:_x000D_
Выносной пульт (CR-TOP PDU2)</t>
    </r>
    <r>
      <rPr>
        <i/>
        <sz val="10"/>
        <color rgb="FF821E82"/>
        <rFont val="Arial"/>
        <family val="2"/>
        <charset val="204"/>
      </rPr>
      <t xml:space="preserve">
1 820,19 = [16 127 / 1,22 /  7,57] +  3% Трансп +  1,2%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</si>
  <si>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1x2x0.75</t>
    </r>
    <r>
      <rPr>
        <i/>
        <sz val="10"/>
        <rFont val="Arial"/>
        <family val="2"/>
        <charset val="204"/>
      </rPr>
      <t xml:space="preserve">
3,83 = [45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</si>
  <si>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1x2x0.75</t>
    </r>
    <r>
      <rPr>
        <i/>
        <sz val="10"/>
        <rFont val="Arial"/>
        <family val="2"/>
        <charset val="204"/>
      </rPr>
      <t xml:space="preserve">
4,64 = [54,61 / 1,22 /  9,84] +  2% Заг.скл</t>
    </r>
  </si>
  <si>
    <r>
      <t>Кабель симметричный, для промышленного интерфейса RS-485, экранированный и с низким дымо- и газовыделением и низкой токсичностью продуктов горения СегменКИ-485-ЭВнг(А)-LSLTx 1x2x0.60</t>
    </r>
    <r>
      <rPr>
        <i/>
        <sz val="10"/>
        <rFont val="Arial"/>
        <family val="2"/>
        <charset val="204"/>
      </rPr>
      <t xml:space="preserve">
11,89 = [140 / 1,22 /  9,84] +  2% Заг.скл</t>
    </r>
  </si>
  <si>
    <r>
      <t>Кабель монтажный с низким дымо- и газовыделением и низкой токсичностью продуктов горения МКЭШнг(А)-LSLTx 2x0.75</t>
    </r>
    <r>
      <rPr>
        <i/>
        <sz val="10"/>
        <rFont val="Arial"/>
        <family val="2"/>
        <charset val="204"/>
      </rPr>
      <t xml:space="preserve">
7,09 = [83,42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</si>
  <si>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1x2x1.5</t>
    </r>
    <r>
      <rPr>
        <i/>
        <sz val="10"/>
        <rFont val="Arial"/>
        <family val="2"/>
        <charset val="204"/>
      </rPr>
      <t xml:space="preserve">
5,18 = [61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</si>
  <si>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2x2x0.75</t>
    </r>
    <r>
      <rPr>
        <i/>
        <sz val="10"/>
        <rFont val="Arial"/>
        <family val="2"/>
        <charset val="204"/>
      </rPr>
      <t xml:space="preserve">
5,77 = [68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</si>
  <si>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2x2x0.75</t>
    </r>
    <r>
      <rPr>
        <i/>
        <sz val="10"/>
        <rFont val="Arial"/>
        <family val="2"/>
        <charset val="204"/>
      </rPr>
      <t xml:space="preserve">
5,61 = [66 / 1,22 /  9,84] +  2% Заг.скл</t>
    </r>
  </si>
  <si>
    <r>
      <t>Гибкая гофрированная ПЛЛ труба без содержания галогенов, ДУ16, O 15.8 / 11.3 мм, протяжка, цвет белый</t>
    </r>
    <r>
      <rPr>
        <i/>
        <sz val="10"/>
        <rFont val="Arial"/>
        <family val="2"/>
        <charset val="204"/>
      </rPr>
      <t xml:space="preserve">
8,64 = [101,7 / 1,22 /  9,84] +  2% Заг.скл</t>
    </r>
  </si>
  <si>
    <r>
      <t>Гибкая гофрированная ПЛЛ труба не содержащая галогенов, ДУ20, O19.7 / 14.8 мм, протяжка, цвет белый</t>
    </r>
    <r>
      <rPr>
        <i/>
        <sz val="10"/>
        <rFont val="Arial"/>
        <family val="2"/>
        <charset val="204"/>
      </rPr>
      <t xml:space="preserve">
11,33 = [133,33 / 1,22 /  9,84] +  2% Заг.скл</t>
    </r>
  </si>
  <si>
    <r>
      <t>ОБОРУДОВАНИЕ:_x000D_
Щит навесной металлический ST, 800x800x200, IP66, с м/п R5ST0882 DKC</t>
    </r>
    <r>
      <rPr>
        <i/>
        <sz val="10"/>
        <color rgb="FF821E82"/>
        <rFont val="Arial"/>
        <family val="2"/>
        <charset val="204"/>
      </rPr>
      <t xml:space="preserve">
29 313,40 = [259 719,28 / 1,22 /  7,57] +  3% Трансп +  1,2% Заг.скл</t>
    </r>
  </si>
  <si>
    <r>
      <t>ОБОРУДОВАНИЕ:_x000D_
Щит навесной металлический ST, 800x600x200, IP66, с м/п R5ST0862 DKC</t>
    </r>
    <r>
      <rPr>
        <i/>
        <sz val="10"/>
        <color rgb="FF821E82"/>
        <rFont val="Arial"/>
        <family val="2"/>
        <charset val="204"/>
      </rPr>
      <t xml:space="preserve">
26 984,99 = [239 089,34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</si>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</sst>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5F71977F-12FD-460C-B015-FC6EF7161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8197-B9AC-42B6-A50F-B2B1D62F0EF8}">
  <sheetPr>
    <pageSetUpPr fitToPage="1"/>
  </sheetPr>
  <dimension ref="A1:AQ1001"/>
  <sheetViews>
    <sheetView tabSelected="1" view="pageBreakPreview" topLeftCell="A960" zoomScaleNormal="100" zoomScaleSheetLayoutView="100" workbookViewId="0">
      <selection activeCell="A36" sqref="A36:K36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6" width="9.6328125" bestFit="1" customWidth="1"/>
    <col min="7" max="7" width="8.453125" bestFit="1" customWidth="1"/>
    <col min="8" max="8" width="9.54296875" bestFit="1" customWidth="1"/>
    <col min="9" max="9" width="12.54296875" bestFit="1" customWidth="1"/>
    <col min="10" max="10" width="9.81640625" bestFit="1" customWidth="1"/>
    <col min="11" max="11" width="13.632812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1360</v>
      </c>
      <c r="K2" s="24"/>
    </row>
    <row r="3" spans="1:42" ht="16.5" hidden="1" x14ac:dyDescent="0.35">
      <c r="A3" s="18"/>
      <c r="B3" s="19" t="s">
        <v>1358</v>
      </c>
      <c r="C3" s="19"/>
      <c r="D3" s="19"/>
      <c r="E3" s="19"/>
      <c r="F3" s="17"/>
      <c r="G3" s="19" t="s">
        <v>1359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1361</v>
      </c>
      <c r="C7" s="23"/>
      <c r="D7" s="23"/>
      <c r="E7" s="23"/>
      <c r="F7" s="17"/>
      <c r="G7" s="23" t="s">
        <v>1361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1384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0" t="s">
        <v>1384</v>
      </c>
    </row>
    <row r="11" spans="1:42" x14ac:dyDescent="0.25">
      <c r="A11" s="26" t="s">
        <v>1362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02-01-18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Автоматизация и диспетчеризация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1363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2024-00375-01-0-ИОС5.11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76" t="s">
        <v>1364</v>
      </c>
      <c r="J20" s="76" t="s">
        <v>1365</v>
      </c>
      <c r="K20" s="17"/>
    </row>
    <row r="21" spans="1:42" ht="14" x14ac:dyDescent="0.3">
      <c r="A21" s="17"/>
      <c r="B21" s="17"/>
      <c r="C21" s="17"/>
      <c r="D21" s="17"/>
      <c r="E21" s="33" t="s">
        <v>1366</v>
      </c>
      <c r="F21" s="33"/>
      <c r="G21" s="33"/>
      <c r="H21" s="33"/>
      <c r="I21" s="34">
        <f>I22+I23+I24+I25</f>
        <v>3935.3399999999997</v>
      </c>
      <c r="J21" s="34">
        <f>J22+J23+J24+J25</f>
        <v>33787.949999999997</v>
      </c>
      <c r="K21" s="35" t="s">
        <v>1467</v>
      </c>
    </row>
    <row r="22" spans="1:42" ht="14" x14ac:dyDescent="0.3">
      <c r="A22" s="17"/>
      <c r="B22" s="17"/>
      <c r="C22" s="17"/>
      <c r="D22" s="17"/>
      <c r="E22" s="20" t="s">
        <v>1367</v>
      </c>
      <c r="F22" s="20"/>
      <c r="G22" s="20"/>
      <c r="H22" s="20"/>
      <c r="I22" s="36">
        <f>ROUND((Source!F855)/1000, 2)</f>
        <v>2.93</v>
      </c>
      <c r="J22" s="36">
        <f>ROUND((Source!P855)/1000, 2)</f>
        <v>164.93</v>
      </c>
      <c r="K22" s="17" t="s">
        <v>1467</v>
      </c>
    </row>
    <row r="23" spans="1:42" ht="14" x14ac:dyDescent="0.3">
      <c r="A23" s="17"/>
      <c r="B23" s="17"/>
      <c r="C23" s="17"/>
      <c r="D23" s="17"/>
      <c r="E23" s="20" t="s">
        <v>1368</v>
      </c>
      <c r="F23" s="20"/>
      <c r="G23" s="20"/>
      <c r="H23" s="20"/>
      <c r="I23" s="36">
        <f>ROUND((Source!F856)/1000, 2)</f>
        <v>224.94</v>
      </c>
      <c r="J23" s="36">
        <f>ROUND((Source!P856)/1000, 2)</f>
        <v>5557.6</v>
      </c>
      <c r="K23" s="17" t="s">
        <v>1467</v>
      </c>
    </row>
    <row r="24" spans="1:42" ht="14" x14ac:dyDescent="0.3">
      <c r="A24" s="17"/>
      <c r="B24" s="17"/>
      <c r="C24" s="17"/>
      <c r="D24" s="17"/>
      <c r="E24" s="20" t="s">
        <v>1369</v>
      </c>
      <c r="F24" s="20"/>
      <c r="G24" s="20"/>
      <c r="H24" s="20"/>
      <c r="I24" s="36">
        <f>ROUND((Source!F847)/1000, 2)</f>
        <v>3707.47</v>
      </c>
      <c r="J24" s="36">
        <f>ROUND((Source!P847)/1000, 2)</f>
        <v>28065.42</v>
      </c>
      <c r="K24" s="17" t="s">
        <v>1467</v>
      </c>
    </row>
    <row r="25" spans="1:42" ht="14" x14ac:dyDescent="0.3">
      <c r="A25" s="17"/>
      <c r="B25" s="17"/>
      <c r="C25" s="17"/>
      <c r="D25" s="17"/>
      <c r="E25" s="20" t="s">
        <v>1370</v>
      </c>
      <c r="F25" s="20"/>
      <c r="G25" s="20"/>
      <c r="H25" s="20"/>
      <c r="I25" s="36">
        <f>ROUND((Source!F857+Source!F858)/1000, 2)</f>
        <v>0</v>
      </c>
      <c r="J25" s="36">
        <f>ROUND((Source!P857+Source!P858)/1000, 2)</f>
        <v>0</v>
      </c>
      <c r="K25" s="17" t="s">
        <v>1467</v>
      </c>
    </row>
    <row r="26" spans="1:42" ht="14" x14ac:dyDescent="0.3">
      <c r="A26" s="17"/>
      <c r="B26" s="17"/>
      <c r="C26" s="17"/>
      <c r="D26" s="17"/>
      <c r="E26" s="20" t="s">
        <v>1371</v>
      </c>
      <c r="F26" s="20"/>
      <c r="G26" s="20"/>
      <c r="H26" s="20"/>
      <c r="I26" s="36">
        <f>(Source!F853+ Source!F852)/1000</f>
        <v>33.068860000000001</v>
      </c>
      <c r="J26" s="36">
        <f>((Source!P853 + Source!P852)/1000)</f>
        <v>1863.4302700000001</v>
      </c>
      <c r="K26" s="17" t="s">
        <v>1467</v>
      </c>
    </row>
    <row r="27" spans="1:42" ht="14" x14ac:dyDescent="0.3">
      <c r="A27" s="17"/>
      <c r="B27" s="17"/>
      <c r="C27" s="17"/>
      <c r="D27" s="17"/>
      <c r="E27" s="20" t="s">
        <v>1372</v>
      </c>
      <c r="F27" s="20"/>
      <c r="G27" s="20"/>
      <c r="H27" s="20"/>
      <c r="I27" s="36">
        <f>Source!F860</f>
        <v>2619.8285447519997</v>
      </c>
      <c r="J27" s="36"/>
      <c r="K27" s="17" t="s">
        <v>761</v>
      </c>
    </row>
    <row r="28" spans="1:42" ht="14" hidden="1" x14ac:dyDescent="0.3">
      <c r="A28" s="17"/>
      <c r="B28" s="17"/>
      <c r="C28" s="17"/>
      <c r="D28" s="17"/>
      <c r="E28" s="20" t="s">
        <v>1373</v>
      </c>
      <c r="F28" s="20"/>
      <c r="G28" s="20"/>
      <c r="H28" s="20"/>
      <c r="I28" s="36"/>
      <c r="J28" s="36"/>
      <c r="K28" s="17"/>
    </row>
    <row r="29" spans="1:42" ht="14" hidden="1" x14ac:dyDescent="0.3">
      <c r="A29" s="17"/>
      <c r="B29" s="17"/>
      <c r="C29" s="17"/>
      <c r="D29" s="17"/>
      <c r="E29" s="37" t="s">
        <v>190</v>
      </c>
      <c r="F29" s="37"/>
      <c r="G29" s="37"/>
      <c r="H29" s="37"/>
      <c r="I29" s="36">
        <f>SUM(Y1:Y994)/1000</f>
        <v>0</v>
      </c>
      <c r="J29" s="36">
        <f>SUM(Z1:Z994)/1000</f>
        <v>0</v>
      </c>
      <c r="K29" s="17" t="s">
        <v>1467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6"/>
      <c r="J30" s="36"/>
      <c r="K30" s="17"/>
    </row>
    <row r="31" spans="1:42" ht="14" x14ac:dyDescent="0.3">
      <c r="A31" s="17" t="s">
        <v>1385</v>
      </c>
      <c r="B31" s="17"/>
      <c r="C31" s="17"/>
      <c r="D31" s="17"/>
      <c r="E31" s="17"/>
      <c r="F31" s="21"/>
      <c r="G31" s="21"/>
      <c r="H31" s="21"/>
      <c r="I31" s="36"/>
      <c r="J31" s="36"/>
      <c r="K31" s="17"/>
    </row>
    <row r="32" spans="1:42" ht="28" x14ac:dyDescent="0.3">
      <c r="A32" s="31" t="s">
        <v>1386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1" t="s">
        <v>1386</v>
      </c>
    </row>
    <row r="33" spans="1:42" ht="98" x14ac:dyDescent="0.25">
      <c r="A33" s="38" t="s">
        <v>1374</v>
      </c>
      <c r="B33" s="38" t="s">
        <v>1375</v>
      </c>
      <c r="C33" s="38" t="s">
        <v>1376</v>
      </c>
      <c r="D33" s="38" t="s">
        <v>1377</v>
      </c>
      <c r="E33" s="38" t="s">
        <v>1378</v>
      </c>
      <c r="F33" s="38" t="s">
        <v>1379</v>
      </c>
      <c r="G33" s="39" t="s">
        <v>1380</v>
      </c>
      <c r="H33" s="39" t="s">
        <v>1381</v>
      </c>
      <c r="I33" s="38" t="s">
        <v>1387</v>
      </c>
      <c r="J33" s="77" t="s">
        <v>1382</v>
      </c>
      <c r="K33" s="38" t="s">
        <v>1383</v>
      </c>
    </row>
    <row r="34" spans="1:42" ht="14" x14ac:dyDescent="0.25">
      <c r="A34" s="38">
        <v>1</v>
      </c>
      <c r="B34" s="38">
        <v>2</v>
      </c>
      <c r="C34" s="38">
        <v>3</v>
      </c>
      <c r="D34" s="38">
        <v>4</v>
      </c>
      <c r="E34" s="38">
        <v>5</v>
      </c>
      <c r="F34" s="38">
        <v>6</v>
      </c>
      <c r="G34" s="38">
        <v>7</v>
      </c>
      <c r="H34" s="38">
        <v>8</v>
      </c>
      <c r="I34" s="38">
        <v>9</v>
      </c>
      <c r="J34" s="38">
        <v>10</v>
      </c>
      <c r="K34" s="38">
        <v>11</v>
      </c>
    </row>
    <row r="36" spans="1:42" ht="16.5" x14ac:dyDescent="0.25">
      <c r="A36" s="42" t="str">
        <f>CONCATENATE("Локальная смета: ",IF(Source!G20&lt;&gt;"Новая локальная смета", Source!G20, ""))</f>
        <v>Локальная смета: Автоматизация и диспетчеризация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8" spans="1:42" ht="16.5" x14ac:dyDescent="0.25">
      <c r="A38" s="42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AP38" s="43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9" spans="1:42" ht="42" x14ac:dyDescent="0.25">
      <c r="A39" s="44">
        <v>1</v>
      </c>
      <c r="B39" s="44" t="str">
        <f>Source!F28</f>
        <v>4.11-3-1</v>
      </c>
      <c r="C39" s="44" t="s">
        <v>26</v>
      </c>
      <c r="D39" s="46" t="str">
        <f>Source!H28</f>
        <v>1  ШТ.</v>
      </c>
      <c r="E39" s="45">
        <f>Source!I28</f>
        <v>113</v>
      </c>
      <c r="F39" s="48"/>
      <c r="G39" s="47"/>
      <c r="H39" s="45"/>
      <c r="I39" s="48"/>
      <c r="J39" s="45"/>
      <c r="K39" s="48"/>
      <c r="Q39">
        <f>Source!X28</f>
        <v>258.75</v>
      </c>
      <c r="R39">
        <f>Source!X29</f>
        <v>14580.57</v>
      </c>
      <c r="S39">
        <f>Source!Y28</f>
        <v>132.25</v>
      </c>
      <c r="T39">
        <f>Source!Y29</f>
        <v>7452.29</v>
      </c>
      <c r="U39">
        <f>ROUND((175/100)*ROUND(Source!R28, 2), 2)</f>
        <v>0</v>
      </c>
      <c r="V39">
        <f>ROUND((0/100)*ROUND(Source!R29, 2), 2)</f>
        <v>0</v>
      </c>
      <c r="AC39">
        <v>0</v>
      </c>
    </row>
    <row r="40" spans="1:42" x14ac:dyDescent="0.25">
      <c r="C40" s="49" t="str">
        <f>"Объем: "&amp;Source!I28&amp;"=17+"&amp;"5+"&amp;"14+"&amp;"3+"&amp;"14+"&amp;"1+"&amp;"30+"&amp;"29"</f>
        <v>Объем: 113=17+5+14+3+14+1+30+29</v>
      </c>
    </row>
    <row r="41" spans="1:42" ht="14.5" x14ac:dyDescent="0.25">
      <c r="A41" s="44"/>
      <c r="B41" s="44"/>
      <c r="C41" s="44" t="s">
        <v>1388</v>
      </c>
      <c r="D41" s="46"/>
      <c r="E41" s="45"/>
      <c r="F41" s="48">
        <f>Source!AO28</f>
        <v>6.75</v>
      </c>
      <c r="G41" s="50" t="s">
        <v>1389</v>
      </c>
      <c r="H41" s="45">
        <f>Source!AV29</f>
        <v>1.0469999999999999</v>
      </c>
      <c r="I41" s="48">
        <f>Source!S28</f>
        <v>287.5</v>
      </c>
      <c r="J41" s="45">
        <f>IF(Source!BA29&lt;&gt; 0, Source!BA29, 1)</f>
        <v>56.35</v>
      </c>
      <c r="K41" s="48">
        <f>Source!S29</f>
        <v>16200.63</v>
      </c>
    </row>
    <row r="42" spans="1:42" ht="14.5" x14ac:dyDescent="0.25">
      <c r="A42" s="44"/>
      <c r="B42" s="44"/>
      <c r="C42" s="44" t="s">
        <v>1390</v>
      </c>
      <c r="D42" s="46" t="s">
        <v>1391</v>
      </c>
      <c r="E42" s="45">
        <f>Source!BZ29</f>
        <v>90</v>
      </c>
      <c r="F42" s="48"/>
      <c r="G42" s="47"/>
      <c r="H42" s="45"/>
      <c r="I42" s="48">
        <f>SUM(Q39:Q41)</f>
        <v>258.75</v>
      </c>
      <c r="J42" s="45">
        <f>Source!AT29</f>
        <v>90</v>
      </c>
      <c r="K42" s="48">
        <f>SUM(R39:R41)</f>
        <v>14580.57</v>
      </c>
    </row>
    <row r="43" spans="1:42" ht="14.5" x14ac:dyDescent="0.25">
      <c r="A43" s="44"/>
      <c r="B43" s="44"/>
      <c r="C43" s="44" t="s">
        <v>1392</v>
      </c>
      <c r="D43" s="46" t="s">
        <v>1391</v>
      </c>
      <c r="E43" s="45">
        <f>Source!CA29</f>
        <v>46</v>
      </c>
      <c r="F43" s="48"/>
      <c r="G43" s="47"/>
      <c r="H43" s="45"/>
      <c r="I43" s="48">
        <f>SUM(S39:S42)</f>
        <v>132.25</v>
      </c>
      <c r="J43" s="45">
        <f>Source!AU29</f>
        <v>46</v>
      </c>
      <c r="K43" s="48">
        <f>SUM(T39:T42)</f>
        <v>7452.29</v>
      </c>
    </row>
    <row r="44" spans="1:42" ht="14.5" x14ac:dyDescent="0.25">
      <c r="A44" s="51"/>
      <c r="B44" s="51"/>
      <c r="C44" s="51" t="s">
        <v>1393</v>
      </c>
      <c r="D44" s="52" t="s">
        <v>1394</v>
      </c>
      <c r="E44" s="53">
        <f>Source!AQ28</f>
        <v>0.52</v>
      </c>
      <c r="F44" s="54"/>
      <c r="G44" s="55" t="s">
        <v>1389</v>
      </c>
      <c r="H44" s="53">
        <f>Source!AV29</f>
        <v>1.0469999999999999</v>
      </c>
      <c r="I44" s="54">
        <f>Source!U28</f>
        <v>22.147819199999997</v>
      </c>
      <c r="J44" s="53"/>
      <c r="K44" s="54"/>
    </row>
    <row r="45" spans="1:42" ht="14" x14ac:dyDescent="0.25">
      <c r="C45" s="56" t="s">
        <v>1395</v>
      </c>
      <c r="H45" s="57">
        <f>I41+I42+I43+0-0-0</f>
        <v>678.5</v>
      </c>
      <c r="I45" s="57"/>
      <c r="J45" s="57">
        <f>K41+K42+K43+0-0-0</f>
        <v>38233.49</v>
      </c>
      <c r="K45" s="57"/>
    </row>
    <row r="46" spans="1:42" ht="14" hidden="1" x14ac:dyDescent="0.25">
      <c r="C46" s="56" t="s">
        <v>1396</v>
      </c>
      <c r="H46" s="59">
        <f>0+0</f>
        <v>0</v>
      </c>
      <c r="I46" s="59"/>
      <c r="J46" s="59">
        <f>0+0</f>
        <v>0</v>
      </c>
      <c r="K46" s="59"/>
    </row>
    <row r="47" spans="1:42" ht="14" x14ac:dyDescent="0.25">
      <c r="C47" s="56" t="s">
        <v>1397</v>
      </c>
      <c r="H47" s="59">
        <f>I41+I42+I43+0</f>
        <v>678.5</v>
      </c>
      <c r="I47" s="59"/>
      <c r="J47" s="59">
        <f>K41+K42+K43+0</f>
        <v>38233.49</v>
      </c>
      <c r="K47" s="59"/>
      <c r="O47" s="60">
        <f>I41+I42+I43+0</f>
        <v>678.5</v>
      </c>
      <c r="P47" s="60">
        <f>K41+K42+K43+0</f>
        <v>38233.49</v>
      </c>
    </row>
    <row r="49" spans="1:29" ht="42" x14ac:dyDescent="0.25">
      <c r="A49" s="44">
        <v>2</v>
      </c>
      <c r="B49" s="44" t="str">
        <f>Source!F30</f>
        <v>4.11-3-1</v>
      </c>
      <c r="C49" s="44" t="s">
        <v>36</v>
      </c>
      <c r="D49" s="46" t="str">
        <f>Source!H30</f>
        <v>1  ШТ.</v>
      </c>
      <c r="E49" s="45">
        <f>Source!I30</f>
        <v>14</v>
      </c>
      <c r="F49" s="48"/>
      <c r="G49" s="47"/>
      <c r="H49" s="45"/>
      <c r="I49" s="48"/>
      <c r="J49" s="45"/>
      <c r="K49" s="48"/>
      <c r="Q49">
        <f>Source!X30</f>
        <v>32.06</v>
      </c>
      <c r="R49">
        <f>Source!X31</f>
        <v>1806.47</v>
      </c>
      <c r="S49">
        <f>Source!Y30</f>
        <v>16.39</v>
      </c>
      <c r="T49">
        <f>Source!Y31</f>
        <v>923.31</v>
      </c>
      <c r="U49">
        <f>ROUND((175/100)*ROUND(Source!R30, 2), 2)</f>
        <v>0</v>
      </c>
      <c r="V49">
        <f>ROUND((0/100)*ROUND(Source!R31, 2), 2)</f>
        <v>0</v>
      </c>
      <c r="AC49">
        <v>0</v>
      </c>
    </row>
    <row r="50" spans="1:29" x14ac:dyDescent="0.25">
      <c r="C50" s="49" t="str">
        <f>"Объем: "&amp;Source!I30&amp;"=6+"&amp;"8"</f>
        <v>Объем: 14=6+8</v>
      </c>
    </row>
    <row r="51" spans="1:29" ht="14.5" x14ac:dyDescent="0.25">
      <c r="A51" s="44"/>
      <c r="B51" s="44"/>
      <c r="C51" s="44" t="s">
        <v>1388</v>
      </c>
      <c r="D51" s="46"/>
      <c r="E51" s="45"/>
      <c r="F51" s="48">
        <f>Source!AO30</f>
        <v>6.75</v>
      </c>
      <c r="G51" s="50" t="s">
        <v>1389</v>
      </c>
      <c r="H51" s="45">
        <f>Source!AV31</f>
        <v>1.0469999999999999</v>
      </c>
      <c r="I51" s="48">
        <f>Source!S30</f>
        <v>35.619999999999997</v>
      </c>
      <c r="J51" s="45">
        <f>IF(Source!BA31&lt;&gt; 0, Source!BA31, 1)</f>
        <v>56.35</v>
      </c>
      <c r="K51" s="48">
        <f>Source!S31</f>
        <v>2007.19</v>
      </c>
    </row>
    <row r="52" spans="1:29" ht="14.5" x14ac:dyDescent="0.25">
      <c r="A52" s="44"/>
      <c r="B52" s="44"/>
      <c r="C52" s="44" t="s">
        <v>1390</v>
      </c>
      <c r="D52" s="46" t="s">
        <v>1391</v>
      </c>
      <c r="E52" s="45">
        <f>Source!BZ31</f>
        <v>90</v>
      </c>
      <c r="F52" s="48"/>
      <c r="G52" s="47"/>
      <c r="H52" s="45"/>
      <c r="I52" s="48">
        <f>SUM(Q49:Q51)</f>
        <v>32.06</v>
      </c>
      <c r="J52" s="45">
        <f>Source!AT31</f>
        <v>90</v>
      </c>
      <c r="K52" s="48">
        <f>SUM(R49:R51)</f>
        <v>1806.47</v>
      </c>
    </row>
    <row r="53" spans="1:29" ht="14.5" x14ac:dyDescent="0.25">
      <c r="A53" s="44"/>
      <c r="B53" s="44"/>
      <c r="C53" s="44" t="s">
        <v>1392</v>
      </c>
      <c r="D53" s="46" t="s">
        <v>1391</v>
      </c>
      <c r="E53" s="45">
        <f>Source!CA31</f>
        <v>46</v>
      </c>
      <c r="F53" s="48"/>
      <c r="G53" s="47"/>
      <c r="H53" s="45"/>
      <c r="I53" s="48">
        <f>SUM(S49:S52)</f>
        <v>16.39</v>
      </c>
      <c r="J53" s="45">
        <f>Source!AU31</f>
        <v>46</v>
      </c>
      <c r="K53" s="48">
        <f>SUM(T49:T52)</f>
        <v>923.31</v>
      </c>
    </row>
    <row r="54" spans="1:29" ht="14.5" x14ac:dyDescent="0.25">
      <c r="A54" s="51"/>
      <c r="B54" s="51"/>
      <c r="C54" s="51" t="s">
        <v>1393</v>
      </c>
      <c r="D54" s="52" t="s">
        <v>1394</v>
      </c>
      <c r="E54" s="53">
        <f>Source!AQ30</f>
        <v>0.52</v>
      </c>
      <c r="F54" s="54"/>
      <c r="G54" s="55" t="s">
        <v>1389</v>
      </c>
      <c r="H54" s="53">
        <f>Source!AV31</f>
        <v>1.0469999999999999</v>
      </c>
      <c r="I54" s="54">
        <f>Source!U30</f>
        <v>2.7439776</v>
      </c>
      <c r="J54" s="53"/>
      <c r="K54" s="54"/>
    </row>
    <row r="55" spans="1:29" ht="14" x14ac:dyDescent="0.25">
      <c r="C55" s="56" t="s">
        <v>1395</v>
      </c>
      <c r="H55" s="57">
        <f>I51+I52+I53+0-0-0</f>
        <v>84.070000000000007</v>
      </c>
      <c r="I55" s="57"/>
      <c r="J55" s="57">
        <f>K51+K52+K53+0-0-0</f>
        <v>4736.9699999999993</v>
      </c>
      <c r="K55" s="57"/>
    </row>
    <row r="56" spans="1:29" ht="14" hidden="1" x14ac:dyDescent="0.25">
      <c r="C56" s="56" t="s">
        <v>1396</v>
      </c>
      <c r="H56" s="59">
        <f>0+0</f>
        <v>0</v>
      </c>
      <c r="I56" s="59"/>
      <c r="J56" s="59">
        <f>0+0</f>
        <v>0</v>
      </c>
      <c r="K56" s="59"/>
    </row>
    <row r="57" spans="1:29" ht="14" x14ac:dyDescent="0.25">
      <c r="C57" s="56" t="s">
        <v>1397</v>
      </c>
      <c r="H57" s="59">
        <f>I51+I52+I53+0</f>
        <v>84.070000000000007</v>
      </c>
      <c r="I57" s="59"/>
      <c r="J57" s="59">
        <f>K51+K52+K53+0</f>
        <v>4736.9699999999993</v>
      </c>
      <c r="K57" s="59"/>
      <c r="O57" s="60">
        <f>I51+I52+I53+0</f>
        <v>84.070000000000007</v>
      </c>
      <c r="P57" s="60">
        <f>K51+K52+K53+0</f>
        <v>4736.9699999999993</v>
      </c>
    </row>
    <row r="59" spans="1:29" ht="42" x14ac:dyDescent="0.25">
      <c r="A59" s="44">
        <v>3</v>
      </c>
      <c r="B59" s="44" t="str">
        <f>Source!F32</f>
        <v>4.11-3-1</v>
      </c>
      <c r="C59" s="44" t="s">
        <v>38</v>
      </c>
      <c r="D59" s="46" t="str">
        <f>Source!H32</f>
        <v>1  ШТ.</v>
      </c>
      <c r="E59" s="45">
        <f>Source!I32</f>
        <v>65</v>
      </c>
      <c r="F59" s="48"/>
      <c r="G59" s="47"/>
      <c r="H59" s="45"/>
      <c r="I59" s="48"/>
      <c r="J59" s="45"/>
      <c r="K59" s="48"/>
      <c r="Q59">
        <f>Source!X32</f>
        <v>148.83000000000001</v>
      </c>
      <c r="R59">
        <f>Source!X33</f>
        <v>8386.74</v>
      </c>
      <c r="S59">
        <f>Source!Y32</f>
        <v>76.069999999999993</v>
      </c>
      <c r="T59">
        <f>Source!Y33</f>
        <v>4286.5600000000004</v>
      </c>
      <c r="U59">
        <f>ROUND((175/100)*ROUND(Source!R32, 2), 2)</f>
        <v>0</v>
      </c>
      <c r="V59">
        <f>ROUND((0/100)*ROUND(Source!R33, 2), 2)</f>
        <v>0</v>
      </c>
      <c r="AC59">
        <v>0</v>
      </c>
    </row>
    <row r="60" spans="1:29" x14ac:dyDescent="0.25">
      <c r="C60" s="49" t="str">
        <f>"Объем: "&amp;Source!I32&amp;"=24+"&amp;"10+"&amp;"31"</f>
        <v>Объем: 65=24+10+31</v>
      </c>
    </row>
    <row r="61" spans="1:29" ht="14.5" x14ac:dyDescent="0.25">
      <c r="A61" s="44"/>
      <c r="B61" s="44"/>
      <c r="C61" s="44" t="s">
        <v>1388</v>
      </c>
      <c r="D61" s="46"/>
      <c r="E61" s="45"/>
      <c r="F61" s="48">
        <f>Source!AO32</f>
        <v>6.75</v>
      </c>
      <c r="G61" s="50" t="s">
        <v>1389</v>
      </c>
      <c r="H61" s="45">
        <f>Source!AV33</f>
        <v>1.0469999999999999</v>
      </c>
      <c r="I61" s="48">
        <f>Source!S32</f>
        <v>165.37</v>
      </c>
      <c r="J61" s="45">
        <f>IF(Source!BA33&lt;&gt; 0, Source!BA33, 1)</f>
        <v>56.35</v>
      </c>
      <c r="K61" s="48">
        <f>Source!S33</f>
        <v>9318.6</v>
      </c>
    </row>
    <row r="62" spans="1:29" ht="14.5" x14ac:dyDescent="0.25">
      <c r="A62" s="44"/>
      <c r="B62" s="44"/>
      <c r="C62" s="44" t="s">
        <v>1390</v>
      </c>
      <c r="D62" s="46" t="s">
        <v>1391</v>
      </c>
      <c r="E62" s="45">
        <f>Source!BZ33</f>
        <v>90</v>
      </c>
      <c r="F62" s="48"/>
      <c r="G62" s="47"/>
      <c r="H62" s="45"/>
      <c r="I62" s="48">
        <f>SUM(Q59:Q61)</f>
        <v>148.83000000000001</v>
      </c>
      <c r="J62" s="45">
        <f>Source!AT33</f>
        <v>90</v>
      </c>
      <c r="K62" s="48">
        <f>SUM(R59:R61)</f>
        <v>8386.74</v>
      </c>
    </row>
    <row r="63" spans="1:29" ht="14.5" x14ac:dyDescent="0.25">
      <c r="A63" s="44"/>
      <c r="B63" s="44"/>
      <c r="C63" s="44" t="s">
        <v>1392</v>
      </c>
      <c r="D63" s="46" t="s">
        <v>1391</v>
      </c>
      <c r="E63" s="45">
        <f>Source!CA33</f>
        <v>46</v>
      </c>
      <c r="F63" s="48"/>
      <c r="G63" s="47"/>
      <c r="H63" s="45"/>
      <c r="I63" s="48">
        <f>SUM(S59:S62)</f>
        <v>76.069999999999993</v>
      </c>
      <c r="J63" s="45">
        <f>Source!AU33</f>
        <v>46</v>
      </c>
      <c r="K63" s="48">
        <f>SUM(T59:T62)</f>
        <v>4286.5600000000004</v>
      </c>
    </row>
    <row r="64" spans="1:29" ht="14.5" x14ac:dyDescent="0.25">
      <c r="A64" s="51"/>
      <c r="B64" s="51"/>
      <c r="C64" s="51" t="s">
        <v>1393</v>
      </c>
      <c r="D64" s="52" t="s">
        <v>1394</v>
      </c>
      <c r="E64" s="53">
        <f>Source!AQ32</f>
        <v>0.52</v>
      </c>
      <c r="F64" s="54"/>
      <c r="G64" s="55" t="s">
        <v>1389</v>
      </c>
      <c r="H64" s="53">
        <f>Source!AV33</f>
        <v>1.0469999999999999</v>
      </c>
      <c r="I64" s="54">
        <f>Source!U32</f>
        <v>12.739896</v>
      </c>
      <c r="J64" s="53"/>
      <c r="K64" s="54"/>
    </row>
    <row r="65" spans="1:29" ht="14" x14ac:dyDescent="0.25">
      <c r="C65" s="56" t="s">
        <v>1395</v>
      </c>
      <c r="H65" s="57">
        <f>I61+I62+I63+0-0-0</f>
        <v>390.27000000000004</v>
      </c>
      <c r="I65" s="57"/>
      <c r="J65" s="57">
        <f>K61+K62+K63+0-0-0</f>
        <v>21991.9</v>
      </c>
      <c r="K65" s="57"/>
    </row>
    <row r="66" spans="1:29" ht="14" hidden="1" x14ac:dyDescent="0.25">
      <c r="C66" s="56" t="s">
        <v>1396</v>
      </c>
      <c r="H66" s="59">
        <f>0+0</f>
        <v>0</v>
      </c>
      <c r="I66" s="59"/>
      <c r="J66" s="59">
        <f>0+0</f>
        <v>0</v>
      </c>
      <c r="K66" s="59"/>
    </row>
    <row r="67" spans="1:29" ht="14" x14ac:dyDescent="0.25">
      <c r="C67" s="56" t="s">
        <v>1397</v>
      </c>
      <c r="H67" s="59">
        <f>I61+I62+I63+0</f>
        <v>390.27000000000004</v>
      </c>
      <c r="I67" s="59"/>
      <c r="J67" s="59">
        <f>K61+K62+K63+0</f>
        <v>21991.9</v>
      </c>
      <c r="K67" s="59"/>
      <c r="O67" s="60">
        <f>I61+I62+I63+0</f>
        <v>390.27000000000004</v>
      </c>
      <c r="P67" s="60">
        <f>K61+K62+K63+0</f>
        <v>21991.9</v>
      </c>
    </row>
    <row r="69" spans="1:29" ht="56" x14ac:dyDescent="0.25">
      <c r="A69" s="44">
        <v>4</v>
      </c>
      <c r="B69" s="44" t="str">
        <f>Source!F34</f>
        <v>4.11-4-1</v>
      </c>
      <c r="C69" s="44" t="s">
        <v>41</v>
      </c>
      <c r="D69" s="46" t="str">
        <f>Source!H34</f>
        <v>1 комплект</v>
      </c>
      <c r="E69" s="45">
        <f>Source!I34</f>
        <v>3</v>
      </c>
      <c r="F69" s="48"/>
      <c r="G69" s="47"/>
      <c r="H69" s="45"/>
      <c r="I69" s="48"/>
      <c r="J69" s="45"/>
      <c r="K69" s="48"/>
      <c r="Q69">
        <f>Source!X34</f>
        <v>133.19</v>
      </c>
      <c r="R69">
        <f>Source!X35</f>
        <v>7505.32</v>
      </c>
      <c r="S69">
        <f>Source!Y34</f>
        <v>68.08</v>
      </c>
      <c r="T69">
        <f>Source!Y35</f>
        <v>3836.05</v>
      </c>
      <c r="U69">
        <f>ROUND((175/100)*ROUND(Source!R34, 2), 2)</f>
        <v>1.75</v>
      </c>
      <c r="V69">
        <f>ROUND((0/100)*ROUND(Source!R35, 2), 2)</f>
        <v>0</v>
      </c>
      <c r="AC69">
        <v>0</v>
      </c>
    </row>
    <row r="70" spans="1:29" ht="14.5" x14ac:dyDescent="0.25">
      <c r="A70" s="44"/>
      <c r="B70" s="44"/>
      <c r="C70" s="44" t="s">
        <v>1388</v>
      </c>
      <c r="D70" s="46"/>
      <c r="E70" s="45"/>
      <c r="F70" s="48">
        <f>Source!AO34</f>
        <v>129.99</v>
      </c>
      <c r="G70" s="50" t="s">
        <v>1389</v>
      </c>
      <c r="H70" s="45">
        <f>Source!AV35</f>
        <v>1.0469999999999999</v>
      </c>
      <c r="I70" s="48">
        <f>Source!S34</f>
        <v>146.99</v>
      </c>
      <c r="J70" s="45">
        <f>IF(Source!BA35&lt;&gt; 0, Source!BA35, 1)</f>
        <v>56.35</v>
      </c>
      <c r="K70" s="48">
        <f>Source!S35</f>
        <v>8282.89</v>
      </c>
    </row>
    <row r="71" spans="1:29" ht="14.5" x14ac:dyDescent="0.25">
      <c r="A71" s="44"/>
      <c r="B71" s="44"/>
      <c r="C71" s="44" t="s">
        <v>1398</v>
      </c>
      <c r="D71" s="46"/>
      <c r="E71" s="45"/>
      <c r="F71" s="48">
        <f>Source!AM34</f>
        <v>11.29</v>
      </c>
      <c r="G71" s="50" t="s">
        <v>1389</v>
      </c>
      <c r="H71" s="45">
        <f>Source!AV35</f>
        <v>1.0469999999999999</v>
      </c>
      <c r="I71" s="48">
        <f>Source!Q34</f>
        <v>12.77</v>
      </c>
      <c r="J71" s="45">
        <f>IF(Source!BB35&lt;&gt; 0, Source!BB35, 1)</f>
        <v>15.32</v>
      </c>
      <c r="K71" s="48">
        <f>Source!Q35</f>
        <v>195.64</v>
      </c>
    </row>
    <row r="72" spans="1:29" ht="14.5" x14ac:dyDescent="0.25">
      <c r="A72" s="44"/>
      <c r="B72" s="44"/>
      <c r="C72" s="44" t="s">
        <v>1399</v>
      </c>
      <c r="D72" s="46"/>
      <c r="E72" s="45"/>
      <c r="F72" s="48">
        <f>Source!AN34</f>
        <v>0.88</v>
      </c>
      <c r="G72" s="50" t="s">
        <v>1389</v>
      </c>
      <c r="H72" s="45">
        <f>Source!AV35</f>
        <v>1.0469999999999999</v>
      </c>
      <c r="I72" s="61">
        <f>Source!R34</f>
        <v>1</v>
      </c>
      <c r="J72" s="45">
        <f>IF(Source!BS35&lt;&gt; 0, Source!BS35, 1)</f>
        <v>56.35</v>
      </c>
      <c r="K72" s="61">
        <f>Source!R35</f>
        <v>56.35</v>
      </c>
    </row>
    <row r="73" spans="1:29" ht="14.5" x14ac:dyDescent="0.25">
      <c r="A73" s="44"/>
      <c r="B73" s="44"/>
      <c r="C73" s="44" t="s">
        <v>1390</v>
      </c>
      <c r="D73" s="46" t="s">
        <v>1391</v>
      </c>
      <c r="E73" s="45">
        <f>Source!BZ35</f>
        <v>90</v>
      </c>
      <c r="F73" s="48"/>
      <c r="G73" s="47"/>
      <c r="H73" s="45"/>
      <c r="I73" s="48">
        <f>SUM(Q69:Q72)</f>
        <v>133.19</v>
      </c>
      <c r="J73" s="45">
        <f>Source!AT35</f>
        <v>90</v>
      </c>
      <c r="K73" s="48">
        <f>SUM(R69:R72)</f>
        <v>7505.32</v>
      </c>
    </row>
    <row r="74" spans="1:29" ht="14.5" x14ac:dyDescent="0.25">
      <c r="A74" s="44"/>
      <c r="B74" s="44"/>
      <c r="C74" s="44" t="s">
        <v>1392</v>
      </c>
      <c r="D74" s="46" t="s">
        <v>1391</v>
      </c>
      <c r="E74" s="45">
        <f>Source!CA35</f>
        <v>46</v>
      </c>
      <c r="F74" s="48"/>
      <c r="G74" s="47"/>
      <c r="H74" s="45"/>
      <c r="I74" s="48">
        <f>SUM(S69:S73)</f>
        <v>68.08</v>
      </c>
      <c r="J74" s="45">
        <f>Source!AU35</f>
        <v>46</v>
      </c>
      <c r="K74" s="48">
        <f>SUM(T69:T73)</f>
        <v>3836.05</v>
      </c>
    </row>
    <row r="75" spans="1:29" ht="14.5" x14ac:dyDescent="0.25">
      <c r="A75" s="51"/>
      <c r="B75" s="51"/>
      <c r="C75" s="51" t="s">
        <v>1393</v>
      </c>
      <c r="D75" s="52" t="s">
        <v>1394</v>
      </c>
      <c r="E75" s="53">
        <f>Source!AQ34</f>
        <v>10.3</v>
      </c>
      <c r="F75" s="54"/>
      <c r="G75" s="55" t="s">
        <v>1389</v>
      </c>
      <c r="H75" s="53">
        <f>Source!AV35</f>
        <v>1.0469999999999999</v>
      </c>
      <c r="I75" s="54">
        <f>Source!U34</f>
        <v>11.646827999999999</v>
      </c>
      <c r="J75" s="53"/>
      <c r="K75" s="54"/>
    </row>
    <row r="76" spans="1:29" ht="14" x14ac:dyDescent="0.25">
      <c r="C76" s="56" t="s">
        <v>1395</v>
      </c>
      <c r="H76" s="57">
        <f>I70+I71+I73+I74+0-0-0</f>
        <v>361.03000000000003</v>
      </c>
      <c r="I76" s="57"/>
      <c r="J76" s="57">
        <f>K70+K71+K73+K74+0-0-0</f>
        <v>19819.899999999998</v>
      </c>
      <c r="K76" s="57"/>
    </row>
    <row r="77" spans="1:29" ht="14" hidden="1" x14ac:dyDescent="0.25">
      <c r="C77" s="56" t="s">
        <v>1396</v>
      </c>
      <c r="H77" s="59">
        <f>0+0</f>
        <v>0</v>
      </c>
      <c r="I77" s="59"/>
      <c r="J77" s="59">
        <f>0+0</f>
        <v>0</v>
      </c>
      <c r="K77" s="59"/>
    </row>
    <row r="78" spans="1:29" ht="14" x14ac:dyDescent="0.25">
      <c r="C78" s="56" t="s">
        <v>1397</v>
      </c>
      <c r="H78" s="59">
        <f>I70+I71+I73+I74+0</f>
        <v>361.03000000000003</v>
      </c>
      <c r="I78" s="59"/>
      <c r="J78" s="59">
        <f>K70+K71+K73+K74+0</f>
        <v>19819.899999999998</v>
      </c>
      <c r="K78" s="59"/>
      <c r="O78" s="60">
        <f>I70+I71+I73+I74+0</f>
        <v>361.03000000000003</v>
      </c>
      <c r="P78" s="60">
        <f>K70+K71+K73+K74+0</f>
        <v>19819.899999999998</v>
      </c>
    </row>
    <row r="80" spans="1:29" ht="84" x14ac:dyDescent="0.25">
      <c r="A80" s="44">
        <v>5</v>
      </c>
      <c r="B80" s="44" t="str">
        <f>Source!F36</f>
        <v>4.8-222-4</v>
      </c>
      <c r="C80" s="44" t="s">
        <v>46</v>
      </c>
      <c r="D80" s="46" t="str">
        <f>Source!H36</f>
        <v>1  ШТ.</v>
      </c>
      <c r="E80" s="45">
        <f>Source!I36</f>
        <v>4</v>
      </c>
      <c r="F80" s="48"/>
      <c r="G80" s="47"/>
      <c r="H80" s="45"/>
      <c r="I80" s="48"/>
      <c r="J80" s="45"/>
      <c r="K80" s="48"/>
      <c r="Q80">
        <f>Source!X36</f>
        <v>48.78</v>
      </c>
      <c r="R80">
        <f>Source!X37</f>
        <v>2748.82</v>
      </c>
      <c r="S80">
        <f>Source!Y36</f>
        <v>25.65</v>
      </c>
      <c r="T80">
        <f>Source!Y37</f>
        <v>1445.26</v>
      </c>
      <c r="U80">
        <f>ROUND((175/100)*ROUND(Source!R36, 2), 2)</f>
        <v>0.35</v>
      </c>
      <c r="V80">
        <f>ROUND((0/100)*ROUND(Source!R37, 2), 2)</f>
        <v>0</v>
      </c>
      <c r="AC80">
        <v>0</v>
      </c>
    </row>
    <row r="81" spans="1:29" ht="14.5" x14ac:dyDescent="0.25">
      <c r="A81" s="44"/>
      <c r="B81" s="44"/>
      <c r="C81" s="44" t="s">
        <v>1388</v>
      </c>
      <c r="D81" s="46"/>
      <c r="E81" s="45"/>
      <c r="F81" s="48">
        <f>Source!AO36</f>
        <v>33.22</v>
      </c>
      <c r="G81" s="50" t="s">
        <v>1389</v>
      </c>
      <c r="H81" s="45">
        <f>Source!AV37</f>
        <v>1.0469999999999999</v>
      </c>
      <c r="I81" s="48">
        <f>Source!S36</f>
        <v>50.09</v>
      </c>
      <c r="J81" s="45">
        <f>IF(Source!BA37&lt;&gt; 0, Source!BA37, 1)</f>
        <v>56.35</v>
      </c>
      <c r="K81" s="48">
        <f>Source!S37</f>
        <v>2822.57</v>
      </c>
    </row>
    <row r="82" spans="1:29" ht="14.5" x14ac:dyDescent="0.25">
      <c r="A82" s="44"/>
      <c r="B82" s="44"/>
      <c r="C82" s="44" t="s">
        <v>1398</v>
      </c>
      <c r="D82" s="46"/>
      <c r="E82" s="45"/>
      <c r="F82" s="48">
        <f>Source!AM36</f>
        <v>1.62</v>
      </c>
      <c r="G82" s="50" t="s">
        <v>1389</v>
      </c>
      <c r="H82" s="45">
        <f>Source!AV37</f>
        <v>1.0469999999999999</v>
      </c>
      <c r="I82" s="48">
        <f>Source!Q36</f>
        <v>2.44</v>
      </c>
      <c r="J82" s="45">
        <f>IF(Source!BB37&lt;&gt; 0, Source!BB37, 1)</f>
        <v>15.31</v>
      </c>
      <c r="K82" s="48">
        <f>Source!Q37</f>
        <v>37.36</v>
      </c>
    </row>
    <row r="83" spans="1:29" ht="14.5" x14ac:dyDescent="0.25">
      <c r="A83" s="44"/>
      <c r="B83" s="44"/>
      <c r="C83" s="44" t="s">
        <v>1399</v>
      </c>
      <c r="D83" s="46"/>
      <c r="E83" s="45"/>
      <c r="F83" s="48">
        <f>Source!AN36</f>
        <v>0.13</v>
      </c>
      <c r="G83" s="50" t="s">
        <v>1389</v>
      </c>
      <c r="H83" s="45">
        <f>Source!AV37</f>
        <v>1.0469999999999999</v>
      </c>
      <c r="I83" s="61">
        <f>Source!R36</f>
        <v>0.2</v>
      </c>
      <c r="J83" s="45">
        <f>IF(Source!BS37&lt;&gt; 0, Source!BS37, 1)</f>
        <v>56.35</v>
      </c>
      <c r="K83" s="61">
        <f>Source!R37</f>
        <v>11.27</v>
      </c>
    </row>
    <row r="84" spans="1:29" ht="14.5" x14ac:dyDescent="0.25">
      <c r="A84" s="44"/>
      <c r="B84" s="44"/>
      <c r="C84" s="44" t="s">
        <v>1390</v>
      </c>
      <c r="D84" s="46" t="s">
        <v>1391</v>
      </c>
      <c r="E84" s="45">
        <f>Source!BZ37</f>
        <v>97</v>
      </c>
      <c r="F84" s="48"/>
      <c r="G84" s="47"/>
      <c r="H84" s="45"/>
      <c r="I84" s="48">
        <f>SUM(Q80:Q83)</f>
        <v>48.78</v>
      </c>
      <c r="J84" s="45">
        <f>Source!AT37</f>
        <v>97</v>
      </c>
      <c r="K84" s="48">
        <f>SUM(R80:R83)</f>
        <v>2748.82</v>
      </c>
    </row>
    <row r="85" spans="1:29" ht="14.5" x14ac:dyDescent="0.25">
      <c r="A85" s="44"/>
      <c r="B85" s="44"/>
      <c r="C85" s="44" t="s">
        <v>1392</v>
      </c>
      <c r="D85" s="46" t="s">
        <v>1391</v>
      </c>
      <c r="E85" s="45">
        <f>Source!CA37</f>
        <v>51</v>
      </c>
      <c r="F85" s="48"/>
      <c r="G85" s="47"/>
      <c r="H85" s="45"/>
      <c r="I85" s="48">
        <f>SUM(S80:S84)</f>
        <v>25.65</v>
      </c>
      <c r="J85" s="45">
        <f>Source!AU37</f>
        <v>51</v>
      </c>
      <c r="K85" s="48">
        <f>SUM(T80:T84)</f>
        <v>1445.26</v>
      </c>
    </row>
    <row r="86" spans="1:29" ht="14.5" x14ac:dyDescent="0.25">
      <c r="A86" s="51"/>
      <c r="B86" s="51"/>
      <c r="C86" s="51" t="s">
        <v>1393</v>
      </c>
      <c r="D86" s="52" t="s">
        <v>1394</v>
      </c>
      <c r="E86" s="53">
        <f>Source!AQ36</f>
        <v>2.73</v>
      </c>
      <c r="F86" s="54"/>
      <c r="G86" s="55" t="s">
        <v>1389</v>
      </c>
      <c r="H86" s="53">
        <f>Source!AV37</f>
        <v>1.0469999999999999</v>
      </c>
      <c r="I86" s="54">
        <f>Source!U36</f>
        <v>4.1159663999999996</v>
      </c>
      <c r="J86" s="53"/>
      <c r="K86" s="54"/>
    </row>
    <row r="87" spans="1:29" ht="14" x14ac:dyDescent="0.25">
      <c r="C87" s="56" t="s">
        <v>1395</v>
      </c>
      <c r="H87" s="57">
        <f>I81+I82+I84+I85+0-0-0</f>
        <v>126.96000000000001</v>
      </c>
      <c r="I87" s="57"/>
      <c r="J87" s="57">
        <f>K81+K82+K84+K85+0-0-0</f>
        <v>7054.01</v>
      </c>
      <c r="K87" s="57"/>
    </row>
    <row r="88" spans="1:29" ht="14" hidden="1" x14ac:dyDescent="0.25">
      <c r="C88" s="56" t="s">
        <v>1396</v>
      </c>
      <c r="H88" s="59">
        <f>0+0</f>
        <v>0</v>
      </c>
      <c r="I88" s="59"/>
      <c r="J88" s="59">
        <f>0+0</f>
        <v>0</v>
      </c>
      <c r="K88" s="59"/>
    </row>
    <row r="89" spans="1:29" ht="14" x14ac:dyDescent="0.25">
      <c r="C89" s="56" t="s">
        <v>1397</v>
      </c>
      <c r="H89" s="59">
        <f>I81+I82+I84+I85+0</f>
        <v>126.96000000000001</v>
      </c>
      <c r="I89" s="59"/>
      <c r="J89" s="59">
        <f>K81+K82+K84+K85+0</f>
        <v>7054.01</v>
      </c>
      <c r="K89" s="59"/>
      <c r="O89" s="60">
        <f>I81+I82+I84+I85+0</f>
        <v>126.96000000000001</v>
      </c>
      <c r="P89" s="60">
        <f>K81+K82+K84+K85+0</f>
        <v>7054.01</v>
      </c>
    </row>
    <row r="91" spans="1:29" ht="42" x14ac:dyDescent="0.25">
      <c r="A91" s="44">
        <v>6</v>
      </c>
      <c r="B91" s="44" t="str">
        <f>Source!F38</f>
        <v>4.10-19-6</v>
      </c>
      <c r="C91" s="44" t="s">
        <v>52</v>
      </c>
      <c r="D91" s="46" t="str">
        <f>Source!H38</f>
        <v>1  ШТ.</v>
      </c>
      <c r="E91" s="45">
        <f>Source!I38</f>
        <v>4</v>
      </c>
      <c r="F91" s="48"/>
      <c r="G91" s="47"/>
      <c r="H91" s="45"/>
      <c r="I91" s="48"/>
      <c r="J91" s="45"/>
      <c r="K91" s="48"/>
      <c r="Q91">
        <f>Source!X38</f>
        <v>190.33</v>
      </c>
      <c r="R91">
        <f>Source!X39</f>
        <v>10725.2</v>
      </c>
      <c r="S91">
        <f>Source!Y38</f>
        <v>97.28</v>
      </c>
      <c r="T91">
        <f>Source!Y39</f>
        <v>5481.77</v>
      </c>
      <c r="U91">
        <f>ROUND((175/100)*ROUND(Source!R38, 2), 2)</f>
        <v>13.32</v>
      </c>
      <c r="V91">
        <f>ROUND((0/100)*ROUND(Source!R39, 2), 2)</f>
        <v>0</v>
      </c>
      <c r="AC91">
        <v>0</v>
      </c>
    </row>
    <row r="92" spans="1:29" ht="14.5" x14ac:dyDescent="0.25">
      <c r="A92" s="44"/>
      <c r="B92" s="44"/>
      <c r="C92" s="44" t="s">
        <v>1388</v>
      </c>
      <c r="D92" s="46"/>
      <c r="E92" s="45"/>
      <c r="F92" s="48">
        <f>Source!AO38</f>
        <v>135.22</v>
      </c>
      <c r="G92" s="50" t="s">
        <v>1389</v>
      </c>
      <c r="H92" s="45">
        <f>Source!AV39</f>
        <v>1.0469999999999999</v>
      </c>
      <c r="I92" s="48">
        <f>Source!S38</f>
        <v>203.87</v>
      </c>
      <c r="J92" s="45">
        <f>IF(Source!BA39&lt;&gt; 0, Source!BA39, 1)</f>
        <v>56.35</v>
      </c>
      <c r="K92" s="48">
        <f>Source!S39</f>
        <v>11488.07</v>
      </c>
    </row>
    <row r="93" spans="1:29" ht="14.5" x14ac:dyDescent="0.25">
      <c r="A93" s="44"/>
      <c r="B93" s="44"/>
      <c r="C93" s="44" t="s">
        <v>1398</v>
      </c>
      <c r="D93" s="46"/>
      <c r="E93" s="45"/>
      <c r="F93" s="48">
        <f>Source!AM38</f>
        <v>45.93</v>
      </c>
      <c r="G93" s="50" t="s">
        <v>1389</v>
      </c>
      <c r="H93" s="45">
        <f>Source!AV39</f>
        <v>1.0469999999999999</v>
      </c>
      <c r="I93" s="48">
        <f>Source!Q38</f>
        <v>69.25</v>
      </c>
      <c r="J93" s="45">
        <f>IF(Source!BB39&lt;&gt; 0, Source!BB39, 1)</f>
        <v>16.16</v>
      </c>
      <c r="K93" s="48">
        <f>Source!Q39</f>
        <v>1119.08</v>
      </c>
    </row>
    <row r="94" spans="1:29" ht="14.5" x14ac:dyDescent="0.25">
      <c r="A94" s="44"/>
      <c r="B94" s="44"/>
      <c r="C94" s="44" t="s">
        <v>1399</v>
      </c>
      <c r="D94" s="46"/>
      <c r="E94" s="45"/>
      <c r="F94" s="48">
        <f>Source!AN38</f>
        <v>5.05</v>
      </c>
      <c r="G94" s="50" t="s">
        <v>1389</v>
      </c>
      <c r="H94" s="45">
        <f>Source!AV39</f>
        <v>1.0469999999999999</v>
      </c>
      <c r="I94" s="61">
        <f>Source!R38</f>
        <v>7.61</v>
      </c>
      <c r="J94" s="45">
        <f>IF(Source!BS39&lt;&gt; 0, Source!BS39, 1)</f>
        <v>56.35</v>
      </c>
      <c r="K94" s="61">
        <f>Source!R39</f>
        <v>428.82</v>
      </c>
    </row>
    <row r="95" spans="1:29" ht="14.5" x14ac:dyDescent="0.25">
      <c r="A95" s="44"/>
      <c r="B95" s="44"/>
      <c r="C95" s="44" t="s">
        <v>1390</v>
      </c>
      <c r="D95" s="46" t="s">
        <v>1391</v>
      </c>
      <c r="E95" s="45">
        <f>Source!BZ39</f>
        <v>90</v>
      </c>
      <c r="F95" s="48"/>
      <c r="G95" s="47"/>
      <c r="H95" s="45"/>
      <c r="I95" s="48">
        <f>SUM(Q91:Q94)</f>
        <v>190.33</v>
      </c>
      <c r="J95" s="45">
        <f>Source!AT39</f>
        <v>90</v>
      </c>
      <c r="K95" s="48">
        <f>SUM(R91:R94)</f>
        <v>10725.2</v>
      </c>
    </row>
    <row r="96" spans="1:29" ht="14.5" x14ac:dyDescent="0.25">
      <c r="A96" s="44"/>
      <c r="B96" s="44"/>
      <c r="C96" s="44" t="s">
        <v>1392</v>
      </c>
      <c r="D96" s="46" t="s">
        <v>1391</v>
      </c>
      <c r="E96" s="45">
        <f>Source!CA39</f>
        <v>46</v>
      </c>
      <c r="F96" s="48"/>
      <c r="G96" s="47"/>
      <c r="H96" s="45"/>
      <c r="I96" s="48">
        <f>SUM(S91:S95)</f>
        <v>97.28</v>
      </c>
      <c r="J96" s="45">
        <f>Source!AU39</f>
        <v>46</v>
      </c>
      <c r="K96" s="48">
        <f>SUM(T91:T95)</f>
        <v>5481.77</v>
      </c>
    </row>
    <row r="97" spans="1:29" ht="14.5" x14ac:dyDescent="0.25">
      <c r="A97" s="51"/>
      <c r="B97" s="51"/>
      <c r="C97" s="51" t="s">
        <v>1393</v>
      </c>
      <c r="D97" s="52" t="s">
        <v>1394</v>
      </c>
      <c r="E97" s="53">
        <f>Source!AQ38</f>
        <v>9.3000000000000007</v>
      </c>
      <c r="F97" s="54"/>
      <c r="G97" s="55" t="s">
        <v>1389</v>
      </c>
      <c r="H97" s="53">
        <f>Source!AV39</f>
        <v>1.0469999999999999</v>
      </c>
      <c r="I97" s="54">
        <f>Source!U38</f>
        <v>14.021423999999998</v>
      </c>
      <c r="J97" s="53"/>
      <c r="K97" s="54"/>
    </row>
    <row r="98" spans="1:29" ht="14" x14ac:dyDescent="0.25">
      <c r="C98" s="56" t="s">
        <v>1395</v>
      </c>
      <c r="H98" s="57">
        <f>I92+I93+I95+I96+0-0-0</f>
        <v>560.73</v>
      </c>
      <c r="I98" s="57"/>
      <c r="J98" s="57">
        <f>K92+K93+K95+K96+0-0-0</f>
        <v>28814.12</v>
      </c>
      <c r="K98" s="57"/>
    </row>
    <row r="99" spans="1:29" ht="14" hidden="1" x14ac:dyDescent="0.25">
      <c r="C99" s="56" t="s">
        <v>1396</v>
      </c>
      <c r="H99" s="59">
        <f>0+0</f>
        <v>0</v>
      </c>
      <c r="I99" s="59"/>
      <c r="J99" s="59">
        <f>0+0</f>
        <v>0</v>
      </c>
      <c r="K99" s="59"/>
    </row>
    <row r="100" spans="1:29" ht="14" x14ac:dyDescent="0.25">
      <c r="C100" s="56" t="s">
        <v>1397</v>
      </c>
      <c r="H100" s="59">
        <f>I92+I93+I95+I96+0</f>
        <v>560.73</v>
      </c>
      <c r="I100" s="59"/>
      <c r="J100" s="59">
        <f>K92+K93+K95+K96+0</f>
        <v>28814.12</v>
      </c>
      <c r="K100" s="59"/>
      <c r="O100" s="60">
        <f>I92+I93+I95+I96+0</f>
        <v>560.73</v>
      </c>
      <c r="P100" s="60">
        <f>K92+K93+K95+K96+0</f>
        <v>28814.12</v>
      </c>
    </row>
    <row r="102" spans="1:29" ht="28" x14ac:dyDescent="0.25">
      <c r="A102" s="44">
        <v>7</v>
      </c>
      <c r="B102" s="44" t="str">
        <f>Source!F40</f>
        <v>4.11-8-1</v>
      </c>
      <c r="C102" s="44" t="s">
        <v>58</v>
      </c>
      <c r="D102" s="46" t="str">
        <f>Source!H40</f>
        <v>1  ШТ.</v>
      </c>
      <c r="E102" s="45">
        <f>Source!I40</f>
        <v>1</v>
      </c>
      <c r="F102" s="48"/>
      <c r="G102" s="47"/>
      <c r="H102" s="45"/>
      <c r="I102" s="48"/>
      <c r="J102" s="45"/>
      <c r="K102" s="48"/>
      <c r="Q102">
        <f>Source!X40</f>
        <v>42.43</v>
      </c>
      <c r="R102">
        <f>Source!X41</f>
        <v>2390.6999999999998</v>
      </c>
      <c r="S102">
        <f>Source!Y40</f>
        <v>21.68</v>
      </c>
      <c r="T102">
        <f>Source!Y41</f>
        <v>1221.9100000000001</v>
      </c>
      <c r="U102">
        <f>ROUND((175/100)*ROUND(Source!R40, 2), 2)</f>
        <v>3.62</v>
      </c>
      <c r="V102">
        <f>ROUND((0/100)*ROUND(Source!R41, 2), 2)</f>
        <v>0</v>
      </c>
      <c r="AC102">
        <v>0</v>
      </c>
    </row>
    <row r="103" spans="1:29" ht="14.5" x14ac:dyDescent="0.25">
      <c r="A103" s="44"/>
      <c r="B103" s="44"/>
      <c r="C103" s="44" t="s">
        <v>1388</v>
      </c>
      <c r="D103" s="46"/>
      <c r="E103" s="45"/>
      <c r="F103" s="48">
        <f>Source!AO40</f>
        <v>119.58</v>
      </c>
      <c r="G103" s="50" t="s">
        <v>1389</v>
      </c>
      <c r="H103" s="45">
        <f>Source!AV41</f>
        <v>1.0469999999999999</v>
      </c>
      <c r="I103" s="48">
        <f>Source!S40</f>
        <v>45.07</v>
      </c>
      <c r="J103" s="45">
        <f>IF(Source!BA41&lt;&gt; 0, Source!BA41, 1)</f>
        <v>56.35</v>
      </c>
      <c r="K103" s="48">
        <f>Source!S41</f>
        <v>2539.69</v>
      </c>
    </row>
    <row r="104" spans="1:29" ht="14.5" x14ac:dyDescent="0.25">
      <c r="A104" s="44"/>
      <c r="B104" s="44"/>
      <c r="C104" s="44" t="s">
        <v>1398</v>
      </c>
      <c r="D104" s="46"/>
      <c r="E104" s="45"/>
      <c r="F104" s="48">
        <f>Source!AM40</f>
        <v>36.39</v>
      </c>
      <c r="G104" s="50" t="s">
        <v>1389</v>
      </c>
      <c r="H104" s="45">
        <f>Source!AV41</f>
        <v>1.0469999999999999</v>
      </c>
      <c r="I104" s="48">
        <f>Source!Q40</f>
        <v>13.72</v>
      </c>
      <c r="J104" s="45">
        <f>IF(Source!BB41&lt;&gt; 0, Source!BB41, 1)</f>
        <v>17.010000000000002</v>
      </c>
      <c r="K104" s="48">
        <f>Source!Q41</f>
        <v>233.38</v>
      </c>
    </row>
    <row r="105" spans="1:29" ht="14.5" x14ac:dyDescent="0.25">
      <c r="A105" s="44"/>
      <c r="B105" s="44"/>
      <c r="C105" s="44" t="s">
        <v>1399</v>
      </c>
      <c r="D105" s="46"/>
      <c r="E105" s="45"/>
      <c r="F105" s="48">
        <f>Source!AN40</f>
        <v>5.48</v>
      </c>
      <c r="G105" s="50" t="s">
        <v>1389</v>
      </c>
      <c r="H105" s="45">
        <f>Source!AV41</f>
        <v>1.0469999999999999</v>
      </c>
      <c r="I105" s="61">
        <f>Source!R40</f>
        <v>2.0699999999999998</v>
      </c>
      <c r="J105" s="45">
        <f>IF(Source!BS41&lt;&gt; 0, Source!BS41, 1)</f>
        <v>56.35</v>
      </c>
      <c r="K105" s="61">
        <f>Source!R41</f>
        <v>116.64</v>
      </c>
    </row>
    <row r="106" spans="1:29" ht="14.5" x14ac:dyDescent="0.25">
      <c r="A106" s="44"/>
      <c r="B106" s="44"/>
      <c r="C106" s="44" t="s">
        <v>1390</v>
      </c>
      <c r="D106" s="46" t="s">
        <v>1391</v>
      </c>
      <c r="E106" s="45">
        <f>Source!BZ41</f>
        <v>90</v>
      </c>
      <c r="F106" s="48"/>
      <c r="G106" s="47"/>
      <c r="H106" s="45"/>
      <c r="I106" s="48">
        <f>SUM(Q102:Q105)</f>
        <v>42.43</v>
      </c>
      <c r="J106" s="45">
        <f>Source!AT41</f>
        <v>90</v>
      </c>
      <c r="K106" s="48">
        <f>SUM(R102:R105)</f>
        <v>2390.6999999999998</v>
      </c>
    </row>
    <row r="107" spans="1:29" ht="14.5" x14ac:dyDescent="0.25">
      <c r="A107" s="44"/>
      <c r="B107" s="44"/>
      <c r="C107" s="44" t="s">
        <v>1392</v>
      </c>
      <c r="D107" s="46" t="s">
        <v>1391</v>
      </c>
      <c r="E107" s="45">
        <f>Source!CA41</f>
        <v>46</v>
      </c>
      <c r="F107" s="48"/>
      <c r="G107" s="47"/>
      <c r="H107" s="45"/>
      <c r="I107" s="48">
        <f>SUM(S102:S106)</f>
        <v>21.68</v>
      </c>
      <c r="J107" s="45">
        <f>Source!AU41</f>
        <v>46</v>
      </c>
      <c r="K107" s="48">
        <f>SUM(T102:T106)</f>
        <v>1221.9100000000001</v>
      </c>
    </row>
    <row r="108" spans="1:29" ht="14.5" x14ac:dyDescent="0.25">
      <c r="A108" s="51"/>
      <c r="B108" s="51"/>
      <c r="C108" s="51" t="s">
        <v>1393</v>
      </c>
      <c r="D108" s="52" t="s">
        <v>1394</v>
      </c>
      <c r="E108" s="53">
        <f>Source!AQ40</f>
        <v>10.3</v>
      </c>
      <c r="F108" s="54"/>
      <c r="G108" s="55" t="s">
        <v>1389</v>
      </c>
      <c r="H108" s="53">
        <f>Source!AV41</f>
        <v>1.0469999999999999</v>
      </c>
      <c r="I108" s="54">
        <f>Source!U40</f>
        <v>3.8822760000000001</v>
      </c>
      <c r="J108" s="53"/>
      <c r="K108" s="54"/>
    </row>
    <row r="109" spans="1:29" ht="14" x14ac:dyDescent="0.25">
      <c r="C109" s="56" t="s">
        <v>1395</v>
      </c>
      <c r="H109" s="57">
        <f>I103+I104+I106+I107+0-0-0</f>
        <v>122.9</v>
      </c>
      <c r="I109" s="57"/>
      <c r="J109" s="57">
        <f>K103+K104+K106+K107+0-0-0</f>
        <v>6385.68</v>
      </c>
      <c r="K109" s="57"/>
    </row>
    <row r="110" spans="1:29" ht="14" hidden="1" x14ac:dyDescent="0.25">
      <c r="C110" s="56" t="s">
        <v>1396</v>
      </c>
      <c r="H110" s="59">
        <f>0+0</f>
        <v>0</v>
      </c>
      <c r="I110" s="59"/>
      <c r="J110" s="59">
        <f>0+0</f>
        <v>0</v>
      </c>
      <c r="K110" s="59"/>
    </row>
    <row r="111" spans="1:29" ht="14" x14ac:dyDescent="0.25">
      <c r="C111" s="56" t="s">
        <v>1397</v>
      </c>
      <c r="H111" s="59">
        <f>I103+I104+I106+I107+0</f>
        <v>122.9</v>
      </c>
      <c r="I111" s="59"/>
      <c r="J111" s="59">
        <f>K103+K104+K106+K107+0</f>
        <v>6385.68</v>
      </c>
      <c r="K111" s="59"/>
      <c r="O111" s="60">
        <f>I103+I104+I106+I107+0</f>
        <v>122.9</v>
      </c>
      <c r="P111" s="60">
        <f>K103+K104+K106+K107+0</f>
        <v>6385.68</v>
      </c>
    </row>
    <row r="113" spans="1:29" ht="28" x14ac:dyDescent="0.25">
      <c r="A113" s="44">
        <v>8</v>
      </c>
      <c r="B113" s="44" t="str">
        <f>Source!F42</f>
        <v>4.11-7-2</v>
      </c>
      <c r="C113" s="44" t="s">
        <v>62</v>
      </c>
      <c r="D113" s="46" t="str">
        <f>Source!H42</f>
        <v>1  ШТ.</v>
      </c>
      <c r="E113" s="45">
        <f>Source!I42</f>
        <v>1</v>
      </c>
      <c r="F113" s="48"/>
      <c r="G113" s="47"/>
      <c r="H113" s="45"/>
      <c r="I113" s="48"/>
      <c r="J113" s="45"/>
      <c r="K113" s="48"/>
      <c r="Q113">
        <f>Source!X42</f>
        <v>13.09</v>
      </c>
      <c r="R113">
        <f>Source!X43</f>
        <v>737.4</v>
      </c>
      <c r="S113">
        <f>Source!Y42</f>
        <v>6.69</v>
      </c>
      <c r="T113">
        <f>Source!Y43</f>
        <v>376.89</v>
      </c>
      <c r="U113">
        <f>ROUND((175/100)*ROUND(Source!R42, 2), 2)</f>
        <v>2.66</v>
      </c>
      <c r="V113">
        <f>ROUND((0/100)*ROUND(Source!R43, 2), 2)</f>
        <v>0</v>
      </c>
      <c r="AC113">
        <v>0</v>
      </c>
    </row>
    <row r="114" spans="1:29" ht="14.5" x14ac:dyDescent="0.25">
      <c r="A114" s="44"/>
      <c r="B114" s="44"/>
      <c r="C114" s="44" t="s">
        <v>1388</v>
      </c>
      <c r="D114" s="46"/>
      <c r="E114" s="45"/>
      <c r="F114" s="48">
        <f>Source!AO42</f>
        <v>34.549999999999997</v>
      </c>
      <c r="G114" s="50" t="s">
        <v>1389</v>
      </c>
      <c r="H114" s="45">
        <f>Source!AV43</f>
        <v>1.0469999999999999</v>
      </c>
      <c r="I114" s="48">
        <f>Source!S42</f>
        <v>13.02</v>
      </c>
      <c r="J114" s="45">
        <f>IF(Source!BA43&lt;&gt; 0, Source!BA43, 1)</f>
        <v>56.35</v>
      </c>
      <c r="K114" s="48">
        <f>Source!S43</f>
        <v>733.68</v>
      </c>
    </row>
    <row r="115" spans="1:29" ht="14.5" x14ac:dyDescent="0.25">
      <c r="A115" s="44"/>
      <c r="B115" s="44"/>
      <c r="C115" s="44" t="s">
        <v>1398</v>
      </c>
      <c r="D115" s="46"/>
      <c r="E115" s="45"/>
      <c r="F115" s="48">
        <f>Source!AM42</f>
        <v>26.59</v>
      </c>
      <c r="G115" s="50" t="s">
        <v>1389</v>
      </c>
      <c r="H115" s="45">
        <f>Source!AV43</f>
        <v>1.0469999999999999</v>
      </c>
      <c r="I115" s="48">
        <f>Source!Q42</f>
        <v>10.02</v>
      </c>
      <c r="J115" s="45">
        <f>IF(Source!BB43&lt;&gt; 0, Source!BB43, 1)</f>
        <v>17.07</v>
      </c>
      <c r="K115" s="48">
        <f>Source!Q43</f>
        <v>171.04</v>
      </c>
    </row>
    <row r="116" spans="1:29" ht="14.5" x14ac:dyDescent="0.25">
      <c r="A116" s="44"/>
      <c r="B116" s="44"/>
      <c r="C116" s="44" t="s">
        <v>1399</v>
      </c>
      <c r="D116" s="46"/>
      <c r="E116" s="45"/>
      <c r="F116" s="48">
        <f>Source!AN42</f>
        <v>4.04</v>
      </c>
      <c r="G116" s="50" t="s">
        <v>1389</v>
      </c>
      <c r="H116" s="45">
        <f>Source!AV43</f>
        <v>1.0469999999999999</v>
      </c>
      <c r="I116" s="61">
        <f>Source!R42</f>
        <v>1.52</v>
      </c>
      <c r="J116" s="45">
        <f>IF(Source!BS43&lt;&gt; 0, Source!BS43, 1)</f>
        <v>56.35</v>
      </c>
      <c r="K116" s="61">
        <f>Source!R43</f>
        <v>85.65</v>
      </c>
    </row>
    <row r="117" spans="1:29" ht="14.5" x14ac:dyDescent="0.25">
      <c r="A117" s="44"/>
      <c r="B117" s="44"/>
      <c r="C117" s="44" t="s">
        <v>1390</v>
      </c>
      <c r="D117" s="46" t="s">
        <v>1391</v>
      </c>
      <c r="E117" s="45">
        <f>Source!BZ43</f>
        <v>90</v>
      </c>
      <c r="F117" s="48"/>
      <c r="G117" s="47"/>
      <c r="H117" s="45"/>
      <c r="I117" s="48">
        <f>SUM(Q113:Q116)</f>
        <v>13.09</v>
      </c>
      <c r="J117" s="45">
        <f>Source!AT43</f>
        <v>90</v>
      </c>
      <c r="K117" s="48">
        <f>SUM(R113:R116)</f>
        <v>737.4</v>
      </c>
    </row>
    <row r="118" spans="1:29" ht="14.5" x14ac:dyDescent="0.25">
      <c r="A118" s="44"/>
      <c r="B118" s="44"/>
      <c r="C118" s="44" t="s">
        <v>1392</v>
      </c>
      <c r="D118" s="46" t="s">
        <v>1391</v>
      </c>
      <c r="E118" s="45">
        <f>Source!CA43</f>
        <v>46</v>
      </c>
      <c r="F118" s="48"/>
      <c r="G118" s="47"/>
      <c r="H118" s="45"/>
      <c r="I118" s="48">
        <f>SUM(S113:S117)</f>
        <v>6.69</v>
      </c>
      <c r="J118" s="45">
        <f>Source!AU43</f>
        <v>46</v>
      </c>
      <c r="K118" s="48">
        <f>SUM(T113:T117)</f>
        <v>376.89</v>
      </c>
    </row>
    <row r="119" spans="1:29" ht="14.5" x14ac:dyDescent="0.25">
      <c r="A119" s="51"/>
      <c r="B119" s="51"/>
      <c r="C119" s="51" t="s">
        <v>1393</v>
      </c>
      <c r="D119" s="52" t="s">
        <v>1394</v>
      </c>
      <c r="E119" s="53">
        <f>Source!AQ42</f>
        <v>3.09</v>
      </c>
      <c r="F119" s="54"/>
      <c r="G119" s="55" t="s">
        <v>1389</v>
      </c>
      <c r="H119" s="53">
        <f>Source!AV43</f>
        <v>1.0469999999999999</v>
      </c>
      <c r="I119" s="54">
        <f>Source!U42</f>
        <v>1.1646827999999998</v>
      </c>
      <c r="J119" s="53"/>
      <c r="K119" s="54"/>
    </row>
    <row r="120" spans="1:29" ht="14" x14ac:dyDescent="0.25">
      <c r="C120" s="56" t="s">
        <v>1395</v>
      </c>
      <c r="H120" s="57">
        <f>I114+I115+I117+I118+0-0-0</f>
        <v>42.819999999999993</v>
      </c>
      <c r="I120" s="57"/>
      <c r="J120" s="57">
        <f>K114+K115+K117+K118+0-0-0</f>
        <v>2019.0099999999998</v>
      </c>
      <c r="K120" s="57"/>
    </row>
    <row r="121" spans="1:29" ht="14" hidden="1" x14ac:dyDescent="0.25">
      <c r="C121" s="56" t="s">
        <v>1396</v>
      </c>
      <c r="H121" s="59">
        <f>0+0</f>
        <v>0</v>
      </c>
      <c r="I121" s="59"/>
      <c r="J121" s="59">
        <f>0+0</f>
        <v>0</v>
      </c>
      <c r="K121" s="59"/>
    </row>
    <row r="122" spans="1:29" ht="14" x14ac:dyDescent="0.25">
      <c r="C122" s="56" t="s">
        <v>1397</v>
      </c>
      <c r="H122" s="59">
        <f>I114+I115+I117+I118+0</f>
        <v>42.819999999999993</v>
      </c>
      <c r="I122" s="59"/>
      <c r="J122" s="59">
        <f>K114+K115+K117+K118+0</f>
        <v>2019.0099999999998</v>
      </c>
      <c r="K122" s="59"/>
      <c r="O122" s="60">
        <f>I114+I115+I117+I118+0</f>
        <v>42.819999999999993</v>
      </c>
      <c r="P122" s="60">
        <f>K114+K115+K117+K118+0</f>
        <v>2019.0099999999998</v>
      </c>
    </row>
    <row r="124" spans="1:29" ht="28" x14ac:dyDescent="0.25">
      <c r="A124" s="44">
        <v>9</v>
      </c>
      <c r="B124" s="44" t="str">
        <f>Source!F44</f>
        <v>4.10-167-1</v>
      </c>
      <c r="C124" s="44" t="s">
        <v>66</v>
      </c>
      <c r="D124" s="46" t="str">
        <f>Source!H44</f>
        <v>1  ШТ.</v>
      </c>
      <c r="E124" s="45">
        <f>Source!I44</f>
        <v>1</v>
      </c>
      <c r="F124" s="48"/>
      <c r="G124" s="47"/>
      <c r="H124" s="45"/>
      <c r="I124" s="48"/>
      <c r="J124" s="45"/>
      <c r="K124" s="48"/>
      <c r="Q124">
        <f>Source!X44</f>
        <v>6.43</v>
      </c>
      <c r="R124">
        <f>Source!X45</f>
        <v>362.11</v>
      </c>
      <c r="S124">
        <f>Source!Y44</f>
        <v>3.28</v>
      </c>
      <c r="T124">
        <f>Source!Y45</f>
        <v>185.08</v>
      </c>
      <c r="U124">
        <f>ROUND((175/100)*ROUND(Source!R44, 2), 2)</f>
        <v>0</v>
      </c>
      <c r="V124">
        <f>ROUND((0/100)*ROUND(Source!R45, 2), 2)</f>
        <v>0</v>
      </c>
      <c r="AC124">
        <v>0</v>
      </c>
    </row>
    <row r="125" spans="1:29" ht="14.5" x14ac:dyDescent="0.25">
      <c r="A125" s="44"/>
      <c r="B125" s="44"/>
      <c r="C125" s="44" t="s">
        <v>1388</v>
      </c>
      <c r="D125" s="46"/>
      <c r="E125" s="45"/>
      <c r="F125" s="48">
        <f>Source!AO44</f>
        <v>18.940000000000001</v>
      </c>
      <c r="G125" s="50" t="s">
        <v>1389</v>
      </c>
      <c r="H125" s="45">
        <f>Source!AV45</f>
        <v>1.0469999999999999</v>
      </c>
      <c r="I125" s="48">
        <f>Source!S44</f>
        <v>7.14</v>
      </c>
      <c r="J125" s="45">
        <f>IF(Source!BA45&lt;&gt; 0, Source!BA45, 1)</f>
        <v>56.35</v>
      </c>
      <c r="K125" s="48">
        <f>Source!S45</f>
        <v>402.34</v>
      </c>
    </row>
    <row r="126" spans="1:29" ht="14.5" x14ac:dyDescent="0.25">
      <c r="A126" s="44"/>
      <c r="B126" s="44"/>
      <c r="C126" s="44" t="s">
        <v>1398</v>
      </c>
      <c r="D126" s="46"/>
      <c r="E126" s="45"/>
      <c r="F126" s="48">
        <f>Source!AM44</f>
        <v>0.02</v>
      </c>
      <c r="G126" s="50" t="s">
        <v>1389</v>
      </c>
      <c r="H126" s="45">
        <f>Source!AV45</f>
        <v>1.0469999999999999</v>
      </c>
      <c r="I126" s="48">
        <f>Source!Q44</f>
        <v>0.01</v>
      </c>
      <c r="J126" s="45">
        <f>IF(Source!BB45&lt;&gt; 0, Source!BB45, 1)</f>
        <v>11</v>
      </c>
      <c r="K126" s="48">
        <f>Source!Q45</f>
        <v>0.11</v>
      </c>
    </row>
    <row r="127" spans="1:29" ht="14.5" x14ac:dyDescent="0.25">
      <c r="A127" s="44"/>
      <c r="B127" s="44"/>
      <c r="C127" s="44" t="s">
        <v>1390</v>
      </c>
      <c r="D127" s="46" t="s">
        <v>1391</v>
      </c>
      <c r="E127" s="45">
        <f>Source!BZ45</f>
        <v>90</v>
      </c>
      <c r="F127" s="48"/>
      <c r="G127" s="47"/>
      <c r="H127" s="45"/>
      <c r="I127" s="48">
        <f>SUM(Q124:Q126)</f>
        <v>6.43</v>
      </c>
      <c r="J127" s="45">
        <f>Source!AT45</f>
        <v>90</v>
      </c>
      <c r="K127" s="48">
        <f>SUM(R124:R126)</f>
        <v>362.11</v>
      </c>
    </row>
    <row r="128" spans="1:29" ht="14.5" x14ac:dyDescent="0.25">
      <c r="A128" s="44"/>
      <c r="B128" s="44"/>
      <c r="C128" s="44" t="s">
        <v>1392</v>
      </c>
      <c r="D128" s="46" t="s">
        <v>1391</v>
      </c>
      <c r="E128" s="45">
        <f>Source!CA45</f>
        <v>46</v>
      </c>
      <c r="F128" s="48"/>
      <c r="G128" s="47"/>
      <c r="H128" s="45"/>
      <c r="I128" s="48">
        <f>SUM(S124:S127)</f>
        <v>3.28</v>
      </c>
      <c r="J128" s="45">
        <f>Source!AU45</f>
        <v>46</v>
      </c>
      <c r="K128" s="48">
        <f>SUM(T124:T127)</f>
        <v>185.08</v>
      </c>
    </row>
    <row r="129" spans="1:29" ht="14.5" x14ac:dyDescent="0.25">
      <c r="A129" s="51"/>
      <c r="B129" s="51"/>
      <c r="C129" s="51" t="s">
        <v>1393</v>
      </c>
      <c r="D129" s="52" t="s">
        <v>1394</v>
      </c>
      <c r="E129" s="53">
        <f>Source!AQ44</f>
        <v>1.36</v>
      </c>
      <c r="F129" s="54"/>
      <c r="G129" s="55" t="s">
        <v>1389</v>
      </c>
      <c r="H129" s="53">
        <f>Source!AV45</f>
        <v>1.0469999999999999</v>
      </c>
      <c r="I129" s="54">
        <f>Source!U44</f>
        <v>0.51261120000000004</v>
      </c>
      <c r="J129" s="53"/>
      <c r="K129" s="54"/>
    </row>
    <row r="130" spans="1:29" ht="14" x14ac:dyDescent="0.25">
      <c r="C130" s="56" t="s">
        <v>1395</v>
      </c>
      <c r="H130" s="57">
        <f>I125+I126+I127+I128+0-0-0</f>
        <v>16.86</v>
      </c>
      <c r="I130" s="57"/>
      <c r="J130" s="57">
        <f>K125+K126+K127+K128+0-0-0</f>
        <v>949.64</v>
      </c>
      <c r="K130" s="57"/>
    </row>
    <row r="131" spans="1:29" ht="14" hidden="1" x14ac:dyDescent="0.25">
      <c r="C131" s="56" t="s">
        <v>1396</v>
      </c>
      <c r="H131" s="59">
        <f>0+0</f>
        <v>0</v>
      </c>
      <c r="I131" s="59"/>
      <c r="J131" s="59">
        <f>0+0</f>
        <v>0</v>
      </c>
      <c r="K131" s="59"/>
    </row>
    <row r="132" spans="1:29" ht="14" x14ac:dyDescent="0.25">
      <c r="C132" s="56" t="s">
        <v>1397</v>
      </c>
      <c r="H132" s="59">
        <f>I125+I126+I127+I128+0</f>
        <v>16.86</v>
      </c>
      <c r="I132" s="59"/>
      <c r="J132" s="59">
        <f>K125+K126+K127+K128+0</f>
        <v>949.64</v>
      </c>
      <c r="K132" s="59"/>
      <c r="O132" s="60">
        <f>I125+I126+I127+I128+0</f>
        <v>16.86</v>
      </c>
      <c r="P132" s="60">
        <f>K125+K126+K127+K128+0</f>
        <v>949.64</v>
      </c>
    </row>
    <row r="134" spans="1:29" ht="56" x14ac:dyDescent="0.25">
      <c r="A134" s="44">
        <v>10</v>
      </c>
      <c r="B134" s="44" t="str">
        <f>Source!F46</f>
        <v>4.8-240-4</v>
      </c>
      <c r="C134" s="44" t="s">
        <v>70</v>
      </c>
      <c r="D134" s="46" t="str">
        <f>Source!H46</f>
        <v>1  ШТ.</v>
      </c>
      <c r="E134" s="45">
        <f>Source!I46</f>
        <v>94</v>
      </c>
      <c r="F134" s="48"/>
      <c r="G134" s="47"/>
      <c r="H134" s="45"/>
      <c r="I134" s="48"/>
      <c r="J134" s="45"/>
      <c r="K134" s="48"/>
      <c r="Q134">
        <f>Source!X46</f>
        <v>1028.28</v>
      </c>
      <c r="R134">
        <f>Source!X47</f>
        <v>57943.44</v>
      </c>
      <c r="S134">
        <f>Source!Y46</f>
        <v>540.64</v>
      </c>
      <c r="T134">
        <f>Source!Y47</f>
        <v>30465.11</v>
      </c>
      <c r="U134">
        <f>ROUND((175/100)*ROUND(Source!R46, 2), 2)</f>
        <v>195.93</v>
      </c>
      <c r="V134">
        <f>ROUND((0/100)*ROUND(Source!R47, 2), 2)</f>
        <v>0</v>
      </c>
      <c r="AC134">
        <v>0</v>
      </c>
    </row>
    <row r="135" spans="1:29" ht="37.5" x14ac:dyDescent="0.25">
      <c r="C135" s="49" t="str">
        <f>"Объем: "&amp;Source!I46&amp;"=1+"&amp;"1+"&amp;"4+"&amp;"2+"&amp;"1+"&amp;"2+"&amp;"2+"&amp;"43+"&amp;"1+"&amp;"8+"&amp;"20+"&amp;"1+"&amp;"1+"&amp;"1+"&amp;"2+"&amp;"1+"&amp;"3"</f>
        <v>Объем: 94=1+1+4+2+1+2+2+43+1+8+20+1+1+1+2+1+3</v>
      </c>
    </row>
    <row r="136" spans="1:29" ht="14.5" x14ac:dyDescent="0.25">
      <c r="A136" s="44"/>
      <c r="B136" s="44"/>
      <c r="C136" s="44" t="s">
        <v>1388</v>
      </c>
      <c r="D136" s="46"/>
      <c r="E136" s="45"/>
      <c r="F136" s="48">
        <f>Source!AO46</f>
        <v>26.76</v>
      </c>
      <c r="G136" s="50" t="s">
        <v>1389</v>
      </c>
      <c r="H136" s="45">
        <f>Source!AV47</f>
        <v>1.0469999999999999</v>
      </c>
      <c r="I136" s="48">
        <f>Source!S46</f>
        <v>948.12</v>
      </c>
      <c r="J136" s="45">
        <f>IF(Source!BA47&lt;&gt; 0, Source!BA47, 1)</f>
        <v>56.35</v>
      </c>
      <c r="K136" s="48">
        <f>Source!S47</f>
        <v>53426.559999999998</v>
      </c>
    </row>
    <row r="137" spans="1:29" ht="14.5" x14ac:dyDescent="0.25">
      <c r="A137" s="44"/>
      <c r="B137" s="44"/>
      <c r="C137" s="44" t="s">
        <v>1398</v>
      </c>
      <c r="D137" s="46"/>
      <c r="E137" s="45"/>
      <c r="F137" s="48">
        <f>Source!AM46</f>
        <v>17.420000000000002</v>
      </c>
      <c r="G137" s="50" t="s">
        <v>1389</v>
      </c>
      <c r="H137" s="45">
        <f>Source!AV47</f>
        <v>1.0469999999999999</v>
      </c>
      <c r="I137" s="48">
        <f>Source!Q46</f>
        <v>617.20000000000005</v>
      </c>
      <c r="J137" s="45">
        <f>IF(Source!BB47&lt;&gt; 0, Source!BB47, 1)</f>
        <v>19.89</v>
      </c>
      <c r="K137" s="48">
        <f>Source!Q47</f>
        <v>12276.11</v>
      </c>
    </row>
    <row r="138" spans="1:29" ht="14.5" x14ac:dyDescent="0.25">
      <c r="A138" s="44"/>
      <c r="B138" s="44"/>
      <c r="C138" s="44" t="s">
        <v>1399</v>
      </c>
      <c r="D138" s="46"/>
      <c r="E138" s="45"/>
      <c r="F138" s="48">
        <f>Source!AN46</f>
        <v>3.16</v>
      </c>
      <c r="G138" s="50" t="s">
        <v>1389</v>
      </c>
      <c r="H138" s="45">
        <f>Source!AV47</f>
        <v>1.0469999999999999</v>
      </c>
      <c r="I138" s="61">
        <f>Source!R46</f>
        <v>111.96</v>
      </c>
      <c r="J138" s="45">
        <f>IF(Source!BS47&lt;&gt; 0, Source!BS47, 1)</f>
        <v>56.35</v>
      </c>
      <c r="K138" s="61">
        <f>Source!R47</f>
        <v>6308.95</v>
      </c>
    </row>
    <row r="139" spans="1:29" ht="14.5" x14ac:dyDescent="0.25">
      <c r="A139" s="44"/>
      <c r="B139" s="44"/>
      <c r="C139" s="44" t="s">
        <v>1390</v>
      </c>
      <c r="D139" s="46" t="s">
        <v>1391</v>
      </c>
      <c r="E139" s="45">
        <f>Source!BZ47</f>
        <v>97</v>
      </c>
      <c r="F139" s="48"/>
      <c r="G139" s="47"/>
      <c r="H139" s="45"/>
      <c r="I139" s="48">
        <f>SUM(Q134:Q138)</f>
        <v>1028.28</v>
      </c>
      <c r="J139" s="45">
        <f>Source!AT47</f>
        <v>97</v>
      </c>
      <c r="K139" s="48">
        <f>SUM(R134:R138)</f>
        <v>57943.44</v>
      </c>
    </row>
    <row r="140" spans="1:29" ht="14.5" x14ac:dyDescent="0.25">
      <c r="A140" s="44"/>
      <c r="B140" s="44"/>
      <c r="C140" s="44" t="s">
        <v>1392</v>
      </c>
      <c r="D140" s="46" t="s">
        <v>1391</v>
      </c>
      <c r="E140" s="45">
        <f>Source!CA47</f>
        <v>51</v>
      </c>
      <c r="F140" s="48"/>
      <c r="G140" s="47"/>
      <c r="H140" s="45"/>
      <c r="I140" s="48">
        <f>SUM(S134:S139)</f>
        <v>540.64</v>
      </c>
      <c r="J140" s="45">
        <f>Source!AU47</f>
        <v>51</v>
      </c>
      <c r="K140" s="48">
        <f>SUM(T134:T139)</f>
        <v>30465.11</v>
      </c>
    </row>
    <row r="141" spans="1:29" ht="14.5" x14ac:dyDescent="0.25">
      <c r="A141" s="51"/>
      <c r="B141" s="51"/>
      <c r="C141" s="51" t="s">
        <v>1393</v>
      </c>
      <c r="D141" s="52" t="s">
        <v>1394</v>
      </c>
      <c r="E141" s="53">
        <f>Source!AQ46</f>
        <v>2.06</v>
      </c>
      <c r="F141" s="54"/>
      <c r="G141" s="55" t="s">
        <v>1389</v>
      </c>
      <c r="H141" s="53">
        <f>Source!AV47</f>
        <v>1.0469999999999999</v>
      </c>
      <c r="I141" s="54">
        <f>Source!U46</f>
        <v>72.986788799999985</v>
      </c>
      <c r="J141" s="53"/>
      <c r="K141" s="54"/>
    </row>
    <row r="142" spans="1:29" ht="14" x14ac:dyDescent="0.25">
      <c r="C142" s="56" t="s">
        <v>1395</v>
      </c>
      <c r="H142" s="57">
        <f>I136+I137+I139+I140+0-0-0</f>
        <v>3134.2400000000002</v>
      </c>
      <c r="I142" s="57"/>
      <c r="J142" s="57">
        <f>K136+K137+K139+K140+0-0-0</f>
        <v>154111.22</v>
      </c>
      <c r="K142" s="57"/>
    </row>
    <row r="143" spans="1:29" ht="14" hidden="1" x14ac:dyDescent="0.25">
      <c r="C143" s="56" t="s">
        <v>1396</v>
      </c>
      <c r="H143" s="59">
        <f>0+0</f>
        <v>0</v>
      </c>
      <c r="I143" s="59"/>
      <c r="J143" s="59">
        <f>0+0</f>
        <v>0</v>
      </c>
      <c r="K143" s="59"/>
    </row>
    <row r="144" spans="1:29" ht="14" x14ac:dyDescent="0.25">
      <c r="C144" s="56" t="s">
        <v>1397</v>
      </c>
      <c r="H144" s="59">
        <f>I136+I137+I139+I140+0</f>
        <v>3134.2400000000002</v>
      </c>
      <c r="I144" s="59"/>
      <c r="J144" s="59">
        <f>K136+K137+K139+K140+0</f>
        <v>154111.22</v>
      </c>
      <c r="K144" s="59"/>
      <c r="O144" s="60">
        <f>I136+I137+I139+I140+0</f>
        <v>3134.2400000000002</v>
      </c>
      <c r="P144" s="60">
        <f>K136+K137+K139+K140+0</f>
        <v>154111.22</v>
      </c>
    </row>
    <row r="146" spans="1:29" ht="56" x14ac:dyDescent="0.25">
      <c r="A146" s="44">
        <v>11</v>
      </c>
      <c r="B146" s="44" t="str">
        <f>Source!F48</f>
        <v>4.10-80-3</v>
      </c>
      <c r="C146" s="44" t="s">
        <v>74</v>
      </c>
      <c r="D146" s="46" t="str">
        <f>Source!H48</f>
        <v>10 лучей</v>
      </c>
      <c r="E146" s="45">
        <f>Source!I48</f>
        <v>12</v>
      </c>
      <c r="F146" s="48"/>
      <c r="G146" s="47"/>
      <c r="H146" s="45"/>
      <c r="I146" s="48"/>
      <c r="J146" s="45"/>
      <c r="K146" s="48"/>
      <c r="Q146">
        <f>Source!X48</f>
        <v>285.81</v>
      </c>
      <c r="R146">
        <f>Source!X49</f>
        <v>16105.56</v>
      </c>
      <c r="S146">
        <f>Source!Y48</f>
        <v>146.08000000000001</v>
      </c>
      <c r="T146">
        <f>Source!Y49</f>
        <v>8231.73</v>
      </c>
      <c r="U146">
        <f>ROUND((175/100)*ROUND(Source!R48, 2), 2)</f>
        <v>0.09</v>
      </c>
      <c r="V146">
        <f>ROUND((0/100)*ROUND(Source!R49, 2), 2)</f>
        <v>0</v>
      </c>
      <c r="AC146">
        <v>0</v>
      </c>
    </row>
    <row r="147" spans="1:29" x14ac:dyDescent="0.25">
      <c r="C147" s="49" t="str">
        <f>"Объем: "&amp;Source!I48&amp;"=6*"&amp;"20/"&amp;"10"</f>
        <v>Объем: 12=6*20/10</v>
      </c>
    </row>
    <row r="148" spans="1:29" ht="14.5" x14ac:dyDescent="0.25">
      <c r="A148" s="44"/>
      <c r="B148" s="44"/>
      <c r="C148" s="44" t="s">
        <v>1388</v>
      </c>
      <c r="D148" s="46"/>
      <c r="E148" s="45"/>
      <c r="F148" s="48">
        <f>Source!AO48</f>
        <v>70.2</v>
      </c>
      <c r="G148" s="50" t="s">
        <v>1389</v>
      </c>
      <c r="H148" s="45">
        <f>Source!AV49</f>
        <v>1.0469999999999999</v>
      </c>
      <c r="I148" s="48">
        <f>Source!S48</f>
        <v>317.52</v>
      </c>
      <c r="J148" s="45">
        <f>IF(Source!BA49&lt;&gt; 0, Source!BA49, 1)</f>
        <v>56.35</v>
      </c>
      <c r="K148" s="48">
        <f>Source!S49</f>
        <v>17892.25</v>
      </c>
    </row>
    <row r="149" spans="1:29" ht="14.5" x14ac:dyDescent="0.25">
      <c r="A149" s="44"/>
      <c r="B149" s="44"/>
      <c r="C149" s="44" t="s">
        <v>1398</v>
      </c>
      <c r="D149" s="46"/>
      <c r="E149" s="45"/>
      <c r="F149" s="48">
        <f>Source!AM48</f>
        <v>0.06</v>
      </c>
      <c r="G149" s="50" t="s">
        <v>1389</v>
      </c>
      <c r="H149" s="45">
        <f>Source!AV49</f>
        <v>1.0469999999999999</v>
      </c>
      <c r="I149" s="48">
        <f>Source!Q48</f>
        <v>0.27</v>
      </c>
      <c r="J149" s="45">
        <f>IF(Source!BB49&lt;&gt; 0, Source!BB49, 1)</f>
        <v>18.5</v>
      </c>
      <c r="K149" s="48">
        <f>Source!Q49</f>
        <v>5</v>
      </c>
    </row>
    <row r="150" spans="1:29" ht="14.5" x14ac:dyDescent="0.25">
      <c r="A150" s="44"/>
      <c r="B150" s="44"/>
      <c r="C150" s="44" t="s">
        <v>1399</v>
      </c>
      <c r="D150" s="46"/>
      <c r="E150" s="45"/>
      <c r="F150" s="48">
        <f>Source!AN48</f>
        <v>0.01</v>
      </c>
      <c r="G150" s="50" t="s">
        <v>1389</v>
      </c>
      <c r="H150" s="45">
        <f>Source!AV49</f>
        <v>1.0469999999999999</v>
      </c>
      <c r="I150" s="61">
        <f>Source!R48</f>
        <v>0.05</v>
      </c>
      <c r="J150" s="45">
        <f>IF(Source!BS49&lt;&gt; 0, Source!BS49, 1)</f>
        <v>56.35</v>
      </c>
      <c r="K150" s="61">
        <f>Source!R49</f>
        <v>2.82</v>
      </c>
    </row>
    <row r="151" spans="1:29" ht="14.5" x14ac:dyDescent="0.25">
      <c r="A151" s="44"/>
      <c r="B151" s="44"/>
      <c r="C151" s="44" t="s">
        <v>1390</v>
      </c>
      <c r="D151" s="46" t="s">
        <v>1391</v>
      </c>
      <c r="E151" s="45">
        <f>Source!BZ49</f>
        <v>90</v>
      </c>
      <c r="F151" s="48"/>
      <c r="G151" s="47"/>
      <c r="H151" s="45"/>
      <c r="I151" s="48">
        <f>SUM(Q146:Q150)</f>
        <v>285.81</v>
      </c>
      <c r="J151" s="45">
        <f>Source!AT49</f>
        <v>90</v>
      </c>
      <c r="K151" s="48">
        <f>SUM(R146:R150)</f>
        <v>16105.56</v>
      </c>
    </row>
    <row r="152" spans="1:29" ht="14.5" x14ac:dyDescent="0.25">
      <c r="A152" s="44"/>
      <c r="B152" s="44"/>
      <c r="C152" s="44" t="s">
        <v>1392</v>
      </c>
      <c r="D152" s="46" t="s">
        <v>1391</v>
      </c>
      <c r="E152" s="45">
        <f>Source!CA49</f>
        <v>46</v>
      </c>
      <c r="F152" s="48"/>
      <c r="G152" s="47"/>
      <c r="H152" s="45"/>
      <c r="I152" s="48">
        <f>SUM(S146:S151)</f>
        <v>146.08000000000001</v>
      </c>
      <c r="J152" s="45">
        <f>Source!AU49</f>
        <v>46</v>
      </c>
      <c r="K152" s="48">
        <f>SUM(T146:T151)</f>
        <v>8231.73</v>
      </c>
    </row>
    <row r="153" spans="1:29" ht="14.5" x14ac:dyDescent="0.25">
      <c r="A153" s="51"/>
      <c r="B153" s="51"/>
      <c r="C153" s="51" t="s">
        <v>1393</v>
      </c>
      <c r="D153" s="52" t="s">
        <v>1394</v>
      </c>
      <c r="E153" s="53">
        <f>Source!AQ48</f>
        <v>5.4</v>
      </c>
      <c r="F153" s="54"/>
      <c r="G153" s="55" t="s">
        <v>1389</v>
      </c>
      <c r="H153" s="53">
        <f>Source!AV49</f>
        <v>1.0469999999999999</v>
      </c>
      <c r="I153" s="54">
        <f>Source!U48</f>
        <v>24.424415999999994</v>
      </c>
      <c r="J153" s="53"/>
      <c r="K153" s="54"/>
    </row>
    <row r="154" spans="1:29" ht="14" x14ac:dyDescent="0.25">
      <c r="C154" s="56" t="s">
        <v>1395</v>
      </c>
      <c r="H154" s="57">
        <f>I148+I149+I151+I152+0-0-0</f>
        <v>749.68</v>
      </c>
      <c r="I154" s="57"/>
      <c r="J154" s="57">
        <f>K148+K149+K151+K152+0-0-0</f>
        <v>42234.539999999994</v>
      </c>
      <c r="K154" s="57"/>
    </row>
    <row r="155" spans="1:29" ht="14" hidden="1" x14ac:dyDescent="0.25">
      <c r="C155" s="56" t="s">
        <v>1396</v>
      </c>
      <c r="H155" s="59">
        <f>0+0</f>
        <v>0</v>
      </c>
      <c r="I155" s="59"/>
      <c r="J155" s="59">
        <f>0+0</f>
        <v>0</v>
      </c>
      <c r="K155" s="59"/>
    </row>
    <row r="156" spans="1:29" ht="14" x14ac:dyDescent="0.25">
      <c r="C156" s="56" t="s">
        <v>1397</v>
      </c>
      <c r="H156" s="59">
        <f>I148+I149+I151+I152+0</f>
        <v>749.68</v>
      </c>
      <c r="I156" s="59"/>
      <c r="J156" s="59">
        <f>K148+K149+K151+K152+0</f>
        <v>42234.539999999994</v>
      </c>
      <c r="K156" s="59"/>
      <c r="O156" s="60">
        <f>I148+I149+I151+I152+0</f>
        <v>749.68</v>
      </c>
      <c r="P156" s="60">
        <f>K148+K149+K151+K152+0</f>
        <v>42234.539999999994</v>
      </c>
    </row>
    <row r="158" spans="1:29" ht="28" x14ac:dyDescent="0.25">
      <c r="A158" s="44">
        <v>12</v>
      </c>
      <c r="B158" s="44" t="str">
        <f>Source!F50</f>
        <v>6.67-7-1</v>
      </c>
      <c r="C158" s="44" t="s">
        <v>79</v>
      </c>
      <c r="D158" s="46" t="str">
        <f>Source!H50</f>
        <v>100 шт.</v>
      </c>
      <c r="E158" s="45">
        <f>Source!I50</f>
        <v>0.02</v>
      </c>
      <c r="F158" s="48"/>
      <c r="G158" s="47"/>
      <c r="H158" s="45"/>
      <c r="I158" s="48"/>
      <c r="J158" s="45"/>
      <c r="K158" s="48"/>
      <c r="Q158">
        <f>Source!X50</f>
        <v>1.37</v>
      </c>
      <c r="R158">
        <f>Source!X51</f>
        <v>76.92</v>
      </c>
      <c r="S158">
        <f>Source!Y50</f>
        <v>0.72</v>
      </c>
      <c r="T158">
        <f>Source!Y51</f>
        <v>40.57</v>
      </c>
      <c r="U158">
        <f>ROUND((175/100)*ROUND(Source!R50, 2), 2)</f>
        <v>0</v>
      </c>
      <c r="V158">
        <f>ROUND((0/100)*ROUND(Source!R51, 2), 2)</f>
        <v>0</v>
      </c>
      <c r="AC158">
        <v>0</v>
      </c>
    </row>
    <row r="159" spans="1:29" x14ac:dyDescent="0.25">
      <c r="C159" s="49" t="str">
        <f>"Объем: "&amp;Source!I50&amp;"=2/"&amp;"100"</f>
        <v>Объем: 0,02=2/100</v>
      </c>
    </row>
    <row r="160" spans="1:29" ht="14.5" x14ac:dyDescent="0.25">
      <c r="A160" s="44"/>
      <c r="B160" s="44"/>
      <c r="C160" s="44" t="s">
        <v>1388</v>
      </c>
      <c r="D160" s="46"/>
      <c r="E160" s="45"/>
      <c r="F160" s="48">
        <f>Source!AO50</f>
        <v>59.68</v>
      </c>
      <c r="G160" s="50" t="s">
        <v>220</v>
      </c>
      <c r="H160" s="45">
        <f>Source!AV51</f>
        <v>1.0469999999999999</v>
      </c>
      <c r="I160" s="48">
        <f>Source!S50</f>
        <v>1.5</v>
      </c>
      <c r="J160" s="45">
        <f>IF(Source!BA51&lt;&gt; 0, Source!BA51, 1)</f>
        <v>56.35</v>
      </c>
      <c r="K160" s="48">
        <f>Source!S51</f>
        <v>84.53</v>
      </c>
    </row>
    <row r="161" spans="1:29" ht="14.5" x14ac:dyDescent="0.25">
      <c r="A161" s="44"/>
      <c r="B161" s="44"/>
      <c r="C161" s="44" t="s">
        <v>1390</v>
      </c>
      <c r="D161" s="46" t="s">
        <v>1391</v>
      </c>
      <c r="E161" s="45">
        <f>Source!BZ51</f>
        <v>91</v>
      </c>
      <c r="F161" s="48"/>
      <c r="G161" s="47"/>
      <c r="H161" s="45"/>
      <c r="I161" s="48">
        <f>SUM(Q158:Q160)</f>
        <v>1.37</v>
      </c>
      <c r="J161" s="45">
        <f>Source!AT51</f>
        <v>91</v>
      </c>
      <c r="K161" s="48">
        <f>SUM(R158:R160)</f>
        <v>76.92</v>
      </c>
    </row>
    <row r="162" spans="1:29" ht="14.5" x14ac:dyDescent="0.25">
      <c r="A162" s="44"/>
      <c r="B162" s="44"/>
      <c r="C162" s="44" t="s">
        <v>1392</v>
      </c>
      <c r="D162" s="46" t="s">
        <v>1391</v>
      </c>
      <c r="E162" s="45">
        <f>Source!CA51</f>
        <v>48</v>
      </c>
      <c r="F162" s="48"/>
      <c r="G162" s="47"/>
      <c r="H162" s="45"/>
      <c r="I162" s="48">
        <f>SUM(S158:S161)</f>
        <v>0.72</v>
      </c>
      <c r="J162" s="45">
        <f>Source!AU51</f>
        <v>48</v>
      </c>
      <c r="K162" s="48">
        <f>SUM(T158:T161)</f>
        <v>40.57</v>
      </c>
    </row>
    <row r="163" spans="1:29" ht="14.5" x14ac:dyDescent="0.25">
      <c r="A163" s="51"/>
      <c r="B163" s="51"/>
      <c r="C163" s="51" t="s">
        <v>1393</v>
      </c>
      <c r="D163" s="52" t="s">
        <v>1394</v>
      </c>
      <c r="E163" s="53">
        <f>Source!AQ50</f>
        <v>5.84</v>
      </c>
      <c r="F163" s="54"/>
      <c r="G163" s="55" t="s">
        <v>220</v>
      </c>
      <c r="H163" s="53">
        <f>Source!AV51</f>
        <v>1.0469999999999999</v>
      </c>
      <c r="I163" s="54">
        <f>Source!U50</f>
        <v>0.14674751999999999</v>
      </c>
      <c r="J163" s="53"/>
      <c r="K163" s="54"/>
    </row>
    <row r="164" spans="1:29" ht="14" x14ac:dyDescent="0.25">
      <c r="C164" s="56" t="s">
        <v>1395</v>
      </c>
      <c r="H164" s="57">
        <f>I160+I161+I162+0-0-0</f>
        <v>3.59</v>
      </c>
      <c r="I164" s="57"/>
      <c r="J164" s="57">
        <f>K160+K161+K162+0-0-0</f>
        <v>202.01999999999998</v>
      </c>
      <c r="K164" s="57"/>
    </row>
    <row r="165" spans="1:29" ht="14" hidden="1" x14ac:dyDescent="0.25">
      <c r="C165" s="56" t="s">
        <v>1396</v>
      </c>
      <c r="H165" s="59">
        <f>0+0</f>
        <v>0</v>
      </c>
      <c r="I165" s="59"/>
      <c r="J165" s="59">
        <f>0+0</f>
        <v>0</v>
      </c>
      <c r="K165" s="59"/>
    </row>
    <row r="166" spans="1:29" ht="14" x14ac:dyDescent="0.25">
      <c r="C166" s="56" t="s">
        <v>1397</v>
      </c>
      <c r="H166" s="59">
        <f>I160+I161+I162+0</f>
        <v>3.59</v>
      </c>
      <c r="I166" s="59"/>
      <c r="J166" s="59">
        <f>K160+K161+K162+0</f>
        <v>202.01999999999998</v>
      </c>
      <c r="K166" s="59"/>
      <c r="O166" s="60">
        <f>I160+I161+I162+0</f>
        <v>3.59</v>
      </c>
      <c r="P166" s="60">
        <f>K160+K161+K162+0</f>
        <v>202.01999999999998</v>
      </c>
    </row>
    <row r="168" spans="1:29" ht="42" x14ac:dyDescent="0.25">
      <c r="A168" s="44">
        <v>13</v>
      </c>
      <c r="B168" s="44" t="str">
        <f>Source!F52</f>
        <v>4.11-2-3</v>
      </c>
      <c r="C168" s="44" t="s">
        <v>90</v>
      </c>
      <c r="D168" s="46" t="str">
        <f>Source!H52</f>
        <v>1  ШТ.</v>
      </c>
      <c r="E168" s="45">
        <f>Source!I52</f>
        <v>24</v>
      </c>
      <c r="F168" s="48"/>
      <c r="G168" s="47"/>
      <c r="H168" s="45"/>
      <c r="I168" s="48"/>
      <c r="J168" s="45"/>
      <c r="K168" s="48"/>
      <c r="Q168">
        <f>Source!X52</f>
        <v>217.86</v>
      </c>
      <c r="R168">
        <f>Source!X53</f>
        <v>12276.58</v>
      </c>
      <c r="S168">
        <f>Source!Y52</f>
        <v>111.35</v>
      </c>
      <c r="T168">
        <f>Source!Y53</f>
        <v>6274.69</v>
      </c>
      <c r="U168">
        <f>ROUND((175/100)*ROUND(Source!R52, 2), 2)</f>
        <v>0</v>
      </c>
      <c r="V168">
        <f>ROUND((0/100)*ROUND(Source!R53, 2), 2)</f>
        <v>0</v>
      </c>
      <c r="AC168">
        <v>0</v>
      </c>
    </row>
    <row r="169" spans="1:29" x14ac:dyDescent="0.25">
      <c r="C169" s="49" t="str">
        <f>"Объем: "&amp;Source!I52&amp;"=11+"&amp;"5+"&amp;"7+"&amp;"1"</f>
        <v>Объем: 24=11+5+7+1</v>
      </c>
    </row>
    <row r="170" spans="1:29" ht="14.5" x14ac:dyDescent="0.25">
      <c r="A170" s="44"/>
      <c r="B170" s="44"/>
      <c r="C170" s="44" t="s">
        <v>1388</v>
      </c>
      <c r="D170" s="46"/>
      <c r="E170" s="45"/>
      <c r="F170" s="48">
        <f>Source!AO52</f>
        <v>26.76</v>
      </c>
      <c r="G170" s="50" t="s">
        <v>1389</v>
      </c>
      <c r="H170" s="45">
        <f>Source!AV53</f>
        <v>1.0469999999999999</v>
      </c>
      <c r="I170" s="48">
        <f>Source!S52</f>
        <v>242.07</v>
      </c>
      <c r="J170" s="45">
        <f>IF(Source!BA53&lt;&gt; 0, Source!BA53, 1)</f>
        <v>56.35</v>
      </c>
      <c r="K170" s="48">
        <f>Source!S53</f>
        <v>13640.64</v>
      </c>
    </row>
    <row r="171" spans="1:29" ht="14.5" x14ac:dyDescent="0.25">
      <c r="A171" s="44"/>
      <c r="B171" s="44"/>
      <c r="C171" s="44" t="s">
        <v>1390</v>
      </c>
      <c r="D171" s="46" t="s">
        <v>1391</v>
      </c>
      <c r="E171" s="45">
        <f>Source!BZ53</f>
        <v>90</v>
      </c>
      <c r="F171" s="48"/>
      <c r="G171" s="47"/>
      <c r="H171" s="45"/>
      <c r="I171" s="48">
        <f>SUM(Q168:Q170)</f>
        <v>217.86</v>
      </c>
      <c r="J171" s="45">
        <f>Source!AT53</f>
        <v>90</v>
      </c>
      <c r="K171" s="48">
        <f>SUM(R168:R170)</f>
        <v>12276.58</v>
      </c>
    </row>
    <row r="172" spans="1:29" ht="14.5" x14ac:dyDescent="0.25">
      <c r="A172" s="44"/>
      <c r="B172" s="44"/>
      <c r="C172" s="44" t="s">
        <v>1392</v>
      </c>
      <c r="D172" s="46" t="s">
        <v>1391</v>
      </c>
      <c r="E172" s="45">
        <f>Source!CA53</f>
        <v>46</v>
      </c>
      <c r="F172" s="48"/>
      <c r="G172" s="47"/>
      <c r="H172" s="45"/>
      <c r="I172" s="48">
        <f>SUM(S168:S171)</f>
        <v>111.35</v>
      </c>
      <c r="J172" s="45">
        <f>Source!AU53</f>
        <v>46</v>
      </c>
      <c r="K172" s="48">
        <f>SUM(T168:T171)</f>
        <v>6274.69</v>
      </c>
    </row>
    <row r="173" spans="1:29" ht="14.5" x14ac:dyDescent="0.25">
      <c r="A173" s="51"/>
      <c r="B173" s="51"/>
      <c r="C173" s="51" t="s">
        <v>1393</v>
      </c>
      <c r="D173" s="52" t="s">
        <v>1394</v>
      </c>
      <c r="E173" s="53">
        <f>Source!AQ52</f>
        <v>2.06</v>
      </c>
      <c r="F173" s="54"/>
      <c r="G173" s="55" t="s">
        <v>1389</v>
      </c>
      <c r="H173" s="53">
        <f>Source!AV53</f>
        <v>1.0469999999999999</v>
      </c>
      <c r="I173" s="54">
        <f>Source!U52</f>
        <v>18.634924799999997</v>
      </c>
      <c r="J173" s="53"/>
      <c r="K173" s="54"/>
    </row>
    <row r="174" spans="1:29" ht="14" x14ac:dyDescent="0.25">
      <c r="C174" s="56" t="s">
        <v>1395</v>
      </c>
      <c r="H174" s="57">
        <f>I170+I171+I172+0-0-0</f>
        <v>571.28</v>
      </c>
      <c r="I174" s="57"/>
      <c r="J174" s="57">
        <f>K170+K171+K172+0-0-0</f>
        <v>32191.91</v>
      </c>
      <c r="K174" s="57"/>
    </row>
    <row r="175" spans="1:29" ht="14" hidden="1" x14ac:dyDescent="0.25">
      <c r="C175" s="56" t="s">
        <v>1396</v>
      </c>
      <c r="H175" s="59">
        <f>0+0</f>
        <v>0</v>
      </c>
      <c r="I175" s="59"/>
      <c r="J175" s="59">
        <f>0+0</f>
        <v>0</v>
      </c>
      <c r="K175" s="59"/>
    </row>
    <row r="176" spans="1:29" ht="14" x14ac:dyDescent="0.25">
      <c r="C176" s="56" t="s">
        <v>1397</v>
      </c>
      <c r="H176" s="59">
        <f>I170+I171+I172+0</f>
        <v>571.28</v>
      </c>
      <c r="I176" s="59"/>
      <c r="J176" s="59">
        <f>K170+K171+K172+0</f>
        <v>32191.91</v>
      </c>
      <c r="K176" s="59"/>
      <c r="O176" s="60">
        <f>I170+I171+I172+0</f>
        <v>571.28</v>
      </c>
      <c r="P176" s="60">
        <f>K170+K171+K172+0</f>
        <v>32191.91</v>
      </c>
    </row>
    <row r="178" spans="1:29" ht="56" x14ac:dyDescent="0.25">
      <c r="A178" s="44">
        <v>14</v>
      </c>
      <c r="B178" s="44" t="str">
        <f>Source!F54</f>
        <v>4.11-3-1</v>
      </c>
      <c r="C178" s="44" t="s">
        <v>93</v>
      </c>
      <c r="D178" s="46" t="str">
        <f>Source!H54</f>
        <v>1  ШТ.</v>
      </c>
      <c r="E178" s="45">
        <f>Source!I54</f>
        <v>30</v>
      </c>
      <c r="F178" s="48"/>
      <c r="G178" s="47"/>
      <c r="H178" s="45"/>
      <c r="I178" s="48"/>
      <c r="J178" s="45"/>
      <c r="K178" s="48"/>
      <c r="Q178">
        <f>Source!X54</f>
        <v>68.7</v>
      </c>
      <c r="R178">
        <f>Source!X55</f>
        <v>3871.08</v>
      </c>
      <c r="S178">
        <f>Source!Y54</f>
        <v>35.11</v>
      </c>
      <c r="T178">
        <f>Source!Y55</f>
        <v>1978.55</v>
      </c>
      <c r="U178">
        <f>ROUND((175/100)*ROUND(Source!R54, 2), 2)</f>
        <v>0</v>
      </c>
      <c r="V178">
        <f>ROUND((0/100)*ROUND(Source!R55, 2), 2)</f>
        <v>0</v>
      </c>
      <c r="AC178">
        <v>0</v>
      </c>
    </row>
    <row r="179" spans="1:29" ht="14.5" x14ac:dyDescent="0.25">
      <c r="A179" s="44"/>
      <c r="B179" s="44"/>
      <c r="C179" s="44" t="s">
        <v>1388</v>
      </c>
      <c r="D179" s="46"/>
      <c r="E179" s="45"/>
      <c r="F179" s="48">
        <f>Source!AO54</f>
        <v>6.75</v>
      </c>
      <c r="G179" s="50" t="s">
        <v>1389</v>
      </c>
      <c r="H179" s="45">
        <f>Source!AV55</f>
        <v>1.0469999999999999</v>
      </c>
      <c r="I179" s="48">
        <f>Source!S54</f>
        <v>76.33</v>
      </c>
      <c r="J179" s="45">
        <f>IF(Source!BA55&lt;&gt; 0, Source!BA55, 1)</f>
        <v>56.35</v>
      </c>
      <c r="K179" s="48">
        <f>Source!S55</f>
        <v>4301.2</v>
      </c>
    </row>
    <row r="180" spans="1:29" ht="14.5" x14ac:dyDescent="0.25">
      <c r="A180" s="44"/>
      <c r="B180" s="44"/>
      <c r="C180" s="44" t="s">
        <v>1390</v>
      </c>
      <c r="D180" s="46" t="s">
        <v>1391</v>
      </c>
      <c r="E180" s="45">
        <f>Source!BZ55</f>
        <v>90</v>
      </c>
      <c r="F180" s="48"/>
      <c r="G180" s="47"/>
      <c r="H180" s="45"/>
      <c r="I180" s="48">
        <f>SUM(Q178:Q179)</f>
        <v>68.7</v>
      </c>
      <c r="J180" s="45">
        <f>Source!AT55</f>
        <v>90</v>
      </c>
      <c r="K180" s="48">
        <f>SUM(R178:R179)</f>
        <v>3871.08</v>
      </c>
    </row>
    <row r="181" spans="1:29" ht="14.5" x14ac:dyDescent="0.25">
      <c r="A181" s="44"/>
      <c r="B181" s="44"/>
      <c r="C181" s="44" t="s">
        <v>1392</v>
      </c>
      <c r="D181" s="46" t="s">
        <v>1391</v>
      </c>
      <c r="E181" s="45">
        <f>Source!CA55</f>
        <v>46</v>
      </c>
      <c r="F181" s="48"/>
      <c r="G181" s="47"/>
      <c r="H181" s="45"/>
      <c r="I181" s="48">
        <f>SUM(S178:S180)</f>
        <v>35.11</v>
      </c>
      <c r="J181" s="45">
        <f>Source!AU55</f>
        <v>46</v>
      </c>
      <c r="K181" s="48">
        <f>SUM(T178:T180)</f>
        <v>1978.55</v>
      </c>
    </row>
    <row r="182" spans="1:29" ht="14.5" x14ac:dyDescent="0.25">
      <c r="A182" s="51"/>
      <c r="B182" s="51"/>
      <c r="C182" s="51" t="s">
        <v>1393</v>
      </c>
      <c r="D182" s="52" t="s">
        <v>1394</v>
      </c>
      <c r="E182" s="53">
        <f>Source!AQ54</f>
        <v>0.52</v>
      </c>
      <c r="F182" s="54"/>
      <c r="G182" s="55" t="s">
        <v>1389</v>
      </c>
      <c r="H182" s="53">
        <f>Source!AV55</f>
        <v>1.0469999999999999</v>
      </c>
      <c r="I182" s="54">
        <f>Source!U54</f>
        <v>5.8799519999999994</v>
      </c>
      <c r="J182" s="53"/>
      <c r="K182" s="54"/>
    </row>
    <row r="183" spans="1:29" ht="14" x14ac:dyDescent="0.25">
      <c r="C183" s="56" t="s">
        <v>1395</v>
      </c>
      <c r="H183" s="57">
        <f>I179+I180+I181+0-0-0</f>
        <v>180.14</v>
      </c>
      <c r="I183" s="57"/>
      <c r="J183" s="57">
        <f>K179+K180+K181+0-0-0</f>
        <v>10150.83</v>
      </c>
      <c r="K183" s="57"/>
    </row>
    <row r="184" spans="1:29" ht="14" hidden="1" x14ac:dyDescent="0.25">
      <c r="C184" s="56" t="s">
        <v>1396</v>
      </c>
      <c r="H184" s="59">
        <f>0+0</f>
        <v>0</v>
      </c>
      <c r="I184" s="59"/>
      <c r="J184" s="59">
        <f>0+0</f>
        <v>0</v>
      </c>
      <c r="K184" s="59"/>
    </row>
    <row r="185" spans="1:29" ht="14" x14ac:dyDescent="0.25">
      <c r="C185" s="56" t="s">
        <v>1397</v>
      </c>
      <c r="H185" s="59">
        <f>I179+I180+I181+0</f>
        <v>180.14</v>
      </c>
      <c r="I185" s="59"/>
      <c r="J185" s="59">
        <f>K179+K180+K181+0</f>
        <v>10150.83</v>
      </c>
      <c r="K185" s="59"/>
      <c r="O185" s="60">
        <f>I179+I180+I181+0</f>
        <v>180.14</v>
      </c>
      <c r="P185" s="60">
        <f>K179+K180+K181+0</f>
        <v>10150.83</v>
      </c>
    </row>
    <row r="187" spans="1:29" ht="28" x14ac:dyDescent="0.25">
      <c r="A187" s="44">
        <v>15</v>
      </c>
      <c r="B187" s="44" t="str">
        <f>Source!F58</f>
        <v>6.67-5-1</v>
      </c>
      <c r="C187" s="44" t="s">
        <v>99</v>
      </c>
      <c r="D187" s="46" t="str">
        <f>Source!H58</f>
        <v>100 м</v>
      </c>
      <c r="E187" s="45">
        <f>Source!I58</f>
        <v>37.5</v>
      </c>
      <c r="F187" s="48"/>
      <c r="G187" s="47"/>
      <c r="H187" s="45"/>
      <c r="I187" s="48"/>
      <c r="J187" s="45"/>
      <c r="K187" s="48"/>
      <c r="Q187">
        <f>Source!X58</f>
        <v>1031.99</v>
      </c>
      <c r="R187">
        <f>Source!X59</f>
        <v>58152.89</v>
      </c>
      <c r="S187">
        <f>Source!Y58</f>
        <v>544.35</v>
      </c>
      <c r="T187">
        <f>Source!Y59</f>
        <v>30674.05</v>
      </c>
      <c r="U187">
        <f>ROUND((175/100)*ROUND(Source!R58, 2), 2)</f>
        <v>0</v>
      </c>
      <c r="V187">
        <f>ROUND((0/100)*ROUND(Source!R59, 2), 2)</f>
        <v>0</v>
      </c>
      <c r="AC187">
        <v>0</v>
      </c>
    </row>
    <row r="188" spans="1:29" x14ac:dyDescent="0.25">
      <c r="C188" s="49" t="str">
        <f>"Объем: "&amp;Source!I58&amp;"=3750/"&amp;"100"</f>
        <v>Объем: 37,5=3750/100</v>
      </c>
    </row>
    <row r="189" spans="1:29" ht="14.5" x14ac:dyDescent="0.25">
      <c r="A189" s="44"/>
      <c r="B189" s="44"/>
      <c r="C189" s="44" t="s">
        <v>1388</v>
      </c>
      <c r="D189" s="46"/>
      <c r="E189" s="45"/>
      <c r="F189" s="48">
        <f>Source!AO58</f>
        <v>24.07</v>
      </c>
      <c r="G189" s="50" t="s">
        <v>220</v>
      </c>
      <c r="H189" s="45">
        <f>Source!AV59</f>
        <v>1.0469999999999999</v>
      </c>
      <c r="I189" s="48">
        <f>Source!S58</f>
        <v>1134.06</v>
      </c>
      <c r="J189" s="45">
        <f>IF(Source!BA59&lt;&gt; 0, Source!BA59, 1)</f>
        <v>56.35</v>
      </c>
      <c r="K189" s="48">
        <f>Source!S59</f>
        <v>63904.28</v>
      </c>
    </row>
    <row r="190" spans="1:29" ht="14.5" x14ac:dyDescent="0.25">
      <c r="A190" s="44"/>
      <c r="B190" s="44"/>
      <c r="C190" s="44" t="s">
        <v>1390</v>
      </c>
      <c r="D190" s="46" t="s">
        <v>1391</v>
      </c>
      <c r="E190" s="45">
        <f>Source!BZ59</f>
        <v>91</v>
      </c>
      <c r="F190" s="48"/>
      <c r="G190" s="47"/>
      <c r="H190" s="45"/>
      <c r="I190" s="48">
        <f>SUM(Q187:Q189)</f>
        <v>1031.99</v>
      </c>
      <c r="J190" s="45">
        <f>Source!AT59</f>
        <v>91</v>
      </c>
      <c r="K190" s="48">
        <f>SUM(R187:R189)</f>
        <v>58152.89</v>
      </c>
    </row>
    <row r="191" spans="1:29" ht="14.5" x14ac:dyDescent="0.25">
      <c r="A191" s="44"/>
      <c r="B191" s="44"/>
      <c r="C191" s="44" t="s">
        <v>1392</v>
      </c>
      <c r="D191" s="46" t="s">
        <v>1391</v>
      </c>
      <c r="E191" s="45">
        <f>Source!CA59</f>
        <v>48</v>
      </c>
      <c r="F191" s="48"/>
      <c r="G191" s="47"/>
      <c r="H191" s="45"/>
      <c r="I191" s="48">
        <f>SUM(S187:S190)</f>
        <v>544.35</v>
      </c>
      <c r="J191" s="45">
        <f>Source!AU59</f>
        <v>48</v>
      </c>
      <c r="K191" s="48">
        <f>SUM(T187:T190)</f>
        <v>30674.05</v>
      </c>
    </row>
    <row r="192" spans="1:29" ht="14.5" x14ac:dyDescent="0.25">
      <c r="A192" s="51"/>
      <c r="B192" s="51"/>
      <c r="C192" s="51" t="s">
        <v>1393</v>
      </c>
      <c r="D192" s="52" t="s">
        <v>1394</v>
      </c>
      <c r="E192" s="53">
        <f>Source!AQ58</f>
        <v>2.25</v>
      </c>
      <c r="F192" s="54"/>
      <c r="G192" s="55" t="s">
        <v>220</v>
      </c>
      <c r="H192" s="53">
        <f>Source!AV59</f>
        <v>1.0469999999999999</v>
      </c>
      <c r="I192" s="54">
        <f>Source!U58</f>
        <v>106.00874999999999</v>
      </c>
      <c r="J192" s="53"/>
      <c r="K192" s="54"/>
    </row>
    <row r="193" spans="1:29" ht="14" x14ac:dyDescent="0.25">
      <c r="C193" s="56" t="s">
        <v>1395</v>
      </c>
      <c r="H193" s="57">
        <f>I189+I190+I191+0-0-0</f>
        <v>2710.4</v>
      </c>
      <c r="I193" s="57"/>
      <c r="J193" s="57">
        <f>K189+K190+K191+0-0-0</f>
        <v>152731.22</v>
      </c>
      <c r="K193" s="57"/>
    </row>
    <row r="194" spans="1:29" ht="14" hidden="1" x14ac:dyDescent="0.25">
      <c r="C194" s="56" t="s">
        <v>1396</v>
      </c>
      <c r="H194" s="59">
        <f>0+0</f>
        <v>0</v>
      </c>
      <c r="I194" s="59"/>
      <c r="J194" s="59">
        <f>0+0</f>
        <v>0</v>
      </c>
      <c r="K194" s="59"/>
    </row>
    <row r="195" spans="1:29" ht="14" x14ac:dyDescent="0.25">
      <c r="C195" s="56" t="s">
        <v>1397</v>
      </c>
      <c r="H195" s="59">
        <f>I189+I190+I191+0</f>
        <v>2710.4</v>
      </c>
      <c r="I195" s="59"/>
      <c r="J195" s="59">
        <f>K189+K190+K191+0</f>
        <v>152731.22</v>
      </c>
      <c r="K195" s="59"/>
      <c r="O195" s="60">
        <f>I189+I190+I191+0</f>
        <v>2710.4</v>
      </c>
      <c r="P195" s="60">
        <f>K189+K190+K191+0</f>
        <v>152731.22</v>
      </c>
    </row>
    <row r="197" spans="1:29" ht="56" x14ac:dyDescent="0.25">
      <c r="A197" s="44">
        <v>16</v>
      </c>
      <c r="B197" s="44" t="str">
        <f>Source!F60</f>
        <v>4.8-328-1</v>
      </c>
      <c r="C197" s="44" t="s">
        <v>104</v>
      </c>
      <c r="D197" s="46" t="str">
        <f>Source!H60</f>
        <v>100 м</v>
      </c>
      <c r="E197" s="45">
        <f>Source!I60</f>
        <v>42.8</v>
      </c>
      <c r="F197" s="48"/>
      <c r="G197" s="47"/>
      <c r="H197" s="45"/>
      <c r="I197" s="48"/>
      <c r="J197" s="45"/>
      <c r="K197" s="48"/>
      <c r="Q197">
        <f>Source!X60</f>
        <v>1031.22</v>
      </c>
      <c r="R197">
        <f>Source!X61</f>
        <v>58109.05</v>
      </c>
      <c r="S197">
        <f>Source!Y60</f>
        <v>542.19000000000005</v>
      </c>
      <c r="T197">
        <f>Source!Y61</f>
        <v>30552.18</v>
      </c>
      <c r="U197">
        <f>ROUND((175/100)*ROUND(Source!R60, 2), 2)</f>
        <v>8.4700000000000006</v>
      </c>
      <c r="V197">
        <f>ROUND((0/100)*ROUND(Source!R61, 2), 2)</f>
        <v>0</v>
      </c>
      <c r="AC197">
        <v>0</v>
      </c>
    </row>
    <row r="198" spans="1:29" x14ac:dyDescent="0.25">
      <c r="C198" s="49" t="str">
        <f>"Объем: "&amp;Source!I60&amp;"=4280/"&amp;"100"</f>
        <v>Объем: 42,8=4280/100</v>
      </c>
    </row>
    <row r="199" spans="1:29" ht="14.5" x14ac:dyDescent="0.25">
      <c r="A199" s="44"/>
      <c r="B199" s="44"/>
      <c r="C199" s="44" t="s">
        <v>1388</v>
      </c>
      <c r="D199" s="46"/>
      <c r="E199" s="45"/>
      <c r="F199" s="48">
        <f>Source!AO60</f>
        <v>65.599999999999994</v>
      </c>
      <c r="G199" s="50" t="s">
        <v>1389</v>
      </c>
      <c r="H199" s="45">
        <f>Source!AV61</f>
        <v>1.0469999999999999</v>
      </c>
      <c r="I199" s="48">
        <f>Source!S60</f>
        <v>1058.27</v>
      </c>
      <c r="J199" s="45">
        <f>IF(Source!BA61&lt;&gt; 0, Source!BA61, 1)</f>
        <v>56.35</v>
      </c>
      <c r="K199" s="48">
        <f>Source!S61</f>
        <v>59633.51</v>
      </c>
    </row>
    <row r="200" spans="1:29" ht="14.5" x14ac:dyDescent="0.25">
      <c r="A200" s="44"/>
      <c r="B200" s="44"/>
      <c r="C200" s="44" t="s">
        <v>1398</v>
      </c>
      <c r="D200" s="46"/>
      <c r="E200" s="45"/>
      <c r="F200" s="48">
        <f>Source!AM60</f>
        <v>2.62</v>
      </c>
      <c r="G200" s="50" t="s">
        <v>1389</v>
      </c>
      <c r="H200" s="45">
        <f>Source!AV61</f>
        <v>1.0469999999999999</v>
      </c>
      <c r="I200" s="48">
        <f>Source!Q60</f>
        <v>42.27</v>
      </c>
      <c r="J200" s="45">
        <f>IF(Source!BB61&lt;&gt; 0, Source!BB61, 1)</f>
        <v>15.28</v>
      </c>
      <c r="K200" s="48">
        <f>Source!Q61</f>
        <v>645.89</v>
      </c>
    </row>
    <row r="201" spans="1:29" ht="14.5" x14ac:dyDescent="0.25">
      <c r="A201" s="44"/>
      <c r="B201" s="44"/>
      <c r="C201" s="44" t="s">
        <v>1399</v>
      </c>
      <c r="D201" s="46"/>
      <c r="E201" s="45"/>
      <c r="F201" s="48">
        <f>Source!AN60</f>
        <v>0.3</v>
      </c>
      <c r="G201" s="50" t="s">
        <v>1389</v>
      </c>
      <c r="H201" s="45">
        <f>Source!AV61</f>
        <v>1.0469999999999999</v>
      </c>
      <c r="I201" s="61">
        <f>Source!R60</f>
        <v>4.84</v>
      </c>
      <c r="J201" s="45">
        <f>IF(Source!BS61&lt;&gt; 0, Source!BS61, 1)</f>
        <v>56.35</v>
      </c>
      <c r="K201" s="61">
        <f>Source!R61</f>
        <v>272.73</v>
      </c>
    </row>
    <row r="202" spans="1:29" ht="14.5" x14ac:dyDescent="0.25">
      <c r="A202" s="44"/>
      <c r="B202" s="44"/>
      <c r="C202" s="44" t="s">
        <v>1390</v>
      </c>
      <c r="D202" s="46" t="s">
        <v>1391</v>
      </c>
      <c r="E202" s="45">
        <f>Source!BZ61</f>
        <v>97</v>
      </c>
      <c r="F202" s="48"/>
      <c r="G202" s="47"/>
      <c r="H202" s="45"/>
      <c r="I202" s="48">
        <f>SUM(Q197:Q201)</f>
        <v>1031.22</v>
      </c>
      <c r="J202" s="45">
        <f>Source!AT61</f>
        <v>97</v>
      </c>
      <c r="K202" s="48">
        <f>SUM(R197:R201)</f>
        <v>58109.05</v>
      </c>
    </row>
    <row r="203" spans="1:29" ht="14.5" x14ac:dyDescent="0.25">
      <c r="A203" s="44"/>
      <c r="B203" s="44"/>
      <c r="C203" s="44" t="s">
        <v>1392</v>
      </c>
      <c r="D203" s="46" t="s">
        <v>1391</v>
      </c>
      <c r="E203" s="45">
        <f>Source!CA61</f>
        <v>51</v>
      </c>
      <c r="F203" s="48"/>
      <c r="G203" s="47"/>
      <c r="H203" s="45"/>
      <c r="I203" s="48">
        <f>SUM(S197:S202)</f>
        <v>542.19000000000005</v>
      </c>
      <c r="J203" s="45">
        <f>Source!AU61</f>
        <v>51</v>
      </c>
      <c r="K203" s="48">
        <f>SUM(T197:T202)</f>
        <v>30552.18</v>
      </c>
    </row>
    <row r="204" spans="1:29" ht="14.5" x14ac:dyDescent="0.25">
      <c r="A204" s="51"/>
      <c r="B204" s="51"/>
      <c r="C204" s="51" t="s">
        <v>1393</v>
      </c>
      <c r="D204" s="52" t="s">
        <v>1394</v>
      </c>
      <c r="E204" s="53">
        <f>Source!AQ60</f>
        <v>5.29</v>
      </c>
      <c r="F204" s="54"/>
      <c r="G204" s="55" t="s">
        <v>1389</v>
      </c>
      <c r="H204" s="53">
        <f>Source!AV61</f>
        <v>1.0469999999999999</v>
      </c>
      <c r="I204" s="54">
        <f>Source!U60</f>
        <v>85.339211039999981</v>
      </c>
      <c r="J204" s="53"/>
      <c r="K204" s="54"/>
    </row>
    <row r="205" spans="1:29" ht="14" x14ac:dyDescent="0.25">
      <c r="C205" s="56" t="s">
        <v>1395</v>
      </c>
      <c r="H205" s="57">
        <f>I199+I200+I202+I203+0-0-0</f>
        <v>2673.9500000000003</v>
      </c>
      <c r="I205" s="57"/>
      <c r="J205" s="57">
        <f>K199+K200+K202+K203+0-0-0</f>
        <v>148940.63</v>
      </c>
      <c r="K205" s="57"/>
    </row>
    <row r="206" spans="1:29" ht="14" hidden="1" x14ac:dyDescent="0.25">
      <c r="C206" s="56" t="s">
        <v>1396</v>
      </c>
      <c r="H206" s="59">
        <f>0+0</f>
        <v>0</v>
      </c>
      <c r="I206" s="59"/>
      <c r="J206" s="59">
        <f>0+0</f>
        <v>0</v>
      </c>
      <c r="K206" s="59"/>
    </row>
    <row r="207" spans="1:29" ht="14" x14ac:dyDescent="0.25">
      <c r="C207" s="56" t="s">
        <v>1397</v>
      </c>
      <c r="H207" s="59">
        <f>I199+I200+I202+I203+0</f>
        <v>2673.9500000000003</v>
      </c>
      <c r="I207" s="59"/>
      <c r="J207" s="59">
        <f>K199+K200+K202+K203+0</f>
        <v>148940.63</v>
      </c>
      <c r="K207" s="59"/>
      <c r="O207" s="60">
        <f>I199+I200+I202+I203+0</f>
        <v>2673.9500000000003</v>
      </c>
      <c r="P207" s="60">
        <f>K199+K200+K202+K203+0</f>
        <v>148940.63</v>
      </c>
    </row>
    <row r="209" spans="1:29" ht="70" x14ac:dyDescent="0.25">
      <c r="A209" s="44">
        <v>17</v>
      </c>
      <c r="B209" s="44" t="str">
        <f>Source!F64</f>
        <v>4.8-331-2</v>
      </c>
      <c r="C209" s="44" t="s">
        <v>111</v>
      </c>
      <c r="D209" s="46" t="str">
        <f>Source!H64</f>
        <v>100 М ТРАССЫ</v>
      </c>
      <c r="E209" s="45">
        <f>Source!I64</f>
        <v>0.24</v>
      </c>
      <c r="F209" s="48"/>
      <c r="G209" s="47"/>
      <c r="H209" s="45"/>
      <c r="I209" s="48"/>
      <c r="J209" s="45"/>
      <c r="K209" s="48"/>
      <c r="Q209">
        <f>Source!X64</f>
        <v>18.2</v>
      </c>
      <c r="R209">
        <f>Source!X65</f>
        <v>1025.42</v>
      </c>
      <c r="S209">
        <f>Source!Y64</f>
        <v>9.57</v>
      </c>
      <c r="T209">
        <f>Source!Y65</f>
        <v>539.14</v>
      </c>
      <c r="U209">
        <f>ROUND((175/100)*ROUND(Source!R64, 2), 2)</f>
        <v>0.19</v>
      </c>
      <c r="V209">
        <f>ROUND((0/100)*ROUND(Source!R65, 2), 2)</f>
        <v>0</v>
      </c>
      <c r="AC209">
        <v>0</v>
      </c>
    </row>
    <row r="210" spans="1:29" x14ac:dyDescent="0.25">
      <c r="C210" s="49" t="str">
        <f>"Объем: "&amp;Source!I64&amp;"=24/"&amp;"100"</f>
        <v>Объем: 0,24=24/100</v>
      </c>
    </row>
    <row r="211" spans="1:29" ht="14.5" x14ac:dyDescent="0.25">
      <c r="A211" s="44"/>
      <c r="B211" s="44"/>
      <c r="C211" s="44" t="s">
        <v>1388</v>
      </c>
      <c r="D211" s="46"/>
      <c r="E211" s="45"/>
      <c r="F211" s="48">
        <f>Source!AO64</f>
        <v>206.17</v>
      </c>
      <c r="G211" s="50" t="s">
        <v>1389</v>
      </c>
      <c r="H211" s="45">
        <f>Source!AV65</f>
        <v>1.0469999999999999</v>
      </c>
      <c r="I211" s="48">
        <f>Source!S64</f>
        <v>18.649999999999999</v>
      </c>
      <c r="J211" s="45">
        <f>IF(Source!BA65&lt;&gt; 0, Source!BA65, 1)</f>
        <v>56.35</v>
      </c>
      <c r="K211" s="48">
        <f>Source!S65</f>
        <v>1050.93</v>
      </c>
    </row>
    <row r="212" spans="1:29" ht="14.5" x14ac:dyDescent="0.25">
      <c r="A212" s="44"/>
      <c r="B212" s="44"/>
      <c r="C212" s="44" t="s">
        <v>1398</v>
      </c>
      <c r="D212" s="46"/>
      <c r="E212" s="45"/>
      <c r="F212" s="48">
        <f>Source!AM64</f>
        <v>6.67</v>
      </c>
      <c r="G212" s="50" t="s">
        <v>1389</v>
      </c>
      <c r="H212" s="45">
        <f>Source!AV65</f>
        <v>1.0469999999999999</v>
      </c>
      <c r="I212" s="48">
        <f>Source!Q64</f>
        <v>0.6</v>
      </c>
      <c r="J212" s="45">
        <f>IF(Source!BB65&lt;&gt; 0, Source!BB65, 1)</f>
        <v>18.96</v>
      </c>
      <c r="K212" s="48">
        <f>Source!Q65</f>
        <v>11.38</v>
      </c>
    </row>
    <row r="213" spans="1:29" ht="14.5" x14ac:dyDescent="0.25">
      <c r="A213" s="44"/>
      <c r="B213" s="44"/>
      <c r="C213" s="44" t="s">
        <v>1399</v>
      </c>
      <c r="D213" s="46"/>
      <c r="E213" s="45"/>
      <c r="F213" s="48">
        <f>Source!AN64</f>
        <v>1.2</v>
      </c>
      <c r="G213" s="50" t="s">
        <v>1389</v>
      </c>
      <c r="H213" s="45">
        <f>Source!AV65</f>
        <v>1.0469999999999999</v>
      </c>
      <c r="I213" s="61">
        <f>Source!R64</f>
        <v>0.11</v>
      </c>
      <c r="J213" s="45">
        <f>IF(Source!BS65&lt;&gt; 0, Source!BS65, 1)</f>
        <v>56.35</v>
      </c>
      <c r="K213" s="61">
        <f>Source!R65</f>
        <v>6.2</v>
      </c>
    </row>
    <row r="214" spans="1:29" ht="14.5" x14ac:dyDescent="0.25">
      <c r="A214" s="44"/>
      <c r="B214" s="44"/>
      <c r="C214" s="44" t="s">
        <v>1390</v>
      </c>
      <c r="D214" s="46" t="s">
        <v>1391</v>
      </c>
      <c r="E214" s="45">
        <f>Source!BZ65</f>
        <v>97</v>
      </c>
      <c r="F214" s="48"/>
      <c r="G214" s="47"/>
      <c r="H214" s="45"/>
      <c r="I214" s="48">
        <f>SUM(Q209:Q213)</f>
        <v>18.2</v>
      </c>
      <c r="J214" s="45">
        <f>Source!AT65</f>
        <v>97</v>
      </c>
      <c r="K214" s="48">
        <f>SUM(R209:R213)</f>
        <v>1025.42</v>
      </c>
    </row>
    <row r="215" spans="1:29" ht="14.5" x14ac:dyDescent="0.25">
      <c r="A215" s="44"/>
      <c r="B215" s="44"/>
      <c r="C215" s="44" t="s">
        <v>1392</v>
      </c>
      <c r="D215" s="46" t="s">
        <v>1391</v>
      </c>
      <c r="E215" s="45">
        <f>Source!CA65</f>
        <v>51</v>
      </c>
      <c r="F215" s="48"/>
      <c r="G215" s="47"/>
      <c r="H215" s="45"/>
      <c r="I215" s="48">
        <f>SUM(S209:S214)</f>
        <v>9.57</v>
      </c>
      <c r="J215" s="45">
        <f>Source!AU65</f>
        <v>51</v>
      </c>
      <c r="K215" s="48">
        <f>SUM(T209:T214)</f>
        <v>539.14</v>
      </c>
    </row>
    <row r="216" spans="1:29" ht="14.5" x14ac:dyDescent="0.25">
      <c r="A216" s="51"/>
      <c r="B216" s="51"/>
      <c r="C216" s="51" t="s">
        <v>1393</v>
      </c>
      <c r="D216" s="52" t="s">
        <v>1394</v>
      </c>
      <c r="E216" s="53">
        <f>Source!AQ64</f>
        <v>18.14</v>
      </c>
      <c r="F216" s="54"/>
      <c r="G216" s="55" t="s">
        <v>1389</v>
      </c>
      <c r="H216" s="53">
        <f>Source!AV65</f>
        <v>1.0469999999999999</v>
      </c>
      <c r="I216" s="54">
        <f>Source!U64</f>
        <v>1.6409589119999999</v>
      </c>
      <c r="J216" s="53"/>
      <c r="K216" s="54"/>
    </row>
    <row r="217" spans="1:29" ht="14" x14ac:dyDescent="0.25">
      <c r="C217" s="56" t="s">
        <v>1395</v>
      </c>
      <c r="H217" s="57">
        <f>I211+I212+I214+I215+0-0-0</f>
        <v>47.02</v>
      </c>
      <c r="I217" s="57"/>
      <c r="J217" s="57">
        <f>K211+K212+K214+K215+0-0-0</f>
        <v>2626.8700000000003</v>
      </c>
      <c r="K217" s="57"/>
    </row>
    <row r="218" spans="1:29" ht="14" hidden="1" x14ac:dyDescent="0.25">
      <c r="C218" s="56" t="s">
        <v>1396</v>
      </c>
      <c r="H218" s="59">
        <f>0+0</f>
        <v>0</v>
      </c>
      <c r="I218" s="59"/>
      <c r="J218" s="59">
        <f>0+0</f>
        <v>0</v>
      </c>
      <c r="K218" s="59"/>
    </row>
    <row r="219" spans="1:29" ht="14" x14ac:dyDescent="0.25">
      <c r="C219" s="56" t="s">
        <v>1397</v>
      </c>
      <c r="H219" s="59">
        <f>I211+I212+I214+I215+0</f>
        <v>47.02</v>
      </c>
      <c r="I219" s="59"/>
      <c r="J219" s="59">
        <f>K211+K212+K214+K215+0</f>
        <v>2626.8700000000003</v>
      </c>
      <c r="K219" s="59"/>
      <c r="O219" s="60">
        <f>I211+I212+I214+I215+0</f>
        <v>47.02</v>
      </c>
      <c r="P219" s="60">
        <f>K211+K212+K214+K215+0</f>
        <v>2626.8700000000003</v>
      </c>
    </row>
    <row r="221" spans="1:29" ht="70" x14ac:dyDescent="0.25">
      <c r="A221" s="44">
        <v>18</v>
      </c>
      <c r="B221" s="44" t="str">
        <f>Source!F66</f>
        <v>4.8-331-12</v>
      </c>
      <c r="C221" s="44" t="s">
        <v>116</v>
      </c>
      <c r="D221" s="46" t="str">
        <f>Source!H66</f>
        <v>100 М ТРАССЫ</v>
      </c>
      <c r="E221" s="45">
        <f>Source!I66</f>
        <v>0.24</v>
      </c>
      <c r="F221" s="48"/>
      <c r="G221" s="47"/>
      <c r="H221" s="45"/>
      <c r="I221" s="48"/>
      <c r="J221" s="45"/>
      <c r="K221" s="48"/>
      <c r="Q221">
        <f>Source!X66</f>
        <v>7.28</v>
      </c>
      <c r="R221">
        <f>Source!X67</f>
        <v>409.94</v>
      </c>
      <c r="S221">
        <f>Source!Y66</f>
        <v>3.83</v>
      </c>
      <c r="T221">
        <f>Source!Y67</f>
        <v>215.54</v>
      </c>
      <c r="U221">
        <f>ROUND((175/100)*ROUND(Source!R66, 2), 2)</f>
        <v>0.16</v>
      </c>
      <c r="V221">
        <f>ROUND((0/100)*ROUND(Source!R67, 2), 2)</f>
        <v>0</v>
      </c>
      <c r="AC221">
        <v>0</v>
      </c>
    </row>
    <row r="222" spans="1:29" x14ac:dyDescent="0.25">
      <c r="C222" s="49" t="str">
        <f>"Объем: "&amp;Source!I66&amp;"=24/"&amp;"100"</f>
        <v>Объем: 0,24=24/100</v>
      </c>
    </row>
    <row r="223" spans="1:29" ht="14.5" x14ac:dyDescent="0.25">
      <c r="A223" s="44"/>
      <c r="B223" s="44"/>
      <c r="C223" s="44" t="s">
        <v>1388</v>
      </c>
      <c r="D223" s="46"/>
      <c r="E223" s="45"/>
      <c r="F223" s="48">
        <f>Source!AO66</f>
        <v>81.94</v>
      </c>
      <c r="G223" s="50" t="s">
        <v>1389</v>
      </c>
      <c r="H223" s="45">
        <f>Source!AV67</f>
        <v>1.0469999999999999</v>
      </c>
      <c r="I223" s="48">
        <f>Source!S66</f>
        <v>7.41</v>
      </c>
      <c r="J223" s="45">
        <f>IF(Source!BA67&lt;&gt; 0, Source!BA67, 1)</f>
        <v>56.35</v>
      </c>
      <c r="K223" s="48">
        <f>Source!S67</f>
        <v>417.55</v>
      </c>
    </row>
    <row r="224" spans="1:29" ht="14.5" x14ac:dyDescent="0.25">
      <c r="A224" s="44"/>
      <c r="B224" s="44"/>
      <c r="C224" s="44" t="s">
        <v>1398</v>
      </c>
      <c r="D224" s="46"/>
      <c r="E224" s="45"/>
      <c r="F224" s="48">
        <f>Source!AM66</f>
        <v>5.74</v>
      </c>
      <c r="G224" s="50" t="s">
        <v>1389</v>
      </c>
      <c r="H224" s="45">
        <f>Source!AV67</f>
        <v>1.0469999999999999</v>
      </c>
      <c r="I224" s="48">
        <f>Source!Q66</f>
        <v>0.52</v>
      </c>
      <c r="J224" s="45">
        <f>IF(Source!BB67&lt;&gt; 0, Source!BB67, 1)</f>
        <v>19.170000000000002</v>
      </c>
      <c r="K224" s="48">
        <f>Source!Q67</f>
        <v>9.9700000000000006</v>
      </c>
    </row>
    <row r="225" spans="1:29" ht="14.5" x14ac:dyDescent="0.25">
      <c r="A225" s="44"/>
      <c r="B225" s="44"/>
      <c r="C225" s="44" t="s">
        <v>1399</v>
      </c>
      <c r="D225" s="46"/>
      <c r="E225" s="45"/>
      <c r="F225" s="48">
        <f>Source!AN66</f>
        <v>1.05</v>
      </c>
      <c r="G225" s="50" t="s">
        <v>1389</v>
      </c>
      <c r="H225" s="45">
        <f>Source!AV67</f>
        <v>1.0469999999999999</v>
      </c>
      <c r="I225" s="61">
        <f>Source!R66</f>
        <v>0.09</v>
      </c>
      <c r="J225" s="45">
        <f>IF(Source!BS67&lt;&gt; 0, Source!BS67, 1)</f>
        <v>56.35</v>
      </c>
      <c r="K225" s="61">
        <f>Source!R67</f>
        <v>5.07</v>
      </c>
    </row>
    <row r="226" spans="1:29" ht="14.5" x14ac:dyDescent="0.25">
      <c r="A226" s="44"/>
      <c r="B226" s="44"/>
      <c r="C226" s="44" t="s">
        <v>1390</v>
      </c>
      <c r="D226" s="46" t="s">
        <v>1391</v>
      </c>
      <c r="E226" s="45">
        <f>Source!BZ67</f>
        <v>97</v>
      </c>
      <c r="F226" s="48"/>
      <c r="G226" s="47"/>
      <c r="H226" s="45"/>
      <c r="I226" s="48">
        <f>SUM(Q221:Q225)</f>
        <v>7.28</v>
      </c>
      <c r="J226" s="45">
        <f>Source!AT67</f>
        <v>97</v>
      </c>
      <c r="K226" s="48">
        <f>SUM(R221:R225)</f>
        <v>409.94</v>
      </c>
    </row>
    <row r="227" spans="1:29" ht="14.5" x14ac:dyDescent="0.25">
      <c r="A227" s="44"/>
      <c r="B227" s="44"/>
      <c r="C227" s="44" t="s">
        <v>1392</v>
      </c>
      <c r="D227" s="46" t="s">
        <v>1391</v>
      </c>
      <c r="E227" s="45">
        <f>Source!CA67</f>
        <v>51</v>
      </c>
      <c r="F227" s="48"/>
      <c r="G227" s="47"/>
      <c r="H227" s="45"/>
      <c r="I227" s="48">
        <f>SUM(S221:S226)</f>
        <v>3.83</v>
      </c>
      <c r="J227" s="45">
        <f>Source!AU67</f>
        <v>51</v>
      </c>
      <c r="K227" s="48">
        <f>SUM(T221:T226)</f>
        <v>215.54</v>
      </c>
    </row>
    <row r="228" spans="1:29" ht="14.5" x14ac:dyDescent="0.25">
      <c r="A228" s="51"/>
      <c r="B228" s="51"/>
      <c r="C228" s="51" t="s">
        <v>1393</v>
      </c>
      <c r="D228" s="52" t="s">
        <v>1394</v>
      </c>
      <c r="E228" s="53">
        <f>Source!AQ66</f>
        <v>7.27</v>
      </c>
      <c r="F228" s="54"/>
      <c r="G228" s="55" t="s">
        <v>1389</v>
      </c>
      <c r="H228" s="53">
        <f>Source!AV67</f>
        <v>1.0469999999999999</v>
      </c>
      <c r="I228" s="54">
        <f>Source!U66</f>
        <v>0.65765001599999984</v>
      </c>
      <c r="J228" s="53"/>
      <c r="K228" s="54"/>
    </row>
    <row r="229" spans="1:29" ht="14" x14ac:dyDescent="0.25">
      <c r="C229" s="56" t="s">
        <v>1395</v>
      </c>
      <c r="H229" s="57">
        <f>I223+I224+I226+I227+0-0-0</f>
        <v>19.04</v>
      </c>
      <c r="I229" s="57"/>
      <c r="J229" s="57">
        <f>K223+K224+K226+K227+0-0-0</f>
        <v>1053</v>
      </c>
      <c r="K229" s="57"/>
    </row>
    <row r="230" spans="1:29" ht="14" hidden="1" x14ac:dyDescent="0.25">
      <c r="C230" s="56" t="s">
        <v>1396</v>
      </c>
      <c r="H230" s="59">
        <f>0+0</f>
        <v>0</v>
      </c>
      <c r="I230" s="59"/>
      <c r="J230" s="59">
        <f>0+0</f>
        <v>0</v>
      </c>
      <c r="K230" s="59"/>
    </row>
    <row r="231" spans="1:29" ht="14" x14ac:dyDescent="0.25">
      <c r="C231" s="56" t="s">
        <v>1397</v>
      </c>
      <c r="H231" s="59">
        <f>I223+I224+I226+I227+0</f>
        <v>19.04</v>
      </c>
      <c r="I231" s="59"/>
      <c r="J231" s="59">
        <f>K223+K224+K226+K227+0</f>
        <v>1053</v>
      </c>
      <c r="K231" s="59"/>
      <c r="O231" s="60">
        <f>I223+I224+I226+I227+0</f>
        <v>19.04</v>
      </c>
      <c r="P231" s="60">
        <f>K223+K224+K226+K227+0</f>
        <v>1053</v>
      </c>
    </row>
    <row r="233" spans="1:29" ht="56" x14ac:dyDescent="0.25">
      <c r="A233" s="44">
        <v>19</v>
      </c>
      <c r="B233" s="44" t="str">
        <f>Source!F68</f>
        <v>4.8-331-14</v>
      </c>
      <c r="C233" s="44" t="s">
        <v>120</v>
      </c>
      <c r="D233" s="46" t="str">
        <f>Source!H68</f>
        <v>100 шт.</v>
      </c>
      <c r="E233" s="45">
        <f>Source!I68</f>
        <v>0.2</v>
      </c>
      <c r="F233" s="48"/>
      <c r="G233" s="47"/>
      <c r="H233" s="45"/>
      <c r="I233" s="48"/>
      <c r="J233" s="45"/>
      <c r="K233" s="48"/>
      <c r="Q233">
        <f>Source!X68</f>
        <v>18.190000000000001</v>
      </c>
      <c r="R233">
        <f>Source!X69</f>
        <v>1024.8599999999999</v>
      </c>
      <c r="S233">
        <f>Source!Y68</f>
        <v>9.56</v>
      </c>
      <c r="T233">
        <f>Source!Y69</f>
        <v>538.85</v>
      </c>
      <c r="U233">
        <f>ROUND((175/100)*ROUND(Source!R68, 2), 2)</f>
        <v>0.14000000000000001</v>
      </c>
      <c r="V233">
        <f>ROUND((0/100)*ROUND(Source!R69, 2), 2)</f>
        <v>0</v>
      </c>
      <c r="AC233">
        <v>0</v>
      </c>
    </row>
    <row r="234" spans="1:29" x14ac:dyDescent="0.25">
      <c r="C234" s="49" t="str">
        <f>"Объем: "&amp;Source!I68&amp;"=20/"&amp;"100"</f>
        <v>Объем: 0,2=20/100</v>
      </c>
    </row>
    <row r="235" spans="1:29" ht="14.5" x14ac:dyDescent="0.25">
      <c r="A235" s="44"/>
      <c r="B235" s="44"/>
      <c r="C235" s="44" t="s">
        <v>1388</v>
      </c>
      <c r="D235" s="46"/>
      <c r="E235" s="45"/>
      <c r="F235" s="48">
        <f>Source!AO68</f>
        <v>247.61</v>
      </c>
      <c r="G235" s="50" t="s">
        <v>1389</v>
      </c>
      <c r="H235" s="45">
        <f>Source!AV69</f>
        <v>1.0469999999999999</v>
      </c>
      <c r="I235" s="48">
        <f>Source!S68</f>
        <v>18.670000000000002</v>
      </c>
      <c r="J235" s="45">
        <f>IF(Source!BA69&lt;&gt; 0, Source!BA69, 1)</f>
        <v>56.35</v>
      </c>
      <c r="K235" s="48">
        <f>Source!S69</f>
        <v>1052.05</v>
      </c>
    </row>
    <row r="236" spans="1:29" ht="14.5" x14ac:dyDescent="0.25">
      <c r="A236" s="44"/>
      <c r="B236" s="44"/>
      <c r="C236" s="44" t="s">
        <v>1398</v>
      </c>
      <c r="D236" s="46"/>
      <c r="E236" s="45"/>
      <c r="F236" s="48">
        <f>Source!AM68</f>
        <v>9.42</v>
      </c>
      <c r="G236" s="50" t="s">
        <v>1389</v>
      </c>
      <c r="H236" s="45">
        <f>Source!AV69</f>
        <v>1.0469999999999999</v>
      </c>
      <c r="I236" s="48">
        <f>Source!Q68</f>
        <v>0.71</v>
      </c>
      <c r="J236" s="45">
        <f>IF(Source!BB69&lt;&gt; 0, Source!BB69, 1)</f>
        <v>14.85</v>
      </c>
      <c r="K236" s="48">
        <f>Source!Q69</f>
        <v>10.54</v>
      </c>
    </row>
    <row r="237" spans="1:29" ht="14.5" x14ac:dyDescent="0.25">
      <c r="A237" s="44"/>
      <c r="B237" s="44"/>
      <c r="C237" s="44" t="s">
        <v>1399</v>
      </c>
      <c r="D237" s="46"/>
      <c r="E237" s="45"/>
      <c r="F237" s="48">
        <f>Source!AN68</f>
        <v>1.01</v>
      </c>
      <c r="G237" s="50" t="s">
        <v>1389</v>
      </c>
      <c r="H237" s="45">
        <f>Source!AV69</f>
        <v>1.0469999999999999</v>
      </c>
      <c r="I237" s="61">
        <f>Source!R68</f>
        <v>0.08</v>
      </c>
      <c r="J237" s="45">
        <f>IF(Source!BS69&lt;&gt; 0, Source!BS69, 1)</f>
        <v>56.35</v>
      </c>
      <c r="K237" s="61">
        <f>Source!R69</f>
        <v>4.51</v>
      </c>
    </row>
    <row r="238" spans="1:29" ht="14.5" x14ac:dyDescent="0.25">
      <c r="A238" s="44"/>
      <c r="B238" s="44"/>
      <c r="C238" s="44" t="s">
        <v>1390</v>
      </c>
      <c r="D238" s="46" t="s">
        <v>1391</v>
      </c>
      <c r="E238" s="45">
        <f>Source!BZ69</f>
        <v>97</v>
      </c>
      <c r="F238" s="48"/>
      <c r="G238" s="47"/>
      <c r="H238" s="45"/>
      <c r="I238" s="48">
        <f>SUM(Q233:Q237)</f>
        <v>18.190000000000001</v>
      </c>
      <c r="J238" s="45">
        <f>Source!AT69</f>
        <v>97</v>
      </c>
      <c r="K238" s="48">
        <f>SUM(R233:R237)</f>
        <v>1024.8599999999999</v>
      </c>
    </row>
    <row r="239" spans="1:29" ht="14.5" x14ac:dyDescent="0.25">
      <c r="A239" s="44"/>
      <c r="B239" s="44"/>
      <c r="C239" s="44" t="s">
        <v>1392</v>
      </c>
      <c r="D239" s="46" t="s">
        <v>1391</v>
      </c>
      <c r="E239" s="45">
        <f>Source!CA69</f>
        <v>51</v>
      </c>
      <c r="F239" s="48"/>
      <c r="G239" s="47"/>
      <c r="H239" s="45"/>
      <c r="I239" s="48">
        <f>SUM(S233:S238)</f>
        <v>9.56</v>
      </c>
      <c r="J239" s="45">
        <f>Source!AU69</f>
        <v>51</v>
      </c>
      <c r="K239" s="48">
        <f>SUM(T233:T238)</f>
        <v>538.85</v>
      </c>
    </row>
    <row r="240" spans="1:29" ht="14.5" x14ac:dyDescent="0.25">
      <c r="A240" s="51"/>
      <c r="B240" s="51"/>
      <c r="C240" s="51" t="s">
        <v>1393</v>
      </c>
      <c r="D240" s="52" t="s">
        <v>1394</v>
      </c>
      <c r="E240" s="53">
        <f>Source!AQ68</f>
        <v>21.71</v>
      </c>
      <c r="F240" s="54"/>
      <c r="G240" s="55" t="s">
        <v>1389</v>
      </c>
      <c r="H240" s="53">
        <f>Source!AV69</f>
        <v>1.0469999999999999</v>
      </c>
      <c r="I240" s="54">
        <f>Source!U68</f>
        <v>1.63658664</v>
      </c>
      <c r="J240" s="53"/>
      <c r="K240" s="54"/>
    </row>
    <row r="241" spans="1:29" ht="14" x14ac:dyDescent="0.25">
      <c r="C241" s="56" t="s">
        <v>1395</v>
      </c>
      <c r="H241" s="57">
        <f>I235+I236+I238+I239+0-0-0</f>
        <v>47.13000000000001</v>
      </c>
      <c r="I241" s="57"/>
      <c r="J241" s="57">
        <f>K235+K236+K238+K239+0-0-0</f>
        <v>2626.2999999999997</v>
      </c>
      <c r="K241" s="57"/>
    </row>
    <row r="242" spans="1:29" ht="14" hidden="1" x14ac:dyDescent="0.25">
      <c r="C242" s="56" t="s">
        <v>1396</v>
      </c>
      <c r="H242" s="59">
        <f>0+0</f>
        <v>0</v>
      </c>
      <c r="I242" s="59"/>
      <c r="J242" s="59">
        <f>0+0</f>
        <v>0</v>
      </c>
      <c r="K242" s="59"/>
    </row>
    <row r="243" spans="1:29" ht="14" x14ac:dyDescent="0.25">
      <c r="C243" s="56" t="s">
        <v>1397</v>
      </c>
      <c r="H243" s="59">
        <f>I235+I236+I238+I239+0</f>
        <v>47.13000000000001</v>
      </c>
      <c r="I243" s="59"/>
      <c r="J243" s="59">
        <f>K235+K236+K238+K239+0</f>
        <v>2626.2999999999997</v>
      </c>
      <c r="K243" s="59"/>
      <c r="O243" s="60">
        <f>I235+I236+I238+I239+0</f>
        <v>47.13000000000001</v>
      </c>
      <c r="P243" s="60">
        <f>K235+K236+K238+K239+0</f>
        <v>2626.2999999999997</v>
      </c>
    </row>
    <row r="245" spans="1:29" ht="70" x14ac:dyDescent="0.25">
      <c r="A245" s="44">
        <v>20</v>
      </c>
      <c r="B245" s="44" t="str">
        <f>Source!F70</f>
        <v>4.8-288-1</v>
      </c>
      <c r="C245" s="44" t="s">
        <v>124</v>
      </c>
      <c r="D245" s="46" t="str">
        <f>Source!H70</f>
        <v>100 м</v>
      </c>
      <c r="E245" s="45">
        <f>Source!I70</f>
        <v>28</v>
      </c>
      <c r="F245" s="48"/>
      <c r="G245" s="47"/>
      <c r="H245" s="45"/>
      <c r="I245" s="48"/>
      <c r="J245" s="45"/>
      <c r="K245" s="48"/>
      <c r="Q245">
        <f>Source!X70</f>
        <v>1950.69</v>
      </c>
      <c r="R245">
        <f>Source!X71</f>
        <v>109921.35</v>
      </c>
      <c r="S245">
        <f>Source!Y70</f>
        <v>1025.6199999999999</v>
      </c>
      <c r="T245">
        <f>Source!Y71</f>
        <v>57793.7</v>
      </c>
      <c r="U245">
        <f>ROUND((175/100)*ROUND(Source!R70, 2), 2)</f>
        <v>100.84</v>
      </c>
      <c r="V245">
        <f>ROUND((0/100)*ROUND(Source!R71, 2), 2)</f>
        <v>0</v>
      </c>
      <c r="AC245">
        <v>0</v>
      </c>
    </row>
    <row r="246" spans="1:29" x14ac:dyDescent="0.25">
      <c r="C246" s="49" t="str">
        <f>"Объем: "&amp;Source!I70&amp;"=2800/"&amp;"100"</f>
        <v>Объем: 28=2800/100</v>
      </c>
    </row>
    <row r="247" spans="1:29" ht="14.5" x14ac:dyDescent="0.25">
      <c r="A247" s="44"/>
      <c r="B247" s="44"/>
      <c r="C247" s="44" t="s">
        <v>1388</v>
      </c>
      <c r="D247" s="46"/>
      <c r="E247" s="45"/>
      <c r="F247" s="48">
        <f>Source!AO70</f>
        <v>185.09</v>
      </c>
      <c r="G247" s="50" t="s">
        <v>1389</v>
      </c>
      <c r="H247" s="45">
        <f>Source!AV71</f>
        <v>1.0469999999999999</v>
      </c>
      <c r="I247" s="48">
        <f>Source!S70</f>
        <v>1953.4</v>
      </c>
      <c r="J247" s="45">
        <f>IF(Source!BA71&lt;&gt; 0, Source!BA71, 1)</f>
        <v>56.35</v>
      </c>
      <c r="K247" s="48">
        <f>Source!S71</f>
        <v>110074.09</v>
      </c>
    </row>
    <row r="248" spans="1:29" ht="14.5" x14ac:dyDescent="0.25">
      <c r="A248" s="44"/>
      <c r="B248" s="44"/>
      <c r="C248" s="44" t="s">
        <v>1398</v>
      </c>
      <c r="D248" s="46"/>
      <c r="E248" s="45"/>
      <c r="F248" s="48">
        <f>Source!AM70</f>
        <v>32.74</v>
      </c>
      <c r="G248" s="50" t="s">
        <v>1389</v>
      </c>
      <c r="H248" s="45">
        <f>Source!AV71</f>
        <v>1.0469999999999999</v>
      </c>
      <c r="I248" s="48">
        <f>Source!Q70</f>
        <v>345.53</v>
      </c>
      <c r="J248" s="45">
        <f>IF(Source!BB71&lt;&gt; 0, Source!BB71, 1)</f>
        <v>18.53</v>
      </c>
      <c r="K248" s="48">
        <f>Source!Q71</f>
        <v>6402.67</v>
      </c>
    </row>
    <row r="249" spans="1:29" ht="14.5" x14ac:dyDescent="0.25">
      <c r="A249" s="44"/>
      <c r="B249" s="44"/>
      <c r="C249" s="44" t="s">
        <v>1399</v>
      </c>
      <c r="D249" s="46"/>
      <c r="E249" s="45"/>
      <c r="F249" s="48">
        <f>Source!AN70</f>
        <v>5.46</v>
      </c>
      <c r="G249" s="50" t="s">
        <v>1389</v>
      </c>
      <c r="H249" s="45">
        <f>Source!AV71</f>
        <v>1.0469999999999999</v>
      </c>
      <c r="I249" s="61">
        <f>Source!R70</f>
        <v>57.62</v>
      </c>
      <c r="J249" s="45">
        <f>IF(Source!BS71&lt;&gt; 0, Source!BS71, 1)</f>
        <v>56.35</v>
      </c>
      <c r="K249" s="61">
        <f>Source!R71</f>
        <v>3246.89</v>
      </c>
    </row>
    <row r="250" spans="1:29" ht="14.5" x14ac:dyDescent="0.25">
      <c r="A250" s="44"/>
      <c r="B250" s="44"/>
      <c r="C250" s="44" t="s">
        <v>1390</v>
      </c>
      <c r="D250" s="46" t="s">
        <v>1391</v>
      </c>
      <c r="E250" s="45">
        <f>Source!BZ71</f>
        <v>97</v>
      </c>
      <c r="F250" s="48"/>
      <c r="G250" s="47"/>
      <c r="H250" s="45"/>
      <c r="I250" s="48">
        <f>SUM(Q245:Q249)</f>
        <v>1950.69</v>
      </c>
      <c r="J250" s="45">
        <f>Source!AT71</f>
        <v>97</v>
      </c>
      <c r="K250" s="48">
        <f>SUM(R245:R249)</f>
        <v>109921.35</v>
      </c>
    </row>
    <row r="251" spans="1:29" ht="14.5" x14ac:dyDescent="0.25">
      <c r="A251" s="44"/>
      <c r="B251" s="44"/>
      <c r="C251" s="44" t="s">
        <v>1392</v>
      </c>
      <c r="D251" s="46" t="s">
        <v>1391</v>
      </c>
      <c r="E251" s="45">
        <f>Source!CA71</f>
        <v>51</v>
      </c>
      <c r="F251" s="48"/>
      <c r="G251" s="47"/>
      <c r="H251" s="45"/>
      <c r="I251" s="48">
        <f>SUM(S245:S250)</f>
        <v>1025.6199999999999</v>
      </c>
      <c r="J251" s="45">
        <f>Source!AU71</f>
        <v>51</v>
      </c>
      <c r="K251" s="48">
        <f>SUM(T245:T250)</f>
        <v>57793.7</v>
      </c>
    </row>
    <row r="252" spans="1:29" ht="14.5" x14ac:dyDescent="0.25">
      <c r="A252" s="51"/>
      <c r="B252" s="51"/>
      <c r="C252" s="51" t="s">
        <v>1393</v>
      </c>
      <c r="D252" s="52" t="s">
        <v>1394</v>
      </c>
      <c r="E252" s="53">
        <f>Source!AQ70</f>
        <v>14.37</v>
      </c>
      <c r="F252" s="54"/>
      <c r="G252" s="55" t="s">
        <v>1389</v>
      </c>
      <c r="H252" s="53">
        <f>Source!AV71</f>
        <v>1.0469999999999999</v>
      </c>
      <c r="I252" s="54">
        <f>Source!U70</f>
        <v>151.65753119999999</v>
      </c>
      <c r="J252" s="53"/>
      <c r="K252" s="54"/>
    </row>
    <row r="253" spans="1:29" ht="14" x14ac:dyDescent="0.25">
      <c r="C253" s="56" t="s">
        <v>1395</v>
      </c>
      <c r="H253" s="57">
        <f>I247+I248+I250+I251+0-0-0</f>
        <v>5275.2400000000007</v>
      </c>
      <c r="I253" s="57"/>
      <c r="J253" s="57">
        <f>K247+K248+K250+K251+0-0-0</f>
        <v>284191.81</v>
      </c>
      <c r="K253" s="57"/>
    </row>
    <row r="254" spans="1:29" ht="14" hidden="1" x14ac:dyDescent="0.25">
      <c r="C254" s="56" t="s">
        <v>1396</v>
      </c>
      <c r="H254" s="59">
        <f>0+0</f>
        <v>0</v>
      </c>
      <c r="I254" s="59"/>
      <c r="J254" s="59">
        <f>0+0</f>
        <v>0</v>
      </c>
      <c r="K254" s="59"/>
    </row>
    <row r="255" spans="1:29" ht="14" x14ac:dyDescent="0.25">
      <c r="C255" s="56" t="s">
        <v>1397</v>
      </c>
      <c r="H255" s="59">
        <f>I247+I248+I250+I251+0</f>
        <v>5275.2400000000007</v>
      </c>
      <c r="I255" s="59"/>
      <c r="J255" s="59">
        <f>K247+K248+K250+K251+0</f>
        <v>284191.81</v>
      </c>
      <c r="K255" s="59"/>
      <c r="O255" s="60">
        <f>I247+I248+I250+I251+0</f>
        <v>5275.2400000000007</v>
      </c>
      <c r="P255" s="60">
        <f>K247+K248+K250+K251+0</f>
        <v>284191.81</v>
      </c>
    </row>
    <row r="257" spans="1:29" ht="70" x14ac:dyDescent="0.25">
      <c r="A257" s="44">
        <v>21</v>
      </c>
      <c r="B257" s="44" t="str">
        <f>Source!F72</f>
        <v>4.8-288-2</v>
      </c>
      <c r="C257" s="44" t="s">
        <v>128</v>
      </c>
      <c r="D257" s="46" t="str">
        <f>Source!H72</f>
        <v>100 м</v>
      </c>
      <c r="E257" s="45">
        <f>Source!I72</f>
        <v>9.5</v>
      </c>
      <c r="F257" s="48"/>
      <c r="G257" s="47"/>
      <c r="H257" s="45"/>
      <c r="I257" s="48"/>
      <c r="J257" s="45"/>
      <c r="K257" s="48"/>
      <c r="Q257">
        <f>Source!X72</f>
        <v>687.61</v>
      </c>
      <c r="R257">
        <f>Source!X73</f>
        <v>38747.03</v>
      </c>
      <c r="S257">
        <f>Source!Y72</f>
        <v>361.53</v>
      </c>
      <c r="T257">
        <f>Source!Y73</f>
        <v>20372.150000000001</v>
      </c>
      <c r="U257">
        <f>ROUND((175/100)*ROUND(Source!R72, 2), 2)</f>
        <v>35.79</v>
      </c>
      <c r="V257">
        <f>ROUND((0/100)*ROUND(Source!R73, 2), 2)</f>
        <v>0</v>
      </c>
      <c r="AC257">
        <v>0</v>
      </c>
    </row>
    <row r="258" spans="1:29" x14ac:dyDescent="0.25">
      <c r="C258" s="49" t="str">
        <f>"Объем: "&amp;Source!I72&amp;"=950/"&amp;"100"</f>
        <v>Объем: 9,5=950/100</v>
      </c>
    </row>
    <row r="259" spans="1:29" ht="14.5" x14ac:dyDescent="0.25">
      <c r="A259" s="44"/>
      <c r="B259" s="44"/>
      <c r="C259" s="44" t="s">
        <v>1388</v>
      </c>
      <c r="D259" s="46"/>
      <c r="E259" s="45"/>
      <c r="F259" s="48">
        <f>Source!AO72</f>
        <v>192.26</v>
      </c>
      <c r="G259" s="50" t="s">
        <v>1389</v>
      </c>
      <c r="H259" s="45">
        <f>Source!AV73</f>
        <v>1.0469999999999999</v>
      </c>
      <c r="I259" s="48">
        <f>Source!S72</f>
        <v>688.43</v>
      </c>
      <c r="J259" s="45">
        <f>IF(Source!BA73&lt;&gt; 0, Source!BA73, 1)</f>
        <v>56.35</v>
      </c>
      <c r="K259" s="48">
        <f>Source!S73</f>
        <v>38793.03</v>
      </c>
    </row>
    <row r="260" spans="1:29" ht="14.5" x14ac:dyDescent="0.25">
      <c r="A260" s="44"/>
      <c r="B260" s="44"/>
      <c r="C260" s="44" t="s">
        <v>1398</v>
      </c>
      <c r="D260" s="46"/>
      <c r="E260" s="45"/>
      <c r="F260" s="48">
        <f>Source!AM72</f>
        <v>32.869999999999997</v>
      </c>
      <c r="G260" s="50" t="s">
        <v>1389</v>
      </c>
      <c r="H260" s="45">
        <f>Source!AV73</f>
        <v>1.0469999999999999</v>
      </c>
      <c r="I260" s="48">
        <f>Source!Q72</f>
        <v>117.7</v>
      </c>
      <c r="J260" s="45">
        <f>IF(Source!BB73&lt;&gt; 0, Source!BB73, 1)</f>
        <v>18.84</v>
      </c>
      <c r="K260" s="48">
        <f>Source!Q73</f>
        <v>2217.4699999999998</v>
      </c>
    </row>
    <row r="261" spans="1:29" ht="14.5" x14ac:dyDescent="0.25">
      <c r="A261" s="44"/>
      <c r="B261" s="44"/>
      <c r="C261" s="44" t="s">
        <v>1399</v>
      </c>
      <c r="D261" s="46"/>
      <c r="E261" s="45"/>
      <c r="F261" s="48">
        <f>Source!AN72</f>
        <v>5.71</v>
      </c>
      <c r="G261" s="50" t="s">
        <v>1389</v>
      </c>
      <c r="H261" s="45">
        <f>Source!AV73</f>
        <v>1.0469999999999999</v>
      </c>
      <c r="I261" s="61">
        <f>Source!R72</f>
        <v>20.45</v>
      </c>
      <c r="J261" s="45">
        <f>IF(Source!BS73&lt;&gt; 0, Source!BS73, 1)</f>
        <v>56.35</v>
      </c>
      <c r="K261" s="61">
        <f>Source!R73</f>
        <v>1152.3599999999999</v>
      </c>
    </row>
    <row r="262" spans="1:29" ht="14.5" x14ac:dyDescent="0.25">
      <c r="A262" s="44"/>
      <c r="B262" s="44"/>
      <c r="C262" s="44" t="s">
        <v>1390</v>
      </c>
      <c r="D262" s="46" t="s">
        <v>1391</v>
      </c>
      <c r="E262" s="45">
        <f>Source!BZ73</f>
        <v>97</v>
      </c>
      <c r="F262" s="48"/>
      <c r="G262" s="47"/>
      <c r="H262" s="45"/>
      <c r="I262" s="48">
        <f>SUM(Q257:Q261)</f>
        <v>687.61</v>
      </c>
      <c r="J262" s="45">
        <f>Source!AT73</f>
        <v>97</v>
      </c>
      <c r="K262" s="48">
        <f>SUM(R257:R261)</f>
        <v>38747.03</v>
      </c>
    </row>
    <row r="263" spans="1:29" ht="14.5" x14ac:dyDescent="0.25">
      <c r="A263" s="44"/>
      <c r="B263" s="44"/>
      <c r="C263" s="44" t="s">
        <v>1392</v>
      </c>
      <c r="D263" s="46" t="s">
        <v>1391</v>
      </c>
      <c r="E263" s="45">
        <f>Source!CA73</f>
        <v>51</v>
      </c>
      <c r="F263" s="48"/>
      <c r="G263" s="47"/>
      <c r="H263" s="45"/>
      <c r="I263" s="48">
        <f>SUM(S257:S262)</f>
        <v>361.53</v>
      </c>
      <c r="J263" s="45">
        <f>Source!AU73</f>
        <v>51</v>
      </c>
      <c r="K263" s="48">
        <f>SUM(T257:T262)</f>
        <v>20372.150000000001</v>
      </c>
    </row>
    <row r="264" spans="1:29" ht="14.5" x14ac:dyDescent="0.25">
      <c r="A264" s="51"/>
      <c r="B264" s="51"/>
      <c r="C264" s="51" t="s">
        <v>1393</v>
      </c>
      <c r="D264" s="52" t="s">
        <v>1394</v>
      </c>
      <c r="E264" s="53">
        <f>Source!AQ72</f>
        <v>15</v>
      </c>
      <c r="F264" s="54"/>
      <c r="G264" s="55" t="s">
        <v>1389</v>
      </c>
      <c r="H264" s="53">
        <f>Source!AV73</f>
        <v>1.0469999999999999</v>
      </c>
      <c r="I264" s="54">
        <f>Source!U72</f>
        <v>53.711099999999995</v>
      </c>
      <c r="J264" s="53"/>
      <c r="K264" s="54"/>
    </row>
    <row r="265" spans="1:29" ht="14" x14ac:dyDescent="0.25">
      <c r="C265" s="56" t="s">
        <v>1395</v>
      </c>
      <c r="H265" s="57">
        <f>I259+I260+I262+I263+0-0-0</f>
        <v>1855.27</v>
      </c>
      <c r="I265" s="57"/>
      <c r="J265" s="57">
        <f>K259+K260+K262+K263+0-0-0</f>
        <v>100129.68</v>
      </c>
      <c r="K265" s="57"/>
    </row>
    <row r="266" spans="1:29" ht="14" hidden="1" x14ac:dyDescent="0.25">
      <c r="C266" s="56" t="s">
        <v>1396</v>
      </c>
      <c r="H266" s="59">
        <f>0+0</f>
        <v>0</v>
      </c>
      <c r="I266" s="59"/>
      <c r="J266" s="59">
        <f>0+0</f>
        <v>0</v>
      </c>
      <c r="K266" s="59"/>
    </row>
    <row r="267" spans="1:29" ht="14" x14ac:dyDescent="0.25">
      <c r="C267" s="56" t="s">
        <v>1397</v>
      </c>
      <c r="H267" s="59">
        <f>I259+I260+I262+I263+0</f>
        <v>1855.27</v>
      </c>
      <c r="I267" s="59"/>
      <c r="J267" s="59">
        <f>K259+K260+K262+K263+0</f>
        <v>100129.68</v>
      </c>
      <c r="K267" s="59"/>
      <c r="O267" s="60">
        <f>I259+I260+I262+I263+0</f>
        <v>1855.27</v>
      </c>
      <c r="P267" s="60">
        <f>K259+K260+K262+K263+0</f>
        <v>100129.68</v>
      </c>
    </row>
    <row r="269" spans="1:29" ht="42" x14ac:dyDescent="0.25">
      <c r="A269" s="44">
        <v>22</v>
      </c>
      <c r="B269" s="44" t="str">
        <f>Source!F76</f>
        <v>6.67-5-14</v>
      </c>
      <c r="C269" s="44" t="s">
        <v>135</v>
      </c>
      <c r="D269" s="46" t="str">
        <f>Source!H76</f>
        <v>100 м</v>
      </c>
      <c r="E269" s="45">
        <f>Source!I76</f>
        <v>0.1</v>
      </c>
      <c r="F269" s="48"/>
      <c r="G269" s="47"/>
      <c r="H269" s="45"/>
      <c r="I269" s="48"/>
      <c r="J269" s="45"/>
      <c r="K269" s="48"/>
      <c r="Q269">
        <f>Source!X76</f>
        <v>81.08</v>
      </c>
      <c r="R269">
        <f>Source!X77</f>
        <v>4568.92</v>
      </c>
      <c r="S269">
        <f>Source!Y76</f>
        <v>42.77</v>
      </c>
      <c r="T269">
        <f>Source!Y77</f>
        <v>2409.98</v>
      </c>
      <c r="U269">
        <f>ROUND((175/100)*ROUND(Source!R76, 2), 2)</f>
        <v>0</v>
      </c>
      <c r="V269">
        <f>ROUND((0/100)*ROUND(Source!R77, 2), 2)</f>
        <v>0</v>
      </c>
      <c r="AC269">
        <v>0</v>
      </c>
    </row>
    <row r="270" spans="1:29" x14ac:dyDescent="0.25">
      <c r="C270" s="49" t="str">
        <f>"Объем: "&amp;Source!I76&amp;"=10/"&amp;"100"</f>
        <v>Объем: 0,1=10/100</v>
      </c>
    </row>
    <row r="271" spans="1:29" ht="14.5" x14ac:dyDescent="0.25">
      <c r="A271" s="44"/>
      <c r="B271" s="44"/>
      <c r="C271" s="44" t="s">
        <v>1388</v>
      </c>
      <c r="D271" s="46"/>
      <c r="E271" s="45"/>
      <c r="F271" s="48">
        <f>Source!AO76</f>
        <v>709.16</v>
      </c>
      <c r="G271" s="50" t="s">
        <v>220</v>
      </c>
      <c r="H271" s="45">
        <f>Source!AV77</f>
        <v>1.0469999999999999</v>
      </c>
      <c r="I271" s="48">
        <f>Source!S76</f>
        <v>89.1</v>
      </c>
      <c r="J271" s="45">
        <f>IF(Source!BA77&lt;&gt; 0, Source!BA77, 1)</f>
        <v>56.35</v>
      </c>
      <c r="K271" s="48">
        <f>Source!S77</f>
        <v>5020.79</v>
      </c>
    </row>
    <row r="272" spans="1:29" ht="14.5" x14ac:dyDescent="0.25">
      <c r="A272" s="44"/>
      <c r="B272" s="44"/>
      <c r="C272" s="44" t="s">
        <v>1390</v>
      </c>
      <c r="D272" s="46" t="s">
        <v>1391</v>
      </c>
      <c r="E272" s="45">
        <f>Source!BZ77</f>
        <v>91</v>
      </c>
      <c r="F272" s="48"/>
      <c r="G272" s="47"/>
      <c r="H272" s="45"/>
      <c r="I272" s="48">
        <f>SUM(Q269:Q271)</f>
        <v>81.08</v>
      </c>
      <c r="J272" s="45">
        <f>Source!AT77</f>
        <v>91</v>
      </c>
      <c r="K272" s="48">
        <f>SUM(R269:R271)</f>
        <v>4568.92</v>
      </c>
    </row>
    <row r="273" spans="1:29" ht="14.5" x14ac:dyDescent="0.25">
      <c r="A273" s="44"/>
      <c r="B273" s="44"/>
      <c r="C273" s="44" t="s">
        <v>1392</v>
      </c>
      <c r="D273" s="46" t="s">
        <v>1391</v>
      </c>
      <c r="E273" s="45">
        <f>Source!CA77</f>
        <v>48</v>
      </c>
      <c r="F273" s="48"/>
      <c r="G273" s="47"/>
      <c r="H273" s="45"/>
      <c r="I273" s="48">
        <f>SUM(S269:S272)</f>
        <v>42.77</v>
      </c>
      <c r="J273" s="45">
        <f>Source!AU77</f>
        <v>48</v>
      </c>
      <c r="K273" s="48">
        <f>SUM(T269:T272)</f>
        <v>2409.98</v>
      </c>
    </row>
    <row r="274" spans="1:29" ht="14.5" x14ac:dyDescent="0.25">
      <c r="A274" s="51"/>
      <c r="B274" s="51"/>
      <c r="C274" s="51" t="s">
        <v>1393</v>
      </c>
      <c r="D274" s="52" t="s">
        <v>1394</v>
      </c>
      <c r="E274" s="53">
        <f>Source!AQ76</f>
        <v>65.12</v>
      </c>
      <c r="F274" s="54"/>
      <c r="G274" s="55" t="s">
        <v>220</v>
      </c>
      <c r="H274" s="53">
        <f>Source!AV77</f>
        <v>1.0469999999999999</v>
      </c>
      <c r="I274" s="54">
        <f>Source!U76</f>
        <v>8.1816768</v>
      </c>
      <c r="J274" s="53"/>
      <c r="K274" s="54"/>
    </row>
    <row r="275" spans="1:29" ht="14" x14ac:dyDescent="0.25">
      <c r="C275" s="56" t="s">
        <v>1395</v>
      </c>
      <c r="H275" s="57">
        <f>I271+I272+I273+0-0-0</f>
        <v>212.95000000000002</v>
      </c>
      <c r="I275" s="57"/>
      <c r="J275" s="57">
        <f>K271+K272+K273+0-0-0</f>
        <v>11999.689999999999</v>
      </c>
      <c r="K275" s="57"/>
    </row>
    <row r="276" spans="1:29" ht="14" hidden="1" x14ac:dyDescent="0.25">
      <c r="C276" s="56" t="s">
        <v>1396</v>
      </c>
      <c r="H276" s="59">
        <f>0+0</f>
        <v>0</v>
      </c>
      <c r="I276" s="59"/>
      <c r="J276" s="59">
        <f>0+0</f>
        <v>0</v>
      </c>
      <c r="K276" s="59"/>
    </row>
    <row r="277" spans="1:29" ht="14" x14ac:dyDescent="0.25">
      <c r="C277" s="56" t="s">
        <v>1397</v>
      </c>
      <c r="H277" s="59">
        <f>I271+I272+I273+0</f>
        <v>212.95000000000002</v>
      </c>
      <c r="I277" s="59"/>
      <c r="J277" s="59">
        <f>K271+K272+K273+0</f>
        <v>11999.689999999999</v>
      </c>
      <c r="K277" s="59"/>
      <c r="O277" s="60">
        <f>I271+I272+I273+0</f>
        <v>212.95000000000002</v>
      </c>
      <c r="P277" s="60">
        <f>K271+K272+K273+0</f>
        <v>11999.689999999999</v>
      </c>
    </row>
    <row r="279" spans="1:29" ht="28" x14ac:dyDescent="0.25">
      <c r="A279" s="44">
        <v>23</v>
      </c>
      <c r="B279" s="44" t="str">
        <f>Source!F78</f>
        <v>4.8-280-2</v>
      </c>
      <c r="C279" s="44" t="s">
        <v>139</v>
      </c>
      <c r="D279" s="46" t="str">
        <f>Source!H78</f>
        <v>100 м</v>
      </c>
      <c r="E279" s="45">
        <f>Source!I78</f>
        <v>0.16</v>
      </c>
      <c r="F279" s="48"/>
      <c r="G279" s="47"/>
      <c r="H279" s="45"/>
      <c r="I279" s="48"/>
      <c r="J279" s="45"/>
      <c r="K279" s="48"/>
      <c r="Q279">
        <f>Source!X78</f>
        <v>28.97</v>
      </c>
      <c r="R279">
        <f>Source!X79</f>
        <v>1632.67</v>
      </c>
      <c r="S279">
        <f>Source!Y78</f>
        <v>15.23</v>
      </c>
      <c r="T279">
        <f>Source!Y79</f>
        <v>858.42</v>
      </c>
      <c r="U279">
        <f>ROUND((175/100)*ROUND(Source!R78, 2), 2)</f>
        <v>0.42</v>
      </c>
      <c r="V279">
        <f>ROUND((0/100)*ROUND(Source!R79, 2), 2)</f>
        <v>0</v>
      </c>
      <c r="AC279">
        <v>0</v>
      </c>
    </row>
    <row r="280" spans="1:29" x14ac:dyDescent="0.25">
      <c r="C280" s="49" t="str">
        <f>"Объем: "&amp;Source!I78&amp;"=16/"&amp;"100"</f>
        <v>Объем: 0,16=16/100</v>
      </c>
    </row>
    <row r="281" spans="1:29" ht="14.5" x14ac:dyDescent="0.25">
      <c r="A281" s="44"/>
      <c r="B281" s="44"/>
      <c r="C281" s="44" t="s">
        <v>1388</v>
      </c>
      <c r="D281" s="46"/>
      <c r="E281" s="45"/>
      <c r="F281" s="48">
        <f>Source!AO78</f>
        <v>491.35</v>
      </c>
      <c r="G281" s="50" t="s">
        <v>1389</v>
      </c>
      <c r="H281" s="45">
        <f>Source!AV79</f>
        <v>1.0469999999999999</v>
      </c>
      <c r="I281" s="48">
        <f>Source!S78</f>
        <v>29.63</v>
      </c>
      <c r="J281" s="45">
        <f>IF(Source!BA79&lt;&gt; 0, Source!BA79, 1)</f>
        <v>56.35</v>
      </c>
      <c r="K281" s="48">
        <f>Source!S79</f>
        <v>1669.65</v>
      </c>
    </row>
    <row r="282" spans="1:29" ht="14.5" x14ac:dyDescent="0.25">
      <c r="A282" s="44"/>
      <c r="B282" s="44"/>
      <c r="C282" s="44" t="s">
        <v>1398</v>
      </c>
      <c r="D282" s="46"/>
      <c r="E282" s="45"/>
      <c r="F282" s="48">
        <f>Source!AM78</f>
        <v>29.47</v>
      </c>
      <c r="G282" s="50" t="s">
        <v>1389</v>
      </c>
      <c r="H282" s="45">
        <f>Source!AV79</f>
        <v>1.0469999999999999</v>
      </c>
      <c r="I282" s="48">
        <f>Source!Q78</f>
        <v>1.78</v>
      </c>
      <c r="J282" s="45">
        <f>IF(Source!BB79&lt;&gt; 0, Source!BB79, 1)</f>
        <v>17.03</v>
      </c>
      <c r="K282" s="48">
        <f>Source!Q79</f>
        <v>30.31</v>
      </c>
    </row>
    <row r="283" spans="1:29" ht="14.5" x14ac:dyDescent="0.25">
      <c r="A283" s="44"/>
      <c r="B283" s="44"/>
      <c r="C283" s="44" t="s">
        <v>1399</v>
      </c>
      <c r="D283" s="46"/>
      <c r="E283" s="45"/>
      <c r="F283" s="48">
        <f>Source!AN78</f>
        <v>3.94</v>
      </c>
      <c r="G283" s="50" t="s">
        <v>1389</v>
      </c>
      <c r="H283" s="45">
        <f>Source!AV79</f>
        <v>1.0469999999999999</v>
      </c>
      <c r="I283" s="61">
        <f>Source!R78</f>
        <v>0.24</v>
      </c>
      <c r="J283" s="45">
        <f>IF(Source!BS79&lt;&gt; 0, Source!BS79, 1)</f>
        <v>56.35</v>
      </c>
      <c r="K283" s="61">
        <f>Source!R79</f>
        <v>13.52</v>
      </c>
    </row>
    <row r="284" spans="1:29" ht="14.5" x14ac:dyDescent="0.25">
      <c r="A284" s="44"/>
      <c r="B284" s="44"/>
      <c r="C284" s="44" t="s">
        <v>1390</v>
      </c>
      <c r="D284" s="46" t="s">
        <v>1391</v>
      </c>
      <c r="E284" s="45">
        <f>Source!BZ79</f>
        <v>97</v>
      </c>
      <c r="F284" s="48"/>
      <c r="G284" s="47"/>
      <c r="H284" s="45"/>
      <c r="I284" s="48">
        <f>SUM(Q279:Q283)</f>
        <v>28.97</v>
      </c>
      <c r="J284" s="45">
        <f>Source!AT79</f>
        <v>97</v>
      </c>
      <c r="K284" s="48">
        <f>SUM(R279:R283)</f>
        <v>1632.67</v>
      </c>
    </row>
    <row r="285" spans="1:29" ht="14.5" x14ac:dyDescent="0.25">
      <c r="A285" s="44"/>
      <c r="B285" s="44"/>
      <c r="C285" s="44" t="s">
        <v>1392</v>
      </c>
      <c r="D285" s="46" t="s">
        <v>1391</v>
      </c>
      <c r="E285" s="45">
        <f>Source!CA79</f>
        <v>51</v>
      </c>
      <c r="F285" s="48"/>
      <c r="G285" s="47"/>
      <c r="H285" s="45"/>
      <c r="I285" s="48">
        <f>SUM(S279:S284)</f>
        <v>15.23</v>
      </c>
      <c r="J285" s="45">
        <f>Source!AU79</f>
        <v>51</v>
      </c>
      <c r="K285" s="48">
        <f>SUM(T279:T284)</f>
        <v>858.42</v>
      </c>
    </row>
    <row r="286" spans="1:29" ht="14.5" x14ac:dyDescent="0.25">
      <c r="A286" s="51"/>
      <c r="B286" s="51"/>
      <c r="C286" s="51" t="s">
        <v>1393</v>
      </c>
      <c r="D286" s="52" t="s">
        <v>1394</v>
      </c>
      <c r="E286" s="53">
        <f>Source!AQ78</f>
        <v>40.67</v>
      </c>
      <c r="F286" s="54"/>
      <c r="G286" s="55" t="s">
        <v>1389</v>
      </c>
      <c r="H286" s="53">
        <f>Source!AV79</f>
        <v>1.0469999999999999</v>
      </c>
      <c r="I286" s="54">
        <f>Source!U78</f>
        <v>2.4526938239999998</v>
      </c>
      <c r="J286" s="53"/>
      <c r="K286" s="54"/>
    </row>
    <row r="287" spans="1:29" ht="14" x14ac:dyDescent="0.25">
      <c r="C287" s="56" t="s">
        <v>1395</v>
      </c>
      <c r="H287" s="57">
        <f>I281+I282+I284+I285+0-0-0</f>
        <v>75.61</v>
      </c>
      <c r="I287" s="57"/>
      <c r="J287" s="57">
        <f>K281+K282+K284+K285+0-0-0</f>
        <v>4191.05</v>
      </c>
      <c r="K287" s="57"/>
    </row>
    <row r="288" spans="1:29" ht="14" hidden="1" x14ac:dyDescent="0.25">
      <c r="C288" s="56" t="s">
        <v>1396</v>
      </c>
      <c r="H288" s="59">
        <f>0+0</f>
        <v>0</v>
      </c>
      <c r="I288" s="59"/>
      <c r="J288" s="59">
        <f>0+0</f>
        <v>0</v>
      </c>
      <c r="K288" s="59"/>
    </row>
    <row r="289" spans="1:29" ht="14" x14ac:dyDescent="0.25">
      <c r="C289" s="56" t="s">
        <v>1397</v>
      </c>
      <c r="H289" s="59">
        <f>I281+I282+I284+I285+0</f>
        <v>75.61</v>
      </c>
      <c r="I289" s="59"/>
      <c r="J289" s="59">
        <f>K281+K282+K284+K285+0</f>
        <v>4191.05</v>
      </c>
      <c r="K289" s="59"/>
      <c r="O289" s="60">
        <f>I281+I282+I284+I285+0</f>
        <v>75.61</v>
      </c>
      <c r="P289" s="60">
        <f>K281+K282+K284+K285+0</f>
        <v>4191.05</v>
      </c>
    </row>
    <row r="291" spans="1:29" ht="56" x14ac:dyDescent="0.25">
      <c r="A291" s="44">
        <v>24</v>
      </c>
      <c r="B291" s="44" t="str">
        <f>Source!F82</f>
        <v>4.8-240-5</v>
      </c>
      <c r="C291" s="44" t="s">
        <v>147</v>
      </c>
      <c r="D291" s="46" t="str">
        <f>Source!H82</f>
        <v>1  ШТ.</v>
      </c>
      <c r="E291" s="45">
        <f>Source!I82</f>
        <v>1</v>
      </c>
      <c r="F291" s="48"/>
      <c r="G291" s="47"/>
      <c r="H291" s="45"/>
      <c r="I291" s="48"/>
      <c r="J291" s="45"/>
      <c r="K291" s="48"/>
      <c r="Q291">
        <f>Source!X82</f>
        <v>11.45</v>
      </c>
      <c r="R291">
        <f>Source!X83</f>
        <v>644.98</v>
      </c>
      <c r="S291">
        <f>Source!Y82</f>
        <v>6.02</v>
      </c>
      <c r="T291">
        <f>Source!Y83</f>
        <v>339.11</v>
      </c>
      <c r="U291">
        <f>ROUND((175/100)*ROUND(Source!R82, 2), 2)</f>
        <v>2.99</v>
      </c>
      <c r="V291">
        <f>ROUND((0/100)*ROUND(Source!R83, 2), 2)</f>
        <v>0</v>
      </c>
      <c r="AC291">
        <v>0</v>
      </c>
    </row>
    <row r="292" spans="1:29" ht="14.5" x14ac:dyDescent="0.25">
      <c r="A292" s="44"/>
      <c r="B292" s="44"/>
      <c r="C292" s="44" t="s">
        <v>1388</v>
      </c>
      <c r="D292" s="46"/>
      <c r="E292" s="45"/>
      <c r="F292" s="48">
        <f>Source!AO82</f>
        <v>26.76</v>
      </c>
      <c r="G292" s="50" t="s">
        <v>1389</v>
      </c>
      <c r="H292" s="45">
        <f>Source!AV83</f>
        <v>1.0469999999999999</v>
      </c>
      <c r="I292" s="48">
        <f>Source!S82</f>
        <v>10.09</v>
      </c>
      <c r="J292" s="45">
        <f>IF(Source!BA83&lt;&gt; 0, Source!BA83, 1)</f>
        <v>56.35</v>
      </c>
      <c r="K292" s="48">
        <f>Source!S83</f>
        <v>568.57000000000005</v>
      </c>
    </row>
    <row r="293" spans="1:29" ht="14.5" x14ac:dyDescent="0.25">
      <c r="A293" s="44"/>
      <c r="B293" s="44"/>
      <c r="C293" s="44" t="s">
        <v>1398</v>
      </c>
      <c r="D293" s="46"/>
      <c r="E293" s="45"/>
      <c r="F293" s="48">
        <f>Source!AM82</f>
        <v>24.91</v>
      </c>
      <c r="G293" s="50" t="s">
        <v>1389</v>
      </c>
      <c r="H293" s="45">
        <f>Source!AV83</f>
        <v>1.0469999999999999</v>
      </c>
      <c r="I293" s="48">
        <f>Source!Q82</f>
        <v>9.39</v>
      </c>
      <c r="J293" s="45">
        <f>IF(Source!BB83&lt;&gt; 0, Source!BB83, 1)</f>
        <v>19.75</v>
      </c>
      <c r="K293" s="48">
        <f>Source!Q83</f>
        <v>185.45</v>
      </c>
    </row>
    <row r="294" spans="1:29" ht="14.5" x14ac:dyDescent="0.25">
      <c r="A294" s="44"/>
      <c r="B294" s="44"/>
      <c r="C294" s="44" t="s">
        <v>1399</v>
      </c>
      <c r="D294" s="46"/>
      <c r="E294" s="45"/>
      <c r="F294" s="48">
        <f>Source!AN82</f>
        <v>4.54</v>
      </c>
      <c r="G294" s="50" t="s">
        <v>1389</v>
      </c>
      <c r="H294" s="45">
        <f>Source!AV83</f>
        <v>1.0469999999999999</v>
      </c>
      <c r="I294" s="61">
        <f>Source!R82</f>
        <v>1.71</v>
      </c>
      <c r="J294" s="45">
        <f>IF(Source!BS83&lt;&gt; 0, Source!BS83, 1)</f>
        <v>56.35</v>
      </c>
      <c r="K294" s="61">
        <f>Source!R83</f>
        <v>96.36</v>
      </c>
    </row>
    <row r="295" spans="1:29" ht="14.5" x14ac:dyDescent="0.25">
      <c r="A295" s="44"/>
      <c r="B295" s="44"/>
      <c r="C295" s="44" t="s">
        <v>1390</v>
      </c>
      <c r="D295" s="46" t="s">
        <v>1391</v>
      </c>
      <c r="E295" s="45">
        <f>Source!BZ83</f>
        <v>97</v>
      </c>
      <c r="F295" s="48"/>
      <c r="G295" s="47"/>
      <c r="H295" s="45"/>
      <c r="I295" s="48">
        <f>SUM(Q291:Q294)</f>
        <v>11.45</v>
      </c>
      <c r="J295" s="45">
        <f>Source!AT83</f>
        <v>97</v>
      </c>
      <c r="K295" s="48">
        <f>SUM(R291:R294)</f>
        <v>644.98</v>
      </c>
    </row>
    <row r="296" spans="1:29" ht="14.5" x14ac:dyDescent="0.25">
      <c r="A296" s="44"/>
      <c r="B296" s="44"/>
      <c r="C296" s="44" t="s">
        <v>1392</v>
      </c>
      <c r="D296" s="46" t="s">
        <v>1391</v>
      </c>
      <c r="E296" s="45">
        <f>Source!CA83</f>
        <v>51</v>
      </c>
      <c r="F296" s="48"/>
      <c r="G296" s="47"/>
      <c r="H296" s="45"/>
      <c r="I296" s="48">
        <f>SUM(S291:S295)</f>
        <v>6.02</v>
      </c>
      <c r="J296" s="45">
        <f>Source!AU83</f>
        <v>51</v>
      </c>
      <c r="K296" s="48">
        <f>SUM(T291:T295)</f>
        <v>339.11</v>
      </c>
    </row>
    <row r="297" spans="1:29" ht="14.5" x14ac:dyDescent="0.25">
      <c r="A297" s="51"/>
      <c r="B297" s="51"/>
      <c r="C297" s="51" t="s">
        <v>1393</v>
      </c>
      <c r="D297" s="52" t="s">
        <v>1394</v>
      </c>
      <c r="E297" s="53">
        <f>Source!AQ82</f>
        <v>2.06</v>
      </c>
      <c r="F297" s="54"/>
      <c r="G297" s="55" t="s">
        <v>1389</v>
      </c>
      <c r="H297" s="53">
        <f>Source!AV83</f>
        <v>1.0469999999999999</v>
      </c>
      <c r="I297" s="54">
        <f>Source!U82</f>
        <v>0.7764551999999999</v>
      </c>
      <c r="J297" s="53"/>
      <c r="K297" s="54"/>
    </row>
    <row r="298" spans="1:29" ht="14" x14ac:dyDescent="0.25">
      <c r="C298" s="56" t="s">
        <v>1395</v>
      </c>
      <c r="H298" s="57">
        <f>I292+I293+I295+I296+0-0-0</f>
        <v>36.950000000000003</v>
      </c>
      <c r="I298" s="57"/>
      <c r="J298" s="57">
        <f>K292+K293+K295+K296+0-0-0</f>
        <v>1738.1100000000001</v>
      </c>
      <c r="K298" s="57"/>
    </row>
    <row r="299" spans="1:29" ht="14" hidden="1" x14ac:dyDescent="0.25">
      <c r="C299" s="56" t="s">
        <v>1396</v>
      </c>
      <c r="H299" s="59">
        <f>0+0</f>
        <v>0</v>
      </c>
      <c r="I299" s="59"/>
      <c r="J299" s="59">
        <f>0+0</f>
        <v>0</v>
      </c>
      <c r="K299" s="59"/>
    </row>
    <row r="300" spans="1:29" ht="14" x14ac:dyDescent="0.25">
      <c r="C300" s="56" t="s">
        <v>1397</v>
      </c>
      <c r="H300" s="59">
        <f>I292+I293+I295+I296+0</f>
        <v>36.950000000000003</v>
      </c>
      <c r="I300" s="59"/>
      <c r="J300" s="59">
        <f>K292+K293+K295+K296+0</f>
        <v>1738.1100000000001</v>
      </c>
      <c r="K300" s="59"/>
      <c r="O300" s="60">
        <f>I292+I293+I295+I296+0</f>
        <v>36.950000000000003</v>
      </c>
      <c r="P300" s="60">
        <f>K292+K293+K295+K296+0</f>
        <v>1738.1100000000001</v>
      </c>
    </row>
    <row r="302" spans="1:29" ht="56" x14ac:dyDescent="0.25">
      <c r="A302" s="44">
        <v>25</v>
      </c>
      <c r="B302" s="44" t="str">
        <f>Source!F84</f>
        <v>4.8-240-5</v>
      </c>
      <c r="C302" s="44" t="s">
        <v>150</v>
      </c>
      <c r="D302" s="46" t="str">
        <f>Source!H84</f>
        <v>1  ШТ.</v>
      </c>
      <c r="E302" s="45">
        <f>Source!I84</f>
        <v>1</v>
      </c>
      <c r="F302" s="48"/>
      <c r="G302" s="47"/>
      <c r="H302" s="45"/>
      <c r="I302" s="48"/>
      <c r="J302" s="45"/>
      <c r="K302" s="48"/>
      <c r="Q302">
        <f>Source!X84</f>
        <v>11.45</v>
      </c>
      <c r="R302">
        <f>Source!X85</f>
        <v>644.98</v>
      </c>
      <c r="S302">
        <f>Source!Y84</f>
        <v>6.02</v>
      </c>
      <c r="T302">
        <f>Source!Y85</f>
        <v>339.11</v>
      </c>
      <c r="U302">
        <f>ROUND((175/100)*ROUND(Source!R84, 2), 2)</f>
        <v>2.99</v>
      </c>
      <c r="V302">
        <f>ROUND((0/100)*ROUND(Source!R85, 2), 2)</f>
        <v>0</v>
      </c>
      <c r="AC302">
        <v>0</v>
      </c>
    </row>
    <row r="303" spans="1:29" ht="14.5" x14ac:dyDescent="0.25">
      <c r="A303" s="44"/>
      <c r="B303" s="44"/>
      <c r="C303" s="44" t="s">
        <v>1388</v>
      </c>
      <c r="D303" s="46"/>
      <c r="E303" s="45"/>
      <c r="F303" s="48">
        <f>Source!AO84</f>
        <v>26.76</v>
      </c>
      <c r="G303" s="50" t="s">
        <v>1389</v>
      </c>
      <c r="H303" s="45">
        <f>Source!AV85</f>
        <v>1.0469999999999999</v>
      </c>
      <c r="I303" s="48">
        <f>Source!S84</f>
        <v>10.09</v>
      </c>
      <c r="J303" s="45">
        <f>IF(Source!BA85&lt;&gt; 0, Source!BA85, 1)</f>
        <v>56.35</v>
      </c>
      <c r="K303" s="48">
        <f>Source!S85</f>
        <v>568.57000000000005</v>
      </c>
    </row>
    <row r="304" spans="1:29" ht="14.5" x14ac:dyDescent="0.25">
      <c r="A304" s="44"/>
      <c r="B304" s="44"/>
      <c r="C304" s="44" t="s">
        <v>1398</v>
      </c>
      <c r="D304" s="46"/>
      <c r="E304" s="45"/>
      <c r="F304" s="48">
        <f>Source!AM84</f>
        <v>24.91</v>
      </c>
      <c r="G304" s="50" t="s">
        <v>1389</v>
      </c>
      <c r="H304" s="45">
        <f>Source!AV85</f>
        <v>1.0469999999999999</v>
      </c>
      <c r="I304" s="48">
        <f>Source!Q84</f>
        <v>9.39</v>
      </c>
      <c r="J304" s="45">
        <f>IF(Source!BB85&lt;&gt; 0, Source!BB85, 1)</f>
        <v>19.75</v>
      </c>
      <c r="K304" s="48">
        <f>Source!Q85</f>
        <v>185.45</v>
      </c>
    </row>
    <row r="305" spans="1:43" ht="14.5" x14ac:dyDescent="0.25">
      <c r="A305" s="44"/>
      <c r="B305" s="44"/>
      <c r="C305" s="44" t="s">
        <v>1399</v>
      </c>
      <c r="D305" s="46"/>
      <c r="E305" s="45"/>
      <c r="F305" s="48">
        <f>Source!AN84</f>
        <v>4.54</v>
      </c>
      <c r="G305" s="50" t="s">
        <v>1389</v>
      </c>
      <c r="H305" s="45">
        <f>Source!AV85</f>
        <v>1.0469999999999999</v>
      </c>
      <c r="I305" s="61">
        <f>Source!R84</f>
        <v>1.71</v>
      </c>
      <c r="J305" s="45">
        <f>IF(Source!BS85&lt;&gt; 0, Source!BS85, 1)</f>
        <v>56.35</v>
      </c>
      <c r="K305" s="61">
        <f>Source!R85</f>
        <v>96.36</v>
      </c>
    </row>
    <row r="306" spans="1:43" ht="14.5" x14ac:dyDescent="0.25">
      <c r="A306" s="44"/>
      <c r="B306" s="44"/>
      <c r="C306" s="44" t="s">
        <v>1390</v>
      </c>
      <c r="D306" s="46" t="s">
        <v>1391</v>
      </c>
      <c r="E306" s="45">
        <f>Source!BZ85</f>
        <v>97</v>
      </c>
      <c r="F306" s="48"/>
      <c r="G306" s="47"/>
      <c r="H306" s="45"/>
      <c r="I306" s="48">
        <f>SUM(Q302:Q305)</f>
        <v>11.45</v>
      </c>
      <c r="J306" s="45">
        <f>Source!AT85</f>
        <v>97</v>
      </c>
      <c r="K306" s="48">
        <f>SUM(R302:R305)</f>
        <v>644.98</v>
      </c>
    </row>
    <row r="307" spans="1:43" ht="14.5" x14ac:dyDescent="0.25">
      <c r="A307" s="44"/>
      <c r="B307" s="44"/>
      <c r="C307" s="44" t="s">
        <v>1392</v>
      </c>
      <c r="D307" s="46" t="s">
        <v>1391</v>
      </c>
      <c r="E307" s="45">
        <f>Source!CA85</f>
        <v>51</v>
      </c>
      <c r="F307" s="48"/>
      <c r="G307" s="47"/>
      <c r="H307" s="45"/>
      <c r="I307" s="48">
        <f>SUM(S302:S306)</f>
        <v>6.02</v>
      </c>
      <c r="J307" s="45">
        <f>Source!AU85</f>
        <v>51</v>
      </c>
      <c r="K307" s="48">
        <f>SUM(T302:T306)</f>
        <v>339.11</v>
      </c>
    </row>
    <row r="308" spans="1:43" ht="14.5" x14ac:dyDescent="0.25">
      <c r="A308" s="51"/>
      <c r="B308" s="51"/>
      <c r="C308" s="51" t="s">
        <v>1393</v>
      </c>
      <c r="D308" s="52" t="s">
        <v>1394</v>
      </c>
      <c r="E308" s="53">
        <f>Source!AQ84</f>
        <v>2.06</v>
      </c>
      <c r="F308" s="54"/>
      <c r="G308" s="55" t="s">
        <v>1389</v>
      </c>
      <c r="H308" s="53">
        <f>Source!AV85</f>
        <v>1.0469999999999999</v>
      </c>
      <c r="I308" s="54">
        <f>Source!U84</f>
        <v>0.7764551999999999</v>
      </c>
      <c r="J308" s="53"/>
      <c r="K308" s="54"/>
    </row>
    <row r="309" spans="1:43" ht="14" x14ac:dyDescent="0.25">
      <c r="C309" s="56" t="s">
        <v>1395</v>
      </c>
      <c r="H309" s="57">
        <f>I303+I304+I306+I307+0-0-0</f>
        <v>36.950000000000003</v>
      </c>
      <c r="I309" s="57"/>
      <c r="J309" s="57">
        <f>K303+K304+K306+K307+0-0-0</f>
        <v>1738.1100000000001</v>
      </c>
      <c r="K309" s="57"/>
    </row>
    <row r="310" spans="1:43" ht="14" hidden="1" x14ac:dyDescent="0.25">
      <c r="C310" s="56" t="s">
        <v>1396</v>
      </c>
      <c r="H310" s="59">
        <f>0+0</f>
        <v>0</v>
      </c>
      <c r="I310" s="59"/>
      <c r="J310" s="59">
        <f>0+0</f>
        <v>0</v>
      </c>
      <c r="K310" s="59"/>
    </row>
    <row r="311" spans="1:43" ht="14" x14ac:dyDescent="0.25">
      <c r="C311" s="56" t="s">
        <v>1397</v>
      </c>
      <c r="H311" s="59">
        <f>I303+I304+I306+I307+0</f>
        <v>36.950000000000003</v>
      </c>
      <c r="I311" s="59"/>
      <c r="J311" s="59">
        <f>K303+K304+K306+K307+0</f>
        <v>1738.1100000000001</v>
      </c>
      <c r="K311" s="59"/>
      <c r="O311" s="60">
        <f>I303+I304+I306+I307+0</f>
        <v>36.950000000000003</v>
      </c>
      <c r="P311" s="60">
        <f>K303+K304+K306+K307+0</f>
        <v>1738.1100000000001</v>
      </c>
    </row>
    <row r="314" spans="1:43" ht="28" x14ac:dyDescent="0.3">
      <c r="A314" s="62" t="str">
        <f>CONCATENATE("Итого по разделу: ",IF(Source!G87&lt;&gt;"Новый раздел", Source!G87, ""))</f>
        <v>Итого по разделу: Демонтажные работы (Письмо от АНО «РГТ» об утверждении объёмов демонтажных работ)</v>
      </c>
      <c r="B314" s="62"/>
      <c r="C314" s="62"/>
      <c r="D314" s="62"/>
      <c r="E314" s="62"/>
      <c r="F314" s="62"/>
      <c r="G314" s="62"/>
      <c r="H314" s="59">
        <f>SUM(O38:O313)</f>
        <v>20013.580000000005</v>
      </c>
      <c r="I314" s="58"/>
      <c r="J314" s="59">
        <f>SUM(P38:P313)</f>
        <v>1080861.7100000002</v>
      </c>
      <c r="K314" s="58"/>
      <c r="AQ314" s="63" t="str">
        <f>CONCATENATE("Итого по разделу: ",IF(Source!G87&lt;&gt;"Новый раздел", Source!G87, ""))</f>
        <v>Итого по разделу: Демонтажные работы (Письмо от АНО «РГТ» об утверждении объёмов демонтажных работ)</v>
      </c>
    </row>
    <row r="315" spans="1:43" hidden="1" x14ac:dyDescent="0.25">
      <c r="A315" t="s">
        <v>1400</v>
      </c>
      <c r="I315">
        <f>SUM(W38:W314)</f>
        <v>0</v>
      </c>
      <c r="J315">
        <f>SUM(X38:X314)</f>
        <v>0</v>
      </c>
    </row>
    <row r="316" spans="1:43" hidden="1" x14ac:dyDescent="0.25">
      <c r="A316" t="s">
        <v>1401</v>
      </c>
      <c r="I316">
        <f>SUM(Y38:Y315)</f>
        <v>0</v>
      </c>
      <c r="J316">
        <f>SUM(Z38:Z315)</f>
        <v>0</v>
      </c>
    </row>
    <row r="318" spans="1:43" ht="16.5" x14ac:dyDescent="0.25">
      <c r="A318" s="42" t="str">
        <f>CONCATENATE("Раздел: ",IF(Source!G117&lt;&gt;"Новый раздел", Source!G117, ""))</f>
        <v>Раздел: Приборы и средства автоматизации</v>
      </c>
      <c r="B318" s="42"/>
      <c r="C318" s="42"/>
      <c r="D318" s="42"/>
      <c r="E318" s="42"/>
      <c r="F318" s="42"/>
      <c r="G318" s="42"/>
      <c r="H318" s="42"/>
      <c r="I318" s="42"/>
      <c r="J318" s="42"/>
      <c r="K318" s="42"/>
    </row>
    <row r="319" spans="1:43" ht="28" x14ac:dyDescent="0.25">
      <c r="A319" s="44">
        <v>26</v>
      </c>
      <c r="B319" s="44" t="str">
        <f>Source!F121</f>
        <v>4.11-3-1</v>
      </c>
      <c r="C319" s="44" t="s">
        <v>207</v>
      </c>
      <c r="D319" s="46" t="str">
        <f>Source!H121</f>
        <v>1  ШТ.</v>
      </c>
      <c r="E319" s="45">
        <f>Source!I121</f>
        <v>113</v>
      </c>
      <c r="F319" s="48"/>
      <c r="G319" s="47"/>
      <c r="H319" s="45"/>
      <c r="I319" s="48"/>
      <c r="J319" s="45"/>
      <c r="K319" s="48"/>
      <c r="Q319">
        <f>Source!X121</f>
        <v>862.49</v>
      </c>
      <c r="R319">
        <f>Source!X122</f>
        <v>48601.2</v>
      </c>
      <c r="S319">
        <f>Source!Y121</f>
        <v>440.83</v>
      </c>
      <c r="T319">
        <f>Source!Y122</f>
        <v>24840.61</v>
      </c>
      <c r="U319">
        <f>ROUND((175/100)*ROUND(Source!R121, 2), 2)</f>
        <v>0</v>
      </c>
      <c r="V319">
        <f>ROUND((0/100)*ROUND(Source!R122, 2), 2)</f>
        <v>0</v>
      </c>
      <c r="AC319">
        <v>0</v>
      </c>
    </row>
    <row r="320" spans="1:43" x14ac:dyDescent="0.25">
      <c r="C320" s="49" t="str">
        <f>"Объем: "&amp;Source!I121&amp;"=17+"&amp;"5+"&amp;"14+"&amp;"3+"&amp;"14+"&amp;"1+"&amp;"30+"&amp;"29"</f>
        <v>Объем: 113=17+5+14+3+14+1+30+29</v>
      </c>
    </row>
    <row r="321" spans="1:29" ht="14.5" x14ac:dyDescent="0.25">
      <c r="A321" s="44"/>
      <c r="B321" s="44"/>
      <c r="C321" s="44" t="s">
        <v>1388</v>
      </c>
      <c r="D321" s="46"/>
      <c r="E321" s="45"/>
      <c r="F321" s="48">
        <f>Source!AO121</f>
        <v>6.75</v>
      </c>
      <c r="G321" s="50" t="s">
        <v>220</v>
      </c>
      <c r="H321" s="45">
        <f>Source!AV122</f>
        <v>1.0469999999999999</v>
      </c>
      <c r="I321" s="48">
        <f>Source!S121</f>
        <v>958.32</v>
      </c>
      <c r="J321" s="45">
        <f>IF(Source!BA122&lt;&gt; 0, Source!BA122, 1)</f>
        <v>56.35</v>
      </c>
      <c r="K321" s="48">
        <f>Source!S122</f>
        <v>54001.33</v>
      </c>
    </row>
    <row r="322" spans="1:29" ht="28" x14ac:dyDescent="0.25">
      <c r="A322" s="44" t="s">
        <v>208</v>
      </c>
      <c r="B322" s="44" t="str">
        <f>Source!F123</f>
        <v>1.1-1-60</v>
      </c>
      <c r="C322" s="44" t="s">
        <v>210</v>
      </c>
      <c r="D322" s="46" t="str">
        <f>Source!H123</f>
        <v>т</v>
      </c>
      <c r="E322" s="45">
        <f>Source!I123</f>
        <v>3.9550000000000002E-3</v>
      </c>
      <c r="F322" s="48">
        <f>Source!AK123</f>
        <v>22524.65</v>
      </c>
      <c r="G322" s="50" t="s">
        <v>3</v>
      </c>
      <c r="H322" s="45">
        <f>Source!AW124</f>
        <v>1</v>
      </c>
      <c r="I322" s="48">
        <f>Source!O123</f>
        <v>89.08</v>
      </c>
      <c r="J322" s="45">
        <f>IF(Source!BC124&lt;&gt; 0, Source!BC124, 1)</f>
        <v>5.93</v>
      </c>
      <c r="K322" s="48">
        <f>Source!O124</f>
        <v>528.24</v>
      </c>
      <c r="Q322">
        <f>Source!X123</f>
        <v>0</v>
      </c>
      <c r="R322">
        <f>Source!X124</f>
        <v>0</v>
      </c>
      <c r="S322">
        <f>Source!Y123</f>
        <v>0</v>
      </c>
      <c r="T322">
        <f>Source!Y124</f>
        <v>0</v>
      </c>
      <c r="U322">
        <f>ROUND((175/100)*ROUND(Source!R123, 2), 2)</f>
        <v>0</v>
      </c>
      <c r="V322">
        <f>ROUND((0/100)*ROUND(Source!R124, 2), 2)</f>
        <v>0</v>
      </c>
      <c r="AC322">
        <v>3</v>
      </c>
    </row>
    <row r="323" spans="1:29" ht="14.5" x14ac:dyDescent="0.25">
      <c r="A323" s="44"/>
      <c r="B323" s="44"/>
      <c r="C323" s="44" t="s">
        <v>1390</v>
      </c>
      <c r="D323" s="46" t="s">
        <v>1391</v>
      </c>
      <c r="E323" s="45">
        <f>Source!BZ122</f>
        <v>90</v>
      </c>
      <c r="F323" s="48"/>
      <c r="G323" s="47"/>
      <c r="H323" s="45"/>
      <c r="I323" s="48">
        <f>SUM(Q319:Q322)</f>
        <v>862.49</v>
      </c>
      <c r="J323" s="45">
        <f>Source!AT122</f>
        <v>90</v>
      </c>
      <c r="K323" s="48">
        <f>SUM(R319:R322)</f>
        <v>48601.2</v>
      </c>
    </row>
    <row r="324" spans="1:29" ht="14.5" x14ac:dyDescent="0.25">
      <c r="A324" s="44"/>
      <c r="B324" s="44"/>
      <c r="C324" s="44" t="s">
        <v>1392</v>
      </c>
      <c r="D324" s="46" t="s">
        <v>1391</v>
      </c>
      <c r="E324" s="45">
        <f>Source!CA122</f>
        <v>46</v>
      </c>
      <c r="F324" s="48"/>
      <c r="G324" s="47"/>
      <c r="H324" s="45"/>
      <c r="I324" s="48">
        <f>SUM(S319:S323)</f>
        <v>440.83</v>
      </c>
      <c r="J324" s="45">
        <f>Source!AU122</f>
        <v>46</v>
      </c>
      <c r="K324" s="48">
        <f>SUM(T319:T323)</f>
        <v>24840.61</v>
      </c>
    </row>
    <row r="325" spans="1:29" ht="14.5" x14ac:dyDescent="0.25">
      <c r="A325" s="51"/>
      <c r="B325" s="51"/>
      <c r="C325" s="51" t="s">
        <v>1393</v>
      </c>
      <c r="D325" s="52" t="s">
        <v>1394</v>
      </c>
      <c r="E325" s="53">
        <f>Source!AQ121</f>
        <v>0.52</v>
      </c>
      <c r="F325" s="54"/>
      <c r="G325" s="55" t="s">
        <v>220</v>
      </c>
      <c r="H325" s="53">
        <f>Source!AV122</f>
        <v>1.0469999999999999</v>
      </c>
      <c r="I325" s="54">
        <f>Source!U121</f>
        <v>73.826063999999988</v>
      </c>
      <c r="J325" s="53"/>
      <c r="K325" s="54"/>
    </row>
    <row r="326" spans="1:29" ht="14" x14ac:dyDescent="0.25">
      <c r="C326" s="56" t="s">
        <v>1395</v>
      </c>
      <c r="H326" s="57">
        <f>I321+I323+I324+SUM(I322:I322)-SUMIF(AC322:AC322, 5, I322:I322)-SUMIF(AC322:AC322, 6, I322:I322)</f>
        <v>2350.7199999999998</v>
      </c>
      <c r="I326" s="57"/>
      <c r="J326" s="57">
        <f>K321+K323+K324+SUM(K322:K322)-SUMIF(AC322:AC322, 5, K322:K322)-SUMIF(AC322:AC322, 6, K322:K322)</f>
        <v>127971.38</v>
      </c>
      <c r="K326" s="57"/>
    </row>
    <row r="327" spans="1:29" ht="14" hidden="1" x14ac:dyDescent="0.25">
      <c r="C327" s="56" t="s">
        <v>1396</v>
      </c>
      <c r="H327" s="59">
        <f>SUMIF(AC322:AC322, 5, I322:I322)+SUMIF(AC322:AC322, 6, I322:I322)</f>
        <v>0</v>
      </c>
      <c r="I327" s="59"/>
      <c r="J327" s="59">
        <f>SUMIF(AC322:AC322, 5, K322:K322)+SUMIF(AC322:AC322, 6, K322:K322)</f>
        <v>0</v>
      </c>
      <c r="K327" s="59"/>
    </row>
    <row r="328" spans="1:29" ht="14" x14ac:dyDescent="0.25">
      <c r="C328" s="56" t="s">
        <v>1397</v>
      </c>
      <c r="H328" s="59">
        <f>I321+I323+I324+SUM(I322:I322)</f>
        <v>2350.7199999999998</v>
      </c>
      <c r="I328" s="59"/>
      <c r="J328" s="59">
        <f>K321+K323+K324+SUM(K322:K322)</f>
        <v>127971.38</v>
      </c>
      <c r="K328" s="59"/>
      <c r="O328" s="60">
        <f>I321+I323+I324+SUM(I322:I322)</f>
        <v>2350.7199999999998</v>
      </c>
      <c r="P328" s="60">
        <f>K321+K323+K324+SUM(K322:K322)</f>
        <v>127971.38</v>
      </c>
    </row>
    <row r="330" spans="1:29" ht="68" x14ac:dyDescent="0.25">
      <c r="A330" s="64">
        <v>27</v>
      </c>
      <c r="B330" s="64" t="str">
        <f>Source!F125</f>
        <v>Ка, п.2</v>
      </c>
      <c r="C330" s="64" t="s">
        <v>1402</v>
      </c>
      <c r="D330" s="65" t="str">
        <f>Source!H125</f>
        <v>ШТ</v>
      </c>
      <c r="E330" s="66">
        <f>Source!I125</f>
        <v>17</v>
      </c>
      <c r="F330" s="67">
        <f>Source!AL125</f>
        <v>632.04000000000008</v>
      </c>
      <c r="G330" s="68" t="s">
        <v>3</v>
      </c>
      <c r="H330" s="66">
        <f>Source!AW126</f>
        <v>1</v>
      </c>
      <c r="I330" s="67">
        <f>Source!P125</f>
        <v>10744.68</v>
      </c>
      <c r="J330" s="66">
        <f>IF(Source!BC126&lt;&gt; 0, Source!BC126, 1)</f>
        <v>7.57</v>
      </c>
      <c r="K330" s="67">
        <f>Source!P126</f>
        <v>81337.23</v>
      </c>
      <c r="Q330">
        <f>Source!X125</f>
        <v>0</v>
      </c>
      <c r="R330">
        <f>Source!X126</f>
        <v>0</v>
      </c>
      <c r="S330">
        <f>Source!Y125</f>
        <v>0</v>
      </c>
      <c r="T330">
        <f>Source!Y126</f>
        <v>0</v>
      </c>
      <c r="U330">
        <f>ROUND((175/100)*ROUND(Source!R125, 2), 2)</f>
        <v>0</v>
      </c>
      <c r="V330">
        <f>ROUND((0/100)*ROUND(Source!R126, 2), 2)</f>
        <v>0</v>
      </c>
      <c r="AC330">
        <v>5</v>
      </c>
    </row>
    <row r="331" spans="1:29" ht="14" x14ac:dyDescent="0.25">
      <c r="A331" s="69"/>
      <c r="B331" s="69"/>
      <c r="C331" s="70" t="s">
        <v>1397</v>
      </c>
      <c r="D331" s="69"/>
      <c r="E331" s="69"/>
      <c r="F331" s="69"/>
      <c r="G331" s="69"/>
      <c r="H331" s="71">
        <f>I330+0</f>
        <v>10744.68</v>
      </c>
      <c r="I331" s="71"/>
      <c r="J331" s="71">
        <f>K330+0</f>
        <v>81337.23</v>
      </c>
      <c r="K331" s="71"/>
      <c r="O331" s="60">
        <f>I330+0</f>
        <v>10744.68</v>
      </c>
      <c r="P331" s="60">
        <f>K330+0</f>
        <v>81337.23</v>
      </c>
    </row>
    <row r="333" spans="1:29" ht="82" x14ac:dyDescent="0.25">
      <c r="A333" s="64">
        <v>28</v>
      </c>
      <c r="B333" s="64" t="str">
        <f>Source!F127</f>
        <v>КА, п.3</v>
      </c>
      <c r="C333" s="64" t="s">
        <v>1403</v>
      </c>
      <c r="D333" s="65" t="str">
        <f>Source!H127</f>
        <v>ШТ</v>
      </c>
      <c r="E333" s="66">
        <f>Source!I127</f>
        <v>5</v>
      </c>
      <c r="F333" s="67">
        <f>Source!AL127</f>
        <v>203.16</v>
      </c>
      <c r="G333" s="68" t="s">
        <v>3</v>
      </c>
      <c r="H333" s="66">
        <f>Source!AW128</f>
        <v>1</v>
      </c>
      <c r="I333" s="67">
        <f>Source!P127</f>
        <v>1015.8</v>
      </c>
      <c r="J333" s="66">
        <f>IF(Source!BC128&lt;&gt; 0, Source!BC128, 1)</f>
        <v>7.57</v>
      </c>
      <c r="K333" s="67">
        <f>Source!P128</f>
        <v>7689.61</v>
      </c>
      <c r="Q333">
        <f>Source!X127</f>
        <v>0</v>
      </c>
      <c r="R333">
        <f>Source!X128</f>
        <v>0</v>
      </c>
      <c r="S333">
        <f>Source!Y127</f>
        <v>0</v>
      </c>
      <c r="T333">
        <f>Source!Y128</f>
        <v>0</v>
      </c>
      <c r="U333">
        <f>ROUND((175/100)*ROUND(Source!R127, 2), 2)</f>
        <v>0</v>
      </c>
      <c r="V333">
        <f>ROUND((0/100)*ROUND(Source!R128, 2), 2)</f>
        <v>0</v>
      </c>
      <c r="AC333">
        <v>5</v>
      </c>
    </row>
    <row r="334" spans="1:29" ht="14" x14ac:dyDescent="0.25">
      <c r="A334" s="69"/>
      <c r="B334" s="69"/>
      <c r="C334" s="70" t="s">
        <v>1397</v>
      </c>
      <c r="D334" s="69"/>
      <c r="E334" s="69"/>
      <c r="F334" s="69"/>
      <c r="G334" s="69"/>
      <c r="H334" s="71">
        <f>I333+0</f>
        <v>1015.8</v>
      </c>
      <c r="I334" s="71"/>
      <c r="J334" s="71">
        <f>K333+0</f>
        <v>7689.61</v>
      </c>
      <c r="K334" s="71"/>
      <c r="O334" s="60">
        <f>I333+0</f>
        <v>1015.8</v>
      </c>
      <c r="P334" s="60">
        <f>K333+0</f>
        <v>7689.61</v>
      </c>
    </row>
    <row r="336" spans="1:29" ht="68" x14ac:dyDescent="0.25">
      <c r="A336" s="64">
        <v>29</v>
      </c>
      <c r="B336" s="64" t="str">
        <f>Source!F129</f>
        <v>КА, п.4</v>
      </c>
      <c r="C336" s="64" t="s">
        <v>1404</v>
      </c>
      <c r="D336" s="65" t="str">
        <f>Source!H129</f>
        <v>ШТ</v>
      </c>
      <c r="E336" s="66">
        <f>Source!I129</f>
        <v>14</v>
      </c>
      <c r="F336" s="67">
        <f>Source!AL129</f>
        <v>1303.07</v>
      </c>
      <c r="G336" s="68" t="s">
        <v>3</v>
      </c>
      <c r="H336" s="66">
        <f>Source!AW130</f>
        <v>1</v>
      </c>
      <c r="I336" s="67">
        <f>Source!P129</f>
        <v>18242.98</v>
      </c>
      <c r="J336" s="66">
        <f>IF(Source!BC130&lt;&gt; 0, Source!BC130, 1)</f>
        <v>7.57</v>
      </c>
      <c r="K336" s="67">
        <f>Source!P130</f>
        <v>138099.35999999999</v>
      </c>
      <c r="Q336">
        <f>Source!X129</f>
        <v>0</v>
      </c>
      <c r="R336">
        <f>Source!X130</f>
        <v>0</v>
      </c>
      <c r="S336">
        <f>Source!Y129</f>
        <v>0</v>
      </c>
      <c r="T336">
        <f>Source!Y130</f>
        <v>0</v>
      </c>
      <c r="U336">
        <f>ROUND((175/100)*ROUND(Source!R129, 2), 2)</f>
        <v>0</v>
      </c>
      <c r="V336">
        <f>ROUND((0/100)*ROUND(Source!R130, 2), 2)</f>
        <v>0</v>
      </c>
      <c r="AC336">
        <v>5</v>
      </c>
    </row>
    <row r="337" spans="1:29" ht="14" x14ac:dyDescent="0.25">
      <c r="A337" s="69"/>
      <c r="B337" s="69"/>
      <c r="C337" s="70" t="s">
        <v>1397</v>
      </c>
      <c r="D337" s="69"/>
      <c r="E337" s="69"/>
      <c r="F337" s="69"/>
      <c r="G337" s="69"/>
      <c r="H337" s="71">
        <f>I336+0</f>
        <v>18242.98</v>
      </c>
      <c r="I337" s="71"/>
      <c r="J337" s="71">
        <f>K336+0</f>
        <v>138099.35999999999</v>
      </c>
      <c r="K337" s="71"/>
      <c r="O337" s="60">
        <f>I336+0</f>
        <v>18242.98</v>
      </c>
      <c r="P337" s="60">
        <f>K336+0</f>
        <v>138099.35999999999</v>
      </c>
    </row>
    <row r="339" spans="1:29" ht="68" x14ac:dyDescent="0.25">
      <c r="A339" s="64">
        <v>30</v>
      </c>
      <c r="B339" s="64" t="str">
        <f>Source!F131</f>
        <v>КА, п.5</v>
      </c>
      <c r="C339" s="64" t="s">
        <v>1405</v>
      </c>
      <c r="D339" s="65" t="str">
        <f>Source!H131</f>
        <v>ШТ</v>
      </c>
      <c r="E339" s="66">
        <f>Source!I131</f>
        <v>3</v>
      </c>
      <c r="F339" s="67">
        <f>Source!AL131</f>
        <v>563.19999999999993</v>
      </c>
      <c r="G339" s="68" t="s">
        <v>3</v>
      </c>
      <c r="H339" s="66">
        <f>Source!AW132</f>
        <v>1</v>
      </c>
      <c r="I339" s="67">
        <f>Source!P131</f>
        <v>1689.6</v>
      </c>
      <c r="J339" s="66">
        <f>IF(Source!BC132&lt;&gt; 0, Source!BC132, 1)</f>
        <v>7.57</v>
      </c>
      <c r="K339" s="67">
        <f>Source!P132</f>
        <v>12790.27</v>
      </c>
      <c r="Q339">
        <f>Source!X131</f>
        <v>0</v>
      </c>
      <c r="R339">
        <f>Source!X132</f>
        <v>0</v>
      </c>
      <c r="S339">
        <f>Source!Y131</f>
        <v>0</v>
      </c>
      <c r="T339">
        <f>Source!Y132</f>
        <v>0</v>
      </c>
      <c r="U339">
        <f>ROUND((175/100)*ROUND(Source!R131, 2), 2)</f>
        <v>0</v>
      </c>
      <c r="V339">
        <f>ROUND((0/100)*ROUND(Source!R132, 2), 2)</f>
        <v>0</v>
      </c>
      <c r="AC339">
        <v>5</v>
      </c>
    </row>
    <row r="340" spans="1:29" ht="14" x14ac:dyDescent="0.25">
      <c r="A340" s="69"/>
      <c r="B340" s="69"/>
      <c r="C340" s="70" t="s">
        <v>1397</v>
      </c>
      <c r="D340" s="69"/>
      <c r="E340" s="69"/>
      <c r="F340" s="69"/>
      <c r="G340" s="69"/>
      <c r="H340" s="71">
        <f>I339+0</f>
        <v>1689.6</v>
      </c>
      <c r="I340" s="71"/>
      <c r="J340" s="71">
        <f>K339+0</f>
        <v>12790.27</v>
      </c>
      <c r="K340" s="71"/>
      <c r="O340" s="60">
        <f>I339+0</f>
        <v>1689.6</v>
      </c>
      <c r="P340" s="60">
        <f>K339+0</f>
        <v>12790.27</v>
      </c>
    </row>
    <row r="342" spans="1:29" ht="82" x14ac:dyDescent="0.25">
      <c r="A342" s="64">
        <v>31</v>
      </c>
      <c r="B342" s="64" t="str">
        <f>Source!F133</f>
        <v>КА, п.6</v>
      </c>
      <c r="C342" s="64" t="s">
        <v>1406</v>
      </c>
      <c r="D342" s="65" t="str">
        <f>Source!H133</f>
        <v>ШТ</v>
      </c>
      <c r="E342" s="66">
        <f>Source!I133</f>
        <v>14</v>
      </c>
      <c r="F342" s="67">
        <f>Source!AL133</f>
        <v>507.9</v>
      </c>
      <c r="G342" s="68" t="s">
        <v>3</v>
      </c>
      <c r="H342" s="66">
        <f>Source!AW134</f>
        <v>1</v>
      </c>
      <c r="I342" s="67">
        <f>Source!P133</f>
        <v>7110.6</v>
      </c>
      <c r="J342" s="66">
        <f>IF(Source!BC134&lt;&gt; 0, Source!BC134, 1)</f>
        <v>7.57</v>
      </c>
      <c r="K342" s="67">
        <f>Source!P134</f>
        <v>53827.24</v>
      </c>
      <c r="Q342">
        <f>Source!X133</f>
        <v>0</v>
      </c>
      <c r="R342">
        <f>Source!X134</f>
        <v>0</v>
      </c>
      <c r="S342">
        <f>Source!Y133</f>
        <v>0</v>
      </c>
      <c r="T342">
        <f>Source!Y134</f>
        <v>0</v>
      </c>
      <c r="U342">
        <f>ROUND((175/100)*ROUND(Source!R133, 2), 2)</f>
        <v>0</v>
      </c>
      <c r="V342">
        <f>ROUND((0/100)*ROUND(Source!R134, 2), 2)</f>
        <v>0</v>
      </c>
      <c r="AC342">
        <v>5</v>
      </c>
    </row>
    <row r="343" spans="1:29" ht="14" x14ac:dyDescent="0.25">
      <c r="A343" s="69"/>
      <c r="B343" s="69"/>
      <c r="C343" s="70" t="s">
        <v>1397</v>
      </c>
      <c r="D343" s="69"/>
      <c r="E343" s="69"/>
      <c r="F343" s="69"/>
      <c r="G343" s="69"/>
      <c r="H343" s="71">
        <f>I342+0</f>
        <v>7110.6</v>
      </c>
      <c r="I343" s="71"/>
      <c r="J343" s="71">
        <f>K342+0</f>
        <v>53827.24</v>
      </c>
      <c r="K343" s="71"/>
      <c r="O343" s="60">
        <f>I342+0</f>
        <v>7110.6</v>
      </c>
      <c r="P343" s="60">
        <f>K342+0</f>
        <v>53827.24</v>
      </c>
    </row>
    <row r="345" spans="1:29" ht="138" x14ac:dyDescent="0.25">
      <c r="A345" s="64">
        <v>32</v>
      </c>
      <c r="B345" s="64" t="str">
        <f>Source!F135</f>
        <v>КА, п.7</v>
      </c>
      <c r="C345" s="64" t="s">
        <v>1407</v>
      </c>
      <c r="D345" s="65" t="str">
        <f>Source!H135</f>
        <v>ШТ</v>
      </c>
      <c r="E345" s="66">
        <f>Source!I135</f>
        <v>1</v>
      </c>
      <c r="F345" s="67">
        <f>Source!AL135</f>
        <v>1018.05</v>
      </c>
      <c r="G345" s="68" t="s">
        <v>3</v>
      </c>
      <c r="H345" s="66">
        <f>Source!AW136</f>
        <v>1</v>
      </c>
      <c r="I345" s="67">
        <f>Source!P135</f>
        <v>1018.05</v>
      </c>
      <c r="J345" s="66">
        <f>IF(Source!BC136&lt;&gt; 0, Source!BC136, 1)</f>
        <v>7.57</v>
      </c>
      <c r="K345" s="67">
        <f>Source!P136</f>
        <v>7706.64</v>
      </c>
      <c r="Q345">
        <f>Source!X135</f>
        <v>0</v>
      </c>
      <c r="R345">
        <f>Source!X136</f>
        <v>0</v>
      </c>
      <c r="S345">
        <f>Source!Y135</f>
        <v>0</v>
      </c>
      <c r="T345">
        <f>Source!Y136</f>
        <v>0</v>
      </c>
      <c r="U345">
        <f>ROUND((175/100)*ROUND(Source!R135, 2), 2)</f>
        <v>0</v>
      </c>
      <c r="V345">
        <f>ROUND((0/100)*ROUND(Source!R136, 2), 2)</f>
        <v>0</v>
      </c>
      <c r="AC345">
        <v>5</v>
      </c>
    </row>
    <row r="346" spans="1:29" ht="14" x14ac:dyDescent="0.25">
      <c r="A346" s="69"/>
      <c r="B346" s="69"/>
      <c r="C346" s="70" t="s">
        <v>1397</v>
      </c>
      <c r="D346" s="69"/>
      <c r="E346" s="69"/>
      <c r="F346" s="69"/>
      <c r="G346" s="69"/>
      <c r="H346" s="71">
        <f>I345+0</f>
        <v>1018.05</v>
      </c>
      <c r="I346" s="71"/>
      <c r="J346" s="71">
        <f>K345+0</f>
        <v>7706.64</v>
      </c>
      <c r="K346" s="71"/>
      <c r="O346" s="60">
        <f>I345+0</f>
        <v>1018.05</v>
      </c>
      <c r="P346" s="60">
        <f>K345+0</f>
        <v>7706.64</v>
      </c>
    </row>
    <row r="348" spans="1:29" ht="68" x14ac:dyDescent="0.25">
      <c r="A348" s="64">
        <v>33</v>
      </c>
      <c r="B348" s="64" t="str">
        <f>Source!F137</f>
        <v>КА, п.8</v>
      </c>
      <c r="C348" s="64" t="s">
        <v>1408</v>
      </c>
      <c r="D348" s="65" t="str">
        <f>Source!H137</f>
        <v>ШТ</v>
      </c>
      <c r="E348" s="66">
        <f>Source!I137</f>
        <v>30</v>
      </c>
      <c r="F348" s="67">
        <f>Source!AL137</f>
        <v>492.65999999999997</v>
      </c>
      <c r="G348" s="68" t="s">
        <v>3</v>
      </c>
      <c r="H348" s="66">
        <f>Source!AW138</f>
        <v>1</v>
      </c>
      <c r="I348" s="67">
        <f>Source!P137</f>
        <v>14779.8</v>
      </c>
      <c r="J348" s="66">
        <f>IF(Source!BC138&lt;&gt; 0, Source!BC138, 1)</f>
        <v>7.57</v>
      </c>
      <c r="K348" s="67">
        <f>Source!P138</f>
        <v>111883.09</v>
      </c>
      <c r="Q348">
        <f>Source!X137</f>
        <v>0</v>
      </c>
      <c r="R348">
        <f>Source!X138</f>
        <v>0</v>
      </c>
      <c r="S348">
        <f>Source!Y137</f>
        <v>0</v>
      </c>
      <c r="T348">
        <f>Source!Y138</f>
        <v>0</v>
      </c>
      <c r="U348">
        <f>ROUND((175/100)*ROUND(Source!R137, 2), 2)</f>
        <v>0</v>
      </c>
      <c r="V348">
        <f>ROUND((0/100)*ROUND(Source!R138, 2), 2)</f>
        <v>0</v>
      </c>
      <c r="AC348">
        <v>5</v>
      </c>
    </row>
    <row r="349" spans="1:29" ht="14" x14ac:dyDescent="0.25">
      <c r="A349" s="69"/>
      <c r="B349" s="69"/>
      <c r="C349" s="70" t="s">
        <v>1397</v>
      </c>
      <c r="D349" s="69"/>
      <c r="E349" s="69"/>
      <c r="F349" s="69"/>
      <c r="G349" s="69"/>
      <c r="H349" s="71">
        <f>I348+0</f>
        <v>14779.8</v>
      </c>
      <c r="I349" s="71"/>
      <c r="J349" s="71">
        <f>K348+0</f>
        <v>111883.09</v>
      </c>
      <c r="K349" s="71"/>
      <c r="O349" s="60">
        <f>I348+0</f>
        <v>14779.8</v>
      </c>
      <c r="P349" s="60">
        <f>K348+0</f>
        <v>111883.09</v>
      </c>
    </row>
    <row r="351" spans="1:29" ht="68" x14ac:dyDescent="0.25">
      <c r="A351" s="64">
        <v>34</v>
      </c>
      <c r="B351" s="64" t="str">
        <f>Source!F139</f>
        <v>КА, п.9</v>
      </c>
      <c r="C351" s="64" t="s">
        <v>1409</v>
      </c>
      <c r="D351" s="65" t="str">
        <f>Source!H139</f>
        <v>ШТ</v>
      </c>
      <c r="E351" s="66">
        <f>Source!I139</f>
        <v>29</v>
      </c>
      <c r="F351" s="67">
        <f>Source!AL139</f>
        <v>248.3</v>
      </c>
      <c r="G351" s="68" t="s">
        <v>3</v>
      </c>
      <c r="H351" s="66">
        <f>Source!AW140</f>
        <v>1</v>
      </c>
      <c r="I351" s="67">
        <f>Source!P139</f>
        <v>7200.7</v>
      </c>
      <c r="J351" s="66">
        <f>IF(Source!BC140&lt;&gt; 0, Source!BC140, 1)</f>
        <v>7.57</v>
      </c>
      <c r="K351" s="67">
        <f>Source!P140</f>
        <v>54509.3</v>
      </c>
      <c r="Q351">
        <f>Source!X139</f>
        <v>0</v>
      </c>
      <c r="R351">
        <f>Source!X140</f>
        <v>0</v>
      </c>
      <c r="S351">
        <f>Source!Y139</f>
        <v>0</v>
      </c>
      <c r="T351">
        <f>Source!Y140</f>
        <v>0</v>
      </c>
      <c r="U351">
        <f>ROUND((175/100)*ROUND(Source!R139, 2), 2)</f>
        <v>0</v>
      </c>
      <c r="V351">
        <f>ROUND((0/100)*ROUND(Source!R140, 2), 2)</f>
        <v>0</v>
      </c>
      <c r="AC351">
        <v>5</v>
      </c>
    </row>
    <row r="352" spans="1:29" ht="14" x14ac:dyDescent="0.25">
      <c r="A352" s="69"/>
      <c r="B352" s="69"/>
      <c r="C352" s="70" t="s">
        <v>1397</v>
      </c>
      <c r="D352" s="69"/>
      <c r="E352" s="69"/>
      <c r="F352" s="69"/>
      <c r="G352" s="69"/>
      <c r="H352" s="71">
        <f>I351+0</f>
        <v>7200.7</v>
      </c>
      <c r="I352" s="71"/>
      <c r="J352" s="71">
        <f>K351+0</f>
        <v>54509.3</v>
      </c>
      <c r="K352" s="71"/>
      <c r="O352" s="60">
        <f>I351+0</f>
        <v>7200.7</v>
      </c>
      <c r="P352" s="60">
        <f>K351+0</f>
        <v>54509.3</v>
      </c>
    </row>
    <row r="354" spans="1:29" ht="28" x14ac:dyDescent="0.25">
      <c r="A354" s="44">
        <v>35</v>
      </c>
      <c r="B354" s="44" t="str">
        <f>Source!F141</f>
        <v>4.11-3-1</v>
      </c>
      <c r="C354" s="44" t="s">
        <v>207</v>
      </c>
      <c r="D354" s="46" t="str">
        <f>Source!H141</f>
        <v>1  ШТ.</v>
      </c>
      <c r="E354" s="45">
        <f>Source!I141</f>
        <v>14</v>
      </c>
      <c r="F354" s="48"/>
      <c r="G354" s="47"/>
      <c r="H354" s="45"/>
      <c r="I354" s="48"/>
      <c r="J354" s="45"/>
      <c r="K354" s="48"/>
      <c r="Q354">
        <f>Source!X141</f>
        <v>106.86</v>
      </c>
      <c r="R354">
        <f>Source!X142</f>
        <v>6021.4</v>
      </c>
      <c r="S354">
        <f>Source!Y141</f>
        <v>54.62</v>
      </c>
      <c r="T354">
        <f>Source!Y142</f>
        <v>3077.6</v>
      </c>
      <c r="U354">
        <f>ROUND((175/100)*ROUND(Source!R141, 2), 2)</f>
        <v>0</v>
      </c>
      <c r="V354">
        <f>ROUND((0/100)*ROUND(Source!R142, 2), 2)</f>
        <v>0</v>
      </c>
      <c r="AC354">
        <v>0</v>
      </c>
    </row>
    <row r="355" spans="1:29" x14ac:dyDescent="0.25">
      <c r="C355" s="49" t="str">
        <f>"Объем: "&amp;Source!I141&amp;"=6+"&amp;"8"</f>
        <v>Объем: 14=6+8</v>
      </c>
    </row>
    <row r="356" spans="1:29" ht="14.5" x14ac:dyDescent="0.25">
      <c r="A356" s="44"/>
      <c r="B356" s="44"/>
      <c r="C356" s="44" t="s">
        <v>1388</v>
      </c>
      <c r="D356" s="46"/>
      <c r="E356" s="45"/>
      <c r="F356" s="48">
        <f>Source!AO141</f>
        <v>6.75</v>
      </c>
      <c r="G356" s="50" t="s">
        <v>220</v>
      </c>
      <c r="H356" s="45">
        <f>Source!AV142</f>
        <v>1.0469999999999999</v>
      </c>
      <c r="I356" s="48">
        <f>Source!S141</f>
        <v>118.73</v>
      </c>
      <c r="J356" s="45">
        <f>IF(Source!BA142&lt;&gt; 0, Source!BA142, 1)</f>
        <v>56.35</v>
      </c>
      <c r="K356" s="48">
        <f>Source!S142</f>
        <v>6690.44</v>
      </c>
    </row>
    <row r="357" spans="1:29" ht="28" x14ac:dyDescent="0.25">
      <c r="A357" s="44" t="s">
        <v>250</v>
      </c>
      <c r="B357" s="44" t="str">
        <f>Source!F143</f>
        <v>1.1-1-60</v>
      </c>
      <c r="C357" s="44" t="s">
        <v>210</v>
      </c>
      <c r="D357" s="46" t="str">
        <f>Source!H143</f>
        <v>т</v>
      </c>
      <c r="E357" s="45">
        <f>Source!I143</f>
        <v>4.8999999999999998E-4</v>
      </c>
      <c r="F357" s="48">
        <f>Source!AK143</f>
        <v>22524.65</v>
      </c>
      <c r="G357" s="50" t="s">
        <v>3</v>
      </c>
      <c r="H357" s="45">
        <f>Source!AW144</f>
        <v>1</v>
      </c>
      <c r="I357" s="48">
        <f>Source!O143</f>
        <v>11.04</v>
      </c>
      <c r="J357" s="45">
        <f>IF(Source!BC144&lt;&gt; 0, Source!BC144, 1)</f>
        <v>5.93</v>
      </c>
      <c r="K357" s="48">
        <f>Source!O144</f>
        <v>65.47</v>
      </c>
      <c r="Q357">
        <f>Source!X143</f>
        <v>0</v>
      </c>
      <c r="R357">
        <f>Source!X144</f>
        <v>0</v>
      </c>
      <c r="S357">
        <f>Source!Y143</f>
        <v>0</v>
      </c>
      <c r="T357">
        <f>Source!Y144</f>
        <v>0</v>
      </c>
      <c r="U357">
        <f>ROUND((175/100)*ROUND(Source!R143, 2), 2)</f>
        <v>0</v>
      </c>
      <c r="V357">
        <f>ROUND((0/100)*ROUND(Source!R144, 2), 2)</f>
        <v>0</v>
      </c>
      <c r="AC357">
        <v>3</v>
      </c>
    </row>
    <row r="358" spans="1:29" ht="14.5" x14ac:dyDescent="0.25">
      <c r="A358" s="44"/>
      <c r="B358" s="44"/>
      <c r="C358" s="44" t="s">
        <v>1390</v>
      </c>
      <c r="D358" s="46" t="s">
        <v>1391</v>
      </c>
      <c r="E358" s="45">
        <f>Source!BZ142</f>
        <v>90</v>
      </c>
      <c r="F358" s="48"/>
      <c r="G358" s="47"/>
      <c r="H358" s="45"/>
      <c r="I358" s="48">
        <f>SUM(Q354:Q357)</f>
        <v>106.86</v>
      </c>
      <c r="J358" s="45">
        <f>Source!AT142</f>
        <v>90</v>
      </c>
      <c r="K358" s="48">
        <f>SUM(R354:R357)</f>
        <v>6021.4</v>
      </c>
    </row>
    <row r="359" spans="1:29" ht="14.5" x14ac:dyDescent="0.25">
      <c r="A359" s="44"/>
      <c r="B359" s="44"/>
      <c r="C359" s="44" t="s">
        <v>1392</v>
      </c>
      <c r="D359" s="46" t="s">
        <v>1391</v>
      </c>
      <c r="E359" s="45">
        <f>Source!CA142</f>
        <v>46</v>
      </c>
      <c r="F359" s="48"/>
      <c r="G359" s="47"/>
      <c r="H359" s="45"/>
      <c r="I359" s="48">
        <f>SUM(S354:S358)</f>
        <v>54.62</v>
      </c>
      <c r="J359" s="45">
        <f>Source!AU142</f>
        <v>46</v>
      </c>
      <c r="K359" s="48">
        <f>SUM(T354:T358)</f>
        <v>3077.6</v>
      </c>
    </row>
    <row r="360" spans="1:29" ht="14.5" x14ac:dyDescent="0.25">
      <c r="A360" s="51"/>
      <c r="B360" s="51"/>
      <c r="C360" s="51" t="s">
        <v>1393</v>
      </c>
      <c r="D360" s="52" t="s">
        <v>1394</v>
      </c>
      <c r="E360" s="53">
        <f>Source!AQ141</f>
        <v>0.52</v>
      </c>
      <c r="F360" s="54"/>
      <c r="G360" s="55" t="s">
        <v>220</v>
      </c>
      <c r="H360" s="53">
        <f>Source!AV142</f>
        <v>1.0469999999999999</v>
      </c>
      <c r="I360" s="54">
        <f>Source!U141</f>
        <v>9.1465919999999983</v>
      </c>
      <c r="J360" s="53"/>
      <c r="K360" s="54"/>
    </row>
    <row r="361" spans="1:29" ht="14" x14ac:dyDescent="0.25">
      <c r="C361" s="56" t="s">
        <v>1395</v>
      </c>
      <c r="H361" s="57">
        <f>I356+I358+I359+SUM(I357:I357)-SUMIF(AC357:AC357, 5, I357:I357)-SUMIF(AC357:AC357, 6, I357:I357)</f>
        <v>291.25</v>
      </c>
      <c r="I361" s="57"/>
      <c r="J361" s="57">
        <f>K356+K358+K359+SUM(K357:K357)-SUMIF(AC357:AC357, 5, K357:K357)-SUMIF(AC357:AC357, 6, K357:K357)</f>
        <v>15854.91</v>
      </c>
      <c r="K361" s="57"/>
    </row>
    <row r="362" spans="1:29" ht="14" hidden="1" x14ac:dyDescent="0.25">
      <c r="C362" s="56" t="s">
        <v>1396</v>
      </c>
      <c r="H362" s="59">
        <f>SUMIF(AC357:AC357, 5, I357:I357)+SUMIF(AC357:AC357, 6, I357:I357)</f>
        <v>0</v>
      </c>
      <c r="I362" s="59"/>
      <c r="J362" s="59">
        <f>SUMIF(AC357:AC357, 5, K357:K357)+SUMIF(AC357:AC357, 6, K357:K357)</f>
        <v>0</v>
      </c>
      <c r="K362" s="59"/>
    </row>
    <row r="363" spans="1:29" ht="14" x14ac:dyDescent="0.25">
      <c r="C363" s="56" t="s">
        <v>1397</v>
      </c>
      <c r="H363" s="59">
        <f>I356+I358+I359+SUM(I357:I357)</f>
        <v>291.25</v>
      </c>
      <c r="I363" s="59"/>
      <c r="J363" s="59">
        <f>K356+K358+K359+SUM(K357:K357)</f>
        <v>15854.91</v>
      </c>
      <c r="K363" s="59"/>
      <c r="O363" s="60">
        <f>I356+I358+I359+SUM(I357:I357)</f>
        <v>291.25</v>
      </c>
      <c r="P363" s="60">
        <f>K356+K358+K359+SUM(K357:K357)</f>
        <v>15854.91</v>
      </c>
    </row>
    <row r="365" spans="1:29" ht="68" x14ac:dyDescent="0.25">
      <c r="A365" s="64">
        <v>36</v>
      </c>
      <c r="B365" s="64" t="str">
        <f>Source!F145</f>
        <v>КА, п.10</v>
      </c>
      <c r="C365" s="64" t="s">
        <v>1410</v>
      </c>
      <c r="D365" s="65" t="str">
        <f>Source!H145</f>
        <v>ШТ</v>
      </c>
      <c r="E365" s="66">
        <f>Source!I145</f>
        <v>6</v>
      </c>
      <c r="F365" s="67">
        <f>Source!AL145</f>
        <v>2843.08</v>
      </c>
      <c r="G365" s="68" t="s">
        <v>3</v>
      </c>
      <c r="H365" s="66">
        <f>Source!AW146</f>
        <v>1</v>
      </c>
      <c r="I365" s="67">
        <f>Source!P145</f>
        <v>17058.48</v>
      </c>
      <c r="J365" s="66">
        <f>IF(Source!BC146&lt;&gt; 0, Source!BC146, 1)</f>
        <v>7.57</v>
      </c>
      <c r="K365" s="67">
        <f>Source!P146</f>
        <v>129132.69</v>
      </c>
      <c r="Q365">
        <f>Source!X145</f>
        <v>0</v>
      </c>
      <c r="R365">
        <f>Source!X146</f>
        <v>0</v>
      </c>
      <c r="S365">
        <f>Source!Y145</f>
        <v>0</v>
      </c>
      <c r="T365">
        <f>Source!Y146</f>
        <v>0</v>
      </c>
      <c r="U365">
        <f>ROUND((175/100)*ROUND(Source!R145, 2), 2)</f>
        <v>0</v>
      </c>
      <c r="V365">
        <f>ROUND((0/100)*ROUND(Source!R146, 2), 2)</f>
        <v>0</v>
      </c>
      <c r="AC365">
        <v>5</v>
      </c>
    </row>
    <row r="366" spans="1:29" ht="14" x14ac:dyDescent="0.25">
      <c r="A366" s="69"/>
      <c r="B366" s="69"/>
      <c r="C366" s="70" t="s">
        <v>1397</v>
      </c>
      <c r="D366" s="69"/>
      <c r="E366" s="69"/>
      <c r="F366" s="69"/>
      <c r="G366" s="69"/>
      <c r="H366" s="71">
        <f>I365+0</f>
        <v>17058.48</v>
      </c>
      <c r="I366" s="71"/>
      <c r="J366" s="71">
        <f>K365+0</f>
        <v>129132.69</v>
      </c>
      <c r="K366" s="71"/>
      <c r="O366" s="60">
        <f>I365+0</f>
        <v>17058.48</v>
      </c>
      <c r="P366" s="60">
        <f>K365+0</f>
        <v>129132.69</v>
      </c>
    </row>
    <row r="368" spans="1:29" ht="68" x14ac:dyDescent="0.25">
      <c r="A368" s="64">
        <v>37</v>
      </c>
      <c r="B368" s="64" t="str">
        <f>Source!F147</f>
        <v>КА, п.11</v>
      </c>
      <c r="C368" s="64" t="s">
        <v>1411</v>
      </c>
      <c r="D368" s="65" t="str">
        <f>Source!H147</f>
        <v>ШТ</v>
      </c>
      <c r="E368" s="66">
        <f>Source!I147</f>
        <v>8</v>
      </c>
      <c r="F368" s="67">
        <f>Source!AL147</f>
        <v>2843.08</v>
      </c>
      <c r="G368" s="68" t="s">
        <v>3</v>
      </c>
      <c r="H368" s="66">
        <f>Source!AW148</f>
        <v>1</v>
      </c>
      <c r="I368" s="67">
        <f>Source!P147</f>
        <v>22744.639999999999</v>
      </c>
      <c r="J368" s="66">
        <f>IF(Source!BC148&lt;&gt; 0, Source!BC148, 1)</f>
        <v>7.57</v>
      </c>
      <c r="K368" s="67">
        <f>Source!P148</f>
        <v>172176.92</v>
      </c>
      <c r="Q368">
        <f>Source!X147</f>
        <v>0</v>
      </c>
      <c r="R368">
        <f>Source!X148</f>
        <v>0</v>
      </c>
      <c r="S368">
        <f>Source!Y147</f>
        <v>0</v>
      </c>
      <c r="T368">
        <f>Source!Y148</f>
        <v>0</v>
      </c>
      <c r="U368">
        <f>ROUND((175/100)*ROUND(Source!R147, 2), 2)</f>
        <v>0</v>
      </c>
      <c r="V368">
        <f>ROUND((0/100)*ROUND(Source!R148, 2), 2)</f>
        <v>0</v>
      </c>
      <c r="AC368">
        <v>5</v>
      </c>
    </row>
    <row r="369" spans="1:29" ht="14" x14ac:dyDescent="0.25">
      <c r="A369" s="69"/>
      <c r="B369" s="69"/>
      <c r="C369" s="70" t="s">
        <v>1397</v>
      </c>
      <c r="D369" s="69"/>
      <c r="E369" s="69"/>
      <c r="F369" s="69"/>
      <c r="G369" s="69"/>
      <c r="H369" s="71">
        <f>I368+0</f>
        <v>22744.639999999999</v>
      </c>
      <c r="I369" s="71"/>
      <c r="J369" s="71">
        <f>K368+0</f>
        <v>172176.92</v>
      </c>
      <c r="K369" s="71"/>
      <c r="O369" s="60">
        <f>I368+0</f>
        <v>22744.639999999999</v>
      </c>
      <c r="P369" s="60">
        <f>K368+0</f>
        <v>172176.92</v>
      </c>
    </row>
    <row r="371" spans="1:29" ht="28" x14ac:dyDescent="0.25">
      <c r="A371" s="44">
        <v>38</v>
      </c>
      <c r="B371" s="44" t="str">
        <f>Source!F149</f>
        <v>4.11-16-1</v>
      </c>
      <c r="C371" s="44" t="s">
        <v>260</v>
      </c>
      <c r="D371" s="46" t="str">
        <f>Source!H149</f>
        <v>1  ШТ.</v>
      </c>
      <c r="E371" s="45">
        <f>Source!I149</f>
        <v>48</v>
      </c>
      <c r="F371" s="48"/>
      <c r="G371" s="47"/>
      <c r="H371" s="45"/>
      <c r="I371" s="48"/>
      <c r="J371" s="45"/>
      <c r="K371" s="48"/>
      <c r="Q371">
        <f>Source!X149</f>
        <v>486.86</v>
      </c>
      <c r="R371">
        <f>Source!X150</f>
        <v>27434.28</v>
      </c>
      <c r="S371">
        <f>Source!Y149</f>
        <v>248.84</v>
      </c>
      <c r="T371">
        <f>Source!Y150</f>
        <v>14021.96</v>
      </c>
      <c r="U371">
        <f>ROUND((175/100)*ROUND(Source!R149, 2), 2)</f>
        <v>333.5</v>
      </c>
      <c r="V371">
        <f>ROUND((0/100)*ROUND(Source!R150, 2), 2)</f>
        <v>0</v>
      </c>
      <c r="AC371">
        <v>0</v>
      </c>
    </row>
    <row r="372" spans="1:29" x14ac:dyDescent="0.25">
      <c r="C372" s="49" t="str">
        <f>"Объем: "&amp;Source!I149&amp;"=24+"&amp;"10+"&amp;"13+"&amp;"1"</f>
        <v>Объем: 48=24+10+13+1</v>
      </c>
    </row>
    <row r="373" spans="1:29" ht="14.5" x14ac:dyDescent="0.25">
      <c r="A373" s="44"/>
      <c r="B373" s="44"/>
      <c r="C373" s="44" t="s">
        <v>1388</v>
      </c>
      <c r="D373" s="46"/>
      <c r="E373" s="45"/>
      <c r="F373" s="48">
        <f>Source!AO149</f>
        <v>5.81</v>
      </c>
      <c r="G373" s="50" t="s">
        <v>220</v>
      </c>
      <c r="H373" s="45">
        <f>Source!AV150</f>
        <v>1.0469999999999999</v>
      </c>
      <c r="I373" s="48">
        <f>Source!S149</f>
        <v>350.38</v>
      </c>
      <c r="J373" s="45">
        <f>IF(Source!BA150&lt;&gt; 0, Source!BA150, 1)</f>
        <v>56.35</v>
      </c>
      <c r="K373" s="48">
        <f>Source!S150</f>
        <v>19743.91</v>
      </c>
    </row>
    <row r="374" spans="1:29" ht="14.5" x14ac:dyDescent="0.25">
      <c r="A374" s="44"/>
      <c r="B374" s="44"/>
      <c r="C374" s="44" t="s">
        <v>1398</v>
      </c>
      <c r="D374" s="46"/>
      <c r="E374" s="45"/>
      <c r="F374" s="48">
        <f>Source!AM149</f>
        <v>28.19</v>
      </c>
      <c r="G374" s="50" t="s">
        <v>220</v>
      </c>
      <c r="H374" s="45">
        <f>Source!AV150</f>
        <v>1.0469999999999999</v>
      </c>
      <c r="I374" s="48">
        <f>Source!Q149</f>
        <v>1700.06</v>
      </c>
      <c r="J374" s="45">
        <f>IF(Source!BB150&lt;&gt; 0, Source!BB150, 1)</f>
        <v>15.53</v>
      </c>
      <c r="K374" s="48">
        <f>Source!Q150</f>
        <v>26401.93</v>
      </c>
    </row>
    <row r="375" spans="1:29" ht="14.5" x14ac:dyDescent="0.25">
      <c r="A375" s="44"/>
      <c r="B375" s="44"/>
      <c r="C375" s="44" t="s">
        <v>1399</v>
      </c>
      <c r="D375" s="46"/>
      <c r="E375" s="45"/>
      <c r="F375" s="48">
        <f>Source!AN149</f>
        <v>3.16</v>
      </c>
      <c r="G375" s="50" t="s">
        <v>220</v>
      </c>
      <c r="H375" s="45">
        <f>Source!AV150</f>
        <v>1.0469999999999999</v>
      </c>
      <c r="I375" s="61">
        <f>Source!R149</f>
        <v>190.57</v>
      </c>
      <c r="J375" s="45">
        <f>IF(Source!BS150&lt;&gt; 0, Source!BS150, 1)</f>
        <v>56.35</v>
      </c>
      <c r="K375" s="61">
        <f>Source!R150</f>
        <v>10738.62</v>
      </c>
    </row>
    <row r="376" spans="1:29" ht="28" x14ac:dyDescent="0.25">
      <c r="A376" s="44" t="s">
        <v>262</v>
      </c>
      <c r="B376" s="44" t="str">
        <f>Source!F151</f>
        <v>1.1-1-60</v>
      </c>
      <c r="C376" s="44" t="s">
        <v>210</v>
      </c>
      <c r="D376" s="46" t="str">
        <f>Source!H151</f>
        <v>т</v>
      </c>
      <c r="E376" s="45">
        <f>Source!I151</f>
        <v>1.5000000000000002E-5</v>
      </c>
      <c r="F376" s="48">
        <f>Source!AK151</f>
        <v>22524.65</v>
      </c>
      <c r="G376" s="50" t="s">
        <v>3</v>
      </c>
      <c r="H376" s="45">
        <f>Source!AW152</f>
        <v>1</v>
      </c>
      <c r="I376" s="48">
        <f>Source!O151</f>
        <v>0.34</v>
      </c>
      <c r="J376" s="45">
        <f>IF(Source!BC152&lt;&gt; 0, Source!BC152, 1)</f>
        <v>5.93</v>
      </c>
      <c r="K376" s="48">
        <f>Source!O152</f>
        <v>2.02</v>
      </c>
      <c r="Q376">
        <f>Source!X151</f>
        <v>0</v>
      </c>
      <c r="R376">
        <f>Source!X152</f>
        <v>0</v>
      </c>
      <c r="S376">
        <f>Source!Y151</f>
        <v>0</v>
      </c>
      <c r="T376">
        <f>Source!Y152</f>
        <v>0</v>
      </c>
      <c r="U376">
        <f>ROUND((175/100)*ROUND(Source!R151, 2), 2)</f>
        <v>0</v>
      </c>
      <c r="V376">
        <f>ROUND((0/100)*ROUND(Source!R152, 2), 2)</f>
        <v>0</v>
      </c>
      <c r="AC376">
        <v>3</v>
      </c>
    </row>
    <row r="377" spans="1:29" ht="14.5" x14ac:dyDescent="0.25">
      <c r="A377" s="44"/>
      <c r="B377" s="44"/>
      <c r="C377" s="44" t="s">
        <v>1390</v>
      </c>
      <c r="D377" s="46" t="s">
        <v>1391</v>
      </c>
      <c r="E377" s="45">
        <f>Source!BZ150</f>
        <v>90</v>
      </c>
      <c r="F377" s="48"/>
      <c r="G377" s="47"/>
      <c r="H377" s="45"/>
      <c r="I377" s="48">
        <f>SUM(Q371:Q376)</f>
        <v>486.86</v>
      </c>
      <c r="J377" s="45">
        <f>Source!AT150</f>
        <v>90</v>
      </c>
      <c r="K377" s="48">
        <f>SUM(R371:R376)</f>
        <v>27434.28</v>
      </c>
    </row>
    <row r="378" spans="1:29" ht="14.5" x14ac:dyDescent="0.25">
      <c r="A378" s="44"/>
      <c r="B378" s="44"/>
      <c r="C378" s="44" t="s">
        <v>1392</v>
      </c>
      <c r="D378" s="46" t="s">
        <v>1391</v>
      </c>
      <c r="E378" s="45">
        <f>Source!CA150</f>
        <v>46</v>
      </c>
      <c r="F378" s="48"/>
      <c r="G378" s="47"/>
      <c r="H378" s="45"/>
      <c r="I378" s="48">
        <f>SUM(S371:S377)</f>
        <v>248.84</v>
      </c>
      <c r="J378" s="45">
        <f>Source!AU150</f>
        <v>46</v>
      </c>
      <c r="K378" s="48">
        <f>SUM(T371:T377)</f>
        <v>14021.96</v>
      </c>
    </row>
    <row r="379" spans="1:29" ht="14.5" x14ac:dyDescent="0.25">
      <c r="A379" s="51"/>
      <c r="B379" s="51"/>
      <c r="C379" s="51" t="s">
        <v>1393</v>
      </c>
      <c r="D379" s="52" t="s">
        <v>1394</v>
      </c>
      <c r="E379" s="53">
        <f>Source!AQ149</f>
        <v>0.52</v>
      </c>
      <c r="F379" s="54"/>
      <c r="G379" s="55" t="s">
        <v>220</v>
      </c>
      <c r="H379" s="53">
        <f>Source!AV150</f>
        <v>1.0469999999999999</v>
      </c>
      <c r="I379" s="54">
        <f>Source!U149</f>
        <v>31.359743999999996</v>
      </c>
      <c r="J379" s="53"/>
      <c r="K379" s="54"/>
    </row>
    <row r="380" spans="1:29" ht="14" x14ac:dyDescent="0.25">
      <c r="C380" s="56" t="s">
        <v>1395</v>
      </c>
      <c r="H380" s="57">
        <f>I373+I374+I377+I378+SUM(I376:I376)-SUMIF(AC376:AC376, 5, I376:I376)-SUMIF(AC376:AC376, 6, I376:I376)</f>
        <v>2786.4800000000005</v>
      </c>
      <c r="I380" s="57"/>
      <c r="J380" s="57">
        <f>K373+K374+K377+K378+SUM(K376:K376)-SUMIF(AC376:AC376, 5, K376:K376)-SUMIF(AC376:AC376, 6, K376:K376)</f>
        <v>87604.099999999991</v>
      </c>
      <c r="K380" s="57"/>
    </row>
    <row r="381" spans="1:29" ht="14" hidden="1" x14ac:dyDescent="0.25">
      <c r="C381" s="56" t="s">
        <v>1396</v>
      </c>
      <c r="H381" s="59">
        <f>SUMIF(AC376:AC376, 5, I376:I376)+SUMIF(AC376:AC376, 6, I376:I376)</f>
        <v>0</v>
      </c>
      <c r="I381" s="59"/>
      <c r="J381" s="59">
        <f>SUMIF(AC376:AC376, 5, K376:K376)+SUMIF(AC376:AC376, 6, K376:K376)</f>
        <v>0</v>
      </c>
      <c r="K381" s="59"/>
    </row>
    <row r="382" spans="1:29" ht="14" x14ac:dyDescent="0.25">
      <c r="C382" s="56" t="s">
        <v>1397</v>
      </c>
      <c r="H382" s="59">
        <f>I373+I374+I377+I378+SUM(I376:I376)</f>
        <v>2786.4800000000005</v>
      </c>
      <c r="I382" s="59"/>
      <c r="J382" s="59">
        <f>K373+K374+K377+K378+SUM(K376:K376)</f>
        <v>87604.099999999991</v>
      </c>
      <c r="K382" s="59"/>
      <c r="O382" s="60">
        <f>I373+I374+I377+I378+SUM(I376:I376)</f>
        <v>2786.4800000000005</v>
      </c>
      <c r="P382" s="60">
        <f>K373+K374+K377+K378+SUM(K376:K376)</f>
        <v>87604.099999999991</v>
      </c>
    </row>
    <row r="384" spans="1:29" ht="110" x14ac:dyDescent="0.25">
      <c r="A384" s="64">
        <v>39</v>
      </c>
      <c r="B384" s="64" t="str">
        <f>Source!F157</f>
        <v>КА, п.12</v>
      </c>
      <c r="C384" s="64" t="s">
        <v>1412</v>
      </c>
      <c r="D384" s="65" t="str">
        <f>Source!H157</f>
        <v>ШТ</v>
      </c>
      <c r="E384" s="66">
        <f>Source!I157</f>
        <v>24</v>
      </c>
      <c r="F384" s="67">
        <f>Source!AL157</f>
        <v>3968.4799999999996</v>
      </c>
      <c r="G384" s="68" t="s">
        <v>3</v>
      </c>
      <c r="H384" s="66">
        <f>Source!AW158</f>
        <v>1</v>
      </c>
      <c r="I384" s="67">
        <f>Source!P157</f>
        <v>95243.520000000004</v>
      </c>
      <c r="J384" s="66">
        <f>IF(Source!BC158&lt;&gt; 0, Source!BC158, 1)</f>
        <v>7.57</v>
      </c>
      <c r="K384" s="67">
        <f>Source!P158</f>
        <v>720993.45</v>
      </c>
      <c r="Q384">
        <f>Source!X157</f>
        <v>0</v>
      </c>
      <c r="R384">
        <f>Source!X158</f>
        <v>0</v>
      </c>
      <c r="S384">
        <f>Source!Y157</f>
        <v>0</v>
      </c>
      <c r="T384">
        <f>Source!Y158</f>
        <v>0</v>
      </c>
      <c r="U384">
        <f>ROUND((175/100)*ROUND(Source!R157, 2), 2)</f>
        <v>0</v>
      </c>
      <c r="V384">
        <f>ROUND((0/100)*ROUND(Source!R158, 2), 2)</f>
        <v>0</v>
      </c>
      <c r="AC384">
        <v>5</v>
      </c>
    </row>
    <row r="385" spans="1:29" ht="14" x14ac:dyDescent="0.25">
      <c r="A385" s="69"/>
      <c r="B385" s="69"/>
      <c r="C385" s="70" t="s">
        <v>1397</v>
      </c>
      <c r="D385" s="69"/>
      <c r="E385" s="69"/>
      <c r="F385" s="69"/>
      <c r="G385" s="69"/>
      <c r="H385" s="71">
        <f>I384+0</f>
        <v>95243.520000000004</v>
      </c>
      <c r="I385" s="71"/>
      <c r="J385" s="71">
        <f>K384+0</f>
        <v>720993.45</v>
      </c>
      <c r="K385" s="71"/>
      <c r="O385" s="60">
        <f>I384+0</f>
        <v>95243.520000000004</v>
      </c>
      <c r="P385" s="60">
        <f>K384+0</f>
        <v>720993.45</v>
      </c>
    </row>
    <row r="387" spans="1:29" ht="110" x14ac:dyDescent="0.25">
      <c r="A387" s="64">
        <v>40</v>
      </c>
      <c r="B387" s="64" t="str">
        <f>Source!F159</f>
        <v>КА, п.13</v>
      </c>
      <c r="C387" s="64" t="s">
        <v>1413</v>
      </c>
      <c r="D387" s="65" t="str">
        <f>Source!H159</f>
        <v>ШТ</v>
      </c>
      <c r="E387" s="66">
        <f>Source!I159</f>
        <v>10</v>
      </c>
      <c r="F387" s="67">
        <f>Source!AL159</f>
        <v>6108.2900000000009</v>
      </c>
      <c r="G387" s="68" t="s">
        <v>3</v>
      </c>
      <c r="H387" s="66">
        <f>Source!AW160</f>
        <v>1</v>
      </c>
      <c r="I387" s="67">
        <f>Source!P159</f>
        <v>61082.9</v>
      </c>
      <c r="J387" s="66">
        <f>IF(Source!BC160&lt;&gt; 0, Source!BC160, 1)</f>
        <v>7.57</v>
      </c>
      <c r="K387" s="67">
        <f>Source!P160</f>
        <v>462397.55</v>
      </c>
      <c r="Q387">
        <f>Source!X159</f>
        <v>0</v>
      </c>
      <c r="R387">
        <f>Source!X160</f>
        <v>0</v>
      </c>
      <c r="S387">
        <f>Source!Y159</f>
        <v>0</v>
      </c>
      <c r="T387">
        <f>Source!Y160</f>
        <v>0</v>
      </c>
      <c r="U387">
        <f>ROUND((175/100)*ROUND(Source!R159, 2), 2)</f>
        <v>0</v>
      </c>
      <c r="V387">
        <f>ROUND((0/100)*ROUND(Source!R160, 2), 2)</f>
        <v>0</v>
      </c>
      <c r="AC387">
        <v>5</v>
      </c>
    </row>
    <row r="388" spans="1:29" ht="14" x14ac:dyDescent="0.25">
      <c r="A388" s="69"/>
      <c r="B388" s="69"/>
      <c r="C388" s="70" t="s">
        <v>1397</v>
      </c>
      <c r="D388" s="69"/>
      <c r="E388" s="69"/>
      <c r="F388" s="69"/>
      <c r="G388" s="69"/>
      <c r="H388" s="71">
        <f>I387+0</f>
        <v>61082.9</v>
      </c>
      <c r="I388" s="71"/>
      <c r="J388" s="71">
        <f>K387+0</f>
        <v>462397.55</v>
      </c>
      <c r="K388" s="71"/>
      <c r="O388" s="60">
        <f>I387+0</f>
        <v>61082.9</v>
      </c>
      <c r="P388" s="60">
        <f>K387+0</f>
        <v>462397.55</v>
      </c>
    </row>
    <row r="390" spans="1:29" ht="96" x14ac:dyDescent="0.25">
      <c r="A390" s="64">
        <v>41</v>
      </c>
      <c r="B390" s="64" t="str">
        <f>Source!F161</f>
        <v>КА, п.14</v>
      </c>
      <c r="C390" s="64" t="s">
        <v>1414</v>
      </c>
      <c r="D390" s="65" t="str">
        <f>Source!H161</f>
        <v>ШТ</v>
      </c>
      <c r="E390" s="66">
        <f>Source!I161</f>
        <v>13</v>
      </c>
      <c r="F390" s="67">
        <f>Source!AL161</f>
        <v>6693.04</v>
      </c>
      <c r="G390" s="68" t="s">
        <v>3</v>
      </c>
      <c r="H390" s="66">
        <f>Source!AW162</f>
        <v>1</v>
      </c>
      <c r="I390" s="67">
        <f>Source!P161</f>
        <v>87009.52</v>
      </c>
      <c r="J390" s="66">
        <f>IF(Source!BC162&lt;&gt; 0, Source!BC162, 1)</f>
        <v>7.57</v>
      </c>
      <c r="K390" s="67">
        <f>Source!P162</f>
        <v>658662.06999999995</v>
      </c>
      <c r="Q390">
        <f>Source!X161</f>
        <v>0</v>
      </c>
      <c r="R390">
        <f>Source!X162</f>
        <v>0</v>
      </c>
      <c r="S390">
        <f>Source!Y161</f>
        <v>0</v>
      </c>
      <c r="T390">
        <f>Source!Y162</f>
        <v>0</v>
      </c>
      <c r="U390">
        <f>ROUND((175/100)*ROUND(Source!R161, 2), 2)</f>
        <v>0</v>
      </c>
      <c r="V390">
        <f>ROUND((0/100)*ROUND(Source!R162, 2), 2)</f>
        <v>0</v>
      </c>
      <c r="AC390">
        <v>5</v>
      </c>
    </row>
    <row r="391" spans="1:29" ht="14" x14ac:dyDescent="0.25">
      <c r="A391" s="69"/>
      <c r="B391" s="69"/>
      <c r="C391" s="70" t="s">
        <v>1397</v>
      </c>
      <c r="D391" s="69"/>
      <c r="E391" s="69"/>
      <c r="F391" s="69"/>
      <c r="G391" s="69"/>
      <c r="H391" s="71">
        <f>I390+0</f>
        <v>87009.52</v>
      </c>
      <c r="I391" s="71"/>
      <c r="J391" s="71">
        <f>K390+0</f>
        <v>658662.06999999995</v>
      </c>
      <c r="K391" s="71"/>
      <c r="O391" s="60">
        <f>I390+0</f>
        <v>87009.52</v>
      </c>
      <c r="P391" s="60">
        <f>K390+0</f>
        <v>658662.06999999995</v>
      </c>
    </row>
    <row r="393" spans="1:29" ht="96" x14ac:dyDescent="0.25">
      <c r="A393" s="64">
        <v>42</v>
      </c>
      <c r="B393" s="64" t="str">
        <f>Source!F163</f>
        <v>КА, п.15</v>
      </c>
      <c r="C393" s="64" t="s">
        <v>1415</v>
      </c>
      <c r="D393" s="65" t="str">
        <f>Source!H163</f>
        <v>ШТ</v>
      </c>
      <c r="E393" s="66">
        <f>Source!I163</f>
        <v>1</v>
      </c>
      <c r="F393" s="67">
        <f>Source!AL163</f>
        <v>7048.46</v>
      </c>
      <c r="G393" s="68" t="s">
        <v>3</v>
      </c>
      <c r="H393" s="66">
        <f>Source!AW164</f>
        <v>1</v>
      </c>
      <c r="I393" s="67">
        <f>Source!P163</f>
        <v>7048.46</v>
      </c>
      <c r="J393" s="66">
        <f>IF(Source!BC164&lt;&gt; 0, Source!BC164, 1)</f>
        <v>7.57</v>
      </c>
      <c r="K393" s="67">
        <f>Source!P164</f>
        <v>53356.84</v>
      </c>
      <c r="Q393">
        <f>Source!X163</f>
        <v>0</v>
      </c>
      <c r="R393">
        <f>Source!X164</f>
        <v>0</v>
      </c>
      <c r="S393">
        <f>Source!Y163</f>
        <v>0</v>
      </c>
      <c r="T393">
        <f>Source!Y164</f>
        <v>0</v>
      </c>
      <c r="U393">
        <f>ROUND((175/100)*ROUND(Source!R163, 2), 2)</f>
        <v>0</v>
      </c>
      <c r="V393">
        <f>ROUND((0/100)*ROUND(Source!R164, 2), 2)</f>
        <v>0</v>
      </c>
      <c r="AC393">
        <v>5</v>
      </c>
    </row>
    <row r="394" spans="1:29" ht="14" x14ac:dyDescent="0.25">
      <c r="A394" s="69"/>
      <c r="B394" s="69"/>
      <c r="C394" s="70" t="s">
        <v>1397</v>
      </c>
      <c r="D394" s="69"/>
      <c r="E394" s="69"/>
      <c r="F394" s="69"/>
      <c r="G394" s="69"/>
      <c r="H394" s="71">
        <f>I393+0</f>
        <v>7048.46</v>
      </c>
      <c r="I394" s="71"/>
      <c r="J394" s="71">
        <f>K393+0</f>
        <v>53356.84</v>
      </c>
      <c r="K394" s="71"/>
      <c r="O394" s="60">
        <f>I393+0</f>
        <v>7048.46</v>
      </c>
      <c r="P394" s="60">
        <f>K393+0</f>
        <v>53356.84</v>
      </c>
    </row>
    <row r="396" spans="1:29" ht="70" x14ac:dyDescent="0.25">
      <c r="A396" s="44">
        <v>43</v>
      </c>
      <c r="B396" s="44" t="str">
        <f>Source!F167</f>
        <v>4.11-23-1</v>
      </c>
      <c r="C396" s="44" t="s">
        <v>289</v>
      </c>
      <c r="D396" s="46" t="str">
        <f>Source!H167</f>
        <v>100 концов</v>
      </c>
      <c r="E396" s="45">
        <f>Source!I167</f>
        <v>0.09</v>
      </c>
      <c r="F396" s="48"/>
      <c r="G396" s="47"/>
      <c r="H396" s="45"/>
      <c r="I396" s="48"/>
      <c r="J396" s="45"/>
      <c r="K396" s="48"/>
      <c r="Q396">
        <f>Source!X167</f>
        <v>15.16</v>
      </c>
      <c r="R396">
        <f>Source!X168</f>
        <v>854.04</v>
      </c>
      <c r="S396">
        <f>Source!Y167</f>
        <v>7.75</v>
      </c>
      <c r="T396">
        <f>Source!Y168</f>
        <v>436.51</v>
      </c>
      <c r="U396">
        <f>ROUND((175/100)*ROUND(Source!R167, 2), 2)</f>
        <v>0</v>
      </c>
      <c r="V396">
        <f>ROUND((0/100)*ROUND(Source!R168, 2), 2)</f>
        <v>0</v>
      </c>
      <c r="AC396">
        <v>0</v>
      </c>
    </row>
    <row r="397" spans="1:29" x14ac:dyDescent="0.25">
      <c r="C397" s="49" t="str">
        <f>"Объем: "&amp;Source!I167&amp;"=9/"&amp;"100"</f>
        <v>Объем: 0,09=9/100</v>
      </c>
    </row>
    <row r="398" spans="1:29" ht="14.5" x14ac:dyDescent="0.25">
      <c r="A398" s="44"/>
      <c r="B398" s="44"/>
      <c r="C398" s="44" t="s">
        <v>1388</v>
      </c>
      <c r="D398" s="46"/>
      <c r="E398" s="45"/>
      <c r="F398" s="48">
        <f>Source!AO167</f>
        <v>148.93</v>
      </c>
      <c r="G398" s="50" t="s">
        <v>220</v>
      </c>
      <c r="H398" s="45">
        <f>Source!AV168</f>
        <v>1.0469999999999999</v>
      </c>
      <c r="I398" s="48">
        <f>Source!S167</f>
        <v>16.84</v>
      </c>
      <c r="J398" s="45">
        <f>IF(Source!BA168&lt;&gt; 0, Source!BA168, 1)</f>
        <v>56.35</v>
      </c>
      <c r="K398" s="48">
        <f>Source!S168</f>
        <v>948.93</v>
      </c>
    </row>
    <row r="399" spans="1:29" ht="14.5" x14ac:dyDescent="0.25">
      <c r="A399" s="44"/>
      <c r="B399" s="44"/>
      <c r="C399" s="44" t="s">
        <v>1416</v>
      </c>
      <c r="D399" s="46"/>
      <c r="E399" s="45"/>
      <c r="F399" s="48">
        <f>Source!AL167</f>
        <v>14.81</v>
      </c>
      <c r="G399" s="50" t="s">
        <v>3</v>
      </c>
      <c r="H399" s="45">
        <f>Source!AW168</f>
        <v>1</v>
      </c>
      <c r="I399" s="48">
        <f>Source!P167</f>
        <v>1.33</v>
      </c>
      <c r="J399" s="45">
        <f>IF(Source!BC168&lt;&gt; 0, Source!BC168, 1)</f>
        <v>21.64</v>
      </c>
      <c r="K399" s="48">
        <f>Source!P168</f>
        <v>28.78</v>
      </c>
    </row>
    <row r="400" spans="1:29" ht="14.5" x14ac:dyDescent="0.25">
      <c r="A400" s="44"/>
      <c r="B400" s="44"/>
      <c r="C400" s="44" t="s">
        <v>1390</v>
      </c>
      <c r="D400" s="46" t="s">
        <v>1391</v>
      </c>
      <c r="E400" s="45">
        <f>Source!BZ168</f>
        <v>90</v>
      </c>
      <c r="F400" s="48"/>
      <c r="G400" s="47"/>
      <c r="H400" s="45"/>
      <c r="I400" s="48">
        <f>SUM(Q396:Q399)</f>
        <v>15.16</v>
      </c>
      <c r="J400" s="45">
        <f>Source!AT168</f>
        <v>90</v>
      </c>
      <c r="K400" s="48">
        <f>SUM(R396:R399)</f>
        <v>854.04</v>
      </c>
    </row>
    <row r="401" spans="1:29" ht="14.5" x14ac:dyDescent="0.25">
      <c r="A401" s="44"/>
      <c r="B401" s="44"/>
      <c r="C401" s="44" t="s">
        <v>1392</v>
      </c>
      <c r="D401" s="46" t="s">
        <v>1391</v>
      </c>
      <c r="E401" s="45">
        <f>Source!CA168</f>
        <v>46</v>
      </c>
      <c r="F401" s="48"/>
      <c r="G401" s="47"/>
      <c r="H401" s="45"/>
      <c r="I401" s="48">
        <f>SUM(S396:S400)</f>
        <v>7.75</v>
      </c>
      <c r="J401" s="45">
        <f>Source!AU168</f>
        <v>46</v>
      </c>
      <c r="K401" s="48">
        <f>SUM(T396:T400)</f>
        <v>436.51</v>
      </c>
    </row>
    <row r="402" spans="1:29" ht="14.5" x14ac:dyDescent="0.25">
      <c r="A402" s="51"/>
      <c r="B402" s="51"/>
      <c r="C402" s="51" t="s">
        <v>1393</v>
      </c>
      <c r="D402" s="52" t="s">
        <v>1394</v>
      </c>
      <c r="E402" s="53">
        <f>Source!AQ167</f>
        <v>11.3</v>
      </c>
      <c r="F402" s="54"/>
      <c r="G402" s="55" t="s">
        <v>220</v>
      </c>
      <c r="H402" s="53">
        <f>Source!AV168</f>
        <v>1.0469999999999999</v>
      </c>
      <c r="I402" s="54">
        <f>Source!U167</f>
        <v>1.2777588</v>
      </c>
      <c r="J402" s="53"/>
      <c r="K402" s="54"/>
    </row>
    <row r="403" spans="1:29" ht="14" x14ac:dyDescent="0.25">
      <c r="C403" s="56" t="s">
        <v>1395</v>
      </c>
      <c r="H403" s="57">
        <f>I398+I399+I400+I401+0-0-0</f>
        <v>41.08</v>
      </c>
      <c r="I403" s="57"/>
      <c r="J403" s="57">
        <f>K398+K399+K400+K401+0-0-0</f>
        <v>2268.2600000000002</v>
      </c>
      <c r="K403" s="57"/>
    </row>
    <row r="404" spans="1:29" ht="14" hidden="1" x14ac:dyDescent="0.25">
      <c r="C404" s="56" t="s">
        <v>1396</v>
      </c>
      <c r="H404" s="59">
        <f>0+0</f>
        <v>0</v>
      </c>
      <c r="I404" s="59"/>
      <c r="J404" s="59">
        <f>0+0</f>
        <v>0</v>
      </c>
      <c r="K404" s="59"/>
    </row>
    <row r="405" spans="1:29" ht="14" x14ac:dyDescent="0.25">
      <c r="C405" s="56" t="s">
        <v>1397</v>
      </c>
      <c r="H405" s="59">
        <f>I398+I399+I400+I401+0</f>
        <v>41.08</v>
      </c>
      <c r="I405" s="59"/>
      <c r="J405" s="59">
        <f>K398+K399+K400+K401+0</f>
        <v>2268.2600000000002</v>
      </c>
      <c r="K405" s="59"/>
      <c r="O405" s="60">
        <f>I398+I399+I400+I401+0</f>
        <v>41.08</v>
      </c>
      <c r="P405" s="60">
        <f>K398+K399+K400+K401+0</f>
        <v>2268.2600000000002</v>
      </c>
    </row>
    <row r="407" spans="1:29" ht="68" x14ac:dyDescent="0.25">
      <c r="A407" s="64">
        <v>44</v>
      </c>
      <c r="B407" s="64" t="str">
        <f>Source!F171</f>
        <v>КА, п.16</v>
      </c>
      <c r="C407" s="64" t="s">
        <v>1417</v>
      </c>
      <c r="D407" s="65" t="str">
        <f>Source!H171</f>
        <v>ШТ</v>
      </c>
      <c r="E407" s="66">
        <f>Source!I171</f>
        <v>3</v>
      </c>
      <c r="F407" s="67">
        <f>Source!AL171</f>
        <v>445.82</v>
      </c>
      <c r="G407" s="68" t="s">
        <v>3</v>
      </c>
      <c r="H407" s="66">
        <f>Source!AW172</f>
        <v>1</v>
      </c>
      <c r="I407" s="67">
        <f>Source!P171</f>
        <v>1337.46</v>
      </c>
      <c r="J407" s="66">
        <f>IF(Source!BC172&lt;&gt; 0, Source!BC172, 1)</f>
        <v>7.57</v>
      </c>
      <c r="K407" s="67">
        <f>Source!P172</f>
        <v>10124.57</v>
      </c>
      <c r="Q407">
        <f>Source!X171</f>
        <v>0</v>
      </c>
      <c r="R407">
        <f>Source!X172</f>
        <v>0</v>
      </c>
      <c r="S407">
        <f>Source!Y171</f>
        <v>0</v>
      </c>
      <c r="T407">
        <f>Source!Y172</f>
        <v>0</v>
      </c>
      <c r="U407">
        <f>ROUND((175/100)*ROUND(Source!R171, 2), 2)</f>
        <v>0</v>
      </c>
      <c r="V407">
        <f>ROUND((0/100)*ROUND(Source!R172, 2), 2)</f>
        <v>0</v>
      </c>
      <c r="AC407">
        <v>5</v>
      </c>
    </row>
    <row r="408" spans="1:29" ht="14" x14ac:dyDescent="0.25">
      <c r="A408" s="69"/>
      <c r="B408" s="69"/>
      <c r="C408" s="70" t="s">
        <v>1397</v>
      </c>
      <c r="D408" s="69"/>
      <c r="E408" s="69"/>
      <c r="F408" s="69"/>
      <c r="G408" s="69"/>
      <c r="H408" s="71">
        <f>I407+0</f>
        <v>1337.46</v>
      </c>
      <c r="I408" s="71"/>
      <c r="J408" s="71">
        <f>K407+0</f>
        <v>10124.57</v>
      </c>
      <c r="K408" s="71"/>
      <c r="O408" s="60">
        <f>I407+0</f>
        <v>1337.46</v>
      </c>
      <c r="P408" s="60">
        <f>K407+0</f>
        <v>10124.57</v>
      </c>
    </row>
    <row r="410" spans="1:29" ht="42" x14ac:dyDescent="0.25">
      <c r="A410" s="44">
        <v>45</v>
      </c>
      <c r="B410" s="44" t="str">
        <f>Source!F173</f>
        <v>4.10-81-4</v>
      </c>
      <c r="C410" s="44" t="s">
        <v>299</v>
      </c>
      <c r="D410" s="46" t="str">
        <f>Source!H173</f>
        <v>1  ШТ.</v>
      </c>
      <c r="E410" s="45">
        <f>Source!I173</f>
        <v>4</v>
      </c>
      <c r="F410" s="48"/>
      <c r="G410" s="47"/>
      <c r="H410" s="45"/>
      <c r="I410" s="48"/>
      <c r="J410" s="45"/>
      <c r="K410" s="48"/>
      <c r="Q410">
        <f>Source!X173</f>
        <v>47.94</v>
      </c>
      <c r="R410">
        <f>Source!X174</f>
        <v>2701.58</v>
      </c>
      <c r="S410">
        <f>Source!Y173</f>
        <v>24.5</v>
      </c>
      <c r="T410">
        <f>Source!Y174</f>
        <v>1380.81</v>
      </c>
      <c r="U410">
        <f>ROUND((175/100)*ROUND(Source!R173, 2), 2)</f>
        <v>0</v>
      </c>
      <c r="V410">
        <f>ROUND((0/100)*ROUND(Source!R174, 2), 2)</f>
        <v>0</v>
      </c>
      <c r="AC410">
        <v>0</v>
      </c>
    </row>
    <row r="411" spans="1:29" ht="14.5" x14ac:dyDescent="0.25">
      <c r="A411" s="44"/>
      <c r="B411" s="44"/>
      <c r="C411" s="44" t="s">
        <v>1388</v>
      </c>
      <c r="D411" s="46"/>
      <c r="E411" s="45"/>
      <c r="F411" s="48">
        <f>Source!AO173</f>
        <v>10.6</v>
      </c>
      <c r="G411" s="50" t="s">
        <v>220</v>
      </c>
      <c r="H411" s="45">
        <f>Source!AV174</f>
        <v>1.0469999999999999</v>
      </c>
      <c r="I411" s="48">
        <f>Source!S173</f>
        <v>53.27</v>
      </c>
      <c r="J411" s="45">
        <f>IF(Source!BA174&lt;&gt; 0, Source!BA174, 1)</f>
        <v>56.35</v>
      </c>
      <c r="K411" s="48">
        <f>Source!S174</f>
        <v>3001.76</v>
      </c>
    </row>
    <row r="412" spans="1:29" ht="14.5" x14ac:dyDescent="0.25">
      <c r="A412" s="44"/>
      <c r="B412" s="44"/>
      <c r="C412" s="44" t="s">
        <v>1416</v>
      </c>
      <c r="D412" s="46"/>
      <c r="E412" s="45"/>
      <c r="F412" s="48">
        <f>Source!AL173</f>
        <v>1.05</v>
      </c>
      <c r="G412" s="50" t="s">
        <v>3</v>
      </c>
      <c r="H412" s="45">
        <f>Source!AW174</f>
        <v>1</v>
      </c>
      <c r="I412" s="48">
        <f>Source!P173</f>
        <v>4.2</v>
      </c>
      <c r="J412" s="45">
        <f>IF(Source!BC174&lt;&gt; 0, Source!BC174, 1)</f>
        <v>9.84</v>
      </c>
      <c r="K412" s="48">
        <f>Source!P174</f>
        <v>41.33</v>
      </c>
    </row>
    <row r="413" spans="1:29" ht="14.5" x14ac:dyDescent="0.25">
      <c r="A413" s="44"/>
      <c r="B413" s="44"/>
      <c r="C413" s="44" t="s">
        <v>1390</v>
      </c>
      <c r="D413" s="46" t="s">
        <v>1391</v>
      </c>
      <c r="E413" s="45">
        <f>Source!BZ174</f>
        <v>90</v>
      </c>
      <c r="F413" s="48"/>
      <c r="G413" s="47"/>
      <c r="H413" s="45"/>
      <c r="I413" s="48">
        <f>SUM(Q410:Q412)</f>
        <v>47.94</v>
      </c>
      <c r="J413" s="45">
        <f>Source!AT174</f>
        <v>90</v>
      </c>
      <c r="K413" s="48">
        <f>SUM(R410:R412)</f>
        <v>2701.58</v>
      </c>
    </row>
    <row r="414" spans="1:29" ht="14.5" x14ac:dyDescent="0.25">
      <c r="A414" s="44"/>
      <c r="B414" s="44"/>
      <c r="C414" s="44" t="s">
        <v>1392</v>
      </c>
      <c r="D414" s="46" t="s">
        <v>1391</v>
      </c>
      <c r="E414" s="45">
        <f>Source!CA174</f>
        <v>46</v>
      </c>
      <c r="F414" s="48"/>
      <c r="G414" s="47"/>
      <c r="H414" s="45"/>
      <c r="I414" s="48">
        <f>SUM(S410:S413)</f>
        <v>24.5</v>
      </c>
      <c r="J414" s="45">
        <f>Source!AU174</f>
        <v>46</v>
      </c>
      <c r="K414" s="48">
        <f>SUM(T410:T413)</f>
        <v>1380.81</v>
      </c>
    </row>
    <row r="415" spans="1:29" ht="14.5" x14ac:dyDescent="0.25">
      <c r="A415" s="51"/>
      <c r="B415" s="51"/>
      <c r="C415" s="51" t="s">
        <v>1393</v>
      </c>
      <c r="D415" s="52" t="s">
        <v>1394</v>
      </c>
      <c r="E415" s="53">
        <f>Source!AQ173</f>
        <v>0.84</v>
      </c>
      <c r="F415" s="54"/>
      <c r="G415" s="55" t="s">
        <v>220</v>
      </c>
      <c r="H415" s="53">
        <f>Source!AV174</f>
        <v>1.0469999999999999</v>
      </c>
      <c r="I415" s="54">
        <f>Source!U173</f>
        <v>4.2215039999999995</v>
      </c>
      <c r="J415" s="53"/>
      <c r="K415" s="54"/>
    </row>
    <row r="416" spans="1:29" ht="14" x14ac:dyDescent="0.25">
      <c r="C416" s="56" t="s">
        <v>1395</v>
      </c>
      <c r="H416" s="57">
        <f>I411+I412+I413+I414+0-0-0</f>
        <v>129.91</v>
      </c>
      <c r="I416" s="57"/>
      <c r="J416" s="57">
        <f>K411+K412+K413+K414+0-0-0</f>
        <v>7125.48</v>
      </c>
      <c r="K416" s="57"/>
    </row>
    <row r="417" spans="1:29" ht="14" hidden="1" x14ac:dyDescent="0.25">
      <c r="C417" s="56" t="s">
        <v>1396</v>
      </c>
      <c r="H417" s="59">
        <f>0+0</f>
        <v>0</v>
      </c>
      <c r="I417" s="59"/>
      <c r="J417" s="59">
        <f>0+0</f>
        <v>0</v>
      </c>
      <c r="K417" s="59"/>
    </row>
    <row r="418" spans="1:29" ht="14" x14ac:dyDescent="0.25">
      <c r="C418" s="56" t="s">
        <v>1397</v>
      </c>
      <c r="H418" s="59">
        <f>I411+I412+I413+I414+0</f>
        <v>129.91</v>
      </c>
      <c r="I418" s="59"/>
      <c r="J418" s="59">
        <f>K411+K412+K413+K414+0</f>
        <v>7125.48</v>
      </c>
      <c r="K418" s="59"/>
      <c r="O418" s="60">
        <f>I411+I412+I413+I414+0</f>
        <v>129.91</v>
      </c>
      <c r="P418" s="60">
        <f>K411+K412+K413+K414+0</f>
        <v>7125.48</v>
      </c>
    </row>
    <row r="420" spans="1:29" ht="28" x14ac:dyDescent="0.25">
      <c r="A420" s="44">
        <v>46</v>
      </c>
      <c r="B420" s="44" t="str">
        <f>Source!F175</f>
        <v>4.10-59-2</v>
      </c>
      <c r="C420" s="44" t="s">
        <v>303</v>
      </c>
      <c r="D420" s="46" t="str">
        <f>Source!H175</f>
        <v>1  ШТ.</v>
      </c>
      <c r="E420" s="45">
        <f>Source!I175</f>
        <v>4</v>
      </c>
      <c r="F420" s="48"/>
      <c r="G420" s="47"/>
      <c r="H420" s="45"/>
      <c r="I420" s="48"/>
      <c r="J420" s="45"/>
      <c r="K420" s="48"/>
      <c r="Q420">
        <f>Source!X175</f>
        <v>28.41</v>
      </c>
      <c r="R420">
        <f>Source!X176</f>
        <v>1600.63</v>
      </c>
      <c r="S420">
        <f>Source!Y175</f>
        <v>15.85</v>
      </c>
      <c r="T420">
        <f>Source!Y176</f>
        <v>892.98</v>
      </c>
      <c r="U420">
        <f>ROUND((175/100)*ROUND(Source!R175, 2), 2)</f>
        <v>0</v>
      </c>
      <c r="V420">
        <f>ROUND((0/100)*ROUND(Source!R176, 2), 2)</f>
        <v>0</v>
      </c>
      <c r="AC420">
        <v>0</v>
      </c>
    </row>
    <row r="421" spans="1:29" ht="14.5" x14ac:dyDescent="0.25">
      <c r="A421" s="44"/>
      <c r="B421" s="44"/>
      <c r="C421" s="44" t="s">
        <v>1388</v>
      </c>
      <c r="D421" s="46"/>
      <c r="E421" s="45"/>
      <c r="F421" s="48">
        <f>Source!AO175</f>
        <v>5.95</v>
      </c>
      <c r="G421" s="50" t="s">
        <v>220</v>
      </c>
      <c r="H421" s="45">
        <f>Source!AV176</f>
        <v>1.0469999999999999</v>
      </c>
      <c r="I421" s="48">
        <f>Source!S175</f>
        <v>29.9</v>
      </c>
      <c r="J421" s="45">
        <f>IF(Source!BA176&lt;&gt; 0, Source!BA176, 1)</f>
        <v>56.35</v>
      </c>
      <c r="K421" s="48">
        <f>Source!S176</f>
        <v>1684.87</v>
      </c>
    </row>
    <row r="422" spans="1:29" ht="14.5" x14ac:dyDescent="0.25">
      <c r="A422" s="44"/>
      <c r="B422" s="44"/>
      <c r="C422" s="44" t="s">
        <v>1390</v>
      </c>
      <c r="D422" s="46" t="s">
        <v>1391</v>
      </c>
      <c r="E422" s="45">
        <f>Source!BZ176</f>
        <v>95</v>
      </c>
      <c r="F422" s="48"/>
      <c r="G422" s="47"/>
      <c r="H422" s="45"/>
      <c r="I422" s="48">
        <f>SUM(Q420:Q421)</f>
        <v>28.41</v>
      </c>
      <c r="J422" s="45">
        <f>Source!AT176</f>
        <v>95</v>
      </c>
      <c r="K422" s="48">
        <f>SUM(R420:R421)</f>
        <v>1600.63</v>
      </c>
    </row>
    <row r="423" spans="1:29" ht="14.5" x14ac:dyDescent="0.25">
      <c r="A423" s="44"/>
      <c r="B423" s="44"/>
      <c r="C423" s="44" t="s">
        <v>1392</v>
      </c>
      <c r="D423" s="46" t="s">
        <v>1391</v>
      </c>
      <c r="E423" s="45">
        <f>Source!CA176</f>
        <v>53</v>
      </c>
      <c r="F423" s="48"/>
      <c r="G423" s="47"/>
      <c r="H423" s="45"/>
      <c r="I423" s="48">
        <f>SUM(S420:S422)</f>
        <v>15.85</v>
      </c>
      <c r="J423" s="45">
        <f>Source!AU176</f>
        <v>53</v>
      </c>
      <c r="K423" s="48">
        <f>SUM(T420:T422)</f>
        <v>892.98</v>
      </c>
    </row>
    <row r="424" spans="1:29" ht="14.5" x14ac:dyDescent="0.25">
      <c r="A424" s="51"/>
      <c r="B424" s="51"/>
      <c r="C424" s="51" t="s">
        <v>1393</v>
      </c>
      <c r="D424" s="52" t="s">
        <v>1394</v>
      </c>
      <c r="E424" s="53">
        <f>Source!AQ175</f>
        <v>0.5</v>
      </c>
      <c r="F424" s="54"/>
      <c r="G424" s="55" t="s">
        <v>220</v>
      </c>
      <c r="H424" s="53">
        <f>Source!AV176</f>
        <v>1.0469999999999999</v>
      </c>
      <c r="I424" s="54">
        <f>Source!U175</f>
        <v>2.5127999999999999</v>
      </c>
      <c r="J424" s="53"/>
      <c r="K424" s="54"/>
    </row>
    <row r="425" spans="1:29" ht="14" x14ac:dyDescent="0.25">
      <c r="C425" s="56" t="s">
        <v>1395</v>
      </c>
      <c r="H425" s="57">
        <f>I421+I422+I423+0-0-0</f>
        <v>74.16</v>
      </c>
      <c r="I425" s="57"/>
      <c r="J425" s="57">
        <f>K421+K422+K423+0-0-0</f>
        <v>4178.4799999999996</v>
      </c>
      <c r="K425" s="57"/>
    </row>
    <row r="426" spans="1:29" ht="14" hidden="1" x14ac:dyDescent="0.25">
      <c r="C426" s="56" t="s">
        <v>1396</v>
      </c>
      <c r="H426" s="59">
        <f>0+0</f>
        <v>0</v>
      </c>
      <c r="I426" s="59"/>
      <c r="J426" s="59">
        <f>0+0</f>
        <v>0</v>
      </c>
      <c r="K426" s="59"/>
    </row>
    <row r="427" spans="1:29" ht="14" x14ac:dyDescent="0.25">
      <c r="C427" s="56" t="s">
        <v>1397</v>
      </c>
      <c r="H427" s="59">
        <f>I421+I422+I423+0</f>
        <v>74.16</v>
      </c>
      <c r="I427" s="59"/>
      <c r="J427" s="59">
        <f>K421+K422+K423+0</f>
        <v>4178.4799999999996</v>
      </c>
      <c r="K427" s="59"/>
      <c r="O427" s="60">
        <f>I421+I422+I423+0</f>
        <v>74.16</v>
      </c>
      <c r="P427" s="60">
        <f>K421+K422+K423+0</f>
        <v>4178.4799999999996</v>
      </c>
    </row>
    <row r="429" spans="1:29" ht="68" x14ac:dyDescent="0.25">
      <c r="A429" s="64">
        <v>47</v>
      </c>
      <c r="B429" s="64" t="str">
        <f>Source!F183</f>
        <v>КА, п.17</v>
      </c>
      <c r="C429" s="64" t="s">
        <v>1418</v>
      </c>
      <c r="D429" s="65" t="str">
        <f>Source!H183</f>
        <v>ШТ</v>
      </c>
      <c r="E429" s="66">
        <f>Source!I183</f>
        <v>4</v>
      </c>
      <c r="F429" s="67">
        <f>Source!AL183</f>
        <v>1336.33</v>
      </c>
      <c r="G429" s="68" t="s">
        <v>3</v>
      </c>
      <c r="H429" s="66">
        <f>Source!AW184</f>
        <v>1</v>
      </c>
      <c r="I429" s="67">
        <f>Source!P183</f>
        <v>5345.32</v>
      </c>
      <c r="J429" s="66">
        <f>IF(Source!BC184&lt;&gt; 0, Source!BC184, 1)</f>
        <v>7.57</v>
      </c>
      <c r="K429" s="67">
        <f>Source!P184</f>
        <v>40464.07</v>
      </c>
      <c r="Q429">
        <f>Source!X183</f>
        <v>0</v>
      </c>
      <c r="R429">
        <f>Source!X184</f>
        <v>0</v>
      </c>
      <c r="S429">
        <f>Source!Y183</f>
        <v>0</v>
      </c>
      <c r="T429">
        <f>Source!Y184</f>
        <v>0</v>
      </c>
      <c r="U429">
        <f>ROUND((175/100)*ROUND(Source!R183, 2), 2)</f>
        <v>0</v>
      </c>
      <c r="V429">
        <f>ROUND((0/100)*ROUND(Source!R184, 2), 2)</f>
        <v>0</v>
      </c>
      <c r="AC429">
        <v>5</v>
      </c>
    </row>
    <row r="430" spans="1:29" ht="14" x14ac:dyDescent="0.25">
      <c r="A430" s="69"/>
      <c r="B430" s="69"/>
      <c r="C430" s="70" t="s">
        <v>1397</v>
      </c>
      <c r="D430" s="69"/>
      <c r="E430" s="69"/>
      <c r="F430" s="69"/>
      <c r="G430" s="69"/>
      <c r="H430" s="71">
        <f>I429+0</f>
        <v>5345.32</v>
      </c>
      <c r="I430" s="71"/>
      <c r="J430" s="71">
        <f>K429+0</f>
        <v>40464.07</v>
      </c>
      <c r="K430" s="71"/>
      <c r="O430" s="60">
        <f>I429+0</f>
        <v>5345.32</v>
      </c>
      <c r="P430" s="60">
        <f>K429+0</f>
        <v>40464.07</v>
      </c>
    </row>
    <row r="432" spans="1:29" ht="28" x14ac:dyDescent="0.25">
      <c r="A432" s="44">
        <v>48</v>
      </c>
      <c r="B432" s="44" t="str">
        <f>Source!F185</f>
        <v>4.11-3-1</v>
      </c>
      <c r="C432" s="44" t="s">
        <v>207</v>
      </c>
      <c r="D432" s="46" t="str">
        <f>Source!H185</f>
        <v>1  ШТ.</v>
      </c>
      <c r="E432" s="45">
        <f>Source!I185</f>
        <v>4</v>
      </c>
      <c r="F432" s="48"/>
      <c r="G432" s="47"/>
      <c r="H432" s="45"/>
      <c r="I432" s="48"/>
      <c r="J432" s="45"/>
      <c r="K432" s="48"/>
      <c r="Q432">
        <f>Source!X185</f>
        <v>30.53</v>
      </c>
      <c r="R432">
        <f>Source!X186</f>
        <v>1720.25</v>
      </c>
      <c r="S432">
        <f>Source!Y185</f>
        <v>15.6</v>
      </c>
      <c r="T432">
        <f>Source!Y186</f>
        <v>879.24</v>
      </c>
      <c r="U432">
        <f>ROUND((175/100)*ROUND(Source!R185, 2), 2)</f>
        <v>0</v>
      </c>
      <c r="V432">
        <f>ROUND((0/100)*ROUND(Source!R186, 2), 2)</f>
        <v>0</v>
      </c>
      <c r="AC432">
        <v>0</v>
      </c>
    </row>
    <row r="433" spans="1:29" ht="14.5" x14ac:dyDescent="0.25">
      <c r="A433" s="44"/>
      <c r="B433" s="44"/>
      <c r="C433" s="44" t="s">
        <v>1388</v>
      </c>
      <c r="D433" s="46"/>
      <c r="E433" s="45"/>
      <c r="F433" s="48">
        <f>Source!AO185</f>
        <v>6.75</v>
      </c>
      <c r="G433" s="50" t="s">
        <v>220</v>
      </c>
      <c r="H433" s="45">
        <f>Source!AV186</f>
        <v>1.0469999999999999</v>
      </c>
      <c r="I433" s="48">
        <f>Source!S185</f>
        <v>33.92</v>
      </c>
      <c r="J433" s="45">
        <f>IF(Source!BA186&lt;&gt; 0, Source!BA186, 1)</f>
        <v>56.35</v>
      </c>
      <c r="K433" s="48">
        <f>Source!S186</f>
        <v>1911.39</v>
      </c>
    </row>
    <row r="434" spans="1:29" ht="28" x14ac:dyDescent="0.25">
      <c r="A434" s="44" t="s">
        <v>316</v>
      </c>
      <c r="B434" s="44" t="str">
        <f>Source!F187</f>
        <v>1.1-1-60</v>
      </c>
      <c r="C434" s="44" t="s">
        <v>210</v>
      </c>
      <c r="D434" s="46" t="str">
        <f>Source!H187</f>
        <v>т</v>
      </c>
      <c r="E434" s="45">
        <f>Source!I187</f>
        <v>1.3999999999999999E-4</v>
      </c>
      <c r="F434" s="48">
        <f>Source!AK187</f>
        <v>22524.65</v>
      </c>
      <c r="G434" s="50" t="s">
        <v>3</v>
      </c>
      <c r="H434" s="45">
        <f>Source!AW188</f>
        <v>1</v>
      </c>
      <c r="I434" s="48">
        <f>Source!O187</f>
        <v>3.15</v>
      </c>
      <c r="J434" s="45">
        <f>IF(Source!BC188&lt;&gt; 0, Source!BC188, 1)</f>
        <v>5.93</v>
      </c>
      <c r="K434" s="48">
        <f>Source!O188</f>
        <v>18.68</v>
      </c>
      <c r="Q434">
        <f>Source!X187</f>
        <v>0</v>
      </c>
      <c r="R434">
        <f>Source!X188</f>
        <v>0</v>
      </c>
      <c r="S434">
        <f>Source!Y187</f>
        <v>0</v>
      </c>
      <c r="T434">
        <f>Source!Y188</f>
        <v>0</v>
      </c>
      <c r="U434">
        <f>ROUND((175/100)*ROUND(Source!R187, 2), 2)</f>
        <v>0</v>
      </c>
      <c r="V434">
        <f>ROUND((0/100)*ROUND(Source!R188, 2), 2)</f>
        <v>0</v>
      </c>
      <c r="AC434">
        <v>3</v>
      </c>
    </row>
    <row r="435" spans="1:29" ht="14.5" x14ac:dyDescent="0.25">
      <c r="A435" s="44"/>
      <c r="B435" s="44"/>
      <c r="C435" s="44" t="s">
        <v>1390</v>
      </c>
      <c r="D435" s="46" t="s">
        <v>1391</v>
      </c>
      <c r="E435" s="45">
        <f>Source!BZ186</f>
        <v>90</v>
      </c>
      <c r="F435" s="48"/>
      <c r="G435" s="47"/>
      <c r="H435" s="45"/>
      <c r="I435" s="48">
        <f>SUM(Q432:Q434)</f>
        <v>30.53</v>
      </c>
      <c r="J435" s="45">
        <f>Source!AT186</f>
        <v>90</v>
      </c>
      <c r="K435" s="48">
        <f>SUM(R432:R434)</f>
        <v>1720.25</v>
      </c>
    </row>
    <row r="436" spans="1:29" ht="14.5" x14ac:dyDescent="0.25">
      <c r="A436" s="44"/>
      <c r="B436" s="44"/>
      <c r="C436" s="44" t="s">
        <v>1392</v>
      </c>
      <c r="D436" s="46" t="s">
        <v>1391</v>
      </c>
      <c r="E436" s="45">
        <f>Source!CA186</f>
        <v>46</v>
      </c>
      <c r="F436" s="48"/>
      <c r="G436" s="47"/>
      <c r="H436" s="45"/>
      <c r="I436" s="48">
        <f>SUM(S432:S435)</f>
        <v>15.6</v>
      </c>
      <c r="J436" s="45">
        <f>Source!AU186</f>
        <v>46</v>
      </c>
      <c r="K436" s="48">
        <f>SUM(T432:T435)</f>
        <v>879.24</v>
      </c>
    </row>
    <row r="437" spans="1:29" ht="14.5" x14ac:dyDescent="0.25">
      <c r="A437" s="51"/>
      <c r="B437" s="51"/>
      <c r="C437" s="51" t="s">
        <v>1393</v>
      </c>
      <c r="D437" s="52" t="s">
        <v>1394</v>
      </c>
      <c r="E437" s="53">
        <f>Source!AQ185</f>
        <v>0.52</v>
      </c>
      <c r="F437" s="54"/>
      <c r="G437" s="55" t="s">
        <v>220</v>
      </c>
      <c r="H437" s="53">
        <f>Source!AV186</f>
        <v>1.0469999999999999</v>
      </c>
      <c r="I437" s="54">
        <f>Source!U185</f>
        <v>2.6133119999999996</v>
      </c>
      <c r="J437" s="53"/>
      <c r="K437" s="54"/>
    </row>
    <row r="438" spans="1:29" ht="14" x14ac:dyDescent="0.25">
      <c r="C438" s="56" t="s">
        <v>1395</v>
      </c>
      <c r="H438" s="57">
        <f>I433+I435+I436+SUM(I434:I434)-SUMIF(AC434:AC434, 5, I434:I434)-SUMIF(AC434:AC434, 6, I434:I434)</f>
        <v>83.2</v>
      </c>
      <c r="I438" s="57"/>
      <c r="J438" s="57">
        <f>K433+K435+K436+SUM(K434:K434)-SUMIF(AC434:AC434, 5, K434:K434)-SUMIF(AC434:AC434, 6, K434:K434)</f>
        <v>4529.5600000000004</v>
      </c>
      <c r="K438" s="57"/>
    </row>
    <row r="439" spans="1:29" ht="14" hidden="1" x14ac:dyDescent="0.25">
      <c r="C439" s="56" t="s">
        <v>1396</v>
      </c>
      <c r="H439" s="59">
        <f>SUMIF(AC434:AC434, 5, I434:I434)+SUMIF(AC434:AC434, 6, I434:I434)</f>
        <v>0</v>
      </c>
      <c r="I439" s="59"/>
      <c r="J439" s="59">
        <f>SUMIF(AC434:AC434, 5, K434:K434)+SUMIF(AC434:AC434, 6, K434:K434)</f>
        <v>0</v>
      </c>
      <c r="K439" s="59"/>
    </row>
    <row r="440" spans="1:29" ht="14" x14ac:dyDescent="0.25">
      <c r="C440" s="56" t="s">
        <v>1397</v>
      </c>
      <c r="H440" s="59">
        <f>I433+I435+I436+SUM(I434:I434)</f>
        <v>83.2</v>
      </c>
      <c r="I440" s="59"/>
      <c r="J440" s="59">
        <f>K433+K435+K436+SUM(K434:K434)</f>
        <v>4529.5600000000004</v>
      </c>
      <c r="K440" s="59"/>
      <c r="O440" s="60">
        <f>I433+I435+I436+SUM(I434:I434)</f>
        <v>83.2</v>
      </c>
      <c r="P440" s="60">
        <f>K433+K435+K436+SUM(K434:K434)</f>
        <v>4529.5600000000004</v>
      </c>
    </row>
    <row r="442" spans="1:29" ht="68" x14ac:dyDescent="0.25">
      <c r="A442" s="64">
        <v>49</v>
      </c>
      <c r="B442" s="64" t="str">
        <f>Source!F195</f>
        <v>КА, п.18</v>
      </c>
      <c r="C442" s="64" t="s">
        <v>1419</v>
      </c>
      <c r="D442" s="65" t="str">
        <f>Source!H195</f>
        <v>ШТ</v>
      </c>
      <c r="E442" s="66">
        <f>Source!I195</f>
        <v>4</v>
      </c>
      <c r="F442" s="67">
        <f>Source!AL195</f>
        <v>1783.28</v>
      </c>
      <c r="G442" s="68" t="s">
        <v>3</v>
      </c>
      <c r="H442" s="66">
        <f>Source!AW196</f>
        <v>1</v>
      </c>
      <c r="I442" s="67">
        <f>Source!P195</f>
        <v>7133.12</v>
      </c>
      <c r="J442" s="66">
        <f>IF(Source!BC196&lt;&gt; 0, Source!BC196, 1)</f>
        <v>7.57</v>
      </c>
      <c r="K442" s="67">
        <f>Source!P196</f>
        <v>53997.72</v>
      </c>
      <c r="Q442">
        <f>Source!X195</f>
        <v>0</v>
      </c>
      <c r="R442">
        <f>Source!X196</f>
        <v>0</v>
      </c>
      <c r="S442">
        <f>Source!Y195</f>
        <v>0</v>
      </c>
      <c r="T442">
        <f>Source!Y196</f>
        <v>0</v>
      </c>
      <c r="U442">
        <f>ROUND((175/100)*ROUND(Source!R195, 2), 2)</f>
        <v>0</v>
      </c>
      <c r="V442">
        <f>ROUND((0/100)*ROUND(Source!R196, 2), 2)</f>
        <v>0</v>
      </c>
      <c r="AC442">
        <v>5</v>
      </c>
    </row>
    <row r="443" spans="1:29" ht="14" x14ac:dyDescent="0.25">
      <c r="A443" s="69"/>
      <c r="B443" s="69"/>
      <c r="C443" s="70" t="s">
        <v>1397</v>
      </c>
      <c r="D443" s="69"/>
      <c r="E443" s="69"/>
      <c r="F443" s="69"/>
      <c r="G443" s="69"/>
      <c r="H443" s="71">
        <f>I442+0</f>
        <v>7133.12</v>
      </c>
      <c r="I443" s="71"/>
      <c r="J443" s="71">
        <f>K442+0</f>
        <v>53997.72</v>
      </c>
      <c r="K443" s="71"/>
      <c r="O443" s="60">
        <f>I442+0</f>
        <v>7133.12</v>
      </c>
      <c r="P443" s="60">
        <f>K442+0</f>
        <v>53997.72</v>
      </c>
    </row>
    <row r="446" spans="1:29" ht="14" x14ac:dyDescent="0.3">
      <c r="A446" s="62" t="str">
        <f>CONCATENATE("Итого по разделу: ",IF(Source!G198&lt;&gt;"Новый раздел", Source!G198, ""))</f>
        <v>Итого по разделу: Приборы и средства автоматизации</v>
      </c>
      <c r="B446" s="62"/>
      <c r="C446" s="62"/>
      <c r="D446" s="62"/>
      <c r="E446" s="62"/>
      <c r="F446" s="62"/>
      <c r="G446" s="62"/>
      <c r="H446" s="59">
        <f>SUM(O318:O445)</f>
        <v>371562.43000000005</v>
      </c>
      <c r="I446" s="58"/>
      <c r="J446" s="59">
        <f>SUM(P318:P445)</f>
        <v>3018680.7899999991</v>
      </c>
      <c r="K446" s="58"/>
    </row>
    <row r="447" spans="1:29" hidden="1" x14ac:dyDescent="0.25">
      <c r="A447" t="s">
        <v>1400</v>
      </c>
      <c r="I447">
        <f>SUM(W318:W446)</f>
        <v>0</v>
      </c>
      <c r="J447">
        <f>SUM(X318:X446)</f>
        <v>0</v>
      </c>
    </row>
    <row r="448" spans="1:29" hidden="1" x14ac:dyDescent="0.25">
      <c r="A448" t="s">
        <v>1401</v>
      </c>
      <c r="I448">
        <f>SUM(Y318:Y447)</f>
        <v>0</v>
      </c>
      <c r="J448">
        <f>SUM(Z318:Z447)</f>
        <v>0</v>
      </c>
    </row>
    <row r="450" spans="1:29" ht="16.5" x14ac:dyDescent="0.25">
      <c r="A450" s="42" t="str">
        <f>CONCATENATE("Раздел: ",IF(Source!G228&lt;&gt;"Новый раздел", Source!G228, ""))</f>
        <v>Раздел: Оборудование для диспетчеризации</v>
      </c>
      <c r="B450" s="42"/>
      <c r="C450" s="42"/>
      <c r="D450" s="42"/>
      <c r="E450" s="42"/>
      <c r="F450" s="42"/>
      <c r="G450" s="42"/>
      <c r="H450" s="42"/>
      <c r="I450" s="42"/>
      <c r="J450" s="42"/>
      <c r="K450" s="42"/>
    </row>
    <row r="451" spans="1:29" ht="28" x14ac:dyDescent="0.25">
      <c r="A451" s="44">
        <v>50</v>
      </c>
      <c r="B451" s="44" t="str">
        <f>Source!F234</f>
        <v>4.11-7-2</v>
      </c>
      <c r="C451" s="44" t="s">
        <v>329</v>
      </c>
      <c r="D451" s="46" t="str">
        <f>Source!H234</f>
        <v>1  ШТ.</v>
      </c>
      <c r="E451" s="45">
        <f>Source!I234</f>
        <v>1</v>
      </c>
      <c r="F451" s="48"/>
      <c r="G451" s="47"/>
      <c r="H451" s="45"/>
      <c r="I451" s="48"/>
      <c r="J451" s="45"/>
      <c r="K451" s="48"/>
      <c r="Q451">
        <f>Source!X234</f>
        <v>43.64</v>
      </c>
      <c r="R451">
        <f>Source!X235</f>
        <v>2459.17</v>
      </c>
      <c r="S451">
        <f>Source!Y234</f>
        <v>22.31</v>
      </c>
      <c r="T451">
        <f>Source!Y235</f>
        <v>1256.9100000000001</v>
      </c>
      <c r="U451">
        <f>ROUND((175/100)*ROUND(Source!R234, 2), 2)</f>
        <v>8.89</v>
      </c>
      <c r="V451">
        <f>ROUND((0/100)*ROUND(Source!R235, 2), 2)</f>
        <v>0</v>
      </c>
      <c r="AC451">
        <v>0</v>
      </c>
    </row>
    <row r="452" spans="1:29" ht="14.5" x14ac:dyDescent="0.25">
      <c r="A452" s="44"/>
      <c r="B452" s="44"/>
      <c r="C452" s="44" t="s">
        <v>1388</v>
      </c>
      <c r="D452" s="46"/>
      <c r="E452" s="45"/>
      <c r="F452" s="48">
        <f>Source!AO234</f>
        <v>34.549999999999997</v>
      </c>
      <c r="G452" s="50" t="s">
        <v>220</v>
      </c>
      <c r="H452" s="45">
        <f>Source!AV235</f>
        <v>1.0469999999999999</v>
      </c>
      <c r="I452" s="48">
        <f>Source!S234</f>
        <v>43.41</v>
      </c>
      <c r="J452" s="45">
        <f>IF(Source!BA235&lt;&gt; 0, Source!BA235, 1)</f>
        <v>56.35</v>
      </c>
      <c r="K452" s="48">
        <f>Source!S235</f>
        <v>2446.15</v>
      </c>
    </row>
    <row r="453" spans="1:29" ht="14.5" x14ac:dyDescent="0.25">
      <c r="A453" s="44"/>
      <c r="B453" s="44"/>
      <c r="C453" s="44" t="s">
        <v>1398</v>
      </c>
      <c r="D453" s="46"/>
      <c r="E453" s="45"/>
      <c r="F453" s="48">
        <f>Source!AM234</f>
        <v>26.59</v>
      </c>
      <c r="G453" s="50" t="s">
        <v>220</v>
      </c>
      <c r="H453" s="45">
        <f>Source!AV235</f>
        <v>1.0469999999999999</v>
      </c>
      <c r="I453" s="48">
        <f>Source!Q234</f>
        <v>33.409999999999997</v>
      </c>
      <c r="J453" s="45">
        <f>IF(Source!BB235&lt;&gt; 0, Source!BB235, 1)</f>
        <v>17.07</v>
      </c>
      <c r="K453" s="48">
        <f>Source!Q235</f>
        <v>570.30999999999995</v>
      </c>
    </row>
    <row r="454" spans="1:29" ht="14.5" x14ac:dyDescent="0.25">
      <c r="A454" s="44"/>
      <c r="B454" s="44"/>
      <c r="C454" s="44" t="s">
        <v>1399</v>
      </c>
      <c r="D454" s="46"/>
      <c r="E454" s="45"/>
      <c r="F454" s="48">
        <f>Source!AN234</f>
        <v>4.04</v>
      </c>
      <c r="G454" s="50" t="s">
        <v>220</v>
      </c>
      <c r="H454" s="45">
        <f>Source!AV235</f>
        <v>1.0469999999999999</v>
      </c>
      <c r="I454" s="61">
        <f>Source!R234</f>
        <v>5.08</v>
      </c>
      <c r="J454" s="45">
        <f>IF(Source!BS235&lt;&gt; 0, Source!BS235, 1)</f>
        <v>56.35</v>
      </c>
      <c r="K454" s="61">
        <f>Source!R235</f>
        <v>286.26</v>
      </c>
    </row>
    <row r="455" spans="1:29" ht="14.5" x14ac:dyDescent="0.25">
      <c r="A455" s="44"/>
      <c r="B455" s="44"/>
      <c r="C455" s="44" t="s">
        <v>1390</v>
      </c>
      <c r="D455" s="46" t="s">
        <v>1391</v>
      </c>
      <c r="E455" s="45">
        <f>Source!BZ235</f>
        <v>90</v>
      </c>
      <c r="F455" s="48"/>
      <c r="G455" s="47"/>
      <c r="H455" s="45"/>
      <c r="I455" s="48">
        <f>SUM(Q451:Q454)</f>
        <v>43.64</v>
      </c>
      <c r="J455" s="45">
        <f>Source!AT235</f>
        <v>90</v>
      </c>
      <c r="K455" s="48">
        <f>SUM(R451:R454)</f>
        <v>2459.17</v>
      </c>
    </row>
    <row r="456" spans="1:29" ht="14.5" x14ac:dyDescent="0.25">
      <c r="A456" s="44"/>
      <c r="B456" s="44"/>
      <c r="C456" s="44" t="s">
        <v>1392</v>
      </c>
      <c r="D456" s="46" t="s">
        <v>1391</v>
      </c>
      <c r="E456" s="45">
        <f>Source!CA235</f>
        <v>46</v>
      </c>
      <c r="F456" s="48"/>
      <c r="G456" s="47"/>
      <c r="H456" s="45"/>
      <c r="I456" s="48">
        <f>SUM(S451:S455)</f>
        <v>22.31</v>
      </c>
      <c r="J456" s="45">
        <f>Source!AU235</f>
        <v>46</v>
      </c>
      <c r="K456" s="48">
        <f>SUM(T451:T455)</f>
        <v>1256.9100000000001</v>
      </c>
    </row>
    <row r="457" spans="1:29" ht="14.5" x14ac:dyDescent="0.25">
      <c r="A457" s="51"/>
      <c r="B457" s="51"/>
      <c r="C457" s="51" t="s">
        <v>1393</v>
      </c>
      <c r="D457" s="52" t="s">
        <v>1394</v>
      </c>
      <c r="E457" s="53">
        <f>Source!AQ234</f>
        <v>3.09</v>
      </c>
      <c r="F457" s="54"/>
      <c r="G457" s="55" t="s">
        <v>220</v>
      </c>
      <c r="H457" s="53">
        <f>Source!AV235</f>
        <v>1.0469999999999999</v>
      </c>
      <c r="I457" s="54">
        <f>Source!U234</f>
        <v>3.8822759999999996</v>
      </c>
      <c r="J457" s="53"/>
      <c r="K457" s="54"/>
    </row>
    <row r="458" spans="1:29" ht="14" x14ac:dyDescent="0.25">
      <c r="C458" s="56" t="s">
        <v>1395</v>
      </c>
      <c r="H458" s="57">
        <f>I452+I453+I455+I456+0-0-0</f>
        <v>142.76999999999998</v>
      </c>
      <c r="I458" s="57"/>
      <c r="J458" s="57">
        <f>K452+K453+K455+K456+0-0-0</f>
        <v>6732.54</v>
      </c>
      <c r="K458" s="57"/>
    </row>
    <row r="459" spans="1:29" ht="14" hidden="1" x14ac:dyDescent="0.25">
      <c r="C459" s="56" t="s">
        <v>1396</v>
      </c>
      <c r="H459" s="59">
        <f>0+0</f>
        <v>0</v>
      </c>
      <c r="I459" s="59"/>
      <c r="J459" s="59">
        <f>0+0</f>
        <v>0</v>
      </c>
      <c r="K459" s="59"/>
    </row>
    <row r="460" spans="1:29" ht="14" x14ac:dyDescent="0.25">
      <c r="C460" s="56" t="s">
        <v>1397</v>
      </c>
      <c r="H460" s="59">
        <f>I452+I453+I455+I456+0</f>
        <v>142.76999999999998</v>
      </c>
      <c r="I460" s="59"/>
      <c r="J460" s="59">
        <f>K452+K453+K455+K456+0</f>
        <v>6732.54</v>
      </c>
      <c r="K460" s="59"/>
      <c r="O460" s="60">
        <f>I452+I453+I455+I456+0</f>
        <v>142.76999999999998</v>
      </c>
      <c r="P460" s="60">
        <f>K452+K453+K455+K456+0</f>
        <v>6732.54</v>
      </c>
    </row>
    <row r="462" spans="1:29" ht="96" x14ac:dyDescent="0.25">
      <c r="A462" s="64">
        <v>51</v>
      </c>
      <c r="B462" s="64" t="str">
        <f>Source!F236</f>
        <v>КА, п.19</v>
      </c>
      <c r="C462" s="64" t="s">
        <v>1420</v>
      </c>
      <c r="D462" s="65" t="str">
        <f>Source!H236</f>
        <v>ШТ</v>
      </c>
      <c r="E462" s="66">
        <f>Source!I236</f>
        <v>1</v>
      </c>
      <c r="F462" s="67">
        <f>Source!AL236</f>
        <v>8464.93</v>
      </c>
      <c r="G462" s="68" t="s">
        <v>3</v>
      </c>
      <c r="H462" s="66">
        <f>Source!AW237</f>
        <v>1</v>
      </c>
      <c r="I462" s="67">
        <f>Source!P236</f>
        <v>8464.93</v>
      </c>
      <c r="J462" s="66">
        <f>IF(Source!BC237&lt;&gt; 0, Source!BC237, 1)</f>
        <v>7.57</v>
      </c>
      <c r="K462" s="67">
        <f>Source!P237</f>
        <v>64079.519999999997</v>
      </c>
      <c r="Q462">
        <f>Source!X236</f>
        <v>0</v>
      </c>
      <c r="R462">
        <f>Source!X237</f>
        <v>0</v>
      </c>
      <c r="S462">
        <f>Source!Y236</f>
        <v>0</v>
      </c>
      <c r="T462">
        <f>Source!Y237</f>
        <v>0</v>
      </c>
      <c r="U462">
        <f>ROUND((175/100)*ROUND(Source!R236, 2), 2)</f>
        <v>0</v>
      </c>
      <c r="V462">
        <f>ROUND((0/100)*ROUND(Source!R237, 2), 2)</f>
        <v>0</v>
      </c>
      <c r="AC462">
        <v>5</v>
      </c>
    </row>
    <row r="463" spans="1:29" ht="14" x14ac:dyDescent="0.25">
      <c r="A463" s="69"/>
      <c r="B463" s="69"/>
      <c r="C463" s="70" t="s">
        <v>1397</v>
      </c>
      <c r="D463" s="69"/>
      <c r="E463" s="69"/>
      <c r="F463" s="69"/>
      <c r="G463" s="69"/>
      <c r="H463" s="71">
        <f>I462+0</f>
        <v>8464.93</v>
      </c>
      <c r="I463" s="71"/>
      <c r="J463" s="71">
        <f>K462+0</f>
        <v>64079.519999999997</v>
      </c>
      <c r="K463" s="71"/>
      <c r="O463" s="60">
        <f>I462+0</f>
        <v>8464.93</v>
      </c>
      <c r="P463" s="60">
        <f>K462+0</f>
        <v>64079.519999999997</v>
      </c>
    </row>
    <row r="465" spans="1:29" ht="28" x14ac:dyDescent="0.25">
      <c r="A465" s="44">
        <v>52</v>
      </c>
      <c r="B465" s="44" t="str">
        <f>Source!F238</f>
        <v>4.11-7-1</v>
      </c>
      <c r="C465" s="44" t="s">
        <v>336</v>
      </c>
      <c r="D465" s="46" t="str">
        <f>Source!H238</f>
        <v>1  ШТ.</v>
      </c>
      <c r="E465" s="45">
        <f>Source!I238</f>
        <v>1</v>
      </c>
      <c r="F465" s="48"/>
      <c r="G465" s="47"/>
      <c r="H465" s="45"/>
      <c r="I465" s="48"/>
      <c r="J465" s="45"/>
      <c r="K465" s="48"/>
      <c r="Q465">
        <f>Source!X238</f>
        <v>15.31</v>
      </c>
      <c r="R465">
        <f>Source!X239</f>
        <v>862.66</v>
      </c>
      <c r="S465">
        <f>Source!Y238</f>
        <v>7.82</v>
      </c>
      <c r="T465">
        <f>Source!Y239</f>
        <v>440.91</v>
      </c>
      <c r="U465">
        <f>ROUND((175/100)*ROUND(Source!R238, 2), 2)</f>
        <v>4.45</v>
      </c>
      <c r="V465">
        <f>ROUND((0/100)*ROUND(Source!R239, 2), 2)</f>
        <v>0</v>
      </c>
      <c r="AC465">
        <v>0</v>
      </c>
    </row>
    <row r="466" spans="1:29" ht="14.5" x14ac:dyDescent="0.25">
      <c r="A466" s="44"/>
      <c r="B466" s="44"/>
      <c r="C466" s="44" t="s">
        <v>1388</v>
      </c>
      <c r="D466" s="46"/>
      <c r="E466" s="45"/>
      <c r="F466" s="48">
        <f>Source!AO238</f>
        <v>11.52</v>
      </c>
      <c r="G466" s="50" t="s">
        <v>220</v>
      </c>
      <c r="H466" s="45">
        <f>Source!AV239</f>
        <v>1.0469999999999999</v>
      </c>
      <c r="I466" s="48">
        <f>Source!S238</f>
        <v>14.47</v>
      </c>
      <c r="J466" s="45">
        <f>IF(Source!BA239&lt;&gt; 0, Source!BA239, 1)</f>
        <v>56.35</v>
      </c>
      <c r="K466" s="48">
        <f>Source!S239</f>
        <v>815.38</v>
      </c>
    </row>
    <row r="467" spans="1:29" ht="14.5" x14ac:dyDescent="0.25">
      <c r="A467" s="44"/>
      <c r="B467" s="44"/>
      <c r="C467" s="44" t="s">
        <v>1398</v>
      </c>
      <c r="D467" s="46"/>
      <c r="E467" s="45"/>
      <c r="F467" s="48">
        <f>Source!AM238</f>
        <v>13.3</v>
      </c>
      <c r="G467" s="50" t="s">
        <v>220</v>
      </c>
      <c r="H467" s="45">
        <f>Source!AV239</f>
        <v>1.0469999999999999</v>
      </c>
      <c r="I467" s="48">
        <f>Source!Q238</f>
        <v>16.71</v>
      </c>
      <c r="J467" s="45">
        <f>IF(Source!BB239&lt;&gt; 0, Source!BB239, 1)</f>
        <v>17.059999999999999</v>
      </c>
      <c r="K467" s="48">
        <f>Source!Q239</f>
        <v>285.07</v>
      </c>
    </row>
    <row r="468" spans="1:29" ht="14.5" x14ac:dyDescent="0.25">
      <c r="A468" s="44"/>
      <c r="B468" s="44"/>
      <c r="C468" s="44" t="s">
        <v>1399</v>
      </c>
      <c r="D468" s="46"/>
      <c r="E468" s="45"/>
      <c r="F468" s="48">
        <f>Source!AN238</f>
        <v>2.02</v>
      </c>
      <c r="G468" s="50" t="s">
        <v>220</v>
      </c>
      <c r="H468" s="45">
        <f>Source!AV239</f>
        <v>1.0469999999999999</v>
      </c>
      <c r="I468" s="61">
        <f>Source!R238</f>
        <v>2.54</v>
      </c>
      <c r="J468" s="45">
        <f>IF(Source!BS239&lt;&gt; 0, Source!BS239, 1)</f>
        <v>56.35</v>
      </c>
      <c r="K468" s="61">
        <f>Source!R239</f>
        <v>143.13</v>
      </c>
    </row>
    <row r="469" spans="1:29" ht="14.5" x14ac:dyDescent="0.25">
      <c r="A469" s="44"/>
      <c r="B469" s="44"/>
      <c r="C469" s="44" t="s">
        <v>1390</v>
      </c>
      <c r="D469" s="46" t="s">
        <v>1391</v>
      </c>
      <c r="E469" s="45">
        <f>Source!BZ239</f>
        <v>90</v>
      </c>
      <c r="F469" s="48"/>
      <c r="G469" s="47"/>
      <c r="H469" s="45"/>
      <c r="I469" s="48">
        <f>SUM(Q465:Q468)</f>
        <v>15.31</v>
      </c>
      <c r="J469" s="45">
        <f>Source!AT239</f>
        <v>90</v>
      </c>
      <c r="K469" s="48">
        <f>SUM(R465:R468)</f>
        <v>862.66</v>
      </c>
    </row>
    <row r="470" spans="1:29" ht="14.5" x14ac:dyDescent="0.25">
      <c r="A470" s="44"/>
      <c r="B470" s="44"/>
      <c r="C470" s="44" t="s">
        <v>1392</v>
      </c>
      <c r="D470" s="46" t="s">
        <v>1391</v>
      </c>
      <c r="E470" s="45">
        <f>Source!CA239</f>
        <v>46</v>
      </c>
      <c r="F470" s="48"/>
      <c r="G470" s="47"/>
      <c r="H470" s="45"/>
      <c r="I470" s="48">
        <f>SUM(S465:S469)</f>
        <v>7.82</v>
      </c>
      <c r="J470" s="45">
        <f>Source!AU239</f>
        <v>46</v>
      </c>
      <c r="K470" s="48">
        <f>SUM(T465:T469)</f>
        <v>440.91</v>
      </c>
    </row>
    <row r="471" spans="1:29" ht="14.5" x14ac:dyDescent="0.25">
      <c r="A471" s="51"/>
      <c r="B471" s="51"/>
      <c r="C471" s="51" t="s">
        <v>1393</v>
      </c>
      <c r="D471" s="52" t="s">
        <v>1394</v>
      </c>
      <c r="E471" s="53">
        <f>Source!AQ238</f>
        <v>1.03</v>
      </c>
      <c r="F471" s="54"/>
      <c r="G471" s="55" t="s">
        <v>220</v>
      </c>
      <c r="H471" s="53">
        <f>Source!AV239</f>
        <v>1.0469999999999999</v>
      </c>
      <c r="I471" s="54">
        <f>Source!U238</f>
        <v>1.2940919999999998</v>
      </c>
      <c r="J471" s="53"/>
      <c r="K471" s="54"/>
    </row>
    <row r="472" spans="1:29" ht="14" x14ac:dyDescent="0.25">
      <c r="C472" s="56" t="s">
        <v>1395</v>
      </c>
      <c r="H472" s="57">
        <f>I466+I467+I469+I470+0-0-0</f>
        <v>54.31</v>
      </c>
      <c r="I472" s="57"/>
      <c r="J472" s="57">
        <f>K466+K467+K469+K470+0-0-0</f>
        <v>2404.02</v>
      </c>
      <c r="K472" s="57"/>
    </row>
    <row r="473" spans="1:29" ht="14" hidden="1" x14ac:dyDescent="0.25">
      <c r="C473" s="56" t="s">
        <v>1396</v>
      </c>
      <c r="H473" s="59">
        <f>0+0</f>
        <v>0</v>
      </c>
      <c r="I473" s="59"/>
      <c r="J473" s="59">
        <f>0+0</f>
        <v>0</v>
      </c>
      <c r="K473" s="59"/>
    </row>
    <row r="474" spans="1:29" ht="14" x14ac:dyDescent="0.25">
      <c r="C474" s="56" t="s">
        <v>1397</v>
      </c>
      <c r="H474" s="59">
        <f>I466+I467+I469+I470+0</f>
        <v>54.31</v>
      </c>
      <c r="I474" s="59"/>
      <c r="J474" s="59">
        <f>K466+K467+K469+K470+0</f>
        <v>2404.02</v>
      </c>
      <c r="K474" s="59"/>
      <c r="O474" s="60">
        <f>I466+I467+I469+I470+0</f>
        <v>54.31</v>
      </c>
      <c r="P474" s="60">
        <f>K466+K467+K469+K470+0</f>
        <v>2404.02</v>
      </c>
    </row>
    <row r="476" spans="1:29" ht="82" x14ac:dyDescent="0.25">
      <c r="A476" s="64">
        <v>53</v>
      </c>
      <c r="B476" s="64" t="str">
        <f>Source!F240</f>
        <v>КА, п.20</v>
      </c>
      <c r="C476" s="64" t="s">
        <v>1421</v>
      </c>
      <c r="D476" s="65" t="str">
        <f>Source!H240</f>
        <v>ШТ</v>
      </c>
      <c r="E476" s="66">
        <f>Source!I240</f>
        <v>1</v>
      </c>
      <c r="F476" s="67">
        <f>Source!AL240</f>
        <v>2765.2200000000003</v>
      </c>
      <c r="G476" s="68" t="s">
        <v>3</v>
      </c>
      <c r="H476" s="66">
        <f>Source!AW241</f>
        <v>1</v>
      </c>
      <c r="I476" s="67">
        <f>Source!P240</f>
        <v>2765.22</v>
      </c>
      <c r="J476" s="66">
        <f>IF(Source!BC241&lt;&gt; 0, Source!BC241, 1)</f>
        <v>7.57</v>
      </c>
      <c r="K476" s="67">
        <f>Source!P241</f>
        <v>20932.72</v>
      </c>
      <c r="Q476">
        <f>Source!X240</f>
        <v>0</v>
      </c>
      <c r="R476">
        <f>Source!X241</f>
        <v>0</v>
      </c>
      <c r="S476">
        <f>Source!Y240</f>
        <v>0</v>
      </c>
      <c r="T476">
        <f>Source!Y241</f>
        <v>0</v>
      </c>
      <c r="U476">
        <f>ROUND((175/100)*ROUND(Source!R240, 2), 2)</f>
        <v>0</v>
      </c>
      <c r="V476">
        <f>ROUND((0/100)*ROUND(Source!R241, 2), 2)</f>
        <v>0</v>
      </c>
      <c r="AC476">
        <v>5</v>
      </c>
    </row>
    <row r="477" spans="1:29" ht="14" x14ac:dyDescent="0.25">
      <c r="A477" s="69"/>
      <c r="B477" s="69"/>
      <c r="C477" s="70" t="s">
        <v>1397</v>
      </c>
      <c r="D477" s="69"/>
      <c r="E477" s="69"/>
      <c r="F477" s="69"/>
      <c r="G477" s="69"/>
      <c r="H477" s="71">
        <f>I476+0</f>
        <v>2765.22</v>
      </c>
      <c r="I477" s="71"/>
      <c r="J477" s="71">
        <f>K476+0</f>
        <v>20932.72</v>
      </c>
      <c r="K477" s="71"/>
      <c r="O477" s="60">
        <f>I476+0</f>
        <v>2765.22</v>
      </c>
      <c r="P477" s="60">
        <f>K476+0</f>
        <v>20932.72</v>
      </c>
    </row>
    <row r="479" spans="1:29" ht="68" x14ac:dyDescent="0.25">
      <c r="A479" s="64">
        <v>54</v>
      </c>
      <c r="B479" s="64" t="str">
        <f>Source!F242</f>
        <v>КА, п.21</v>
      </c>
      <c r="C479" s="64" t="s">
        <v>1422</v>
      </c>
      <c r="D479" s="65" t="str">
        <f>Source!H242</f>
        <v>ШТ</v>
      </c>
      <c r="E479" s="66">
        <f>Source!I242</f>
        <v>1</v>
      </c>
      <c r="F479" s="67">
        <f>Source!AL242</f>
        <v>282.17</v>
      </c>
      <c r="G479" s="68" t="s">
        <v>3</v>
      </c>
      <c r="H479" s="66">
        <f>Source!AW243</f>
        <v>1</v>
      </c>
      <c r="I479" s="67">
        <f>Source!P242</f>
        <v>282.17</v>
      </c>
      <c r="J479" s="66">
        <f>IF(Source!BC243&lt;&gt; 0, Source!BC243, 1)</f>
        <v>7.57</v>
      </c>
      <c r="K479" s="67">
        <f>Source!P243</f>
        <v>2136.0300000000002</v>
      </c>
      <c r="Q479">
        <f>Source!X242</f>
        <v>0</v>
      </c>
      <c r="R479">
        <f>Source!X243</f>
        <v>0</v>
      </c>
      <c r="S479">
        <f>Source!Y242</f>
        <v>0</v>
      </c>
      <c r="T479">
        <f>Source!Y243</f>
        <v>0</v>
      </c>
      <c r="U479">
        <f>ROUND((175/100)*ROUND(Source!R242, 2), 2)</f>
        <v>0</v>
      </c>
      <c r="V479">
        <f>ROUND((0/100)*ROUND(Source!R243, 2), 2)</f>
        <v>0</v>
      </c>
      <c r="AC479">
        <v>5</v>
      </c>
    </row>
    <row r="480" spans="1:29" ht="14" x14ac:dyDescent="0.25">
      <c r="A480" s="69"/>
      <c r="B480" s="69"/>
      <c r="C480" s="70" t="s">
        <v>1397</v>
      </c>
      <c r="D480" s="69"/>
      <c r="E480" s="69"/>
      <c r="F480" s="69"/>
      <c r="G480" s="69"/>
      <c r="H480" s="71">
        <f>I479+0</f>
        <v>282.17</v>
      </c>
      <c r="I480" s="71"/>
      <c r="J480" s="71">
        <f>K479+0</f>
        <v>2136.0300000000002</v>
      </c>
      <c r="K480" s="71"/>
      <c r="O480" s="60">
        <f>I479+0</f>
        <v>282.17</v>
      </c>
      <c r="P480" s="60">
        <f>K479+0</f>
        <v>2136.0300000000002</v>
      </c>
    </row>
    <row r="482" spans="1:29" ht="28" x14ac:dyDescent="0.25">
      <c r="A482" s="44">
        <v>55</v>
      </c>
      <c r="B482" s="44" t="str">
        <f>Source!F244</f>
        <v>4.10-167-1</v>
      </c>
      <c r="C482" s="44" t="s">
        <v>347</v>
      </c>
      <c r="D482" s="46" t="str">
        <f>Source!H244</f>
        <v>1  ШТ.</v>
      </c>
      <c r="E482" s="45">
        <f>Source!I244</f>
        <v>1</v>
      </c>
      <c r="F482" s="48"/>
      <c r="G482" s="47"/>
      <c r="H482" s="45"/>
      <c r="I482" s="48"/>
      <c r="J482" s="45"/>
      <c r="K482" s="48"/>
      <c r="Q482">
        <f>Source!X244</f>
        <v>21.42</v>
      </c>
      <c r="R482">
        <f>Source!X245</f>
        <v>1207.02</v>
      </c>
      <c r="S482">
        <f>Source!Y244</f>
        <v>10.95</v>
      </c>
      <c r="T482">
        <f>Source!Y245</f>
        <v>616.91999999999996</v>
      </c>
      <c r="U482">
        <f>ROUND((175/100)*ROUND(Source!R244, 2), 2)</f>
        <v>0</v>
      </c>
      <c r="V482">
        <f>ROUND((0/100)*ROUND(Source!R245, 2), 2)</f>
        <v>0</v>
      </c>
      <c r="AC482">
        <v>0</v>
      </c>
    </row>
    <row r="483" spans="1:29" ht="14.5" x14ac:dyDescent="0.25">
      <c r="A483" s="44"/>
      <c r="B483" s="44"/>
      <c r="C483" s="44" t="s">
        <v>1388</v>
      </c>
      <c r="D483" s="46"/>
      <c r="E483" s="45"/>
      <c r="F483" s="48">
        <f>Source!AO244</f>
        <v>18.940000000000001</v>
      </c>
      <c r="G483" s="50" t="s">
        <v>220</v>
      </c>
      <c r="H483" s="45">
        <f>Source!AV245</f>
        <v>1.0469999999999999</v>
      </c>
      <c r="I483" s="48">
        <f>Source!S244</f>
        <v>23.8</v>
      </c>
      <c r="J483" s="45">
        <f>IF(Source!BA245&lt;&gt; 0, Source!BA245, 1)</f>
        <v>56.35</v>
      </c>
      <c r="K483" s="48">
        <f>Source!S245</f>
        <v>1341.13</v>
      </c>
    </row>
    <row r="484" spans="1:29" ht="14.5" x14ac:dyDescent="0.25">
      <c r="A484" s="44"/>
      <c r="B484" s="44"/>
      <c r="C484" s="44" t="s">
        <v>1398</v>
      </c>
      <c r="D484" s="46"/>
      <c r="E484" s="45"/>
      <c r="F484" s="48">
        <f>Source!AM244</f>
        <v>0.02</v>
      </c>
      <c r="G484" s="50" t="s">
        <v>220</v>
      </c>
      <c r="H484" s="45">
        <f>Source!AV245</f>
        <v>1.0469999999999999</v>
      </c>
      <c r="I484" s="48">
        <f>Source!Q244</f>
        <v>0.03</v>
      </c>
      <c r="J484" s="45">
        <f>IF(Source!BB245&lt;&gt; 0, Source!BB245, 1)</f>
        <v>11</v>
      </c>
      <c r="K484" s="48">
        <f>Source!Q245</f>
        <v>0.33</v>
      </c>
    </row>
    <row r="485" spans="1:29" ht="14.5" x14ac:dyDescent="0.25">
      <c r="A485" s="44"/>
      <c r="B485" s="44"/>
      <c r="C485" s="44" t="s">
        <v>1416</v>
      </c>
      <c r="D485" s="46"/>
      <c r="E485" s="45"/>
      <c r="F485" s="48">
        <f>Source!AL244</f>
        <v>2.34</v>
      </c>
      <c r="G485" s="50" t="s">
        <v>3</v>
      </c>
      <c r="H485" s="45">
        <f>Source!AW245</f>
        <v>1</v>
      </c>
      <c r="I485" s="48">
        <f>Source!P244</f>
        <v>2.34</v>
      </c>
      <c r="J485" s="45">
        <f>IF(Source!BC245&lt;&gt; 0, Source!BC245, 1)</f>
        <v>10.24</v>
      </c>
      <c r="K485" s="48">
        <f>Source!P245</f>
        <v>23.96</v>
      </c>
    </row>
    <row r="486" spans="1:29" ht="14.5" x14ac:dyDescent="0.25">
      <c r="A486" s="44"/>
      <c r="B486" s="44"/>
      <c r="C486" s="44" t="s">
        <v>1390</v>
      </c>
      <c r="D486" s="46" t="s">
        <v>1391</v>
      </c>
      <c r="E486" s="45">
        <f>Source!BZ245</f>
        <v>90</v>
      </c>
      <c r="F486" s="48"/>
      <c r="G486" s="47"/>
      <c r="H486" s="45"/>
      <c r="I486" s="48">
        <f>SUM(Q482:Q485)</f>
        <v>21.42</v>
      </c>
      <c r="J486" s="45">
        <f>Source!AT245</f>
        <v>90</v>
      </c>
      <c r="K486" s="48">
        <f>SUM(R482:R485)</f>
        <v>1207.02</v>
      </c>
    </row>
    <row r="487" spans="1:29" ht="14.5" x14ac:dyDescent="0.25">
      <c r="A487" s="44"/>
      <c r="B487" s="44"/>
      <c r="C487" s="44" t="s">
        <v>1392</v>
      </c>
      <c r="D487" s="46" t="s">
        <v>1391</v>
      </c>
      <c r="E487" s="45">
        <f>Source!CA245</f>
        <v>46</v>
      </c>
      <c r="F487" s="48"/>
      <c r="G487" s="47"/>
      <c r="H487" s="45"/>
      <c r="I487" s="48">
        <f>SUM(S482:S486)</f>
        <v>10.95</v>
      </c>
      <c r="J487" s="45">
        <f>Source!AU245</f>
        <v>46</v>
      </c>
      <c r="K487" s="48">
        <f>SUM(T482:T486)</f>
        <v>616.91999999999996</v>
      </c>
    </row>
    <row r="488" spans="1:29" ht="14.5" x14ac:dyDescent="0.25">
      <c r="A488" s="51"/>
      <c r="B488" s="51"/>
      <c r="C488" s="51" t="s">
        <v>1393</v>
      </c>
      <c r="D488" s="52" t="s">
        <v>1394</v>
      </c>
      <c r="E488" s="53">
        <f>Source!AQ244</f>
        <v>1.36</v>
      </c>
      <c r="F488" s="54"/>
      <c r="G488" s="55" t="s">
        <v>220</v>
      </c>
      <c r="H488" s="53">
        <f>Source!AV245</f>
        <v>1.0469999999999999</v>
      </c>
      <c r="I488" s="54">
        <f>Source!U244</f>
        <v>1.708704</v>
      </c>
      <c r="J488" s="53"/>
      <c r="K488" s="54"/>
    </row>
    <row r="489" spans="1:29" ht="14" x14ac:dyDescent="0.25">
      <c r="C489" s="56" t="s">
        <v>1395</v>
      </c>
      <c r="H489" s="57">
        <f>I483+I484+I485+I486+I487+0-0-0</f>
        <v>58.540000000000006</v>
      </c>
      <c r="I489" s="57"/>
      <c r="J489" s="57">
        <f>K483+K484+K485+K486+K487+0-0-0</f>
        <v>3189.36</v>
      </c>
      <c r="K489" s="57"/>
    </row>
    <row r="490" spans="1:29" ht="14" hidden="1" x14ac:dyDescent="0.25">
      <c r="C490" s="56" t="s">
        <v>1396</v>
      </c>
      <c r="H490" s="59">
        <f>0+0</f>
        <v>0</v>
      </c>
      <c r="I490" s="59"/>
      <c r="J490" s="59">
        <f>0+0</f>
        <v>0</v>
      </c>
      <c r="K490" s="59"/>
    </row>
    <row r="491" spans="1:29" ht="14" x14ac:dyDescent="0.25">
      <c r="C491" s="56" t="s">
        <v>1397</v>
      </c>
      <c r="H491" s="59">
        <f>I483+I484+I485+I486+I487+0</f>
        <v>58.540000000000006</v>
      </c>
      <c r="I491" s="59"/>
      <c r="J491" s="59">
        <f>K483+K484+K485+K486+K487+0</f>
        <v>3189.36</v>
      </c>
      <c r="K491" s="59"/>
      <c r="O491" s="60">
        <f>I483+I484+I485+I486+I487+0</f>
        <v>58.540000000000006</v>
      </c>
      <c r="P491" s="60">
        <f>K483+K484+K485+K486+K487+0</f>
        <v>3189.36</v>
      </c>
    </row>
    <row r="493" spans="1:29" ht="68" x14ac:dyDescent="0.25">
      <c r="A493" s="64">
        <v>56</v>
      </c>
      <c r="B493" s="64" t="str">
        <f>Source!F246</f>
        <v>КА, п.22</v>
      </c>
      <c r="C493" s="64" t="s">
        <v>1423</v>
      </c>
      <c r="D493" s="65" t="str">
        <f>Source!H246</f>
        <v>ШТ</v>
      </c>
      <c r="E493" s="66">
        <f>Source!I246</f>
        <v>1</v>
      </c>
      <c r="F493" s="67">
        <f>Source!AL246</f>
        <v>6134.25</v>
      </c>
      <c r="G493" s="68" t="s">
        <v>3</v>
      </c>
      <c r="H493" s="66">
        <f>Source!AW247</f>
        <v>1</v>
      </c>
      <c r="I493" s="67">
        <f>Source!P246</f>
        <v>6134.25</v>
      </c>
      <c r="J493" s="66">
        <f>IF(Source!BC247&lt;&gt; 0, Source!BC247, 1)</f>
        <v>7.57</v>
      </c>
      <c r="K493" s="67">
        <f>Source!P247</f>
        <v>46436.27</v>
      </c>
      <c r="Q493">
        <f>Source!X246</f>
        <v>0</v>
      </c>
      <c r="R493">
        <f>Source!X247</f>
        <v>0</v>
      </c>
      <c r="S493">
        <f>Source!Y246</f>
        <v>0</v>
      </c>
      <c r="T493">
        <f>Source!Y247</f>
        <v>0</v>
      </c>
      <c r="U493">
        <f>ROUND((175/100)*ROUND(Source!R246, 2), 2)</f>
        <v>0</v>
      </c>
      <c r="V493">
        <f>ROUND((0/100)*ROUND(Source!R247, 2), 2)</f>
        <v>0</v>
      </c>
      <c r="AC493">
        <v>5</v>
      </c>
    </row>
    <row r="494" spans="1:29" ht="14" x14ac:dyDescent="0.25">
      <c r="A494" s="69"/>
      <c r="B494" s="69"/>
      <c r="C494" s="70" t="s">
        <v>1397</v>
      </c>
      <c r="D494" s="69"/>
      <c r="E494" s="69"/>
      <c r="F494" s="69"/>
      <c r="G494" s="69"/>
      <c r="H494" s="71">
        <f>I493+0</f>
        <v>6134.25</v>
      </c>
      <c r="I494" s="71"/>
      <c r="J494" s="71">
        <f>K493+0</f>
        <v>46436.27</v>
      </c>
      <c r="K494" s="71"/>
      <c r="O494" s="60">
        <f>I493+0</f>
        <v>6134.25</v>
      </c>
      <c r="P494" s="60">
        <f>K493+0</f>
        <v>46436.27</v>
      </c>
    </row>
    <row r="496" spans="1:29" ht="42" x14ac:dyDescent="0.25">
      <c r="A496" s="44">
        <v>57</v>
      </c>
      <c r="B496" s="44" t="str">
        <f>Source!F248</f>
        <v>4.10-27-4</v>
      </c>
      <c r="C496" s="44" t="s">
        <v>354</v>
      </c>
      <c r="D496" s="46" t="str">
        <f>Source!H248</f>
        <v>100 перемычек</v>
      </c>
      <c r="E496" s="45">
        <f>Source!I248</f>
        <v>7.0000000000000007E-2</v>
      </c>
      <c r="F496" s="48"/>
      <c r="G496" s="47"/>
      <c r="H496" s="45"/>
      <c r="I496" s="48"/>
      <c r="J496" s="45"/>
      <c r="K496" s="48"/>
      <c r="Q496">
        <f>Source!X248</f>
        <v>3.1</v>
      </c>
      <c r="R496">
        <f>Source!X249</f>
        <v>174.46</v>
      </c>
      <c r="S496">
        <f>Source!Y248</f>
        <v>1.58</v>
      </c>
      <c r="T496">
        <f>Source!Y249</f>
        <v>89.17</v>
      </c>
      <c r="U496">
        <f>ROUND((175/100)*ROUND(Source!R248, 2), 2)</f>
        <v>0</v>
      </c>
      <c r="V496">
        <f>ROUND((0/100)*ROUND(Source!R249, 2), 2)</f>
        <v>0</v>
      </c>
      <c r="AC496">
        <v>0</v>
      </c>
    </row>
    <row r="497" spans="1:29" x14ac:dyDescent="0.25">
      <c r="C497" s="49" t="str">
        <f>"Объем: "&amp;Source!I248&amp;"=7/"&amp;"100"</f>
        <v>Объем: 0,07=7/100</v>
      </c>
    </row>
    <row r="498" spans="1:29" ht="14.5" x14ac:dyDescent="0.25">
      <c r="A498" s="44"/>
      <c r="B498" s="44"/>
      <c r="C498" s="44" t="s">
        <v>1388</v>
      </c>
      <c r="D498" s="46"/>
      <c r="E498" s="45"/>
      <c r="F498" s="48">
        <f>Source!AO248</f>
        <v>39.119999999999997</v>
      </c>
      <c r="G498" s="50" t="s">
        <v>220</v>
      </c>
      <c r="H498" s="45">
        <f>Source!AV249</f>
        <v>1.0469999999999999</v>
      </c>
      <c r="I498" s="48">
        <f>Source!S248</f>
        <v>3.44</v>
      </c>
      <c r="J498" s="45">
        <f>IF(Source!BA249&lt;&gt; 0, Source!BA249, 1)</f>
        <v>56.35</v>
      </c>
      <c r="K498" s="48">
        <f>Source!S249</f>
        <v>193.84</v>
      </c>
    </row>
    <row r="499" spans="1:29" ht="14.5" x14ac:dyDescent="0.25">
      <c r="A499" s="44"/>
      <c r="B499" s="44"/>
      <c r="C499" s="44" t="s">
        <v>1390</v>
      </c>
      <c r="D499" s="46" t="s">
        <v>1391</v>
      </c>
      <c r="E499" s="45">
        <f>Source!BZ249</f>
        <v>90</v>
      </c>
      <c r="F499" s="48"/>
      <c r="G499" s="47"/>
      <c r="H499" s="45"/>
      <c r="I499" s="48">
        <f>SUM(Q496:Q498)</f>
        <v>3.1</v>
      </c>
      <c r="J499" s="45">
        <f>Source!AT249</f>
        <v>90</v>
      </c>
      <c r="K499" s="48">
        <f>SUM(R496:R498)</f>
        <v>174.46</v>
      </c>
    </row>
    <row r="500" spans="1:29" ht="14.5" x14ac:dyDescent="0.25">
      <c r="A500" s="44"/>
      <c r="B500" s="44"/>
      <c r="C500" s="44" t="s">
        <v>1392</v>
      </c>
      <c r="D500" s="46" t="s">
        <v>1391</v>
      </c>
      <c r="E500" s="45">
        <f>Source!CA249</f>
        <v>46</v>
      </c>
      <c r="F500" s="48"/>
      <c r="G500" s="47"/>
      <c r="H500" s="45"/>
      <c r="I500" s="48">
        <f>SUM(S496:S499)</f>
        <v>1.58</v>
      </c>
      <c r="J500" s="45">
        <f>Source!AU249</f>
        <v>46</v>
      </c>
      <c r="K500" s="48">
        <f>SUM(T496:T499)</f>
        <v>89.17</v>
      </c>
    </row>
    <row r="501" spans="1:29" ht="14.5" x14ac:dyDescent="0.25">
      <c r="A501" s="51"/>
      <c r="B501" s="51"/>
      <c r="C501" s="51" t="s">
        <v>1393</v>
      </c>
      <c r="D501" s="52" t="s">
        <v>1394</v>
      </c>
      <c r="E501" s="53">
        <f>Source!AQ248</f>
        <v>3.1</v>
      </c>
      <c r="F501" s="54"/>
      <c r="G501" s="55" t="s">
        <v>220</v>
      </c>
      <c r="H501" s="53">
        <f>Source!AV249</f>
        <v>1.0469999999999999</v>
      </c>
      <c r="I501" s="54">
        <f>Source!U248</f>
        <v>0.27263879999999996</v>
      </c>
      <c r="J501" s="53"/>
      <c r="K501" s="54"/>
    </row>
    <row r="502" spans="1:29" ht="14" x14ac:dyDescent="0.25">
      <c r="C502" s="56" t="s">
        <v>1395</v>
      </c>
      <c r="H502" s="57">
        <f>I498+I499+I500+0-0-0</f>
        <v>8.120000000000001</v>
      </c>
      <c r="I502" s="57"/>
      <c r="J502" s="57">
        <f>K498+K499+K500+0-0-0</f>
        <v>457.47</v>
      </c>
      <c r="K502" s="57"/>
    </row>
    <row r="503" spans="1:29" ht="14" hidden="1" x14ac:dyDescent="0.25">
      <c r="C503" s="56" t="s">
        <v>1396</v>
      </c>
      <c r="H503" s="59">
        <f>0+0</f>
        <v>0</v>
      </c>
      <c r="I503" s="59"/>
      <c r="J503" s="59">
        <f>0+0</f>
        <v>0</v>
      </c>
      <c r="K503" s="59"/>
    </row>
    <row r="504" spans="1:29" ht="14" x14ac:dyDescent="0.25">
      <c r="C504" s="56" t="s">
        <v>1397</v>
      </c>
      <c r="H504" s="59">
        <f>I498+I499+I500+0</f>
        <v>8.120000000000001</v>
      </c>
      <c r="I504" s="59"/>
      <c r="J504" s="59">
        <f>K498+K499+K500+0</f>
        <v>457.47</v>
      </c>
      <c r="K504" s="59"/>
      <c r="O504" s="60">
        <f>I498+I499+I500+0</f>
        <v>8.120000000000001</v>
      </c>
      <c r="P504" s="60">
        <f>K498+K499+K500+0</f>
        <v>457.47</v>
      </c>
    </row>
    <row r="506" spans="1:29" ht="70" x14ac:dyDescent="0.25">
      <c r="A506" s="64">
        <v>58</v>
      </c>
      <c r="B506" s="64" t="str">
        <f>Source!F252</f>
        <v>13.1-2-434</v>
      </c>
      <c r="C506" s="64" t="s">
        <v>1424</v>
      </c>
      <c r="D506" s="65" t="str">
        <f>Source!H252</f>
        <v>шт.</v>
      </c>
      <c r="E506" s="66">
        <f>Source!I252</f>
        <v>6</v>
      </c>
      <c r="F506" s="67">
        <f>Source!AL252</f>
        <v>32.26</v>
      </c>
      <c r="G506" s="68" t="s">
        <v>3</v>
      </c>
      <c r="H506" s="66">
        <f>Source!AW253</f>
        <v>1</v>
      </c>
      <c r="I506" s="67">
        <f>Source!P252</f>
        <v>193.56</v>
      </c>
      <c r="J506" s="66">
        <f>IF(Source!BC253&lt;&gt; 0, Source!BC253, 1)</f>
        <v>6.93</v>
      </c>
      <c r="K506" s="67">
        <f>Source!P253</f>
        <v>1341.37</v>
      </c>
      <c r="Q506">
        <f>Source!X252</f>
        <v>0</v>
      </c>
      <c r="R506">
        <f>Source!X253</f>
        <v>0</v>
      </c>
      <c r="S506">
        <f>Source!Y252</f>
        <v>0</v>
      </c>
      <c r="T506">
        <f>Source!Y253</f>
        <v>0</v>
      </c>
      <c r="U506">
        <f>ROUND((175/100)*ROUND(Source!R252, 2), 2)</f>
        <v>0</v>
      </c>
      <c r="V506">
        <f>ROUND((0/100)*ROUND(Source!R253, 2), 2)</f>
        <v>0</v>
      </c>
      <c r="AC506">
        <v>5</v>
      </c>
    </row>
    <row r="507" spans="1:29" ht="14" x14ac:dyDescent="0.25">
      <c r="A507" s="69"/>
      <c r="B507" s="69"/>
      <c r="C507" s="70" t="s">
        <v>1397</v>
      </c>
      <c r="D507" s="69"/>
      <c r="E507" s="69"/>
      <c r="F507" s="69"/>
      <c r="G507" s="69"/>
      <c r="H507" s="71">
        <f>I506+0</f>
        <v>193.56</v>
      </c>
      <c r="I507" s="71"/>
      <c r="J507" s="71">
        <f>K506+0</f>
        <v>1341.37</v>
      </c>
      <c r="K507" s="71"/>
      <c r="O507" s="60">
        <f>I506+0</f>
        <v>193.56</v>
      </c>
      <c r="P507" s="60">
        <f>K506+0</f>
        <v>1341.37</v>
      </c>
    </row>
    <row r="509" spans="1:29" ht="56" x14ac:dyDescent="0.25">
      <c r="A509" s="64">
        <v>59</v>
      </c>
      <c r="B509" s="64" t="str">
        <f>Source!F254</f>
        <v>13.1-2-446</v>
      </c>
      <c r="C509" s="64" t="s">
        <v>1425</v>
      </c>
      <c r="D509" s="65" t="str">
        <f>Source!H254</f>
        <v>шт.</v>
      </c>
      <c r="E509" s="66">
        <f>Source!I254</f>
        <v>1</v>
      </c>
      <c r="F509" s="67">
        <f>Source!AL254</f>
        <v>9.2899999999999991</v>
      </c>
      <c r="G509" s="68" t="s">
        <v>3</v>
      </c>
      <c r="H509" s="66">
        <f>Source!AW255</f>
        <v>1</v>
      </c>
      <c r="I509" s="67">
        <f>Source!P254</f>
        <v>9.2899999999999991</v>
      </c>
      <c r="J509" s="66">
        <f>IF(Source!BC255&lt;&gt; 0, Source!BC255, 1)</f>
        <v>8.42</v>
      </c>
      <c r="K509" s="67">
        <f>Source!P255</f>
        <v>78.22</v>
      </c>
      <c r="Q509">
        <f>Source!X254</f>
        <v>0</v>
      </c>
      <c r="R509">
        <f>Source!X255</f>
        <v>0</v>
      </c>
      <c r="S509">
        <f>Source!Y254</f>
        <v>0</v>
      </c>
      <c r="T509">
        <f>Source!Y255</f>
        <v>0</v>
      </c>
      <c r="U509">
        <f>ROUND((175/100)*ROUND(Source!R254, 2), 2)</f>
        <v>0</v>
      </c>
      <c r="V509">
        <f>ROUND((0/100)*ROUND(Source!R255, 2), 2)</f>
        <v>0</v>
      </c>
      <c r="AC509">
        <v>5</v>
      </c>
    </row>
    <row r="510" spans="1:29" ht="14" x14ac:dyDescent="0.25">
      <c r="A510" s="69"/>
      <c r="B510" s="69"/>
      <c r="C510" s="70" t="s">
        <v>1397</v>
      </c>
      <c r="D510" s="69"/>
      <c r="E510" s="69"/>
      <c r="F510" s="69"/>
      <c r="G510" s="69"/>
      <c r="H510" s="71">
        <f>I509+0</f>
        <v>9.2899999999999991</v>
      </c>
      <c r="I510" s="71"/>
      <c r="J510" s="71">
        <f>K509+0</f>
        <v>78.22</v>
      </c>
      <c r="K510" s="71"/>
      <c r="O510" s="60">
        <f>I509+0</f>
        <v>9.2899999999999991</v>
      </c>
      <c r="P510" s="60">
        <f>K509+0</f>
        <v>78.22</v>
      </c>
    </row>
    <row r="513" spans="1:29" ht="14" x14ac:dyDescent="0.3">
      <c r="A513" s="62" t="str">
        <f>CONCATENATE("Итого по разделу: ",IF(Source!G257&lt;&gt;"Новый раздел", Source!G257, ""))</f>
        <v>Итого по разделу: Оборудование для диспетчеризации</v>
      </c>
      <c r="B513" s="62"/>
      <c r="C513" s="62"/>
      <c r="D513" s="62"/>
      <c r="E513" s="62"/>
      <c r="F513" s="62"/>
      <c r="G513" s="62"/>
      <c r="H513" s="59">
        <f>SUM(O450:O512)</f>
        <v>18113.160000000003</v>
      </c>
      <c r="I513" s="58"/>
      <c r="J513" s="59">
        <f>SUM(P450:P512)</f>
        <v>147787.51999999999</v>
      </c>
      <c r="K513" s="58"/>
    </row>
    <row r="514" spans="1:29" hidden="1" x14ac:dyDescent="0.25">
      <c r="A514" t="s">
        <v>1400</v>
      </c>
      <c r="I514">
        <f>SUM(W450:W513)</f>
        <v>0</v>
      </c>
      <c r="J514">
        <f>SUM(X450:X513)</f>
        <v>0</v>
      </c>
    </row>
    <row r="515" spans="1:29" hidden="1" x14ac:dyDescent="0.25">
      <c r="A515" t="s">
        <v>1401</v>
      </c>
      <c r="I515">
        <f>SUM(Y450:Y514)</f>
        <v>0</v>
      </c>
      <c r="J515">
        <f>SUM(Z450:Z514)</f>
        <v>0</v>
      </c>
    </row>
    <row r="517" spans="1:29" ht="16.5" x14ac:dyDescent="0.25">
      <c r="A517" s="42" t="str">
        <f>CONCATENATE("Раздел: ",IF(Source!G287&lt;&gt;"Новый раздел", Source!G287, ""))</f>
        <v>Раздел: Программное обеспечение</v>
      </c>
      <c r="B517" s="42"/>
      <c r="C517" s="42"/>
      <c r="D517" s="42"/>
      <c r="E517" s="42"/>
      <c r="F517" s="42"/>
      <c r="G517" s="42"/>
      <c r="H517" s="42"/>
      <c r="I517" s="42"/>
      <c r="J517" s="42"/>
      <c r="K517" s="42"/>
    </row>
    <row r="518" spans="1:29" ht="124" x14ac:dyDescent="0.25">
      <c r="A518" s="64">
        <v>60</v>
      </c>
      <c r="B518" s="64" t="str">
        <f>Source!F293</f>
        <v>КА, п.23</v>
      </c>
      <c r="C518" s="64" t="s">
        <v>1426</v>
      </c>
      <c r="D518" s="65" t="str">
        <f>Source!H293</f>
        <v>ШТ</v>
      </c>
      <c r="E518" s="66">
        <f>Source!I293</f>
        <v>1</v>
      </c>
      <c r="F518" s="67">
        <f>Source!AL293</f>
        <v>10253.85</v>
      </c>
      <c r="G518" s="68" t="s">
        <v>3</v>
      </c>
      <c r="H518" s="66">
        <f>Source!AW294</f>
        <v>1</v>
      </c>
      <c r="I518" s="67">
        <f>Source!P293</f>
        <v>10253.85</v>
      </c>
      <c r="J518" s="66">
        <f>IF(Source!BC294&lt;&gt; 0, Source!BC294, 1)</f>
        <v>7.57</v>
      </c>
      <c r="K518" s="67">
        <f>Source!P294</f>
        <v>77621.64</v>
      </c>
      <c r="Q518">
        <f>Source!X293</f>
        <v>0</v>
      </c>
      <c r="R518">
        <f>Source!X294</f>
        <v>0</v>
      </c>
      <c r="S518">
        <f>Source!Y293</f>
        <v>0</v>
      </c>
      <c r="T518">
        <f>Source!Y294</f>
        <v>0</v>
      </c>
      <c r="U518">
        <f>ROUND((175/100)*ROUND(Source!R293, 2), 2)</f>
        <v>0</v>
      </c>
      <c r="V518">
        <f>ROUND((0/100)*ROUND(Source!R294, 2), 2)</f>
        <v>0</v>
      </c>
      <c r="AC518">
        <v>5</v>
      </c>
    </row>
    <row r="519" spans="1:29" ht="14" x14ac:dyDescent="0.25">
      <c r="A519" s="69"/>
      <c r="B519" s="69"/>
      <c r="C519" s="70" t="s">
        <v>1397</v>
      </c>
      <c r="D519" s="69"/>
      <c r="E519" s="69"/>
      <c r="F519" s="69"/>
      <c r="G519" s="69"/>
      <c r="H519" s="71">
        <f>I518+0</f>
        <v>10253.85</v>
      </c>
      <c r="I519" s="71"/>
      <c r="J519" s="71">
        <f>K518+0</f>
        <v>77621.64</v>
      </c>
      <c r="K519" s="71"/>
      <c r="O519" s="60">
        <f>I518+0</f>
        <v>10253.85</v>
      </c>
      <c r="P519" s="60">
        <f>K518+0</f>
        <v>77621.64</v>
      </c>
    </row>
    <row r="521" spans="1:29" ht="82" x14ac:dyDescent="0.25">
      <c r="A521" s="64">
        <v>61</v>
      </c>
      <c r="B521" s="64" t="str">
        <f>Source!F295</f>
        <v>КА, п.24</v>
      </c>
      <c r="C521" s="64" t="s">
        <v>1427</v>
      </c>
      <c r="D521" s="65" t="str">
        <f>Source!H295</f>
        <v>ШТ</v>
      </c>
      <c r="E521" s="66">
        <f>Source!I295</f>
        <v>1</v>
      </c>
      <c r="F521" s="67">
        <f>Source!AL295</f>
        <v>442.43</v>
      </c>
      <c r="G521" s="68" t="s">
        <v>3</v>
      </c>
      <c r="H521" s="66">
        <f>Source!AW296</f>
        <v>1</v>
      </c>
      <c r="I521" s="67">
        <f>Source!P295</f>
        <v>442.43</v>
      </c>
      <c r="J521" s="66">
        <f>IF(Source!BC296&lt;&gt; 0, Source!BC296, 1)</f>
        <v>7.57</v>
      </c>
      <c r="K521" s="67">
        <f>Source!P296</f>
        <v>3349.2</v>
      </c>
      <c r="Q521">
        <f>Source!X295</f>
        <v>0</v>
      </c>
      <c r="R521">
        <f>Source!X296</f>
        <v>0</v>
      </c>
      <c r="S521">
        <f>Source!Y295</f>
        <v>0</v>
      </c>
      <c r="T521">
        <f>Source!Y296</f>
        <v>0</v>
      </c>
      <c r="U521">
        <f>ROUND((175/100)*ROUND(Source!R295, 2), 2)</f>
        <v>0</v>
      </c>
      <c r="V521">
        <f>ROUND((0/100)*ROUND(Source!R296, 2), 2)</f>
        <v>0</v>
      </c>
      <c r="AC521">
        <v>5</v>
      </c>
    </row>
    <row r="522" spans="1:29" ht="14" x14ac:dyDescent="0.25">
      <c r="A522" s="69"/>
      <c r="B522" s="69"/>
      <c r="C522" s="70" t="s">
        <v>1397</v>
      </c>
      <c r="D522" s="69"/>
      <c r="E522" s="69"/>
      <c r="F522" s="69"/>
      <c r="G522" s="69"/>
      <c r="H522" s="71">
        <f>I521+0</f>
        <v>442.43</v>
      </c>
      <c r="I522" s="71"/>
      <c r="J522" s="71">
        <f>K521+0</f>
        <v>3349.2</v>
      </c>
      <c r="K522" s="71"/>
      <c r="O522" s="60">
        <f>I521+0</f>
        <v>442.43</v>
      </c>
      <c r="P522" s="60">
        <f>K521+0</f>
        <v>3349.2</v>
      </c>
    </row>
    <row r="524" spans="1:29" ht="82" x14ac:dyDescent="0.25">
      <c r="A524" s="64">
        <v>62</v>
      </c>
      <c r="B524" s="64" t="str">
        <f>Source!F297</f>
        <v>КА, п.25</v>
      </c>
      <c r="C524" s="64" t="s">
        <v>1428</v>
      </c>
      <c r="D524" s="65" t="str">
        <f>Source!H297</f>
        <v>ШТ</v>
      </c>
      <c r="E524" s="66">
        <f>Source!I297</f>
        <v>1</v>
      </c>
      <c r="F524" s="67">
        <f>Source!AL297</f>
        <v>2652.35</v>
      </c>
      <c r="G524" s="68" t="s">
        <v>3</v>
      </c>
      <c r="H524" s="66">
        <f>Source!AW298</f>
        <v>1</v>
      </c>
      <c r="I524" s="67">
        <f>Source!P297</f>
        <v>2652.35</v>
      </c>
      <c r="J524" s="66">
        <f>IF(Source!BC298&lt;&gt; 0, Source!BC298, 1)</f>
        <v>7.57</v>
      </c>
      <c r="K524" s="67">
        <f>Source!P298</f>
        <v>20078.29</v>
      </c>
      <c r="Q524">
        <f>Source!X297</f>
        <v>0</v>
      </c>
      <c r="R524">
        <f>Source!X298</f>
        <v>0</v>
      </c>
      <c r="S524">
        <f>Source!Y297</f>
        <v>0</v>
      </c>
      <c r="T524">
        <f>Source!Y298</f>
        <v>0</v>
      </c>
      <c r="U524">
        <f>ROUND((175/100)*ROUND(Source!R297, 2), 2)</f>
        <v>0</v>
      </c>
      <c r="V524">
        <f>ROUND((0/100)*ROUND(Source!R298, 2), 2)</f>
        <v>0</v>
      </c>
      <c r="AC524">
        <v>5</v>
      </c>
    </row>
    <row r="525" spans="1:29" ht="14" x14ac:dyDescent="0.25">
      <c r="A525" s="69"/>
      <c r="B525" s="69"/>
      <c r="C525" s="70" t="s">
        <v>1397</v>
      </c>
      <c r="D525" s="69"/>
      <c r="E525" s="69"/>
      <c r="F525" s="69"/>
      <c r="G525" s="69"/>
      <c r="H525" s="71">
        <f>I524+0</f>
        <v>2652.35</v>
      </c>
      <c r="I525" s="71"/>
      <c r="J525" s="71">
        <f>K524+0</f>
        <v>20078.29</v>
      </c>
      <c r="K525" s="71"/>
      <c r="O525" s="60">
        <f>I524+0</f>
        <v>2652.35</v>
      </c>
      <c r="P525" s="60">
        <f>K524+0</f>
        <v>20078.29</v>
      </c>
    </row>
    <row r="527" spans="1:29" ht="96" x14ac:dyDescent="0.25">
      <c r="A527" s="64">
        <v>63</v>
      </c>
      <c r="B527" s="64" t="str">
        <f>Source!F299</f>
        <v>КА, п.26</v>
      </c>
      <c r="C527" s="64" t="s">
        <v>1429</v>
      </c>
      <c r="D527" s="65" t="str">
        <f>Source!H299</f>
        <v>ШТ</v>
      </c>
      <c r="E527" s="66">
        <f>Source!I299</f>
        <v>1</v>
      </c>
      <c r="F527" s="67">
        <f>Source!AL299</f>
        <v>3797.9300000000003</v>
      </c>
      <c r="G527" s="68" t="s">
        <v>3</v>
      </c>
      <c r="H527" s="66">
        <f>Source!AW300</f>
        <v>1</v>
      </c>
      <c r="I527" s="67">
        <f>Source!P299</f>
        <v>3797.93</v>
      </c>
      <c r="J527" s="66">
        <f>IF(Source!BC300&lt;&gt; 0, Source!BC300, 1)</f>
        <v>7.57</v>
      </c>
      <c r="K527" s="67">
        <f>Source!P300</f>
        <v>28750.33</v>
      </c>
      <c r="Q527">
        <f>Source!X299</f>
        <v>0</v>
      </c>
      <c r="R527">
        <f>Source!X300</f>
        <v>0</v>
      </c>
      <c r="S527">
        <f>Source!Y299</f>
        <v>0</v>
      </c>
      <c r="T527">
        <f>Source!Y300</f>
        <v>0</v>
      </c>
      <c r="U527">
        <f>ROUND((175/100)*ROUND(Source!R299, 2), 2)</f>
        <v>0</v>
      </c>
      <c r="V527">
        <f>ROUND((0/100)*ROUND(Source!R300, 2), 2)</f>
        <v>0</v>
      </c>
      <c r="AC527">
        <v>5</v>
      </c>
    </row>
    <row r="528" spans="1:29" ht="14" x14ac:dyDescent="0.25">
      <c r="A528" s="69"/>
      <c r="B528" s="69"/>
      <c r="C528" s="70" t="s">
        <v>1397</v>
      </c>
      <c r="D528" s="69"/>
      <c r="E528" s="69"/>
      <c r="F528" s="69"/>
      <c r="G528" s="69"/>
      <c r="H528" s="71">
        <f>I527+0</f>
        <v>3797.93</v>
      </c>
      <c r="I528" s="71"/>
      <c r="J528" s="71">
        <f>K527+0</f>
        <v>28750.33</v>
      </c>
      <c r="K528" s="71"/>
      <c r="O528" s="60">
        <f>I527+0</f>
        <v>3797.93</v>
      </c>
      <c r="P528" s="60">
        <f>K527+0</f>
        <v>28750.33</v>
      </c>
    </row>
    <row r="530" spans="1:29" ht="28" x14ac:dyDescent="0.25">
      <c r="A530" s="44">
        <v>64</v>
      </c>
      <c r="B530" s="44" t="str">
        <f>Source!F301</f>
        <v>4.10-176-1</v>
      </c>
      <c r="C530" s="44" t="s">
        <v>397</v>
      </c>
      <c r="D530" s="46" t="str">
        <f>Source!H301</f>
        <v>10 шт.</v>
      </c>
      <c r="E530" s="45">
        <f>Source!I301</f>
        <v>0.1</v>
      </c>
      <c r="F530" s="48"/>
      <c r="G530" s="47"/>
      <c r="H530" s="45"/>
      <c r="I530" s="48"/>
      <c r="J530" s="45"/>
      <c r="K530" s="48"/>
      <c r="Q530">
        <f>Source!X301</f>
        <v>53.27</v>
      </c>
      <c r="R530">
        <f>Source!X302</f>
        <v>3001.82</v>
      </c>
      <c r="S530">
        <f>Source!Y301</f>
        <v>27.23</v>
      </c>
      <c r="T530">
        <f>Source!Y302</f>
        <v>1534.27</v>
      </c>
      <c r="U530">
        <f>ROUND((175/100)*ROUND(Source!R301, 2), 2)</f>
        <v>0.04</v>
      </c>
      <c r="V530">
        <f>ROUND((0/100)*ROUND(Source!R302, 2), 2)</f>
        <v>0</v>
      </c>
      <c r="AC530">
        <v>0</v>
      </c>
    </row>
    <row r="531" spans="1:29" x14ac:dyDescent="0.25">
      <c r="C531" s="49" t="str">
        <f>"Объем: "&amp;Source!I301&amp;"=1/"&amp;"10"</f>
        <v>Объем: 0,1=1/10</v>
      </c>
    </row>
    <row r="532" spans="1:29" ht="14.5" x14ac:dyDescent="0.25">
      <c r="A532" s="44"/>
      <c r="B532" s="44"/>
      <c r="C532" s="44" t="s">
        <v>1388</v>
      </c>
      <c r="D532" s="46"/>
      <c r="E532" s="45"/>
      <c r="F532" s="48">
        <f>Source!AO301</f>
        <v>470.94</v>
      </c>
      <c r="G532" s="50" t="s">
        <v>220</v>
      </c>
      <c r="H532" s="45">
        <f>Source!AV302</f>
        <v>1.0469999999999999</v>
      </c>
      <c r="I532" s="48">
        <f>Source!S301</f>
        <v>59.17</v>
      </c>
      <c r="J532" s="45">
        <f>IF(Source!BA302&lt;&gt; 0, Source!BA302, 1)</f>
        <v>56.35</v>
      </c>
      <c r="K532" s="48">
        <f>Source!S302</f>
        <v>3334.23</v>
      </c>
    </row>
    <row r="533" spans="1:29" ht="14.5" x14ac:dyDescent="0.25">
      <c r="A533" s="44"/>
      <c r="B533" s="44"/>
      <c r="C533" s="44" t="s">
        <v>1398</v>
      </c>
      <c r="D533" s="46"/>
      <c r="E533" s="45"/>
      <c r="F533" s="48">
        <f>Source!AM301</f>
        <v>1.1000000000000001</v>
      </c>
      <c r="G533" s="50" t="s">
        <v>220</v>
      </c>
      <c r="H533" s="45">
        <f>Source!AV302</f>
        <v>1.0469999999999999</v>
      </c>
      <c r="I533" s="48">
        <f>Source!Q301</f>
        <v>0.14000000000000001</v>
      </c>
      <c r="J533" s="45">
        <f>IF(Source!BB302&lt;&gt; 0, Source!BB302, 1)</f>
        <v>15.29</v>
      </c>
      <c r="K533" s="48">
        <f>Source!Q302</f>
        <v>2.14</v>
      </c>
    </row>
    <row r="534" spans="1:29" ht="14.5" x14ac:dyDescent="0.25">
      <c r="A534" s="44"/>
      <c r="B534" s="44"/>
      <c r="C534" s="44" t="s">
        <v>1399</v>
      </c>
      <c r="D534" s="46"/>
      <c r="E534" s="45"/>
      <c r="F534" s="48">
        <f>Source!AN301</f>
        <v>0.13</v>
      </c>
      <c r="G534" s="50" t="s">
        <v>220</v>
      </c>
      <c r="H534" s="45">
        <f>Source!AV302</f>
        <v>1.0469999999999999</v>
      </c>
      <c r="I534" s="61">
        <f>Source!R301</f>
        <v>0.02</v>
      </c>
      <c r="J534" s="45">
        <f>IF(Source!BS302&lt;&gt; 0, Source!BS302, 1)</f>
        <v>56.35</v>
      </c>
      <c r="K534" s="61">
        <f>Source!R302</f>
        <v>1.1299999999999999</v>
      </c>
    </row>
    <row r="535" spans="1:29" ht="14.5" x14ac:dyDescent="0.25">
      <c r="A535" s="44"/>
      <c r="B535" s="44"/>
      <c r="C535" s="44" t="s">
        <v>1416</v>
      </c>
      <c r="D535" s="46"/>
      <c r="E535" s="45"/>
      <c r="F535" s="48">
        <f>Source!AL301</f>
        <v>1.29</v>
      </c>
      <c r="G535" s="50" t="s">
        <v>3</v>
      </c>
      <c r="H535" s="45">
        <f>Source!AW302</f>
        <v>1</v>
      </c>
      <c r="I535" s="48">
        <f>Source!P301</f>
        <v>0.13</v>
      </c>
      <c r="J535" s="45">
        <f>IF(Source!BC302&lt;&gt; 0, Source!BC302, 1)</f>
        <v>7.61</v>
      </c>
      <c r="K535" s="48">
        <f>Source!P302</f>
        <v>0.99</v>
      </c>
    </row>
    <row r="536" spans="1:29" ht="14.5" x14ac:dyDescent="0.25">
      <c r="A536" s="44"/>
      <c r="B536" s="44"/>
      <c r="C536" s="44" t="s">
        <v>1390</v>
      </c>
      <c r="D536" s="46" t="s">
        <v>1391</v>
      </c>
      <c r="E536" s="45">
        <f>Source!BZ302</f>
        <v>90</v>
      </c>
      <c r="F536" s="48"/>
      <c r="G536" s="47"/>
      <c r="H536" s="45"/>
      <c r="I536" s="48">
        <f>SUM(Q530:Q535)</f>
        <v>53.27</v>
      </c>
      <c r="J536" s="45">
        <f>Source!AT302</f>
        <v>90</v>
      </c>
      <c r="K536" s="48">
        <f>SUM(R530:R535)</f>
        <v>3001.82</v>
      </c>
    </row>
    <row r="537" spans="1:29" ht="14.5" x14ac:dyDescent="0.25">
      <c r="A537" s="44"/>
      <c r="B537" s="44"/>
      <c r="C537" s="44" t="s">
        <v>1392</v>
      </c>
      <c r="D537" s="46" t="s">
        <v>1391</v>
      </c>
      <c r="E537" s="45">
        <f>Source!CA302</f>
        <v>46</v>
      </c>
      <c r="F537" s="48"/>
      <c r="G537" s="47"/>
      <c r="H537" s="45"/>
      <c r="I537" s="48">
        <f>SUM(S530:S536)</f>
        <v>27.23</v>
      </c>
      <c r="J537" s="45">
        <f>Source!AU302</f>
        <v>46</v>
      </c>
      <c r="K537" s="48">
        <f>SUM(T530:T536)</f>
        <v>1534.27</v>
      </c>
    </row>
    <row r="538" spans="1:29" ht="14.5" x14ac:dyDescent="0.25">
      <c r="A538" s="51"/>
      <c r="B538" s="51"/>
      <c r="C538" s="51" t="s">
        <v>1393</v>
      </c>
      <c r="D538" s="52" t="s">
        <v>1394</v>
      </c>
      <c r="E538" s="53">
        <f>Source!AQ301</f>
        <v>29.96</v>
      </c>
      <c r="F538" s="54"/>
      <c r="G538" s="55" t="s">
        <v>220</v>
      </c>
      <c r="H538" s="53">
        <f>Source!AV302</f>
        <v>1.0469999999999999</v>
      </c>
      <c r="I538" s="54">
        <f>Source!U301</f>
        <v>3.7641743999999999</v>
      </c>
      <c r="J538" s="53"/>
      <c r="K538" s="54"/>
    </row>
    <row r="539" spans="1:29" ht="14" x14ac:dyDescent="0.25">
      <c r="C539" s="56" t="s">
        <v>1395</v>
      </c>
      <c r="H539" s="57">
        <f>I532+I533+I535+I536+I537+0-0-0</f>
        <v>139.94</v>
      </c>
      <c r="I539" s="57"/>
      <c r="J539" s="57">
        <f>K532+K533+K535+K536+K537+0-0-0</f>
        <v>7873.4500000000007</v>
      </c>
      <c r="K539" s="57"/>
    </row>
    <row r="540" spans="1:29" ht="14" hidden="1" x14ac:dyDescent="0.25">
      <c r="C540" s="56" t="s">
        <v>1396</v>
      </c>
      <c r="H540" s="59">
        <f>0+0</f>
        <v>0</v>
      </c>
      <c r="I540" s="59"/>
      <c r="J540" s="59">
        <f>0+0</f>
        <v>0</v>
      </c>
      <c r="K540" s="59"/>
    </row>
    <row r="541" spans="1:29" ht="14" x14ac:dyDescent="0.25">
      <c r="C541" s="56" t="s">
        <v>1397</v>
      </c>
      <c r="H541" s="59">
        <f>I532+I533+I535+I536+I537+0</f>
        <v>139.94</v>
      </c>
      <c r="I541" s="59"/>
      <c r="J541" s="59">
        <f>K532+K533+K535+K536+K537+0</f>
        <v>7873.4500000000007</v>
      </c>
      <c r="K541" s="59"/>
      <c r="O541" s="60">
        <f>I532+I533+I535+I536+I537+0</f>
        <v>139.94</v>
      </c>
      <c r="P541" s="60">
        <f>K532+K533+K535+K536+K537+0</f>
        <v>7873.4500000000007</v>
      </c>
    </row>
    <row r="543" spans="1:29" ht="96" x14ac:dyDescent="0.25">
      <c r="A543" s="64">
        <v>65</v>
      </c>
      <c r="B543" s="64" t="str">
        <f>Source!F303</f>
        <v>КА, п.27</v>
      </c>
      <c r="C543" s="64" t="s">
        <v>1430</v>
      </c>
      <c r="D543" s="65" t="str">
        <f>Source!H303</f>
        <v>ШТ</v>
      </c>
      <c r="E543" s="66">
        <f>Source!I303</f>
        <v>1</v>
      </c>
      <c r="F543" s="67">
        <f>Source!AL303</f>
        <v>29120.14</v>
      </c>
      <c r="G543" s="68" t="s">
        <v>3</v>
      </c>
      <c r="H543" s="66">
        <f>Source!AW304</f>
        <v>1</v>
      </c>
      <c r="I543" s="67">
        <f>Source!P303</f>
        <v>29120.14</v>
      </c>
      <c r="J543" s="66">
        <f>IF(Source!BC304&lt;&gt; 0, Source!BC304, 1)</f>
        <v>7.57</v>
      </c>
      <c r="K543" s="67">
        <f>Source!P304</f>
        <v>220439.46</v>
      </c>
      <c r="Q543">
        <f>Source!X303</f>
        <v>0</v>
      </c>
      <c r="R543">
        <f>Source!X304</f>
        <v>0</v>
      </c>
      <c r="S543">
        <f>Source!Y303</f>
        <v>0</v>
      </c>
      <c r="T543">
        <f>Source!Y304</f>
        <v>0</v>
      </c>
      <c r="U543">
        <f>ROUND((175/100)*ROUND(Source!R303, 2), 2)</f>
        <v>0</v>
      </c>
      <c r="V543">
        <f>ROUND((0/100)*ROUND(Source!R304, 2), 2)</f>
        <v>0</v>
      </c>
      <c r="AC543">
        <v>5</v>
      </c>
    </row>
    <row r="544" spans="1:29" ht="14" x14ac:dyDescent="0.25">
      <c r="A544" s="69"/>
      <c r="B544" s="69"/>
      <c r="C544" s="70" t="s">
        <v>1397</v>
      </c>
      <c r="D544" s="69"/>
      <c r="E544" s="69"/>
      <c r="F544" s="69"/>
      <c r="G544" s="69"/>
      <c r="H544" s="71">
        <f>I543+0</f>
        <v>29120.14</v>
      </c>
      <c r="I544" s="71"/>
      <c r="J544" s="71">
        <f>K543+0</f>
        <v>220439.46</v>
      </c>
      <c r="K544" s="71"/>
      <c r="O544" s="60">
        <f>I543+0</f>
        <v>29120.14</v>
      </c>
      <c r="P544" s="60">
        <f>K543+0</f>
        <v>220439.46</v>
      </c>
    </row>
    <row r="547" spans="1:29" ht="14" x14ac:dyDescent="0.3">
      <c r="A547" s="62" t="str">
        <f>CONCATENATE("Итого по разделу: ",IF(Source!G306&lt;&gt;"Новый раздел", Source!G306, ""))</f>
        <v>Итого по разделу: Программное обеспечение</v>
      </c>
      <c r="B547" s="62"/>
      <c r="C547" s="62"/>
      <c r="D547" s="62"/>
      <c r="E547" s="62"/>
      <c r="F547" s="62"/>
      <c r="G547" s="62"/>
      <c r="H547" s="59">
        <f>SUM(O517:O546)</f>
        <v>46406.64</v>
      </c>
      <c r="I547" s="58"/>
      <c r="J547" s="59">
        <f>SUM(P517:P546)</f>
        <v>358112.37</v>
      </c>
      <c r="K547" s="58"/>
    </row>
    <row r="548" spans="1:29" hidden="1" x14ac:dyDescent="0.25">
      <c r="A548" t="s">
        <v>1400</v>
      </c>
      <c r="I548">
        <f>SUM(W517:W547)</f>
        <v>0</v>
      </c>
      <c r="J548">
        <f>SUM(X517:X547)</f>
        <v>0</v>
      </c>
    </row>
    <row r="549" spans="1:29" hidden="1" x14ac:dyDescent="0.25">
      <c r="A549" t="s">
        <v>1401</v>
      </c>
      <c r="I549">
        <f>SUM(Y517:Y548)</f>
        <v>0</v>
      </c>
      <c r="J549">
        <f>SUM(Z517:Z548)</f>
        <v>0</v>
      </c>
    </row>
    <row r="551" spans="1:29" ht="16.5" x14ac:dyDescent="0.25">
      <c r="A551" s="42" t="str">
        <f>CONCATENATE("Раздел: ",IF(Source!G336&lt;&gt;"Новый раздел", Source!G336, ""))</f>
        <v>Раздел: Щиты и пульты</v>
      </c>
      <c r="B551" s="42"/>
      <c r="C551" s="42"/>
      <c r="D551" s="42"/>
      <c r="E551" s="42"/>
      <c r="F551" s="42"/>
      <c r="G551" s="42"/>
      <c r="H551" s="42"/>
      <c r="I551" s="42"/>
      <c r="J551" s="42"/>
      <c r="K551" s="42"/>
    </row>
    <row r="552" spans="1:29" ht="14.5" x14ac:dyDescent="0.25">
      <c r="A552" s="44">
        <v>66</v>
      </c>
      <c r="B552" s="44" t="str">
        <f>Source!F340</f>
        <v>4.11-17-1</v>
      </c>
      <c r="C552" s="44" t="s">
        <v>407</v>
      </c>
      <c r="D552" s="46" t="str">
        <f>Source!H340</f>
        <v>1  ШТ.</v>
      </c>
      <c r="E552" s="45">
        <f>Source!I340</f>
        <v>92</v>
      </c>
      <c r="F552" s="48"/>
      <c r="G552" s="47"/>
      <c r="H552" s="45"/>
      <c r="I552" s="48"/>
      <c r="J552" s="45"/>
      <c r="K552" s="48"/>
      <c r="Q552">
        <f>Source!X340</f>
        <v>6259.47</v>
      </c>
      <c r="R552">
        <f>Source!X341</f>
        <v>352721.3</v>
      </c>
      <c r="S552">
        <f>Source!Y340</f>
        <v>3199.29</v>
      </c>
      <c r="T552">
        <f>Source!Y341</f>
        <v>180279.78</v>
      </c>
      <c r="U552">
        <f>ROUND((175/100)*ROUND(Source!R340, 2), 2)</f>
        <v>76.86</v>
      </c>
      <c r="V552">
        <f>ROUND((0/100)*ROUND(Source!R341, 2), 2)</f>
        <v>0</v>
      </c>
      <c r="AC552">
        <v>0</v>
      </c>
    </row>
    <row r="553" spans="1:29" ht="25" x14ac:dyDescent="0.25">
      <c r="C553" s="49" t="str">
        <f>"Объем: "&amp;Source!I340&amp;"=1+"&amp;"1+"&amp;"4+"&amp;"2+"&amp;"1+"&amp;"2+"&amp;"2+"&amp;"43+"&amp;"1+"&amp;"8+"&amp;"20+"&amp;"1+"&amp;"1+"&amp;"1+"&amp;"1+"&amp;"3"</f>
        <v>Объем: 92=1+1+4+2+1+2+2+43+1+8+20+1+1+1+1+3</v>
      </c>
    </row>
    <row r="554" spans="1:29" ht="14.5" x14ac:dyDescent="0.25">
      <c r="A554" s="44"/>
      <c r="B554" s="44"/>
      <c r="C554" s="44" t="s">
        <v>1388</v>
      </c>
      <c r="D554" s="46"/>
      <c r="E554" s="45"/>
      <c r="F554" s="48">
        <f>Source!AO340</f>
        <v>59.79</v>
      </c>
      <c r="G554" s="50" t="s">
        <v>220</v>
      </c>
      <c r="H554" s="45">
        <f>Source!AV341</f>
        <v>1.0469999999999999</v>
      </c>
      <c r="I554" s="48">
        <f>Source!S340</f>
        <v>6911.05</v>
      </c>
      <c r="J554" s="45">
        <f>IF(Source!BA341&lt;&gt; 0, Source!BA341, 1)</f>
        <v>56.35</v>
      </c>
      <c r="K554" s="48">
        <f>Source!S341</f>
        <v>389437.67</v>
      </c>
    </row>
    <row r="555" spans="1:29" ht="14.5" x14ac:dyDescent="0.25">
      <c r="A555" s="44"/>
      <c r="B555" s="44"/>
      <c r="C555" s="44" t="s">
        <v>1398</v>
      </c>
      <c r="D555" s="46"/>
      <c r="E555" s="45"/>
      <c r="F555" s="48">
        <f>Source!AM340</f>
        <v>4.2699999999999996</v>
      </c>
      <c r="G555" s="50" t="s">
        <v>220</v>
      </c>
      <c r="H555" s="45">
        <f>Source!AV341</f>
        <v>1.0469999999999999</v>
      </c>
      <c r="I555" s="48">
        <f>Source!Q340</f>
        <v>493.56</v>
      </c>
      <c r="J555" s="45">
        <f>IF(Source!BB341&lt;&gt; 0, Source!BB341, 1)</f>
        <v>15.26</v>
      </c>
      <c r="K555" s="48">
        <f>Source!Q341</f>
        <v>7531.73</v>
      </c>
    </row>
    <row r="556" spans="1:29" ht="14.5" x14ac:dyDescent="0.25">
      <c r="A556" s="44"/>
      <c r="B556" s="44"/>
      <c r="C556" s="44" t="s">
        <v>1399</v>
      </c>
      <c r="D556" s="46"/>
      <c r="E556" s="45"/>
      <c r="F556" s="48">
        <f>Source!AN340</f>
        <v>0.38</v>
      </c>
      <c r="G556" s="50" t="s">
        <v>220</v>
      </c>
      <c r="H556" s="45">
        <f>Source!AV341</f>
        <v>1.0469999999999999</v>
      </c>
      <c r="I556" s="61">
        <f>Source!R340</f>
        <v>43.92</v>
      </c>
      <c r="J556" s="45">
        <f>IF(Source!BS341&lt;&gt; 0, Source!BS341, 1)</f>
        <v>56.35</v>
      </c>
      <c r="K556" s="61">
        <f>Source!R341</f>
        <v>2474.89</v>
      </c>
    </row>
    <row r="557" spans="1:29" ht="14.5" x14ac:dyDescent="0.25">
      <c r="A557" s="44"/>
      <c r="B557" s="44"/>
      <c r="C557" s="44" t="s">
        <v>1416</v>
      </c>
      <c r="D557" s="46"/>
      <c r="E557" s="45"/>
      <c r="F557" s="48">
        <f>Source!AL340</f>
        <v>89.36</v>
      </c>
      <c r="G557" s="50" t="s">
        <v>3</v>
      </c>
      <c r="H557" s="45">
        <f>Source!AW341</f>
        <v>1</v>
      </c>
      <c r="I557" s="48">
        <f>Source!P340</f>
        <v>8221.1200000000008</v>
      </c>
      <c r="J557" s="45">
        <f>IF(Source!BC341&lt;&gt; 0, Source!BC341, 1)</f>
        <v>4.5</v>
      </c>
      <c r="K557" s="48">
        <f>Source!P341</f>
        <v>36995.040000000001</v>
      </c>
    </row>
    <row r="558" spans="1:29" ht="14.5" x14ac:dyDescent="0.25">
      <c r="A558" s="44"/>
      <c r="B558" s="44"/>
      <c r="C558" s="44" t="s">
        <v>1390</v>
      </c>
      <c r="D558" s="46" t="s">
        <v>1391</v>
      </c>
      <c r="E558" s="45">
        <f>Source!BZ341</f>
        <v>90</v>
      </c>
      <c r="F558" s="48"/>
      <c r="G558" s="47"/>
      <c r="H558" s="45"/>
      <c r="I558" s="48">
        <f>SUM(Q552:Q557)</f>
        <v>6259.47</v>
      </c>
      <c r="J558" s="45">
        <f>Source!AT341</f>
        <v>90</v>
      </c>
      <c r="K558" s="48">
        <f>SUM(R552:R557)</f>
        <v>352721.3</v>
      </c>
    </row>
    <row r="559" spans="1:29" ht="14.5" x14ac:dyDescent="0.25">
      <c r="A559" s="44"/>
      <c r="B559" s="44"/>
      <c r="C559" s="44" t="s">
        <v>1392</v>
      </c>
      <c r="D559" s="46" t="s">
        <v>1391</v>
      </c>
      <c r="E559" s="45">
        <f>Source!CA341</f>
        <v>46</v>
      </c>
      <c r="F559" s="48"/>
      <c r="G559" s="47"/>
      <c r="H559" s="45"/>
      <c r="I559" s="48">
        <f>SUM(S552:S558)</f>
        <v>3199.29</v>
      </c>
      <c r="J559" s="45">
        <f>Source!AU341</f>
        <v>46</v>
      </c>
      <c r="K559" s="48">
        <f>SUM(T552:T558)</f>
        <v>180279.78</v>
      </c>
    </row>
    <row r="560" spans="1:29" ht="14.5" x14ac:dyDescent="0.25">
      <c r="A560" s="51"/>
      <c r="B560" s="51"/>
      <c r="C560" s="51" t="s">
        <v>1393</v>
      </c>
      <c r="D560" s="52" t="s">
        <v>1394</v>
      </c>
      <c r="E560" s="53">
        <f>Source!AQ340</f>
        <v>5.15</v>
      </c>
      <c r="F560" s="54"/>
      <c r="G560" s="55" t="s">
        <v>220</v>
      </c>
      <c r="H560" s="53">
        <f>Source!AV341</f>
        <v>1.0469999999999999</v>
      </c>
      <c r="I560" s="54">
        <f>Source!U340</f>
        <v>595.28232000000003</v>
      </c>
      <c r="J560" s="53"/>
      <c r="K560" s="54"/>
    </row>
    <row r="561" spans="1:29" ht="14" x14ac:dyDescent="0.25">
      <c r="C561" s="56" t="s">
        <v>1395</v>
      </c>
      <c r="H561" s="57">
        <f>I554+I555+I557+I558+I559+0-0-0</f>
        <v>25084.49</v>
      </c>
      <c r="I561" s="57"/>
      <c r="J561" s="57">
        <f>K554+K555+K557+K558+K559+0-0-0</f>
        <v>966965.52</v>
      </c>
      <c r="K561" s="57"/>
    </row>
    <row r="562" spans="1:29" ht="14" hidden="1" x14ac:dyDescent="0.25">
      <c r="C562" s="56" t="s">
        <v>1396</v>
      </c>
      <c r="H562" s="59">
        <f>0+0</f>
        <v>0</v>
      </c>
      <c r="I562" s="59"/>
      <c r="J562" s="59">
        <f>0+0</f>
        <v>0</v>
      </c>
      <c r="K562" s="59"/>
    </row>
    <row r="563" spans="1:29" ht="14" x14ac:dyDescent="0.25">
      <c r="C563" s="56" t="s">
        <v>1397</v>
      </c>
      <c r="H563" s="59">
        <f>I554+I555+I557+I558+I559+0</f>
        <v>25084.49</v>
      </c>
      <c r="I563" s="59"/>
      <c r="J563" s="59">
        <f>K554+K555+K557+K558+K559+0</f>
        <v>966965.52</v>
      </c>
      <c r="K563" s="59"/>
      <c r="O563" s="60">
        <f>I554+I555+I557+I558+I559+0</f>
        <v>25084.49</v>
      </c>
      <c r="P563" s="60">
        <f>K554+K555+K557+K558+K559+0</f>
        <v>966965.52</v>
      </c>
    </row>
    <row r="565" spans="1:29" ht="54" x14ac:dyDescent="0.25">
      <c r="A565" s="64">
        <v>67</v>
      </c>
      <c r="B565" s="64" t="str">
        <f>Source!F346</f>
        <v>КА, п.28</v>
      </c>
      <c r="C565" s="64" t="s">
        <v>1431</v>
      </c>
      <c r="D565" s="65" t="str">
        <f>Source!H346</f>
        <v>ШТ</v>
      </c>
      <c r="E565" s="66">
        <f>Source!I346</f>
        <v>1</v>
      </c>
      <c r="F565" s="67">
        <f>Source!AL346</f>
        <v>25765.4</v>
      </c>
      <c r="G565" s="68" t="s">
        <v>3</v>
      </c>
      <c r="H565" s="66">
        <f>Source!AW347</f>
        <v>1</v>
      </c>
      <c r="I565" s="67">
        <f>Source!P346</f>
        <v>25765.4</v>
      </c>
      <c r="J565" s="66">
        <f>IF(Source!BC347&lt;&gt; 0, Source!BC347, 1)</f>
        <v>7.57</v>
      </c>
      <c r="K565" s="67">
        <f>Source!P347</f>
        <v>195044.08</v>
      </c>
      <c r="Q565">
        <f>Source!X346</f>
        <v>0</v>
      </c>
      <c r="R565">
        <f>Source!X347</f>
        <v>0</v>
      </c>
      <c r="S565">
        <f>Source!Y346</f>
        <v>0</v>
      </c>
      <c r="T565">
        <f>Source!Y347</f>
        <v>0</v>
      </c>
      <c r="U565">
        <f>ROUND((175/100)*ROUND(Source!R346, 2), 2)</f>
        <v>0</v>
      </c>
      <c r="V565">
        <f>ROUND((0/100)*ROUND(Source!R347, 2), 2)</f>
        <v>0</v>
      </c>
      <c r="AC565">
        <v>5</v>
      </c>
    </row>
    <row r="566" spans="1:29" ht="14" x14ac:dyDescent="0.25">
      <c r="A566" s="69"/>
      <c r="B566" s="69"/>
      <c r="C566" s="70" t="s">
        <v>1397</v>
      </c>
      <c r="D566" s="69"/>
      <c r="E566" s="69"/>
      <c r="F566" s="69"/>
      <c r="G566" s="69"/>
      <c r="H566" s="71">
        <f>I565+0</f>
        <v>25765.4</v>
      </c>
      <c r="I566" s="71"/>
      <c r="J566" s="71">
        <f>K565+0</f>
        <v>195044.08</v>
      </c>
      <c r="K566" s="71"/>
      <c r="O566" s="60">
        <f>I565+0</f>
        <v>25765.4</v>
      </c>
      <c r="P566" s="60">
        <f>K565+0</f>
        <v>195044.08</v>
      </c>
    </row>
    <row r="568" spans="1:29" ht="54" x14ac:dyDescent="0.25">
      <c r="A568" s="64">
        <v>68</v>
      </c>
      <c r="B568" s="64" t="str">
        <f>Source!F348</f>
        <v>КА, п.29</v>
      </c>
      <c r="C568" s="64" t="s">
        <v>1432</v>
      </c>
      <c r="D568" s="65" t="str">
        <f>Source!H348</f>
        <v>ШТ</v>
      </c>
      <c r="E568" s="66">
        <f>Source!I348</f>
        <v>1</v>
      </c>
      <c r="F568" s="67">
        <f>Source!AL348</f>
        <v>25999.74</v>
      </c>
      <c r="G568" s="68" t="s">
        <v>3</v>
      </c>
      <c r="H568" s="66">
        <f>Source!AW349</f>
        <v>1</v>
      </c>
      <c r="I568" s="67">
        <f>Source!P348</f>
        <v>25999.74</v>
      </c>
      <c r="J568" s="66">
        <f>IF(Source!BC349&lt;&gt; 0, Source!BC349, 1)</f>
        <v>7.57</v>
      </c>
      <c r="K568" s="67">
        <f>Source!P349</f>
        <v>196818.03</v>
      </c>
      <c r="Q568">
        <f>Source!X348</f>
        <v>0</v>
      </c>
      <c r="R568">
        <f>Source!X349</f>
        <v>0</v>
      </c>
      <c r="S568">
        <f>Source!Y348</f>
        <v>0</v>
      </c>
      <c r="T568">
        <f>Source!Y349</f>
        <v>0</v>
      </c>
      <c r="U568">
        <f>ROUND((175/100)*ROUND(Source!R348, 2), 2)</f>
        <v>0</v>
      </c>
      <c r="V568">
        <f>ROUND((0/100)*ROUND(Source!R349, 2), 2)</f>
        <v>0</v>
      </c>
      <c r="AC568">
        <v>5</v>
      </c>
    </row>
    <row r="569" spans="1:29" ht="14" x14ac:dyDescent="0.25">
      <c r="A569" s="69"/>
      <c r="B569" s="69"/>
      <c r="C569" s="70" t="s">
        <v>1397</v>
      </c>
      <c r="D569" s="69"/>
      <c r="E569" s="69"/>
      <c r="F569" s="69"/>
      <c r="G569" s="69"/>
      <c r="H569" s="71">
        <f>I568+0</f>
        <v>25999.74</v>
      </c>
      <c r="I569" s="71"/>
      <c r="J569" s="71">
        <f>K568+0</f>
        <v>196818.03</v>
      </c>
      <c r="K569" s="71"/>
      <c r="O569" s="60">
        <f>I568+0</f>
        <v>25999.74</v>
      </c>
      <c r="P569" s="60">
        <f>K568+0</f>
        <v>196818.03</v>
      </c>
    </row>
    <row r="571" spans="1:29" ht="68" x14ac:dyDescent="0.25">
      <c r="A571" s="64">
        <v>69</v>
      </c>
      <c r="B571" s="64" t="str">
        <f>Source!F350</f>
        <v>КА, п.30</v>
      </c>
      <c r="C571" s="64" t="s">
        <v>1433</v>
      </c>
      <c r="D571" s="65" t="str">
        <f>Source!H350</f>
        <v>ШТ</v>
      </c>
      <c r="E571" s="66">
        <f>Source!I350</f>
        <v>4</v>
      </c>
      <c r="F571" s="67">
        <f>Source!AL350</f>
        <v>32320.270000000004</v>
      </c>
      <c r="G571" s="68" t="s">
        <v>3</v>
      </c>
      <c r="H571" s="66">
        <f>Source!AW351</f>
        <v>1</v>
      </c>
      <c r="I571" s="67">
        <f>Source!P350</f>
        <v>129281.08</v>
      </c>
      <c r="J571" s="66">
        <f>IF(Source!BC351&lt;&gt; 0, Source!BC351, 1)</f>
        <v>7.57</v>
      </c>
      <c r="K571" s="67">
        <f>Source!P351</f>
        <v>978657.78</v>
      </c>
      <c r="Q571">
        <f>Source!X350</f>
        <v>0</v>
      </c>
      <c r="R571">
        <f>Source!X351</f>
        <v>0</v>
      </c>
      <c r="S571">
        <f>Source!Y350</f>
        <v>0</v>
      </c>
      <c r="T571">
        <f>Source!Y351</f>
        <v>0</v>
      </c>
      <c r="U571">
        <f>ROUND((175/100)*ROUND(Source!R350, 2), 2)</f>
        <v>0</v>
      </c>
      <c r="V571">
        <f>ROUND((0/100)*ROUND(Source!R351, 2), 2)</f>
        <v>0</v>
      </c>
      <c r="AC571">
        <v>5</v>
      </c>
    </row>
    <row r="572" spans="1:29" ht="14" x14ac:dyDescent="0.25">
      <c r="A572" s="69"/>
      <c r="B572" s="69"/>
      <c r="C572" s="70" t="s">
        <v>1397</v>
      </c>
      <c r="D572" s="69"/>
      <c r="E572" s="69"/>
      <c r="F572" s="69"/>
      <c r="G572" s="69"/>
      <c r="H572" s="71">
        <f>I571+0</f>
        <v>129281.08</v>
      </c>
      <c r="I572" s="71"/>
      <c r="J572" s="71">
        <f>K571+0</f>
        <v>978657.78</v>
      </c>
      <c r="K572" s="71"/>
      <c r="O572" s="60">
        <f>I571+0</f>
        <v>129281.08</v>
      </c>
      <c r="P572" s="60">
        <f>K571+0</f>
        <v>978657.78</v>
      </c>
    </row>
    <row r="574" spans="1:29" ht="68" x14ac:dyDescent="0.25">
      <c r="A574" s="64">
        <v>70</v>
      </c>
      <c r="B574" s="64" t="str">
        <f>Source!F352</f>
        <v>КА, п.31</v>
      </c>
      <c r="C574" s="64" t="s">
        <v>1434</v>
      </c>
      <c r="D574" s="65" t="str">
        <f>Source!H352</f>
        <v>ШТ</v>
      </c>
      <c r="E574" s="66">
        <f>Source!I352</f>
        <v>2</v>
      </c>
      <c r="F574" s="67">
        <f>Source!AL352</f>
        <v>32892.83</v>
      </c>
      <c r="G574" s="68" t="s">
        <v>3</v>
      </c>
      <c r="H574" s="66">
        <f>Source!AW353</f>
        <v>1</v>
      </c>
      <c r="I574" s="67">
        <f>Source!P352</f>
        <v>65785.66</v>
      </c>
      <c r="J574" s="66">
        <f>IF(Source!BC353&lt;&gt; 0, Source!BC353, 1)</f>
        <v>7.57</v>
      </c>
      <c r="K574" s="67">
        <f>Source!P353</f>
        <v>497997.45</v>
      </c>
      <c r="Q574">
        <f>Source!X352</f>
        <v>0</v>
      </c>
      <c r="R574">
        <f>Source!X353</f>
        <v>0</v>
      </c>
      <c r="S574">
        <f>Source!Y352</f>
        <v>0</v>
      </c>
      <c r="T574">
        <f>Source!Y353</f>
        <v>0</v>
      </c>
      <c r="U574">
        <f>ROUND((175/100)*ROUND(Source!R352, 2), 2)</f>
        <v>0</v>
      </c>
      <c r="V574">
        <f>ROUND((0/100)*ROUND(Source!R353, 2), 2)</f>
        <v>0</v>
      </c>
      <c r="AC574">
        <v>5</v>
      </c>
    </row>
    <row r="575" spans="1:29" ht="14" x14ac:dyDescent="0.25">
      <c r="A575" s="69"/>
      <c r="B575" s="69"/>
      <c r="C575" s="70" t="s">
        <v>1397</v>
      </c>
      <c r="D575" s="69"/>
      <c r="E575" s="69"/>
      <c r="F575" s="69"/>
      <c r="G575" s="69"/>
      <c r="H575" s="71">
        <f>I574+0</f>
        <v>65785.66</v>
      </c>
      <c r="I575" s="71"/>
      <c r="J575" s="71">
        <f>K574+0</f>
        <v>497997.45</v>
      </c>
      <c r="K575" s="71"/>
      <c r="O575" s="60">
        <f>I574+0</f>
        <v>65785.66</v>
      </c>
      <c r="P575" s="60">
        <f>K574+0</f>
        <v>497997.45</v>
      </c>
    </row>
    <row r="577" spans="1:29" ht="68" x14ac:dyDescent="0.25">
      <c r="A577" s="64">
        <v>71</v>
      </c>
      <c r="B577" s="64" t="str">
        <f>Source!F354</f>
        <v>КА, п.32</v>
      </c>
      <c r="C577" s="64" t="s">
        <v>1435</v>
      </c>
      <c r="D577" s="65" t="str">
        <f>Source!H354</f>
        <v>ШТ</v>
      </c>
      <c r="E577" s="66">
        <f>Source!I354</f>
        <v>1</v>
      </c>
      <c r="F577" s="67">
        <f>Source!AL354</f>
        <v>33228.47</v>
      </c>
      <c r="G577" s="68" t="s">
        <v>3</v>
      </c>
      <c r="H577" s="66">
        <f>Source!AW355</f>
        <v>1</v>
      </c>
      <c r="I577" s="67">
        <f>Source!P354</f>
        <v>33228.47</v>
      </c>
      <c r="J577" s="66">
        <f>IF(Source!BC355&lt;&gt; 0, Source!BC355, 1)</f>
        <v>7.57</v>
      </c>
      <c r="K577" s="67">
        <f>Source!P355</f>
        <v>251539.52</v>
      </c>
      <c r="Q577">
        <f>Source!X354</f>
        <v>0</v>
      </c>
      <c r="R577">
        <f>Source!X355</f>
        <v>0</v>
      </c>
      <c r="S577">
        <f>Source!Y354</f>
        <v>0</v>
      </c>
      <c r="T577">
        <f>Source!Y355</f>
        <v>0</v>
      </c>
      <c r="U577">
        <f>ROUND((175/100)*ROUND(Source!R354, 2), 2)</f>
        <v>0</v>
      </c>
      <c r="V577">
        <f>ROUND((0/100)*ROUND(Source!R355, 2), 2)</f>
        <v>0</v>
      </c>
      <c r="AC577">
        <v>5</v>
      </c>
    </row>
    <row r="578" spans="1:29" ht="14" x14ac:dyDescent="0.25">
      <c r="A578" s="69"/>
      <c r="B578" s="69"/>
      <c r="C578" s="70" t="s">
        <v>1397</v>
      </c>
      <c r="D578" s="69"/>
      <c r="E578" s="69"/>
      <c r="F578" s="69"/>
      <c r="G578" s="69"/>
      <c r="H578" s="71">
        <f>I577+0</f>
        <v>33228.47</v>
      </c>
      <c r="I578" s="71"/>
      <c r="J578" s="71">
        <f>K577+0</f>
        <v>251539.52</v>
      </c>
      <c r="K578" s="71"/>
      <c r="O578" s="60">
        <f>I577+0</f>
        <v>33228.47</v>
      </c>
      <c r="P578" s="60">
        <f>K577+0</f>
        <v>251539.52</v>
      </c>
    </row>
    <row r="580" spans="1:29" ht="68" x14ac:dyDescent="0.25">
      <c r="A580" s="64">
        <v>72</v>
      </c>
      <c r="B580" s="64" t="str">
        <f>Source!F356</f>
        <v>КА, п.33</v>
      </c>
      <c r="C580" s="64" t="s">
        <v>1436</v>
      </c>
      <c r="D580" s="65" t="str">
        <f>Source!H356</f>
        <v>ШТ</v>
      </c>
      <c r="E580" s="66">
        <f>Source!I356</f>
        <v>2</v>
      </c>
      <c r="F580" s="67">
        <f>Source!AL356</f>
        <v>28218.23</v>
      </c>
      <c r="G580" s="68" t="s">
        <v>3</v>
      </c>
      <c r="H580" s="66">
        <f>Source!AW357</f>
        <v>1</v>
      </c>
      <c r="I580" s="67">
        <f>Source!P356</f>
        <v>56436.46</v>
      </c>
      <c r="J580" s="66">
        <f>IF(Source!BC357&lt;&gt; 0, Source!BC357, 1)</f>
        <v>7.57</v>
      </c>
      <c r="K580" s="67">
        <f>Source!P357</f>
        <v>427224</v>
      </c>
      <c r="Q580">
        <f>Source!X356</f>
        <v>0</v>
      </c>
      <c r="R580">
        <f>Source!X357</f>
        <v>0</v>
      </c>
      <c r="S580">
        <f>Source!Y356</f>
        <v>0</v>
      </c>
      <c r="T580">
        <f>Source!Y357</f>
        <v>0</v>
      </c>
      <c r="U580">
        <f>ROUND((175/100)*ROUND(Source!R356, 2), 2)</f>
        <v>0</v>
      </c>
      <c r="V580">
        <f>ROUND((0/100)*ROUND(Source!R357, 2), 2)</f>
        <v>0</v>
      </c>
      <c r="AC580">
        <v>5</v>
      </c>
    </row>
    <row r="581" spans="1:29" ht="14" x14ac:dyDescent="0.25">
      <c r="A581" s="69"/>
      <c r="B581" s="69"/>
      <c r="C581" s="70" t="s">
        <v>1397</v>
      </c>
      <c r="D581" s="69"/>
      <c r="E581" s="69"/>
      <c r="F581" s="69"/>
      <c r="G581" s="69"/>
      <c r="H581" s="71">
        <f>I580+0</f>
        <v>56436.46</v>
      </c>
      <c r="I581" s="71"/>
      <c r="J581" s="71">
        <f>K580+0</f>
        <v>427224</v>
      </c>
      <c r="K581" s="71"/>
      <c r="O581" s="60">
        <f>I580+0</f>
        <v>56436.46</v>
      </c>
      <c r="P581" s="60">
        <f>K580+0</f>
        <v>427224</v>
      </c>
    </row>
    <row r="583" spans="1:29" ht="68" x14ac:dyDescent="0.25">
      <c r="A583" s="64">
        <v>73</v>
      </c>
      <c r="B583" s="64" t="str">
        <f>Source!F358</f>
        <v>КА, п.34</v>
      </c>
      <c r="C583" s="64" t="s">
        <v>1437</v>
      </c>
      <c r="D583" s="65" t="str">
        <f>Source!H358</f>
        <v>ШТ</v>
      </c>
      <c r="E583" s="66">
        <f>Source!I358</f>
        <v>2</v>
      </c>
      <c r="F583" s="67">
        <f>Source!AL358</f>
        <v>32320.270000000004</v>
      </c>
      <c r="G583" s="68" t="s">
        <v>3</v>
      </c>
      <c r="H583" s="66">
        <f>Source!AW359</f>
        <v>1</v>
      </c>
      <c r="I583" s="67">
        <f>Source!P358</f>
        <v>64640.54</v>
      </c>
      <c r="J583" s="66">
        <f>IF(Source!BC359&lt;&gt; 0, Source!BC359, 1)</f>
        <v>7.57</v>
      </c>
      <c r="K583" s="67">
        <f>Source!P359</f>
        <v>489328.89</v>
      </c>
      <c r="Q583">
        <f>Source!X358</f>
        <v>0</v>
      </c>
      <c r="R583">
        <f>Source!X359</f>
        <v>0</v>
      </c>
      <c r="S583">
        <f>Source!Y358</f>
        <v>0</v>
      </c>
      <c r="T583">
        <f>Source!Y359</f>
        <v>0</v>
      </c>
      <c r="U583">
        <f>ROUND((175/100)*ROUND(Source!R358, 2), 2)</f>
        <v>0</v>
      </c>
      <c r="V583">
        <f>ROUND((0/100)*ROUND(Source!R359, 2), 2)</f>
        <v>0</v>
      </c>
      <c r="AC583">
        <v>5</v>
      </c>
    </row>
    <row r="584" spans="1:29" ht="14" x14ac:dyDescent="0.25">
      <c r="A584" s="69"/>
      <c r="B584" s="69"/>
      <c r="C584" s="70" t="s">
        <v>1397</v>
      </c>
      <c r="D584" s="69"/>
      <c r="E584" s="69"/>
      <c r="F584" s="69"/>
      <c r="G584" s="69"/>
      <c r="H584" s="71">
        <f>I583+0</f>
        <v>64640.54</v>
      </c>
      <c r="I584" s="71"/>
      <c r="J584" s="71">
        <f>K583+0</f>
        <v>489328.89</v>
      </c>
      <c r="K584" s="71"/>
      <c r="O584" s="60">
        <f>I583+0</f>
        <v>64640.54</v>
      </c>
      <c r="P584" s="60">
        <f>K583+0</f>
        <v>489328.89</v>
      </c>
    </row>
    <row r="586" spans="1:29" ht="68" x14ac:dyDescent="0.25">
      <c r="A586" s="64">
        <v>74</v>
      </c>
      <c r="B586" s="64" t="str">
        <f>Source!F360</f>
        <v>КА, п.35</v>
      </c>
      <c r="C586" s="64" t="s">
        <v>1438</v>
      </c>
      <c r="D586" s="65" t="str">
        <f>Source!H360</f>
        <v>ШТ</v>
      </c>
      <c r="E586" s="66">
        <f>Source!I360</f>
        <v>43</v>
      </c>
      <c r="F586" s="67">
        <f>Source!AL360</f>
        <v>32892.83</v>
      </c>
      <c r="G586" s="68" t="s">
        <v>3</v>
      </c>
      <c r="H586" s="66">
        <f>Source!AW361</f>
        <v>1</v>
      </c>
      <c r="I586" s="67">
        <f>Source!P360</f>
        <v>1414391.69</v>
      </c>
      <c r="J586" s="66">
        <f>IF(Source!BC361&lt;&gt; 0, Source!BC361, 1)</f>
        <v>7.57</v>
      </c>
      <c r="K586" s="67">
        <f>Source!P361</f>
        <v>10706945.09</v>
      </c>
      <c r="Q586">
        <f>Source!X360</f>
        <v>0</v>
      </c>
      <c r="R586">
        <f>Source!X361</f>
        <v>0</v>
      </c>
      <c r="S586">
        <f>Source!Y360</f>
        <v>0</v>
      </c>
      <c r="T586">
        <f>Source!Y361</f>
        <v>0</v>
      </c>
      <c r="U586">
        <f>ROUND((175/100)*ROUND(Source!R360, 2), 2)</f>
        <v>0</v>
      </c>
      <c r="V586">
        <f>ROUND((0/100)*ROUND(Source!R361, 2), 2)</f>
        <v>0</v>
      </c>
      <c r="AC586">
        <v>5</v>
      </c>
    </row>
    <row r="587" spans="1:29" ht="14" x14ac:dyDescent="0.25">
      <c r="A587" s="69"/>
      <c r="B587" s="69"/>
      <c r="C587" s="70" t="s">
        <v>1397</v>
      </c>
      <c r="D587" s="69"/>
      <c r="E587" s="69"/>
      <c r="F587" s="69"/>
      <c r="G587" s="69"/>
      <c r="H587" s="71">
        <f>I586+0</f>
        <v>1414391.69</v>
      </c>
      <c r="I587" s="71"/>
      <c r="J587" s="71">
        <f>K586+0</f>
        <v>10706945.09</v>
      </c>
      <c r="K587" s="71"/>
      <c r="O587" s="60">
        <f>I586+0</f>
        <v>1414391.69</v>
      </c>
      <c r="P587" s="60">
        <f>K586+0</f>
        <v>10706945.09</v>
      </c>
    </row>
    <row r="589" spans="1:29" ht="68" x14ac:dyDescent="0.25">
      <c r="A589" s="64">
        <v>75</v>
      </c>
      <c r="B589" s="64" t="str">
        <f>Source!F362</f>
        <v>КА, п.36</v>
      </c>
      <c r="C589" s="64" t="s">
        <v>1439</v>
      </c>
      <c r="D589" s="65" t="str">
        <f>Source!H362</f>
        <v>ШТ</v>
      </c>
      <c r="E589" s="66">
        <f>Source!I362</f>
        <v>1</v>
      </c>
      <c r="F589" s="67">
        <f>Source!AL362</f>
        <v>33228.47</v>
      </c>
      <c r="G589" s="68" t="s">
        <v>3</v>
      </c>
      <c r="H589" s="66">
        <f>Source!AW363</f>
        <v>1</v>
      </c>
      <c r="I589" s="67">
        <f>Source!P362</f>
        <v>33228.47</v>
      </c>
      <c r="J589" s="66">
        <f>IF(Source!BC363&lt;&gt; 0, Source!BC363, 1)</f>
        <v>7.57</v>
      </c>
      <c r="K589" s="67">
        <f>Source!P363</f>
        <v>251539.52</v>
      </c>
      <c r="Q589">
        <f>Source!X362</f>
        <v>0</v>
      </c>
      <c r="R589">
        <f>Source!X363</f>
        <v>0</v>
      </c>
      <c r="S589">
        <f>Source!Y362</f>
        <v>0</v>
      </c>
      <c r="T589">
        <f>Source!Y363</f>
        <v>0</v>
      </c>
      <c r="U589">
        <f>ROUND((175/100)*ROUND(Source!R362, 2), 2)</f>
        <v>0</v>
      </c>
      <c r="V589">
        <f>ROUND((0/100)*ROUND(Source!R363, 2), 2)</f>
        <v>0</v>
      </c>
      <c r="AC589">
        <v>5</v>
      </c>
    </row>
    <row r="590" spans="1:29" ht="14" x14ac:dyDescent="0.25">
      <c r="A590" s="69"/>
      <c r="B590" s="69"/>
      <c r="C590" s="70" t="s">
        <v>1397</v>
      </c>
      <c r="D590" s="69"/>
      <c r="E590" s="69"/>
      <c r="F590" s="69"/>
      <c r="G590" s="69"/>
      <c r="H590" s="71">
        <f>I589+0</f>
        <v>33228.47</v>
      </c>
      <c r="I590" s="71"/>
      <c r="J590" s="71">
        <f>K589+0</f>
        <v>251539.52</v>
      </c>
      <c r="K590" s="71"/>
      <c r="O590" s="60">
        <f>I589+0</f>
        <v>33228.47</v>
      </c>
      <c r="P590" s="60">
        <f>K589+0</f>
        <v>251539.52</v>
      </c>
    </row>
    <row r="592" spans="1:29" ht="68" x14ac:dyDescent="0.25">
      <c r="A592" s="64">
        <v>76</v>
      </c>
      <c r="B592" s="64" t="str">
        <f>Source!F364</f>
        <v>КА, п.37</v>
      </c>
      <c r="C592" s="64" t="s">
        <v>1440</v>
      </c>
      <c r="D592" s="65" t="str">
        <f>Source!H364</f>
        <v>ШТ</v>
      </c>
      <c r="E592" s="66">
        <f>Source!I364</f>
        <v>8</v>
      </c>
      <c r="F592" s="67">
        <f>Source!AL364</f>
        <v>36117.03</v>
      </c>
      <c r="G592" s="68" t="s">
        <v>3</v>
      </c>
      <c r="H592" s="66">
        <f>Source!AW365</f>
        <v>1</v>
      </c>
      <c r="I592" s="67">
        <f>Source!P364</f>
        <v>288936.24</v>
      </c>
      <c r="J592" s="66">
        <f>IF(Source!BC365&lt;&gt; 0, Source!BC365, 1)</f>
        <v>7.57</v>
      </c>
      <c r="K592" s="67">
        <f>Source!P365</f>
        <v>2187247.34</v>
      </c>
      <c r="Q592">
        <f>Source!X364</f>
        <v>0</v>
      </c>
      <c r="R592">
        <f>Source!X365</f>
        <v>0</v>
      </c>
      <c r="S592">
        <f>Source!Y364</f>
        <v>0</v>
      </c>
      <c r="T592">
        <f>Source!Y365</f>
        <v>0</v>
      </c>
      <c r="U592">
        <f>ROUND((175/100)*ROUND(Source!R364, 2), 2)</f>
        <v>0</v>
      </c>
      <c r="V592">
        <f>ROUND((0/100)*ROUND(Source!R365, 2), 2)</f>
        <v>0</v>
      </c>
      <c r="AC592">
        <v>5</v>
      </c>
    </row>
    <row r="593" spans="1:29" ht="14" x14ac:dyDescent="0.25">
      <c r="A593" s="69"/>
      <c r="B593" s="69"/>
      <c r="C593" s="70" t="s">
        <v>1397</v>
      </c>
      <c r="D593" s="69"/>
      <c r="E593" s="69"/>
      <c r="F593" s="69"/>
      <c r="G593" s="69"/>
      <c r="H593" s="71">
        <f>I592+0</f>
        <v>288936.24</v>
      </c>
      <c r="I593" s="71"/>
      <c r="J593" s="71">
        <f>K592+0</f>
        <v>2187247.34</v>
      </c>
      <c r="K593" s="71"/>
      <c r="O593" s="60">
        <f>I592+0</f>
        <v>288936.24</v>
      </c>
      <c r="P593" s="60">
        <f>K592+0</f>
        <v>2187247.34</v>
      </c>
    </row>
    <row r="595" spans="1:29" ht="68" x14ac:dyDescent="0.25">
      <c r="A595" s="64">
        <v>77</v>
      </c>
      <c r="B595" s="64" t="str">
        <f>Source!F366</f>
        <v>КА, п.38</v>
      </c>
      <c r="C595" s="64" t="s">
        <v>1441</v>
      </c>
      <c r="D595" s="65" t="str">
        <f>Source!H366</f>
        <v>ШТ</v>
      </c>
      <c r="E595" s="66">
        <f>Source!I366</f>
        <v>20</v>
      </c>
      <c r="F595" s="67">
        <f>Source!AL366</f>
        <v>35947.740000000005</v>
      </c>
      <c r="G595" s="68" t="s">
        <v>3</v>
      </c>
      <c r="H595" s="66">
        <f>Source!AW367</f>
        <v>1</v>
      </c>
      <c r="I595" s="67">
        <f>Source!P366</f>
        <v>718954.8</v>
      </c>
      <c r="J595" s="66">
        <f>IF(Source!BC367&lt;&gt; 0, Source!BC367, 1)</f>
        <v>7.57</v>
      </c>
      <c r="K595" s="67">
        <f>Source!P367</f>
        <v>5442487.8399999999</v>
      </c>
      <c r="Q595">
        <f>Source!X366</f>
        <v>0</v>
      </c>
      <c r="R595">
        <f>Source!X367</f>
        <v>0</v>
      </c>
      <c r="S595">
        <f>Source!Y366</f>
        <v>0</v>
      </c>
      <c r="T595">
        <f>Source!Y367</f>
        <v>0</v>
      </c>
      <c r="U595">
        <f>ROUND((175/100)*ROUND(Source!R366, 2), 2)</f>
        <v>0</v>
      </c>
      <c r="V595">
        <f>ROUND((0/100)*ROUND(Source!R367, 2), 2)</f>
        <v>0</v>
      </c>
      <c r="AC595">
        <v>5</v>
      </c>
    </row>
    <row r="596" spans="1:29" ht="14" x14ac:dyDescent="0.25">
      <c r="A596" s="69"/>
      <c r="B596" s="69"/>
      <c r="C596" s="70" t="s">
        <v>1397</v>
      </c>
      <c r="D596" s="69"/>
      <c r="E596" s="69"/>
      <c r="F596" s="69"/>
      <c r="G596" s="69"/>
      <c r="H596" s="71">
        <f>I595+0</f>
        <v>718954.8</v>
      </c>
      <c r="I596" s="71"/>
      <c r="J596" s="71">
        <f>K595+0</f>
        <v>5442487.8399999999</v>
      </c>
      <c r="K596" s="71"/>
      <c r="O596" s="60">
        <f>I595+0</f>
        <v>718954.8</v>
      </c>
      <c r="P596" s="60">
        <f>K595+0</f>
        <v>5442487.8399999999</v>
      </c>
    </row>
    <row r="598" spans="1:29" ht="68" x14ac:dyDescent="0.25">
      <c r="A598" s="64">
        <v>78</v>
      </c>
      <c r="B598" s="64" t="str">
        <f>Source!F368</f>
        <v>КА, п.39</v>
      </c>
      <c r="C598" s="64" t="s">
        <v>1442</v>
      </c>
      <c r="D598" s="65" t="str">
        <f>Source!H368</f>
        <v>ШТ</v>
      </c>
      <c r="E598" s="66">
        <f>Source!I368</f>
        <v>1</v>
      </c>
      <c r="F598" s="67">
        <f>Source!AL368</f>
        <v>38430.769999999997</v>
      </c>
      <c r="G598" s="68" t="s">
        <v>3</v>
      </c>
      <c r="H598" s="66">
        <f>Source!AW369</f>
        <v>1</v>
      </c>
      <c r="I598" s="67">
        <f>Source!P368</f>
        <v>38430.769999999997</v>
      </c>
      <c r="J598" s="66">
        <f>IF(Source!BC369&lt;&gt; 0, Source!BC369, 1)</f>
        <v>7.57</v>
      </c>
      <c r="K598" s="67">
        <f>Source!P369</f>
        <v>290920.93</v>
      </c>
      <c r="Q598">
        <f>Source!X368</f>
        <v>0</v>
      </c>
      <c r="R598">
        <f>Source!X369</f>
        <v>0</v>
      </c>
      <c r="S598">
        <f>Source!Y368</f>
        <v>0</v>
      </c>
      <c r="T598">
        <f>Source!Y369</f>
        <v>0</v>
      </c>
      <c r="U598">
        <f>ROUND((175/100)*ROUND(Source!R368, 2), 2)</f>
        <v>0</v>
      </c>
      <c r="V598">
        <f>ROUND((0/100)*ROUND(Source!R369, 2), 2)</f>
        <v>0</v>
      </c>
      <c r="AC598">
        <v>5</v>
      </c>
    </row>
    <row r="599" spans="1:29" ht="14" x14ac:dyDescent="0.25">
      <c r="A599" s="69"/>
      <c r="B599" s="69"/>
      <c r="C599" s="70" t="s">
        <v>1397</v>
      </c>
      <c r="D599" s="69"/>
      <c r="E599" s="69"/>
      <c r="F599" s="69"/>
      <c r="G599" s="69"/>
      <c r="H599" s="71">
        <f>I598+0</f>
        <v>38430.769999999997</v>
      </c>
      <c r="I599" s="71"/>
      <c r="J599" s="71">
        <f>K598+0</f>
        <v>290920.93</v>
      </c>
      <c r="K599" s="71"/>
      <c r="O599" s="60">
        <f>I598+0</f>
        <v>38430.769999999997</v>
      </c>
      <c r="P599" s="60">
        <f>K598+0</f>
        <v>290920.93</v>
      </c>
    </row>
    <row r="601" spans="1:29" ht="68" x14ac:dyDescent="0.25">
      <c r="A601" s="64">
        <v>79</v>
      </c>
      <c r="B601" s="64" t="str">
        <f>Source!F370</f>
        <v>КА, п.40</v>
      </c>
      <c r="C601" s="64" t="s">
        <v>1443</v>
      </c>
      <c r="D601" s="65" t="str">
        <f>Source!H370</f>
        <v>ШТ</v>
      </c>
      <c r="E601" s="66">
        <f>Source!I370</f>
        <v>1</v>
      </c>
      <c r="F601" s="67">
        <f>Source!AL370</f>
        <v>36062.870000000003</v>
      </c>
      <c r="G601" s="68" t="s">
        <v>3</v>
      </c>
      <c r="H601" s="66">
        <f>Source!AW371</f>
        <v>1</v>
      </c>
      <c r="I601" s="67">
        <f>Source!P370</f>
        <v>36062.870000000003</v>
      </c>
      <c r="J601" s="66">
        <f>IF(Source!BC371&lt;&gt; 0, Source!BC371, 1)</f>
        <v>7.57</v>
      </c>
      <c r="K601" s="67">
        <f>Source!P371</f>
        <v>272995.93</v>
      </c>
      <c r="Q601">
        <f>Source!X370</f>
        <v>0</v>
      </c>
      <c r="R601">
        <f>Source!X371</f>
        <v>0</v>
      </c>
      <c r="S601">
        <f>Source!Y370</f>
        <v>0</v>
      </c>
      <c r="T601">
        <f>Source!Y371</f>
        <v>0</v>
      </c>
      <c r="U601">
        <f>ROUND((175/100)*ROUND(Source!R370, 2), 2)</f>
        <v>0</v>
      </c>
      <c r="V601">
        <f>ROUND((0/100)*ROUND(Source!R371, 2), 2)</f>
        <v>0</v>
      </c>
      <c r="AC601">
        <v>5</v>
      </c>
    </row>
    <row r="602" spans="1:29" ht="14" x14ac:dyDescent="0.25">
      <c r="A602" s="69"/>
      <c r="B602" s="69"/>
      <c r="C602" s="70" t="s">
        <v>1397</v>
      </c>
      <c r="D602" s="69"/>
      <c r="E602" s="69"/>
      <c r="F602" s="69"/>
      <c r="G602" s="69"/>
      <c r="H602" s="71">
        <f>I601+0</f>
        <v>36062.870000000003</v>
      </c>
      <c r="I602" s="71"/>
      <c r="J602" s="71">
        <f>K601+0</f>
        <v>272995.93</v>
      </c>
      <c r="K602" s="71"/>
      <c r="O602" s="60">
        <f>I601+0</f>
        <v>36062.870000000003</v>
      </c>
      <c r="P602" s="60">
        <f>K601+0</f>
        <v>272995.93</v>
      </c>
    </row>
    <row r="604" spans="1:29" ht="68" x14ac:dyDescent="0.25">
      <c r="A604" s="64">
        <v>80</v>
      </c>
      <c r="B604" s="64" t="str">
        <f>Source!F372</f>
        <v>КА, п.41</v>
      </c>
      <c r="C604" s="64" t="s">
        <v>1444</v>
      </c>
      <c r="D604" s="65" t="str">
        <f>Source!H372</f>
        <v>ШТ</v>
      </c>
      <c r="E604" s="66">
        <f>Source!I372</f>
        <v>1</v>
      </c>
      <c r="F604" s="67">
        <f>Source!AL372</f>
        <v>36750.47</v>
      </c>
      <c r="G604" s="68" t="s">
        <v>3</v>
      </c>
      <c r="H604" s="66">
        <f>Source!AW373</f>
        <v>1</v>
      </c>
      <c r="I604" s="67">
        <f>Source!P372</f>
        <v>36750.47</v>
      </c>
      <c r="J604" s="66">
        <f>IF(Source!BC373&lt;&gt; 0, Source!BC373, 1)</f>
        <v>7.57</v>
      </c>
      <c r="K604" s="67">
        <f>Source!P373</f>
        <v>278201.06</v>
      </c>
      <c r="Q604">
        <f>Source!X372</f>
        <v>0</v>
      </c>
      <c r="R604">
        <f>Source!X373</f>
        <v>0</v>
      </c>
      <c r="S604">
        <f>Source!Y372</f>
        <v>0</v>
      </c>
      <c r="T604">
        <f>Source!Y373</f>
        <v>0</v>
      </c>
      <c r="U604">
        <f>ROUND((175/100)*ROUND(Source!R372, 2), 2)</f>
        <v>0</v>
      </c>
      <c r="V604">
        <f>ROUND((0/100)*ROUND(Source!R373, 2), 2)</f>
        <v>0</v>
      </c>
      <c r="AC604">
        <v>5</v>
      </c>
    </row>
    <row r="605" spans="1:29" ht="14" x14ac:dyDescent="0.25">
      <c r="A605" s="69"/>
      <c r="B605" s="69"/>
      <c r="C605" s="70" t="s">
        <v>1397</v>
      </c>
      <c r="D605" s="69"/>
      <c r="E605" s="69"/>
      <c r="F605" s="69"/>
      <c r="G605" s="69"/>
      <c r="H605" s="71">
        <f>I604+0</f>
        <v>36750.47</v>
      </c>
      <c r="I605" s="71"/>
      <c r="J605" s="71">
        <f>K604+0</f>
        <v>278201.06</v>
      </c>
      <c r="K605" s="71"/>
      <c r="O605" s="60">
        <f>I604+0</f>
        <v>36750.47</v>
      </c>
      <c r="P605" s="60">
        <f>K604+0</f>
        <v>278201.06</v>
      </c>
    </row>
    <row r="607" spans="1:29" ht="96" x14ac:dyDescent="0.25">
      <c r="A607" s="64">
        <v>81</v>
      </c>
      <c r="B607" s="64" t="str">
        <f>Source!F374</f>
        <v>КА, п.42</v>
      </c>
      <c r="C607" s="64" t="s">
        <v>1445</v>
      </c>
      <c r="D607" s="65" t="str">
        <f>Source!H374</f>
        <v>ШТ</v>
      </c>
      <c r="E607" s="66">
        <f>Source!I374</f>
        <v>1</v>
      </c>
      <c r="F607" s="67">
        <f>Source!AL374</f>
        <v>8979.6</v>
      </c>
      <c r="G607" s="68" t="s">
        <v>3</v>
      </c>
      <c r="H607" s="66">
        <f>Source!AW375</f>
        <v>1</v>
      </c>
      <c r="I607" s="67">
        <f>Source!P374</f>
        <v>8979.6</v>
      </c>
      <c r="J607" s="66">
        <f>IF(Source!BC375&lt;&gt; 0, Source!BC375, 1)</f>
        <v>7.57</v>
      </c>
      <c r="K607" s="67">
        <f>Source!P375</f>
        <v>67975.570000000007</v>
      </c>
      <c r="Q607">
        <f>Source!X374</f>
        <v>0</v>
      </c>
      <c r="R607">
        <f>Source!X375</f>
        <v>0</v>
      </c>
      <c r="S607">
        <f>Source!Y374</f>
        <v>0</v>
      </c>
      <c r="T607">
        <f>Source!Y375</f>
        <v>0</v>
      </c>
      <c r="U607">
        <f>ROUND((175/100)*ROUND(Source!R374, 2), 2)</f>
        <v>0</v>
      </c>
      <c r="V607">
        <f>ROUND((0/100)*ROUND(Source!R375, 2), 2)</f>
        <v>0</v>
      </c>
      <c r="AC607">
        <v>5</v>
      </c>
    </row>
    <row r="608" spans="1:29" ht="14" x14ac:dyDescent="0.25">
      <c r="A608" s="69"/>
      <c r="B608" s="69"/>
      <c r="C608" s="70" t="s">
        <v>1397</v>
      </c>
      <c r="D608" s="69"/>
      <c r="E608" s="69"/>
      <c r="F608" s="69"/>
      <c r="G608" s="69"/>
      <c r="H608" s="71">
        <f>I607+0</f>
        <v>8979.6</v>
      </c>
      <c r="I608" s="71"/>
      <c r="J608" s="71">
        <f>K607+0</f>
        <v>67975.570000000007</v>
      </c>
      <c r="K608" s="71"/>
      <c r="O608" s="60">
        <f>I607+0</f>
        <v>8979.6</v>
      </c>
      <c r="P608" s="60">
        <f>K607+0</f>
        <v>67975.570000000007</v>
      </c>
    </row>
    <row r="610" spans="1:29" ht="82" x14ac:dyDescent="0.25">
      <c r="A610" s="64">
        <v>82</v>
      </c>
      <c r="B610" s="64" t="str">
        <f>Source!F376</f>
        <v>КА, п.43</v>
      </c>
      <c r="C610" s="64" t="s">
        <v>1446</v>
      </c>
      <c r="D610" s="65" t="str">
        <f>Source!H376</f>
        <v>ШТ</v>
      </c>
      <c r="E610" s="66">
        <f>Source!I376</f>
        <v>3</v>
      </c>
      <c r="F610" s="67">
        <f>Source!AL376</f>
        <v>2369.0500000000002</v>
      </c>
      <c r="G610" s="68" t="s">
        <v>3</v>
      </c>
      <c r="H610" s="66">
        <f>Source!AW377</f>
        <v>1</v>
      </c>
      <c r="I610" s="67">
        <f>Source!P376</f>
        <v>7107.15</v>
      </c>
      <c r="J610" s="66">
        <f>IF(Source!BC377&lt;&gt; 0, Source!BC377, 1)</f>
        <v>7.57</v>
      </c>
      <c r="K610" s="67">
        <f>Source!P377</f>
        <v>53801.13</v>
      </c>
      <c r="Q610">
        <f>Source!X376</f>
        <v>0</v>
      </c>
      <c r="R610">
        <f>Source!X377</f>
        <v>0</v>
      </c>
      <c r="S610">
        <f>Source!Y376</f>
        <v>0</v>
      </c>
      <c r="T610">
        <f>Source!Y377</f>
        <v>0</v>
      </c>
      <c r="U610">
        <f>ROUND((175/100)*ROUND(Source!R376, 2), 2)</f>
        <v>0</v>
      </c>
      <c r="V610">
        <f>ROUND((0/100)*ROUND(Source!R377, 2), 2)</f>
        <v>0</v>
      </c>
      <c r="AC610">
        <v>5</v>
      </c>
    </row>
    <row r="611" spans="1:29" ht="14" x14ac:dyDescent="0.25">
      <c r="A611" s="69"/>
      <c r="B611" s="69"/>
      <c r="C611" s="70" t="s">
        <v>1397</v>
      </c>
      <c r="D611" s="69"/>
      <c r="E611" s="69"/>
      <c r="F611" s="69"/>
      <c r="G611" s="69"/>
      <c r="H611" s="71">
        <f>I610+0</f>
        <v>7107.15</v>
      </c>
      <c r="I611" s="71"/>
      <c r="J611" s="71">
        <f>K610+0</f>
        <v>53801.13</v>
      </c>
      <c r="K611" s="71"/>
      <c r="O611" s="60">
        <f>I610+0</f>
        <v>7107.15</v>
      </c>
      <c r="P611" s="60">
        <f>K610+0</f>
        <v>53801.13</v>
      </c>
    </row>
    <row r="613" spans="1:29" ht="28" x14ac:dyDescent="0.25">
      <c r="A613" s="44">
        <v>83</v>
      </c>
      <c r="B613" s="44" t="str">
        <f>Source!F378</f>
        <v>4.11-3-1</v>
      </c>
      <c r="C613" s="44" t="s">
        <v>207</v>
      </c>
      <c r="D613" s="46" t="str">
        <f>Source!H378</f>
        <v>1  ШТ.</v>
      </c>
      <c r="E613" s="45">
        <f>Source!I378</f>
        <v>2</v>
      </c>
      <c r="F613" s="48"/>
      <c r="G613" s="47"/>
      <c r="H613" s="45"/>
      <c r="I613" s="48"/>
      <c r="J613" s="45"/>
      <c r="K613" s="48"/>
      <c r="Q613">
        <f>Source!X378</f>
        <v>15.26</v>
      </c>
      <c r="R613">
        <f>Source!X379</f>
        <v>860.13</v>
      </c>
      <c r="S613">
        <f>Source!Y378</f>
        <v>7.8</v>
      </c>
      <c r="T613">
        <f>Source!Y379</f>
        <v>439.62</v>
      </c>
      <c r="U613">
        <f>ROUND((175/100)*ROUND(Source!R378, 2), 2)</f>
        <v>0</v>
      </c>
      <c r="V613">
        <f>ROUND((0/100)*ROUND(Source!R379, 2), 2)</f>
        <v>0</v>
      </c>
      <c r="AC613">
        <v>0</v>
      </c>
    </row>
    <row r="614" spans="1:29" ht="14.5" x14ac:dyDescent="0.25">
      <c r="A614" s="44"/>
      <c r="B614" s="44"/>
      <c r="C614" s="44" t="s">
        <v>1388</v>
      </c>
      <c r="D614" s="46"/>
      <c r="E614" s="45"/>
      <c r="F614" s="48">
        <f>Source!AO378</f>
        <v>6.75</v>
      </c>
      <c r="G614" s="50" t="s">
        <v>220</v>
      </c>
      <c r="H614" s="45">
        <f>Source!AV379</f>
        <v>1.0469999999999999</v>
      </c>
      <c r="I614" s="48">
        <f>Source!S378</f>
        <v>16.96</v>
      </c>
      <c r="J614" s="45">
        <f>IF(Source!BA379&lt;&gt; 0, Source!BA379, 1)</f>
        <v>56.35</v>
      </c>
      <c r="K614" s="48">
        <f>Source!S379</f>
        <v>955.7</v>
      </c>
    </row>
    <row r="615" spans="1:29" ht="28" x14ac:dyDescent="0.25">
      <c r="A615" s="44" t="s">
        <v>475</v>
      </c>
      <c r="B615" s="44" t="str">
        <f>Source!F380</f>
        <v>1.1-1-60</v>
      </c>
      <c r="C615" s="44" t="s">
        <v>210</v>
      </c>
      <c r="D615" s="46" t="str">
        <f>Source!H380</f>
        <v>т</v>
      </c>
      <c r="E615" s="45">
        <f>Source!I380</f>
        <v>6.9999999999999994E-5</v>
      </c>
      <c r="F615" s="48">
        <f>Source!AK380</f>
        <v>22524.65</v>
      </c>
      <c r="G615" s="50" t="s">
        <v>3</v>
      </c>
      <c r="H615" s="45">
        <f>Source!AW381</f>
        <v>1</v>
      </c>
      <c r="I615" s="48">
        <f>Source!O380</f>
        <v>1.58</v>
      </c>
      <c r="J615" s="45">
        <f>IF(Source!BC381&lt;&gt; 0, Source!BC381, 1)</f>
        <v>5.93</v>
      </c>
      <c r="K615" s="48">
        <f>Source!O381</f>
        <v>9.3699999999999992</v>
      </c>
      <c r="Q615">
        <f>Source!X380</f>
        <v>0</v>
      </c>
      <c r="R615">
        <f>Source!X381</f>
        <v>0</v>
      </c>
      <c r="S615">
        <f>Source!Y380</f>
        <v>0</v>
      </c>
      <c r="T615">
        <f>Source!Y381</f>
        <v>0</v>
      </c>
      <c r="U615">
        <f>ROUND((175/100)*ROUND(Source!R380, 2), 2)</f>
        <v>0</v>
      </c>
      <c r="V615">
        <f>ROUND((0/100)*ROUND(Source!R381, 2), 2)</f>
        <v>0</v>
      </c>
      <c r="AC615">
        <v>3</v>
      </c>
    </row>
    <row r="616" spans="1:29" ht="14.5" x14ac:dyDescent="0.25">
      <c r="A616" s="44"/>
      <c r="B616" s="44"/>
      <c r="C616" s="44" t="s">
        <v>1390</v>
      </c>
      <c r="D616" s="46" t="s">
        <v>1391</v>
      </c>
      <c r="E616" s="45">
        <f>Source!BZ379</f>
        <v>90</v>
      </c>
      <c r="F616" s="48"/>
      <c r="G616" s="47"/>
      <c r="H616" s="45"/>
      <c r="I616" s="48">
        <f>SUM(Q613:Q615)</f>
        <v>15.26</v>
      </c>
      <c r="J616" s="45">
        <f>Source!AT379</f>
        <v>90</v>
      </c>
      <c r="K616" s="48">
        <f>SUM(R613:R615)</f>
        <v>860.13</v>
      </c>
    </row>
    <row r="617" spans="1:29" ht="14.5" x14ac:dyDescent="0.25">
      <c r="A617" s="44"/>
      <c r="B617" s="44"/>
      <c r="C617" s="44" t="s">
        <v>1392</v>
      </c>
      <c r="D617" s="46" t="s">
        <v>1391</v>
      </c>
      <c r="E617" s="45">
        <f>Source!CA379</f>
        <v>46</v>
      </c>
      <c r="F617" s="48"/>
      <c r="G617" s="47"/>
      <c r="H617" s="45"/>
      <c r="I617" s="48">
        <f>SUM(S613:S616)</f>
        <v>7.8</v>
      </c>
      <c r="J617" s="45">
        <f>Source!AU379</f>
        <v>46</v>
      </c>
      <c r="K617" s="48">
        <f>SUM(T613:T616)</f>
        <v>439.62</v>
      </c>
    </row>
    <row r="618" spans="1:29" ht="14.5" x14ac:dyDescent="0.25">
      <c r="A618" s="51"/>
      <c r="B618" s="51"/>
      <c r="C618" s="51" t="s">
        <v>1393</v>
      </c>
      <c r="D618" s="52" t="s">
        <v>1394</v>
      </c>
      <c r="E618" s="53">
        <f>Source!AQ378</f>
        <v>0.52</v>
      </c>
      <c r="F618" s="54"/>
      <c r="G618" s="55" t="s">
        <v>220</v>
      </c>
      <c r="H618" s="53">
        <f>Source!AV379</f>
        <v>1.0469999999999999</v>
      </c>
      <c r="I618" s="54">
        <f>Source!U378</f>
        <v>1.3066559999999998</v>
      </c>
      <c r="J618" s="53"/>
      <c r="K618" s="54"/>
    </row>
    <row r="619" spans="1:29" ht="14" x14ac:dyDescent="0.25">
      <c r="C619" s="56" t="s">
        <v>1395</v>
      </c>
      <c r="H619" s="57">
        <f>I614+I616+I617+SUM(I615:I615)-SUMIF(AC615:AC615, 5, I615:I615)-SUMIF(AC615:AC615, 6, I615:I615)</f>
        <v>41.599999999999994</v>
      </c>
      <c r="I619" s="57"/>
      <c r="J619" s="57">
        <f>K614+K616+K617+SUM(K615:K615)-SUMIF(AC615:AC615, 5, K615:K615)-SUMIF(AC615:AC615, 6, K615:K615)</f>
        <v>2264.8199999999997</v>
      </c>
      <c r="K619" s="57"/>
    </row>
    <row r="620" spans="1:29" ht="14" hidden="1" x14ac:dyDescent="0.25">
      <c r="C620" s="56" t="s">
        <v>1396</v>
      </c>
      <c r="H620" s="59">
        <f>SUMIF(AC615:AC615, 5, I615:I615)+SUMIF(AC615:AC615, 6, I615:I615)</f>
        <v>0</v>
      </c>
      <c r="I620" s="59"/>
      <c r="J620" s="59">
        <f>SUMIF(AC615:AC615, 5, K615:K615)+SUMIF(AC615:AC615, 6, K615:K615)</f>
        <v>0</v>
      </c>
      <c r="K620" s="59"/>
    </row>
    <row r="621" spans="1:29" ht="14" x14ac:dyDescent="0.25">
      <c r="C621" s="56" t="s">
        <v>1397</v>
      </c>
      <c r="H621" s="59">
        <f>I614+I616+I617+SUM(I615:I615)</f>
        <v>41.599999999999994</v>
      </c>
      <c r="I621" s="59"/>
      <c r="J621" s="59">
        <f>K614+K616+K617+SUM(K615:K615)</f>
        <v>2264.8199999999997</v>
      </c>
      <c r="K621" s="59"/>
      <c r="O621" s="60">
        <f>I614+I616+I617+SUM(I615:I615)</f>
        <v>41.599999999999994</v>
      </c>
      <c r="P621" s="60">
        <f>K614+K616+K617+SUM(K615:K615)</f>
        <v>2264.8199999999997</v>
      </c>
    </row>
    <row r="623" spans="1:29" ht="68" x14ac:dyDescent="0.25">
      <c r="A623" s="64">
        <v>84</v>
      </c>
      <c r="B623" s="64" t="str">
        <f>Source!F382</f>
        <v>КА, п.44</v>
      </c>
      <c r="C623" s="64" t="s">
        <v>1447</v>
      </c>
      <c r="D623" s="65" t="str">
        <f>Source!H382</f>
        <v>ШТ</v>
      </c>
      <c r="E623" s="66">
        <f>Source!I382</f>
        <v>2</v>
      </c>
      <c r="F623" s="67">
        <f>Source!AL382</f>
        <v>2341.96</v>
      </c>
      <c r="G623" s="68" t="s">
        <v>3</v>
      </c>
      <c r="H623" s="66">
        <f>Source!AW383</f>
        <v>1</v>
      </c>
      <c r="I623" s="67">
        <f>Source!P382</f>
        <v>4683.92</v>
      </c>
      <c r="J623" s="66">
        <f>IF(Source!BC383&lt;&gt; 0, Source!BC383, 1)</f>
        <v>7.57</v>
      </c>
      <c r="K623" s="67">
        <f>Source!P383</f>
        <v>35457.269999999997</v>
      </c>
      <c r="Q623">
        <f>Source!X382</f>
        <v>0</v>
      </c>
      <c r="R623">
        <f>Source!X383</f>
        <v>0</v>
      </c>
      <c r="S623">
        <f>Source!Y382</f>
        <v>0</v>
      </c>
      <c r="T623">
        <f>Source!Y383</f>
        <v>0</v>
      </c>
      <c r="U623">
        <f>ROUND((175/100)*ROUND(Source!R382, 2), 2)</f>
        <v>0</v>
      </c>
      <c r="V623">
        <f>ROUND((0/100)*ROUND(Source!R383, 2), 2)</f>
        <v>0</v>
      </c>
      <c r="AC623">
        <v>5</v>
      </c>
    </row>
    <row r="624" spans="1:29" ht="14" x14ac:dyDescent="0.25">
      <c r="A624" s="69"/>
      <c r="B624" s="69"/>
      <c r="C624" s="70" t="s">
        <v>1397</v>
      </c>
      <c r="D624" s="69"/>
      <c r="E624" s="69"/>
      <c r="F624" s="69"/>
      <c r="G624" s="69"/>
      <c r="H624" s="71">
        <f>I623+0</f>
        <v>4683.92</v>
      </c>
      <c r="I624" s="71"/>
      <c r="J624" s="71">
        <f>K623+0</f>
        <v>35457.269999999997</v>
      </c>
      <c r="K624" s="71"/>
      <c r="O624" s="60">
        <f>I623+0</f>
        <v>4683.92</v>
      </c>
      <c r="P624" s="60">
        <f>K623+0</f>
        <v>35457.269999999997</v>
      </c>
    </row>
    <row r="626" spans="1:29" ht="42" x14ac:dyDescent="0.25">
      <c r="A626" s="44">
        <v>85</v>
      </c>
      <c r="B626" s="44" t="str">
        <f>Source!F384</f>
        <v>4.11-12-1</v>
      </c>
      <c r="C626" s="44" t="s">
        <v>482</v>
      </c>
      <c r="D626" s="46" t="str">
        <f>Source!H384</f>
        <v>1  ШТ.</v>
      </c>
      <c r="E626" s="45">
        <f>Source!I384</f>
        <v>20</v>
      </c>
      <c r="F626" s="48"/>
      <c r="G626" s="47"/>
      <c r="H626" s="45"/>
      <c r="I626" s="48"/>
      <c r="J626" s="45"/>
      <c r="K626" s="48"/>
      <c r="Q626">
        <f>Source!X384</f>
        <v>265.27999999999997</v>
      </c>
      <c r="R626">
        <f>Source!X385</f>
        <v>14948.24</v>
      </c>
      <c r="S626">
        <f>Source!Y384</f>
        <v>135.59</v>
      </c>
      <c r="T626">
        <f>Source!Y385</f>
        <v>7640.21</v>
      </c>
      <c r="U626">
        <f>ROUND((175/100)*ROUND(Source!R384, 2), 2)</f>
        <v>3.52</v>
      </c>
      <c r="V626">
        <f>ROUND((0/100)*ROUND(Source!R385, 2), 2)</f>
        <v>0</v>
      </c>
      <c r="AC626">
        <v>0</v>
      </c>
    </row>
    <row r="627" spans="1:29" ht="14.5" x14ac:dyDescent="0.25">
      <c r="A627" s="44"/>
      <c r="B627" s="44"/>
      <c r="C627" s="44" t="s">
        <v>1388</v>
      </c>
      <c r="D627" s="46"/>
      <c r="E627" s="45"/>
      <c r="F627" s="48">
        <f>Source!AO384</f>
        <v>11.65</v>
      </c>
      <c r="G627" s="50" t="s">
        <v>220</v>
      </c>
      <c r="H627" s="45">
        <f>Source!AV385</f>
        <v>1.0469999999999999</v>
      </c>
      <c r="I627" s="48">
        <f>Source!S384</f>
        <v>292.74</v>
      </c>
      <c r="J627" s="45">
        <f>IF(Source!BA385&lt;&gt; 0, Source!BA385, 1)</f>
        <v>56.35</v>
      </c>
      <c r="K627" s="48">
        <f>Source!S385</f>
        <v>16495.900000000001</v>
      </c>
    </row>
    <row r="628" spans="1:29" ht="14.5" x14ac:dyDescent="0.25">
      <c r="A628" s="44"/>
      <c r="B628" s="44"/>
      <c r="C628" s="44" t="s">
        <v>1398</v>
      </c>
      <c r="D628" s="46"/>
      <c r="E628" s="45"/>
      <c r="F628" s="48">
        <f>Source!AM384</f>
        <v>0.5</v>
      </c>
      <c r="G628" s="50" t="s">
        <v>220</v>
      </c>
      <c r="H628" s="45">
        <f>Source!AV385</f>
        <v>1.0469999999999999</v>
      </c>
      <c r="I628" s="48">
        <f>Source!Q384</f>
        <v>12.56</v>
      </c>
      <c r="J628" s="45">
        <f>IF(Source!BB385&lt;&gt; 0, Source!BB385, 1)</f>
        <v>17.02</v>
      </c>
      <c r="K628" s="48">
        <f>Source!Q385</f>
        <v>213.77</v>
      </c>
    </row>
    <row r="629" spans="1:29" ht="14.5" x14ac:dyDescent="0.25">
      <c r="A629" s="44"/>
      <c r="B629" s="44"/>
      <c r="C629" s="44" t="s">
        <v>1399</v>
      </c>
      <c r="D629" s="46"/>
      <c r="E629" s="45"/>
      <c r="F629" s="48">
        <f>Source!AN384</f>
        <v>0.08</v>
      </c>
      <c r="G629" s="50" t="s">
        <v>220</v>
      </c>
      <c r="H629" s="45">
        <f>Source!AV385</f>
        <v>1.0469999999999999</v>
      </c>
      <c r="I629" s="61">
        <f>Source!R384</f>
        <v>2.0099999999999998</v>
      </c>
      <c r="J629" s="45">
        <f>IF(Source!BS385&lt;&gt; 0, Source!BS385, 1)</f>
        <v>56.35</v>
      </c>
      <c r="K629" s="61">
        <f>Source!R385</f>
        <v>113.26</v>
      </c>
    </row>
    <row r="630" spans="1:29" ht="14.5" x14ac:dyDescent="0.25">
      <c r="A630" s="44"/>
      <c r="B630" s="44"/>
      <c r="C630" s="44" t="s">
        <v>1390</v>
      </c>
      <c r="D630" s="46" t="s">
        <v>1391</v>
      </c>
      <c r="E630" s="45">
        <f>Source!BZ385</f>
        <v>90</v>
      </c>
      <c r="F630" s="48"/>
      <c r="G630" s="47"/>
      <c r="H630" s="45"/>
      <c r="I630" s="48">
        <f>SUM(Q626:Q629)</f>
        <v>265.27999999999997</v>
      </c>
      <c r="J630" s="45">
        <f>Source!AT385</f>
        <v>90</v>
      </c>
      <c r="K630" s="48">
        <f>SUM(R626:R629)</f>
        <v>14948.24</v>
      </c>
    </row>
    <row r="631" spans="1:29" ht="14.5" x14ac:dyDescent="0.25">
      <c r="A631" s="44"/>
      <c r="B631" s="44"/>
      <c r="C631" s="44" t="s">
        <v>1392</v>
      </c>
      <c r="D631" s="46" t="s">
        <v>1391</v>
      </c>
      <c r="E631" s="45">
        <f>Source!CA385</f>
        <v>46</v>
      </c>
      <c r="F631" s="48"/>
      <c r="G631" s="47"/>
      <c r="H631" s="45"/>
      <c r="I631" s="48">
        <f>SUM(S626:S630)</f>
        <v>135.59</v>
      </c>
      <c r="J631" s="45">
        <f>Source!AU385</f>
        <v>46</v>
      </c>
      <c r="K631" s="48">
        <f>SUM(T626:T630)</f>
        <v>7640.21</v>
      </c>
    </row>
    <row r="632" spans="1:29" ht="14.5" x14ac:dyDescent="0.25">
      <c r="A632" s="51"/>
      <c r="B632" s="51"/>
      <c r="C632" s="51" t="s">
        <v>1393</v>
      </c>
      <c r="D632" s="52" t="s">
        <v>1394</v>
      </c>
      <c r="E632" s="53">
        <f>Source!AQ384</f>
        <v>1.03</v>
      </c>
      <c r="F632" s="54"/>
      <c r="G632" s="55" t="s">
        <v>220</v>
      </c>
      <c r="H632" s="53">
        <f>Source!AV385</f>
        <v>1.0469999999999999</v>
      </c>
      <c r="I632" s="54">
        <f>Source!U384</f>
        <v>25.881839999999997</v>
      </c>
      <c r="J632" s="53"/>
      <c r="K632" s="54"/>
    </row>
    <row r="633" spans="1:29" ht="14" x14ac:dyDescent="0.25">
      <c r="C633" s="56" t="s">
        <v>1395</v>
      </c>
      <c r="H633" s="57">
        <f>I627+I628+I630+I631+0-0-0</f>
        <v>706.17</v>
      </c>
      <c r="I633" s="57"/>
      <c r="J633" s="57">
        <f>K627+K628+K630+K631+0-0-0</f>
        <v>39298.120000000003</v>
      </c>
      <c r="K633" s="57"/>
    </row>
    <row r="634" spans="1:29" ht="14" hidden="1" x14ac:dyDescent="0.25">
      <c r="C634" s="56" t="s">
        <v>1396</v>
      </c>
      <c r="H634" s="59">
        <f>0+0</f>
        <v>0</v>
      </c>
      <c r="I634" s="59"/>
      <c r="J634" s="59">
        <f>0+0</f>
        <v>0</v>
      </c>
      <c r="K634" s="59"/>
    </row>
    <row r="635" spans="1:29" ht="14" x14ac:dyDescent="0.25">
      <c r="C635" s="56" t="s">
        <v>1397</v>
      </c>
      <c r="H635" s="59">
        <f>I627+I628+I630+I631+0</f>
        <v>706.17</v>
      </c>
      <c r="I635" s="59"/>
      <c r="J635" s="59">
        <f>K627+K628+K630+K631+0</f>
        <v>39298.120000000003</v>
      </c>
      <c r="K635" s="59"/>
      <c r="O635" s="60">
        <f>I627+I628+I630+I631+0</f>
        <v>706.17</v>
      </c>
      <c r="P635" s="60">
        <f>K627+K628+K630+K631+0</f>
        <v>39298.120000000003</v>
      </c>
    </row>
    <row r="637" spans="1:29" ht="96" x14ac:dyDescent="0.25">
      <c r="A637" s="64">
        <v>86</v>
      </c>
      <c r="B637" s="64" t="str">
        <f>Source!F388</f>
        <v>КА, п.45</v>
      </c>
      <c r="C637" s="64" t="s">
        <v>1448</v>
      </c>
      <c r="D637" s="65" t="str">
        <f>Source!H388</f>
        <v>ШТ</v>
      </c>
      <c r="E637" s="66">
        <f>Source!I388</f>
        <v>20</v>
      </c>
      <c r="F637" s="67">
        <f>Source!AL388</f>
        <v>704.28</v>
      </c>
      <c r="G637" s="68" t="s">
        <v>3</v>
      </c>
      <c r="H637" s="66">
        <f>Source!AW389</f>
        <v>1</v>
      </c>
      <c r="I637" s="67">
        <f>Source!P388</f>
        <v>14085.6</v>
      </c>
      <c r="J637" s="66">
        <f>IF(Source!BC389&lt;&gt; 0, Source!BC389, 1)</f>
        <v>7.57</v>
      </c>
      <c r="K637" s="67">
        <f>Source!P389</f>
        <v>106627.99</v>
      </c>
      <c r="Q637">
        <f>Source!X388</f>
        <v>0</v>
      </c>
      <c r="R637">
        <f>Source!X389</f>
        <v>0</v>
      </c>
      <c r="S637">
        <f>Source!Y388</f>
        <v>0</v>
      </c>
      <c r="T637">
        <f>Source!Y389</f>
        <v>0</v>
      </c>
      <c r="U637">
        <f>ROUND((175/100)*ROUND(Source!R388, 2), 2)</f>
        <v>0</v>
      </c>
      <c r="V637">
        <f>ROUND((0/100)*ROUND(Source!R389, 2), 2)</f>
        <v>0</v>
      </c>
      <c r="AC637">
        <v>5</v>
      </c>
    </row>
    <row r="638" spans="1:29" ht="14" x14ac:dyDescent="0.25">
      <c r="A638" s="69"/>
      <c r="B638" s="69"/>
      <c r="C638" s="70" t="s">
        <v>1397</v>
      </c>
      <c r="D638" s="69"/>
      <c r="E638" s="69"/>
      <c r="F638" s="69"/>
      <c r="G638" s="69"/>
      <c r="H638" s="71">
        <f>I637+0</f>
        <v>14085.6</v>
      </c>
      <c r="I638" s="71"/>
      <c r="J638" s="71">
        <f>K637+0</f>
        <v>106627.99</v>
      </c>
      <c r="K638" s="71"/>
      <c r="O638" s="60">
        <f>I637+0</f>
        <v>14085.6</v>
      </c>
      <c r="P638" s="60">
        <f>K637+0</f>
        <v>106627.99</v>
      </c>
    </row>
    <row r="640" spans="1:29" ht="28" x14ac:dyDescent="0.25">
      <c r="A640" s="44">
        <v>87</v>
      </c>
      <c r="B640" s="44" t="str">
        <f>Source!F390</f>
        <v>4.8-335-2</v>
      </c>
      <c r="C640" s="44" t="s">
        <v>491</v>
      </c>
      <c r="D640" s="46" t="str">
        <f>Source!H390</f>
        <v>100 шт.</v>
      </c>
      <c r="E640" s="45">
        <f>Source!I390</f>
        <v>0.02</v>
      </c>
      <c r="F640" s="48"/>
      <c r="G640" s="47"/>
      <c r="H640" s="45"/>
      <c r="I640" s="48"/>
      <c r="J640" s="45"/>
      <c r="K640" s="48"/>
      <c r="Q640">
        <f>Source!X390</f>
        <v>6.9</v>
      </c>
      <c r="R640">
        <f>Source!X391</f>
        <v>388.63</v>
      </c>
      <c r="S640">
        <f>Source!Y390</f>
        <v>3.63</v>
      </c>
      <c r="T640">
        <f>Source!Y391</f>
        <v>204.33</v>
      </c>
      <c r="U640">
        <f>ROUND((175/100)*ROUND(Source!R390, 2), 2)</f>
        <v>0</v>
      </c>
      <c r="V640">
        <f>ROUND((0/100)*ROUND(Source!R391, 2), 2)</f>
        <v>0</v>
      </c>
      <c r="AC640">
        <v>0</v>
      </c>
    </row>
    <row r="641" spans="1:29" x14ac:dyDescent="0.25">
      <c r="C641" s="49" t="str">
        <f>"Объем: "&amp;Source!I390&amp;"=2/"&amp;"100"</f>
        <v>Объем: 0,02=2/100</v>
      </c>
    </row>
    <row r="642" spans="1:29" ht="14.5" x14ac:dyDescent="0.25">
      <c r="A642" s="44"/>
      <c r="B642" s="44"/>
      <c r="C642" s="44" t="s">
        <v>1388</v>
      </c>
      <c r="D642" s="46"/>
      <c r="E642" s="45"/>
      <c r="F642" s="48">
        <f>Source!AO390</f>
        <v>283.12</v>
      </c>
      <c r="G642" s="50" t="s">
        <v>220</v>
      </c>
      <c r="H642" s="45">
        <f>Source!AV391</f>
        <v>1.0469999999999999</v>
      </c>
      <c r="I642" s="48">
        <f>Source!S390</f>
        <v>7.11</v>
      </c>
      <c r="J642" s="45">
        <f>IF(Source!BA391&lt;&gt; 0, Source!BA391, 1)</f>
        <v>56.35</v>
      </c>
      <c r="K642" s="48">
        <f>Source!S391</f>
        <v>400.65</v>
      </c>
    </row>
    <row r="643" spans="1:29" ht="14.5" x14ac:dyDescent="0.25">
      <c r="A643" s="44"/>
      <c r="B643" s="44"/>
      <c r="C643" s="44" t="s">
        <v>1398</v>
      </c>
      <c r="D643" s="46"/>
      <c r="E643" s="45"/>
      <c r="F643" s="48">
        <f>Source!AM390</f>
        <v>2.31</v>
      </c>
      <c r="G643" s="50" t="s">
        <v>220</v>
      </c>
      <c r="H643" s="45">
        <f>Source!AV391</f>
        <v>1.0469999999999999</v>
      </c>
      <c r="I643" s="48">
        <f>Source!Q390</f>
        <v>0.06</v>
      </c>
      <c r="J643" s="45">
        <f>IF(Source!BB391&lt;&gt; 0, Source!BB391, 1)</f>
        <v>12.26</v>
      </c>
      <c r="K643" s="48">
        <f>Source!Q391</f>
        <v>0.74</v>
      </c>
    </row>
    <row r="644" spans="1:29" ht="14.5" x14ac:dyDescent="0.25">
      <c r="A644" s="44"/>
      <c r="B644" s="44"/>
      <c r="C644" s="44" t="s">
        <v>1416</v>
      </c>
      <c r="D644" s="46"/>
      <c r="E644" s="45"/>
      <c r="F644" s="48">
        <f>Source!AL390</f>
        <v>195.11</v>
      </c>
      <c r="G644" s="50" t="s">
        <v>3</v>
      </c>
      <c r="H644" s="45">
        <f>Source!AW391</f>
        <v>1</v>
      </c>
      <c r="I644" s="48">
        <f>Source!P390</f>
        <v>3.9</v>
      </c>
      <c r="J644" s="45">
        <f>IF(Source!BC391&lt;&gt; 0, Source!BC391, 1)</f>
        <v>3.72</v>
      </c>
      <c r="K644" s="48">
        <f>Source!P391</f>
        <v>14.51</v>
      </c>
    </row>
    <row r="645" spans="1:29" ht="14.5" x14ac:dyDescent="0.25">
      <c r="A645" s="44"/>
      <c r="B645" s="44"/>
      <c r="C645" s="44" t="s">
        <v>1390</v>
      </c>
      <c r="D645" s="46" t="s">
        <v>1391</v>
      </c>
      <c r="E645" s="45">
        <f>Source!BZ391</f>
        <v>97</v>
      </c>
      <c r="F645" s="48"/>
      <c r="G645" s="47"/>
      <c r="H645" s="45"/>
      <c r="I645" s="48">
        <f>SUM(Q640:Q644)</f>
        <v>6.9</v>
      </c>
      <c r="J645" s="45">
        <f>Source!AT391</f>
        <v>97</v>
      </c>
      <c r="K645" s="48">
        <f>SUM(R640:R644)</f>
        <v>388.63</v>
      </c>
    </row>
    <row r="646" spans="1:29" ht="14.5" x14ac:dyDescent="0.25">
      <c r="A646" s="44"/>
      <c r="B646" s="44"/>
      <c r="C646" s="44" t="s">
        <v>1392</v>
      </c>
      <c r="D646" s="46" t="s">
        <v>1391</v>
      </c>
      <c r="E646" s="45">
        <f>Source!CA391</f>
        <v>51</v>
      </c>
      <c r="F646" s="48"/>
      <c r="G646" s="47"/>
      <c r="H646" s="45"/>
      <c r="I646" s="48">
        <f>SUM(S640:S645)</f>
        <v>3.63</v>
      </c>
      <c r="J646" s="45">
        <f>Source!AU391</f>
        <v>51</v>
      </c>
      <c r="K646" s="48">
        <f>SUM(T640:T645)</f>
        <v>204.33</v>
      </c>
    </row>
    <row r="647" spans="1:29" ht="14.5" x14ac:dyDescent="0.25">
      <c r="A647" s="51"/>
      <c r="B647" s="51"/>
      <c r="C647" s="51" t="s">
        <v>1393</v>
      </c>
      <c r="D647" s="52" t="s">
        <v>1394</v>
      </c>
      <c r="E647" s="53">
        <f>Source!AQ390</f>
        <v>25.33</v>
      </c>
      <c r="F647" s="54"/>
      <c r="G647" s="55" t="s">
        <v>220</v>
      </c>
      <c r="H647" s="53">
        <f>Source!AV391</f>
        <v>1.0469999999999999</v>
      </c>
      <c r="I647" s="54">
        <f>Source!U390</f>
        <v>0.63649223999999993</v>
      </c>
      <c r="J647" s="53"/>
      <c r="K647" s="54"/>
    </row>
    <row r="648" spans="1:29" ht="14" x14ac:dyDescent="0.25">
      <c r="C648" s="56" t="s">
        <v>1395</v>
      </c>
      <c r="H648" s="57">
        <f>I642+I643+I644+I645+I646+0-0-0</f>
        <v>21.599999999999998</v>
      </c>
      <c r="I648" s="57"/>
      <c r="J648" s="57">
        <f>K642+K643+K644+K645+K646+0-0-0</f>
        <v>1008.86</v>
      </c>
      <c r="K648" s="57"/>
    </row>
    <row r="649" spans="1:29" ht="14" hidden="1" x14ac:dyDescent="0.25">
      <c r="C649" s="56" t="s">
        <v>1396</v>
      </c>
      <c r="H649" s="59">
        <f>0+0</f>
        <v>0</v>
      </c>
      <c r="I649" s="59"/>
      <c r="J649" s="59">
        <f>0+0</f>
        <v>0</v>
      </c>
      <c r="K649" s="59"/>
    </row>
    <row r="650" spans="1:29" ht="14" x14ac:dyDescent="0.25">
      <c r="C650" s="56" t="s">
        <v>1397</v>
      </c>
      <c r="H650" s="59">
        <f>I642+I643+I644+I645+I646+0</f>
        <v>21.599999999999998</v>
      </c>
      <c r="I650" s="59"/>
      <c r="J650" s="59">
        <f>K642+K643+K644+K645+K646+0</f>
        <v>1008.86</v>
      </c>
      <c r="K650" s="59"/>
      <c r="O650" s="60">
        <f>I642+I643+I644+I645+I646+0</f>
        <v>21.599999999999998</v>
      </c>
      <c r="P650" s="60">
        <f>K642+K643+K644+K645+K646+0</f>
        <v>1008.86</v>
      </c>
    </row>
    <row r="652" spans="1:29" ht="68" x14ac:dyDescent="0.25">
      <c r="A652" s="64">
        <v>88</v>
      </c>
      <c r="B652" s="64" t="str">
        <f>Source!F396</f>
        <v>КА, п.46</v>
      </c>
      <c r="C652" s="64" t="s">
        <v>1449</v>
      </c>
      <c r="D652" s="65" t="str">
        <f>Source!H396</f>
        <v>ШТ</v>
      </c>
      <c r="E652" s="66">
        <f>Source!I396</f>
        <v>2</v>
      </c>
      <c r="F652" s="67">
        <f>Source!AL396</f>
        <v>135.44000000000003</v>
      </c>
      <c r="G652" s="68" t="s">
        <v>3</v>
      </c>
      <c r="H652" s="66">
        <f>Source!AW397</f>
        <v>1</v>
      </c>
      <c r="I652" s="67">
        <f>Source!P396</f>
        <v>270.88</v>
      </c>
      <c r="J652" s="66">
        <f>IF(Source!BC397&lt;&gt; 0, Source!BC397, 1)</f>
        <v>7.57</v>
      </c>
      <c r="K652" s="67">
        <f>Source!P397</f>
        <v>2050.56</v>
      </c>
      <c r="Q652">
        <f>Source!X396</f>
        <v>0</v>
      </c>
      <c r="R652">
        <f>Source!X397</f>
        <v>0</v>
      </c>
      <c r="S652">
        <f>Source!Y396</f>
        <v>0</v>
      </c>
      <c r="T652">
        <f>Source!Y397</f>
        <v>0</v>
      </c>
      <c r="U652">
        <f>ROUND((175/100)*ROUND(Source!R396, 2), 2)</f>
        <v>0</v>
      </c>
      <c r="V652">
        <f>ROUND((0/100)*ROUND(Source!R397, 2), 2)</f>
        <v>0</v>
      </c>
      <c r="AC652">
        <v>5</v>
      </c>
    </row>
    <row r="653" spans="1:29" ht="14" x14ac:dyDescent="0.25">
      <c r="A653" s="69"/>
      <c r="B653" s="69"/>
      <c r="C653" s="70" t="s">
        <v>1397</v>
      </c>
      <c r="D653" s="69"/>
      <c r="E653" s="69"/>
      <c r="F653" s="69"/>
      <c r="G653" s="69"/>
      <c r="H653" s="71">
        <f>I652+0</f>
        <v>270.88</v>
      </c>
      <c r="I653" s="71"/>
      <c r="J653" s="71">
        <f>K652+0</f>
        <v>2050.56</v>
      </c>
      <c r="K653" s="71"/>
      <c r="O653" s="60">
        <f>I652+0</f>
        <v>270.88</v>
      </c>
      <c r="P653" s="60">
        <f>K652+0</f>
        <v>2050.56</v>
      </c>
    </row>
    <row r="656" spans="1:29" ht="14" x14ac:dyDescent="0.3">
      <c r="A656" s="62" t="str">
        <f>CONCATENATE("Итого по разделу: ",IF(Source!G403&lt;&gt;"Новый раздел", Source!G403, ""))</f>
        <v>Итого по разделу: Щиты и пульты</v>
      </c>
      <c r="B656" s="62"/>
      <c r="C656" s="62"/>
      <c r="D656" s="62"/>
      <c r="E656" s="62"/>
      <c r="F656" s="62"/>
      <c r="G656" s="62"/>
      <c r="H656" s="59">
        <f>SUM(O551:O655)</f>
        <v>3028873.6700000004</v>
      </c>
      <c r="I656" s="58"/>
      <c r="J656" s="59">
        <f>SUM(P551:P655)</f>
        <v>23742397.299999993</v>
      </c>
      <c r="K656" s="58"/>
    </row>
    <row r="657" spans="1:29" hidden="1" x14ac:dyDescent="0.25">
      <c r="A657" t="s">
        <v>1400</v>
      </c>
      <c r="I657">
        <f>SUM(W551:W656)</f>
        <v>0</v>
      </c>
      <c r="J657">
        <f>SUM(X551:X656)</f>
        <v>0</v>
      </c>
    </row>
    <row r="658" spans="1:29" hidden="1" x14ac:dyDescent="0.25">
      <c r="A658" t="s">
        <v>1401</v>
      </c>
      <c r="I658">
        <f>SUM(Y551:Y657)</f>
        <v>0</v>
      </c>
      <c r="J658">
        <f>SUM(Z551:Z657)</f>
        <v>0</v>
      </c>
    </row>
    <row r="660" spans="1:29" ht="16.5" x14ac:dyDescent="0.25">
      <c r="A660" s="42" t="str">
        <f>CONCATENATE("Раздел: ",IF(Source!G433&lt;&gt;"Новый раздел", Source!G433, ""))</f>
        <v>Раздел: Электроаппараты</v>
      </c>
      <c r="B660" s="42"/>
      <c r="C660" s="42"/>
      <c r="D660" s="42"/>
      <c r="E660" s="42"/>
      <c r="F660" s="42"/>
      <c r="G660" s="42"/>
      <c r="H660" s="42"/>
      <c r="I660" s="42"/>
      <c r="J660" s="42"/>
      <c r="K660" s="42"/>
    </row>
    <row r="661" spans="1:29" ht="28" x14ac:dyDescent="0.25">
      <c r="A661" s="44">
        <v>89</v>
      </c>
      <c r="B661" s="44" t="str">
        <f>Source!F437</f>
        <v>4.11-3-1</v>
      </c>
      <c r="C661" s="44" t="s">
        <v>207</v>
      </c>
      <c r="D661" s="46" t="str">
        <f>Source!H437</f>
        <v>1  ШТ.</v>
      </c>
      <c r="E661" s="45">
        <f>Source!I437</f>
        <v>24</v>
      </c>
      <c r="F661" s="48"/>
      <c r="G661" s="47"/>
      <c r="H661" s="45"/>
      <c r="I661" s="48"/>
      <c r="J661" s="45"/>
      <c r="K661" s="48"/>
      <c r="Q661">
        <f>Source!X437</f>
        <v>183.19</v>
      </c>
      <c r="R661">
        <f>Source!X438</f>
        <v>10322.530000000001</v>
      </c>
      <c r="S661">
        <f>Source!Y437</f>
        <v>93.63</v>
      </c>
      <c r="T661">
        <f>Source!Y438</f>
        <v>5275.96</v>
      </c>
      <c r="U661">
        <f>ROUND((175/100)*ROUND(Source!R437, 2), 2)</f>
        <v>0</v>
      </c>
      <c r="V661">
        <f>ROUND((0/100)*ROUND(Source!R438, 2), 2)</f>
        <v>0</v>
      </c>
      <c r="AC661">
        <v>0</v>
      </c>
    </row>
    <row r="662" spans="1:29" x14ac:dyDescent="0.25">
      <c r="C662" s="49" t="str">
        <f>"Объем: "&amp;Source!I437&amp;"=11+"&amp;"5+"&amp;"7+"&amp;"1"</f>
        <v>Объем: 24=11+5+7+1</v>
      </c>
    </row>
    <row r="663" spans="1:29" ht="14.5" x14ac:dyDescent="0.25">
      <c r="A663" s="44"/>
      <c r="B663" s="44"/>
      <c r="C663" s="44" t="s">
        <v>1388</v>
      </c>
      <c r="D663" s="46"/>
      <c r="E663" s="45"/>
      <c r="F663" s="48">
        <f>Source!AO437</f>
        <v>6.75</v>
      </c>
      <c r="G663" s="50" t="s">
        <v>220</v>
      </c>
      <c r="H663" s="45">
        <f>Source!AV438</f>
        <v>1.0469999999999999</v>
      </c>
      <c r="I663" s="48">
        <f>Source!S437</f>
        <v>203.54</v>
      </c>
      <c r="J663" s="45">
        <f>IF(Source!BA438&lt;&gt; 0, Source!BA438, 1)</f>
        <v>56.35</v>
      </c>
      <c r="K663" s="48">
        <f>Source!S438</f>
        <v>11469.48</v>
      </c>
    </row>
    <row r="664" spans="1:29" ht="28" x14ac:dyDescent="0.25">
      <c r="A664" s="44" t="s">
        <v>506</v>
      </c>
      <c r="B664" s="44" t="str">
        <f>Source!F439</f>
        <v>1.1-1-60</v>
      </c>
      <c r="C664" s="44" t="s">
        <v>210</v>
      </c>
      <c r="D664" s="46" t="str">
        <f>Source!H439</f>
        <v>т</v>
      </c>
      <c r="E664" s="45">
        <f>Source!I439</f>
        <v>8.4000000000000003E-4</v>
      </c>
      <c r="F664" s="48">
        <f>Source!AK439</f>
        <v>22524.65</v>
      </c>
      <c r="G664" s="50" t="s">
        <v>3</v>
      </c>
      <c r="H664" s="45">
        <f>Source!AW440</f>
        <v>1</v>
      </c>
      <c r="I664" s="48">
        <f>Source!O439</f>
        <v>18.920000000000002</v>
      </c>
      <c r="J664" s="45">
        <f>IF(Source!BC440&lt;&gt; 0, Source!BC440, 1)</f>
        <v>5.93</v>
      </c>
      <c r="K664" s="48">
        <f>Source!O440</f>
        <v>112.2</v>
      </c>
      <c r="Q664">
        <f>Source!X439</f>
        <v>0</v>
      </c>
      <c r="R664">
        <f>Source!X440</f>
        <v>0</v>
      </c>
      <c r="S664">
        <f>Source!Y439</f>
        <v>0</v>
      </c>
      <c r="T664">
        <f>Source!Y440</f>
        <v>0</v>
      </c>
      <c r="U664">
        <f>ROUND((175/100)*ROUND(Source!R439, 2), 2)</f>
        <v>0</v>
      </c>
      <c r="V664">
        <f>ROUND((0/100)*ROUND(Source!R440, 2), 2)</f>
        <v>0</v>
      </c>
      <c r="AC664">
        <v>3</v>
      </c>
    </row>
    <row r="665" spans="1:29" ht="14.5" x14ac:dyDescent="0.25">
      <c r="A665" s="44"/>
      <c r="B665" s="44"/>
      <c r="C665" s="44" t="s">
        <v>1390</v>
      </c>
      <c r="D665" s="46" t="s">
        <v>1391</v>
      </c>
      <c r="E665" s="45">
        <f>Source!BZ438</f>
        <v>90</v>
      </c>
      <c r="F665" s="48"/>
      <c r="G665" s="47"/>
      <c r="H665" s="45"/>
      <c r="I665" s="48">
        <f>SUM(Q661:Q664)</f>
        <v>183.19</v>
      </c>
      <c r="J665" s="45">
        <f>Source!AT438</f>
        <v>90</v>
      </c>
      <c r="K665" s="48">
        <f>SUM(R661:R664)</f>
        <v>10322.530000000001</v>
      </c>
    </row>
    <row r="666" spans="1:29" ht="14.5" x14ac:dyDescent="0.25">
      <c r="A666" s="44"/>
      <c r="B666" s="44"/>
      <c r="C666" s="44" t="s">
        <v>1392</v>
      </c>
      <c r="D666" s="46" t="s">
        <v>1391</v>
      </c>
      <c r="E666" s="45">
        <f>Source!CA438</f>
        <v>46</v>
      </c>
      <c r="F666" s="48"/>
      <c r="G666" s="47"/>
      <c r="H666" s="45"/>
      <c r="I666" s="48">
        <f>SUM(S661:S665)</f>
        <v>93.63</v>
      </c>
      <c r="J666" s="45">
        <f>Source!AU438</f>
        <v>46</v>
      </c>
      <c r="K666" s="48">
        <f>SUM(T661:T665)</f>
        <v>5275.96</v>
      </c>
    </row>
    <row r="667" spans="1:29" ht="14.5" x14ac:dyDescent="0.25">
      <c r="A667" s="51"/>
      <c r="B667" s="51"/>
      <c r="C667" s="51" t="s">
        <v>1393</v>
      </c>
      <c r="D667" s="52" t="s">
        <v>1394</v>
      </c>
      <c r="E667" s="53">
        <f>Source!AQ437</f>
        <v>0.52</v>
      </c>
      <c r="F667" s="54"/>
      <c r="G667" s="55" t="s">
        <v>220</v>
      </c>
      <c r="H667" s="53">
        <f>Source!AV438</f>
        <v>1.0469999999999999</v>
      </c>
      <c r="I667" s="54">
        <f>Source!U437</f>
        <v>15.679871999999998</v>
      </c>
      <c r="J667" s="53"/>
      <c r="K667" s="54"/>
    </row>
    <row r="668" spans="1:29" ht="14" x14ac:dyDescent="0.25">
      <c r="C668" s="56" t="s">
        <v>1395</v>
      </c>
      <c r="H668" s="57">
        <f>I663+I665+I666+SUM(I664:I664)-SUMIF(AC664:AC664, 5, I664:I664)-SUMIF(AC664:AC664, 6, I664:I664)</f>
        <v>499.28000000000003</v>
      </c>
      <c r="I668" s="57"/>
      <c r="J668" s="57">
        <f>K663+K665+K666+SUM(K664:K664)-SUMIF(AC664:AC664, 5, K664:K664)-SUMIF(AC664:AC664, 6, K664:K664)</f>
        <v>27180.170000000002</v>
      </c>
      <c r="K668" s="57"/>
    </row>
    <row r="669" spans="1:29" ht="14" hidden="1" x14ac:dyDescent="0.25">
      <c r="C669" s="56" t="s">
        <v>1396</v>
      </c>
      <c r="H669" s="59">
        <f>SUMIF(AC664:AC664, 5, I664:I664)+SUMIF(AC664:AC664, 6, I664:I664)</f>
        <v>0</v>
      </c>
      <c r="I669" s="59"/>
      <c r="J669" s="59">
        <f>SUMIF(AC664:AC664, 5, K664:K664)+SUMIF(AC664:AC664, 6, K664:K664)</f>
        <v>0</v>
      </c>
      <c r="K669" s="59"/>
    </row>
    <row r="670" spans="1:29" ht="14" x14ac:dyDescent="0.25">
      <c r="C670" s="56" t="s">
        <v>1397</v>
      </c>
      <c r="H670" s="59">
        <f>I663+I665+I666+SUM(I664:I664)</f>
        <v>499.28000000000003</v>
      </c>
      <c r="I670" s="59"/>
      <c r="J670" s="59">
        <f>K663+K665+K666+SUM(K664:K664)</f>
        <v>27180.170000000002</v>
      </c>
      <c r="K670" s="59"/>
      <c r="O670" s="60">
        <f>I663+I665+I666+SUM(I664:I664)</f>
        <v>499.28000000000003</v>
      </c>
      <c r="P670" s="60">
        <f>K663+K665+K666+SUM(K664:K664)</f>
        <v>27180.170000000002</v>
      </c>
    </row>
    <row r="672" spans="1:29" ht="68" x14ac:dyDescent="0.25">
      <c r="A672" s="64">
        <v>90</v>
      </c>
      <c r="B672" s="64" t="str">
        <f>Source!F445</f>
        <v>КА, п.47</v>
      </c>
      <c r="C672" s="64" t="s">
        <v>1450</v>
      </c>
      <c r="D672" s="65" t="str">
        <f>Source!H445</f>
        <v>ШТ</v>
      </c>
      <c r="E672" s="66">
        <f>Source!I445</f>
        <v>11</v>
      </c>
      <c r="F672" s="67">
        <f>Source!AL445</f>
        <v>5705.9000000000005</v>
      </c>
      <c r="G672" s="68" t="s">
        <v>3</v>
      </c>
      <c r="H672" s="66">
        <f>Source!AW446</f>
        <v>1</v>
      </c>
      <c r="I672" s="67">
        <f>Source!P445</f>
        <v>62764.9</v>
      </c>
      <c r="J672" s="66">
        <f>IF(Source!BC446&lt;&gt; 0, Source!BC446, 1)</f>
        <v>7.57</v>
      </c>
      <c r="K672" s="67">
        <f>Source!P446</f>
        <v>475130.29</v>
      </c>
      <c r="Q672">
        <f>Source!X445</f>
        <v>0</v>
      </c>
      <c r="R672">
        <f>Source!X446</f>
        <v>0</v>
      </c>
      <c r="S672">
        <f>Source!Y445</f>
        <v>0</v>
      </c>
      <c r="T672">
        <f>Source!Y446</f>
        <v>0</v>
      </c>
      <c r="U672">
        <f>ROUND((175/100)*ROUND(Source!R445, 2), 2)</f>
        <v>0</v>
      </c>
      <c r="V672">
        <f>ROUND((0/100)*ROUND(Source!R446, 2), 2)</f>
        <v>0</v>
      </c>
      <c r="AC672">
        <v>5</v>
      </c>
    </row>
    <row r="673" spans="1:29" ht="14" x14ac:dyDescent="0.25">
      <c r="A673" s="69"/>
      <c r="B673" s="69"/>
      <c r="C673" s="70" t="s">
        <v>1397</v>
      </c>
      <c r="D673" s="69"/>
      <c r="E673" s="69"/>
      <c r="F673" s="69"/>
      <c r="G673" s="69"/>
      <c r="H673" s="71">
        <f>I672+0</f>
        <v>62764.9</v>
      </c>
      <c r="I673" s="71"/>
      <c r="J673" s="71">
        <f>K672+0</f>
        <v>475130.29</v>
      </c>
      <c r="K673" s="71"/>
      <c r="O673" s="60">
        <f>I672+0</f>
        <v>62764.9</v>
      </c>
      <c r="P673" s="60">
        <f>K672+0</f>
        <v>475130.29</v>
      </c>
    </row>
    <row r="675" spans="1:29" ht="68" x14ac:dyDescent="0.25">
      <c r="A675" s="64">
        <v>91</v>
      </c>
      <c r="B675" s="64" t="str">
        <f>Source!F447</f>
        <v>КА, п.48</v>
      </c>
      <c r="C675" s="64" t="s">
        <v>1451</v>
      </c>
      <c r="D675" s="65" t="str">
        <f>Source!H447</f>
        <v>ШТ</v>
      </c>
      <c r="E675" s="66">
        <f>Source!I447</f>
        <v>5</v>
      </c>
      <c r="F675" s="67">
        <f>Source!AL447</f>
        <v>6337.69</v>
      </c>
      <c r="G675" s="68" t="s">
        <v>3</v>
      </c>
      <c r="H675" s="66">
        <f>Source!AW448</f>
        <v>1</v>
      </c>
      <c r="I675" s="67">
        <f>Source!P447</f>
        <v>31688.45</v>
      </c>
      <c r="J675" s="66">
        <f>IF(Source!BC448&lt;&gt; 0, Source!BC448, 1)</f>
        <v>7.57</v>
      </c>
      <c r="K675" s="67">
        <f>Source!P448</f>
        <v>239881.57</v>
      </c>
      <c r="Q675">
        <f>Source!X447</f>
        <v>0</v>
      </c>
      <c r="R675">
        <f>Source!X448</f>
        <v>0</v>
      </c>
      <c r="S675">
        <f>Source!Y447</f>
        <v>0</v>
      </c>
      <c r="T675">
        <f>Source!Y448</f>
        <v>0</v>
      </c>
      <c r="U675">
        <f>ROUND((175/100)*ROUND(Source!R447, 2), 2)</f>
        <v>0</v>
      </c>
      <c r="V675">
        <f>ROUND((0/100)*ROUND(Source!R448, 2), 2)</f>
        <v>0</v>
      </c>
      <c r="AC675">
        <v>5</v>
      </c>
    </row>
    <row r="676" spans="1:29" ht="14" x14ac:dyDescent="0.25">
      <c r="A676" s="69"/>
      <c r="B676" s="69"/>
      <c r="C676" s="70" t="s">
        <v>1397</v>
      </c>
      <c r="D676" s="69"/>
      <c r="E676" s="69"/>
      <c r="F676" s="69"/>
      <c r="G676" s="69"/>
      <c r="H676" s="71">
        <f>I675+0</f>
        <v>31688.45</v>
      </c>
      <c r="I676" s="71"/>
      <c r="J676" s="71">
        <f>K675+0</f>
        <v>239881.57</v>
      </c>
      <c r="K676" s="71"/>
      <c r="O676" s="60">
        <f>I675+0</f>
        <v>31688.45</v>
      </c>
      <c r="P676" s="60">
        <f>K675+0</f>
        <v>239881.57</v>
      </c>
    </row>
    <row r="678" spans="1:29" ht="68" x14ac:dyDescent="0.25">
      <c r="A678" s="64">
        <v>92</v>
      </c>
      <c r="B678" s="64" t="str">
        <f>Source!F449</f>
        <v>КА, п.49</v>
      </c>
      <c r="C678" s="64" t="s">
        <v>1452</v>
      </c>
      <c r="D678" s="65" t="str">
        <f>Source!H449</f>
        <v>ШТ</v>
      </c>
      <c r="E678" s="66">
        <f>Source!I449</f>
        <v>7</v>
      </c>
      <c r="F678" s="67">
        <f>Source!AL449</f>
        <v>8864.880000000001</v>
      </c>
      <c r="G678" s="68" t="s">
        <v>3</v>
      </c>
      <c r="H678" s="66">
        <f>Source!AW450</f>
        <v>1</v>
      </c>
      <c r="I678" s="67">
        <f>Source!P449</f>
        <v>62054.16</v>
      </c>
      <c r="J678" s="66">
        <f>IF(Source!BC450&lt;&gt; 0, Source!BC450, 1)</f>
        <v>7.57</v>
      </c>
      <c r="K678" s="67">
        <f>Source!P450</f>
        <v>469749.99</v>
      </c>
      <c r="Q678">
        <f>Source!X449</f>
        <v>0</v>
      </c>
      <c r="R678">
        <f>Source!X450</f>
        <v>0</v>
      </c>
      <c r="S678">
        <f>Source!Y449</f>
        <v>0</v>
      </c>
      <c r="T678">
        <f>Source!Y450</f>
        <v>0</v>
      </c>
      <c r="U678">
        <f>ROUND((175/100)*ROUND(Source!R449, 2), 2)</f>
        <v>0</v>
      </c>
      <c r="V678">
        <f>ROUND((0/100)*ROUND(Source!R450, 2), 2)</f>
        <v>0</v>
      </c>
      <c r="AC678">
        <v>5</v>
      </c>
    </row>
    <row r="679" spans="1:29" ht="14" x14ac:dyDescent="0.25">
      <c r="A679" s="69"/>
      <c r="B679" s="69"/>
      <c r="C679" s="70" t="s">
        <v>1397</v>
      </c>
      <c r="D679" s="69"/>
      <c r="E679" s="69"/>
      <c r="F679" s="69"/>
      <c r="G679" s="69"/>
      <c r="H679" s="71">
        <f>I678+0</f>
        <v>62054.16</v>
      </c>
      <c r="I679" s="71"/>
      <c r="J679" s="71">
        <f>K678+0</f>
        <v>469749.99</v>
      </c>
      <c r="K679" s="71"/>
      <c r="O679" s="60">
        <f>I678+0</f>
        <v>62054.16</v>
      </c>
      <c r="P679" s="60">
        <f>K678+0</f>
        <v>469749.99</v>
      </c>
    </row>
    <row r="681" spans="1:29" ht="54" x14ac:dyDescent="0.25">
      <c r="A681" s="64">
        <v>93</v>
      </c>
      <c r="B681" s="64" t="str">
        <f>Source!F451</f>
        <v>КА, п.50</v>
      </c>
      <c r="C681" s="64" t="s">
        <v>1453</v>
      </c>
      <c r="D681" s="65" t="str">
        <f>Source!H451</f>
        <v>ШТ</v>
      </c>
      <c r="E681" s="66">
        <f>Source!I451</f>
        <v>1</v>
      </c>
      <c r="F681" s="67">
        <f>Source!AL451</f>
        <v>13366.42</v>
      </c>
      <c r="G681" s="68" t="s">
        <v>3</v>
      </c>
      <c r="H681" s="66">
        <f>Source!AW452</f>
        <v>1</v>
      </c>
      <c r="I681" s="67">
        <f>Source!P451</f>
        <v>13366.42</v>
      </c>
      <c r="J681" s="66">
        <f>IF(Source!BC452&lt;&gt; 0, Source!BC452, 1)</f>
        <v>7.57</v>
      </c>
      <c r="K681" s="67">
        <f>Source!P452</f>
        <v>101183.8</v>
      </c>
      <c r="Q681">
        <f>Source!X451</f>
        <v>0</v>
      </c>
      <c r="R681">
        <f>Source!X452</f>
        <v>0</v>
      </c>
      <c r="S681">
        <f>Source!Y451</f>
        <v>0</v>
      </c>
      <c r="T681">
        <f>Source!Y452</f>
        <v>0</v>
      </c>
      <c r="U681">
        <f>ROUND((175/100)*ROUND(Source!R451, 2), 2)</f>
        <v>0</v>
      </c>
      <c r="V681">
        <f>ROUND((0/100)*ROUND(Source!R452, 2), 2)</f>
        <v>0</v>
      </c>
      <c r="AC681">
        <v>5</v>
      </c>
    </row>
    <row r="682" spans="1:29" ht="14" x14ac:dyDescent="0.25">
      <c r="A682" s="69"/>
      <c r="B682" s="69"/>
      <c r="C682" s="70" t="s">
        <v>1397</v>
      </c>
      <c r="D682" s="69"/>
      <c r="E682" s="69"/>
      <c r="F682" s="69"/>
      <c r="G682" s="69"/>
      <c r="H682" s="71">
        <f>I681+0</f>
        <v>13366.42</v>
      </c>
      <c r="I682" s="71"/>
      <c r="J682" s="71">
        <f>K681+0</f>
        <v>101183.8</v>
      </c>
      <c r="K682" s="71"/>
      <c r="O682" s="60">
        <f>I681+0</f>
        <v>13366.42</v>
      </c>
      <c r="P682" s="60">
        <f>K681+0</f>
        <v>101183.8</v>
      </c>
    </row>
    <row r="684" spans="1:29" ht="28" x14ac:dyDescent="0.25">
      <c r="A684" s="44">
        <v>94</v>
      </c>
      <c r="B684" s="44" t="str">
        <f>Source!F453</f>
        <v>4.11-3-1</v>
      </c>
      <c r="C684" s="44" t="s">
        <v>207</v>
      </c>
      <c r="D684" s="46" t="str">
        <f>Source!H453</f>
        <v>1  ШТ.</v>
      </c>
      <c r="E684" s="45">
        <f>Source!I453</f>
        <v>30</v>
      </c>
      <c r="F684" s="48"/>
      <c r="G684" s="47"/>
      <c r="H684" s="45"/>
      <c r="I684" s="48"/>
      <c r="J684" s="45"/>
      <c r="K684" s="48"/>
      <c r="Q684">
        <f>Source!X453</f>
        <v>228.98</v>
      </c>
      <c r="R684">
        <f>Source!X454</f>
        <v>12902.91</v>
      </c>
      <c r="S684">
        <f>Source!Y453</f>
        <v>117.03</v>
      </c>
      <c r="T684">
        <f>Source!Y454</f>
        <v>6594.82</v>
      </c>
      <c r="U684">
        <f>ROUND((175/100)*ROUND(Source!R453, 2), 2)</f>
        <v>0</v>
      </c>
      <c r="V684">
        <f>ROUND((0/100)*ROUND(Source!R454, 2), 2)</f>
        <v>0</v>
      </c>
      <c r="AC684">
        <v>0</v>
      </c>
    </row>
    <row r="685" spans="1:29" x14ac:dyDescent="0.25">
      <c r="C685" s="49" t="str">
        <f>"Объем: "&amp;Source!I453&amp;"=24+"&amp;"6"</f>
        <v>Объем: 30=24+6</v>
      </c>
    </row>
    <row r="686" spans="1:29" ht="14.5" x14ac:dyDescent="0.25">
      <c r="A686" s="44"/>
      <c r="B686" s="44"/>
      <c r="C686" s="44" t="s">
        <v>1388</v>
      </c>
      <c r="D686" s="46"/>
      <c r="E686" s="45"/>
      <c r="F686" s="48">
        <f>Source!AO453</f>
        <v>6.75</v>
      </c>
      <c r="G686" s="50" t="s">
        <v>220</v>
      </c>
      <c r="H686" s="45">
        <f>Source!AV454</f>
        <v>1.0469999999999999</v>
      </c>
      <c r="I686" s="48">
        <f>Source!S453</f>
        <v>254.42</v>
      </c>
      <c r="J686" s="45">
        <f>IF(Source!BA454&lt;&gt; 0, Source!BA454, 1)</f>
        <v>56.35</v>
      </c>
      <c r="K686" s="48">
        <f>Source!S454</f>
        <v>14336.57</v>
      </c>
    </row>
    <row r="687" spans="1:29" ht="28" x14ac:dyDescent="0.25">
      <c r="A687" s="44" t="s">
        <v>525</v>
      </c>
      <c r="B687" s="44" t="str">
        <f>Source!F455</f>
        <v>1.1-1-60</v>
      </c>
      <c r="C687" s="44" t="s">
        <v>210</v>
      </c>
      <c r="D687" s="46" t="str">
        <f>Source!H455</f>
        <v>т</v>
      </c>
      <c r="E687" s="45">
        <f>Source!I455</f>
        <v>1.0499999999999999E-3</v>
      </c>
      <c r="F687" s="48">
        <f>Source!AK455</f>
        <v>22524.65</v>
      </c>
      <c r="G687" s="50" t="s">
        <v>3</v>
      </c>
      <c r="H687" s="45">
        <f>Source!AW456</f>
        <v>1</v>
      </c>
      <c r="I687" s="48">
        <f>Source!O455</f>
        <v>23.65</v>
      </c>
      <c r="J687" s="45">
        <f>IF(Source!BC456&lt;&gt; 0, Source!BC456, 1)</f>
        <v>5.93</v>
      </c>
      <c r="K687" s="48">
        <f>Source!O456</f>
        <v>140.24</v>
      </c>
      <c r="Q687">
        <f>Source!X455</f>
        <v>0</v>
      </c>
      <c r="R687">
        <f>Source!X456</f>
        <v>0</v>
      </c>
      <c r="S687">
        <f>Source!Y455</f>
        <v>0</v>
      </c>
      <c r="T687">
        <f>Source!Y456</f>
        <v>0</v>
      </c>
      <c r="U687">
        <f>ROUND((175/100)*ROUND(Source!R455, 2), 2)</f>
        <v>0</v>
      </c>
      <c r="V687">
        <f>ROUND((0/100)*ROUND(Source!R456, 2), 2)</f>
        <v>0</v>
      </c>
      <c r="AC687">
        <v>3</v>
      </c>
    </row>
    <row r="688" spans="1:29" ht="14.5" x14ac:dyDescent="0.25">
      <c r="A688" s="44"/>
      <c r="B688" s="44"/>
      <c r="C688" s="44" t="s">
        <v>1390</v>
      </c>
      <c r="D688" s="46" t="s">
        <v>1391</v>
      </c>
      <c r="E688" s="45">
        <f>Source!BZ454</f>
        <v>90</v>
      </c>
      <c r="F688" s="48"/>
      <c r="G688" s="47"/>
      <c r="H688" s="45"/>
      <c r="I688" s="48">
        <f>SUM(Q684:Q687)</f>
        <v>228.98</v>
      </c>
      <c r="J688" s="45">
        <f>Source!AT454</f>
        <v>90</v>
      </c>
      <c r="K688" s="48">
        <f>SUM(R684:R687)</f>
        <v>12902.91</v>
      </c>
    </row>
    <row r="689" spans="1:29" ht="14.5" x14ac:dyDescent="0.25">
      <c r="A689" s="44"/>
      <c r="B689" s="44"/>
      <c r="C689" s="44" t="s">
        <v>1392</v>
      </c>
      <c r="D689" s="46" t="s">
        <v>1391</v>
      </c>
      <c r="E689" s="45">
        <f>Source!CA454</f>
        <v>46</v>
      </c>
      <c r="F689" s="48"/>
      <c r="G689" s="47"/>
      <c r="H689" s="45"/>
      <c r="I689" s="48">
        <f>SUM(S684:S688)</f>
        <v>117.03</v>
      </c>
      <c r="J689" s="45">
        <f>Source!AU454</f>
        <v>46</v>
      </c>
      <c r="K689" s="48">
        <f>SUM(T684:T688)</f>
        <v>6594.82</v>
      </c>
    </row>
    <row r="690" spans="1:29" ht="14.5" x14ac:dyDescent="0.25">
      <c r="A690" s="51"/>
      <c r="B690" s="51"/>
      <c r="C690" s="51" t="s">
        <v>1393</v>
      </c>
      <c r="D690" s="52" t="s">
        <v>1394</v>
      </c>
      <c r="E690" s="53">
        <f>Source!AQ453</f>
        <v>0.52</v>
      </c>
      <c r="F690" s="54"/>
      <c r="G690" s="55" t="s">
        <v>220</v>
      </c>
      <c r="H690" s="53">
        <f>Source!AV454</f>
        <v>1.0469999999999999</v>
      </c>
      <c r="I690" s="54">
        <f>Source!U453</f>
        <v>19.599839999999997</v>
      </c>
      <c r="J690" s="53"/>
      <c r="K690" s="54"/>
    </row>
    <row r="691" spans="1:29" ht="14" x14ac:dyDescent="0.25">
      <c r="C691" s="56" t="s">
        <v>1395</v>
      </c>
      <c r="H691" s="57">
        <f>I686+I688+I689+SUM(I687:I687)-SUMIF(AC687:AC687, 5, I687:I687)-SUMIF(AC687:AC687, 6, I687:I687)</f>
        <v>624.07999999999993</v>
      </c>
      <c r="I691" s="57"/>
      <c r="J691" s="57">
        <f>K686+K688+K689+SUM(K687:K687)-SUMIF(AC687:AC687, 5, K687:K687)-SUMIF(AC687:AC687, 6, K687:K687)</f>
        <v>33974.54</v>
      </c>
      <c r="K691" s="57"/>
    </row>
    <row r="692" spans="1:29" ht="14" hidden="1" x14ac:dyDescent="0.25">
      <c r="C692" s="56" t="s">
        <v>1396</v>
      </c>
      <c r="H692" s="59">
        <f>SUMIF(AC687:AC687, 5, I687:I687)+SUMIF(AC687:AC687, 6, I687:I687)</f>
        <v>0</v>
      </c>
      <c r="I692" s="59"/>
      <c r="J692" s="59">
        <f>SUMIF(AC687:AC687, 5, K687:K687)+SUMIF(AC687:AC687, 6, K687:K687)</f>
        <v>0</v>
      </c>
      <c r="K692" s="59"/>
    </row>
    <row r="693" spans="1:29" ht="14" x14ac:dyDescent="0.25">
      <c r="C693" s="56" t="s">
        <v>1397</v>
      </c>
      <c r="H693" s="59">
        <f>I686+I688+I689+SUM(I687:I687)</f>
        <v>624.07999999999993</v>
      </c>
      <c r="I693" s="59"/>
      <c r="J693" s="59">
        <f>K686+K688+K689+SUM(K687:K687)</f>
        <v>33974.54</v>
      </c>
      <c r="K693" s="59"/>
      <c r="O693" s="60">
        <f>I686+I688+I689+SUM(I687:I687)</f>
        <v>624.07999999999993</v>
      </c>
      <c r="P693" s="60">
        <f>K686+K688+K689+SUM(K687:K687)</f>
        <v>33974.54</v>
      </c>
    </row>
    <row r="695" spans="1:29" ht="54" x14ac:dyDescent="0.25">
      <c r="A695" s="64">
        <v>95</v>
      </c>
      <c r="B695" s="64" t="str">
        <f>Source!F461</f>
        <v>КА, п.51</v>
      </c>
      <c r="C695" s="64" t="s">
        <v>1454</v>
      </c>
      <c r="D695" s="65" t="str">
        <f>Source!H461</f>
        <v>ШТ</v>
      </c>
      <c r="E695" s="66">
        <f>Source!I461</f>
        <v>24</v>
      </c>
      <c r="F695" s="67">
        <f>Source!AL461</f>
        <v>1559.75</v>
      </c>
      <c r="G695" s="68" t="s">
        <v>3</v>
      </c>
      <c r="H695" s="66">
        <f>Source!AW462</f>
        <v>1</v>
      </c>
      <c r="I695" s="67">
        <f>Source!P461</f>
        <v>37434</v>
      </c>
      <c r="J695" s="66">
        <f>IF(Source!BC462&lt;&gt; 0, Source!BC462, 1)</f>
        <v>7.57</v>
      </c>
      <c r="K695" s="67">
        <f>Source!P462</f>
        <v>283375.38</v>
      </c>
      <c r="Q695">
        <f>Source!X461</f>
        <v>0</v>
      </c>
      <c r="R695">
        <f>Source!X462</f>
        <v>0</v>
      </c>
      <c r="S695">
        <f>Source!Y461</f>
        <v>0</v>
      </c>
      <c r="T695">
        <f>Source!Y462</f>
        <v>0</v>
      </c>
      <c r="U695">
        <f>ROUND((175/100)*ROUND(Source!R461, 2), 2)</f>
        <v>0</v>
      </c>
      <c r="V695">
        <f>ROUND((0/100)*ROUND(Source!R462, 2), 2)</f>
        <v>0</v>
      </c>
      <c r="AC695">
        <v>5</v>
      </c>
    </row>
    <row r="696" spans="1:29" ht="14" x14ac:dyDescent="0.25">
      <c r="A696" s="69"/>
      <c r="B696" s="69"/>
      <c r="C696" s="70" t="s">
        <v>1397</v>
      </c>
      <c r="D696" s="69"/>
      <c r="E696" s="69"/>
      <c r="F696" s="69"/>
      <c r="G696" s="69"/>
      <c r="H696" s="71">
        <f>I695+0</f>
        <v>37434</v>
      </c>
      <c r="I696" s="71"/>
      <c r="J696" s="71">
        <f>K695+0</f>
        <v>283375.38</v>
      </c>
      <c r="K696" s="71"/>
      <c r="O696" s="60">
        <f>I695+0</f>
        <v>37434</v>
      </c>
      <c r="P696" s="60">
        <f>K695+0</f>
        <v>283375.38</v>
      </c>
    </row>
    <row r="698" spans="1:29" ht="54" x14ac:dyDescent="0.25">
      <c r="A698" s="64">
        <v>96</v>
      </c>
      <c r="B698" s="64" t="str">
        <f>Source!F463</f>
        <v>КА, п.52</v>
      </c>
      <c r="C698" s="64" t="s">
        <v>1455</v>
      </c>
      <c r="D698" s="65" t="str">
        <f>Source!H463</f>
        <v>ШТ</v>
      </c>
      <c r="E698" s="66">
        <f>Source!I463</f>
        <v>6</v>
      </c>
      <c r="F698" s="67">
        <f>Source!AL463</f>
        <v>1820.19</v>
      </c>
      <c r="G698" s="68" t="s">
        <v>3</v>
      </c>
      <c r="H698" s="66">
        <f>Source!AW464</f>
        <v>1</v>
      </c>
      <c r="I698" s="67">
        <f>Source!P463</f>
        <v>10921.14</v>
      </c>
      <c r="J698" s="66">
        <f>IF(Source!BC464&lt;&gt; 0, Source!BC464, 1)</f>
        <v>7.57</v>
      </c>
      <c r="K698" s="67">
        <f>Source!P464</f>
        <v>82673.03</v>
      </c>
      <c r="Q698">
        <f>Source!X463</f>
        <v>0</v>
      </c>
      <c r="R698">
        <f>Source!X464</f>
        <v>0</v>
      </c>
      <c r="S698">
        <f>Source!Y463</f>
        <v>0</v>
      </c>
      <c r="T698">
        <f>Source!Y464</f>
        <v>0</v>
      </c>
      <c r="U698">
        <f>ROUND((175/100)*ROUND(Source!R463, 2), 2)</f>
        <v>0</v>
      </c>
      <c r="V698">
        <f>ROUND((0/100)*ROUND(Source!R464, 2), 2)</f>
        <v>0</v>
      </c>
      <c r="AC698">
        <v>5</v>
      </c>
    </row>
    <row r="699" spans="1:29" ht="14" x14ac:dyDescent="0.25">
      <c r="A699" s="69"/>
      <c r="B699" s="69"/>
      <c r="C699" s="70" t="s">
        <v>1397</v>
      </c>
      <c r="D699" s="69"/>
      <c r="E699" s="69"/>
      <c r="F699" s="69"/>
      <c r="G699" s="69"/>
      <c r="H699" s="71">
        <f>I698+0</f>
        <v>10921.14</v>
      </c>
      <c r="I699" s="71"/>
      <c r="J699" s="71">
        <f>K698+0</f>
        <v>82673.03</v>
      </c>
      <c r="K699" s="71"/>
      <c r="O699" s="60">
        <f>I698+0</f>
        <v>10921.14</v>
      </c>
      <c r="P699" s="60">
        <f>K698+0</f>
        <v>82673.03</v>
      </c>
    </row>
    <row r="702" spans="1:29" ht="14" x14ac:dyDescent="0.3">
      <c r="A702" s="62" t="str">
        <f>CONCATENATE("Итого по разделу: ",IF(Source!G466&lt;&gt;"Новый раздел", Source!G466, ""))</f>
        <v>Итого по разделу: Электроаппараты</v>
      </c>
      <c r="B702" s="62"/>
      <c r="C702" s="62"/>
      <c r="D702" s="62"/>
      <c r="E702" s="62"/>
      <c r="F702" s="62"/>
      <c r="G702" s="62"/>
      <c r="H702" s="59">
        <f>SUM(O660:O701)</f>
        <v>219352.43</v>
      </c>
      <c r="I702" s="58"/>
      <c r="J702" s="59">
        <f>SUM(P660:P701)</f>
        <v>1713148.7700000003</v>
      </c>
      <c r="K702" s="58"/>
    </row>
    <row r="703" spans="1:29" hidden="1" x14ac:dyDescent="0.25">
      <c r="A703" t="s">
        <v>1400</v>
      </c>
      <c r="I703">
        <f>SUM(W660:W702)</f>
        <v>0</v>
      </c>
      <c r="J703">
        <f>SUM(X660:X702)</f>
        <v>0</v>
      </c>
    </row>
    <row r="704" spans="1:29" hidden="1" x14ac:dyDescent="0.25">
      <c r="A704" t="s">
        <v>1401</v>
      </c>
      <c r="I704">
        <f>SUM(Y660:Y703)</f>
        <v>0</v>
      </c>
      <c r="J704">
        <f>SUM(Z660:Z703)</f>
        <v>0</v>
      </c>
    </row>
    <row r="706" spans="1:29" ht="16.5" x14ac:dyDescent="0.25">
      <c r="A706" s="42" t="str">
        <f>CONCATENATE("Раздел: ",IF(Source!G496&lt;&gt;"Новый раздел", Source!G496, ""))</f>
        <v>Раздел: Кабели и провода</v>
      </c>
      <c r="B706" s="42"/>
      <c r="C706" s="42"/>
      <c r="D706" s="42"/>
      <c r="E706" s="42"/>
      <c r="F706" s="42"/>
      <c r="G706" s="42"/>
      <c r="H706" s="42"/>
      <c r="I706" s="42"/>
      <c r="J706" s="42"/>
      <c r="K706" s="42"/>
    </row>
    <row r="707" spans="1:29" ht="70" x14ac:dyDescent="0.25">
      <c r="A707" s="44">
        <v>97</v>
      </c>
      <c r="B707" s="44" t="str">
        <f>Source!F500</f>
        <v>4.8-175-1</v>
      </c>
      <c r="C707" s="44" t="s">
        <v>538</v>
      </c>
      <c r="D707" s="46" t="str">
        <f>Source!H500</f>
        <v>100 м</v>
      </c>
      <c r="E707" s="45">
        <f>Source!I500</f>
        <v>37.5</v>
      </c>
      <c r="F707" s="48"/>
      <c r="G707" s="47"/>
      <c r="H707" s="45"/>
      <c r="I707" s="48"/>
      <c r="J707" s="45"/>
      <c r="K707" s="48"/>
      <c r="Q707">
        <f>Source!X500</f>
        <v>2537.8000000000002</v>
      </c>
      <c r="R707">
        <f>Source!X501</f>
        <v>143005.10999999999</v>
      </c>
      <c r="S707">
        <f>Source!Y500</f>
        <v>1334.31</v>
      </c>
      <c r="T707">
        <f>Source!Y501</f>
        <v>75188.25</v>
      </c>
      <c r="U707">
        <f>ROUND((175/100)*ROUND(Source!R500, 2), 2)</f>
        <v>24.73</v>
      </c>
      <c r="V707">
        <f>ROUND((0/100)*ROUND(Source!R501, 2), 2)</f>
        <v>0</v>
      </c>
      <c r="AC707">
        <v>0</v>
      </c>
    </row>
    <row r="708" spans="1:29" x14ac:dyDescent="0.25">
      <c r="C708" s="49" t="str">
        <f>"Объем: "&amp;Source!I500&amp;"=(2800+"&amp;"950)/"&amp;"100"</f>
        <v>Объем: 37,5=(2800+950)/100</v>
      </c>
    </row>
    <row r="709" spans="1:29" ht="14.5" x14ac:dyDescent="0.25">
      <c r="A709" s="44"/>
      <c r="B709" s="44"/>
      <c r="C709" s="44" t="s">
        <v>1388</v>
      </c>
      <c r="D709" s="46"/>
      <c r="E709" s="45"/>
      <c r="F709" s="48">
        <f>Source!AO500</f>
        <v>55.23</v>
      </c>
      <c r="G709" s="50" t="s">
        <v>220</v>
      </c>
      <c r="H709" s="45">
        <f>Source!AV501</f>
        <v>1.0469999999999999</v>
      </c>
      <c r="I709" s="48">
        <f>Source!S500</f>
        <v>2602.16</v>
      </c>
      <c r="J709" s="45">
        <f>IF(Source!BA501&lt;&gt; 0, Source!BA501, 1)</f>
        <v>56.35</v>
      </c>
      <c r="K709" s="48">
        <f>Source!S501</f>
        <v>146631.72</v>
      </c>
    </row>
    <row r="710" spans="1:29" ht="14.5" x14ac:dyDescent="0.25">
      <c r="A710" s="44"/>
      <c r="B710" s="44"/>
      <c r="C710" s="44" t="s">
        <v>1398</v>
      </c>
      <c r="D710" s="46"/>
      <c r="E710" s="45"/>
      <c r="F710" s="48">
        <f>Source!AM500</f>
        <v>2.62</v>
      </c>
      <c r="G710" s="50" t="s">
        <v>220</v>
      </c>
      <c r="H710" s="45">
        <f>Source!AV501</f>
        <v>1.0469999999999999</v>
      </c>
      <c r="I710" s="48">
        <f>Source!Q500</f>
        <v>123.44</v>
      </c>
      <c r="J710" s="45">
        <f>IF(Source!BB501&lt;&gt; 0, Source!BB501, 1)</f>
        <v>15.28</v>
      </c>
      <c r="K710" s="48">
        <f>Source!Q501</f>
        <v>1886.16</v>
      </c>
    </row>
    <row r="711" spans="1:29" ht="14.5" x14ac:dyDescent="0.25">
      <c r="A711" s="44"/>
      <c r="B711" s="44"/>
      <c r="C711" s="44" t="s">
        <v>1399</v>
      </c>
      <c r="D711" s="46"/>
      <c r="E711" s="45"/>
      <c r="F711" s="48">
        <f>Source!AN500</f>
        <v>0.3</v>
      </c>
      <c r="G711" s="50" t="s">
        <v>220</v>
      </c>
      <c r="H711" s="45">
        <f>Source!AV501</f>
        <v>1.0469999999999999</v>
      </c>
      <c r="I711" s="61">
        <f>Source!R500</f>
        <v>14.13</v>
      </c>
      <c r="J711" s="45">
        <f>IF(Source!BS501&lt;&gt; 0, Source!BS501, 1)</f>
        <v>56.35</v>
      </c>
      <c r="K711" s="61">
        <f>Source!R501</f>
        <v>796.23</v>
      </c>
    </row>
    <row r="712" spans="1:29" ht="14.5" x14ac:dyDescent="0.25">
      <c r="A712" s="44"/>
      <c r="B712" s="44"/>
      <c r="C712" s="44" t="s">
        <v>1416</v>
      </c>
      <c r="D712" s="46"/>
      <c r="E712" s="45"/>
      <c r="F712" s="48">
        <f>Source!AL500</f>
        <v>58.15</v>
      </c>
      <c r="G712" s="50" t="s">
        <v>3</v>
      </c>
      <c r="H712" s="45">
        <f>Source!AW501</f>
        <v>1</v>
      </c>
      <c r="I712" s="48">
        <f>Source!P500</f>
        <v>2180.63</v>
      </c>
      <c r="J712" s="45">
        <f>IF(Source!BC501&lt;&gt; 0, Source!BC501, 1)</f>
        <v>3.71</v>
      </c>
      <c r="K712" s="48">
        <f>Source!P501</f>
        <v>8090.14</v>
      </c>
    </row>
    <row r="713" spans="1:29" ht="14.5" x14ac:dyDescent="0.25">
      <c r="A713" s="44"/>
      <c r="B713" s="44"/>
      <c r="C713" s="44" t="s">
        <v>1390</v>
      </c>
      <c r="D713" s="46" t="s">
        <v>1391</v>
      </c>
      <c r="E713" s="45">
        <f>Source!BZ501</f>
        <v>97</v>
      </c>
      <c r="F713" s="48"/>
      <c r="G713" s="47"/>
      <c r="H713" s="45"/>
      <c r="I713" s="48">
        <f>SUM(Q707:Q712)</f>
        <v>2537.8000000000002</v>
      </c>
      <c r="J713" s="45">
        <f>Source!AT501</f>
        <v>97</v>
      </c>
      <c r="K713" s="48">
        <f>SUM(R707:R712)</f>
        <v>143005.10999999999</v>
      </c>
    </row>
    <row r="714" spans="1:29" ht="14.5" x14ac:dyDescent="0.25">
      <c r="A714" s="44"/>
      <c r="B714" s="44"/>
      <c r="C714" s="44" t="s">
        <v>1392</v>
      </c>
      <c r="D714" s="46" t="s">
        <v>1391</v>
      </c>
      <c r="E714" s="45">
        <f>Source!CA501</f>
        <v>51</v>
      </c>
      <c r="F714" s="48"/>
      <c r="G714" s="47"/>
      <c r="H714" s="45"/>
      <c r="I714" s="48">
        <f>SUM(S707:S713)</f>
        <v>1334.31</v>
      </c>
      <c r="J714" s="45">
        <f>Source!AU501</f>
        <v>51</v>
      </c>
      <c r="K714" s="48">
        <f>SUM(T707:T713)</f>
        <v>75188.25</v>
      </c>
    </row>
    <row r="715" spans="1:29" ht="14.5" x14ac:dyDescent="0.25">
      <c r="A715" s="51"/>
      <c r="B715" s="51"/>
      <c r="C715" s="51" t="s">
        <v>1393</v>
      </c>
      <c r="D715" s="52" t="s">
        <v>1394</v>
      </c>
      <c r="E715" s="53">
        <f>Source!AQ500</f>
        <v>4.49</v>
      </c>
      <c r="F715" s="54"/>
      <c r="G715" s="55" t="s">
        <v>220</v>
      </c>
      <c r="H715" s="53">
        <f>Source!AV501</f>
        <v>1.0469999999999999</v>
      </c>
      <c r="I715" s="54">
        <f>Source!U500</f>
        <v>211.54634999999996</v>
      </c>
      <c r="J715" s="53"/>
      <c r="K715" s="54"/>
    </row>
    <row r="716" spans="1:29" ht="14" x14ac:dyDescent="0.25">
      <c r="C716" s="56" t="s">
        <v>1395</v>
      </c>
      <c r="H716" s="57">
        <f>I709+I710+I712+I713+I714+0-0-0</f>
        <v>8778.34</v>
      </c>
      <c r="I716" s="57"/>
      <c r="J716" s="57">
        <f>K709+K710+K712+K713+K714+0-0-0</f>
        <v>374801.38</v>
      </c>
      <c r="K716" s="57"/>
    </row>
    <row r="717" spans="1:29" ht="14" hidden="1" x14ac:dyDescent="0.25">
      <c r="C717" s="56" t="s">
        <v>1396</v>
      </c>
      <c r="H717" s="59">
        <f>0+0</f>
        <v>0</v>
      </c>
      <c r="I717" s="59"/>
      <c r="J717" s="59">
        <f>0+0</f>
        <v>0</v>
      </c>
      <c r="K717" s="59"/>
    </row>
    <row r="718" spans="1:29" ht="14" x14ac:dyDescent="0.25">
      <c r="C718" s="56" t="s">
        <v>1397</v>
      </c>
      <c r="H718" s="59">
        <f>I709+I710+I712+I713+I714+0</f>
        <v>8778.34</v>
      </c>
      <c r="I718" s="59"/>
      <c r="J718" s="59">
        <f>K709+K710+K712+K713+K714+0</f>
        <v>374801.38</v>
      </c>
      <c r="K718" s="59"/>
      <c r="O718" s="60">
        <f>I709+I710+I712+I713+I714+0</f>
        <v>8778.34</v>
      </c>
      <c r="P718" s="60">
        <f>K709+K710+K712+K713+K714+0</f>
        <v>374801.38</v>
      </c>
    </row>
    <row r="720" spans="1:29" ht="97" x14ac:dyDescent="0.25">
      <c r="A720" s="44">
        <v>98</v>
      </c>
      <c r="B720" s="44" t="str">
        <f>Source!F502</f>
        <v>КА, п.53</v>
      </c>
      <c r="C720" s="44" t="s">
        <v>1456</v>
      </c>
      <c r="D720" s="46" t="str">
        <f>Source!H502</f>
        <v>м</v>
      </c>
      <c r="E720" s="45">
        <f>Source!I502</f>
        <v>3570</v>
      </c>
      <c r="F720" s="48">
        <f>Source!AL502</f>
        <v>3.83</v>
      </c>
      <c r="G720" s="50" t="s">
        <v>3</v>
      </c>
      <c r="H720" s="45">
        <f>Source!AW503</f>
        <v>1</v>
      </c>
      <c r="I720" s="48">
        <f>Source!P502</f>
        <v>13673.1</v>
      </c>
      <c r="J720" s="45">
        <f>IF(Source!BC503&lt;&gt; 0, Source!BC503, 1)</f>
        <v>9.84</v>
      </c>
      <c r="K720" s="48">
        <f>Source!P503</f>
        <v>134543.29999999999</v>
      </c>
      <c r="Q720">
        <f>Source!X502</f>
        <v>0</v>
      </c>
      <c r="R720">
        <f>Source!X503</f>
        <v>0</v>
      </c>
      <c r="S720">
        <f>Source!Y502</f>
        <v>0</v>
      </c>
      <c r="T720">
        <f>Source!Y503</f>
        <v>0</v>
      </c>
      <c r="U720">
        <f>ROUND((175/100)*ROUND(Source!R502, 2), 2)</f>
        <v>0</v>
      </c>
      <c r="V720">
        <f>ROUND((0/100)*ROUND(Source!R503, 2), 2)</f>
        <v>0</v>
      </c>
      <c r="AC720">
        <v>3</v>
      </c>
    </row>
    <row r="721" spans="1:29" x14ac:dyDescent="0.25">
      <c r="A721" s="72"/>
      <c r="B721" s="72"/>
      <c r="C721" s="73" t="str">
        <f>"Объем: "&amp;Source!I502&amp;"=3500*"&amp;"1,02"</f>
        <v>Объем: 3570=3500*1,02</v>
      </c>
      <c r="D721" s="72"/>
      <c r="E721" s="72"/>
      <c r="F721" s="72"/>
      <c r="G721" s="72"/>
      <c r="H721" s="72"/>
      <c r="I721" s="72"/>
      <c r="J721" s="72"/>
      <c r="K721" s="72"/>
    </row>
    <row r="722" spans="1:29" ht="14" x14ac:dyDescent="0.25">
      <c r="C722" s="56" t="s">
        <v>1397</v>
      </c>
      <c r="H722" s="57">
        <f>I720+0</f>
        <v>13673.1</v>
      </c>
      <c r="I722" s="57"/>
      <c r="J722" s="57">
        <f>K720+0</f>
        <v>134543.29999999999</v>
      </c>
      <c r="K722" s="57"/>
      <c r="O722" s="60">
        <f>I720+0</f>
        <v>13673.1</v>
      </c>
      <c r="P722" s="60">
        <f>K720+0</f>
        <v>134543.29999999999</v>
      </c>
    </row>
    <row r="724" spans="1:29" ht="97" x14ac:dyDescent="0.25">
      <c r="A724" s="44">
        <v>99</v>
      </c>
      <c r="B724" s="44" t="str">
        <f>Source!F504</f>
        <v>КА, п.56</v>
      </c>
      <c r="C724" s="44" t="s">
        <v>1457</v>
      </c>
      <c r="D724" s="46" t="str">
        <f>Source!H504</f>
        <v>м</v>
      </c>
      <c r="E724" s="45">
        <f>Source!I504</f>
        <v>255</v>
      </c>
      <c r="F724" s="48">
        <f>Source!AL504</f>
        <v>4.6399999999999997</v>
      </c>
      <c r="G724" s="50" t="s">
        <v>3</v>
      </c>
      <c r="H724" s="45">
        <f>Source!AW505</f>
        <v>1</v>
      </c>
      <c r="I724" s="48">
        <f>Source!P504</f>
        <v>1183.2</v>
      </c>
      <c r="J724" s="45">
        <f>IF(Source!BC505&lt;&gt; 0, Source!BC505, 1)</f>
        <v>9.84</v>
      </c>
      <c r="K724" s="48">
        <f>Source!P505</f>
        <v>11642.69</v>
      </c>
      <c r="Q724">
        <f>Source!X504</f>
        <v>0</v>
      </c>
      <c r="R724">
        <f>Source!X505</f>
        <v>0</v>
      </c>
      <c r="S724">
        <f>Source!Y504</f>
        <v>0</v>
      </c>
      <c r="T724">
        <f>Source!Y505</f>
        <v>0</v>
      </c>
      <c r="U724">
        <f>ROUND((175/100)*ROUND(Source!R504, 2), 2)</f>
        <v>0</v>
      </c>
      <c r="V724">
        <f>ROUND((0/100)*ROUND(Source!R505, 2), 2)</f>
        <v>0</v>
      </c>
      <c r="AC724">
        <v>3</v>
      </c>
    </row>
    <row r="725" spans="1:29" x14ac:dyDescent="0.25">
      <c r="A725" s="72"/>
      <c r="B725" s="72"/>
      <c r="C725" s="73" t="str">
        <f>"Объем: "&amp;Source!I504&amp;"=(3750-"&amp;"3500)*"&amp;"1,02"</f>
        <v>Объем: 255=(3750-3500)*1,02</v>
      </c>
      <c r="D725" s="72"/>
      <c r="E725" s="72"/>
      <c r="F725" s="72"/>
      <c r="G725" s="72"/>
      <c r="H725" s="72"/>
      <c r="I725" s="72"/>
      <c r="J725" s="72"/>
      <c r="K725" s="72"/>
    </row>
    <row r="726" spans="1:29" ht="14" x14ac:dyDescent="0.25">
      <c r="C726" s="56" t="s">
        <v>1397</v>
      </c>
      <c r="H726" s="57">
        <f>I724+0</f>
        <v>1183.2</v>
      </c>
      <c r="I726" s="57"/>
      <c r="J726" s="57">
        <f>K724+0</f>
        <v>11642.69</v>
      </c>
      <c r="K726" s="57"/>
      <c r="O726" s="60">
        <f>I724+0</f>
        <v>1183.2</v>
      </c>
      <c r="P726" s="60">
        <f>K724+0</f>
        <v>11642.69</v>
      </c>
    </row>
    <row r="728" spans="1:29" ht="56" x14ac:dyDescent="0.25">
      <c r="A728" s="44">
        <v>100</v>
      </c>
      <c r="B728" s="44" t="str">
        <f>Source!F506</f>
        <v>4.8-328-1</v>
      </c>
      <c r="C728" s="44" t="s">
        <v>553</v>
      </c>
      <c r="D728" s="46" t="str">
        <f>Source!H506</f>
        <v>100 м</v>
      </c>
      <c r="E728" s="45">
        <f>Source!I506</f>
        <v>42.8</v>
      </c>
      <c r="F728" s="48"/>
      <c r="G728" s="47"/>
      <c r="H728" s="45"/>
      <c r="I728" s="48"/>
      <c r="J728" s="45"/>
      <c r="K728" s="48"/>
      <c r="Q728">
        <f>Source!X506</f>
        <v>3437.39</v>
      </c>
      <c r="R728">
        <f>Source!X507</f>
        <v>193696.88</v>
      </c>
      <c r="S728">
        <f>Source!Y506</f>
        <v>1807.29</v>
      </c>
      <c r="T728">
        <f>Source!Y507</f>
        <v>101840.63</v>
      </c>
      <c r="U728">
        <f>ROUND((175/100)*ROUND(Source!R506, 2), 2)</f>
        <v>28.23</v>
      </c>
      <c r="V728">
        <f>ROUND((0/100)*ROUND(Source!R507, 2), 2)</f>
        <v>0</v>
      </c>
      <c r="AC728">
        <v>0</v>
      </c>
    </row>
    <row r="729" spans="1:29" x14ac:dyDescent="0.25">
      <c r="C729" s="49" t="str">
        <f>"Объем: "&amp;Source!I506&amp;"=(8030-"&amp;"3750)/"&amp;"100"</f>
        <v>Объем: 42,8=(8030-3750)/100</v>
      </c>
    </row>
    <row r="730" spans="1:29" ht="14.5" x14ac:dyDescent="0.25">
      <c r="A730" s="44"/>
      <c r="B730" s="44"/>
      <c r="C730" s="44" t="s">
        <v>1388</v>
      </c>
      <c r="D730" s="46"/>
      <c r="E730" s="45"/>
      <c r="F730" s="48">
        <f>Source!AO506</f>
        <v>65.599999999999994</v>
      </c>
      <c r="G730" s="50" t="s">
        <v>220</v>
      </c>
      <c r="H730" s="45">
        <f>Source!AV507</f>
        <v>1.0469999999999999</v>
      </c>
      <c r="I730" s="48">
        <f>Source!S506</f>
        <v>3527.57</v>
      </c>
      <c r="J730" s="45">
        <f>IF(Source!BA507&lt;&gt; 0, Source!BA507, 1)</f>
        <v>56.35</v>
      </c>
      <c r="K730" s="48">
        <f>Source!S507</f>
        <v>198778.57</v>
      </c>
    </row>
    <row r="731" spans="1:29" ht="14.5" x14ac:dyDescent="0.25">
      <c r="A731" s="44"/>
      <c r="B731" s="44"/>
      <c r="C731" s="44" t="s">
        <v>1398</v>
      </c>
      <c r="D731" s="46"/>
      <c r="E731" s="45"/>
      <c r="F731" s="48">
        <f>Source!AM506</f>
        <v>2.62</v>
      </c>
      <c r="G731" s="50" t="s">
        <v>220</v>
      </c>
      <c r="H731" s="45">
        <f>Source!AV507</f>
        <v>1.0469999999999999</v>
      </c>
      <c r="I731" s="48">
        <f>Source!Q506</f>
        <v>140.88999999999999</v>
      </c>
      <c r="J731" s="45">
        <f>IF(Source!BB507&lt;&gt; 0, Source!BB507, 1)</f>
        <v>15.28</v>
      </c>
      <c r="K731" s="48">
        <f>Source!Q507</f>
        <v>2152.8000000000002</v>
      </c>
    </row>
    <row r="732" spans="1:29" ht="14.5" x14ac:dyDescent="0.25">
      <c r="A732" s="44"/>
      <c r="B732" s="44"/>
      <c r="C732" s="44" t="s">
        <v>1399</v>
      </c>
      <c r="D732" s="46"/>
      <c r="E732" s="45"/>
      <c r="F732" s="48">
        <f>Source!AN506</f>
        <v>0.3</v>
      </c>
      <c r="G732" s="50" t="s">
        <v>220</v>
      </c>
      <c r="H732" s="45">
        <f>Source!AV507</f>
        <v>1.0469999999999999</v>
      </c>
      <c r="I732" s="61">
        <f>Source!R506</f>
        <v>16.13</v>
      </c>
      <c r="J732" s="45">
        <f>IF(Source!BS507&lt;&gt; 0, Source!BS507, 1)</f>
        <v>56.35</v>
      </c>
      <c r="K732" s="61">
        <f>Source!R507</f>
        <v>908.93</v>
      </c>
    </row>
    <row r="733" spans="1:29" ht="14.5" x14ac:dyDescent="0.25">
      <c r="A733" s="44"/>
      <c r="B733" s="44"/>
      <c r="C733" s="44" t="s">
        <v>1416</v>
      </c>
      <c r="D733" s="46"/>
      <c r="E733" s="45"/>
      <c r="F733" s="48">
        <f>Source!AL506</f>
        <v>125.83</v>
      </c>
      <c r="G733" s="50" t="s">
        <v>3</v>
      </c>
      <c r="H733" s="45">
        <f>Source!AW507</f>
        <v>1</v>
      </c>
      <c r="I733" s="48">
        <f>Source!P506</f>
        <v>5385.52</v>
      </c>
      <c r="J733" s="45">
        <f>IF(Source!BC507&lt;&gt; 0, Source!BC507, 1)</f>
        <v>3.78</v>
      </c>
      <c r="K733" s="48">
        <f>Source!P507</f>
        <v>20357.27</v>
      </c>
    </row>
    <row r="734" spans="1:29" ht="14.5" x14ac:dyDescent="0.25">
      <c r="A734" s="44"/>
      <c r="B734" s="44"/>
      <c r="C734" s="44" t="s">
        <v>1390</v>
      </c>
      <c r="D734" s="46" t="s">
        <v>1391</v>
      </c>
      <c r="E734" s="45">
        <f>Source!BZ507</f>
        <v>97</v>
      </c>
      <c r="F734" s="48"/>
      <c r="G734" s="47"/>
      <c r="H734" s="45"/>
      <c r="I734" s="48">
        <f>SUM(Q728:Q733)</f>
        <v>3437.39</v>
      </c>
      <c r="J734" s="45">
        <f>Source!AT507</f>
        <v>97</v>
      </c>
      <c r="K734" s="48">
        <f>SUM(R728:R733)</f>
        <v>193696.88</v>
      </c>
    </row>
    <row r="735" spans="1:29" ht="14.5" x14ac:dyDescent="0.25">
      <c r="A735" s="44"/>
      <c r="B735" s="44"/>
      <c r="C735" s="44" t="s">
        <v>1392</v>
      </c>
      <c r="D735" s="46" t="s">
        <v>1391</v>
      </c>
      <c r="E735" s="45">
        <f>Source!CA507</f>
        <v>51</v>
      </c>
      <c r="F735" s="48"/>
      <c r="G735" s="47"/>
      <c r="H735" s="45"/>
      <c r="I735" s="48">
        <f>SUM(S728:S734)</f>
        <v>1807.29</v>
      </c>
      <c r="J735" s="45">
        <f>Source!AU507</f>
        <v>51</v>
      </c>
      <c r="K735" s="48">
        <f>SUM(T728:T734)</f>
        <v>101840.63</v>
      </c>
    </row>
    <row r="736" spans="1:29" ht="14.5" x14ac:dyDescent="0.25">
      <c r="A736" s="51"/>
      <c r="B736" s="51"/>
      <c r="C736" s="51" t="s">
        <v>1393</v>
      </c>
      <c r="D736" s="52" t="s">
        <v>1394</v>
      </c>
      <c r="E736" s="53">
        <f>Source!AQ506</f>
        <v>5.29</v>
      </c>
      <c r="F736" s="54"/>
      <c r="G736" s="55" t="s">
        <v>220</v>
      </c>
      <c r="H736" s="53">
        <f>Source!AV507</f>
        <v>1.0469999999999999</v>
      </c>
      <c r="I736" s="54">
        <f>Source!U506</f>
        <v>284.46403679999992</v>
      </c>
      <c r="J736" s="53"/>
      <c r="K736" s="54"/>
    </row>
    <row r="737" spans="1:29" ht="14" x14ac:dyDescent="0.25">
      <c r="C737" s="56" t="s">
        <v>1395</v>
      </c>
      <c r="H737" s="57">
        <f>I730+I731+I733+I734+I735+0-0-0</f>
        <v>14298.66</v>
      </c>
      <c r="I737" s="57"/>
      <c r="J737" s="57">
        <f>K730+K731+K733+K734+K735+0-0-0</f>
        <v>516826.15</v>
      </c>
      <c r="K737" s="57"/>
    </row>
    <row r="738" spans="1:29" ht="14" hidden="1" x14ac:dyDescent="0.25">
      <c r="C738" s="56" t="s">
        <v>1396</v>
      </c>
      <c r="H738" s="59">
        <f>0+0</f>
        <v>0</v>
      </c>
      <c r="I738" s="59"/>
      <c r="J738" s="59">
        <f>0+0</f>
        <v>0</v>
      </c>
      <c r="K738" s="59"/>
    </row>
    <row r="739" spans="1:29" ht="14" x14ac:dyDescent="0.25">
      <c r="C739" s="56" t="s">
        <v>1397</v>
      </c>
      <c r="H739" s="59">
        <f>I730+I731+I733+I734+I735+0</f>
        <v>14298.66</v>
      </c>
      <c r="I739" s="59"/>
      <c r="J739" s="59">
        <f>K730+K731+K733+K734+K735+0</f>
        <v>516826.15</v>
      </c>
      <c r="K739" s="59"/>
      <c r="O739" s="60">
        <f>I730+I731+I733+I734+I735+0</f>
        <v>14298.66</v>
      </c>
      <c r="P739" s="60">
        <f>K730+K731+K733+K734+K735+0</f>
        <v>516826.15</v>
      </c>
    </row>
    <row r="741" spans="1:29" ht="97" x14ac:dyDescent="0.25">
      <c r="A741" s="44">
        <v>101</v>
      </c>
      <c r="B741" s="44" t="str">
        <f>Source!F508</f>
        <v>КА, п.56</v>
      </c>
      <c r="C741" s="44" t="s">
        <v>1457</v>
      </c>
      <c r="D741" s="46" t="str">
        <f>Source!H508</f>
        <v>м</v>
      </c>
      <c r="E741" s="45">
        <f>Source!I508</f>
        <v>663</v>
      </c>
      <c r="F741" s="48">
        <f>Source!AL508</f>
        <v>4.6399999999999997</v>
      </c>
      <c r="G741" s="50" t="s">
        <v>3</v>
      </c>
      <c r="H741" s="45">
        <f>Source!AW509</f>
        <v>1</v>
      </c>
      <c r="I741" s="48">
        <f>Source!P508</f>
        <v>3076.32</v>
      </c>
      <c r="J741" s="45">
        <f>IF(Source!BC509&lt;&gt; 0, Source!BC509, 1)</f>
        <v>9.84</v>
      </c>
      <c r="K741" s="48">
        <f>Source!P509</f>
        <v>30270.99</v>
      </c>
      <c r="Q741">
        <f>Source!X508</f>
        <v>0</v>
      </c>
      <c r="R741">
        <f>Source!X509</f>
        <v>0</v>
      </c>
      <c r="S741">
        <f>Source!Y508</f>
        <v>0</v>
      </c>
      <c r="T741">
        <f>Source!Y509</f>
        <v>0</v>
      </c>
      <c r="U741">
        <f>ROUND((175/100)*ROUND(Source!R508, 2), 2)</f>
        <v>0</v>
      </c>
      <c r="V741">
        <f>ROUND((0/100)*ROUND(Source!R509, 2), 2)</f>
        <v>0</v>
      </c>
      <c r="AC741">
        <v>3</v>
      </c>
    </row>
    <row r="742" spans="1:29" x14ac:dyDescent="0.25">
      <c r="A742" s="72"/>
      <c r="B742" s="72"/>
      <c r="C742" s="73" t="str">
        <f>"Объем: "&amp;Source!I508&amp;"=(900-"&amp;"(3750-"&amp;"3500))*"&amp;"1,02"</f>
        <v>Объем: 663=(900-(3750-3500))*1,02</v>
      </c>
      <c r="D742" s="72"/>
      <c r="E742" s="72"/>
      <c r="F742" s="72"/>
      <c r="G742" s="72"/>
      <c r="H742" s="72"/>
      <c r="I742" s="72"/>
      <c r="J742" s="72"/>
      <c r="K742" s="72"/>
    </row>
    <row r="743" spans="1:29" ht="14" x14ac:dyDescent="0.25">
      <c r="C743" s="56" t="s">
        <v>1397</v>
      </c>
      <c r="H743" s="57">
        <f>I741+0</f>
        <v>3076.32</v>
      </c>
      <c r="I743" s="57"/>
      <c r="J743" s="57">
        <f>K741+0</f>
        <v>30270.99</v>
      </c>
      <c r="K743" s="57"/>
      <c r="O743" s="60">
        <f>I741+0</f>
        <v>3076.32</v>
      </c>
      <c r="P743" s="60">
        <f>K741+0</f>
        <v>30270.99</v>
      </c>
    </row>
    <row r="745" spans="1:29" ht="97" x14ac:dyDescent="0.25">
      <c r="A745" s="44">
        <v>102</v>
      </c>
      <c r="B745" s="44" t="str">
        <f>Source!F512</f>
        <v>КА, п.58</v>
      </c>
      <c r="C745" s="44" t="s">
        <v>1458</v>
      </c>
      <c r="D745" s="46" t="str">
        <f>Source!H512</f>
        <v>м</v>
      </c>
      <c r="E745" s="45">
        <f>Source!I512</f>
        <v>867</v>
      </c>
      <c r="F745" s="48">
        <f>Source!AL512</f>
        <v>11.89</v>
      </c>
      <c r="G745" s="50" t="s">
        <v>3</v>
      </c>
      <c r="H745" s="45">
        <f>Source!AW513</f>
        <v>1</v>
      </c>
      <c r="I745" s="48">
        <f>Source!P512</f>
        <v>10308.629999999999</v>
      </c>
      <c r="J745" s="45">
        <f>IF(Source!BC513&lt;&gt; 0, Source!BC513, 1)</f>
        <v>9.84</v>
      </c>
      <c r="K745" s="48">
        <f>Source!P513</f>
        <v>101436.92</v>
      </c>
      <c r="Q745">
        <f>Source!X512</f>
        <v>0</v>
      </c>
      <c r="R745">
        <f>Source!X513</f>
        <v>0</v>
      </c>
      <c r="S745">
        <f>Source!Y512</f>
        <v>0</v>
      </c>
      <c r="T745">
        <f>Source!Y513</f>
        <v>0</v>
      </c>
      <c r="U745">
        <f>ROUND((175/100)*ROUND(Source!R512, 2), 2)</f>
        <v>0</v>
      </c>
      <c r="V745">
        <f>ROUND((0/100)*ROUND(Source!R513, 2), 2)</f>
        <v>0</v>
      </c>
      <c r="AC745">
        <v>3</v>
      </c>
    </row>
    <row r="746" spans="1:29" x14ac:dyDescent="0.25">
      <c r="A746" s="72"/>
      <c r="B746" s="72"/>
      <c r="C746" s="73" t="str">
        <f>"Объем: "&amp;Source!I512&amp;"=850*"&amp;"1,02"</f>
        <v>Объем: 867=850*1,02</v>
      </c>
      <c r="D746" s="72"/>
      <c r="E746" s="72"/>
      <c r="F746" s="72"/>
      <c r="G746" s="72"/>
      <c r="H746" s="72"/>
      <c r="I746" s="72"/>
      <c r="J746" s="72"/>
      <c r="K746" s="72"/>
    </row>
    <row r="747" spans="1:29" ht="14" x14ac:dyDescent="0.25">
      <c r="C747" s="56" t="s">
        <v>1397</v>
      </c>
      <c r="H747" s="57">
        <f>I745+0</f>
        <v>10308.629999999999</v>
      </c>
      <c r="I747" s="57"/>
      <c r="J747" s="57">
        <f>K745+0</f>
        <v>101436.92</v>
      </c>
      <c r="K747" s="57"/>
      <c r="O747" s="60">
        <f>I745+0</f>
        <v>10308.629999999999</v>
      </c>
      <c r="P747" s="60">
        <f>K745+0</f>
        <v>101436.92</v>
      </c>
    </row>
    <row r="749" spans="1:29" ht="69" x14ac:dyDescent="0.25">
      <c r="A749" s="44">
        <v>103</v>
      </c>
      <c r="B749" s="44" t="str">
        <f>Source!F514</f>
        <v>КА, п.59</v>
      </c>
      <c r="C749" s="44" t="s">
        <v>1459</v>
      </c>
      <c r="D749" s="46" t="str">
        <f>Source!H514</f>
        <v>м</v>
      </c>
      <c r="E749" s="45">
        <f>Source!I514</f>
        <v>357</v>
      </c>
      <c r="F749" s="48">
        <f>Source!AL514</f>
        <v>7.09</v>
      </c>
      <c r="G749" s="50" t="s">
        <v>3</v>
      </c>
      <c r="H749" s="45">
        <f>Source!AW515</f>
        <v>1</v>
      </c>
      <c r="I749" s="48">
        <f>Source!P514</f>
        <v>2531.13</v>
      </c>
      <c r="J749" s="45">
        <f>IF(Source!BC515&lt;&gt; 0, Source!BC515, 1)</f>
        <v>9.84</v>
      </c>
      <c r="K749" s="48">
        <f>Source!P515</f>
        <v>24906.32</v>
      </c>
      <c r="Q749">
        <f>Source!X514</f>
        <v>0</v>
      </c>
      <c r="R749">
        <f>Source!X515</f>
        <v>0</v>
      </c>
      <c r="S749">
        <f>Source!Y514</f>
        <v>0</v>
      </c>
      <c r="T749">
        <f>Source!Y515</f>
        <v>0</v>
      </c>
      <c r="U749">
        <f>ROUND((175/100)*ROUND(Source!R514, 2), 2)</f>
        <v>0</v>
      </c>
      <c r="V749">
        <f>ROUND((0/100)*ROUND(Source!R515, 2), 2)</f>
        <v>0</v>
      </c>
      <c r="AC749">
        <v>3</v>
      </c>
    </row>
    <row r="750" spans="1:29" x14ac:dyDescent="0.25">
      <c r="A750" s="72"/>
      <c r="B750" s="72"/>
      <c r="C750" s="73" t="str">
        <f>"Объем: "&amp;Source!I514&amp;"=350*"&amp;"1,02"</f>
        <v>Объем: 357=350*1,02</v>
      </c>
      <c r="D750" s="72"/>
      <c r="E750" s="72"/>
      <c r="F750" s="72"/>
      <c r="G750" s="72"/>
      <c r="H750" s="72"/>
      <c r="I750" s="72"/>
      <c r="J750" s="72"/>
      <c r="K750" s="72"/>
    </row>
    <row r="751" spans="1:29" ht="14" x14ac:dyDescent="0.25">
      <c r="C751" s="56" t="s">
        <v>1397</v>
      </c>
      <c r="H751" s="57">
        <f>I749+0</f>
        <v>2531.13</v>
      </c>
      <c r="I751" s="57"/>
      <c r="J751" s="57">
        <f>K749+0</f>
        <v>24906.32</v>
      </c>
      <c r="K751" s="57"/>
      <c r="O751" s="60">
        <f>I749+0</f>
        <v>2531.13</v>
      </c>
      <c r="P751" s="60">
        <f>K749+0</f>
        <v>24906.32</v>
      </c>
    </row>
    <row r="753" spans="1:29" ht="98" x14ac:dyDescent="0.25">
      <c r="A753" s="44">
        <v>104</v>
      </c>
      <c r="B753" s="44" t="str">
        <f>Source!F520</f>
        <v>1.23-1-346</v>
      </c>
      <c r="C753" s="44" t="s">
        <v>573</v>
      </c>
      <c r="D753" s="46" t="str">
        <f>Source!H520</f>
        <v>км</v>
      </c>
      <c r="E753" s="45">
        <f>Source!I520</f>
        <v>0.56100000000000005</v>
      </c>
      <c r="F753" s="48">
        <f>Source!AL520</f>
        <v>6436.13</v>
      </c>
      <c r="G753" s="50" t="s">
        <v>3</v>
      </c>
      <c r="H753" s="45">
        <f>Source!AW521</f>
        <v>1</v>
      </c>
      <c r="I753" s="48">
        <f>Source!P520</f>
        <v>3610.67</v>
      </c>
      <c r="J753" s="45">
        <f>IF(Source!BC521&lt;&gt; 0, Source!BC521, 1)</f>
        <v>7.63</v>
      </c>
      <c r="K753" s="48">
        <f>Source!P521</f>
        <v>27549.41</v>
      </c>
      <c r="Q753">
        <f>Source!X520</f>
        <v>0</v>
      </c>
      <c r="R753">
        <f>Source!X521</f>
        <v>0</v>
      </c>
      <c r="S753">
        <f>Source!Y520</f>
        <v>0</v>
      </c>
      <c r="T753">
        <f>Source!Y521</f>
        <v>0</v>
      </c>
      <c r="U753">
        <f>ROUND((175/100)*ROUND(Source!R520, 2), 2)</f>
        <v>0</v>
      </c>
      <c r="V753">
        <f>ROUND((0/100)*ROUND(Source!R521, 2), 2)</f>
        <v>0</v>
      </c>
      <c r="AC753">
        <v>3</v>
      </c>
    </row>
    <row r="754" spans="1:29" x14ac:dyDescent="0.25">
      <c r="A754" s="72"/>
      <c r="B754" s="72"/>
      <c r="C754" s="73" t="str">
        <f>"Объем: "&amp;Source!I520&amp;"=550*"&amp;"1,02/"&amp;"1000"</f>
        <v>Объем: 0,561=550*1,02/1000</v>
      </c>
      <c r="D754" s="72"/>
      <c r="E754" s="72"/>
      <c r="F754" s="72"/>
      <c r="G754" s="72"/>
      <c r="H754" s="72"/>
      <c r="I754" s="72"/>
      <c r="J754" s="72"/>
      <c r="K754" s="72"/>
    </row>
    <row r="755" spans="1:29" ht="14" x14ac:dyDescent="0.25">
      <c r="C755" s="56" t="s">
        <v>1397</v>
      </c>
      <c r="H755" s="57">
        <f>I753+0</f>
        <v>3610.67</v>
      </c>
      <c r="I755" s="57"/>
      <c r="J755" s="57">
        <f>K753+0</f>
        <v>27549.41</v>
      </c>
      <c r="K755" s="57"/>
      <c r="O755" s="60">
        <f>I753+0</f>
        <v>3610.67</v>
      </c>
      <c r="P755" s="60">
        <f>K753+0</f>
        <v>27549.41</v>
      </c>
    </row>
    <row r="757" spans="1:29" ht="98" x14ac:dyDescent="0.25">
      <c r="A757" s="44">
        <v>105</v>
      </c>
      <c r="B757" s="44" t="str">
        <f>Source!F522</f>
        <v>1.23-1-347</v>
      </c>
      <c r="C757" s="44" t="s">
        <v>581</v>
      </c>
      <c r="D757" s="46" t="str">
        <f>Source!H522</f>
        <v>км</v>
      </c>
      <c r="E757" s="45">
        <f>Source!I522</f>
        <v>0.18360000000000001</v>
      </c>
      <c r="F757" s="48">
        <f>Source!AL522</f>
        <v>7558.23</v>
      </c>
      <c r="G757" s="50" t="s">
        <v>3</v>
      </c>
      <c r="H757" s="45">
        <f>Source!AW523</f>
        <v>1</v>
      </c>
      <c r="I757" s="48">
        <f>Source!P522</f>
        <v>1387.69</v>
      </c>
      <c r="J757" s="45">
        <f>IF(Source!BC523&lt;&gt; 0, Source!BC523, 1)</f>
        <v>8.27</v>
      </c>
      <c r="K757" s="48">
        <f>Source!P523</f>
        <v>11476.2</v>
      </c>
      <c r="Q757">
        <f>Source!X522</f>
        <v>0</v>
      </c>
      <c r="R757">
        <f>Source!X523</f>
        <v>0</v>
      </c>
      <c r="S757">
        <f>Source!Y522</f>
        <v>0</v>
      </c>
      <c r="T757">
        <f>Source!Y523</f>
        <v>0</v>
      </c>
      <c r="U757">
        <f>ROUND((175/100)*ROUND(Source!R522, 2), 2)</f>
        <v>0</v>
      </c>
      <c r="V757">
        <f>ROUND((0/100)*ROUND(Source!R523, 2), 2)</f>
        <v>0</v>
      </c>
      <c r="AC757">
        <v>3</v>
      </c>
    </row>
    <row r="758" spans="1:29" x14ac:dyDescent="0.25">
      <c r="A758" s="72"/>
      <c r="B758" s="72"/>
      <c r="C758" s="73" t="str">
        <f>"Объем: "&amp;Source!I522&amp;"=180*"&amp;"1,02/"&amp;"1000"</f>
        <v>Объем: 0,1836=180*1,02/1000</v>
      </c>
      <c r="D758" s="72"/>
      <c r="E758" s="72"/>
      <c r="F758" s="72"/>
      <c r="G758" s="72"/>
      <c r="H758" s="72"/>
      <c r="I758" s="72"/>
      <c r="J758" s="72"/>
      <c r="K758" s="72"/>
    </row>
    <row r="759" spans="1:29" ht="14" x14ac:dyDescent="0.25">
      <c r="C759" s="56" t="s">
        <v>1397</v>
      </c>
      <c r="H759" s="57">
        <f>I757+0</f>
        <v>1387.69</v>
      </c>
      <c r="I759" s="57"/>
      <c r="J759" s="57">
        <f>K757+0</f>
        <v>11476.2</v>
      </c>
      <c r="K759" s="57"/>
      <c r="O759" s="60">
        <f>I757+0</f>
        <v>1387.69</v>
      </c>
      <c r="P759" s="60">
        <f>K757+0</f>
        <v>11476.2</v>
      </c>
    </row>
    <row r="761" spans="1:29" ht="112" x14ac:dyDescent="0.25">
      <c r="A761" s="44">
        <v>106</v>
      </c>
      <c r="B761" s="44" t="str">
        <f>Source!F524</f>
        <v>1.23-1-428</v>
      </c>
      <c r="C761" s="44" t="s">
        <v>585</v>
      </c>
      <c r="D761" s="46" t="str">
        <f>Source!H524</f>
        <v>км</v>
      </c>
      <c r="E761" s="45">
        <f>Source!I524</f>
        <v>0.56100000000000005</v>
      </c>
      <c r="F761" s="48">
        <f>Source!AL524</f>
        <v>9514.01</v>
      </c>
      <c r="G761" s="50" t="s">
        <v>3</v>
      </c>
      <c r="H761" s="45">
        <f>Source!AW525</f>
        <v>1</v>
      </c>
      <c r="I761" s="48">
        <f>Source!P524</f>
        <v>5337.36</v>
      </c>
      <c r="J761" s="45">
        <f>IF(Source!BC525&lt;&gt; 0, Source!BC525, 1)</f>
        <v>6.97</v>
      </c>
      <c r="K761" s="48">
        <f>Source!P525</f>
        <v>37201.4</v>
      </c>
      <c r="Q761">
        <f>Source!X524</f>
        <v>0</v>
      </c>
      <c r="R761">
        <f>Source!X525</f>
        <v>0</v>
      </c>
      <c r="S761">
        <f>Source!Y524</f>
        <v>0</v>
      </c>
      <c r="T761">
        <f>Source!Y525</f>
        <v>0</v>
      </c>
      <c r="U761">
        <f>ROUND((175/100)*ROUND(Source!R524, 2), 2)</f>
        <v>0</v>
      </c>
      <c r="V761">
        <f>ROUND((0/100)*ROUND(Source!R525, 2), 2)</f>
        <v>0</v>
      </c>
      <c r="AC761">
        <v>3</v>
      </c>
    </row>
    <row r="762" spans="1:29" x14ac:dyDescent="0.25">
      <c r="A762" s="72"/>
      <c r="B762" s="72"/>
      <c r="C762" s="73" t="str">
        <f>"Объем: "&amp;Source!I524&amp;"=550*"&amp;"1,02/"&amp;"1000"</f>
        <v>Объем: 0,561=550*1,02/1000</v>
      </c>
      <c r="D762" s="72"/>
      <c r="E762" s="72"/>
      <c r="F762" s="72"/>
      <c r="G762" s="72"/>
      <c r="H762" s="72"/>
      <c r="I762" s="72"/>
      <c r="J762" s="72"/>
      <c r="K762" s="72"/>
    </row>
    <row r="763" spans="1:29" ht="14" x14ac:dyDescent="0.25">
      <c r="C763" s="56" t="s">
        <v>1397</v>
      </c>
      <c r="H763" s="57">
        <f>I761+0</f>
        <v>5337.36</v>
      </c>
      <c r="I763" s="57"/>
      <c r="J763" s="57">
        <f>K761+0</f>
        <v>37201.4</v>
      </c>
      <c r="K763" s="57"/>
      <c r="O763" s="60">
        <f>I761+0</f>
        <v>5337.36</v>
      </c>
      <c r="P763" s="60">
        <f>K761+0</f>
        <v>37201.4</v>
      </c>
    </row>
    <row r="765" spans="1:29" ht="84" x14ac:dyDescent="0.25">
      <c r="A765" s="44">
        <v>107</v>
      </c>
      <c r="B765" s="44" t="str">
        <f>Source!F526</f>
        <v>1.23-1-271</v>
      </c>
      <c r="C765" s="44" t="s">
        <v>589</v>
      </c>
      <c r="D765" s="46" t="str">
        <f>Source!H526</f>
        <v>км</v>
      </c>
      <c r="E765" s="45">
        <f>Source!I526</f>
        <v>0.18360000000000001</v>
      </c>
      <c r="F765" s="48">
        <f>Source!AL526</f>
        <v>8661.4</v>
      </c>
      <c r="G765" s="50" t="s">
        <v>3</v>
      </c>
      <c r="H765" s="45">
        <f>Source!AW527</f>
        <v>1</v>
      </c>
      <c r="I765" s="48">
        <f>Source!P526</f>
        <v>1590.23</v>
      </c>
      <c r="J765" s="45">
        <f>IF(Source!BC527&lt;&gt; 0, Source!BC527, 1)</f>
        <v>7.42</v>
      </c>
      <c r="K765" s="48">
        <f>Source!P527</f>
        <v>11799.51</v>
      </c>
      <c r="Q765">
        <f>Source!X526</f>
        <v>0</v>
      </c>
      <c r="R765">
        <f>Source!X527</f>
        <v>0</v>
      </c>
      <c r="S765">
        <f>Source!Y526</f>
        <v>0</v>
      </c>
      <c r="T765">
        <f>Source!Y527</f>
        <v>0</v>
      </c>
      <c r="U765">
        <f>ROUND((175/100)*ROUND(Source!R526, 2), 2)</f>
        <v>0</v>
      </c>
      <c r="V765">
        <f>ROUND((0/100)*ROUND(Source!R527, 2), 2)</f>
        <v>0</v>
      </c>
      <c r="AC765">
        <v>3</v>
      </c>
    </row>
    <row r="766" spans="1:29" x14ac:dyDescent="0.25">
      <c r="A766" s="72"/>
      <c r="B766" s="72"/>
      <c r="C766" s="73" t="str">
        <f>"Объем: "&amp;Source!I526&amp;"=180*"&amp;"1,02/"&amp;"1000"</f>
        <v>Объем: 0,1836=180*1,02/1000</v>
      </c>
      <c r="D766" s="72"/>
      <c r="E766" s="72"/>
      <c r="F766" s="72"/>
      <c r="G766" s="72"/>
      <c r="H766" s="72"/>
      <c r="I766" s="72"/>
      <c r="J766" s="72"/>
      <c r="K766" s="72"/>
    </row>
    <row r="767" spans="1:29" ht="14" x14ac:dyDescent="0.25">
      <c r="C767" s="56" t="s">
        <v>1397</v>
      </c>
      <c r="H767" s="57">
        <f>I765+0</f>
        <v>1590.23</v>
      </c>
      <c r="I767" s="57"/>
      <c r="J767" s="57">
        <f>K765+0</f>
        <v>11799.51</v>
      </c>
      <c r="K767" s="57"/>
      <c r="O767" s="60">
        <f>I765+0</f>
        <v>1590.23</v>
      </c>
      <c r="P767" s="60">
        <f>K765+0</f>
        <v>11799.51</v>
      </c>
    </row>
    <row r="769" spans="1:29" ht="97" x14ac:dyDescent="0.25">
      <c r="A769" s="44">
        <v>108</v>
      </c>
      <c r="B769" s="44" t="str">
        <f>Source!F528</f>
        <v>КА, п.54</v>
      </c>
      <c r="C769" s="44" t="s">
        <v>1460</v>
      </c>
      <c r="D769" s="46" t="str">
        <f>Source!H528</f>
        <v>м</v>
      </c>
      <c r="E769" s="45">
        <f>Source!I528</f>
        <v>285.60000000000002</v>
      </c>
      <c r="F769" s="48">
        <f>Source!AL528</f>
        <v>5.18</v>
      </c>
      <c r="G769" s="50" t="s">
        <v>3</v>
      </c>
      <c r="H769" s="45">
        <f>Source!AW529</f>
        <v>1</v>
      </c>
      <c r="I769" s="48">
        <f>Source!P528</f>
        <v>1479.41</v>
      </c>
      <c r="J769" s="45">
        <f>IF(Source!BC529&lt;&gt; 0, Source!BC529, 1)</f>
        <v>9.84</v>
      </c>
      <c r="K769" s="48">
        <f>Source!P529</f>
        <v>14557.39</v>
      </c>
      <c r="Q769">
        <f>Source!X528</f>
        <v>0</v>
      </c>
      <c r="R769">
        <f>Source!X529</f>
        <v>0</v>
      </c>
      <c r="S769">
        <f>Source!Y528</f>
        <v>0</v>
      </c>
      <c r="T769">
        <f>Source!Y529</f>
        <v>0</v>
      </c>
      <c r="U769">
        <f>ROUND((175/100)*ROUND(Source!R528, 2), 2)</f>
        <v>0</v>
      </c>
      <c r="V769">
        <f>ROUND((0/100)*ROUND(Source!R529, 2), 2)</f>
        <v>0</v>
      </c>
      <c r="AC769">
        <v>3</v>
      </c>
    </row>
    <row r="770" spans="1:29" x14ac:dyDescent="0.25">
      <c r="A770" s="72"/>
      <c r="B770" s="72"/>
      <c r="C770" s="73" t="str">
        <f>"Объем: "&amp;Source!I528&amp;"=280*"&amp;"1,02"</f>
        <v>Объем: 285,6=280*1,02</v>
      </c>
      <c r="D770" s="72"/>
      <c r="E770" s="72"/>
      <c r="F770" s="72"/>
      <c r="G770" s="72"/>
      <c r="H770" s="72"/>
      <c r="I770" s="72"/>
      <c r="J770" s="72"/>
      <c r="K770" s="72"/>
    </row>
    <row r="771" spans="1:29" ht="14" x14ac:dyDescent="0.25">
      <c r="C771" s="56" t="s">
        <v>1397</v>
      </c>
      <c r="H771" s="57">
        <f>I769+0</f>
        <v>1479.41</v>
      </c>
      <c r="I771" s="57"/>
      <c r="J771" s="57">
        <f>K769+0</f>
        <v>14557.39</v>
      </c>
      <c r="K771" s="57"/>
      <c r="O771" s="60">
        <f>I769+0</f>
        <v>1479.41</v>
      </c>
      <c r="P771" s="60">
        <f>K769+0</f>
        <v>14557.39</v>
      </c>
    </row>
    <row r="773" spans="1:29" ht="97" x14ac:dyDescent="0.25">
      <c r="A773" s="44">
        <v>109</v>
      </c>
      <c r="B773" s="44" t="str">
        <f>Source!F530</f>
        <v>КА, п.55</v>
      </c>
      <c r="C773" s="44" t="s">
        <v>1461</v>
      </c>
      <c r="D773" s="46" t="str">
        <f>Source!H530</f>
        <v>м</v>
      </c>
      <c r="E773" s="45">
        <f>Source!I530</f>
        <v>346.8</v>
      </c>
      <c r="F773" s="48">
        <f>Source!AL530</f>
        <v>5.7700000000000005</v>
      </c>
      <c r="G773" s="50" t="s">
        <v>3</v>
      </c>
      <c r="H773" s="45">
        <f>Source!AW531</f>
        <v>1</v>
      </c>
      <c r="I773" s="48">
        <f>Source!P530</f>
        <v>2001.04</v>
      </c>
      <c r="J773" s="45">
        <f>IF(Source!BC531&lt;&gt; 0, Source!BC531, 1)</f>
        <v>9.84</v>
      </c>
      <c r="K773" s="48">
        <f>Source!P531</f>
        <v>19690.23</v>
      </c>
      <c r="Q773">
        <f>Source!X530</f>
        <v>0</v>
      </c>
      <c r="R773">
        <f>Source!X531</f>
        <v>0</v>
      </c>
      <c r="S773">
        <f>Source!Y530</f>
        <v>0</v>
      </c>
      <c r="T773">
        <f>Source!Y531</f>
        <v>0</v>
      </c>
      <c r="U773">
        <f>ROUND((175/100)*ROUND(Source!R530, 2), 2)</f>
        <v>0</v>
      </c>
      <c r="V773">
        <f>ROUND((0/100)*ROUND(Source!R531, 2), 2)</f>
        <v>0</v>
      </c>
      <c r="AC773">
        <v>3</v>
      </c>
    </row>
    <row r="774" spans="1:29" x14ac:dyDescent="0.25">
      <c r="A774" s="72"/>
      <c r="B774" s="72"/>
      <c r="C774" s="73" t="str">
        <f>"Объем: "&amp;Source!I530&amp;"=340*"&amp;"1,02"</f>
        <v>Объем: 346,8=340*1,02</v>
      </c>
      <c r="D774" s="72"/>
      <c r="E774" s="72"/>
      <c r="F774" s="72"/>
      <c r="G774" s="72"/>
      <c r="H774" s="72"/>
      <c r="I774" s="72"/>
      <c r="J774" s="72"/>
      <c r="K774" s="72"/>
    </row>
    <row r="775" spans="1:29" ht="14" x14ac:dyDescent="0.25">
      <c r="C775" s="56" t="s">
        <v>1397</v>
      </c>
      <c r="H775" s="57">
        <f>I773+0</f>
        <v>2001.04</v>
      </c>
      <c r="I775" s="57"/>
      <c r="J775" s="57">
        <f>K773+0</f>
        <v>19690.23</v>
      </c>
      <c r="K775" s="57"/>
      <c r="O775" s="60">
        <f>I773+0</f>
        <v>2001.04</v>
      </c>
      <c r="P775" s="60">
        <f>K773+0</f>
        <v>19690.23</v>
      </c>
    </row>
    <row r="777" spans="1:29" ht="97" x14ac:dyDescent="0.25">
      <c r="A777" s="44">
        <v>110</v>
      </c>
      <c r="B777" s="44" t="str">
        <f>Source!F532</f>
        <v>КА, п.57</v>
      </c>
      <c r="C777" s="44" t="s">
        <v>1462</v>
      </c>
      <c r="D777" s="46" t="str">
        <f>Source!H532</f>
        <v>м</v>
      </c>
      <c r="E777" s="45">
        <f>Source!I532</f>
        <v>153</v>
      </c>
      <c r="F777" s="48">
        <f>Source!AL532</f>
        <v>5.61</v>
      </c>
      <c r="G777" s="50" t="s">
        <v>3</v>
      </c>
      <c r="H777" s="45">
        <f>Source!AW533</f>
        <v>1</v>
      </c>
      <c r="I777" s="48">
        <f>Source!P532</f>
        <v>858.33</v>
      </c>
      <c r="J777" s="45">
        <f>IF(Source!BC533&lt;&gt; 0, Source!BC533, 1)</f>
        <v>9.84</v>
      </c>
      <c r="K777" s="48">
        <f>Source!P533</f>
        <v>8445.9699999999993</v>
      </c>
      <c r="Q777">
        <f>Source!X532</f>
        <v>0</v>
      </c>
      <c r="R777">
        <f>Source!X533</f>
        <v>0</v>
      </c>
      <c r="S777">
        <f>Source!Y532</f>
        <v>0</v>
      </c>
      <c r="T777">
        <f>Source!Y533</f>
        <v>0</v>
      </c>
      <c r="U777">
        <f>ROUND((175/100)*ROUND(Source!R532, 2), 2)</f>
        <v>0</v>
      </c>
      <c r="V777">
        <f>ROUND((0/100)*ROUND(Source!R533, 2), 2)</f>
        <v>0</v>
      </c>
      <c r="AC777">
        <v>3</v>
      </c>
    </row>
    <row r="778" spans="1:29" x14ac:dyDescent="0.25">
      <c r="A778" s="72"/>
      <c r="B778" s="72"/>
      <c r="C778" s="73" t="str">
        <f>"Объем: "&amp;Source!I532&amp;"=150*"&amp;"1,02"</f>
        <v>Объем: 153=150*1,02</v>
      </c>
      <c r="D778" s="72"/>
      <c r="E778" s="72"/>
      <c r="F778" s="72"/>
      <c r="G778" s="72"/>
      <c r="H778" s="72"/>
      <c r="I778" s="72"/>
      <c r="J778" s="72"/>
      <c r="K778" s="72"/>
    </row>
    <row r="779" spans="1:29" ht="14" x14ac:dyDescent="0.25">
      <c r="C779" s="56" t="s">
        <v>1397</v>
      </c>
      <c r="H779" s="57">
        <f>I777+0</f>
        <v>858.33</v>
      </c>
      <c r="I779" s="57"/>
      <c r="J779" s="57">
        <f>K777+0</f>
        <v>8445.9699999999993</v>
      </c>
      <c r="K779" s="57"/>
      <c r="O779" s="60">
        <f>I777+0</f>
        <v>858.33</v>
      </c>
      <c r="P779" s="60">
        <f>K777+0</f>
        <v>8445.9699999999993</v>
      </c>
    </row>
    <row r="781" spans="1:29" ht="98" x14ac:dyDescent="0.25">
      <c r="A781" s="44">
        <v>111</v>
      </c>
      <c r="B781" s="44" t="str">
        <f>Source!F536</f>
        <v>1.23-1-348</v>
      </c>
      <c r="C781" s="44" t="s">
        <v>605</v>
      </c>
      <c r="D781" s="46" t="str">
        <f>Source!H536</f>
        <v>км</v>
      </c>
      <c r="E781" s="45">
        <f>Source!I536</f>
        <v>8.1600000000000006E-2</v>
      </c>
      <c r="F781" s="48">
        <f>Source!AL536</f>
        <v>10036.790000000001</v>
      </c>
      <c r="G781" s="50" t="s">
        <v>3</v>
      </c>
      <c r="H781" s="45">
        <f>Source!AW537</f>
        <v>1</v>
      </c>
      <c r="I781" s="48">
        <f>Source!P536</f>
        <v>819</v>
      </c>
      <c r="J781" s="45">
        <f>IF(Source!BC537&lt;&gt; 0, Source!BC537, 1)</f>
        <v>8.44</v>
      </c>
      <c r="K781" s="48">
        <f>Source!P537</f>
        <v>6912.36</v>
      </c>
      <c r="Q781">
        <f>Source!X536</f>
        <v>0</v>
      </c>
      <c r="R781">
        <f>Source!X537</f>
        <v>0</v>
      </c>
      <c r="S781">
        <f>Source!Y536</f>
        <v>0</v>
      </c>
      <c r="T781">
        <f>Source!Y537</f>
        <v>0</v>
      </c>
      <c r="U781">
        <f>ROUND((175/100)*ROUND(Source!R536, 2), 2)</f>
        <v>0</v>
      </c>
      <c r="V781">
        <f>ROUND((0/100)*ROUND(Source!R537, 2), 2)</f>
        <v>0</v>
      </c>
      <c r="AC781">
        <v>3</v>
      </c>
    </row>
    <row r="782" spans="1:29" x14ac:dyDescent="0.25">
      <c r="A782" s="72"/>
      <c r="B782" s="72"/>
      <c r="C782" s="73" t="str">
        <f>"Объем: "&amp;Source!I536&amp;"=80*"&amp;"1,02/"&amp;"1000"</f>
        <v>Объем: 0,0816=80*1,02/1000</v>
      </c>
      <c r="D782" s="72"/>
      <c r="E782" s="72"/>
      <c r="F782" s="72"/>
      <c r="G782" s="72"/>
      <c r="H782" s="72"/>
      <c r="I782" s="72"/>
      <c r="J782" s="72"/>
      <c r="K782" s="72"/>
    </row>
    <row r="783" spans="1:29" ht="14" x14ac:dyDescent="0.25">
      <c r="C783" s="56" t="s">
        <v>1397</v>
      </c>
      <c r="H783" s="57">
        <f>I781+0</f>
        <v>819</v>
      </c>
      <c r="I783" s="57"/>
      <c r="J783" s="57">
        <f>K781+0</f>
        <v>6912.36</v>
      </c>
      <c r="K783" s="57"/>
      <c r="O783" s="60">
        <f>I781+0</f>
        <v>819</v>
      </c>
      <c r="P783" s="60">
        <f>K781+0</f>
        <v>6912.36</v>
      </c>
    </row>
    <row r="785" spans="1:29" ht="98" x14ac:dyDescent="0.25">
      <c r="A785" s="44">
        <v>112</v>
      </c>
      <c r="B785" s="44" t="str">
        <f>Source!F538</f>
        <v>1.23-1-350</v>
      </c>
      <c r="C785" s="44" t="s">
        <v>609</v>
      </c>
      <c r="D785" s="46" t="str">
        <f>Source!H538</f>
        <v>км</v>
      </c>
      <c r="E785" s="45">
        <f>Source!I538</f>
        <v>2.0400000000000001E-2</v>
      </c>
      <c r="F785" s="48">
        <f>Source!AL538</f>
        <v>17305.12</v>
      </c>
      <c r="G785" s="50" t="s">
        <v>3</v>
      </c>
      <c r="H785" s="45">
        <f>Source!AW539</f>
        <v>1</v>
      </c>
      <c r="I785" s="48">
        <f>Source!P538</f>
        <v>353.02</v>
      </c>
      <c r="J785" s="45">
        <f>IF(Source!BC539&lt;&gt; 0, Source!BC539, 1)</f>
        <v>9.4499999999999993</v>
      </c>
      <c r="K785" s="48">
        <f>Source!P539</f>
        <v>3336.04</v>
      </c>
      <c r="Q785">
        <f>Source!X538</f>
        <v>0</v>
      </c>
      <c r="R785">
        <f>Source!X539</f>
        <v>0</v>
      </c>
      <c r="S785">
        <f>Source!Y538</f>
        <v>0</v>
      </c>
      <c r="T785">
        <f>Source!Y539</f>
        <v>0</v>
      </c>
      <c r="U785">
        <f>ROUND((175/100)*ROUND(Source!R538, 2), 2)</f>
        <v>0</v>
      </c>
      <c r="V785">
        <f>ROUND((0/100)*ROUND(Source!R539, 2), 2)</f>
        <v>0</v>
      </c>
      <c r="AC785">
        <v>3</v>
      </c>
    </row>
    <row r="786" spans="1:29" x14ac:dyDescent="0.25">
      <c r="A786" s="72"/>
      <c r="B786" s="72"/>
      <c r="C786" s="73" t="str">
        <f>"Объем: "&amp;Source!I538&amp;"=20*"&amp;"1,02/"&amp;"1000"</f>
        <v>Объем: 0,0204=20*1,02/1000</v>
      </c>
      <c r="D786" s="72"/>
      <c r="E786" s="72"/>
      <c r="F786" s="72"/>
      <c r="G786" s="72"/>
      <c r="H786" s="72"/>
      <c r="I786" s="72"/>
      <c r="J786" s="72"/>
      <c r="K786" s="72"/>
    </row>
    <row r="787" spans="1:29" ht="14" x14ac:dyDescent="0.25">
      <c r="C787" s="56" t="s">
        <v>1397</v>
      </c>
      <c r="H787" s="57">
        <f>I785+0</f>
        <v>353.02</v>
      </c>
      <c r="I787" s="57"/>
      <c r="J787" s="57">
        <f>K785+0</f>
        <v>3336.04</v>
      </c>
      <c r="K787" s="57"/>
      <c r="O787" s="60">
        <f>I785+0</f>
        <v>353.02</v>
      </c>
      <c r="P787" s="60">
        <f>K785+0</f>
        <v>3336.04</v>
      </c>
    </row>
    <row r="789" spans="1:29" ht="112" x14ac:dyDescent="0.25">
      <c r="A789" s="44">
        <v>113</v>
      </c>
      <c r="B789" s="44" t="str">
        <f>Source!F540</f>
        <v>1.23-1-381</v>
      </c>
      <c r="C789" s="44" t="s">
        <v>613</v>
      </c>
      <c r="D789" s="46" t="str">
        <f>Source!H540</f>
        <v>км</v>
      </c>
      <c r="E789" s="45">
        <f>Source!I540</f>
        <v>8.1600000000000006E-2</v>
      </c>
      <c r="F789" s="48">
        <f>Source!AL540</f>
        <v>38830.400000000001</v>
      </c>
      <c r="G789" s="50" t="s">
        <v>3</v>
      </c>
      <c r="H789" s="45">
        <f>Source!AW541</f>
        <v>1</v>
      </c>
      <c r="I789" s="48">
        <f>Source!P540</f>
        <v>3168.56</v>
      </c>
      <c r="J789" s="45">
        <f>IF(Source!BC541&lt;&gt; 0, Source!BC541, 1)</f>
        <v>2.69</v>
      </c>
      <c r="K789" s="48">
        <f>Source!P541</f>
        <v>8523.43</v>
      </c>
      <c r="Q789">
        <f>Source!X540</f>
        <v>0</v>
      </c>
      <c r="R789">
        <f>Source!X541</f>
        <v>0</v>
      </c>
      <c r="S789">
        <f>Source!Y540</f>
        <v>0</v>
      </c>
      <c r="T789">
        <f>Source!Y541</f>
        <v>0</v>
      </c>
      <c r="U789">
        <f>ROUND((175/100)*ROUND(Source!R540, 2), 2)</f>
        <v>0</v>
      </c>
      <c r="V789">
        <f>ROUND((0/100)*ROUND(Source!R541, 2), 2)</f>
        <v>0</v>
      </c>
      <c r="AC789">
        <v>3</v>
      </c>
    </row>
    <row r="790" spans="1:29" x14ac:dyDescent="0.25">
      <c r="A790" s="72"/>
      <c r="B790" s="72"/>
      <c r="C790" s="73" t="str">
        <f>"Объем: "&amp;Source!I540&amp;"=80*"&amp;"1,02/"&amp;"1000"</f>
        <v>Объем: 0,0816=80*1,02/1000</v>
      </c>
      <c r="D790" s="72"/>
      <c r="E790" s="72"/>
      <c r="F790" s="72"/>
      <c r="G790" s="72"/>
      <c r="H790" s="72"/>
      <c r="I790" s="72"/>
      <c r="J790" s="72"/>
      <c r="K790" s="72"/>
    </row>
    <row r="791" spans="1:29" ht="14" x14ac:dyDescent="0.25">
      <c r="C791" s="56" t="s">
        <v>1397</v>
      </c>
      <c r="H791" s="57">
        <f>I789+0</f>
        <v>3168.56</v>
      </c>
      <c r="I791" s="57"/>
      <c r="J791" s="57">
        <f>K789+0</f>
        <v>8523.43</v>
      </c>
      <c r="K791" s="57"/>
      <c r="O791" s="60">
        <f>I789+0</f>
        <v>3168.56</v>
      </c>
      <c r="P791" s="60">
        <f>K789+0</f>
        <v>8523.43</v>
      </c>
    </row>
    <row r="793" spans="1:29" ht="112" x14ac:dyDescent="0.25">
      <c r="A793" s="44">
        <v>114</v>
      </c>
      <c r="B793" s="44" t="str">
        <f>Source!F542</f>
        <v>1.23-1-383</v>
      </c>
      <c r="C793" s="44" t="s">
        <v>617</v>
      </c>
      <c r="D793" s="46" t="str">
        <f>Source!H542</f>
        <v>км</v>
      </c>
      <c r="E793" s="45">
        <f>Source!I542</f>
        <v>2.0400000000000001E-2</v>
      </c>
      <c r="F793" s="48">
        <f>Source!AL542</f>
        <v>86872.29</v>
      </c>
      <c r="G793" s="50" t="s">
        <v>3</v>
      </c>
      <c r="H793" s="45">
        <f>Source!AW543</f>
        <v>1</v>
      </c>
      <c r="I793" s="48">
        <f>Source!P542</f>
        <v>1772.19</v>
      </c>
      <c r="J793" s="45">
        <f>IF(Source!BC543&lt;&gt; 0, Source!BC543, 1)</f>
        <v>2.2799999999999998</v>
      </c>
      <c r="K793" s="48">
        <f>Source!P543</f>
        <v>4040.59</v>
      </c>
      <c r="Q793">
        <f>Source!X542</f>
        <v>0</v>
      </c>
      <c r="R793">
        <f>Source!X543</f>
        <v>0</v>
      </c>
      <c r="S793">
        <f>Source!Y542</f>
        <v>0</v>
      </c>
      <c r="T793">
        <f>Source!Y543</f>
        <v>0</v>
      </c>
      <c r="U793">
        <f>ROUND((175/100)*ROUND(Source!R542, 2), 2)</f>
        <v>0</v>
      </c>
      <c r="V793">
        <f>ROUND((0/100)*ROUND(Source!R543, 2), 2)</f>
        <v>0</v>
      </c>
      <c r="AC793">
        <v>3</v>
      </c>
    </row>
    <row r="794" spans="1:29" x14ac:dyDescent="0.25">
      <c r="A794" s="72"/>
      <c r="B794" s="72"/>
      <c r="C794" s="73" t="str">
        <f>"Объем: "&amp;Source!I542&amp;"=20*"&amp;"1,02/"&amp;"1000"</f>
        <v>Объем: 0,0204=20*1,02/1000</v>
      </c>
      <c r="D794" s="72"/>
      <c r="E794" s="72"/>
      <c r="F794" s="72"/>
      <c r="G794" s="72"/>
      <c r="H794" s="72"/>
      <c r="I794" s="72"/>
      <c r="J794" s="72"/>
      <c r="K794" s="72"/>
    </row>
    <row r="795" spans="1:29" ht="14" x14ac:dyDescent="0.25">
      <c r="C795" s="56" t="s">
        <v>1397</v>
      </c>
      <c r="H795" s="57">
        <f>I793+0</f>
        <v>1772.19</v>
      </c>
      <c r="I795" s="57"/>
      <c r="J795" s="57">
        <f>K793+0</f>
        <v>4040.59</v>
      </c>
      <c r="K795" s="57"/>
      <c r="O795" s="60">
        <f>I793+0</f>
        <v>1772.19</v>
      </c>
      <c r="P795" s="60">
        <f>K793+0</f>
        <v>4040.59</v>
      </c>
    </row>
    <row r="798" spans="1:29" ht="14" x14ac:dyDescent="0.3">
      <c r="A798" s="62" t="str">
        <f>CONCATENATE("Итого по разделу: ",IF(Source!G545&lt;&gt;"Новый раздел", Source!G545, ""))</f>
        <v>Итого по разделу: Кабели и провода</v>
      </c>
      <c r="B798" s="62"/>
      <c r="C798" s="62"/>
      <c r="D798" s="62"/>
      <c r="E798" s="62"/>
      <c r="F798" s="62"/>
      <c r="G798" s="62"/>
      <c r="H798" s="59">
        <f>SUM(O706:O797)</f>
        <v>76226.880000000005</v>
      </c>
      <c r="I798" s="58"/>
      <c r="J798" s="59">
        <f>SUM(P706:P797)</f>
        <v>1347960.2799999998</v>
      </c>
      <c r="K798" s="58"/>
    </row>
    <row r="799" spans="1:29" hidden="1" x14ac:dyDescent="0.25">
      <c r="A799" t="s">
        <v>1400</v>
      </c>
      <c r="I799">
        <f>SUM(W706:W798)</f>
        <v>0</v>
      </c>
      <c r="J799">
        <f>SUM(X706:X798)</f>
        <v>0</v>
      </c>
    </row>
    <row r="800" spans="1:29" hidden="1" x14ac:dyDescent="0.25">
      <c r="A800" t="s">
        <v>1401</v>
      </c>
      <c r="I800">
        <f>SUM(Y706:Y799)</f>
        <v>0</v>
      </c>
      <c r="J800">
        <f>SUM(Z706:Z799)</f>
        <v>0</v>
      </c>
    </row>
    <row r="802" spans="1:29" ht="16.5" x14ac:dyDescent="0.25">
      <c r="A802" s="42" t="str">
        <f>CONCATENATE("Раздел: ",IF(Source!G575&lt;&gt;"Новый раздел", Source!G575, ""))</f>
        <v>Раздел: Монтажные изделия</v>
      </c>
      <c r="B802" s="42"/>
      <c r="C802" s="42"/>
      <c r="D802" s="42"/>
      <c r="E802" s="42"/>
      <c r="F802" s="42"/>
      <c r="G802" s="42"/>
      <c r="H802" s="42"/>
      <c r="I802" s="42"/>
      <c r="J802" s="42"/>
      <c r="K802" s="42"/>
    </row>
    <row r="803" spans="1:29" ht="56" x14ac:dyDescent="0.25">
      <c r="A803" s="44">
        <v>115</v>
      </c>
      <c r="B803" s="44" t="str">
        <f>Source!F579</f>
        <v>4.8-331-2</v>
      </c>
      <c r="C803" s="44" t="s">
        <v>621</v>
      </c>
      <c r="D803" s="46" t="str">
        <f>Source!H579</f>
        <v>100 М ТРАССЫ</v>
      </c>
      <c r="E803" s="45">
        <f>Source!I579</f>
        <v>0.24</v>
      </c>
      <c r="F803" s="48"/>
      <c r="G803" s="47"/>
      <c r="H803" s="45"/>
      <c r="I803" s="48"/>
      <c r="J803" s="45"/>
      <c r="K803" s="48"/>
      <c r="Q803">
        <f>Source!X579</f>
        <v>60.65</v>
      </c>
      <c r="R803">
        <f>Source!X580</f>
        <v>3417.86</v>
      </c>
      <c r="S803">
        <f>Source!Y579</f>
        <v>31.89</v>
      </c>
      <c r="T803">
        <f>Source!Y580</f>
        <v>1797.02</v>
      </c>
      <c r="U803">
        <f>ROUND((175/100)*ROUND(Source!R579, 2), 2)</f>
        <v>0.63</v>
      </c>
      <c r="V803">
        <f>ROUND((0/100)*ROUND(Source!R580, 2), 2)</f>
        <v>0</v>
      </c>
      <c r="AC803">
        <v>0</v>
      </c>
    </row>
    <row r="804" spans="1:29" x14ac:dyDescent="0.25">
      <c r="C804" s="49" t="str">
        <f>"Объем: "&amp;Source!I579&amp;"=24/"&amp;"100"</f>
        <v>Объем: 0,24=24/100</v>
      </c>
    </row>
    <row r="805" spans="1:29" ht="14.5" x14ac:dyDescent="0.25">
      <c r="A805" s="44"/>
      <c r="B805" s="44"/>
      <c r="C805" s="44" t="s">
        <v>1388</v>
      </c>
      <c r="D805" s="46"/>
      <c r="E805" s="45"/>
      <c r="F805" s="48">
        <f>Source!AO579</f>
        <v>206.17</v>
      </c>
      <c r="G805" s="50" t="s">
        <v>220</v>
      </c>
      <c r="H805" s="45">
        <f>Source!AV580</f>
        <v>1.0469999999999999</v>
      </c>
      <c r="I805" s="48">
        <f>Source!S579</f>
        <v>62.17</v>
      </c>
      <c r="J805" s="45">
        <f>IF(Source!BA580&lt;&gt; 0, Source!BA580, 1)</f>
        <v>56.35</v>
      </c>
      <c r="K805" s="48">
        <f>Source!S580</f>
        <v>3503.28</v>
      </c>
    </row>
    <row r="806" spans="1:29" ht="14.5" x14ac:dyDescent="0.25">
      <c r="A806" s="44"/>
      <c r="B806" s="44"/>
      <c r="C806" s="44" t="s">
        <v>1398</v>
      </c>
      <c r="D806" s="46"/>
      <c r="E806" s="45"/>
      <c r="F806" s="48">
        <f>Source!AM579</f>
        <v>6.67</v>
      </c>
      <c r="G806" s="50" t="s">
        <v>220</v>
      </c>
      <c r="H806" s="45">
        <f>Source!AV580</f>
        <v>1.0469999999999999</v>
      </c>
      <c r="I806" s="48">
        <f>Source!Q579</f>
        <v>2.0099999999999998</v>
      </c>
      <c r="J806" s="45">
        <f>IF(Source!BB580&lt;&gt; 0, Source!BB580, 1)</f>
        <v>18.96</v>
      </c>
      <c r="K806" s="48">
        <f>Source!Q580</f>
        <v>38.11</v>
      </c>
    </row>
    <row r="807" spans="1:29" ht="14.5" x14ac:dyDescent="0.25">
      <c r="A807" s="44"/>
      <c r="B807" s="44"/>
      <c r="C807" s="44" t="s">
        <v>1399</v>
      </c>
      <c r="D807" s="46"/>
      <c r="E807" s="45"/>
      <c r="F807" s="48">
        <f>Source!AN579</f>
        <v>1.2</v>
      </c>
      <c r="G807" s="50" t="s">
        <v>220</v>
      </c>
      <c r="H807" s="45">
        <f>Source!AV580</f>
        <v>1.0469999999999999</v>
      </c>
      <c r="I807" s="61">
        <f>Source!R579</f>
        <v>0.36</v>
      </c>
      <c r="J807" s="45">
        <f>IF(Source!BS580&lt;&gt; 0, Source!BS580, 1)</f>
        <v>56.35</v>
      </c>
      <c r="K807" s="61">
        <f>Source!R580</f>
        <v>20.29</v>
      </c>
    </row>
    <row r="808" spans="1:29" ht="14.5" x14ac:dyDescent="0.25">
      <c r="A808" s="44"/>
      <c r="B808" s="44"/>
      <c r="C808" s="44" t="s">
        <v>1416</v>
      </c>
      <c r="D808" s="46"/>
      <c r="E808" s="45"/>
      <c r="F808" s="48">
        <f>Source!AL579</f>
        <v>11.34</v>
      </c>
      <c r="G808" s="50" t="s">
        <v>3</v>
      </c>
      <c r="H808" s="45">
        <f>Source!AW580</f>
        <v>1</v>
      </c>
      <c r="I808" s="48">
        <f>Source!P579</f>
        <v>2.72</v>
      </c>
      <c r="J808" s="45">
        <f>IF(Source!BC580&lt;&gt; 0, Source!BC580, 1)</f>
        <v>8.24</v>
      </c>
      <c r="K808" s="48">
        <f>Source!P580</f>
        <v>22.41</v>
      </c>
    </row>
    <row r="809" spans="1:29" ht="56" x14ac:dyDescent="0.25">
      <c r="A809" s="44" t="s">
        <v>622</v>
      </c>
      <c r="B809" s="44" t="str">
        <f>Source!F581</f>
        <v>1.21-5-1706</v>
      </c>
      <c r="C809" s="44" t="s">
        <v>624</v>
      </c>
      <c r="D809" s="46" t="str">
        <f>Source!H581</f>
        <v>шт.</v>
      </c>
      <c r="E809" s="45">
        <f>Source!I581</f>
        <v>8</v>
      </c>
      <c r="F809" s="48">
        <f>Source!AK581</f>
        <v>458.65</v>
      </c>
      <c r="G809" s="50" t="s">
        <v>3</v>
      </c>
      <c r="H809" s="45">
        <f>Source!AW582</f>
        <v>1</v>
      </c>
      <c r="I809" s="48">
        <f>Source!O581</f>
        <v>3669.2</v>
      </c>
      <c r="J809" s="45">
        <f>IF(Source!BC582&lt;&gt; 0, Source!BC582, 1)</f>
        <v>4.53</v>
      </c>
      <c r="K809" s="48">
        <f>Source!O582</f>
        <v>16621.48</v>
      </c>
      <c r="Q809">
        <f>Source!X581</f>
        <v>0</v>
      </c>
      <c r="R809">
        <f>Source!X582</f>
        <v>0</v>
      </c>
      <c r="S809">
        <f>Source!Y581</f>
        <v>0</v>
      </c>
      <c r="T809">
        <f>Source!Y582</f>
        <v>0</v>
      </c>
      <c r="U809">
        <f>ROUND((175/100)*ROUND(Source!R581, 2), 2)</f>
        <v>0</v>
      </c>
      <c r="V809">
        <f>ROUND((0/100)*ROUND(Source!R582, 2), 2)</f>
        <v>0</v>
      </c>
      <c r="AC809">
        <v>3</v>
      </c>
    </row>
    <row r="810" spans="1:29" ht="56" x14ac:dyDescent="0.25">
      <c r="A810" s="44" t="s">
        <v>626</v>
      </c>
      <c r="B810" s="44" t="str">
        <f>Source!F583</f>
        <v>1.21-5-1367</v>
      </c>
      <c r="C810" s="44" t="s">
        <v>628</v>
      </c>
      <c r="D810" s="46" t="str">
        <f>Source!H583</f>
        <v>100 шт.</v>
      </c>
      <c r="E810" s="45">
        <f>Source!I583</f>
        <v>0.06</v>
      </c>
      <c r="F810" s="48">
        <f>Source!AK583</f>
        <v>779.33</v>
      </c>
      <c r="G810" s="50" t="s">
        <v>3</v>
      </c>
      <c r="H810" s="45">
        <f>Source!AW584</f>
        <v>1</v>
      </c>
      <c r="I810" s="48">
        <f>Source!O583</f>
        <v>46.76</v>
      </c>
      <c r="J810" s="45">
        <f>IF(Source!BC584&lt;&gt; 0, Source!BC584, 1)</f>
        <v>9.89</v>
      </c>
      <c r="K810" s="48">
        <f>Source!O584</f>
        <v>462.46</v>
      </c>
      <c r="Q810">
        <f>Source!X583</f>
        <v>0</v>
      </c>
      <c r="R810">
        <f>Source!X584</f>
        <v>0</v>
      </c>
      <c r="S810">
        <f>Source!Y583</f>
        <v>0</v>
      </c>
      <c r="T810">
        <f>Source!Y584</f>
        <v>0</v>
      </c>
      <c r="U810">
        <f>ROUND((175/100)*ROUND(Source!R583, 2), 2)</f>
        <v>0</v>
      </c>
      <c r="V810">
        <f>ROUND((0/100)*ROUND(Source!R584, 2), 2)</f>
        <v>0</v>
      </c>
      <c r="AC810">
        <v>3</v>
      </c>
    </row>
    <row r="811" spans="1:29" ht="42" x14ac:dyDescent="0.25">
      <c r="A811" s="44" t="s">
        <v>630</v>
      </c>
      <c r="B811" s="44" t="str">
        <f>Source!F585</f>
        <v>1.21-5-2572</v>
      </c>
      <c r="C811" s="44" t="s">
        <v>632</v>
      </c>
      <c r="D811" s="46" t="str">
        <f>Source!H585</f>
        <v>100 шт.</v>
      </c>
      <c r="E811" s="45">
        <f>Source!I585</f>
        <v>2.0952000000000002</v>
      </c>
      <c r="F811" s="48">
        <f>Source!AK585</f>
        <v>357.6</v>
      </c>
      <c r="G811" s="50" t="s">
        <v>3</v>
      </c>
      <c r="H811" s="45">
        <f>Source!AW586</f>
        <v>1</v>
      </c>
      <c r="I811" s="48">
        <f>Source!O585</f>
        <v>749.24</v>
      </c>
      <c r="J811" s="45">
        <f>IF(Source!BC586&lt;&gt; 0, Source!BC586, 1)</f>
        <v>9.75</v>
      </c>
      <c r="K811" s="48">
        <f>Source!O586</f>
        <v>7305.09</v>
      </c>
      <c r="Q811">
        <f>Source!X585</f>
        <v>0</v>
      </c>
      <c r="R811">
        <f>Source!X586</f>
        <v>0</v>
      </c>
      <c r="S811">
        <f>Source!Y585</f>
        <v>0</v>
      </c>
      <c r="T811">
        <f>Source!Y586</f>
        <v>0</v>
      </c>
      <c r="U811">
        <f>ROUND((175/100)*ROUND(Source!R585, 2), 2)</f>
        <v>0</v>
      </c>
      <c r="V811">
        <f>ROUND((0/100)*ROUND(Source!R586, 2), 2)</f>
        <v>0</v>
      </c>
      <c r="AC811">
        <v>3</v>
      </c>
    </row>
    <row r="812" spans="1:29" ht="14.5" x14ac:dyDescent="0.25">
      <c r="A812" s="44"/>
      <c r="B812" s="44"/>
      <c r="C812" s="44" t="s">
        <v>1390</v>
      </c>
      <c r="D812" s="46" t="s">
        <v>1391</v>
      </c>
      <c r="E812" s="45">
        <f>Source!BZ580</f>
        <v>97</v>
      </c>
      <c r="F812" s="48"/>
      <c r="G812" s="47"/>
      <c r="H812" s="45"/>
      <c r="I812" s="48">
        <f>SUM(Q803:Q811)</f>
        <v>60.65</v>
      </c>
      <c r="J812" s="45">
        <f>Source!AT580</f>
        <v>97</v>
      </c>
      <c r="K812" s="48">
        <f>SUM(R803:R811)</f>
        <v>3417.86</v>
      </c>
    </row>
    <row r="813" spans="1:29" ht="14.5" x14ac:dyDescent="0.25">
      <c r="A813" s="44"/>
      <c r="B813" s="44"/>
      <c r="C813" s="44" t="s">
        <v>1392</v>
      </c>
      <c r="D813" s="46" t="s">
        <v>1391</v>
      </c>
      <c r="E813" s="45">
        <f>Source!CA580</f>
        <v>51</v>
      </c>
      <c r="F813" s="48"/>
      <c r="G813" s="47"/>
      <c r="H813" s="45"/>
      <c r="I813" s="48">
        <f>SUM(S803:S812)</f>
        <v>31.89</v>
      </c>
      <c r="J813" s="45">
        <f>Source!AU580</f>
        <v>51</v>
      </c>
      <c r="K813" s="48">
        <f>SUM(T803:T812)</f>
        <v>1797.02</v>
      </c>
    </row>
    <row r="814" spans="1:29" ht="14.5" x14ac:dyDescent="0.25">
      <c r="A814" s="51"/>
      <c r="B814" s="51"/>
      <c r="C814" s="51" t="s">
        <v>1393</v>
      </c>
      <c r="D814" s="52" t="s">
        <v>1394</v>
      </c>
      <c r="E814" s="53">
        <f>Source!AQ579</f>
        <v>18.14</v>
      </c>
      <c r="F814" s="54"/>
      <c r="G814" s="55" t="s">
        <v>220</v>
      </c>
      <c r="H814" s="53">
        <f>Source!AV580</f>
        <v>1.0469999999999999</v>
      </c>
      <c r="I814" s="54">
        <f>Source!U579</f>
        <v>5.4698630399999999</v>
      </c>
      <c r="J814" s="53"/>
      <c r="K814" s="54"/>
    </row>
    <row r="815" spans="1:29" ht="14" x14ac:dyDescent="0.25">
      <c r="C815" s="56" t="s">
        <v>1395</v>
      </c>
      <c r="H815" s="57">
        <f>I805+I806+I808+I812+I813+SUM(I809:I811)-SUMIF(AC809:AC811, 5, I809:I811)-SUMIF(AC809:AC811, 6, I809:I811)</f>
        <v>4624.6399999999994</v>
      </c>
      <c r="I815" s="57"/>
      <c r="J815" s="57">
        <f>K805+K806+K808+K812+K813+SUM(K809:K811)-SUMIF(AC809:AC811, 5, K809:K811)-SUMIF(AC809:AC811, 6, K809:K811)</f>
        <v>33167.71</v>
      </c>
      <c r="K815" s="57"/>
    </row>
    <row r="816" spans="1:29" ht="14" hidden="1" x14ac:dyDescent="0.25">
      <c r="C816" s="56" t="s">
        <v>1396</v>
      </c>
      <c r="H816" s="59">
        <f>SUMIF(AC809:AC811, 5, I809:I811)+SUMIF(AC809:AC811, 6, I809:I811)</f>
        <v>0</v>
      </c>
      <c r="I816" s="59"/>
      <c r="J816" s="59">
        <f>SUMIF(AC809:AC811, 5, K809:K811)+SUMIF(AC809:AC811, 6, K809:K811)</f>
        <v>0</v>
      </c>
      <c r="K816" s="59"/>
    </row>
    <row r="817" spans="1:29" ht="14" x14ac:dyDescent="0.25">
      <c r="C817" s="56" t="s">
        <v>1397</v>
      </c>
      <c r="H817" s="59">
        <f>I805+I806+I808+I812+I813+SUM(I809:I811)</f>
        <v>4624.6399999999994</v>
      </c>
      <c r="I817" s="59"/>
      <c r="J817" s="59">
        <f>K805+K806+K808+K812+K813+SUM(K809:K811)</f>
        <v>33167.71</v>
      </c>
      <c r="K817" s="59"/>
      <c r="O817" s="60">
        <f>I805+I806+I808+I812+I813+SUM(I809:I811)</f>
        <v>4624.6399999999994</v>
      </c>
      <c r="P817" s="60">
        <f>K805+K806+K808+K812+K813+SUM(K809:K811)</f>
        <v>33167.71</v>
      </c>
    </row>
    <row r="819" spans="1:29" ht="42" x14ac:dyDescent="0.25">
      <c r="A819" s="51">
        <v>116</v>
      </c>
      <c r="B819" s="51" t="str">
        <f>Source!F587</f>
        <v>1.21-5-2307</v>
      </c>
      <c r="C819" s="51" t="s">
        <v>636</v>
      </c>
      <c r="D819" s="52" t="str">
        <f>Source!H587</f>
        <v>шт.</v>
      </c>
      <c r="E819" s="53">
        <f>Source!I587</f>
        <v>4</v>
      </c>
      <c r="F819" s="54">
        <f>Source!AL587</f>
        <v>66.84</v>
      </c>
      <c r="G819" s="55" t="s">
        <v>3</v>
      </c>
      <c r="H819" s="53">
        <f>Source!AW588</f>
        <v>1</v>
      </c>
      <c r="I819" s="54">
        <f>Source!P587</f>
        <v>267.36</v>
      </c>
      <c r="J819" s="53">
        <f>IF(Source!BC588&lt;&gt; 0, Source!BC588, 1)</f>
        <v>8.8699999999999992</v>
      </c>
      <c r="K819" s="54">
        <f>Source!P588</f>
        <v>2371.48</v>
      </c>
      <c r="Q819">
        <f>Source!X587</f>
        <v>0</v>
      </c>
      <c r="R819">
        <f>Source!X588</f>
        <v>0</v>
      </c>
      <c r="S819">
        <f>Source!Y587</f>
        <v>0</v>
      </c>
      <c r="T819">
        <f>Source!Y588</f>
        <v>0</v>
      </c>
      <c r="U819">
        <f>ROUND((175/100)*ROUND(Source!R587, 2), 2)</f>
        <v>0</v>
      </c>
      <c r="V819">
        <f>ROUND((0/100)*ROUND(Source!R588, 2), 2)</f>
        <v>0</v>
      </c>
      <c r="AC819">
        <v>3</v>
      </c>
    </row>
    <row r="820" spans="1:29" ht="14" x14ac:dyDescent="0.25">
      <c r="C820" s="56" t="s">
        <v>1397</v>
      </c>
      <c r="H820" s="57">
        <f>I819+0</f>
        <v>267.36</v>
      </c>
      <c r="I820" s="57"/>
      <c r="J820" s="57">
        <f>K819+0</f>
        <v>2371.48</v>
      </c>
      <c r="K820" s="57"/>
      <c r="O820" s="60">
        <f>I819+0</f>
        <v>267.36</v>
      </c>
      <c r="P820" s="60">
        <f>K819+0</f>
        <v>2371.48</v>
      </c>
    </row>
    <row r="822" spans="1:29" ht="84" x14ac:dyDescent="0.25">
      <c r="A822" s="51">
        <v>117</v>
      </c>
      <c r="B822" s="51" t="str">
        <f>Source!F591</f>
        <v>1.21-5-1479</v>
      </c>
      <c r="C822" s="51" t="s">
        <v>643</v>
      </c>
      <c r="D822" s="52" t="str">
        <f>Source!H591</f>
        <v>шт.</v>
      </c>
      <c r="E822" s="53">
        <f>Source!I591</f>
        <v>6</v>
      </c>
      <c r="F822" s="54">
        <f>Source!AL591</f>
        <v>256.95999999999998</v>
      </c>
      <c r="G822" s="55" t="s">
        <v>3</v>
      </c>
      <c r="H822" s="53">
        <f>Source!AW592</f>
        <v>1</v>
      </c>
      <c r="I822" s="54">
        <f>Source!P591</f>
        <v>1541.76</v>
      </c>
      <c r="J822" s="53">
        <f>IF(Source!BC592&lt;&gt; 0, Source!BC592, 1)</f>
        <v>10.15</v>
      </c>
      <c r="K822" s="54">
        <f>Source!P592</f>
        <v>15648.86</v>
      </c>
      <c r="Q822">
        <f>Source!X591</f>
        <v>0</v>
      </c>
      <c r="R822">
        <f>Source!X592</f>
        <v>0</v>
      </c>
      <c r="S822">
        <f>Source!Y591</f>
        <v>0</v>
      </c>
      <c r="T822">
        <f>Source!Y592</f>
        <v>0</v>
      </c>
      <c r="U822">
        <f>ROUND((175/100)*ROUND(Source!R591, 2), 2)</f>
        <v>0</v>
      </c>
      <c r="V822">
        <f>ROUND((0/100)*ROUND(Source!R592, 2), 2)</f>
        <v>0</v>
      </c>
      <c r="AC822">
        <v>3</v>
      </c>
    </row>
    <row r="823" spans="1:29" ht="14" x14ac:dyDescent="0.25">
      <c r="C823" s="56" t="s">
        <v>1397</v>
      </c>
      <c r="H823" s="57">
        <f>I822+0</f>
        <v>1541.76</v>
      </c>
      <c r="I823" s="57"/>
      <c r="J823" s="57">
        <f>K822+0</f>
        <v>15648.86</v>
      </c>
      <c r="K823" s="57"/>
      <c r="O823" s="60">
        <f>I822+0</f>
        <v>1541.76</v>
      </c>
      <c r="P823" s="60">
        <f>K822+0</f>
        <v>15648.86</v>
      </c>
    </row>
    <row r="825" spans="1:29" ht="56" x14ac:dyDescent="0.25">
      <c r="A825" s="44">
        <v>118</v>
      </c>
      <c r="B825" s="44" t="str">
        <f>Source!F593</f>
        <v>4.8-331-11</v>
      </c>
      <c r="C825" s="44" t="s">
        <v>647</v>
      </c>
      <c r="D825" s="46" t="str">
        <f>Source!H593</f>
        <v>100 М ТРАССЫ</v>
      </c>
      <c r="E825" s="45">
        <f>Source!I593</f>
        <v>0.24</v>
      </c>
      <c r="F825" s="48"/>
      <c r="G825" s="47"/>
      <c r="H825" s="45"/>
      <c r="I825" s="48"/>
      <c r="J825" s="45"/>
      <c r="K825" s="48"/>
      <c r="Q825">
        <f>Source!X593</f>
        <v>21.68</v>
      </c>
      <c r="R825">
        <f>Source!X594</f>
        <v>1221.6400000000001</v>
      </c>
      <c r="S825">
        <f>Source!Y593</f>
        <v>11.4</v>
      </c>
      <c r="T825">
        <f>Source!Y594</f>
        <v>642.29999999999995</v>
      </c>
      <c r="U825">
        <f>ROUND((175/100)*ROUND(Source!R593, 2), 2)</f>
        <v>0.21</v>
      </c>
      <c r="V825">
        <f>ROUND((0/100)*ROUND(Source!R594, 2), 2)</f>
        <v>0</v>
      </c>
      <c r="AC825">
        <v>0</v>
      </c>
    </row>
    <row r="826" spans="1:29" x14ac:dyDescent="0.25">
      <c r="C826" s="49" t="str">
        <f>"Объем: "&amp;Source!I593&amp;"=24/"&amp;"100"</f>
        <v>Объем: 0,24=24/100</v>
      </c>
    </row>
    <row r="827" spans="1:29" ht="14.5" x14ac:dyDescent="0.25">
      <c r="A827" s="44"/>
      <c r="B827" s="44"/>
      <c r="C827" s="44" t="s">
        <v>1388</v>
      </c>
      <c r="D827" s="46"/>
      <c r="E827" s="45"/>
      <c r="F827" s="48">
        <f>Source!AO593</f>
        <v>73.709999999999994</v>
      </c>
      <c r="G827" s="50" t="s">
        <v>220</v>
      </c>
      <c r="H827" s="45">
        <f>Source!AV594</f>
        <v>1.0469999999999999</v>
      </c>
      <c r="I827" s="48">
        <f>Source!S593</f>
        <v>22.23</v>
      </c>
      <c r="J827" s="45">
        <f>IF(Source!BA594&lt;&gt; 0, Source!BA594, 1)</f>
        <v>56.35</v>
      </c>
      <c r="K827" s="48">
        <f>Source!S594</f>
        <v>1252.6600000000001</v>
      </c>
    </row>
    <row r="828" spans="1:29" ht="14.5" x14ac:dyDescent="0.25">
      <c r="A828" s="44"/>
      <c r="B828" s="44"/>
      <c r="C828" s="44" t="s">
        <v>1398</v>
      </c>
      <c r="D828" s="46"/>
      <c r="E828" s="45"/>
      <c r="F828" s="48">
        <f>Source!AM593</f>
        <v>2.27</v>
      </c>
      <c r="G828" s="50" t="s">
        <v>220</v>
      </c>
      <c r="H828" s="45">
        <f>Source!AV594</f>
        <v>1.0469999999999999</v>
      </c>
      <c r="I828" s="48">
        <f>Source!Q593</f>
        <v>0.68</v>
      </c>
      <c r="J828" s="45">
        <f>IF(Source!BB594&lt;&gt; 0, Source!BB594, 1)</f>
        <v>18.91</v>
      </c>
      <c r="K828" s="48">
        <f>Source!Q594</f>
        <v>12.86</v>
      </c>
    </row>
    <row r="829" spans="1:29" ht="14.5" x14ac:dyDescent="0.25">
      <c r="A829" s="44"/>
      <c r="B829" s="44"/>
      <c r="C829" s="44" t="s">
        <v>1399</v>
      </c>
      <c r="D829" s="46"/>
      <c r="E829" s="45"/>
      <c r="F829" s="48">
        <f>Source!AN593</f>
        <v>0.4</v>
      </c>
      <c r="G829" s="50" t="s">
        <v>220</v>
      </c>
      <c r="H829" s="45">
        <f>Source!AV594</f>
        <v>1.0469999999999999</v>
      </c>
      <c r="I829" s="61">
        <f>Source!R593</f>
        <v>0.12</v>
      </c>
      <c r="J829" s="45">
        <f>IF(Source!BS594&lt;&gt; 0, Source!BS594, 1)</f>
        <v>56.35</v>
      </c>
      <c r="K829" s="61">
        <f>Source!R594</f>
        <v>6.76</v>
      </c>
    </row>
    <row r="830" spans="1:29" ht="14.5" x14ac:dyDescent="0.25">
      <c r="A830" s="44"/>
      <c r="B830" s="44"/>
      <c r="C830" s="44" t="s">
        <v>1416</v>
      </c>
      <c r="D830" s="46"/>
      <c r="E830" s="45"/>
      <c r="F830" s="48">
        <f>Source!AL593</f>
        <v>9.25</v>
      </c>
      <c r="G830" s="50" t="s">
        <v>3</v>
      </c>
      <c r="H830" s="45">
        <f>Source!AW594</f>
        <v>1</v>
      </c>
      <c r="I830" s="48">
        <f>Source!P593</f>
        <v>2.2200000000000002</v>
      </c>
      <c r="J830" s="45">
        <f>IF(Source!BC594&lt;&gt; 0, Source!BC594, 1)</f>
        <v>6.67</v>
      </c>
      <c r="K830" s="48">
        <f>Source!P594</f>
        <v>14.81</v>
      </c>
    </row>
    <row r="831" spans="1:29" ht="42" x14ac:dyDescent="0.25">
      <c r="A831" s="44" t="s">
        <v>649</v>
      </c>
      <c r="B831" s="44" t="str">
        <f>Source!F595</f>
        <v>1.21-5-1343</v>
      </c>
      <c r="C831" s="44" t="s">
        <v>651</v>
      </c>
      <c r="D831" s="46" t="str">
        <f>Source!H595</f>
        <v>шт.</v>
      </c>
      <c r="E831" s="45">
        <f>Source!I595</f>
        <v>8</v>
      </c>
      <c r="F831" s="48">
        <f>Source!AK595</f>
        <v>236.74</v>
      </c>
      <c r="G831" s="50" t="s">
        <v>3</v>
      </c>
      <c r="H831" s="45">
        <f>Source!AW596</f>
        <v>1</v>
      </c>
      <c r="I831" s="48">
        <f>Source!O595</f>
        <v>1893.92</v>
      </c>
      <c r="J831" s="45">
        <f>IF(Source!BC596&lt;&gt; 0, Source!BC596, 1)</f>
        <v>3.87</v>
      </c>
      <c r="K831" s="48">
        <f>Source!O596</f>
        <v>7329.47</v>
      </c>
      <c r="Q831">
        <f>Source!X595</f>
        <v>0</v>
      </c>
      <c r="R831">
        <f>Source!X596</f>
        <v>0</v>
      </c>
      <c r="S831">
        <f>Source!Y595</f>
        <v>0</v>
      </c>
      <c r="T831">
        <f>Source!Y596</f>
        <v>0</v>
      </c>
      <c r="U831">
        <f>ROUND((175/100)*ROUND(Source!R595, 2), 2)</f>
        <v>0</v>
      </c>
      <c r="V831">
        <f>ROUND((0/100)*ROUND(Source!R596, 2), 2)</f>
        <v>0</v>
      </c>
      <c r="AC831">
        <v>3</v>
      </c>
    </row>
    <row r="832" spans="1:29" ht="42" x14ac:dyDescent="0.25">
      <c r="A832" s="44" t="s">
        <v>653</v>
      </c>
      <c r="B832" s="44" t="str">
        <f>Source!F597</f>
        <v>1.21-5-2572</v>
      </c>
      <c r="C832" s="44" t="s">
        <v>632</v>
      </c>
      <c r="D832" s="46" t="str">
        <f>Source!H597</f>
        <v>100 шт.</v>
      </c>
      <c r="E832" s="45">
        <f>Source!I597</f>
        <v>0.2064</v>
      </c>
      <c r="F832" s="48">
        <f>Source!AK597</f>
        <v>357.6</v>
      </c>
      <c r="G832" s="50" t="s">
        <v>3</v>
      </c>
      <c r="H832" s="45">
        <f>Source!AW598</f>
        <v>1</v>
      </c>
      <c r="I832" s="48">
        <f>Source!O597</f>
        <v>73.81</v>
      </c>
      <c r="J832" s="45">
        <f>IF(Source!BC598&lt;&gt; 0, Source!BC598, 1)</f>
        <v>9.75</v>
      </c>
      <c r="K832" s="48">
        <f>Source!O598</f>
        <v>719.65</v>
      </c>
      <c r="Q832">
        <f>Source!X597</f>
        <v>0</v>
      </c>
      <c r="R832">
        <f>Source!X598</f>
        <v>0</v>
      </c>
      <c r="S832">
        <f>Source!Y597</f>
        <v>0</v>
      </c>
      <c r="T832">
        <f>Source!Y598</f>
        <v>0</v>
      </c>
      <c r="U832">
        <f>ROUND((175/100)*ROUND(Source!R597, 2), 2)</f>
        <v>0</v>
      </c>
      <c r="V832">
        <f>ROUND((0/100)*ROUND(Source!R598, 2), 2)</f>
        <v>0</v>
      </c>
      <c r="AC832">
        <v>3</v>
      </c>
    </row>
    <row r="833" spans="1:29" ht="14.5" x14ac:dyDescent="0.25">
      <c r="A833" s="44"/>
      <c r="B833" s="44"/>
      <c r="C833" s="44" t="s">
        <v>1390</v>
      </c>
      <c r="D833" s="46" t="s">
        <v>1391</v>
      </c>
      <c r="E833" s="45">
        <f>Source!BZ594</f>
        <v>97</v>
      </c>
      <c r="F833" s="48"/>
      <c r="G833" s="47"/>
      <c r="H833" s="45"/>
      <c r="I833" s="48">
        <f>SUM(Q825:Q832)</f>
        <v>21.68</v>
      </c>
      <c r="J833" s="45">
        <f>Source!AT594</f>
        <v>97</v>
      </c>
      <c r="K833" s="48">
        <f>SUM(R825:R832)</f>
        <v>1221.6400000000001</v>
      </c>
    </row>
    <row r="834" spans="1:29" ht="14.5" x14ac:dyDescent="0.25">
      <c r="A834" s="44"/>
      <c r="B834" s="44"/>
      <c r="C834" s="44" t="s">
        <v>1392</v>
      </c>
      <c r="D834" s="46" t="s">
        <v>1391</v>
      </c>
      <c r="E834" s="45">
        <f>Source!CA594</f>
        <v>51</v>
      </c>
      <c r="F834" s="48"/>
      <c r="G834" s="47"/>
      <c r="H834" s="45"/>
      <c r="I834" s="48">
        <f>SUM(S825:S833)</f>
        <v>11.4</v>
      </c>
      <c r="J834" s="45">
        <f>Source!AU594</f>
        <v>51</v>
      </c>
      <c r="K834" s="48">
        <f>SUM(T825:T833)</f>
        <v>642.29999999999995</v>
      </c>
    </row>
    <row r="835" spans="1:29" ht="14.5" x14ac:dyDescent="0.25">
      <c r="A835" s="51"/>
      <c r="B835" s="51"/>
      <c r="C835" s="51" t="s">
        <v>1393</v>
      </c>
      <c r="D835" s="52" t="s">
        <v>1394</v>
      </c>
      <c r="E835" s="53">
        <f>Source!AQ593</f>
        <v>6.49</v>
      </c>
      <c r="F835" s="54"/>
      <c r="G835" s="55" t="s">
        <v>220</v>
      </c>
      <c r="H835" s="53">
        <f>Source!AV594</f>
        <v>1.0469999999999999</v>
      </c>
      <c r="I835" s="54">
        <f>Source!U593</f>
        <v>1.9569686399999999</v>
      </c>
      <c r="J835" s="53"/>
      <c r="K835" s="54"/>
    </row>
    <row r="836" spans="1:29" ht="14" x14ac:dyDescent="0.25">
      <c r="C836" s="56" t="s">
        <v>1395</v>
      </c>
      <c r="H836" s="57">
        <f>I827+I828+I830+I833+I834+SUM(I831:I832)-SUMIF(AC831:AC832, 5, I831:I832)-SUMIF(AC831:AC832, 6, I831:I832)</f>
        <v>2025.94</v>
      </c>
      <c r="I836" s="57"/>
      <c r="J836" s="57">
        <f>K827+K828+K830+K833+K834+SUM(K831:K832)-SUMIF(AC831:AC832, 5, K831:K832)-SUMIF(AC831:AC832, 6, K831:K832)</f>
        <v>11193.39</v>
      </c>
      <c r="K836" s="57"/>
    </row>
    <row r="837" spans="1:29" ht="14" hidden="1" x14ac:dyDescent="0.25">
      <c r="C837" s="56" t="s">
        <v>1396</v>
      </c>
      <c r="H837" s="59">
        <f>SUMIF(AC831:AC832, 5, I831:I832)+SUMIF(AC831:AC832, 6, I831:I832)</f>
        <v>0</v>
      </c>
      <c r="I837" s="59"/>
      <c r="J837" s="59">
        <f>SUMIF(AC831:AC832, 5, K831:K832)+SUMIF(AC831:AC832, 6, K831:K832)</f>
        <v>0</v>
      </c>
      <c r="K837" s="59"/>
    </row>
    <row r="838" spans="1:29" ht="14" x14ac:dyDescent="0.25">
      <c r="C838" s="56" t="s">
        <v>1397</v>
      </c>
      <c r="H838" s="59">
        <f>I827+I828+I830+I833+I834+SUM(I831:I832)</f>
        <v>2025.94</v>
      </c>
      <c r="I838" s="59"/>
      <c r="J838" s="59">
        <f>K827+K828+K830+K833+K834+SUM(K831:K832)</f>
        <v>11193.39</v>
      </c>
      <c r="K838" s="59"/>
      <c r="O838" s="60">
        <f>I827+I828+I830+I833+I834+SUM(I831:I832)</f>
        <v>2025.94</v>
      </c>
      <c r="P838" s="60">
        <f>K827+K828+K830+K833+K834+SUM(K831:K832)</f>
        <v>11193.39</v>
      </c>
    </row>
    <row r="840" spans="1:29" ht="56" x14ac:dyDescent="0.25">
      <c r="A840" s="51">
        <v>119</v>
      </c>
      <c r="B840" s="51" t="str">
        <f>Source!F599</f>
        <v>1.21-5-1392</v>
      </c>
      <c r="C840" s="51" t="s">
        <v>656</v>
      </c>
      <c r="D840" s="52" t="str">
        <f>Source!H599</f>
        <v>шт.</v>
      </c>
      <c r="E840" s="53">
        <f>Source!I599</f>
        <v>4</v>
      </c>
      <c r="F840" s="54">
        <f>Source!AL599</f>
        <v>227.27</v>
      </c>
      <c r="G840" s="55" t="s">
        <v>3</v>
      </c>
      <c r="H840" s="53">
        <f>Source!AW600</f>
        <v>1</v>
      </c>
      <c r="I840" s="54">
        <f>Source!P599</f>
        <v>909.08</v>
      </c>
      <c r="J840" s="53">
        <f>IF(Source!BC600&lt;&gt; 0, Source!BC600, 1)</f>
        <v>4.51</v>
      </c>
      <c r="K840" s="54">
        <f>Source!P600</f>
        <v>4099.95</v>
      </c>
      <c r="Q840">
        <f>Source!X599</f>
        <v>0</v>
      </c>
      <c r="R840">
        <f>Source!X600</f>
        <v>0</v>
      </c>
      <c r="S840">
        <f>Source!Y599</f>
        <v>0</v>
      </c>
      <c r="T840">
        <f>Source!Y600</f>
        <v>0</v>
      </c>
      <c r="U840">
        <f>ROUND((175/100)*ROUND(Source!R599, 2), 2)</f>
        <v>0</v>
      </c>
      <c r="V840">
        <f>ROUND((0/100)*ROUND(Source!R600, 2), 2)</f>
        <v>0</v>
      </c>
      <c r="AC840">
        <v>3</v>
      </c>
    </row>
    <row r="841" spans="1:29" ht="14" x14ac:dyDescent="0.25">
      <c r="C841" s="56" t="s">
        <v>1397</v>
      </c>
      <c r="H841" s="57">
        <f>I840+0</f>
        <v>909.08</v>
      </c>
      <c r="I841" s="57"/>
      <c r="J841" s="57">
        <f>K840+0</f>
        <v>4099.95</v>
      </c>
      <c r="K841" s="57"/>
      <c r="O841" s="60">
        <f>I840+0</f>
        <v>909.08</v>
      </c>
      <c r="P841" s="60">
        <f>K840+0</f>
        <v>4099.95</v>
      </c>
    </row>
    <row r="843" spans="1:29" ht="70" x14ac:dyDescent="0.25">
      <c r="A843" s="51">
        <v>120</v>
      </c>
      <c r="B843" s="51" t="str">
        <f>Source!F601</f>
        <v>1.21-5-1394</v>
      </c>
      <c r="C843" s="51" t="s">
        <v>660</v>
      </c>
      <c r="D843" s="52" t="str">
        <f>Source!H601</f>
        <v>шт.</v>
      </c>
      <c r="E843" s="53">
        <f>Source!I601</f>
        <v>6</v>
      </c>
      <c r="F843" s="54">
        <f>Source!AL601</f>
        <v>181.89</v>
      </c>
      <c r="G843" s="55" t="s">
        <v>3</v>
      </c>
      <c r="H843" s="53">
        <f>Source!AW602</f>
        <v>1</v>
      </c>
      <c r="I843" s="54">
        <f>Source!P601</f>
        <v>1091.3399999999999</v>
      </c>
      <c r="J843" s="53">
        <f>IF(Source!BC602&lt;&gt; 0, Source!BC602, 1)</f>
        <v>14.11</v>
      </c>
      <c r="K843" s="54">
        <f>Source!P602</f>
        <v>15398.81</v>
      </c>
      <c r="Q843">
        <f>Source!X601</f>
        <v>0</v>
      </c>
      <c r="R843">
        <f>Source!X602</f>
        <v>0</v>
      </c>
      <c r="S843">
        <f>Source!Y601</f>
        <v>0</v>
      </c>
      <c r="T843">
        <f>Source!Y602</f>
        <v>0</v>
      </c>
      <c r="U843">
        <f>ROUND((175/100)*ROUND(Source!R601, 2), 2)</f>
        <v>0</v>
      </c>
      <c r="V843">
        <f>ROUND((0/100)*ROUND(Source!R602, 2), 2)</f>
        <v>0</v>
      </c>
      <c r="AC843">
        <v>3</v>
      </c>
    </row>
    <row r="844" spans="1:29" ht="14" x14ac:dyDescent="0.25">
      <c r="C844" s="56" t="s">
        <v>1397</v>
      </c>
      <c r="H844" s="57">
        <f>I843+0</f>
        <v>1091.3399999999999</v>
      </c>
      <c r="I844" s="57"/>
      <c r="J844" s="57">
        <f>K843+0</f>
        <v>15398.81</v>
      </c>
      <c r="K844" s="57"/>
      <c r="O844" s="60">
        <f>I843+0</f>
        <v>1091.3399999999999</v>
      </c>
      <c r="P844" s="60">
        <f>K843+0</f>
        <v>15398.81</v>
      </c>
    </row>
    <row r="846" spans="1:29" ht="42" x14ac:dyDescent="0.25">
      <c r="A846" s="44">
        <v>121</v>
      </c>
      <c r="B846" s="44" t="str">
        <f>Source!F603</f>
        <v>4.8-331-14</v>
      </c>
      <c r="C846" s="44" t="s">
        <v>663</v>
      </c>
      <c r="D846" s="46" t="str">
        <f>Source!H603</f>
        <v>100 шт.</v>
      </c>
      <c r="E846" s="45">
        <f>Source!I603</f>
        <v>0.2</v>
      </c>
      <c r="F846" s="48"/>
      <c r="G846" s="47"/>
      <c r="H846" s="45"/>
      <c r="I846" s="48"/>
      <c r="J846" s="45"/>
      <c r="K846" s="48"/>
      <c r="Q846">
        <f>Source!X603</f>
        <v>60.6</v>
      </c>
      <c r="R846">
        <f>Source!X604</f>
        <v>3414.58</v>
      </c>
      <c r="S846">
        <f>Source!Y603</f>
        <v>31.86</v>
      </c>
      <c r="T846">
        <f>Source!Y604</f>
        <v>1795.3</v>
      </c>
      <c r="U846">
        <f>ROUND((175/100)*ROUND(Source!R603, 2), 2)</f>
        <v>0.44</v>
      </c>
      <c r="V846">
        <f>ROUND((0/100)*ROUND(Source!R604, 2), 2)</f>
        <v>0</v>
      </c>
      <c r="AC846">
        <v>0</v>
      </c>
    </row>
    <row r="847" spans="1:29" x14ac:dyDescent="0.25">
      <c r="C847" s="49" t="str">
        <f>"Объем: "&amp;Source!I603&amp;"=20/"&amp;"100"</f>
        <v>Объем: 0,2=20/100</v>
      </c>
    </row>
    <row r="848" spans="1:29" ht="14.5" x14ac:dyDescent="0.25">
      <c r="A848" s="44"/>
      <c r="B848" s="44"/>
      <c r="C848" s="44" t="s">
        <v>1388</v>
      </c>
      <c r="D848" s="46"/>
      <c r="E848" s="45"/>
      <c r="F848" s="48">
        <f>Source!AO603</f>
        <v>247.61</v>
      </c>
      <c r="G848" s="50" t="s">
        <v>220</v>
      </c>
      <c r="H848" s="45">
        <f>Source!AV604</f>
        <v>1.0469999999999999</v>
      </c>
      <c r="I848" s="48">
        <f>Source!S603</f>
        <v>62.22</v>
      </c>
      <c r="J848" s="45">
        <f>IF(Source!BA604&lt;&gt; 0, Source!BA604, 1)</f>
        <v>56.35</v>
      </c>
      <c r="K848" s="48">
        <f>Source!S604</f>
        <v>3506.1</v>
      </c>
    </row>
    <row r="849" spans="1:29" ht="14.5" x14ac:dyDescent="0.25">
      <c r="A849" s="44"/>
      <c r="B849" s="44"/>
      <c r="C849" s="44" t="s">
        <v>1398</v>
      </c>
      <c r="D849" s="46"/>
      <c r="E849" s="45"/>
      <c r="F849" s="48">
        <f>Source!AM603</f>
        <v>9.42</v>
      </c>
      <c r="G849" s="50" t="s">
        <v>220</v>
      </c>
      <c r="H849" s="45">
        <f>Source!AV604</f>
        <v>1.0469999999999999</v>
      </c>
      <c r="I849" s="48">
        <f>Source!Q603</f>
        <v>2.37</v>
      </c>
      <c r="J849" s="45">
        <f>IF(Source!BB604&lt;&gt; 0, Source!BB604, 1)</f>
        <v>14.85</v>
      </c>
      <c r="K849" s="48">
        <f>Source!Q604</f>
        <v>35.19</v>
      </c>
    </row>
    <row r="850" spans="1:29" ht="14.5" x14ac:dyDescent="0.25">
      <c r="A850" s="44"/>
      <c r="B850" s="44"/>
      <c r="C850" s="44" t="s">
        <v>1399</v>
      </c>
      <c r="D850" s="46"/>
      <c r="E850" s="45"/>
      <c r="F850" s="48">
        <f>Source!AN603</f>
        <v>1.01</v>
      </c>
      <c r="G850" s="50" t="s">
        <v>220</v>
      </c>
      <c r="H850" s="45">
        <f>Source!AV604</f>
        <v>1.0469999999999999</v>
      </c>
      <c r="I850" s="61">
        <f>Source!R603</f>
        <v>0.25</v>
      </c>
      <c r="J850" s="45">
        <f>IF(Source!BS604&lt;&gt; 0, Source!BS604, 1)</f>
        <v>56.35</v>
      </c>
      <c r="K850" s="61">
        <f>Source!R604</f>
        <v>14.09</v>
      </c>
    </row>
    <row r="851" spans="1:29" ht="14.5" x14ac:dyDescent="0.25">
      <c r="A851" s="44"/>
      <c r="B851" s="44"/>
      <c r="C851" s="44" t="s">
        <v>1416</v>
      </c>
      <c r="D851" s="46"/>
      <c r="E851" s="45"/>
      <c r="F851" s="48">
        <f>Source!AL603</f>
        <v>3.84</v>
      </c>
      <c r="G851" s="50" t="s">
        <v>3</v>
      </c>
      <c r="H851" s="45">
        <f>Source!AW604</f>
        <v>1</v>
      </c>
      <c r="I851" s="48">
        <f>Source!P603</f>
        <v>0.77</v>
      </c>
      <c r="J851" s="45">
        <f>IF(Source!BC604&lt;&gt; 0, Source!BC604, 1)</f>
        <v>11.66</v>
      </c>
      <c r="K851" s="48">
        <f>Source!P604</f>
        <v>8.98</v>
      </c>
    </row>
    <row r="852" spans="1:29" ht="98" x14ac:dyDescent="0.25">
      <c r="A852" s="44" t="s">
        <v>664</v>
      </c>
      <c r="B852" s="44" t="str">
        <f>Source!F605</f>
        <v>1.21-5-2482</v>
      </c>
      <c r="C852" s="44" t="s">
        <v>666</v>
      </c>
      <c r="D852" s="46" t="str">
        <f>Source!H605</f>
        <v>шт.</v>
      </c>
      <c r="E852" s="45">
        <f>Source!I605</f>
        <v>20</v>
      </c>
      <c r="F852" s="48">
        <f>Source!AK605</f>
        <v>348.8</v>
      </c>
      <c r="G852" s="50" t="s">
        <v>3</v>
      </c>
      <c r="H852" s="45">
        <f>Source!AW606</f>
        <v>1</v>
      </c>
      <c r="I852" s="48">
        <f>Source!O605</f>
        <v>6976</v>
      </c>
      <c r="J852" s="45">
        <f>IF(Source!BC606&lt;&gt; 0, Source!BC606, 1)</f>
        <v>4.47</v>
      </c>
      <c r="K852" s="48">
        <f>Source!O606</f>
        <v>31182.720000000001</v>
      </c>
      <c r="Q852">
        <f>Source!X605</f>
        <v>0</v>
      </c>
      <c r="R852">
        <f>Source!X606</f>
        <v>0</v>
      </c>
      <c r="S852">
        <f>Source!Y605</f>
        <v>0</v>
      </c>
      <c r="T852">
        <f>Source!Y606</f>
        <v>0</v>
      </c>
      <c r="U852">
        <f>ROUND((175/100)*ROUND(Source!R605, 2), 2)</f>
        <v>0</v>
      </c>
      <c r="V852">
        <f>ROUND((0/100)*ROUND(Source!R606, 2), 2)</f>
        <v>0</v>
      </c>
      <c r="AC852">
        <v>3</v>
      </c>
    </row>
    <row r="853" spans="1:29" ht="14.5" x14ac:dyDescent="0.25">
      <c r="A853" s="44"/>
      <c r="B853" s="44"/>
      <c r="C853" s="44" t="s">
        <v>1390</v>
      </c>
      <c r="D853" s="46" t="s">
        <v>1391</v>
      </c>
      <c r="E853" s="45">
        <f>Source!BZ604</f>
        <v>97</v>
      </c>
      <c r="F853" s="48"/>
      <c r="G853" s="47"/>
      <c r="H853" s="45"/>
      <c r="I853" s="48">
        <f>SUM(Q846:Q852)</f>
        <v>60.6</v>
      </c>
      <c r="J853" s="45">
        <f>Source!AT604</f>
        <v>97</v>
      </c>
      <c r="K853" s="48">
        <f>SUM(R846:R852)</f>
        <v>3414.58</v>
      </c>
    </row>
    <row r="854" spans="1:29" ht="14.5" x14ac:dyDescent="0.25">
      <c r="A854" s="44"/>
      <c r="B854" s="44"/>
      <c r="C854" s="44" t="s">
        <v>1392</v>
      </c>
      <c r="D854" s="46" t="s">
        <v>1391</v>
      </c>
      <c r="E854" s="45">
        <f>Source!CA604</f>
        <v>51</v>
      </c>
      <c r="F854" s="48"/>
      <c r="G854" s="47"/>
      <c r="H854" s="45"/>
      <c r="I854" s="48">
        <f>SUM(S846:S853)</f>
        <v>31.86</v>
      </c>
      <c r="J854" s="45">
        <f>Source!AU604</f>
        <v>51</v>
      </c>
      <c r="K854" s="48">
        <f>SUM(T846:T853)</f>
        <v>1795.3</v>
      </c>
    </row>
    <row r="855" spans="1:29" ht="14.5" x14ac:dyDescent="0.25">
      <c r="A855" s="51"/>
      <c r="B855" s="51"/>
      <c r="C855" s="51" t="s">
        <v>1393</v>
      </c>
      <c r="D855" s="52" t="s">
        <v>1394</v>
      </c>
      <c r="E855" s="53">
        <f>Source!AQ603</f>
        <v>21.71</v>
      </c>
      <c r="F855" s="54"/>
      <c r="G855" s="55" t="s">
        <v>220</v>
      </c>
      <c r="H855" s="53">
        <f>Source!AV604</f>
        <v>1.0469999999999999</v>
      </c>
      <c r="I855" s="54">
        <f>Source!U603</f>
        <v>5.4552887999999999</v>
      </c>
      <c r="J855" s="53"/>
      <c r="K855" s="54"/>
    </row>
    <row r="856" spans="1:29" ht="14" x14ac:dyDescent="0.25">
      <c r="C856" s="56" t="s">
        <v>1395</v>
      </c>
      <c r="H856" s="57">
        <f>I848+I849+I851+I853+I854+SUM(I852:I852)-SUMIF(AC852:AC852, 5, I852:I852)-SUMIF(AC852:AC852, 6, I852:I852)</f>
        <v>7133.82</v>
      </c>
      <c r="I856" s="57"/>
      <c r="J856" s="57">
        <f>K848+K849+K851+K853+K854+SUM(K852:K852)-SUMIF(AC852:AC852, 5, K852:K852)-SUMIF(AC852:AC852, 6, K852:K852)</f>
        <v>39942.870000000003</v>
      </c>
      <c r="K856" s="57"/>
    </row>
    <row r="857" spans="1:29" ht="14" hidden="1" x14ac:dyDescent="0.25">
      <c r="C857" s="56" t="s">
        <v>1396</v>
      </c>
      <c r="H857" s="59">
        <f>SUMIF(AC852:AC852, 5, I852:I852)+SUMIF(AC852:AC852, 6, I852:I852)</f>
        <v>0</v>
      </c>
      <c r="I857" s="59"/>
      <c r="J857" s="59">
        <f>SUMIF(AC852:AC852, 5, K852:K852)+SUMIF(AC852:AC852, 6, K852:K852)</f>
        <v>0</v>
      </c>
      <c r="K857" s="59"/>
    </row>
    <row r="858" spans="1:29" ht="14" x14ac:dyDescent="0.25">
      <c r="C858" s="56" t="s">
        <v>1397</v>
      </c>
      <c r="H858" s="59">
        <f>I848+I849+I851+I853+I854+SUM(I852:I852)</f>
        <v>7133.82</v>
      </c>
      <c r="I858" s="59"/>
      <c r="J858" s="59">
        <f>K848+K849+K851+K853+K854+SUM(K852:K852)</f>
        <v>39942.870000000003</v>
      </c>
      <c r="K858" s="59"/>
      <c r="O858" s="60">
        <f>I848+I849+I851+I853+I854+SUM(I852:I852)</f>
        <v>7133.82</v>
      </c>
      <c r="P858" s="60">
        <f>K848+K849+K851+K853+K854+SUM(K852:K852)</f>
        <v>39942.870000000003</v>
      </c>
    </row>
    <row r="861" spans="1:29" ht="14" x14ac:dyDescent="0.3">
      <c r="A861" s="62" t="str">
        <f>CONCATENATE("Итого по разделу: ",IF(Source!G608&lt;&gt;"Новый раздел", Source!G608, ""))</f>
        <v>Итого по разделу: Монтажные изделия</v>
      </c>
      <c r="B861" s="62"/>
      <c r="C861" s="62"/>
      <c r="D861" s="62"/>
      <c r="E861" s="62"/>
      <c r="F861" s="62"/>
      <c r="G861" s="62"/>
      <c r="H861" s="59">
        <f>SUM(O802:O860)</f>
        <v>17593.939999999999</v>
      </c>
      <c r="I861" s="58"/>
      <c r="J861" s="59">
        <f>SUM(P802:P860)</f>
        <v>121823.07</v>
      </c>
      <c r="K861" s="58"/>
    </row>
    <row r="862" spans="1:29" hidden="1" x14ac:dyDescent="0.25">
      <c r="A862" t="s">
        <v>1400</v>
      </c>
      <c r="I862">
        <f>SUM(W802:W861)</f>
        <v>0</v>
      </c>
      <c r="J862">
        <f>SUM(X802:X861)</f>
        <v>0</v>
      </c>
    </row>
    <row r="863" spans="1:29" hidden="1" x14ac:dyDescent="0.25">
      <c r="A863" t="s">
        <v>1401</v>
      </c>
      <c r="I863">
        <f>SUM(Y802:Y862)</f>
        <v>0</v>
      </c>
      <c r="J863">
        <f>SUM(Z802:Z862)</f>
        <v>0</v>
      </c>
    </row>
    <row r="865" spans="1:29" ht="16.5" x14ac:dyDescent="0.25">
      <c r="A865" s="42" t="str">
        <f>CONCATENATE("Раздел: ",IF(Source!G638&lt;&gt;"Новый раздел", Source!G638, ""))</f>
        <v>Раздел: Материалы</v>
      </c>
      <c r="B865" s="42"/>
      <c r="C865" s="42"/>
      <c r="D865" s="42"/>
      <c r="E865" s="42"/>
      <c r="F865" s="42"/>
      <c r="G865" s="42"/>
      <c r="H865" s="42"/>
      <c r="I865" s="42"/>
      <c r="J865" s="42"/>
      <c r="K865" s="42"/>
    </row>
    <row r="866" spans="1:29" ht="70" x14ac:dyDescent="0.25">
      <c r="A866" s="44">
        <v>122</v>
      </c>
      <c r="B866" s="44" t="str">
        <f>Source!F642</f>
        <v>4.8-288-1</v>
      </c>
      <c r="C866" s="44" t="s">
        <v>670</v>
      </c>
      <c r="D866" s="46" t="str">
        <f>Source!H642</f>
        <v>100 м</v>
      </c>
      <c r="E866" s="45">
        <f>Source!I642</f>
        <v>28</v>
      </c>
      <c r="F866" s="48"/>
      <c r="G866" s="47"/>
      <c r="H866" s="45"/>
      <c r="I866" s="48"/>
      <c r="J866" s="45"/>
      <c r="K866" s="48"/>
      <c r="Q866">
        <f>Source!X642</f>
        <v>6502.3</v>
      </c>
      <c r="R866">
        <f>Source!X643</f>
        <v>366404.49</v>
      </c>
      <c r="S866">
        <f>Source!Y642</f>
        <v>3418.73</v>
      </c>
      <c r="T866">
        <f>Source!Y643</f>
        <v>192645.66</v>
      </c>
      <c r="U866">
        <f>ROUND((175/100)*ROUND(Source!R642, 2), 2)</f>
        <v>336.14</v>
      </c>
      <c r="V866">
        <f>ROUND((0/100)*ROUND(Source!R643, 2), 2)</f>
        <v>0</v>
      </c>
      <c r="AC866">
        <v>0</v>
      </c>
    </row>
    <row r="867" spans="1:29" x14ac:dyDescent="0.25">
      <c r="C867" s="49" t="str">
        <f>"Объем: "&amp;Source!I642&amp;"=2800/"&amp;"100"</f>
        <v>Объем: 28=2800/100</v>
      </c>
    </row>
    <row r="868" spans="1:29" ht="14.5" x14ac:dyDescent="0.25">
      <c r="A868" s="44"/>
      <c r="B868" s="44"/>
      <c r="C868" s="44" t="s">
        <v>1388</v>
      </c>
      <c r="D868" s="46"/>
      <c r="E868" s="45"/>
      <c r="F868" s="48">
        <f>Source!AO642</f>
        <v>185.09</v>
      </c>
      <c r="G868" s="50" t="s">
        <v>220</v>
      </c>
      <c r="H868" s="45">
        <f>Source!AV643</f>
        <v>1.0469999999999999</v>
      </c>
      <c r="I868" s="48">
        <f>Source!S642</f>
        <v>6511.32</v>
      </c>
      <c r="J868" s="45">
        <f>IF(Source!BA643&lt;&gt; 0, Source!BA643, 1)</f>
        <v>56.35</v>
      </c>
      <c r="K868" s="48">
        <f>Source!S643</f>
        <v>366912.88</v>
      </c>
    </row>
    <row r="869" spans="1:29" ht="14.5" x14ac:dyDescent="0.25">
      <c r="A869" s="44"/>
      <c r="B869" s="44"/>
      <c r="C869" s="44" t="s">
        <v>1398</v>
      </c>
      <c r="D869" s="46"/>
      <c r="E869" s="45"/>
      <c r="F869" s="48">
        <f>Source!AM642</f>
        <v>32.74</v>
      </c>
      <c r="G869" s="50" t="s">
        <v>220</v>
      </c>
      <c r="H869" s="45">
        <f>Source!AV643</f>
        <v>1.0469999999999999</v>
      </c>
      <c r="I869" s="48">
        <f>Source!Q642</f>
        <v>1151.77</v>
      </c>
      <c r="J869" s="45">
        <f>IF(Source!BB643&lt;&gt; 0, Source!BB643, 1)</f>
        <v>18.53</v>
      </c>
      <c r="K869" s="48">
        <f>Source!Q643</f>
        <v>21342.3</v>
      </c>
    </row>
    <row r="870" spans="1:29" ht="14.5" x14ac:dyDescent="0.25">
      <c r="A870" s="44"/>
      <c r="B870" s="44"/>
      <c r="C870" s="44" t="s">
        <v>1399</v>
      </c>
      <c r="D870" s="46"/>
      <c r="E870" s="45"/>
      <c r="F870" s="48">
        <f>Source!AN642</f>
        <v>5.46</v>
      </c>
      <c r="G870" s="50" t="s">
        <v>220</v>
      </c>
      <c r="H870" s="45">
        <f>Source!AV643</f>
        <v>1.0469999999999999</v>
      </c>
      <c r="I870" s="61">
        <f>Source!R642</f>
        <v>192.08</v>
      </c>
      <c r="J870" s="45">
        <f>IF(Source!BS643&lt;&gt; 0, Source!BS643, 1)</f>
        <v>56.35</v>
      </c>
      <c r="K870" s="61">
        <f>Source!R643</f>
        <v>10823.71</v>
      </c>
    </row>
    <row r="871" spans="1:29" ht="14.5" x14ac:dyDescent="0.25">
      <c r="A871" s="44"/>
      <c r="B871" s="44"/>
      <c r="C871" s="44" t="s">
        <v>1416</v>
      </c>
      <c r="D871" s="46"/>
      <c r="E871" s="45"/>
      <c r="F871" s="48">
        <f>Source!AL642</f>
        <v>343.03</v>
      </c>
      <c r="G871" s="50" t="s">
        <v>3</v>
      </c>
      <c r="H871" s="45">
        <f>Source!AW643</f>
        <v>1</v>
      </c>
      <c r="I871" s="48">
        <f>Source!P642</f>
        <v>9604.84</v>
      </c>
      <c r="J871" s="45">
        <f>IF(Source!BC643&lt;&gt; 0, Source!BC643, 1)</f>
        <v>9.84</v>
      </c>
      <c r="K871" s="48">
        <f>Source!P643</f>
        <v>94511.63</v>
      </c>
    </row>
    <row r="872" spans="1:29" ht="98" x14ac:dyDescent="0.25">
      <c r="A872" s="44" t="s">
        <v>671</v>
      </c>
      <c r="B872" s="44" t="str">
        <f>Source!F644</f>
        <v>1.21-5-1365</v>
      </c>
      <c r="C872" s="44" t="s">
        <v>673</v>
      </c>
      <c r="D872" s="46" t="str">
        <f>Source!H644</f>
        <v>шт.</v>
      </c>
      <c r="E872" s="45">
        <f>Source!I644</f>
        <v>250</v>
      </c>
      <c r="F872" s="48">
        <f>Source!AK644</f>
        <v>19.29</v>
      </c>
      <c r="G872" s="50" t="s">
        <v>3</v>
      </c>
      <c r="H872" s="45">
        <f>Source!AW645</f>
        <v>1</v>
      </c>
      <c r="I872" s="48">
        <f>Source!O644</f>
        <v>4822.5</v>
      </c>
      <c r="J872" s="45">
        <f>IF(Source!BC645&lt;&gt; 0, Source!BC645, 1)</f>
        <v>3.27</v>
      </c>
      <c r="K872" s="48">
        <f>Source!O645</f>
        <v>15769.58</v>
      </c>
      <c r="Q872">
        <f>Source!X644</f>
        <v>0</v>
      </c>
      <c r="R872">
        <f>Source!X645</f>
        <v>0</v>
      </c>
      <c r="S872">
        <f>Source!Y644</f>
        <v>0</v>
      </c>
      <c r="T872">
        <f>Source!Y645</f>
        <v>0</v>
      </c>
      <c r="U872">
        <f>ROUND((175/100)*ROUND(Source!R644, 2), 2)</f>
        <v>0</v>
      </c>
      <c r="V872">
        <f>ROUND((0/100)*ROUND(Source!R645, 2), 2)</f>
        <v>0</v>
      </c>
      <c r="AC872">
        <v>3</v>
      </c>
    </row>
    <row r="873" spans="1:29" ht="42" x14ac:dyDescent="0.25">
      <c r="A873" s="44" t="s">
        <v>675</v>
      </c>
      <c r="B873" s="44" t="str">
        <f>Source!F646</f>
        <v>1.21-5-1136</v>
      </c>
      <c r="C873" s="44" t="s">
        <v>677</v>
      </c>
      <c r="D873" s="46" t="str">
        <f>Source!H646</f>
        <v>100 шт.</v>
      </c>
      <c r="E873" s="45">
        <f>Source!I646</f>
        <v>5</v>
      </c>
      <c r="F873" s="48">
        <f>Source!AK646</f>
        <v>146.88999999999999</v>
      </c>
      <c r="G873" s="50" t="s">
        <v>3</v>
      </c>
      <c r="H873" s="45">
        <f>Source!AW647</f>
        <v>1</v>
      </c>
      <c r="I873" s="48">
        <f>Source!O646</f>
        <v>734.45</v>
      </c>
      <c r="J873" s="45">
        <f>IF(Source!BC647&lt;&gt; 0, Source!BC647, 1)</f>
        <v>1.74</v>
      </c>
      <c r="K873" s="48">
        <f>Source!O647</f>
        <v>1277.94</v>
      </c>
      <c r="Q873">
        <f>Source!X646</f>
        <v>0</v>
      </c>
      <c r="R873">
        <f>Source!X647</f>
        <v>0</v>
      </c>
      <c r="S873">
        <f>Source!Y646</f>
        <v>0</v>
      </c>
      <c r="T873">
        <f>Source!Y647</f>
        <v>0</v>
      </c>
      <c r="U873">
        <f>ROUND((175/100)*ROUND(Source!R646, 2), 2)</f>
        <v>0</v>
      </c>
      <c r="V873">
        <f>ROUND((0/100)*ROUND(Source!R647, 2), 2)</f>
        <v>0</v>
      </c>
      <c r="AC873">
        <v>3</v>
      </c>
    </row>
    <row r="874" spans="1:29" ht="14.5" x14ac:dyDescent="0.25">
      <c r="A874" s="44"/>
      <c r="B874" s="44"/>
      <c r="C874" s="44" t="s">
        <v>1390</v>
      </c>
      <c r="D874" s="46" t="s">
        <v>1391</v>
      </c>
      <c r="E874" s="45">
        <f>Source!BZ643</f>
        <v>97</v>
      </c>
      <c r="F874" s="48"/>
      <c r="G874" s="47"/>
      <c r="H874" s="45"/>
      <c r="I874" s="48">
        <f>SUM(Q866:Q873)</f>
        <v>6502.3</v>
      </c>
      <c r="J874" s="45">
        <f>Source!AT643</f>
        <v>97</v>
      </c>
      <c r="K874" s="48">
        <f>SUM(R866:R873)</f>
        <v>366404.49</v>
      </c>
    </row>
    <row r="875" spans="1:29" ht="14.5" x14ac:dyDescent="0.25">
      <c r="A875" s="44"/>
      <c r="B875" s="44"/>
      <c r="C875" s="44" t="s">
        <v>1392</v>
      </c>
      <c r="D875" s="46" t="s">
        <v>1391</v>
      </c>
      <c r="E875" s="45">
        <f>Source!CA643</f>
        <v>51</v>
      </c>
      <c r="F875" s="48"/>
      <c r="G875" s="47"/>
      <c r="H875" s="45"/>
      <c r="I875" s="48">
        <f>SUM(S866:S874)</f>
        <v>3418.73</v>
      </c>
      <c r="J875" s="45">
        <f>Source!AU643</f>
        <v>51</v>
      </c>
      <c r="K875" s="48">
        <f>SUM(T866:T874)</f>
        <v>192645.66</v>
      </c>
    </row>
    <row r="876" spans="1:29" ht="14.5" x14ac:dyDescent="0.25">
      <c r="A876" s="51"/>
      <c r="B876" s="51"/>
      <c r="C876" s="51" t="s">
        <v>1393</v>
      </c>
      <c r="D876" s="52" t="s">
        <v>1394</v>
      </c>
      <c r="E876" s="53">
        <f>Source!AQ642</f>
        <v>14.37</v>
      </c>
      <c r="F876" s="54"/>
      <c r="G876" s="55" t="s">
        <v>220</v>
      </c>
      <c r="H876" s="53">
        <f>Source!AV643</f>
        <v>1.0469999999999999</v>
      </c>
      <c r="I876" s="54">
        <f>Source!U642</f>
        <v>505.525104</v>
      </c>
      <c r="J876" s="53"/>
      <c r="K876" s="54"/>
    </row>
    <row r="877" spans="1:29" ht="14" x14ac:dyDescent="0.25">
      <c r="C877" s="56" t="s">
        <v>1395</v>
      </c>
      <c r="H877" s="57">
        <f>I868+I869+I871+I874+I875+SUM(I872:I873)-SUMIF(AC872:AC873, 5, I872:I873)-SUMIF(AC872:AC873, 6, I872:I873)</f>
        <v>32745.91</v>
      </c>
      <c r="I877" s="57"/>
      <c r="J877" s="57">
        <f>K868+K869+K871+K874+K875+SUM(K872:K873)-SUMIF(AC872:AC873, 5, K872:K873)-SUMIF(AC872:AC873, 6, K872:K873)</f>
        <v>1058864.48</v>
      </c>
      <c r="K877" s="57"/>
    </row>
    <row r="878" spans="1:29" ht="14" hidden="1" x14ac:dyDescent="0.25">
      <c r="C878" s="56" t="s">
        <v>1396</v>
      </c>
      <c r="H878" s="59">
        <f>SUMIF(AC872:AC873, 5, I872:I873)+SUMIF(AC872:AC873, 6, I872:I873)</f>
        <v>0</v>
      </c>
      <c r="I878" s="59"/>
      <c r="J878" s="59">
        <f>SUMIF(AC872:AC873, 5, K872:K873)+SUMIF(AC872:AC873, 6, K872:K873)</f>
        <v>0</v>
      </c>
      <c r="K878" s="59"/>
    </row>
    <row r="879" spans="1:29" ht="14" x14ac:dyDescent="0.25">
      <c r="C879" s="56" t="s">
        <v>1397</v>
      </c>
      <c r="H879" s="59">
        <f>I868+I869+I871+I874+I875+SUM(I872:I873)</f>
        <v>32745.91</v>
      </c>
      <c r="I879" s="59"/>
      <c r="J879" s="59">
        <f>K868+K869+K871+K874+K875+SUM(K872:K873)</f>
        <v>1058864.48</v>
      </c>
      <c r="K879" s="59"/>
      <c r="O879" s="60">
        <f>I868+I869+I871+I874+I875+SUM(I872:I873)</f>
        <v>32745.91</v>
      </c>
      <c r="P879" s="60">
        <f>K868+K869+K871+K874+K875+SUM(K872:K873)</f>
        <v>1058864.48</v>
      </c>
    </row>
    <row r="881" spans="1:29" ht="55" x14ac:dyDescent="0.25">
      <c r="A881" s="44">
        <v>123</v>
      </c>
      <c r="B881" s="44" t="str">
        <f>Source!F648</f>
        <v>КА, п.62</v>
      </c>
      <c r="C881" s="44" t="s">
        <v>1463</v>
      </c>
      <c r="D881" s="46" t="str">
        <f>Source!H648</f>
        <v>м</v>
      </c>
      <c r="E881" s="45">
        <f>Source!I648</f>
        <v>2856</v>
      </c>
      <c r="F881" s="48">
        <f>Source!AL648</f>
        <v>8.64</v>
      </c>
      <c r="G881" s="50" t="s">
        <v>3</v>
      </c>
      <c r="H881" s="45">
        <f>Source!AW649</f>
        <v>1</v>
      </c>
      <c r="I881" s="48">
        <f>Source!P648</f>
        <v>24675.84</v>
      </c>
      <c r="J881" s="45">
        <f>IF(Source!BC649&lt;&gt; 0, Source!BC649, 1)</f>
        <v>9.84</v>
      </c>
      <c r="K881" s="48">
        <f>Source!P649</f>
        <v>242810.27</v>
      </c>
      <c r="Q881">
        <f>Source!X648</f>
        <v>0</v>
      </c>
      <c r="R881">
        <f>Source!X649</f>
        <v>0</v>
      </c>
      <c r="S881">
        <f>Source!Y648</f>
        <v>0</v>
      </c>
      <c r="T881">
        <f>Source!Y649</f>
        <v>0</v>
      </c>
      <c r="U881">
        <f>ROUND((175/100)*ROUND(Source!R648, 2), 2)</f>
        <v>0</v>
      </c>
      <c r="V881">
        <f>ROUND((0/100)*ROUND(Source!R649, 2), 2)</f>
        <v>0</v>
      </c>
      <c r="AC881">
        <v>3</v>
      </c>
    </row>
    <row r="882" spans="1:29" x14ac:dyDescent="0.25">
      <c r="A882" s="72"/>
      <c r="B882" s="72"/>
      <c r="C882" s="73" t="str">
        <f>"Объем: "&amp;Source!I648&amp;"=2800*"&amp;"1,02"</f>
        <v>Объем: 2856=2800*1,02</v>
      </c>
      <c r="D882" s="72"/>
      <c r="E882" s="72"/>
      <c r="F882" s="72"/>
      <c r="G882" s="72"/>
      <c r="H882" s="72"/>
      <c r="I882" s="72"/>
      <c r="J882" s="72"/>
      <c r="K882" s="72"/>
    </row>
    <row r="883" spans="1:29" ht="14" x14ac:dyDescent="0.25">
      <c r="C883" s="56" t="s">
        <v>1397</v>
      </c>
      <c r="H883" s="57">
        <f>I881+0</f>
        <v>24675.84</v>
      </c>
      <c r="I883" s="57"/>
      <c r="J883" s="57">
        <f>K881+0</f>
        <v>242810.27</v>
      </c>
      <c r="K883" s="57"/>
      <c r="O883" s="60">
        <f>I881+0</f>
        <v>24675.84</v>
      </c>
      <c r="P883" s="60">
        <f>K881+0</f>
        <v>242810.27</v>
      </c>
    </row>
    <row r="885" spans="1:29" ht="42" x14ac:dyDescent="0.25">
      <c r="A885" s="44">
        <v>124</v>
      </c>
      <c r="B885" s="44" t="str">
        <f>Source!F652</f>
        <v>1.21-5-2141</v>
      </c>
      <c r="C885" s="44" t="s">
        <v>687</v>
      </c>
      <c r="D885" s="46" t="str">
        <f>Source!H652</f>
        <v>100 шт.</v>
      </c>
      <c r="E885" s="45">
        <f>Source!I652</f>
        <v>5</v>
      </c>
      <c r="F885" s="48">
        <f>Source!AL652</f>
        <v>115.76</v>
      </c>
      <c r="G885" s="50" t="s">
        <v>3</v>
      </c>
      <c r="H885" s="45">
        <f>Source!AW653</f>
        <v>1</v>
      </c>
      <c r="I885" s="48">
        <f>Source!P652</f>
        <v>578.79999999999995</v>
      </c>
      <c r="J885" s="45">
        <f>IF(Source!BC653&lt;&gt; 0, Source!BC653, 1)</f>
        <v>15.15</v>
      </c>
      <c r="K885" s="48">
        <f>Source!P653</f>
        <v>8768.82</v>
      </c>
      <c r="Q885">
        <f>Source!X652</f>
        <v>0</v>
      </c>
      <c r="R885">
        <f>Source!X653</f>
        <v>0</v>
      </c>
      <c r="S885">
        <f>Source!Y652</f>
        <v>0</v>
      </c>
      <c r="T885">
        <f>Source!Y653</f>
        <v>0</v>
      </c>
      <c r="U885">
        <f>ROUND((175/100)*ROUND(Source!R652, 2), 2)</f>
        <v>0</v>
      </c>
      <c r="V885">
        <f>ROUND((0/100)*ROUND(Source!R653, 2), 2)</f>
        <v>0</v>
      </c>
      <c r="AC885">
        <v>3</v>
      </c>
    </row>
    <row r="886" spans="1:29" x14ac:dyDescent="0.25">
      <c r="A886" s="72"/>
      <c r="B886" s="72"/>
      <c r="C886" s="73" t="str">
        <f>"Объем: "&amp;Source!I652&amp;"=500/"&amp;"100"</f>
        <v>Объем: 5=500/100</v>
      </c>
      <c r="D886" s="72"/>
      <c r="E886" s="72"/>
      <c r="F886" s="72"/>
      <c r="G886" s="72"/>
      <c r="H886" s="72"/>
      <c r="I886" s="72"/>
      <c r="J886" s="72"/>
      <c r="K886" s="72"/>
    </row>
    <row r="887" spans="1:29" ht="14" x14ac:dyDescent="0.25">
      <c r="C887" s="56" t="s">
        <v>1397</v>
      </c>
      <c r="H887" s="57">
        <f>I885+0</f>
        <v>578.79999999999995</v>
      </c>
      <c r="I887" s="57"/>
      <c r="J887" s="57">
        <f>K885+0</f>
        <v>8768.82</v>
      </c>
      <c r="K887" s="57"/>
      <c r="O887" s="60">
        <f>I885+0</f>
        <v>578.79999999999995</v>
      </c>
      <c r="P887" s="60">
        <f>K885+0</f>
        <v>8768.82</v>
      </c>
    </row>
    <row r="889" spans="1:29" ht="70" x14ac:dyDescent="0.25">
      <c r="A889" s="44">
        <v>125</v>
      </c>
      <c r="B889" s="44" t="str">
        <f>Source!F654</f>
        <v>4.8-288-2</v>
      </c>
      <c r="C889" s="44" t="s">
        <v>128</v>
      </c>
      <c r="D889" s="46" t="str">
        <f>Source!H654</f>
        <v>100 м</v>
      </c>
      <c r="E889" s="45">
        <f>Source!I654</f>
        <v>9.5</v>
      </c>
      <c r="F889" s="48"/>
      <c r="G889" s="47"/>
      <c r="H889" s="45"/>
      <c r="I889" s="48"/>
      <c r="J889" s="45"/>
      <c r="K889" s="48"/>
      <c r="Q889">
        <f>Source!X654</f>
        <v>2292.04</v>
      </c>
      <c r="R889">
        <f>Source!X655</f>
        <v>129156.57</v>
      </c>
      <c r="S889">
        <f>Source!Y654</f>
        <v>1205.0899999999999</v>
      </c>
      <c r="T889">
        <f>Source!Y655</f>
        <v>67907.06</v>
      </c>
      <c r="U889">
        <f>ROUND((175/100)*ROUND(Source!R654, 2), 2)</f>
        <v>119.26</v>
      </c>
      <c r="V889">
        <f>ROUND((0/100)*ROUND(Source!R655, 2), 2)</f>
        <v>0</v>
      </c>
      <c r="AC889">
        <v>0</v>
      </c>
    </row>
    <row r="890" spans="1:29" x14ac:dyDescent="0.25">
      <c r="C890" s="49" t="str">
        <f>"Объем: "&amp;Source!I654&amp;"=950/"&amp;"100"</f>
        <v>Объем: 9,5=950/100</v>
      </c>
    </row>
    <row r="891" spans="1:29" ht="14.5" x14ac:dyDescent="0.25">
      <c r="A891" s="44"/>
      <c r="B891" s="44"/>
      <c r="C891" s="44" t="s">
        <v>1388</v>
      </c>
      <c r="D891" s="46"/>
      <c r="E891" s="45"/>
      <c r="F891" s="48">
        <f>Source!AO654</f>
        <v>192.26</v>
      </c>
      <c r="G891" s="50" t="s">
        <v>220</v>
      </c>
      <c r="H891" s="45">
        <f>Source!AV655</f>
        <v>1.0469999999999999</v>
      </c>
      <c r="I891" s="48">
        <f>Source!S654</f>
        <v>2294.7800000000002</v>
      </c>
      <c r="J891" s="45">
        <f>IF(Source!BA655&lt;&gt; 0, Source!BA655, 1)</f>
        <v>56.35</v>
      </c>
      <c r="K891" s="48">
        <f>Source!S655</f>
        <v>129310.85</v>
      </c>
    </row>
    <row r="892" spans="1:29" ht="14.5" x14ac:dyDescent="0.25">
      <c r="A892" s="44"/>
      <c r="B892" s="44"/>
      <c r="C892" s="44" t="s">
        <v>1398</v>
      </c>
      <c r="D892" s="46"/>
      <c r="E892" s="45"/>
      <c r="F892" s="48">
        <f>Source!AM654</f>
        <v>32.869999999999997</v>
      </c>
      <c r="G892" s="50" t="s">
        <v>220</v>
      </c>
      <c r="H892" s="45">
        <f>Source!AV655</f>
        <v>1.0469999999999999</v>
      </c>
      <c r="I892" s="48">
        <f>Source!Q654</f>
        <v>392.33</v>
      </c>
      <c r="J892" s="45">
        <f>IF(Source!BB655&lt;&gt; 0, Source!BB655, 1)</f>
        <v>18.84</v>
      </c>
      <c r="K892" s="48">
        <f>Source!Q655</f>
        <v>7391.5</v>
      </c>
    </row>
    <row r="893" spans="1:29" ht="14.5" x14ac:dyDescent="0.25">
      <c r="A893" s="44"/>
      <c r="B893" s="44"/>
      <c r="C893" s="44" t="s">
        <v>1399</v>
      </c>
      <c r="D893" s="46"/>
      <c r="E893" s="45"/>
      <c r="F893" s="48">
        <f>Source!AN654</f>
        <v>5.71</v>
      </c>
      <c r="G893" s="50" t="s">
        <v>220</v>
      </c>
      <c r="H893" s="45">
        <f>Source!AV655</f>
        <v>1.0469999999999999</v>
      </c>
      <c r="I893" s="61">
        <f>Source!R654</f>
        <v>68.150000000000006</v>
      </c>
      <c r="J893" s="45">
        <f>IF(Source!BS655&lt;&gt; 0, Source!BS655, 1)</f>
        <v>56.35</v>
      </c>
      <c r="K893" s="61">
        <f>Source!R655</f>
        <v>3840.25</v>
      </c>
    </row>
    <row r="894" spans="1:29" ht="14.5" x14ac:dyDescent="0.25">
      <c r="A894" s="44"/>
      <c r="B894" s="44"/>
      <c r="C894" s="44" t="s">
        <v>1416</v>
      </c>
      <c r="D894" s="46"/>
      <c r="E894" s="45"/>
      <c r="F894" s="48">
        <f>Source!AL654</f>
        <v>314.29000000000002</v>
      </c>
      <c r="G894" s="50" t="s">
        <v>3</v>
      </c>
      <c r="H894" s="45">
        <f>Source!AW655</f>
        <v>1</v>
      </c>
      <c r="I894" s="48">
        <f>Source!P654</f>
        <v>2985.76</v>
      </c>
      <c r="J894" s="45">
        <f>IF(Source!BC655&lt;&gt; 0, Source!BC655, 1)</f>
        <v>9.84</v>
      </c>
      <c r="K894" s="48">
        <f>Source!P655</f>
        <v>29379.88</v>
      </c>
    </row>
    <row r="895" spans="1:29" ht="42" x14ac:dyDescent="0.25">
      <c r="A895" s="44" t="s">
        <v>690</v>
      </c>
      <c r="B895" s="44" t="str">
        <f>Source!F656</f>
        <v>1.21-5-1136</v>
      </c>
      <c r="C895" s="44" t="s">
        <v>677</v>
      </c>
      <c r="D895" s="46" t="str">
        <f>Source!H656</f>
        <v>100 шт.</v>
      </c>
      <c r="E895" s="45">
        <f>Source!I656</f>
        <v>5</v>
      </c>
      <c r="F895" s="48">
        <f>Source!AK656</f>
        <v>146.88999999999999</v>
      </c>
      <c r="G895" s="50" t="s">
        <v>3</v>
      </c>
      <c r="H895" s="45">
        <f>Source!AW657</f>
        <v>1</v>
      </c>
      <c r="I895" s="48">
        <f>Source!O656</f>
        <v>734.45</v>
      </c>
      <c r="J895" s="45">
        <f>IF(Source!BC657&lt;&gt; 0, Source!BC657, 1)</f>
        <v>1.74</v>
      </c>
      <c r="K895" s="48">
        <f>Source!O657</f>
        <v>1277.94</v>
      </c>
      <c r="Q895">
        <f>Source!X656</f>
        <v>0</v>
      </c>
      <c r="R895">
        <f>Source!X657</f>
        <v>0</v>
      </c>
      <c r="S895">
        <f>Source!Y656</f>
        <v>0</v>
      </c>
      <c r="T895">
        <f>Source!Y657</f>
        <v>0</v>
      </c>
      <c r="U895">
        <f>ROUND((175/100)*ROUND(Source!R656, 2), 2)</f>
        <v>0</v>
      </c>
      <c r="V895">
        <f>ROUND((0/100)*ROUND(Source!R657, 2), 2)</f>
        <v>0</v>
      </c>
      <c r="AC895">
        <v>3</v>
      </c>
    </row>
    <row r="896" spans="1:29" ht="14.5" x14ac:dyDescent="0.25">
      <c r="A896" s="44"/>
      <c r="B896" s="44"/>
      <c r="C896" s="44" t="s">
        <v>1390</v>
      </c>
      <c r="D896" s="46" t="s">
        <v>1391</v>
      </c>
      <c r="E896" s="45">
        <f>Source!BZ655</f>
        <v>97</v>
      </c>
      <c r="F896" s="48"/>
      <c r="G896" s="47"/>
      <c r="H896" s="45"/>
      <c r="I896" s="48">
        <f>SUM(Q889:Q895)</f>
        <v>2292.04</v>
      </c>
      <c r="J896" s="45">
        <f>Source!AT655</f>
        <v>97</v>
      </c>
      <c r="K896" s="48">
        <f>SUM(R889:R895)</f>
        <v>129156.57</v>
      </c>
    </row>
    <row r="897" spans="1:29" ht="14.5" x14ac:dyDescent="0.25">
      <c r="A897" s="44"/>
      <c r="B897" s="44"/>
      <c r="C897" s="44" t="s">
        <v>1392</v>
      </c>
      <c r="D897" s="46" t="s">
        <v>1391</v>
      </c>
      <c r="E897" s="45">
        <f>Source!CA655</f>
        <v>51</v>
      </c>
      <c r="F897" s="48"/>
      <c r="G897" s="47"/>
      <c r="H897" s="45"/>
      <c r="I897" s="48">
        <f>SUM(S889:S896)</f>
        <v>1205.0899999999999</v>
      </c>
      <c r="J897" s="45">
        <f>Source!AU655</f>
        <v>51</v>
      </c>
      <c r="K897" s="48">
        <f>SUM(T889:T896)</f>
        <v>67907.06</v>
      </c>
    </row>
    <row r="898" spans="1:29" ht="14.5" x14ac:dyDescent="0.25">
      <c r="A898" s="51"/>
      <c r="B898" s="51"/>
      <c r="C898" s="51" t="s">
        <v>1393</v>
      </c>
      <c r="D898" s="52" t="s">
        <v>1394</v>
      </c>
      <c r="E898" s="53">
        <f>Source!AQ654</f>
        <v>15</v>
      </c>
      <c r="F898" s="54"/>
      <c r="G898" s="55" t="s">
        <v>220</v>
      </c>
      <c r="H898" s="53">
        <f>Source!AV655</f>
        <v>1.0469999999999999</v>
      </c>
      <c r="I898" s="54">
        <f>Source!U654</f>
        <v>179.03700000000001</v>
      </c>
      <c r="J898" s="53"/>
      <c r="K898" s="54"/>
    </row>
    <row r="899" spans="1:29" ht="14" x14ac:dyDescent="0.25">
      <c r="C899" s="56" t="s">
        <v>1395</v>
      </c>
      <c r="H899" s="57">
        <f>I891+I892+I894+I896+I897+SUM(I895:I895)-SUMIF(AC895:AC895, 5, I895:I895)-SUMIF(AC895:AC895, 6, I895:I895)</f>
        <v>9904.4500000000007</v>
      </c>
      <c r="I899" s="57"/>
      <c r="J899" s="57">
        <f>K891+K892+K894+K896+K897+SUM(K895:K895)-SUMIF(AC895:AC895, 5, K895:K895)-SUMIF(AC895:AC895, 6, K895:K895)</f>
        <v>364423.80000000005</v>
      </c>
      <c r="K899" s="57"/>
    </row>
    <row r="900" spans="1:29" ht="14" hidden="1" x14ac:dyDescent="0.25">
      <c r="C900" s="56" t="s">
        <v>1396</v>
      </c>
      <c r="H900" s="59">
        <f>SUMIF(AC895:AC895, 5, I895:I895)+SUMIF(AC895:AC895, 6, I895:I895)</f>
        <v>0</v>
      </c>
      <c r="I900" s="59"/>
      <c r="J900" s="59">
        <f>SUMIF(AC895:AC895, 5, K895:K895)+SUMIF(AC895:AC895, 6, K895:K895)</f>
        <v>0</v>
      </c>
      <c r="K900" s="59"/>
    </row>
    <row r="901" spans="1:29" ht="14" x14ac:dyDescent="0.25">
      <c r="C901" s="56" t="s">
        <v>1397</v>
      </c>
      <c r="H901" s="59">
        <f>I891+I892+I894+I896+I897+SUM(I895:I895)</f>
        <v>9904.4500000000007</v>
      </c>
      <c r="I901" s="59"/>
      <c r="J901" s="59">
        <f>K891+K892+K894+K896+K897+SUM(K895:K895)</f>
        <v>364423.80000000005</v>
      </c>
      <c r="K901" s="59"/>
      <c r="O901" s="60">
        <f>I891+I892+I894+I896+I897+SUM(I895:I895)</f>
        <v>9904.4500000000007</v>
      </c>
      <c r="P901" s="60">
        <f>K891+K892+K894+K896+K897+SUM(K895:K895)</f>
        <v>364423.80000000005</v>
      </c>
    </row>
    <row r="903" spans="1:29" ht="55" x14ac:dyDescent="0.25">
      <c r="A903" s="44">
        <v>126</v>
      </c>
      <c r="B903" s="44" t="str">
        <f>Source!F658</f>
        <v>КА, п.63</v>
      </c>
      <c r="C903" s="44" t="s">
        <v>1464</v>
      </c>
      <c r="D903" s="46" t="str">
        <f>Source!H658</f>
        <v>м</v>
      </c>
      <c r="E903" s="45">
        <f>Source!I658</f>
        <v>969</v>
      </c>
      <c r="F903" s="48">
        <f>Source!AL658</f>
        <v>11.33</v>
      </c>
      <c r="G903" s="50" t="s">
        <v>3</v>
      </c>
      <c r="H903" s="45">
        <f>Source!AW659</f>
        <v>1</v>
      </c>
      <c r="I903" s="48">
        <f>Source!P658</f>
        <v>10978.77</v>
      </c>
      <c r="J903" s="45">
        <f>IF(Source!BC659&lt;&gt; 0, Source!BC659, 1)</f>
        <v>9.84</v>
      </c>
      <c r="K903" s="48">
        <f>Source!P659</f>
        <v>108031.1</v>
      </c>
      <c r="Q903">
        <f>Source!X658</f>
        <v>0</v>
      </c>
      <c r="R903">
        <f>Source!X659</f>
        <v>0</v>
      </c>
      <c r="S903">
        <f>Source!Y658</f>
        <v>0</v>
      </c>
      <c r="T903">
        <f>Source!Y659</f>
        <v>0</v>
      </c>
      <c r="U903">
        <f>ROUND((175/100)*ROUND(Source!R658, 2), 2)</f>
        <v>0</v>
      </c>
      <c r="V903">
        <f>ROUND((0/100)*ROUND(Source!R659, 2), 2)</f>
        <v>0</v>
      </c>
      <c r="AC903">
        <v>3</v>
      </c>
    </row>
    <row r="904" spans="1:29" x14ac:dyDescent="0.25">
      <c r="A904" s="72"/>
      <c r="B904" s="72"/>
      <c r="C904" s="73" t="str">
        <f>"Объем: "&amp;Source!I658&amp;"=950*"&amp;"1,02"</f>
        <v>Объем: 969=950*1,02</v>
      </c>
      <c r="D904" s="72"/>
      <c r="E904" s="72"/>
      <c r="F904" s="72"/>
      <c r="G904" s="72"/>
      <c r="H904" s="72"/>
      <c r="I904" s="72"/>
      <c r="J904" s="72"/>
      <c r="K904" s="72"/>
    </row>
    <row r="905" spans="1:29" ht="14" x14ac:dyDescent="0.25">
      <c r="C905" s="56" t="s">
        <v>1397</v>
      </c>
      <c r="H905" s="57">
        <f>I903+0</f>
        <v>10978.77</v>
      </c>
      <c r="I905" s="57"/>
      <c r="J905" s="57">
        <f>K903+0</f>
        <v>108031.1</v>
      </c>
      <c r="K905" s="57"/>
      <c r="O905" s="60">
        <f>I903+0</f>
        <v>10978.77</v>
      </c>
      <c r="P905" s="60">
        <f>K903+0</f>
        <v>108031.1</v>
      </c>
    </row>
    <row r="907" spans="1:29" ht="56" x14ac:dyDescent="0.25">
      <c r="A907" s="44">
        <v>127</v>
      </c>
      <c r="B907" s="44" t="str">
        <f>Source!F660</f>
        <v>4.8-170-8</v>
      </c>
      <c r="C907" s="44" t="s">
        <v>697</v>
      </c>
      <c r="D907" s="46" t="str">
        <f>Source!H660</f>
        <v>100 м</v>
      </c>
      <c r="E907" s="45">
        <f>Source!I660</f>
        <v>0.1</v>
      </c>
      <c r="F907" s="48"/>
      <c r="G907" s="47"/>
      <c r="H907" s="45"/>
      <c r="I907" s="48"/>
      <c r="J907" s="45"/>
      <c r="K907" s="48"/>
      <c r="Q907">
        <f>Source!X660</f>
        <v>38.36</v>
      </c>
      <c r="R907">
        <f>Source!X661</f>
        <v>2161.7800000000002</v>
      </c>
      <c r="S907">
        <f>Source!Y660</f>
        <v>20.170000000000002</v>
      </c>
      <c r="T907">
        <f>Source!Y661</f>
        <v>1136.6099999999999</v>
      </c>
      <c r="U907">
        <f>ROUND((175/100)*ROUND(Source!R660, 2), 2)</f>
        <v>2.31</v>
      </c>
      <c r="V907">
        <f>ROUND((0/100)*ROUND(Source!R661, 2), 2)</f>
        <v>0</v>
      </c>
      <c r="AC907">
        <v>0</v>
      </c>
    </row>
    <row r="908" spans="1:29" x14ac:dyDescent="0.25">
      <c r="C908" s="49" t="str">
        <f>"Объем: "&amp;Source!I660&amp;"=10/"&amp;"100"</f>
        <v>Объем: 0,1=10/100</v>
      </c>
    </row>
    <row r="909" spans="1:29" ht="14.5" x14ac:dyDescent="0.25">
      <c r="A909" s="44"/>
      <c r="B909" s="44"/>
      <c r="C909" s="44" t="s">
        <v>1388</v>
      </c>
      <c r="D909" s="46"/>
      <c r="E909" s="45"/>
      <c r="F909" s="48">
        <f>Source!AO660</f>
        <v>304.3</v>
      </c>
      <c r="G909" s="50" t="s">
        <v>220</v>
      </c>
      <c r="H909" s="45">
        <f>Source!AV661</f>
        <v>1.0469999999999999</v>
      </c>
      <c r="I909" s="48">
        <f>Source!S660</f>
        <v>38.229999999999997</v>
      </c>
      <c r="J909" s="45">
        <f>IF(Source!BA661&lt;&gt; 0, Source!BA661, 1)</f>
        <v>56.35</v>
      </c>
      <c r="K909" s="48">
        <f>Source!S661</f>
        <v>2154.2600000000002</v>
      </c>
    </row>
    <row r="910" spans="1:29" ht="14.5" x14ac:dyDescent="0.25">
      <c r="A910" s="44"/>
      <c r="B910" s="44"/>
      <c r="C910" s="44" t="s">
        <v>1398</v>
      </c>
      <c r="D910" s="46"/>
      <c r="E910" s="45"/>
      <c r="F910" s="48">
        <f>Source!AM660</f>
        <v>95</v>
      </c>
      <c r="G910" s="50" t="s">
        <v>220</v>
      </c>
      <c r="H910" s="45">
        <f>Source!AV661</f>
        <v>1.0469999999999999</v>
      </c>
      <c r="I910" s="48">
        <f>Source!Q660</f>
        <v>11.94</v>
      </c>
      <c r="J910" s="45">
        <f>IF(Source!BB661&lt;&gt; 0, Source!BB661, 1)</f>
        <v>16.079999999999998</v>
      </c>
      <c r="K910" s="48">
        <f>Source!Q661</f>
        <v>192</v>
      </c>
    </row>
    <row r="911" spans="1:29" ht="14.5" x14ac:dyDescent="0.25">
      <c r="A911" s="44"/>
      <c r="B911" s="44"/>
      <c r="C911" s="44" t="s">
        <v>1399</v>
      </c>
      <c r="D911" s="46"/>
      <c r="E911" s="45"/>
      <c r="F911" s="48">
        <f>Source!AN660</f>
        <v>10.47</v>
      </c>
      <c r="G911" s="50" t="s">
        <v>220</v>
      </c>
      <c r="H911" s="45">
        <f>Source!AV661</f>
        <v>1.0469999999999999</v>
      </c>
      <c r="I911" s="61">
        <f>Source!R660</f>
        <v>1.32</v>
      </c>
      <c r="J911" s="45">
        <f>IF(Source!BS661&lt;&gt; 0, Source!BS661, 1)</f>
        <v>56.35</v>
      </c>
      <c r="K911" s="61">
        <f>Source!R661</f>
        <v>74.38</v>
      </c>
    </row>
    <row r="912" spans="1:29" ht="14.5" x14ac:dyDescent="0.25">
      <c r="A912" s="44"/>
      <c r="B912" s="44"/>
      <c r="C912" s="44" t="s">
        <v>1416</v>
      </c>
      <c r="D912" s="46"/>
      <c r="E912" s="45"/>
      <c r="F912" s="48">
        <f>Source!AL660</f>
        <v>1690.31</v>
      </c>
      <c r="G912" s="50" t="s">
        <v>3</v>
      </c>
      <c r="H912" s="45">
        <f>Source!AW661</f>
        <v>1</v>
      </c>
      <c r="I912" s="48">
        <f>Source!P660</f>
        <v>169.03</v>
      </c>
      <c r="J912" s="45">
        <f>IF(Source!BC661&lt;&gt; 0, Source!BC661, 1)</f>
        <v>4.8099999999999996</v>
      </c>
      <c r="K912" s="48">
        <f>Source!P661</f>
        <v>813.03</v>
      </c>
    </row>
    <row r="913" spans="1:29" ht="42" x14ac:dyDescent="0.25">
      <c r="A913" s="44" t="s">
        <v>699</v>
      </c>
      <c r="B913" s="44" t="str">
        <f>Source!F662</f>
        <v>1.12-1-27</v>
      </c>
      <c r="C913" s="44" t="s">
        <v>701</v>
      </c>
      <c r="D913" s="46" t="str">
        <f>Source!H662</f>
        <v>м</v>
      </c>
      <c r="E913" s="45">
        <f>Source!I662</f>
        <v>10.3</v>
      </c>
      <c r="F913" s="48">
        <f>Source!AK662</f>
        <v>48.86</v>
      </c>
      <c r="G913" s="50" t="s">
        <v>3</v>
      </c>
      <c r="H913" s="45">
        <f>Source!AW663</f>
        <v>1</v>
      </c>
      <c r="I913" s="48">
        <f>Source!O662</f>
        <v>503.26</v>
      </c>
      <c r="J913" s="45">
        <f>IF(Source!BC663&lt;&gt; 0, Source!BC663, 1)</f>
        <v>4.66</v>
      </c>
      <c r="K913" s="48">
        <f>Source!O663</f>
        <v>2345.19</v>
      </c>
      <c r="Q913">
        <f>Source!X662</f>
        <v>0</v>
      </c>
      <c r="R913">
        <f>Source!X663</f>
        <v>0</v>
      </c>
      <c r="S913">
        <f>Source!Y662</f>
        <v>0</v>
      </c>
      <c r="T913">
        <f>Source!Y663</f>
        <v>0</v>
      </c>
      <c r="U913">
        <f>ROUND((175/100)*ROUND(Source!R662, 2), 2)</f>
        <v>0</v>
      </c>
      <c r="V913">
        <f>ROUND((0/100)*ROUND(Source!R663, 2), 2)</f>
        <v>0</v>
      </c>
      <c r="AC913">
        <v>3</v>
      </c>
    </row>
    <row r="914" spans="1:29" ht="14.5" x14ac:dyDescent="0.25">
      <c r="A914" s="44"/>
      <c r="B914" s="44"/>
      <c r="C914" s="44" t="s">
        <v>1390</v>
      </c>
      <c r="D914" s="46" t="s">
        <v>1391</v>
      </c>
      <c r="E914" s="45">
        <f>Source!BZ661</f>
        <v>97</v>
      </c>
      <c r="F914" s="48"/>
      <c r="G914" s="47"/>
      <c r="H914" s="45"/>
      <c r="I914" s="48">
        <f>SUM(Q907:Q913)</f>
        <v>38.36</v>
      </c>
      <c r="J914" s="45">
        <f>Source!AT661</f>
        <v>97</v>
      </c>
      <c r="K914" s="48">
        <f>SUM(R907:R913)</f>
        <v>2161.7800000000002</v>
      </c>
    </row>
    <row r="915" spans="1:29" ht="14.5" x14ac:dyDescent="0.25">
      <c r="A915" s="44"/>
      <c r="B915" s="44"/>
      <c r="C915" s="44" t="s">
        <v>1392</v>
      </c>
      <c r="D915" s="46" t="s">
        <v>1391</v>
      </c>
      <c r="E915" s="45">
        <f>Source!CA661</f>
        <v>51</v>
      </c>
      <c r="F915" s="48"/>
      <c r="G915" s="47"/>
      <c r="H915" s="45"/>
      <c r="I915" s="48">
        <f>SUM(S907:S914)</f>
        <v>20.170000000000002</v>
      </c>
      <c r="J915" s="45">
        <f>Source!AU661</f>
        <v>51</v>
      </c>
      <c r="K915" s="48">
        <f>SUM(T907:T914)</f>
        <v>1136.6099999999999</v>
      </c>
    </row>
    <row r="916" spans="1:29" ht="14.5" x14ac:dyDescent="0.25">
      <c r="A916" s="51"/>
      <c r="B916" s="51"/>
      <c r="C916" s="51" t="s">
        <v>1393</v>
      </c>
      <c r="D916" s="52" t="s">
        <v>1394</v>
      </c>
      <c r="E916" s="53">
        <f>Source!AQ660</f>
        <v>24.7</v>
      </c>
      <c r="F916" s="54"/>
      <c r="G916" s="55" t="s">
        <v>220</v>
      </c>
      <c r="H916" s="53">
        <f>Source!AV661</f>
        <v>1.0469999999999999</v>
      </c>
      <c r="I916" s="54">
        <f>Source!U660</f>
        <v>3.1033079999999997</v>
      </c>
      <c r="J916" s="53"/>
      <c r="K916" s="54"/>
    </row>
    <row r="917" spans="1:29" ht="14" x14ac:dyDescent="0.25">
      <c r="C917" s="56" t="s">
        <v>1395</v>
      </c>
      <c r="H917" s="57">
        <f>I909+I910+I912+I914+I915+SUM(I913:I913)-SUMIF(AC913:AC913, 5, I913:I913)-SUMIF(AC913:AC913, 6, I913:I913)</f>
        <v>780.99</v>
      </c>
      <c r="I917" s="57"/>
      <c r="J917" s="57">
        <f>K909+K910+K912+K914+K915+SUM(K913:K913)-SUMIF(AC913:AC913, 5, K913:K913)-SUMIF(AC913:AC913, 6, K913:K913)</f>
        <v>8802.869999999999</v>
      </c>
      <c r="K917" s="57"/>
    </row>
    <row r="918" spans="1:29" ht="14" hidden="1" x14ac:dyDescent="0.25">
      <c r="C918" s="56" t="s">
        <v>1396</v>
      </c>
      <c r="H918" s="59">
        <f>SUMIF(AC913:AC913, 5, I913:I913)+SUMIF(AC913:AC913, 6, I913:I913)</f>
        <v>0</v>
      </c>
      <c r="I918" s="59"/>
      <c r="J918" s="59">
        <f>SUMIF(AC913:AC913, 5, K913:K913)+SUMIF(AC913:AC913, 6, K913:K913)</f>
        <v>0</v>
      </c>
      <c r="K918" s="59"/>
    </row>
    <row r="919" spans="1:29" ht="14" x14ac:dyDescent="0.25">
      <c r="C919" s="56" t="s">
        <v>1397</v>
      </c>
      <c r="H919" s="59">
        <f>I909+I910+I912+I914+I915+SUM(I913:I913)</f>
        <v>780.99</v>
      </c>
      <c r="I919" s="59"/>
      <c r="J919" s="59">
        <f>K909+K910+K912+K914+K915+SUM(K913:K913)</f>
        <v>8802.869999999999</v>
      </c>
      <c r="K919" s="59"/>
      <c r="O919" s="60">
        <f>I909+I910+I912+I914+I915+SUM(I913:I913)</f>
        <v>780.99</v>
      </c>
      <c r="P919" s="60">
        <f>K909+K910+K912+K914+K915+SUM(K913:K913)</f>
        <v>8802.869999999999</v>
      </c>
    </row>
    <row r="921" spans="1:29" ht="28" x14ac:dyDescent="0.25">
      <c r="A921" s="44">
        <v>128</v>
      </c>
      <c r="B921" s="44" t="str">
        <f>Source!F664</f>
        <v>4.8-280-2</v>
      </c>
      <c r="C921" s="44" t="s">
        <v>704</v>
      </c>
      <c r="D921" s="46" t="str">
        <f>Source!H664</f>
        <v>100 м</v>
      </c>
      <c r="E921" s="45">
        <f>Source!I664</f>
        <v>0.16</v>
      </c>
      <c r="F921" s="48"/>
      <c r="G921" s="47"/>
      <c r="H921" s="45"/>
      <c r="I921" s="48"/>
      <c r="J921" s="45"/>
      <c r="K921" s="48"/>
      <c r="Q921">
        <f>Source!X664</f>
        <v>96.57</v>
      </c>
      <c r="R921">
        <f>Source!X665</f>
        <v>5441.9</v>
      </c>
      <c r="S921">
        <f>Source!Y664</f>
        <v>50.78</v>
      </c>
      <c r="T921">
        <f>Source!Y665</f>
        <v>2861.21</v>
      </c>
      <c r="U921">
        <f>ROUND((175/100)*ROUND(Source!R664, 2), 2)</f>
        <v>1.38</v>
      </c>
      <c r="V921">
        <f>ROUND((0/100)*ROUND(Source!R665, 2), 2)</f>
        <v>0</v>
      </c>
      <c r="AC921">
        <v>0</v>
      </c>
    </row>
    <row r="922" spans="1:29" x14ac:dyDescent="0.25">
      <c r="C922" s="49" t="str">
        <f>"Объем: "&amp;Source!I664&amp;"=16/"&amp;"100"</f>
        <v>Объем: 0,16=16/100</v>
      </c>
    </row>
    <row r="923" spans="1:29" ht="14.5" x14ac:dyDescent="0.25">
      <c r="A923" s="44"/>
      <c r="B923" s="44"/>
      <c r="C923" s="44" t="s">
        <v>1388</v>
      </c>
      <c r="D923" s="46"/>
      <c r="E923" s="45"/>
      <c r="F923" s="48">
        <f>Source!AO664</f>
        <v>491.35</v>
      </c>
      <c r="G923" s="50" t="s">
        <v>220</v>
      </c>
      <c r="H923" s="45">
        <f>Source!AV665</f>
        <v>1.0469999999999999</v>
      </c>
      <c r="I923" s="48">
        <f>Source!S664</f>
        <v>98.77</v>
      </c>
      <c r="J923" s="45">
        <f>IF(Source!BA665&lt;&gt; 0, Source!BA665, 1)</f>
        <v>56.35</v>
      </c>
      <c r="K923" s="48">
        <f>Source!S665</f>
        <v>5565.69</v>
      </c>
    </row>
    <row r="924" spans="1:29" ht="14.5" x14ac:dyDescent="0.25">
      <c r="A924" s="44"/>
      <c r="B924" s="44"/>
      <c r="C924" s="44" t="s">
        <v>1398</v>
      </c>
      <c r="D924" s="46"/>
      <c r="E924" s="45"/>
      <c r="F924" s="48">
        <f>Source!AM664</f>
        <v>29.47</v>
      </c>
      <c r="G924" s="50" t="s">
        <v>220</v>
      </c>
      <c r="H924" s="45">
        <f>Source!AV665</f>
        <v>1.0469999999999999</v>
      </c>
      <c r="I924" s="48">
        <f>Source!Q664</f>
        <v>5.92</v>
      </c>
      <c r="J924" s="45">
        <f>IF(Source!BB665&lt;&gt; 0, Source!BB665, 1)</f>
        <v>17.03</v>
      </c>
      <c r="K924" s="48">
        <f>Source!Q665</f>
        <v>100.82</v>
      </c>
    </row>
    <row r="925" spans="1:29" ht="14.5" x14ac:dyDescent="0.25">
      <c r="A925" s="44"/>
      <c r="B925" s="44"/>
      <c r="C925" s="44" t="s">
        <v>1399</v>
      </c>
      <c r="D925" s="46"/>
      <c r="E925" s="45"/>
      <c r="F925" s="48">
        <f>Source!AN664</f>
        <v>3.94</v>
      </c>
      <c r="G925" s="50" t="s">
        <v>220</v>
      </c>
      <c r="H925" s="45">
        <f>Source!AV665</f>
        <v>1.0469999999999999</v>
      </c>
      <c r="I925" s="61">
        <f>Source!R664</f>
        <v>0.79</v>
      </c>
      <c r="J925" s="45">
        <f>IF(Source!BS665&lt;&gt; 0, Source!BS665, 1)</f>
        <v>56.35</v>
      </c>
      <c r="K925" s="61">
        <f>Source!R665</f>
        <v>44.52</v>
      </c>
    </row>
    <row r="926" spans="1:29" ht="14.5" x14ac:dyDescent="0.25">
      <c r="A926" s="44"/>
      <c r="B926" s="44"/>
      <c r="C926" s="44" t="s">
        <v>1416</v>
      </c>
      <c r="D926" s="46"/>
      <c r="E926" s="45"/>
      <c r="F926" s="48">
        <f>Source!AL664</f>
        <v>1844.59</v>
      </c>
      <c r="G926" s="50" t="s">
        <v>3</v>
      </c>
      <c r="H926" s="45">
        <f>Source!AW665</f>
        <v>1</v>
      </c>
      <c r="I926" s="48">
        <f>Source!P664</f>
        <v>295.13</v>
      </c>
      <c r="J926" s="45">
        <f>IF(Source!BC665&lt;&gt; 0, Source!BC665, 1)</f>
        <v>9.84</v>
      </c>
      <c r="K926" s="48">
        <f>Source!P665</f>
        <v>2904.08</v>
      </c>
    </row>
    <row r="927" spans="1:29" ht="28" x14ac:dyDescent="0.25">
      <c r="A927" s="44" t="s">
        <v>705</v>
      </c>
      <c r="B927" s="44" t="str">
        <f>Source!F666</f>
        <v>1.1-1-3012</v>
      </c>
      <c r="C927" s="44" t="s">
        <v>707</v>
      </c>
      <c r="D927" s="46" t="str">
        <f>Source!H666</f>
        <v>м</v>
      </c>
      <c r="E927" s="45">
        <f>Source!I666</f>
        <v>16</v>
      </c>
      <c r="F927" s="48">
        <f>Source!AK666</f>
        <v>2.31</v>
      </c>
      <c r="G927" s="50" t="s">
        <v>3</v>
      </c>
      <c r="H927" s="45">
        <f>Source!AW667</f>
        <v>1</v>
      </c>
      <c r="I927" s="48">
        <f>Source!O666</f>
        <v>36.96</v>
      </c>
      <c r="J927" s="45">
        <f>IF(Source!BC667&lt;&gt; 0, Source!BC667, 1)</f>
        <v>11.02</v>
      </c>
      <c r="K927" s="48">
        <f>Source!O667</f>
        <v>407.3</v>
      </c>
      <c r="Q927">
        <f>Source!X666</f>
        <v>0</v>
      </c>
      <c r="R927">
        <f>Source!X667</f>
        <v>0</v>
      </c>
      <c r="S927">
        <f>Source!Y666</f>
        <v>0</v>
      </c>
      <c r="T927">
        <f>Source!Y667</f>
        <v>0</v>
      </c>
      <c r="U927">
        <f>ROUND((175/100)*ROUND(Source!R666, 2), 2)</f>
        <v>0</v>
      </c>
      <c r="V927">
        <f>ROUND((0/100)*ROUND(Source!R667, 2), 2)</f>
        <v>0</v>
      </c>
      <c r="AC927">
        <v>3</v>
      </c>
    </row>
    <row r="928" spans="1:29" ht="14.5" x14ac:dyDescent="0.25">
      <c r="A928" s="44"/>
      <c r="B928" s="44"/>
      <c r="C928" s="44" t="s">
        <v>1390</v>
      </c>
      <c r="D928" s="46" t="s">
        <v>1391</v>
      </c>
      <c r="E928" s="45">
        <f>Source!BZ665</f>
        <v>97</v>
      </c>
      <c r="F928" s="48"/>
      <c r="G928" s="47"/>
      <c r="H928" s="45"/>
      <c r="I928" s="48">
        <f>SUM(Q921:Q927)</f>
        <v>96.57</v>
      </c>
      <c r="J928" s="45">
        <f>Source!AT665</f>
        <v>97</v>
      </c>
      <c r="K928" s="48">
        <f>SUM(R921:R927)</f>
        <v>5441.9</v>
      </c>
    </row>
    <row r="929" spans="1:29" ht="14.5" x14ac:dyDescent="0.25">
      <c r="A929" s="44"/>
      <c r="B929" s="44"/>
      <c r="C929" s="44" t="s">
        <v>1392</v>
      </c>
      <c r="D929" s="46" t="s">
        <v>1391</v>
      </c>
      <c r="E929" s="45">
        <f>Source!CA665</f>
        <v>51</v>
      </c>
      <c r="F929" s="48"/>
      <c r="G929" s="47"/>
      <c r="H929" s="45"/>
      <c r="I929" s="48">
        <f>SUM(S921:S928)</f>
        <v>50.78</v>
      </c>
      <c r="J929" s="45">
        <f>Source!AU665</f>
        <v>51</v>
      </c>
      <c r="K929" s="48">
        <f>SUM(T921:T928)</f>
        <v>2861.21</v>
      </c>
    </row>
    <row r="930" spans="1:29" ht="14.5" x14ac:dyDescent="0.25">
      <c r="A930" s="51"/>
      <c r="B930" s="51"/>
      <c r="C930" s="51" t="s">
        <v>1393</v>
      </c>
      <c r="D930" s="52" t="s">
        <v>1394</v>
      </c>
      <c r="E930" s="53">
        <f>Source!AQ664</f>
        <v>40.67</v>
      </c>
      <c r="F930" s="54"/>
      <c r="G930" s="55" t="s">
        <v>220</v>
      </c>
      <c r="H930" s="53">
        <f>Source!AV665</f>
        <v>1.0469999999999999</v>
      </c>
      <c r="I930" s="54">
        <f>Source!U664</f>
        <v>8.1756460799999999</v>
      </c>
      <c r="J930" s="53"/>
      <c r="K930" s="54"/>
    </row>
    <row r="931" spans="1:29" ht="14" x14ac:dyDescent="0.25">
      <c r="C931" s="56" t="s">
        <v>1395</v>
      </c>
      <c r="H931" s="57">
        <f>I923+I924+I926+I928+I929+SUM(I927:I927)-SUMIF(AC927:AC927, 5, I927:I927)-SUMIF(AC927:AC927, 6, I927:I927)</f>
        <v>584.13</v>
      </c>
      <c r="I931" s="57"/>
      <c r="J931" s="57">
        <f>K923+K924+K926+K928+K929+SUM(K927:K927)-SUMIF(AC927:AC927, 5, K927:K927)-SUMIF(AC927:AC927, 6, K927:K927)</f>
        <v>17281</v>
      </c>
      <c r="K931" s="57"/>
    </row>
    <row r="932" spans="1:29" ht="14" hidden="1" x14ac:dyDescent="0.25">
      <c r="C932" s="56" t="s">
        <v>1396</v>
      </c>
      <c r="H932" s="59">
        <f>SUMIF(AC927:AC927, 5, I927:I927)+SUMIF(AC927:AC927, 6, I927:I927)</f>
        <v>0</v>
      </c>
      <c r="I932" s="59"/>
      <c r="J932" s="59">
        <f>SUMIF(AC927:AC927, 5, K927:K927)+SUMIF(AC927:AC927, 6, K927:K927)</f>
        <v>0</v>
      </c>
      <c r="K932" s="59"/>
    </row>
    <row r="933" spans="1:29" ht="14" x14ac:dyDescent="0.25">
      <c r="C933" s="56" t="s">
        <v>1397</v>
      </c>
      <c r="H933" s="59">
        <f>I923+I924+I926+I928+I929+SUM(I927:I927)</f>
        <v>584.13</v>
      </c>
      <c r="I933" s="59"/>
      <c r="J933" s="59">
        <f>K923+K924+K926+K928+K929+SUM(K927:K927)</f>
        <v>17281</v>
      </c>
      <c r="K933" s="59"/>
      <c r="O933" s="60">
        <f>I923+I924+I926+I928+I929+SUM(I927:I927)</f>
        <v>584.13</v>
      </c>
      <c r="P933" s="60">
        <f>K923+K924+K926+K928+K929+SUM(K927:K927)</f>
        <v>17281</v>
      </c>
    </row>
    <row r="936" spans="1:29" ht="14" x14ac:dyDescent="0.3">
      <c r="A936" s="62" t="str">
        <f>CONCATENATE("Итого по разделу: ",IF(Source!G669&lt;&gt;"Новый раздел", Source!G669, ""))</f>
        <v>Итого по разделу: Материалы</v>
      </c>
      <c r="B936" s="62"/>
      <c r="C936" s="62"/>
      <c r="D936" s="62"/>
      <c r="E936" s="62"/>
      <c r="F936" s="62"/>
      <c r="G936" s="62"/>
      <c r="H936" s="59">
        <f>SUM(O865:O935)</f>
        <v>80248.890000000014</v>
      </c>
      <c r="I936" s="58"/>
      <c r="J936" s="59">
        <f>SUM(P865:P935)</f>
        <v>1808982.3400000003</v>
      </c>
      <c r="K936" s="58"/>
    </row>
    <row r="937" spans="1:29" hidden="1" x14ac:dyDescent="0.25">
      <c r="A937" t="s">
        <v>1400</v>
      </c>
      <c r="I937">
        <f>SUM(W865:W936)</f>
        <v>0</v>
      </c>
      <c r="J937">
        <f>SUM(X865:X936)</f>
        <v>0</v>
      </c>
    </row>
    <row r="938" spans="1:29" hidden="1" x14ac:dyDescent="0.25">
      <c r="A938" t="s">
        <v>1401</v>
      </c>
      <c r="I938">
        <f>SUM(Y865:Y937)</f>
        <v>0</v>
      </c>
      <c r="J938">
        <f>SUM(Z865:Z937)</f>
        <v>0</v>
      </c>
    </row>
    <row r="940" spans="1:29" ht="16.5" x14ac:dyDescent="0.25">
      <c r="A940" s="42" t="str">
        <f>CONCATENATE("Раздел: ",IF(Source!G699&lt;&gt;"Новый раздел", Source!G699, ""))</f>
        <v>Раздел: ЩМ-1</v>
      </c>
      <c r="B940" s="42"/>
      <c r="C940" s="42"/>
      <c r="D940" s="42"/>
      <c r="E940" s="42"/>
      <c r="F940" s="42"/>
      <c r="G940" s="42"/>
      <c r="H940" s="42"/>
      <c r="I940" s="42"/>
      <c r="J940" s="42"/>
      <c r="K940" s="42"/>
    </row>
    <row r="941" spans="1:29" ht="14.5" x14ac:dyDescent="0.25">
      <c r="A941" s="44">
        <v>129</v>
      </c>
      <c r="B941" s="44" t="str">
        <f>Source!F703</f>
        <v>4.11-17-1</v>
      </c>
      <c r="C941" s="44" t="s">
        <v>407</v>
      </c>
      <c r="D941" s="46" t="str">
        <f>Source!H703</f>
        <v>1  ШТ.</v>
      </c>
      <c r="E941" s="45">
        <f>Source!I703</f>
        <v>1</v>
      </c>
      <c r="F941" s="48"/>
      <c r="G941" s="47"/>
      <c r="H941" s="45"/>
      <c r="I941" s="48"/>
      <c r="J941" s="45"/>
      <c r="K941" s="48"/>
      <c r="Q941">
        <f>Source!X703</f>
        <v>68.040000000000006</v>
      </c>
      <c r="R941">
        <f>Source!X704</f>
        <v>3834.05</v>
      </c>
      <c r="S941">
        <f>Source!Y703</f>
        <v>34.78</v>
      </c>
      <c r="T941">
        <f>Source!Y704</f>
        <v>1959.63</v>
      </c>
      <c r="U941">
        <f>ROUND((175/100)*ROUND(Source!R703, 2), 2)</f>
        <v>0.84</v>
      </c>
      <c r="V941">
        <f>ROUND((0/100)*ROUND(Source!R704, 2), 2)</f>
        <v>0</v>
      </c>
      <c r="AC941">
        <v>0</v>
      </c>
    </row>
    <row r="942" spans="1:29" ht="14.5" x14ac:dyDescent="0.25">
      <c r="A942" s="44"/>
      <c r="B942" s="44"/>
      <c r="C942" s="44" t="s">
        <v>1388</v>
      </c>
      <c r="D942" s="46"/>
      <c r="E942" s="45"/>
      <c r="F942" s="48">
        <f>Source!AO703</f>
        <v>59.79</v>
      </c>
      <c r="G942" s="50" t="s">
        <v>220</v>
      </c>
      <c r="H942" s="45">
        <f>Source!AV704</f>
        <v>1.0469999999999999</v>
      </c>
      <c r="I942" s="48">
        <f>Source!S703</f>
        <v>75.12</v>
      </c>
      <c r="J942" s="45">
        <f>IF(Source!BA704&lt;&gt; 0, Source!BA704, 1)</f>
        <v>56.35</v>
      </c>
      <c r="K942" s="48">
        <f>Source!S704</f>
        <v>4233.01</v>
      </c>
    </row>
    <row r="943" spans="1:29" ht="14.5" x14ac:dyDescent="0.25">
      <c r="A943" s="44"/>
      <c r="B943" s="44"/>
      <c r="C943" s="44" t="s">
        <v>1398</v>
      </c>
      <c r="D943" s="46"/>
      <c r="E943" s="45"/>
      <c r="F943" s="48">
        <f>Source!AM703</f>
        <v>4.2699999999999996</v>
      </c>
      <c r="G943" s="50" t="s">
        <v>220</v>
      </c>
      <c r="H943" s="45">
        <f>Source!AV704</f>
        <v>1.0469999999999999</v>
      </c>
      <c r="I943" s="48">
        <f>Source!Q703</f>
        <v>5.36</v>
      </c>
      <c r="J943" s="45">
        <f>IF(Source!BB704&lt;&gt; 0, Source!BB704, 1)</f>
        <v>15.26</v>
      </c>
      <c r="K943" s="48">
        <f>Source!Q704</f>
        <v>81.790000000000006</v>
      </c>
    </row>
    <row r="944" spans="1:29" ht="14.5" x14ac:dyDescent="0.25">
      <c r="A944" s="44"/>
      <c r="B944" s="44"/>
      <c r="C944" s="44" t="s">
        <v>1399</v>
      </c>
      <c r="D944" s="46"/>
      <c r="E944" s="45"/>
      <c r="F944" s="48">
        <f>Source!AN703</f>
        <v>0.38</v>
      </c>
      <c r="G944" s="50" t="s">
        <v>220</v>
      </c>
      <c r="H944" s="45">
        <f>Source!AV704</f>
        <v>1.0469999999999999</v>
      </c>
      <c r="I944" s="61">
        <f>Source!R703</f>
        <v>0.48</v>
      </c>
      <c r="J944" s="45">
        <f>IF(Source!BS704&lt;&gt; 0, Source!BS704, 1)</f>
        <v>56.35</v>
      </c>
      <c r="K944" s="61">
        <f>Source!R704</f>
        <v>27.05</v>
      </c>
    </row>
    <row r="945" spans="1:29" ht="14.5" x14ac:dyDescent="0.25">
      <c r="A945" s="44"/>
      <c r="B945" s="44"/>
      <c r="C945" s="44" t="s">
        <v>1416</v>
      </c>
      <c r="D945" s="46"/>
      <c r="E945" s="45"/>
      <c r="F945" s="48">
        <f>Source!AL703</f>
        <v>89.36</v>
      </c>
      <c r="G945" s="50" t="s">
        <v>3</v>
      </c>
      <c r="H945" s="45">
        <f>Source!AW704</f>
        <v>1</v>
      </c>
      <c r="I945" s="48">
        <f>Source!P703</f>
        <v>89.36</v>
      </c>
      <c r="J945" s="45">
        <f>IF(Source!BC704&lt;&gt; 0, Source!BC704, 1)</f>
        <v>4.5</v>
      </c>
      <c r="K945" s="48">
        <f>Source!P704</f>
        <v>402.12</v>
      </c>
    </row>
    <row r="946" spans="1:29" ht="14.5" x14ac:dyDescent="0.25">
      <c r="A946" s="44"/>
      <c r="B946" s="44"/>
      <c r="C946" s="44" t="s">
        <v>1390</v>
      </c>
      <c r="D946" s="46" t="s">
        <v>1391</v>
      </c>
      <c r="E946" s="45">
        <f>Source!BZ704</f>
        <v>90</v>
      </c>
      <c r="F946" s="48"/>
      <c r="G946" s="47"/>
      <c r="H946" s="45"/>
      <c r="I946" s="48">
        <f>SUM(Q941:Q945)</f>
        <v>68.040000000000006</v>
      </c>
      <c r="J946" s="45">
        <f>Source!AT704</f>
        <v>90</v>
      </c>
      <c r="K946" s="48">
        <f>SUM(R941:R945)</f>
        <v>3834.05</v>
      </c>
    </row>
    <row r="947" spans="1:29" ht="14.5" x14ac:dyDescent="0.25">
      <c r="A947" s="44"/>
      <c r="B947" s="44"/>
      <c r="C947" s="44" t="s">
        <v>1392</v>
      </c>
      <c r="D947" s="46" t="s">
        <v>1391</v>
      </c>
      <c r="E947" s="45">
        <f>Source!CA704</f>
        <v>46</v>
      </c>
      <c r="F947" s="48"/>
      <c r="G947" s="47"/>
      <c r="H947" s="45"/>
      <c r="I947" s="48">
        <f>SUM(S941:S946)</f>
        <v>34.78</v>
      </c>
      <c r="J947" s="45">
        <f>Source!AU704</f>
        <v>46</v>
      </c>
      <c r="K947" s="48">
        <f>SUM(T941:T946)</f>
        <v>1959.63</v>
      </c>
    </row>
    <row r="948" spans="1:29" ht="14.5" x14ac:dyDescent="0.25">
      <c r="A948" s="51"/>
      <c r="B948" s="51"/>
      <c r="C948" s="51" t="s">
        <v>1393</v>
      </c>
      <c r="D948" s="52" t="s">
        <v>1394</v>
      </c>
      <c r="E948" s="53">
        <f>Source!AQ703</f>
        <v>5.15</v>
      </c>
      <c r="F948" s="54"/>
      <c r="G948" s="55" t="s">
        <v>220</v>
      </c>
      <c r="H948" s="53">
        <f>Source!AV704</f>
        <v>1.0469999999999999</v>
      </c>
      <c r="I948" s="54">
        <f>Source!U703</f>
        <v>6.4704600000000001</v>
      </c>
      <c r="J948" s="53"/>
      <c r="K948" s="54"/>
    </row>
    <row r="949" spans="1:29" ht="14" x14ac:dyDescent="0.25">
      <c r="C949" s="56" t="s">
        <v>1395</v>
      </c>
      <c r="H949" s="57">
        <f>I942+I943+I945+I946+I947+0-0-0</f>
        <v>272.65999999999997</v>
      </c>
      <c r="I949" s="57"/>
      <c r="J949" s="57">
        <f>K942+K943+K945+K946+K947+0-0-0</f>
        <v>10510.600000000002</v>
      </c>
      <c r="K949" s="57"/>
    </row>
    <row r="950" spans="1:29" ht="14" hidden="1" x14ac:dyDescent="0.25">
      <c r="C950" s="56" t="s">
        <v>1396</v>
      </c>
      <c r="H950" s="59">
        <f>0+0</f>
        <v>0</v>
      </c>
      <c r="I950" s="59"/>
      <c r="J950" s="59">
        <f>0+0</f>
        <v>0</v>
      </c>
      <c r="K950" s="59"/>
    </row>
    <row r="951" spans="1:29" ht="14" x14ac:dyDescent="0.25">
      <c r="C951" s="56" t="s">
        <v>1397</v>
      </c>
      <c r="H951" s="59">
        <f>I942+I943+I945+I946+I947+0</f>
        <v>272.65999999999997</v>
      </c>
      <c r="I951" s="59"/>
      <c r="J951" s="59">
        <f>K942+K943+K945+K946+K947+0</f>
        <v>10510.600000000002</v>
      </c>
      <c r="K951" s="59"/>
      <c r="O951" s="60">
        <f>I942+I943+I945+I946+I947+0</f>
        <v>272.65999999999997</v>
      </c>
      <c r="P951" s="60">
        <f>K942+K943+K945+K946+K947+0</f>
        <v>10510.600000000002</v>
      </c>
    </row>
    <row r="953" spans="1:29" ht="68" x14ac:dyDescent="0.25">
      <c r="A953" s="64">
        <v>130</v>
      </c>
      <c r="B953" s="64" t="str">
        <f>Source!F709</f>
        <v>КА, п.60</v>
      </c>
      <c r="C953" s="64" t="s">
        <v>1465</v>
      </c>
      <c r="D953" s="65" t="str">
        <f>Source!H709</f>
        <v>КОМПЛЕКТ</v>
      </c>
      <c r="E953" s="66">
        <f>Source!I709</f>
        <v>1</v>
      </c>
      <c r="F953" s="67">
        <f>Source!AL709</f>
        <v>29313.4</v>
      </c>
      <c r="G953" s="68" t="s">
        <v>3</v>
      </c>
      <c r="H953" s="66">
        <f>Source!AW710</f>
        <v>1</v>
      </c>
      <c r="I953" s="67">
        <f>Source!P709</f>
        <v>29313.4</v>
      </c>
      <c r="J953" s="66">
        <f>IF(Source!BC710&lt;&gt; 0, Source!BC710, 1)</f>
        <v>7.57</v>
      </c>
      <c r="K953" s="67">
        <f>Source!P710</f>
        <v>221902.44</v>
      </c>
      <c r="Q953">
        <f>Source!X709</f>
        <v>0</v>
      </c>
      <c r="R953">
        <f>Source!X710</f>
        <v>0</v>
      </c>
      <c r="S953">
        <f>Source!Y709</f>
        <v>0</v>
      </c>
      <c r="T953">
        <f>Source!Y710</f>
        <v>0</v>
      </c>
      <c r="U953">
        <f>ROUND((175/100)*ROUND(Source!R709, 2), 2)</f>
        <v>0</v>
      </c>
      <c r="V953">
        <f>ROUND((0/100)*ROUND(Source!R710, 2), 2)</f>
        <v>0</v>
      </c>
      <c r="AC953">
        <v>5</v>
      </c>
    </row>
    <row r="954" spans="1:29" ht="14" x14ac:dyDescent="0.25">
      <c r="A954" s="69"/>
      <c r="B954" s="69"/>
      <c r="C954" s="70" t="s">
        <v>1397</v>
      </c>
      <c r="D954" s="69"/>
      <c r="E954" s="69"/>
      <c r="F954" s="69"/>
      <c r="G954" s="69"/>
      <c r="H954" s="71">
        <f>I953+0</f>
        <v>29313.4</v>
      </c>
      <c r="I954" s="71"/>
      <c r="J954" s="71">
        <f>K953+0</f>
        <v>221902.44</v>
      </c>
      <c r="K954" s="71"/>
      <c r="O954" s="60">
        <f>I953+0</f>
        <v>29313.4</v>
      </c>
      <c r="P954" s="60">
        <f>K953+0</f>
        <v>221902.44</v>
      </c>
    </row>
    <row r="956" spans="1:29" ht="56" x14ac:dyDescent="0.25">
      <c r="A956" s="51">
        <v>131</v>
      </c>
      <c r="B956" s="51" t="str">
        <f>Source!F711</f>
        <v>1.21-5-2475</v>
      </c>
      <c r="C956" s="51" t="s">
        <v>719</v>
      </c>
      <c r="D956" s="52" t="str">
        <f>Source!H711</f>
        <v>шт.</v>
      </c>
      <c r="E956" s="53">
        <f>Source!I711</f>
        <v>4</v>
      </c>
      <c r="F956" s="54">
        <f>Source!AL711</f>
        <v>12.71</v>
      </c>
      <c r="G956" s="55" t="s">
        <v>3</v>
      </c>
      <c r="H956" s="53">
        <f>Source!AW712</f>
        <v>1</v>
      </c>
      <c r="I956" s="54">
        <f>Source!P711</f>
        <v>50.84</v>
      </c>
      <c r="J956" s="53">
        <f>IF(Source!BC712&lt;&gt; 0, Source!BC712, 1)</f>
        <v>9.89</v>
      </c>
      <c r="K956" s="54">
        <f>Source!P712</f>
        <v>502.81</v>
      </c>
      <c r="Q956">
        <f>Source!X711</f>
        <v>0</v>
      </c>
      <c r="R956">
        <f>Source!X712</f>
        <v>0</v>
      </c>
      <c r="S956">
        <f>Source!Y711</f>
        <v>0</v>
      </c>
      <c r="T956">
        <f>Source!Y712</f>
        <v>0</v>
      </c>
      <c r="U956">
        <f>ROUND((175/100)*ROUND(Source!R711, 2), 2)</f>
        <v>0</v>
      </c>
      <c r="V956">
        <f>ROUND((0/100)*ROUND(Source!R712, 2), 2)</f>
        <v>0</v>
      </c>
      <c r="AC956">
        <v>3</v>
      </c>
    </row>
    <row r="957" spans="1:29" ht="14" x14ac:dyDescent="0.25">
      <c r="C957" s="56" t="s">
        <v>1397</v>
      </c>
      <c r="H957" s="57">
        <f>I956+0</f>
        <v>50.84</v>
      </c>
      <c r="I957" s="57"/>
      <c r="J957" s="57">
        <f>K956+0</f>
        <v>502.81</v>
      </c>
      <c r="K957" s="57"/>
      <c r="O957" s="60">
        <f>I956+0</f>
        <v>50.84</v>
      </c>
      <c r="P957" s="60">
        <f>K956+0</f>
        <v>502.81</v>
      </c>
    </row>
    <row r="960" spans="1:29" ht="14" x14ac:dyDescent="0.3">
      <c r="A960" s="62" t="str">
        <f>CONCATENATE("Итого по разделу: ",IF(Source!G722&lt;&gt;"Новый раздел", Source!G722, ""))</f>
        <v>Итого по разделу: ЩМ-1</v>
      </c>
      <c r="B960" s="62"/>
      <c r="C960" s="62"/>
      <c r="D960" s="62"/>
      <c r="E960" s="62"/>
      <c r="F960" s="62"/>
      <c r="G960" s="62"/>
      <c r="H960" s="59">
        <f>SUM(O940:O959)</f>
        <v>29636.9</v>
      </c>
      <c r="I960" s="58"/>
      <c r="J960" s="59">
        <f>SUM(P940:P959)</f>
        <v>232915.85</v>
      </c>
      <c r="K960" s="58"/>
    </row>
    <row r="961" spans="1:29" hidden="1" x14ac:dyDescent="0.25">
      <c r="A961" t="s">
        <v>1400</v>
      </c>
      <c r="I961">
        <f>SUM(W940:W960)</f>
        <v>0</v>
      </c>
      <c r="J961">
        <f>SUM(X940:X960)</f>
        <v>0</v>
      </c>
    </row>
    <row r="962" spans="1:29" hidden="1" x14ac:dyDescent="0.25">
      <c r="A962" t="s">
        <v>1401</v>
      </c>
      <c r="I962">
        <f>SUM(Y940:Y961)</f>
        <v>0</v>
      </c>
      <c r="J962">
        <f>SUM(Z940:Z961)</f>
        <v>0</v>
      </c>
    </row>
    <row r="964" spans="1:29" ht="16.5" x14ac:dyDescent="0.25">
      <c r="A964" s="42" t="str">
        <f>CONCATENATE("Раздел: ",IF(Source!G752&lt;&gt;"Новый раздел", Source!G752, ""))</f>
        <v>Раздел: ЩМ-П</v>
      </c>
      <c r="B964" s="42"/>
      <c r="C964" s="42"/>
      <c r="D964" s="42"/>
      <c r="E964" s="42"/>
      <c r="F964" s="42"/>
      <c r="G964" s="42"/>
      <c r="H964" s="42"/>
      <c r="I964" s="42"/>
      <c r="J964" s="42"/>
      <c r="K964" s="42"/>
    </row>
    <row r="965" spans="1:29" ht="14.5" x14ac:dyDescent="0.25">
      <c r="A965" s="44">
        <v>132</v>
      </c>
      <c r="B965" s="44" t="str">
        <f>Source!F756</f>
        <v>4.11-17-1</v>
      </c>
      <c r="C965" s="44" t="s">
        <v>407</v>
      </c>
      <c r="D965" s="46" t="str">
        <f>Source!H756</f>
        <v>1  ШТ.</v>
      </c>
      <c r="E965" s="45">
        <f>Source!I756</f>
        <v>1</v>
      </c>
      <c r="F965" s="48"/>
      <c r="G965" s="47"/>
      <c r="H965" s="45"/>
      <c r="I965" s="48"/>
      <c r="J965" s="45"/>
      <c r="K965" s="48"/>
      <c r="Q965">
        <f>Source!X756</f>
        <v>68.040000000000006</v>
      </c>
      <c r="R965">
        <f>Source!X757</f>
        <v>3834.05</v>
      </c>
      <c r="S965">
        <f>Source!Y756</f>
        <v>34.78</v>
      </c>
      <c r="T965">
        <f>Source!Y757</f>
        <v>1959.63</v>
      </c>
      <c r="U965">
        <f>ROUND((175/100)*ROUND(Source!R756, 2), 2)</f>
        <v>0.84</v>
      </c>
      <c r="V965">
        <f>ROUND((0/100)*ROUND(Source!R757, 2), 2)</f>
        <v>0</v>
      </c>
      <c r="AC965">
        <v>0</v>
      </c>
    </row>
    <row r="966" spans="1:29" ht="14.5" x14ac:dyDescent="0.25">
      <c r="A966" s="44"/>
      <c r="B966" s="44"/>
      <c r="C966" s="44" t="s">
        <v>1388</v>
      </c>
      <c r="D966" s="46"/>
      <c r="E966" s="45"/>
      <c r="F966" s="48">
        <f>Source!AO756</f>
        <v>59.79</v>
      </c>
      <c r="G966" s="50" t="s">
        <v>220</v>
      </c>
      <c r="H966" s="45">
        <f>Source!AV757</f>
        <v>1.0469999999999999</v>
      </c>
      <c r="I966" s="48">
        <f>Source!S756</f>
        <v>75.12</v>
      </c>
      <c r="J966" s="45">
        <f>IF(Source!BA757&lt;&gt; 0, Source!BA757, 1)</f>
        <v>56.35</v>
      </c>
      <c r="K966" s="48">
        <f>Source!S757</f>
        <v>4233.01</v>
      </c>
    </row>
    <row r="967" spans="1:29" ht="14.5" x14ac:dyDescent="0.25">
      <c r="A967" s="44"/>
      <c r="B967" s="44"/>
      <c r="C967" s="44" t="s">
        <v>1398</v>
      </c>
      <c r="D967" s="46"/>
      <c r="E967" s="45"/>
      <c r="F967" s="48">
        <f>Source!AM756</f>
        <v>4.2699999999999996</v>
      </c>
      <c r="G967" s="50" t="s">
        <v>220</v>
      </c>
      <c r="H967" s="45">
        <f>Source!AV757</f>
        <v>1.0469999999999999</v>
      </c>
      <c r="I967" s="48">
        <f>Source!Q756</f>
        <v>5.36</v>
      </c>
      <c r="J967" s="45">
        <f>IF(Source!BB757&lt;&gt; 0, Source!BB757, 1)</f>
        <v>15.26</v>
      </c>
      <c r="K967" s="48">
        <f>Source!Q757</f>
        <v>81.790000000000006</v>
      </c>
    </row>
    <row r="968" spans="1:29" ht="14.5" x14ac:dyDescent="0.25">
      <c r="A968" s="44"/>
      <c r="B968" s="44"/>
      <c r="C968" s="44" t="s">
        <v>1399</v>
      </c>
      <c r="D968" s="46"/>
      <c r="E968" s="45"/>
      <c r="F968" s="48">
        <f>Source!AN756</f>
        <v>0.38</v>
      </c>
      <c r="G968" s="50" t="s">
        <v>220</v>
      </c>
      <c r="H968" s="45">
        <f>Source!AV757</f>
        <v>1.0469999999999999</v>
      </c>
      <c r="I968" s="61">
        <f>Source!R756</f>
        <v>0.48</v>
      </c>
      <c r="J968" s="45">
        <f>IF(Source!BS757&lt;&gt; 0, Source!BS757, 1)</f>
        <v>56.35</v>
      </c>
      <c r="K968" s="61">
        <f>Source!R757</f>
        <v>27.05</v>
      </c>
    </row>
    <row r="969" spans="1:29" ht="14.5" x14ac:dyDescent="0.25">
      <c r="A969" s="44"/>
      <c r="B969" s="44"/>
      <c r="C969" s="44" t="s">
        <v>1416</v>
      </c>
      <c r="D969" s="46"/>
      <c r="E969" s="45"/>
      <c r="F969" s="48">
        <f>Source!AL756</f>
        <v>89.36</v>
      </c>
      <c r="G969" s="50" t="s">
        <v>3</v>
      </c>
      <c r="H969" s="45">
        <f>Source!AW757</f>
        <v>1</v>
      </c>
      <c r="I969" s="48">
        <f>Source!P756</f>
        <v>89.36</v>
      </c>
      <c r="J969" s="45">
        <f>IF(Source!BC757&lt;&gt; 0, Source!BC757, 1)</f>
        <v>4.5</v>
      </c>
      <c r="K969" s="48">
        <f>Source!P757</f>
        <v>402.12</v>
      </c>
    </row>
    <row r="970" spans="1:29" ht="14.5" x14ac:dyDescent="0.25">
      <c r="A970" s="44"/>
      <c r="B970" s="44"/>
      <c r="C970" s="44" t="s">
        <v>1390</v>
      </c>
      <c r="D970" s="46" t="s">
        <v>1391</v>
      </c>
      <c r="E970" s="45">
        <f>Source!BZ757</f>
        <v>90</v>
      </c>
      <c r="F970" s="48"/>
      <c r="G970" s="47"/>
      <c r="H970" s="45"/>
      <c r="I970" s="48">
        <f>SUM(Q965:Q969)</f>
        <v>68.040000000000006</v>
      </c>
      <c r="J970" s="45">
        <f>Source!AT757</f>
        <v>90</v>
      </c>
      <c r="K970" s="48">
        <f>SUM(R965:R969)</f>
        <v>3834.05</v>
      </c>
    </row>
    <row r="971" spans="1:29" ht="14.5" x14ac:dyDescent="0.25">
      <c r="A971" s="44"/>
      <c r="B971" s="44"/>
      <c r="C971" s="44" t="s">
        <v>1392</v>
      </c>
      <c r="D971" s="46" t="s">
        <v>1391</v>
      </c>
      <c r="E971" s="45">
        <f>Source!CA757</f>
        <v>46</v>
      </c>
      <c r="F971" s="48"/>
      <c r="G971" s="47"/>
      <c r="H971" s="45"/>
      <c r="I971" s="48">
        <f>SUM(S965:S970)</f>
        <v>34.78</v>
      </c>
      <c r="J971" s="45">
        <f>Source!AU757</f>
        <v>46</v>
      </c>
      <c r="K971" s="48">
        <f>SUM(T965:T970)</f>
        <v>1959.63</v>
      </c>
    </row>
    <row r="972" spans="1:29" ht="14.5" x14ac:dyDescent="0.25">
      <c r="A972" s="51"/>
      <c r="B972" s="51"/>
      <c r="C972" s="51" t="s">
        <v>1393</v>
      </c>
      <c r="D972" s="52" t="s">
        <v>1394</v>
      </c>
      <c r="E972" s="53">
        <f>Source!AQ756</f>
        <v>5.15</v>
      </c>
      <c r="F972" s="54"/>
      <c r="G972" s="55" t="s">
        <v>220</v>
      </c>
      <c r="H972" s="53">
        <f>Source!AV757</f>
        <v>1.0469999999999999</v>
      </c>
      <c r="I972" s="54">
        <f>Source!U756</f>
        <v>6.4704600000000001</v>
      </c>
      <c r="J972" s="53"/>
      <c r="K972" s="54"/>
    </row>
    <row r="973" spans="1:29" ht="14" x14ac:dyDescent="0.25">
      <c r="C973" s="56" t="s">
        <v>1395</v>
      </c>
      <c r="H973" s="57">
        <f>I966+I967+I969+I970+I971+0-0-0</f>
        <v>272.65999999999997</v>
      </c>
      <c r="I973" s="57"/>
      <c r="J973" s="57">
        <f>K966+K967+K969+K970+K971+0-0-0</f>
        <v>10510.600000000002</v>
      </c>
      <c r="K973" s="57"/>
    </row>
    <row r="974" spans="1:29" ht="14" hidden="1" x14ac:dyDescent="0.25">
      <c r="C974" s="56" t="s">
        <v>1396</v>
      </c>
      <c r="H974" s="59">
        <f>0+0</f>
        <v>0</v>
      </c>
      <c r="I974" s="59"/>
      <c r="J974" s="59">
        <f>0+0</f>
        <v>0</v>
      </c>
      <c r="K974" s="59"/>
    </row>
    <row r="975" spans="1:29" ht="14" x14ac:dyDescent="0.25">
      <c r="C975" s="56" t="s">
        <v>1397</v>
      </c>
      <c r="H975" s="59">
        <f>I966+I967+I969+I970+I971+0</f>
        <v>272.65999999999997</v>
      </c>
      <c r="I975" s="59"/>
      <c r="J975" s="59">
        <f>K966+K967+K969+K970+K971+0</f>
        <v>10510.600000000002</v>
      </c>
      <c r="K975" s="59"/>
      <c r="O975" s="60">
        <f>I966+I967+I969+I970+I971+0</f>
        <v>272.65999999999997</v>
      </c>
      <c r="P975" s="60">
        <f>K966+K967+K969+K970+K971+0</f>
        <v>10510.600000000002</v>
      </c>
    </row>
    <row r="977" spans="1:29" ht="68" x14ac:dyDescent="0.25">
      <c r="A977" s="64">
        <v>133</v>
      </c>
      <c r="B977" s="64" t="str">
        <f>Source!F762</f>
        <v>КА, п.61</v>
      </c>
      <c r="C977" s="64" t="s">
        <v>1466</v>
      </c>
      <c r="D977" s="65" t="str">
        <f>Source!H762</f>
        <v>КОМПЛЕКТ</v>
      </c>
      <c r="E977" s="66">
        <f>Source!I762</f>
        <v>1</v>
      </c>
      <c r="F977" s="67">
        <f>Source!AL762</f>
        <v>26984.99</v>
      </c>
      <c r="G977" s="68" t="s">
        <v>3</v>
      </c>
      <c r="H977" s="66">
        <f>Source!AW763</f>
        <v>1</v>
      </c>
      <c r="I977" s="67">
        <f>Source!P762</f>
        <v>26984.99</v>
      </c>
      <c r="J977" s="66">
        <f>IF(Source!BC763&lt;&gt; 0, Source!BC763, 1)</f>
        <v>7.57</v>
      </c>
      <c r="K977" s="67">
        <f>Source!P763</f>
        <v>204276.37</v>
      </c>
      <c r="Q977">
        <f>Source!X762</f>
        <v>0</v>
      </c>
      <c r="R977">
        <f>Source!X763</f>
        <v>0</v>
      </c>
      <c r="S977">
        <f>Source!Y762</f>
        <v>0</v>
      </c>
      <c r="T977">
        <f>Source!Y763</f>
        <v>0</v>
      </c>
      <c r="U977">
        <f>ROUND((175/100)*ROUND(Source!R762, 2), 2)</f>
        <v>0</v>
      </c>
      <c r="V977">
        <f>ROUND((0/100)*ROUND(Source!R763, 2), 2)</f>
        <v>0</v>
      </c>
      <c r="AC977">
        <v>5</v>
      </c>
    </row>
    <row r="978" spans="1:29" ht="14" x14ac:dyDescent="0.25">
      <c r="A978" s="69"/>
      <c r="B978" s="69"/>
      <c r="C978" s="70" t="s">
        <v>1397</v>
      </c>
      <c r="D978" s="69"/>
      <c r="E978" s="69"/>
      <c r="F978" s="69"/>
      <c r="G978" s="69"/>
      <c r="H978" s="71">
        <f>I977+0</f>
        <v>26984.99</v>
      </c>
      <c r="I978" s="71"/>
      <c r="J978" s="71">
        <f>K977+0</f>
        <v>204276.37</v>
      </c>
      <c r="K978" s="71"/>
      <c r="O978" s="60">
        <f>I977+0</f>
        <v>26984.99</v>
      </c>
      <c r="P978" s="60">
        <f>K977+0</f>
        <v>204276.37</v>
      </c>
    </row>
    <row r="980" spans="1:29" ht="56" x14ac:dyDescent="0.25">
      <c r="A980" s="51">
        <v>134</v>
      </c>
      <c r="B980" s="51" t="str">
        <f>Source!F764</f>
        <v>1.21-5-2475</v>
      </c>
      <c r="C980" s="51" t="s">
        <v>719</v>
      </c>
      <c r="D980" s="52" t="str">
        <f>Source!H764</f>
        <v>шт.</v>
      </c>
      <c r="E980" s="53">
        <f>Source!I764</f>
        <v>4</v>
      </c>
      <c r="F980" s="54">
        <f>Source!AL764</f>
        <v>12.71</v>
      </c>
      <c r="G980" s="55" t="s">
        <v>3</v>
      </c>
      <c r="H980" s="53">
        <f>Source!AW765</f>
        <v>1</v>
      </c>
      <c r="I980" s="54">
        <f>Source!P764</f>
        <v>50.84</v>
      </c>
      <c r="J980" s="53">
        <f>IF(Source!BC765&lt;&gt; 0, Source!BC765, 1)</f>
        <v>9.89</v>
      </c>
      <c r="K980" s="54">
        <f>Source!P765</f>
        <v>502.81</v>
      </c>
      <c r="Q980">
        <f>Source!X764</f>
        <v>0</v>
      </c>
      <c r="R980">
        <f>Source!X765</f>
        <v>0</v>
      </c>
      <c r="S980">
        <f>Source!Y764</f>
        <v>0</v>
      </c>
      <c r="T980">
        <f>Source!Y765</f>
        <v>0</v>
      </c>
      <c r="U980">
        <f>ROUND((175/100)*ROUND(Source!R764, 2), 2)</f>
        <v>0</v>
      </c>
      <c r="V980">
        <f>ROUND((0/100)*ROUND(Source!R765, 2), 2)</f>
        <v>0</v>
      </c>
      <c r="AC980">
        <v>3</v>
      </c>
    </row>
    <row r="981" spans="1:29" ht="14" x14ac:dyDescent="0.25">
      <c r="C981" s="56" t="s">
        <v>1397</v>
      </c>
      <c r="H981" s="57">
        <f>I980+0</f>
        <v>50.84</v>
      </c>
      <c r="I981" s="57"/>
      <c r="J981" s="57">
        <f>K980+0</f>
        <v>502.81</v>
      </c>
      <c r="K981" s="57"/>
      <c r="O981" s="60">
        <f>I980+0</f>
        <v>50.84</v>
      </c>
      <c r="P981" s="60">
        <f>K980+0</f>
        <v>502.81</v>
      </c>
    </row>
    <row r="984" spans="1:29" ht="14" x14ac:dyDescent="0.3">
      <c r="A984" s="62" t="str">
        <f>CONCATENATE("Итого по разделу: ",IF(Source!G775&lt;&gt;"Новый раздел", Source!G775, ""))</f>
        <v>Итого по разделу: ЩМ-П</v>
      </c>
      <c r="B984" s="62"/>
      <c r="C984" s="62"/>
      <c r="D984" s="62"/>
      <c r="E984" s="62"/>
      <c r="F984" s="62"/>
      <c r="G984" s="62"/>
      <c r="H984" s="59">
        <f>SUM(O964:O983)</f>
        <v>27308.49</v>
      </c>
      <c r="I984" s="58"/>
      <c r="J984" s="59">
        <f>SUM(P964:P983)</f>
        <v>215289.78</v>
      </c>
      <c r="K984" s="58"/>
    </row>
    <row r="985" spans="1:29" hidden="1" x14ac:dyDescent="0.25">
      <c r="A985" t="s">
        <v>1400</v>
      </c>
      <c r="I985">
        <f>SUM(W964:W984)</f>
        <v>0</v>
      </c>
      <c r="J985">
        <f>SUM(X964:X984)</f>
        <v>0</v>
      </c>
    </row>
    <row r="986" spans="1:29" hidden="1" x14ac:dyDescent="0.25">
      <c r="A986" t="s">
        <v>1401</v>
      </c>
      <c r="I986">
        <f>SUM(Y964:Y985)</f>
        <v>0</v>
      </c>
      <c r="J986">
        <f>SUM(Z964:Z985)</f>
        <v>0</v>
      </c>
    </row>
    <row r="988" spans="1:29" ht="14" x14ac:dyDescent="0.3">
      <c r="A988" s="62" t="str">
        <f>CONCATENATE("Итого по локальной смете: ",IF(Source!G805&lt;&gt;"Новая локальная смета", Source!G805, ""))</f>
        <v>Итого по локальной смете: Автоматизация и диспетчеризация</v>
      </c>
      <c r="B988" s="62"/>
      <c r="C988" s="62"/>
      <c r="D988" s="62"/>
      <c r="E988" s="62"/>
      <c r="F988" s="62"/>
      <c r="G988" s="62"/>
      <c r="H988" s="59">
        <f>SUM(O36:O987)</f>
        <v>3935337.01</v>
      </c>
      <c r="I988" s="58"/>
      <c r="J988" s="59">
        <f>SUM(P36:P987)</f>
        <v>33787959.780000001</v>
      </c>
      <c r="K988" s="58"/>
    </row>
    <row r="989" spans="1:29" hidden="1" x14ac:dyDescent="0.25">
      <c r="A989" t="s">
        <v>1400</v>
      </c>
      <c r="I989">
        <f>SUM(W36:W988)</f>
        <v>0</v>
      </c>
      <c r="J989">
        <f>SUM(X36:X988)</f>
        <v>0</v>
      </c>
    </row>
    <row r="990" spans="1:29" hidden="1" x14ac:dyDescent="0.25">
      <c r="A990" t="s">
        <v>1401</v>
      </c>
      <c r="I990">
        <f>SUM(Y36:Y989)</f>
        <v>0</v>
      </c>
      <c r="J990">
        <f>SUM(Z36:Z989)</f>
        <v>0</v>
      </c>
    </row>
    <row r="992" spans="1:29" ht="14" hidden="1" x14ac:dyDescent="0.3">
      <c r="A992" s="62" t="str">
        <f>CONCATENATE("Итого по смете: ",IF(Source!G838&lt;&gt;"Новый объект", Source!G838, ""))</f>
        <v>Итого по смете: 02-01-18 АДИС 16.07.26</v>
      </c>
      <c r="B992" s="62"/>
      <c r="C992" s="62"/>
      <c r="D992" s="62"/>
      <c r="E992" s="62"/>
      <c r="F992" s="62"/>
      <c r="G992" s="62"/>
      <c r="H992" s="59">
        <f>SUM(O1:O991)</f>
        <v>3935337.01</v>
      </c>
      <c r="I992" s="58"/>
      <c r="J992" s="59">
        <f>SUM(P1:P991)</f>
        <v>33787959.780000001</v>
      </c>
      <c r="K992" s="58"/>
    </row>
    <row r="993" spans="1:11" hidden="1" x14ac:dyDescent="0.25">
      <c r="A993" t="s">
        <v>1400</v>
      </c>
      <c r="I993">
        <f>SUM(W1:W992)</f>
        <v>0</v>
      </c>
      <c r="J993">
        <f>SUM(X1:X992)</f>
        <v>0</v>
      </c>
    </row>
    <row r="994" spans="1:11" hidden="1" x14ac:dyDescent="0.25">
      <c r="A994" t="s">
        <v>1401</v>
      </c>
      <c r="I994">
        <f>SUM(Y1:Y993)</f>
        <v>0</v>
      </c>
      <c r="J994">
        <f>SUM(Z1:Z993)</f>
        <v>0</v>
      </c>
    </row>
    <row r="997" spans="1:11" ht="14" x14ac:dyDescent="0.3">
      <c r="A997" s="74" t="s">
        <v>1468</v>
      </c>
      <c r="B997" s="74"/>
      <c r="C997" s="75" t="str">
        <f>IF(Source!AC12&lt;&gt;"", Source!AC12," ")</f>
        <v>Ведущий инженер-сметчик</v>
      </c>
      <c r="D997" s="75"/>
      <c r="E997" s="75"/>
      <c r="F997" s="75"/>
      <c r="G997" s="75"/>
      <c r="H997" s="20" t="str">
        <f>IF(Source!AB12&lt;&gt;"", Source!AB12," ")</f>
        <v>О.А.Гришечкина</v>
      </c>
      <c r="I997" s="20"/>
      <c r="J997" s="20"/>
      <c r="K997" s="20"/>
    </row>
    <row r="998" spans="1:11" ht="14" x14ac:dyDescent="0.3">
      <c r="A998" s="17"/>
      <c r="B998" s="17"/>
      <c r="C998" s="26" t="s">
        <v>1469</v>
      </c>
      <c r="D998" s="26"/>
      <c r="E998" s="26"/>
      <c r="F998" s="26"/>
      <c r="G998" s="26"/>
      <c r="H998" s="17"/>
      <c r="I998" s="17"/>
      <c r="J998" s="17"/>
      <c r="K998" s="17"/>
    </row>
    <row r="999" spans="1:11" ht="1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</row>
    <row r="1000" spans="1:11" ht="14" x14ac:dyDescent="0.3">
      <c r="A1000" s="74" t="s">
        <v>1470</v>
      </c>
      <c r="B1000" s="74"/>
      <c r="C1000" s="75" t="str">
        <f>IF(Source!AE12&lt;&gt;"", Source!AE12," ")</f>
        <v>Начальник отдела</v>
      </c>
      <c r="D1000" s="75"/>
      <c r="E1000" s="75"/>
      <c r="F1000" s="75"/>
      <c r="G1000" s="75"/>
      <c r="H1000" s="20" t="str">
        <f>IF(Source!AD12&lt;&gt;"", Source!AD12," ")</f>
        <v>И.В.Феденко</v>
      </c>
      <c r="I1000" s="20"/>
      <c r="J1000" s="20"/>
      <c r="K1000" s="20"/>
    </row>
    <row r="1001" spans="1:11" ht="14" x14ac:dyDescent="0.3">
      <c r="A1001" s="17"/>
      <c r="B1001" s="17"/>
      <c r="C1001" s="26" t="s">
        <v>1469</v>
      </c>
      <c r="D1001" s="26"/>
      <c r="E1001" s="26"/>
      <c r="F1001" s="26"/>
      <c r="G1001" s="26"/>
      <c r="H1001" s="17"/>
      <c r="I1001" s="17"/>
      <c r="J1001" s="17"/>
      <c r="K1001" s="17"/>
    </row>
  </sheetData>
  <mergeCells count="566">
    <mergeCell ref="A1000:B1000"/>
    <mergeCell ref="H1000:K1000"/>
    <mergeCell ref="C1001:G1001"/>
    <mergeCell ref="A997:B997"/>
    <mergeCell ref="H997:K997"/>
    <mergeCell ref="C998:G998"/>
    <mergeCell ref="A984:G984"/>
    <mergeCell ref="J988:K988"/>
    <mergeCell ref="H988:I988"/>
    <mergeCell ref="A988:G988"/>
    <mergeCell ref="J992:K992"/>
    <mergeCell ref="H992:I992"/>
    <mergeCell ref="A992:G992"/>
    <mergeCell ref="H978:I978"/>
    <mergeCell ref="J978:K978"/>
    <mergeCell ref="H981:I981"/>
    <mergeCell ref="J981:K981"/>
    <mergeCell ref="J984:K984"/>
    <mergeCell ref="H984:I984"/>
    <mergeCell ref="H973:I973"/>
    <mergeCell ref="J973:K973"/>
    <mergeCell ref="H974:I974"/>
    <mergeCell ref="J974:K974"/>
    <mergeCell ref="H975:I975"/>
    <mergeCell ref="J975:K975"/>
    <mergeCell ref="H957:I957"/>
    <mergeCell ref="J957:K957"/>
    <mergeCell ref="J960:K960"/>
    <mergeCell ref="H960:I960"/>
    <mergeCell ref="A960:G960"/>
    <mergeCell ref="A964:K964"/>
    <mergeCell ref="H950:I950"/>
    <mergeCell ref="J950:K950"/>
    <mergeCell ref="H951:I951"/>
    <mergeCell ref="J951:K951"/>
    <mergeCell ref="H954:I954"/>
    <mergeCell ref="J954:K954"/>
    <mergeCell ref="J936:K936"/>
    <mergeCell ref="H936:I936"/>
    <mergeCell ref="A936:G936"/>
    <mergeCell ref="A940:K940"/>
    <mergeCell ref="H949:I949"/>
    <mergeCell ref="J949:K949"/>
    <mergeCell ref="H931:I931"/>
    <mergeCell ref="J931:K931"/>
    <mergeCell ref="H932:I932"/>
    <mergeCell ref="J932:K932"/>
    <mergeCell ref="H933:I933"/>
    <mergeCell ref="J933:K933"/>
    <mergeCell ref="H917:I917"/>
    <mergeCell ref="J917:K917"/>
    <mergeCell ref="H918:I918"/>
    <mergeCell ref="J918:K918"/>
    <mergeCell ref="H919:I919"/>
    <mergeCell ref="J919:K919"/>
    <mergeCell ref="H900:I900"/>
    <mergeCell ref="J900:K900"/>
    <mergeCell ref="H901:I901"/>
    <mergeCell ref="J901:K901"/>
    <mergeCell ref="H905:I905"/>
    <mergeCell ref="J905:K905"/>
    <mergeCell ref="H883:I883"/>
    <mergeCell ref="J883:K883"/>
    <mergeCell ref="H887:I887"/>
    <mergeCell ref="J887:K887"/>
    <mergeCell ref="H899:I899"/>
    <mergeCell ref="J899:K899"/>
    <mergeCell ref="H877:I877"/>
    <mergeCell ref="J877:K877"/>
    <mergeCell ref="H878:I878"/>
    <mergeCell ref="J878:K878"/>
    <mergeCell ref="H879:I879"/>
    <mergeCell ref="J879:K879"/>
    <mergeCell ref="H858:I858"/>
    <mergeCell ref="J858:K858"/>
    <mergeCell ref="J861:K861"/>
    <mergeCell ref="H861:I861"/>
    <mergeCell ref="A861:G861"/>
    <mergeCell ref="A865:K865"/>
    <mergeCell ref="H844:I844"/>
    <mergeCell ref="J844:K844"/>
    <mergeCell ref="H856:I856"/>
    <mergeCell ref="J856:K856"/>
    <mergeCell ref="H857:I857"/>
    <mergeCell ref="J857:K857"/>
    <mergeCell ref="H837:I837"/>
    <mergeCell ref="J837:K837"/>
    <mergeCell ref="H838:I838"/>
    <mergeCell ref="J838:K838"/>
    <mergeCell ref="H841:I841"/>
    <mergeCell ref="J841:K841"/>
    <mergeCell ref="H820:I820"/>
    <mergeCell ref="J820:K820"/>
    <mergeCell ref="H823:I823"/>
    <mergeCell ref="J823:K823"/>
    <mergeCell ref="H836:I836"/>
    <mergeCell ref="J836:K836"/>
    <mergeCell ref="H815:I815"/>
    <mergeCell ref="J815:K815"/>
    <mergeCell ref="H816:I816"/>
    <mergeCell ref="J816:K816"/>
    <mergeCell ref="H817:I817"/>
    <mergeCell ref="J817:K817"/>
    <mergeCell ref="H795:I795"/>
    <mergeCell ref="J795:K795"/>
    <mergeCell ref="J798:K798"/>
    <mergeCell ref="H798:I798"/>
    <mergeCell ref="A798:G798"/>
    <mergeCell ref="A802:K802"/>
    <mergeCell ref="H783:I783"/>
    <mergeCell ref="J783:K783"/>
    <mergeCell ref="H787:I787"/>
    <mergeCell ref="J787:K787"/>
    <mergeCell ref="H791:I791"/>
    <mergeCell ref="J791:K791"/>
    <mergeCell ref="H771:I771"/>
    <mergeCell ref="J771:K771"/>
    <mergeCell ref="H775:I775"/>
    <mergeCell ref="J775:K775"/>
    <mergeCell ref="H779:I779"/>
    <mergeCell ref="J779:K779"/>
    <mergeCell ref="H759:I759"/>
    <mergeCell ref="J759:K759"/>
    <mergeCell ref="H763:I763"/>
    <mergeCell ref="J763:K763"/>
    <mergeCell ref="H767:I767"/>
    <mergeCell ref="J767:K767"/>
    <mergeCell ref="H747:I747"/>
    <mergeCell ref="J747:K747"/>
    <mergeCell ref="H751:I751"/>
    <mergeCell ref="J751:K751"/>
    <mergeCell ref="H755:I755"/>
    <mergeCell ref="J755:K755"/>
    <mergeCell ref="H738:I738"/>
    <mergeCell ref="J738:K738"/>
    <mergeCell ref="H739:I739"/>
    <mergeCell ref="J739:K739"/>
    <mergeCell ref="H743:I743"/>
    <mergeCell ref="J743:K743"/>
    <mergeCell ref="H722:I722"/>
    <mergeCell ref="J722:K722"/>
    <mergeCell ref="H726:I726"/>
    <mergeCell ref="J726:K726"/>
    <mergeCell ref="H737:I737"/>
    <mergeCell ref="J737:K737"/>
    <mergeCell ref="H716:I716"/>
    <mergeCell ref="J716:K716"/>
    <mergeCell ref="H717:I717"/>
    <mergeCell ref="J717:K717"/>
    <mergeCell ref="H718:I718"/>
    <mergeCell ref="J718:K718"/>
    <mergeCell ref="H699:I699"/>
    <mergeCell ref="J699:K699"/>
    <mergeCell ref="J702:K702"/>
    <mergeCell ref="H702:I702"/>
    <mergeCell ref="A702:G702"/>
    <mergeCell ref="A706:K706"/>
    <mergeCell ref="H692:I692"/>
    <mergeCell ref="J692:K692"/>
    <mergeCell ref="H693:I693"/>
    <mergeCell ref="J693:K693"/>
    <mergeCell ref="H696:I696"/>
    <mergeCell ref="J696:K696"/>
    <mergeCell ref="H679:I679"/>
    <mergeCell ref="J679:K679"/>
    <mergeCell ref="H682:I682"/>
    <mergeCell ref="J682:K682"/>
    <mergeCell ref="H691:I691"/>
    <mergeCell ref="J691:K691"/>
    <mergeCell ref="H670:I670"/>
    <mergeCell ref="J670:K670"/>
    <mergeCell ref="H673:I673"/>
    <mergeCell ref="J673:K673"/>
    <mergeCell ref="H676:I676"/>
    <mergeCell ref="J676:K676"/>
    <mergeCell ref="A656:G656"/>
    <mergeCell ref="A660:K660"/>
    <mergeCell ref="H668:I668"/>
    <mergeCell ref="J668:K668"/>
    <mergeCell ref="H669:I669"/>
    <mergeCell ref="J669:K669"/>
    <mergeCell ref="H650:I650"/>
    <mergeCell ref="J650:K650"/>
    <mergeCell ref="H653:I653"/>
    <mergeCell ref="J653:K653"/>
    <mergeCell ref="J656:K656"/>
    <mergeCell ref="H656:I656"/>
    <mergeCell ref="H638:I638"/>
    <mergeCell ref="J638:K638"/>
    <mergeCell ref="H648:I648"/>
    <mergeCell ref="J648:K648"/>
    <mergeCell ref="H649:I649"/>
    <mergeCell ref="J649:K649"/>
    <mergeCell ref="H633:I633"/>
    <mergeCell ref="J633:K633"/>
    <mergeCell ref="H634:I634"/>
    <mergeCell ref="J634:K634"/>
    <mergeCell ref="H635:I635"/>
    <mergeCell ref="J635:K635"/>
    <mergeCell ref="H620:I620"/>
    <mergeCell ref="J620:K620"/>
    <mergeCell ref="H621:I621"/>
    <mergeCell ref="J621:K621"/>
    <mergeCell ref="H624:I624"/>
    <mergeCell ref="J624:K624"/>
    <mergeCell ref="H608:I608"/>
    <mergeCell ref="J608:K608"/>
    <mergeCell ref="H611:I611"/>
    <mergeCell ref="J611:K611"/>
    <mergeCell ref="H619:I619"/>
    <mergeCell ref="J619:K619"/>
    <mergeCell ref="H599:I599"/>
    <mergeCell ref="J599:K599"/>
    <mergeCell ref="H602:I602"/>
    <mergeCell ref="J602:K602"/>
    <mergeCell ref="H605:I605"/>
    <mergeCell ref="J605:K605"/>
    <mergeCell ref="H590:I590"/>
    <mergeCell ref="J590:K590"/>
    <mergeCell ref="H593:I593"/>
    <mergeCell ref="J593:K593"/>
    <mergeCell ref="H596:I596"/>
    <mergeCell ref="J596:K596"/>
    <mergeCell ref="H581:I581"/>
    <mergeCell ref="J581:K581"/>
    <mergeCell ref="H584:I584"/>
    <mergeCell ref="J584:K584"/>
    <mergeCell ref="H587:I587"/>
    <mergeCell ref="J587:K587"/>
    <mergeCell ref="H572:I572"/>
    <mergeCell ref="J572:K572"/>
    <mergeCell ref="H575:I575"/>
    <mergeCell ref="J575:K575"/>
    <mergeCell ref="H578:I578"/>
    <mergeCell ref="J578:K578"/>
    <mergeCell ref="H563:I563"/>
    <mergeCell ref="J563:K563"/>
    <mergeCell ref="H566:I566"/>
    <mergeCell ref="J566:K566"/>
    <mergeCell ref="H569:I569"/>
    <mergeCell ref="J569:K569"/>
    <mergeCell ref="A547:G547"/>
    <mergeCell ref="A551:K551"/>
    <mergeCell ref="H561:I561"/>
    <mergeCell ref="J561:K561"/>
    <mergeCell ref="H562:I562"/>
    <mergeCell ref="J562:K562"/>
    <mergeCell ref="H541:I541"/>
    <mergeCell ref="J541:K541"/>
    <mergeCell ref="H544:I544"/>
    <mergeCell ref="J544:K544"/>
    <mergeCell ref="J547:K547"/>
    <mergeCell ref="H547:I547"/>
    <mergeCell ref="H528:I528"/>
    <mergeCell ref="J528:K528"/>
    <mergeCell ref="H539:I539"/>
    <mergeCell ref="J539:K539"/>
    <mergeCell ref="H540:I540"/>
    <mergeCell ref="J540:K540"/>
    <mergeCell ref="H519:I519"/>
    <mergeCell ref="J519:K519"/>
    <mergeCell ref="H522:I522"/>
    <mergeCell ref="J522:K522"/>
    <mergeCell ref="H525:I525"/>
    <mergeCell ref="J525:K525"/>
    <mergeCell ref="H510:I510"/>
    <mergeCell ref="J510:K510"/>
    <mergeCell ref="J513:K513"/>
    <mergeCell ref="H513:I513"/>
    <mergeCell ref="A513:G513"/>
    <mergeCell ref="A517:K517"/>
    <mergeCell ref="H503:I503"/>
    <mergeCell ref="J503:K503"/>
    <mergeCell ref="H504:I504"/>
    <mergeCell ref="J504:K504"/>
    <mergeCell ref="H507:I507"/>
    <mergeCell ref="J507:K507"/>
    <mergeCell ref="H491:I491"/>
    <mergeCell ref="J491:K491"/>
    <mergeCell ref="H494:I494"/>
    <mergeCell ref="J494:K494"/>
    <mergeCell ref="H502:I502"/>
    <mergeCell ref="J502:K502"/>
    <mergeCell ref="H480:I480"/>
    <mergeCell ref="J480:K480"/>
    <mergeCell ref="H489:I489"/>
    <mergeCell ref="J489:K489"/>
    <mergeCell ref="H490:I490"/>
    <mergeCell ref="J490:K490"/>
    <mergeCell ref="H473:I473"/>
    <mergeCell ref="J473:K473"/>
    <mergeCell ref="H474:I474"/>
    <mergeCell ref="J474:K474"/>
    <mergeCell ref="H477:I477"/>
    <mergeCell ref="J477:K477"/>
    <mergeCell ref="H460:I460"/>
    <mergeCell ref="J460:K460"/>
    <mergeCell ref="H463:I463"/>
    <mergeCell ref="J463:K463"/>
    <mergeCell ref="H472:I472"/>
    <mergeCell ref="J472:K472"/>
    <mergeCell ref="A446:G446"/>
    <mergeCell ref="A450:K450"/>
    <mergeCell ref="H458:I458"/>
    <mergeCell ref="J458:K458"/>
    <mergeCell ref="H459:I459"/>
    <mergeCell ref="J459:K459"/>
    <mergeCell ref="H440:I440"/>
    <mergeCell ref="J440:K440"/>
    <mergeCell ref="H443:I443"/>
    <mergeCell ref="J443:K443"/>
    <mergeCell ref="J446:K446"/>
    <mergeCell ref="H446:I446"/>
    <mergeCell ref="H430:I430"/>
    <mergeCell ref="J430:K430"/>
    <mergeCell ref="H438:I438"/>
    <mergeCell ref="J438:K438"/>
    <mergeCell ref="H439:I439"/>
    <mergeCell ref="J439:K439"/>
    <mergeCell ref="H425:I425"/>
    <mergeCell ref="J425:K425"/>
    <mergeCell ref="H426:I426"/>
    <mergeCell ref="J426:K426"/>
    <mergeCell ref="H427:I427"/>
    <mergeCell ref="J427:K427"/>
    <mergeCell ref="H416:I416"/>
    <mergeCell ref="J416:K416"/>
    <mergeCell ref="H417:I417"/>
    <mergeCell ref="J417:K417"/>
    <mergeCell ref="H418:I418"/>
    <mergeCell ref="J418:K418"/>
    <mergeCell ref="H404:I404"/>
    <mergeCell ref="J404:K404"/>
    <mergeCell ref="H405:I405"/>
    <mergeCell ref="J405:K405"/>
    <mergeCell ref="H408:I408"/>
    <mergeCell ref="J408:K408"/>
    <mergeCell ref="H391:I391"/>
    <mergeCell ref="J391:K391"/>
    <mergeCell ref="H394:I394"/>
    <mergeCell ref="J394:K394"/>
    <mergeCell ref="H403:I403"/>
    <mergeCell ref="J403:K403"/>
    <mergeCell ref="H382:I382"/>
    <mergeCell ref="J382:K382"/>
    <mergeCell ref="H385:I385"/>
    <mergeCell ref="J385:K385"/>
    <mergeCell ref="H388:I388"/>
    <mergeCell ref="J388:K388"/>
    <mergeCell ref="H369:I369"/>
    <mergeCell ref="J369:K369"/>
    <mergeCell ref="H380:I380"/>
    <mergeCell ref="J380:K380"/>
    <mergeCell ref="H381:I381"/>
    <mergeCell ref="J381:K381"/>
    <mergeCell ref="H362:I362"/>
    <mergeCell ref="J362:K362"/>
    <mergeCell ref="H363:I363"/>
    <mergeCell ref="J363:K363"/>
    <mergeCell ref="H366:I366"/>
    <mergeCell ref="J366:K366"/>
    <mergeCell ref="H349:I349"/>
    <mergeCell ref="J349:K349"/>
    <mergeCell ref="H352:I352"/>
    <mergeCell ref="J352:K352"/>
    <mergeCell ref="H361:I361"/>
    <mergeCell ref="J361:K361"/>
    <mergeCell ref="H340:I340"/>
    <mergeCell ref="J340:K340"/>
    <mergeCell ref="H343:I343"/>
    <mergeCell ref="J343:K343"/>
    <mergeCell ref="H346:I346"/>
    <mergeCell ref="J346:K346"/>
    <mergeCell ref="H331:I331"/>
    <mergeCell ref="J331:K331"/>
    <mergeCell ref="H334:I334"/>
    <mergeCell ref="J334:K334"/>
    <mergeCell ref="H337:I337"/>
    <mergeCell ref="J337:K337"/>
    <mergeCell ref="H326:I326"/>
    <mergeCell ref="J326:K326"/>
    <mergeCell ref="H327:I327"/>
    <mergeCell ref="J327:K327"/>
    <mergeCell ref="H328:I328"/>
    <mergeCell ref="J328:K328"/>
    <mergeCell ref="H311:I311"/>
    <mergeCell ref="J311:K311"/>
    <mergeCell ref="J314:K314"/>
    <mergeCell ref="H314:I314"/>
    <mergeCell ref="A314:G314"/>
    <mergeCell ref="A318:K318"/>
    <mergeCell ref="H300:I300"/>
    <mergeCell ref="J300:K300"/>
    <mergeCell ref="H309:I309"/>
    <mergeCell ref="J309:K309"/>
    <mergeCell ref="H310:I310"/>
    <mergeCell ref="J310:K310"/>
    <mergeCell ref="H289:I289"/>
    <mergeCell ref="J289:K289"/>
    <mergeCell ref="H298:I298"/>
    <mergeCell ref="J298:K298"/>
    <mergeCell ref="H299:I299"/>
    <mergeCell ref="J299:K299"/>
    <mergeCell ref="H277:I277"/>
    <mergeCell ref="J277:K277"/>
    <mergeCell ref="H287:I287"/>
    <mergeCell ref="J287:K287"/>
    <mergeCell ref="H288:I288"/>
    <mergeCell ref="J288:K288"/>
    <mergeCell ref="H267:I267"/>
    <mergeCell ref="J267:K267"/>
    <mergeCell ref="H275:I275"/>
    <mergeCell ref="J275:K275"/>
    <mergeCell ref="H276:I276"/>
    <mergeCell ref="J276:K276"/>
    <mergeCell ref="H255:I255"/>
    <mergeCell ref="J255:K255"/>
    <mergeCell ref="H265:I265"/>
    <mergeCell ref="J265:K265"/>
    <mergeCell ref="H266:I266"/>
    <mergeCell ref="J266:K266"/>
    <mergeCell ref="H243:I243"/>
    <mergeCell ref="J243:K243"/>
    <mergeCell ref="H253:I253"/>
    <mergeCell ref="J253:K253"/>
    <mergeCell ref="H254:I254"/>
    <mergeCell ref="J254:K254"/>
    <mergeCell ref="H231:I231"/>
    <mergeCell ref="J231:K231"/>
    <mergeCell ref="H241:I241"/>
    <mergeCell ref="J241:K241"/>
    <mergeCell ref="H242:I242"/>
    <mergeCell ref="J242:K242"/>
    <mergeCell ref="H219:I219"/>
    <mergeCell ref="J219:K219"/>
    <mergeCell ref="H229:I229"/>
    <mergeCell ref="J229:K229"/>
    <mergeCell ref="H230:I230"/>
    <mergeCell ref="J230:K230"/>
    <mergeCell ref="H207:I207"/>
    <mergeCell ref="J207:K207"/>
    <mergeCell ref="H217:I217"/>
    <mergeCell ref="J217:K217"/>
    <mergeCell ref="H218:I218"/>
    <mergeCell ref="J218:K218"/>
    <mergeCell ref="H195:I195"/>
    <mergeCell ref="J195:K195"/>
    <mergeCell ref="H205:I205"/>
    <mergeCell ref="J205:K205"/>
    <mergeCell ref="H206:I206"/>
    <mergeCell ref="J206:K206"/>
    <mergeCell ref="H185:I185"/>
    <mergeCell ref="J185:K185"/>
    <mergeCell ref="H193:I193"/>
    <mergeCell ref="J193:K193"/>
    <mergeCell ref="H194:I194"/>
    <mergeCell ref="J194:K194"/>
    <mergeCell ref="H176:I176"/>
    <mergeCell ref="J176:K176"/>
    <mergeCell ref="H183:I183"/>
    <mergeCell ref="J183:K183"/>
    <mergeCell ref="H184:I184"/>
    <mergeCell ref="J184:K184"/>
    <mergeCell ref="H166:I166"/>
    <mergeCell ref="J166:K166"/>
    <mergeCell ref="H174:I174"/>
    <mergeCell ref="J174:K174"/>
    <mergeCell ref="H175:I175"/>
    <mergeCell ref="J175:K175"/>
    <mergeCell ref="H156:I156"/>
    <mergeCell ref="J156:K156"/>
    <mergeCell ref="H164:I164"/>
    <mergeCell ref="J164:K164"/>
    <mergeCell ref="H165:I165"/>
    <mergeCell ref="J165:K165"/>
    <mergeCell ref="H144:I144"/>
    <mergeCell ref="J144:K144"/>
    <mergeCell ref="H154:I154"/>
    <mergeCell ref="J154:K154"/>
    <mergeCell ref="H155:I155"/>
    <mergeCell ref="J155:K155"/>
    <mergeCell ref="H132:I132"/>
    <mergeCell ref="J132:K132"/>
    <mergeCell ref="H142:I142"/>
    <mergeCell ref="J142:K142"/>
    <mergeCell ref="H143:I143"/>
    <mergeCell ref="J143:K143"/>
    <mergeCell ref="H122:I122"/>
    <mergeCell ref="J122:K122"/>
    <mergeCell ref="H130:I130"/>
    <mergeCell ref="J130:K130"/>
    <mergeCell ref="H131:I131"/>
    <mergeCell ref="J131:K131"/>
    <mergeCell ref="H111:I111"/>
    <mergeCell ref="J111:K111"/>
    <mergeCell ref="H120:I120"/>
    <mergeCell ref="J120:K120"/>
    <mergeCell ref="H121:I121"/>
    <mergeCell ref="J121:K121"/>
    <mergeCell ref="H100:I100"/>
    <mergeCell ref="J100:K100"/>
    <mergeCell ref="H109:I109"/>
    <mergeCell ref="J109:K109"/>
    <mergeCell ref="H110:I110"/>
    <mergeCell ref="J110:K110"/>
    <mergeCell ref="H89:I89"/>
    <mergeCell ref="J89:K89"/>
    <mergeCell ref="H98:I98"/>
    <mergeCell ref="J98:K98"/>
    <mergeCell ref="H99:I99"/>
    <mergeCell ref="J99:K99"/>
    <mergeCell ref="H78:I78"/>
    <mergeCell ref="J78:K78"/>
    <mergeCell ref="H87:I87"/>
    <mergeCell ref="J87:K87"/>
    <mergeCell ref="H88:I88"/>
    <mergeCell ref="J88:K88"/>
    <mergeCell ref="H67:I67"/>
    <mergeCell ref="J67:K67"/>
    <mergeCell ref="H76:I76"/>
    <mergeCell ref="J76:K76"/>
    <mergeCell ref="H77:I77"/>
    <mergeCell ref="J77:K77"/>
    <mergeCell ref="H57:I57"/>
    <mergeCell ref="J57:K57"/>
    <mergeCell ref="H65:I65"/>
    <mergeCell ref="J65:K65"/>
    <mergeCell ref="H66:I66"/>
    <mergeCell ref="J66:K66"/>
    <mergeCell ref="H47:I47"/>
    <mergeCell ref="J47:K47"/>
    <mergeCell ref="H55:I55"/>
    <mergeCell ref="J55:K55"/>
    <mergeCell ref="H56:I56"/>
    <mergeCell ref="J56:K56"/>
    <mergeCell ref="A32:K32"/>
    <mergeCell ref="A36:K36"/>
    <mergeCell ref="A38:K38"/>
    <mergeCell ref="H45:I45"/>
    <mergeCell ref="J45:K45"/>
    <mergeCell ref="H46:I46"/>
    <mergeCell ref="J46:K4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888"/>
  <sheetViews>
    <sheetView workbookViewId="0">
      <selection activeCell="A884" sqref="A884:AX884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880</v>
      </c>
      <c r="C12" s="10">
        <v>0</v>
      </c>
      <c r="D12" s="10">
        <f>ROW(A838)</f>
        <v>838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8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10</v>
      </c>
      <c r="AC12" s="10" t="s">
        <v>11</v>
      </c>
      <c r="AD12" s="10" t="s">
        <v>12</v>
      </c>
      <c r="AE12" s="10" t="s">
        <v>13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14</v>
      </c>
      <c r="BI12" s="10" t="s">
        <v>15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16</v>
      </c>
      <c r="CA12" s="10" t="s">
        <v>17</v>
      </c>
      <c r="CB12" s="10" t="s">
        <v>17</v>
      </c>
      <c r="CC12" s="10" t="s">
        <v>17</v>
      </c>
      <c r="CD12" s="10" t="s">
        <v>17</v>
      </c>
      <c r="CE12" s="10" t="s">
        <v>18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19</v>
      </c>
      <c r="CR12" s="10" t="s">
        <v>20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B838</f>
        <v>880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02-01-18</v>
      </c>
      <c r="G18" s="11" t="str">
        <f t="shared" si="0"/>
        <v>02-01-18 АДИС 16.07.26</v>
      </c>
      <c r="H18" s="11"/>
      <c r="I18" s="11"/>
      <c r="J18" s="11"/>
      <c r="K18" s="11"/>
      <c r="L18" s="11"/>
      <c r="M18" s="11"/>
      <c r="N18" s="11"/>
      <c r="O18" s="11">
        <f t="shared" ref="O18:AT18" si="1">O838</f>
        <v>3887861.54</v>
      </c>
      <c r="P18" s="11">
        <f t="shared" si="1"/>
        <v>3850190.2</v>
      </c>
      <c r="Q18" s="11">
        <f t="shared" si="1"/>
        <v>5352.17</v>
      </c>
      <c r="R18" s="11">
        <f t="shared" si="1"/>
        <v>749.69</v>
      </c>
      <c r="S18" s="11">
        <f t="shared" si="1"/>
        <v>32319.17</v>
      </c>
      <c r="T18" s="11">
        <f t="shared" si="1"/>
        <v>0</v>
      </c>
      <c r="U18" s="11">
        <f t="shared" si="1"/>
        <v>2619.8285447519997</v>
      </c>
      <c r="V18" s="11">
        <f t="shared" si="1"/>
        <v>0</v>
      </c>
      <c r="W18" s="11">
        <f t="shared" si="1"/>
        <v>0</v>
      </c>
      <c r="X18" s="11">
        <f t="shared" si="1"/>
        <v>31211.58</v>
      </c>
      <c r="Y18" s="11">
        <f t="shared" si="1"/>
        <v>16263.89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3707469.02</v>
      </c>
      <c r="AQ18" s="11">
        <f t="shared" si="1"/>
        <v>0</v>
      </c>
      <c r="AR18" s="11">
        <f t="shared" si="1"/>
        <v>3935337.01</v>
      </c>
      <c r="AS18" s="11">
        <f t="shared" si="1"/>
        <v>2926.94</v>
      </c>
      <c r="AT18" s="11">
        <f t="shared" si="1"/>
        <v>224941.05</v>
      </c>
      <c r="AU18" s="11">
        <f t="shared" ref="AU18:BZ18" si="2">AU838</f>
        <v>0</v>
      </c>
      <c r="AV18" s="11">
        <f t="shared" si="2"/>
        <v>3850190.2</v>
      </c>
      <c r="AW18" s="11">
        <f t="shared" si="2"/>
        <v>142721.18</v>
      </c>
      <c r="AX18" s="11">
        <f t="shared" si="2"/>
        <v>0</v>
      </c>
      <c r="AY18" s="11">
        <f t="shared" si="2"/>
        <v>142721.18</v>
      </c>
      <c r="AZ18" s="11">
        <f t="shared" si="2"/>
        <v>3707469.02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CA838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DG838</f>
        <v>31112721.710000001</v>
      </c>
      <c r="DH18" s="12">
        <f t="shared" si="4"/>
        <v>29199478.300000001</v>
      </c>
      <c r="DI18" s="12">
        <f t="shared" si="4"/>
        <v>92058.19</v>
      </c>
      <c r="DJ18" s="12">
        <f t="shared" si="4"/>
        <v>42245.05</v>
      </c>
      <c r="DK18" s="12">
        <f t="shared" si="4"/>
        <v>1821185.22</v>
      </c>
      <c r="DL18" s="12">
        <f t="shared" si="4"/>
        <v>0</v>
      </c>
      <c r="DM18" s="12">
        <f t="shared" si="4"/>
        <v>2619.8285447519997</v>
      </c>
      <c r="DN18" s="12">
        <f t="shared" si="4"/>
        <v>0</v>
      </c>
      <c r="DO18" s="12">
        <f t="shared" si="4"/>
        <v>0</v>
      </c>
      <c r="DP18" s="12">
        <f t="shared" si="4"/>
        <v>1758770.16</v>
      </c>
      <c r="DQ18" s="12">
        <f t="shared" si="4"/>
        <v>916467.91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28065424.52</v>
      </c>
      <c r="EI18" s="12">
        <f t="shared" si="4"/>
        <v>0</v>
      </c>
      <c r="EJ18" s="12">
        <f t="shared" si="4"/>
        <v>33787959.780000001</v>
      </c>
      <c r="EK18" s="12">
        <f t="shared" si="4"/>
        <v>164932.93</v>
      </c>
      <c r="EL18" s="12">
        <f t="shared" si="4"/>
        <v>5557602.3300000001</v>
      </c>
      <c r="EM18" s="12">
        <f t="shared" ref="EM18:FR18" si="5">EM838</f>
        <v>0</v>
      </c>
      <c r="EN18" s="12">
        <f t="shared" si="5"/>
        <v>29199478.300000001</v>
      </c>
      <c r="EO18" s="12">
        <f t="shared" si="5"/>
        <v>1134053.78</v>
      </c>
      <c r="EP18" s="12">
        <f t="shared" si="5"/>
        <v>0</v>
      </c>
      <c r="EQ18" s="12">
        <f t="shared" si="5"/>
        <v>1134053.78</v>
      </c>
      <c r="ER18" s="12">
        <f t="shared" si="5"/>
        <v>28065424.52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FS838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ROW(A805)</f>
        <v>805</v>
      </c>
      <c r="E20" s="10"/>
      <c r="F20" s="10" t="s">
        <v>5</v>
      </c>
      <c r="G20" s="10" t="s">
        <v>21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B805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02-01-18</v>
      </c>
      <c r="G22" s="11" t="str">
        <f t="shared" si="7"/>
        <v>Автоматизация и диспетчеризация</v>
      </c>
      <c r="H22" s="11"/>
      <c r="I22" s="11"/>
      <c r="J22" s="11"/>
      <c r="K22" s="11"/>
      <c r="L22" s="11"/>
      <c r="M22" s="11"/>
      <c r="N22" s="11"/>
      <c r="O22" s="11">
        <f t="shared" ref="O22:AT22" si="8">O805</f>
        <v>3887861.54</v>
      </c>
      <c r="P22" s="11">
        <f t="shared" si="8"/>
        <v>3850190.2</v>
      </c>
      <c r="Q22" s="11">
        <f t="shared" si="8"/>
        <v>5352.17</v>
      </c>
      <c r="R22" s="11">
        <f t="shared" si="8"/>
        <v>749.69</v>
      </c>
      <c r="S22" s="11">
        <f t="shared" si="8"/>
        <v>32319.17</v>
      </c>
      <c r="T22" s="11">
        <f t="shared" si="8"/>
        <v>0</v>
      </c>
      <c r="U22" s="11">
        <f t="shared" si="8"/>
        <v>2619.8285447519997</v>
      </c>
      <c r="V22" s="11">
        <f t="shared" si="8"/>
        <v>0</v>
      </c>
      <c r="W22" s="11">
        <f t="shared" si="8"/>
        <v>0</v>
      </c>
      <c r="X22" s="11">
        <f t="shared" si="8"/>
        <v>31211.58</v>
      </c>
      <c r="Y22" s="11">
        <f t="shared" si="8"/>
        <v>16263.89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3707469.02</v>
      </c>
      <c r="AQ22" s="11">
        <f t="shared" si="8"/>
        <v>0</v>
      </c>
      <c r="AR22" s="11">
        <f t="shared" si="8"/>
        <v>3935337.01</v>
      </c>
      <c r="AS22" s="11">
        <f t="shared" si="8"/>
        <v>2926.94</v>
      </c>
      <c r="AT22" s="11">
        <f t="shared" si="8"/>
        <v>224941.05</v>
      </c>
      <c r="AU22" s="11">
        <f t="shared" ref="AU22:BZ22" si="9">AU805</f>
        <v>0</v>
      </c>
      <c r="AV22" s="11">
        <f t="shared" si="9"/>
        <v>3850190.2</v>
      </c>
      <c r="AW22" s="11">
        <f t="shared" si="9"/>
        <v>142721.18</v>
      </c>
      <c r="AX22" s="11">
        <f t="shared" si="9"/>
        <v>0</v>
      </c>
      <c r="AY22" s="11">
        <f t="shared" si="9"/>
        <v>142721.18</v>
      </c>
      <c r="AZ22" s="11">
        <f t="shared" si="9"/>
        <v>3707469.02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CA805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DG805</f>
        <v>31112721.710000001</v>
      </c>
      <c r="DH22" s="12">
        <f t="shared" si="11"/>
        <v>29199478.300000001</v>
      </c>
      <c r="DI22" s="12">
        <f t="shared" si="11"/>
        <v>92058.19</v>
      </c>
      <c r="DJ22" s="12">
        <f t="shared" si="11"/>
        <v>42245.05</v>
      </c>
      <c r="DK22" s="12">
        <f t="shared" si="11"/>
        <v>1821185.22</v>
      </c>
      <c r="DL22" s="12">
        <f t="shared" si="11"/>
        <v>0</v>
      </c>
      <c r="DM22" s="12">
        <f t="shared" si="11"/>
        <v>2619.8285447519997</v>
      </c>
      <c r="DN22" s="12">
        <f t="shared" si="11"/>
        <v>0</v>
      </c>
      <c r="DO22" s="12">
        <f t="shared" si="11"/>
        <v>0</v>
      </c>
      <c r="DP22" s="12">
        <f t="shared" si="11"/>
        <v>1758770.16</v>
      </c>
      <c r="DQ22" s="12">
        <f t="shared" si="11"/>
        <v>916467.91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28065424.52</v>
      </c>
      <c r="EI22" s="12">
        <f t="shared" si="11"/>
        <v>0</v>
      </c>
      <c r="EJ22" s="12">
        <f t="shared" si="11"/>
        <v>33787959.780000001</v>
      </c>
      <c r="EK22" s="12">
        <f t="shared" si="11"/>
        <v>164932.93</v>
      </c>
      <c r="EL22" s="12">
        <f t="shared" si="11"/>
        <v>5557602.3300000001</v>
      </c>
      <c r="EM22" s="12">
        <f t="shared" ref="EM22:FR22" si="12">EM805</f>
        <v>0</v>
      </c>
      <c r="EN22" s="12">
        <f t="shared" si="12"/>
        <v>29199478.300000001</v>
      </c>
      <c r="EO22" s="12">
        <f t="shared" si="12"/>
        <v>1134053.78</v>
      </c>
      <c r="EP22" s="12">
        <f t="shared" si="12"/>
        <v>0</v>
      </c>
      <c r="EQ22" s="12">
        <f t="shared" si="12"/>
        <v>1134053.78</v>
      </c>
      <c r="ER22" s="12">
        <f t="shared" si="12"/>
        <v>28065424.52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FS805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ROW(A87)</f>
        <v>87</v>
      </c>
      <c r="E24" s="10"/>
      <c r="F24" s="10" t="s">
        <v>22</v>
      </c>
      <c r="G24" s="10" t="s">
        <v>23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B87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O87</f>
        <v>8811.58</v>
      </c>
      <c r="P26" s="11">
        <f t="shared" si="15"/>
        <v>0</v>
      </c>
      <c r="Q26" s="11">
        <f t="shared" si="15"/>
        <v>1253.57</v>
      </c>
      <c r="R26" s="11">
        <f t="shared" si="15"/>
        <v>211.26</v>
      </c>
      <c r="S26" s="11">
        <f t="shared" si="15"/>
        <v>7558.01</v>
      </c>
      <c r="T26" s="11">
        <f t="shared" si="15"/>
        <v>0</v>
      </c>
      <c r="U26" s="11">
        <f t="shared" si="15"/>
        <v>607.88737915199999</v>
      </c>
      <c r="V26" s="11">
        <f t="shared" si="15"/>
        <v>0</v>
      </c>
      <c r="W26" s="11">
        <f t="shared" si="15"/>
        <v>0</v>
      </c>
      <c r="X26" s="11">
        <f t="shared" si="15"/>
        <v>7354.04</v>
      </c>
      <c r="Y26" s="11">
        <f t="shared" si="15"/>
        <v>3847.96</v>
      </c>
      <c r="Z26" s="11">
        <f t="shared" si="15"/>
        <v>0</v>
      </c>
      <c r="AA26" s="11">
        <f t="shared" si="15"/>
        <v>0</v>
      </c>
      <c r="AB26" s="11">
        <f t="shared" si="15"/>
        <v>8811.58</v>
      </c>
      <c r="AC26" s="11">
        <f t="shared" si="15"/>
        <v>0</v>
      </c>
      <c r="AD26" s="11">
        <f t="shared" si="15"/>
        <v>1253.57</v>
      </c>
      <c r="AE26" s="11">
        <f t="shared" si="15"/>
        <v>211.26</v>
      </c>
      <c r="AF26" s="11">
        <f t="shared" si="15"/>
        <v>7558.01</v>
      </c>
      <c r="AG26" s="11">
        <f t="shared" si="15"/>
        <v>0</v>
      </c>
      <c r="AH26" s="11">
        <f t="shared" si="15"/>
        <v>607.88737915199999</v>
      </c>
      <c r="AI26" s="11">
        <f t="shared" si="15"/>
        <v>0</v>
      </c>
      <c r="AJ26" s="11">
        <f t="shared" si="15"/>
        <v>0</v>
      </c>
      <c r="AK26" s="11">
        <f t="shared" si="15"/>
        <v>7354.04</v>
      </c>
      <c r="AL26" s="11">
        <f t="shared" si="15"/>
        <v>3847.96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20013.580000000002</v>
      </c>
      <c r="AS26" s="11">
        <f t="shared" si="15"/>
        <v>2926.94</v>
      </c>
      <c r="AT26" s="11">
        <f t="shared" si="15"/>
        <v>17086.64</v>
      </c>
      <c r="AU26" s="11">
        <f t="shared" ref="AU26:BZ26" si="16">AU87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CA87</f>
        <v>20013.580000000002</v>
      </c>
      <c r="CB26" s="11">
        <f t="shared" si="17"/>
        <v>2926.94</v>
      </c>
      <c r="CC26" s="11">
        <f t="shared" si="17"/>
        <v>17086.64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DG87</f>
        <v>449630.71</v>
      </c>
      <c r="DH26" s="12">
        <f t="shared" si="18"/>
        <v>0</v>
      </c>
      <c r="DI26" s="12">
        <f t="shared" si="18"/>
        <v>23736.85</v>
      </c>
      <c r="DJ26" s="12">
        <f t="shared" si="18"/>
        <v>11904.5</v>
      </c>
      <c r="DK26" s="12">
        <f t="shared" si="18"/>
        <v>425893.86</v>
      </c>
      <c r="DL26" s="12">
        <f t="shared" si="18"/>
        <v>0</v>
      </c>
      <c r="DM26" s="12">
        <f t="shared" si="18"/>
        <v>607.88737915199999</v>
      </c>
      <c r="DN26" s="12">
        <f t="shared" si="18"/>
        <v>0</v>
      </c>
      <c r="DO26" s="12">
        <f t="shared" si="18"/>
        <v>0</v>
      </c>
      <c r="DP26" s="12">
        <f t="shared" si="18"/>
        <v>414399</v>
      </c>
      <c r="DQ26" s="12">
        <f t="shared" si="18"/>
        <v>216832</v>
      </c>
      <c r="DR26" s="12">
        <f t="shared" si="18"/>
        <v>0</v>
      </c>
      <c r="DS26" s="12">
        <f t="shared" si="18"/>
        <v>0</v>
      </c>
      <c r="DT26" s="12">
        <f t="shared" si="18"/>
        <v>449630.71</v>
      </c>
      <c r="DU26" s="12">
        <f t="shared" si="18"/>
        <v>0</v>
      </c>
      <c r="DV26" s="12">
        <f t="shared" si="18"/>
        <v>23736.85</v>
      </c>
      <c r="DW26" s="12">
        <f t="shared" si="18"/>
        <v>11904.5</v>
      </c>
      <c r="DX26" s="12">
        <f t="shared" si="18"/>
        <v>425893.86</v>
      </c>
      <c r="DY26" s="12">
        <f t="shared" si="18"/>
        <v>0</v>
      </c>
      <c r="DZ26" s="12">
        <f t="shared" si="18"/>
        <v>607.88737915199999</v>
      </c>
      <c r="EA26" s="12">
        <f t="shared" si="18"/>
        <v>0</v>
      </c>
      <c r="EB26" s="12">
        <f t="shared" si="18"/>
        <v>0</v>
      </c>
      <c r="EC26" s="12">
        <f t="shared" si="18"/>
        <v>414399</v>
      </c>
      <c r="ED26" s="12">
        <f t="shared" si="18"/>
        <v>216832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1080861.71</v>
      </c>
      <c r="EK26" s="12">
        <f t="shared" si="18"/>
        <v>164932.93</v>
      </c>
      <c r="EL26" s="12">
        <f t="shared" si="18"/>
        <v>915928.78</v>
      </c>
      <c r="EM26" s="12">
        <f t="shared" ref="EM26:FR26" si="19">EM87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FS87</f>
        <v>1080861.71</v>
      </c>
      <c r="FT26" s="12">
        <f t="shared" si="20"/>
        <v>164932.93</v>
      </c>
      <c r="FU26" s="12">
        <f t="shared" si="20"/>
        <v>915928.78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ROW(SmtRes!A1)</f>
        <v>1</v>
      </c>
      <c r="D28" s="2">
        <f>ROW(EtalonRes!A3)</f>
        <v>3</v>
      </c>
      <c r="E28" s="2" t="s">
        <v>24</v>
      </c>
      <c r="F28" s="2" t="s">
        <v>25</v>
      </c>
      <c r="G28" s="2" t="s">
        <v>26</v>
      </c>
      <c r="H28" s="2" t="s">
        <v>27</v>
      </c>
      <c r="I28" s="2">
        <f>ROUND(17+5+14+3+14+1+30+29,9)</f>
        <v>113</v>
      </c>
      <c r="J28" s="2">
        <v>0</v>
      </c>
      <c r="K28" s="2">
        <f>ROUND(17+5+14+3+14+1+30+29,9)</f>
        <v>113</v>
      </c>
      <c r="L28" s="2"/>
      <c r="M28" s="2"/>
      <c r="N28" s="2"/>
      <c r="O28" s="2">
        <f t="shared" ref="O28:O59" si="21">ROUND(CP28,2)</f>
        <v>287.5</v>
      </c>
      <c r="P28" s="2">
        <f t="shared" ref="P28:P59" si="22">ROUND((ROUND((AC28*AW28*I28),2)*BC28),2)</f>
        <v>0</v>
      </c>
      <c r="Q28" s="2">
        <f t="shared" ref="Q28:Q49" si="23">(ROUND((ROUND(((((ET28*1.2)*0.3))*AV28*I28),2)*BB28),2)+ROUND((ROUND(((AE28-(((EU28*1.2)*0.3)))*AV28*I28),2)*BS28),2))</f>
        <v>0</v>
      </c>
      <c r="R28" s="2">
        <f t="shared" ref="R28:R49" si="24">(ROUND((ROUND(((((EU28*1.2)*0.3))*AV28*I28),2)*BS28),2)+ROUND((ROUND(((AE28-(((EU28*1.2)*0.3)))*AV28*I28),2)*BS28),2))</f>
        <v>0</v>
      </c>
      <c r="S28" s="2">
        <f t="shared" ref="S28:S59" si="25">ROUND((ROUND((AF28*AV28*I28),2)*BA28),2)</f>
        <v>287.5</v>
      </c>
      <c r="T28" s="2">
        <f t="shared" ref="T28:T59" si="26">ROUND(CU28*I28,2)</f>
        <v>0</v>
      </c>
      <c r="U28" s="2">
        <f t="shared" ref="U28:U59" si="27">CV28*I28</f>
        <v>22.147819199999997</v>
      </c>
      <c r="V28" s="2">
        <f t="shared" ref="V28:V59" si="28">CW28*I28</f>
        <v>0</v>
      </c>
      <c r="W28" s="2">
        <f t="shared" ref="W28:W59" si="29">ROUND(CX28*I28,2)</f>
        <v>0</v>
      </c>
      <c r="X28" s="2">
        <f t="shared" ref="X28:X49" si="30">(ROUND((((S28+ROUND((ROUND(((((EU28*1.2)*0.3))*AV28*I28),2)*BS28),2))*AT28)/100),2)+ROUND(((ROUND((ROUND(((AE28-(((EU28*1.2)*0.3)))*AV28*I28),2)*BS28),2)*AT28)/100),2))</f>
        <v>258.75</v>
      </c>
      <c r="Y28" s="2">
        <f t="shared" ref="Y28:Y49" si="31">(ROUND((((S28+ROUND((ROUND(((((EU28*1.2)*0.3))*AV28*I28),2)*BS28),2))*AU28)/100),2)+ROUND(((ROUND((ROUND(((AE28-(((EU28*1.2)*0.3)))*AV28*I28),2)*BS28),2)*AU28)/100),2))</f>
        <v>132.25</v>
      </c>
      <c r="Z28" s="2"/>
      <c r="AA28" s="2">
        <v>55944368</v>
      </c>
      <c r="AB28" s="2">
        <f t="shared" ref="AB28:AB59" si="32">ROUND((AC28+AD28+AF28),6)</f>
        <v>2.4300000000000002</v>
      </c>
      <c r="AC28" s="2">
        <f t="shared" ref="AC28:AC49" si="33">ROUND((((ES28*1)*0)),6)</f>
        <v>0</v>
      </c>
      <c r="AD28" s="2">
        <f t="shared" ref="AD28:AD49" si="34">ROUND((((((ET28*1.2)*0.3))-(((EU28*1.2)*0.3)))+AE28),6)</f>
        <v>0</v>
      </c>
      <c r="AE28" s="2">
        <f t="shared" ref="AE28:AE49" si="35">ROUND((((EU28*1.2)*0.3)),6)</f>
        <v>0</v>
      </c>
      <c r="AF28" s="2">
        <f t="shared" ref="AF28:AF49" si="36">ROUND((((EV28*1.2)*0.3)),6)</f>
        <v>2.4300000000000002</v>
      </c>
      <c r="AG28" s="2">
        <f t="shared" ref="AG28:AG59" si="37">ROUND((AP28),6)</f>
        <v>0</v>
      </c>
      <c r="AH28" s="2">
        <f t="shared" ref="AH28:AH49" si="38">(((EW28*1.2)*0.3))</f>
        <v>0.18720000000000001</v>
      </c>
      <c r="AI28" s="2">
        <f t="shared" ref="AI28:AI49" si="39">(((EX28*1.2)*0.3))</f>
        <v>0</v>
      </c>
      <c r="AJ28" s="2">
        <f t="shared" ref="AJ28:AJ59" si="40">(AS28)</f>
        <v>0</v>
      </c>
      <c r="AK28" s="2">
        <v>6.75</v>
      </c>
      <c r="AL28" s="2">
        <v>0</v>
      </c>
      <c r="AM28" s="2">
        <v>0</v>
      </c>
      <c r="AN28" s="2">
        <v>0</v>
      </c>
      <c r="AO28" s="2">
        <v>6.75</v>
      </c>
      <c r="AP28" s="2">
        <v>0</v>
      </c>
      <c r="AQ28" s="2">
        <v>0.52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28</v>
      </c>
      <c r="BK28" s="2"/>
      <c r="BL28" s="2"/>
      <c r="BM28" s="2">
        <v>72</v>
      </c>
      <c r="BN28" s="2">
        <v>0</v>
      </c>
      <c r="BO28" s="2" t="s">
        <v>25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1355</v>
      </c>
      <c r="CO28" s="2">
        <v>0</v>
      </c>
      <c r="CP28" s="2">
        <f t="shared" ref="CP28:CP59" si="41">(P28+Q28+S28)</f>
        <v>287.5</v>
      </c>
      <c r="CQ28" s="2">
        <f t="shared" ref="CQ28:CQ59" si="42">ROUND((ROUND((AC28*AW28*1),2)*BC28),2)</f>
        <v>0</v>
      </c>
      <c r="CR28" s="2">
        <f t="shared" ref="CR28:CR49" si="43">(ROUND((ROUND(((((ET28*1.2)*0.3))*AV28*1),2)*BB28),2)+ROUND((ROUND(((AE28-(((EU28*1.2)*0.3)))*AV28*1),2)*BS28),2))</f>
        <v>0</v>
      </c>
      <c r="CS28" s="2">
        <f t="shared" ref="CS28:CS49" si="44">(ROUND((ROUND(((((EU28*1.2)*0.3))*AV28*1),2)*BS28),2)+ROUND((ROUND(((AE28-(((EU28*1.2)*0.3)))*AV28*1),2)*BS28),2))</f>
        <v>0</v>
      </c>
      <c r="CT28" s="2">
        <f t="shared" ref="CT28:CT59" si="45">ROUND((ROUND((AF28*AV28*1),2)*BA28),2)</f>
        <v>2.54</v>
      </c>
      <c r="CU28" s="2">
        <f t="shared" ref="CU28:CU59" si="46">AG28</f>
        <v>0</v>
      </c>
      <c r="CV28" s="2">
        <f t="shared" ref="CV28:CV59" si="47">(AH28*AV28)</f>
        <v>0.19599839999999999</v>
      </c>
      <c r="CW28" s="2">
        <f t="shared" ref="CW28:CW59" si="48">AI28</f>
        <v>0</v>
      </c>
      <c r="CX28" s="2">
        <f t="shared" ref="CX28:CX59" si="49">AJ28</f>
        <v>0</v>
      </c>
      <c r="CY28" s="2">
        <f t="shared" ref="CY28:CY49" si="50">(ROUND((((S28+ROUND((ROUND(((((EU28*1.2)*0.3))*AV28*1),2)*BS28),2))*AT28)/100),2)+ROUND(((ROUND((ROUND(((AE28-(((EU28*1.2)*0.3)))*AV28*1),2)*BS28),2)*AT28)/100),2))</f>
        <v>258.75</v>
      </c>
      <c r="CZ28" s="2">
        <f t="shared" ref="CZ28:CZ49" si="51">(ROUND((((S28+ROUND((ROUND(((((EU28*1.2)*0.3))*AV28*1),2)*BS28),2))*AU28)/100),2)+ROUND(((ROUND((ROUND(((AE28-(((EU28*1.2)*0.3)))*AV28*1),2)*BS28),2)*AU28)/100),2))</f>
        <v>132.25</v>
      </c>
      <c r="DA28" s="2"/>
      <c r="DB28" s="2">
        <v>1</v>
      </c>
      <c r="DC28" s="2" t="s">
        <v>3</v>
      </c>
      <c r="DD28" s="2" t="s">
        <v>29</v>
      </c>
      <c r="DE28" s="2" t="s">
        <v>30</v>
      </c>
      <c r="DF28" s="2" t="s">
        <v>30</v>
      </c>
      <c r="DG28" s="2" t="s">
        <v>30</v>
      </c>
      <c r="DH28" s="2" t="s">
        <v>3</v>
      </c>
      <c r="DI28" s="2" t="s">
        <v>30</v>
      </c>
      <c r="DJ28" s="2" t="s">
        <v>30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27</v>
      </c>
      <c r="DW28" s="2" t="s">
        <v>27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55393976</v>
      </c>
      <c r="EF28" s="2">
        <v>40</v>
      </c>
      <c r="EG28" s="2" t="s">
        <v>31</v>
      </c>
      <c r="EH28" s="2">
        <v>0</v>
      </c>
      <c r="EI28" s="2" t="s">
        <v>3</v>
      </c>
      <c r="EJ28" s="2">
        <v>2</v>
      </c>
      <c r="EK28" s="2">
        <v>72</v>
      </c>
      <c r="EL28" s="2" t="s">
        <v>32</v>
      </c>
      <c r="EM28" s="2" t="s">
        <v>33</v>
      </c>
      <c r="EN28" s="2"/>
      <c r="EO28" s="2" t="s">
        <v>34</v>
      </c>
      <c r="EP28" s="2"/>
      <c r="EQ28" s="2">
        <v>0</v>
      </c>
      <c r="ER28" s="2">
        <v>6.75</v>
      </c>
      <c r="ES28" s="2">
        <v>0</v>
      </c>
      <c r="ET28" s="2">
        <v>0</v>
      </c>
      <c r="EU28" s="2">
        <v>0</v>
      </c>
      <c r="EV28" s="2">
        <v>6.75</v>
      </c>
      <c r="EW28" s="2">
        <v>0.52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1988963433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52">ROUND(IF(AND(BH28=3,BI28=3,FS28&lt;&gt;0),P28,0),2)</f>
        <v>0</v>
      </c>
      <c r="GM28" s="2">
        <f t="shared" ref="GM28:GM59" si="53">ROUND(O28+X28+Y28,2)+GX28</f>
        <v>678.5</v>
      </c>
      <c r="GN28" s="2">
        <f t="shared" ref="GN28:GN59" si="54">IF(OR(BI28=0,BI28=1),GM28-GX28,0)</f>
        <v>0</v>
      </c>
      <c r="GO28" s="2">
        <f t="shared" ref="GO28:GO59" si="55">IF(BI28=2,GM28-GX28,0)</f>
        <v>678.5</v>
      </c>
      <c r="GP28" s="2">
        <f t="shared" ref="GP28:GP59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57">ROUND((GT28),6)</f>
        <v>0</v>
      </c>
      <c r="GW28" s="2">
        <v>1</v>
      </c>
      <c r="GX28" s="2">
        <f t="shared" ref="GX28:GX59" si="58">ROUND(HC28*I28,2)</f>
        <v>0</v>
      </c>
      <c r="GY28" s="2"/>
      <c r="GZ28" s="2"/>
      <c r="HA28" s="2">
        <v>0</v>
      </c>
      <c r="HB28" s="2">
        <v>0</v>
      </c>
      <c r="HC28" s="2">
        <f t="shared" ref="HC28:HC59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ROW(SmtRes!A2)</f>
        <v>2</v>
      </c>
      <c r="D29" s="3">
        <f>ROW(EtalonRes!A6)</f>
        <v>6</v>
      </c>
      <c r="E29" s="3" t="s">
        <v>24</v>
      </c>
      <c r="F29" s="3" t="s">
        <v>25</v>
      </c>
      <c r="G29" s="3" t="s">
        <v>26</v>
      </c>
      <c r="H29" s="3" t="s">
        <v>27</v>
      </c>
      <c r="I29" s="3">
        <f>ROUND(17+5+14+3+14+1+30+29,9)</f>
        <v>113</v>
      </c>
      <c r="J29" s="3">
        <v>0</v>
      </c>
      <c r="K29" s="3">
        <f>ROUND(17+5+14+3+14+1+30+29,9)</f>
        <v>113</v>
      </c>
      <c r="O29" s="3">
        <f t="shared" si="21"/>
        <v>16200.63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16200.63</v>
      </c>
      <c r="T29" s="3">
        <f t="shared" si="26"/>
        <v>0</v>
      </c>
      <c r="U29" s="3">
        <f t="shared" si="27"/>
        <v>22.147819199999997</v>
      </c>
      <c r="V29" s="3">
        <f t="shared" si="28"/>
        <v>0</v>
      </c>
      <c r="W29" s="3">
        <f t="shared" si="29"/>
        <v>0</v>
      </c>
      <c r="X29" s="3">
        <f t="shared" si="30"/>
        <v>14580.57</v>
      </c>
      <c r="Y29" s="3">
        <f t="shared" si="31"/>
        <v>7452.29</v>
      </c>
      <c r="AA29" s="3">
        <v>55944370</v>
      </c>
      <c r="AB29" s="3">
        <f t="shared" si="32"/>
        <v>2.4300000000000002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6"/>
        <v>2.4300000000000002</v>
      </c>
      <c r="AG29" s="3">
        <f t="shared" si="37"/>
        <v>0</v>
      </c>
      <c r="AH29" s="3">
        <f t="shared" si="38"/>
        <v>0.18720000000000001</v>
      </c>
      <c r="AI29" s="3">
        <f t="shared" si="39"/>
        <v>0</v>
      </c>
      <c r="AJ29" s="3">
        <f t="shared" si="40"/>
        <v>0</v>
      </c>
      <c r="AK29" s="3">
        <v>6.75</v>
      </c>
      <c r="AL29" s="3">
        <v>0</v>
      </c>
      <c r="AM29" s="3">
        <v>0</v>
      </c>
      <c r="AN29" s="3">
        <v>0</v>
      </c>
      <c r="AO29" s="3">
        <v>6.75</v>
      </c>
      <c r="AP29" s="3">
        <v>0</v>
      </c>
      <c r="AQ29" s="3">
        <v>0.52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</v>
      </c>
      <c r="BC29" s="3">
        <v>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28</v>
      </c>
      <c r="BM29" s="3">
        <v>72</v>
      </c>
      <c r="BN29" s="3">
        <v>0</v>
      </c>
      <c r="BO29" s="3" t="s">
        <v>25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1355</v>
      </c>
      <c r="CO29" s="3">
        <v>0</v>
      </c>
      <c r="CP29" s="3">
        <f t="shared" si="41"/>
        <v>16200.63</v>
      </c>
      <c r="CQ29" s="3">
        <f t="shared" si="42"/>
        <v>0</v>
      </c>
      <c r="CR29" s="3">
        <f t="shared" si="43"/>
        <v>0</v>
      </c>
      <c r="CS29" s="3">
        <f t="shared" si="44"/>
        <v>0</v>
      </c>
      <c r="CT29" s="3">
        <f t="shared" si="45"/>
        <v>143.13</v>
      </c>
      <c r="CU29" s="3">
        <f t="shared" si="46"/>
        <v>0</v>
      </c>
      <c r="CV29" s="3">
        <f t="shared" si="47"/>
        <v>0.19599839999999999</v>
      </c>
      <c r="CW29" s="3">
        <f t="shared" si="48"/>
        <v>0</v>
      </c>
      <c r="CX29" s="3">
        <f t="shared" si="49"/>
        <v>0</v>
      </c>
      <c r="CY29" s="3">
        <f t="shared" si="50"/>
        <v>14580.57</v>
      </c>
      <c r="CZ29" s="3">
        <f t="shared" si="51"/>
        <v>7452.29</v>
      </c>
      <c r="DB29" s="3">
        <v>3</v>
      </c>
      <c r="DC29" s="3" t="s">
        <v>3</v>
      </c>
      <c r="DD29" s="3" t="s">
        <v>29</v>
      </c>
      <c r="DE29" s="3" t="s">
        <v>30</v>
      </c>
      <c r="DF29" s="3" t="s">
        <v>30</v>
      </c>
      <c r="DG29" s="3" t="s">
        <v>30</v>
      </c>
      <c r="DH29" s="3" t="s">
        <v>3</v>
      </c>
      <c r="DI29" s="3" t="s">
        <v>30</v>
      </c>
      <c r="DJ29" s="3" t="s">
        <v>30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27</v>
      </c>
      <c r="DW29" s="3" t="s">
        <v>27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55393976</v>
      </c>
      <c r="EF29" s="3">
        <v>40</v>
      </c>
      <c r="EG29" s="3" t="s">
        <v>31</v>
      </c>
      <c r="EH29" s="3">
        <v>0</v>
      </c>
      <c r="EI29" s="3" t="s">
        <v>3</v>
      </c>
      <c r="EJ29" s="3">
        <v>2</v>
      </c>
      <c r="EK29" s="3">
        <v>72</v>
      </c>
      <c r="EL29" s="3" t="s">
        <v>32</v>
      </c>
      <c r="EM29" s="3" t="s">
        <v>33</v>
      </c>
      <c r="EO29" s="3" t="s">
        <v>34</v>
      </c>
      <c r="EQ29" s="3">
        <v>0</v>
      </c>
      <c r="ER29" s="3">
        <v>6.75</v>
      </c>
      <c r="ES29" s="3">
        <v>0</v>
      </c>
      <c r="ET29" s="3">
        <v>0</v>
      </c>
      <c r="EU29" s="3">
        <v>0</v>
      </c>
      <c r="EV29" s="3">
        <v>6.75</v>
      </c>
      <c r="EW29" s="3">
        <v>0.52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1988963433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38233.49</v>
      </c>
      <c r="GN29" s="3">
        <f t="shared" si="54"/>
        <v>0</v>
      </c>
      <c r="GO29" s="3">
        <f t="shared" si="55"/>
        <v>38233.49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ROW(SmtRes!A3)</f>
        <v>3</v>
      </c>
      <c r="D30" s="2">
        <f>ROW(EtalonRes!A9)</f>
        <v>9</v>
      </c>
      <c r="E30" s="2" t="s">
        <v>35</v>
      </c>
      <c r="F30" s="2" t="s">
        <v>25</v>
      </c>
      <c r="G30" s="2" t="s">
        <v>36</v>
      </c>
      <c r="H30" s="2" t="s">
        <v>27</v>
      </c>
      <c r="I30" s="2">
        <f>ROUND(6+8,9)</f>
        <v>14</v>
      </c>
      <c r="J30" s="2">
        <v>0</v>
      </c>
      <c r="K30" s="2">
        <f>ROUND(6+8,9)</f>
        <v>14</v>
      </c>
      <c r="L30" s="2"/>
      <c r="M30" s="2"/>
      <c r="N30" s="2"/>
      <c r="O30" s="2">
        <f t="shared" si="21"/>
        <v>35.619999999999997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35.619999999999997</v>
      </c>
      <c r="T30" s="2">
        <f t="shared" si="26"/>
        <v>0</v>
      </c>
      <c r="U30" s="2">
        <f t="shared" si="27"/>
        <v>2.7439776</v>
      </c>
      <c r="V30" s="2">
        <f t="shared" si="28"/>
        <v>0</v>
      </c>
      <c r="W30" s="2">
        <f t="shared" si="29"/>
        <v>0</v>
      </c>
      <c r="X30" s="2">
        <f t="shared" si="30"/>
        <v>32.06</v>
      </c>
      <c r="Y30" s="2">
        <f t="shared" si="31"/>
        <v>16.39</v>
      </c>
      <c r="Z30" s="2"/>
      <c r="AA30" s="2">
        <v>55944368</v>
      </c>
      <c r="AB30" s="2">
        <f t="shared" si="32"/>
        <v>2.4300000000000002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2.4300000000000002</v>
      </c>
      <c r="AG30" s="2">
        <f t="shared" si="37"/>
        <v>0</v>
      </c>
      <c r="AH30" s="2">
        <f t="shared" si="38"/>
        <v>0.18720000000000001</v>
      </c>
      <c r="AI30" s="2">
        <f t="shared" si="39"/>
        <v>0</v>
      </c>
      <c r="AJ30" s="2">
        <f t="shared" si="40"/>
        <v>0</v>
      </c>
      <c r="AK30" s="2">
        <v>6.75</v>
      </c>
      <c r="AL30" s="2">
        <v>0</v>
      </c>
      <c r="AM30" s="2">
        <v>0</v>
      </c>
      <c r="AN30" s="2">
        <v>0</v>
      </c>
      <c r="AO30" s="2">
        <v>6.75</v>
      </c>
      <c r="AP30" s="2">
        <v>0</v>
      </c>
      <c r="AQ30" s="2">
        <v>0.52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28</v>
      </c>
      <c r="BK30" s="2"/>
      <c r="BL30" s="2"/>
      <c r="BM30" s="2">
        <v>72</v>
      </c>
      <c r="BN30" s="2">
        <v>0</v>
      </c>
      <c r="BO30" s="2" t="s">
        <v>25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1355</v>
      </c>
      <c r="CO30" s="2">
        <v>0</v>
      </c>
      <c r="CP30" s="2">
        <f t="shared" si="41"/>
        <v>35.619999999999997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2.54</v>
      </c>
      <c r="CU30" s="2">
        <f t="shared" si="46"/>
        <v>0</v>
      </c>
      <c r="CV30" s="2">
        <f t="shared" si="47"/>
        <v>0.19599839999999999</v>
      </c>
      <c r="CW30" s="2">
        <f t="shared" si="48"/>
        <v>0</v>
      </c>
      <c r="CX30" s="2">
        <f t="shared" si="49"/>
        <v>0</v>
      </c>
      <c r="CY30" s="2">
        <f t="shared" si="50"/>
        <v>32.06</v>
      </c>
      <c r="CZ30" s="2">
        <f t="shared" si="51"/>
        <v>16.39</v>
      </c>
      <c r="DA30" s="2"/>
      <c r="DB30" s="2">
        <v>5</v>
      </c>
      <c r="DC30" s="2" t="s">
        <v>3</v>
      </c>
      <c r="DD30" s="2" t="s">
        <v>29</v>
      </c>
      <c r="DE30" s="2" t="s">
        <v>30</v>
      </c>
      <c r="DF30" s="2" t="s">
        <v>30</v>
      </c>
      <c r="DG30" s="2" t="s">
        <v>30</v>
      </c>
      <c r="DH30" s="2" t="s">
        <v>3</v>
      </c>
      <c r="DI30" s="2" t="s">
        <v>30</v>
      </c>
      <c r="DJ30" s="2" t="s">
        <v>30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27</v>
      </c>
      <c r="DW30" s="2" t="s">
        <v>27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55393976</v>
      </c>
      <c r="EF30" s="2">
        <v>40</v>
      </c>
      <c r="EG30" s="2" t="s">
        <v>31</v>
      </c>
      <c r="EH30" s="2">
        <v>0</v>
      </c>
      <c r="EI30" s="2" t="s">
        <v>3</v>
      </c>
      <c r="EJ30" s="2">
        <v>2</v>
      </c>
      <c r="EK30" s="2">
        <v>72</v>
      </c>
      <c r="EL30" s="2" t="s">
        <v>32</v>
      </c>
      <c r="EM30" s="2" t="s">
        <v>33</v>
      </c>
      <c r="EN30" s="2"/>
      <c r="EO30" s="2" t="s">
        <v>34</v>
      </c>
      <c r="EP30" s="2"/>
      <c r="EQ30" s="2">
        <v>0</v>
      </c>
      <c r="ER30" s="2">
        <v>6.75</v>
      </c>
      <c r="ES30" s="2">
        <v>0</v>
      </c>
      <c r="ET30" s="2">
        <v>0</v>
      </c>
      <c r="EU30" s="2">
        <v>0</v>
      </c>
      <c r="EV30" s="2">
        <v>6.75</v>
      </c>
      <c r="EW30" s="2">
        <v>0.52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-615345603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84.07</v>
      </c>
      <c r="GN30" s="2">
        <f t="shared" si="54"/>
        <v>0</v>
      </c>
      <c r="GO30" s="2">
        <f t="shared" si="55"/>
        <v>84.07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ROW(SmtRes!A4)</f>
        <v>4</v>
      </c>
      <c r="D31" s="3">
        <f>ROW(EtalonRes!A12)</f>
        <v>12</v>
      </c>
      <c r="E31" s="3" t="s">
        <v>35</v>
      </c>
      <c r="F31" s="3" t="s">
        <v>25</v>
      </c>
      <c r="G31" s="3" t="s">
        <v>36</v>
      </c>
      <c r="H31" s="3" t="s">
        <v>27</v>
      </c>
      <c r="I31" s="3">
        <f>ROUND(6+8,9)</f>
        <v>14</v>
      </c>
      <c r="J31" s="3">
        <v>0</v>
      </c>
      <c r="K31" s="3">
        <f>ROUND(6+8,9)</f>
        <v>14</v>
      </c>
      <c r="O31" s="3">
        <f t="shared" si="21"/>
        <v>2007.19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2007.19</v>
      </c>
      <c r="T31" s="3">
        <f t="shared" si="26"/>
        <v>0</v>
      </c>
      <c r="U31" s="3">
        <f t="shared" si="27"/>
        <v>2.7439776</v>
      </c>
      <c r="V31" s="3">
        <f t="shared" si="28"/>
        <v>0</v>
      </c>
      <c r="W31" s="3">
        <f t="shared" si="29"/>
        <v>0</v>
      </c>
      <c r="X31" s="3">
        <f t="shared" si="30"/>
        <v>1806.47</v>
      </c>
      <c r="Y31" s="3">
        <f t="shared" si="31"/>
        <v>923.31</v>
      </c>
      <c r="AA31" s="3">
        <v>55944370</v>
      </c>
      <c r="AB31" s="3">
        <f t="shared" si="32"/>
        <v>2.4300000000000002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2.4300000000000002</v>
      </c>
      <c r="AG31" s="3">
        <f t="shared" si="37"/>
        <v>0</v>
      </c>
      <c r="AH31" s="3">
        <f t="shared" si="38"/>
        <v>0.18720000000000001</v>
      </c>
      <c r="AI31" s="3">
        <f t="shared" si="39"/>
        <v>0</v>
      </c>
      <c r="AJ31" s="3">
        <f t="shared" si="40"/>
        <v>0</v>
      </c>
      <c r="AK31" s="3">
        <v>6.75</v>
      </c>
      <c r="AL31" s="3">
        <v>0</v>
      </c>
      <c r="AM31" s="3">
        <v>0</v>
      </c>
      <c r="AN31" s="3">
        <v>0</v>
      </c>
      <c r="AO31" s="3">
        <v>6.75</v>
      </c>
      <c r="AP31" s="3">
        <v>0</v>
      </c>
      <c r="AQ31" s="3">
        <v>0.52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</v>
      </c>
      <c r="BC31" s="3">
        <v>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28</v>
      </c>
      <c r="BM31" s="3">
        <v>72</v>
      </c>
      <c r="BN31" s="3">
        <v>0</v>
      </c>
      <c r="BO31" s="3" t="s">
        <v>25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1355</v>
      </c>
      <c r="CO31" s="3">
        <v>0</v>
      </c>
      <c r="CP31" s="3">
        <f t="shared" si="41"/>
        <v>2007.19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143.13</v>
      </c>
      <c r="CU31" s="3">
        <f t="shared" si="46"/>
        <v>0</v>
      </c>
      <c r="CV31" s="3">
        <f t="shared" si="47"/>
        <v>0.19599839999999999</v>
      </c>
      <c r="CW31" s="3">
        <f t="shared" si="48"/>
        <v>0</v>
      </c>
      <c r="CX31" s="3">
        <f t="shared" si="49"/>
        <v>0</v>
      </c>
      <c r="CY31" s="3">
        <f t="shared" si="50"/>
        <v>1806.47</v>
      </c>
      <c r="CZ31" s="3">
        <f t="shared" si="51"/>
        <v>923.31</v>
      </c>
      <c r="DB31" s="3">
        <v>7</v>
      </c>
      <c r="DC31" s="3" t="s">
        <v>3</v>
      </c>
      <c r="DD31" s="3" t="s">
        <v>29</v>
      </c>
      <c r="DE31" s="3" t="s">
        <v>30</v>
      </c>
      <c r="DF31" s="3" t="s">
        <v>30</v>
      </c>
      <c r="DG31" s="3" t="s">
        <v>30</v>
      </c>
      <c r="DH31" s="3" t="s">
        <v>3</v>
      </c>
      <c r="DI31" s="3" t="s">
        <v>30</v>
      </c>
      <c r="DJ31" s="3" t="s">
        <v>30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27</v>
      </c>
      <c r="DW31" s="3" t="s">
        <v>27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55393976</v>
      </c>
      <c r="EF31" s="3">
        <v>40</v>
      </c>
      <c r="EG31" s="3" t="s">
        <v>31</v>
      </c>
      <c r="EH31" s="3">
        <v>0</v>
      </c>
      <c r="EI31" s="3" t="s">
        <v>3</v>
      </c>
      <c r="EJ31" s="3">
        <v>2</v>
      </c>
      <c r="EK31" s="3">
        <v>72</v>
      </c>
      <c r="EL31" s="3" t="s">
        <v>32</v>
      </c>
      <c r="EM31" s="3" t="s">
        <v>33</v>
      </c>
      <c r="EO31" s="3" t="s">
        <v>34</v>
      </c>
      <c r="EQ31" s="3">
        <v>0</v>
      </c>
      <c r="ER31" s="3">
        <v>6.75</v>
      </c>
      <c r="ES31" s="3">
        <v>0</v>
      </c>
      <c r="ET31" s="3">
        <v>0</v>
      </c>
      <c r="EU31" s="3">
        <v>0</v>
      </c>
      <c r="EV31" s="3">
        <v>6.75</v>
      </c>
      <c r="EW31" s="3">
        <v>0.52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-615345603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4736.97</v>
      </c>
      <c r="GN31" s="3">
        <f t="shared" si="54"/>
        <v>0</v>
      </c>
      <c r="GO31" s="3">
        <f t="shared" si="55"/>
        <v>4736.97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ROW(SmtRes!A5)</f>
        <v>5</v>
      </c>
      <c r="D32" s="2">
        <f>ROW(EtalonRes!A15)</f>
        <v>15</v>
      </c>
      <c r="E32" s="2" t="s">
        <v>37</v>
      </c>
      <c r="F32" s="2" t="s">
        <v>25</v>
      </c>
      <c r="G32" s="2" t="s">
        <v>38</v>
      </c>
      <c r="H32" s="2" t="s">
        <v>27</v>
      </c>
      <c r="I32" s="2">
        <f>ROUND(24+10+31,9)</f>
        <v>65</v>
      </c>
      <c r="J32" s="2">
        <v>0</v>
      </c>
      <c r="K32" s="2">
        <f>ROUND(24+10+31,9)</f>
        <v>65</v>
      </c>
      <c r="L32" s="2"/>
      <c r="M32" s="2"/>
      <c r="N32" s="2"/>
      <c r="O32" s="2">
        <f t="shared" si="21"/>
        <v>165.37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165.37</v>
      </c>
      <c r="T32" s="2">
        <f t="shared" si="26"/>
        <v>0</v>
      </c>
      <c r="U32" s="2">
        <f t="shared" si="27"/>
        <v>12.739896</v>
      </c>
      <c r="V32" s="2">
        <f t="shared" si="28"/>
        <v>0</v>
      </c>
      <c r="W32" s="2">
        <f t="shared" si="29"/>
        <v>0</v>
      </c>
      <c r="X32" s="2">
        <f t="shared" si="30"/>
        <v>148.83000000000001</v>
      </c>
      <c r="Y32" s="2">
        <f t="shared" si="31"/>
        <v>76.069999999999993</v>
      </c>
      <c r="Z32" s="2"/>
      <c r="AA32" s="2">
        <v>55944368</v>
      </c>
      <c r="AB32" s="2">
        <f t="shared" si="32"/>
        <v>2.4300000000000002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2.4300000000000002</v>
      </c>
      <c r="AG32" s="2">
        <f t="shared" si="37"/>
        <v>0</v>
      </c>
      <c r="AH32" s="2">
        <f t="shared" si="38"/>
        <v>0.18720000000000001</v>
      </c>
      <c r="AI32" s="2">
        <f t="shared" si="39"/>
        <v>0</v>
      </c>
      <c r="AJ32" s="2">
        <f t="shared" si="40"/>
        <v>0</v>
      </c>
      <c r="AK32" s="2">
        <v>6.75</v>
      </c>
      <c r="AL32" s="2">
        <v>0</v>
      </c>
      <c r="AM32" s="2">
        <v>0</v>
      </c>
      <c r="AN32" s="2">
        <v>0</v>
      </c>
      <c r="AO32" s="2">
        <v>6.75</v>
      </c>
      <c r="AP32" s="2">
        <v>0</v>
      </c>
      <c r="AQ32" s="2">
        <v>0.52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28</v>
      </c>
      <c r="BK32" s="2"/>
      <c r="BL32" s="2"/>
      <c r="BM32" s="2">
        <v>72</v>
      </c>
      <c r="BN32" s="2">
        <v>0</v>
      </c>
      <c r="BO32" s="2" t="s">
        <v>25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1355</v>
      </c>
      <c r="CO32" s="2">
        <v>0</v>
      </c>
      <c r="CP32" s="2">
        <f t="shared" si="41"/>
        <v>165.37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2.54</v>
      </c>
      <c r="CU32" s="2">
        <f t="shared" si="46"/>
        <v>0</v>
      </c>
      <c r="CV32" s="2">
        <f t="shared" si="47"/>
        <v>0.19599839999999999</v>
      </c>
      <c r="CW32" s="2">
        <f t="shared" si="48"/>
        <v>0</v>
      </c>
      <c r="CX32" s="2">
        <f t="shared" si="49"/>
        <v>0</v>
      </c>
      <c r="CY32" s="2">
        <f t="shared" si="50"/>
        <v>148.83000000000001</v>
      </c>
      <c r="CZ32" s="2">
        <f t="shared" si="51"/>
        <v>76.069999999999993</v>
      </c>
      <c r="DA32" s="2"/>
      <c r="DB32" s="2">
        <v>9</v>
      </c>
      <c r="DC32" s="2" t="s">
        <v>3</v>
      </c>
      <c r="DD32" s="2" t="s">
        <v>29</v>
      </c>
      <c r="DE32" s="2" t="s">
        <v>30</v>
      </c>
      <c r="DF32" s="2" t="s">
        <v>30</v>
      </c>
      <c r="DG32" s="2" t="s">
        <v>30</v>
      </c>
      <c r="DH32" s="2" t="s">
        <v>3</v>
      </c>
      <c r="DI32" s="2" t="s">
        <v>30</v>
      </c>
      <c r="DJ32" s="2" t="s">
        <v>30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27</v>
      </c>
      <c r="DW32" s="2" t="s">
        <v>27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55393976</v>
      </c>
      <c r="EF32" s="2">
        <v>40</v>
      </c>
      <c r="EG32" s="2" t="s">
        <v>31</v>
      </c>
      <c r="EH32" s="2">
        <v>0</v>
      </c>
      <c r="EI32" s="2" t="s">
        <v>3</v>
      </c>
      <c r="EJ32" s="2">
        <v>2</v>
      </c>
      <c r="EK32" s="2">
        <v>72</v>
      </c>
      <c r="EL32" s="2" t="s">
        <v>32</v>
      </c>
      <c r="EM32" s="2" t="s">
        <v>33</v>
      </c>
      <c r="EN32" s="2"/>
      <c r="EO32" s="2" t="s">
        <v>34</v>
      </c>
      <c r="EP32" s="2"/>
      <c r="EQ32" s="2">
        <v>0</v>
      </c>
      <c r="ER32" s="2">
        <v>6.75</v>
      </c>
      <c r="ES32" s="2">
        <v>0</v>
      </c>
      <c r="ET32" s="2">
        <v>0</v>
      </c>
      <c r="EU32" s="2">
        <v>0</v>
      </c>
      <c r="EV32" s="2">
        <v>6.75</v>
      </c>
      <c r="EW32" s="2">
        <v>0.52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-490469543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390.27</v>
      </c>
      <c r="GN32" s="2">
        <f t="shared" si="54"/>
        <v>0</v>
      </c>
      <c r="GO32" s="2">
        <f t="shared" si="55"/>
        <v>390.27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ROW(SmtRes!A6)</f>
        <v>6</v>
      </c>
      <c r="D33" s="3">
        <f>ROW(EtalonRes!A18)</f>
        <v>18</v>
      </c>
      <c r="E33" s="3" t="s">
        <v>37</v>
      </c>
      <c r="F33" s="3" t="s">
        <v>25</v>
      </c>
      <c r="G33" s="3" t="s">
        <v>38</v>
      </c>
      <c r="H33" s="3" t="s">
        <v>27</v>
      </c>
      <c r="I33" s="3">
        <f>ROUND(24+10+31,9)</f>
        <v>65</v>
      </c>
      <c r="J33" s="3">
        <v>0</v>
      </c>
      <c r="K33" s="3">
        <f>ROUND(24+10+31,9)</f>
        <v>65</v>
      </c>
      <c r="O33" s="3">
        <f t="shared" si="21"/>
        <v>9318.6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9318.6</v>
      </c>
      <c r="T33" s="3">
        <f t="shared" si="26"/>
        <v>0</v>
      </c>
      <c r="U33" s="3">
        <f t="shared" si="27"/>
        <v>12.739896</v>
      </c>
      <c r="V33" s="3">
        <f t="shared" si="28"/>
        <v>0</v>
      </c>
      <c r="W33" s="3">
        <f t="shared" si="29"/>
        <v>0</v>
      </c>
      <c r="X33" s="3">
        <f t="shared" si="30"/>
        <v>8386.74</v>
      </c>
      <c r="Y33" s="3">
        <f t="shared" si="31"/>
        <v>4286.5600000000004</v>
      </c>
      <c r="AA33" s="3">
        <v>55944370</v>
      </c>
      <c r="AB33" s="3">
        <f t="shared" si="32"/>
        <v>2.4300000000000002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2.4300000000000002</v>
      </c>
      <c r="AG33" s="3">
        <f t="shared" si="37"/>
        <v>0</v>
      </c>
      <c r="AH33" s="3">
        <f t="shared" si="38"/>
        <v>0.18720000000000001</v>
      </c>
      <c r="AI33" s="3">
        <f t="shared" si="39"/>
        <v>0</v>
      </c>
      <c r="AJ33" s="3">
        <f t="shared" si="40"/>
        <v>0</v>
      </c>
      <c r="AK33" s="3">
        <v>6.75</v>
      </c>
      <c r="AL33" s="3">
        <v>0</v>
      </c>
      <c r="AM33" s="3">
        <v>0</v>
      </c>
      <c r="AN33" s="3">
        <v>0</v>
      </c>
      <c r="AO33" s="3">
        <v>6.75</v>
      </c>
      <c r="AP33" s="3">
        <v>0</v>
      </c>
      <c r="AQ33" s="3">
        <v>0.52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</v>
      </c>
      <c r="BC33" s="3">
        <v>1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28</v>
      </c>
      <c r="BM33" s="3">
        <v>72</v>
      </c>
      <c r="BN33" s="3">
        <v>0</v>
      </c>
      <c r="BO33" s="3" t="s">
        <v>25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1355</v>
      </c>
      <c r="CO33" s="3">
        <v>0</v>
      </c>
      <c r="CP33" s="3">
        <f t="shared" si="41"/>
        <v>9318.6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143.13</v>
      </c>
      <c r="CU33" s="3">
        <f t="shared" si="46"/>
        <v>0</v>
      </c>
      <c r="CV33" s="3">
        <f t="shared" si="47"/>
        <v>0.19599839999999999</v>
      </c>
      <c r="CW33" s="3">
        <f t="shared" si="48"/>
        <v>0</v>
      </c>
      <c r="CX33" s="3">
        <f t="shared" si="49"/>
        <v>0</v>
      </c>
      <c r="CY33" s="3">
        <f t="shared" si="50"/>
        <v>8386.74</v>
      </c>
      <c r="CZ33" s="3">
        <f t="shared" si="51"/>
        <v>4286.5600000000004</v>
      </c>
      <c r="DB33" s="3">
        <v>11</v>
      </c>
      <c r="DC33" s="3" t="s">
        <v>3</v>
      </c>
      <c r="DD33" s="3" t="s">
        <v>29</v>
      </c>
      <c r="DE33" s="3" t="s">
        <v>30</v>
      </c>
      <c r="DF33" s="3" t="s">
        <v>30</v>
      </c>
      <c r="DG33" s="3" t="s">
        <v>30</v>
      </c>
      <c r="DH33" s="3" t="s">
        <v>3</v>
      </c>
      <c r="DI33" s="3" t="s">
        <v>30</v>
      </c>
      <c r="DJ33" s="3" t="s">
        <v>30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27</v>
      </c>
      <c r="DW33" s="3" t="s">
        <v>27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55393976</v>
      </c>
      <c r="EF33" s="3">
        <v>40</v>
      </c>
      <c r="EG33" s="3" t="s">
        <v>31</v>
      </c>
      <c r="EH33" s="3">
        <v>0</v>
      </c>
      <c r="EI33" s="3" t="s">
        <v>3</v>
      </c>
      <c r="EJ33" s="3">
        <v>2</v>
      </c>
      <c r="EK33" s="3">
        <v>72</v>
      </c>
      <c r="EL33" s="3" t="s">
        <v>32</v>
      </c>
      <c r="EM33" s="3" t="s">
        <v>33</v>
      </c>
      <c r="EO33" s="3" t="s">
        <v>34</v>
      </c>
      <c r="EQ33" s="3">
        <v>0</v>
      </c>
      <c r="ER33" s="3">
        <v>6.75</v>
      </c>
      <c r="ES33" s="3">
        <v>0</v>
      </c>
      <c r="ET33" s="3">
        <v>0</v>
      </c>
      <c r="EU33" s="3">
        <v>0</v>
      </c>
      <c r="EV33" s="3">
        <v>6.75</v>
      </c>
      <c r="EW33" s="3">
        <v>0.52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-490469543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21991.9</v>
      </c>
      <c r="GN33" s="3">
        <f t="shared" si="54"/>
        <v>0</v>
      </c>
      <c r="GO33" s="3">
        <f t="shared" si="55"/>
        <v>21991.9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ROW(SmtRes!A15)</f>
        <v>15</v>
      </c>
      <c r="D34" s="2">
        <f>ROW(EtalonRes!A28)</f>
        <v>28</v>
      </c>
      <c r="E34" s="2" t="s">
        <v>39</v>
      </c>
      <c r="F34" s="2" t="s">
        <v>40</v>
      </c>
      <c r="G34" s="2" t="s">
        <v>41</v>
      </c>
      <c r="H34" s="2" t="s">
        <v>42</v>
      </c>
      <c r="I34" s="2">
        <v>3</v>
      </c>
      <c r="J34" s="2">
        <v>0</v>
      </c>
      <c r="K34" s="2">
        <v>3</v>
      </c>
      <c r="L34" s="2"/>
      <c r="M34" s="2"/>
      <c r="N34" s="2"/>
      <c r="O34" s="2">
        <f t="shared" si="21"/>
        <v>159.76</v>
      </c>
      <c r="P34" s="2">
        <f t="shared" si="22"/>
        <v>0</v>
      </c>
      <c r="Q34" s="2">
        <f t="shared" si="23"/>
        <v>12.77</v>
      </c>
      <c r="R34" s="2">
        <f t="shared" si="24"/>
        <v>1</v>
      </c>
      <c r="S34" s="2">
        <f t="shared" si="25"/>
        <v>146.99</v>
      </c>
      <c r="T34" s="2">
        <f t="shared" si="26"/>
        <v>0</v>
      </c>
      <c r="U34" s="2">
        <f t="shared" si="27"/>
        <v>11.646827999999999</v>
      </c>
      <c r="V34" s="2">
        <f t="shared" si="28"/>
        <v>0</v>
      </c>
      <c r="W34" s="2">
        <f t="shared" si="29"/>
        <v>0</v>
      </c>
      <c r="X34" s="2">
        <f t="shared" si="30"/>
        <v>133.19</v>
      </c>
      <c r="Y34" s="2">
        <f t="shared" si="31"/>
        <v>68.08</v>
      </c>
      <c r="Z34" s="2"/>
      <c r="AA34" s="2">
        <v>55944368</v>
      </c>
      <c r="AB34" s="2">
        <f t="shared" si="32"/>
        <v>50.860799999999998</v>
      </c>
      <c r="AC34" s="2">
        <f t="shared" si="33"/>
        <v>0</v>
      </c>
      <c r="AD34" s="2">
        <f t="shared" si="34"/>
        <v>4.0644</v>
      </c>
      <c r="AE34" s="2">
        <f t="shared" si="35"/>
        <v>0.31680000000000003</v>
      </c>
      <c r="AF34" s="2">
        <f t="shared" si="36"/>
        <v>46.796399999999998</v>
      </c>
      <c r="AG34" s="2">
        <f t="shared" si="37"/>
        <v>0</v>
      </c>
      <c r="AH34" s="2">
        <f t="shared" si="38"/>
        <v>3.7080000000000002</v>
      </c>
      <c r="AI34" s="2">
        <f t="shared" si="39"/>
        <v>0</v>
      </c>
      <c r="AJ34" s="2">
        <f t="shared" si="40"/>
        <v>0</v>
      </c>
      <c r="AK34" s="2">
        <v>368.94</v>
      </c>
      <c r="AL34" s="2">
        <v>227.66</v>
      </c>
      <c r="AM34" s="2">
        <v>11.29</v>
      </c>
      <c r="AN34" s="2">
        <v>0.88</v>
      </c>
      <c r="AO34" s="2">
        <v>129.99</v>
      </c>
      <c r="AP34" s="2">
        <v>0</v>
      </c>
      <c r="AQ34" s="2">
        <v>10.3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43</v>
      </c>
      <c r="BK34" s="2"/>
      <c r="BL34" s="2"/>
      <c r="BM34" s="2">
        <v>72</v>
      </c>
      <c r="BN34" s="2">
        <v>0</v>
      </c>
      <c r="BO34" s="2" t="s">
        <v>40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1355</v>
      </c>
      <c r="CO34" s="2">
        <v>0</v>
      </c>
      <c r="CP34" s="2">
        <f t="shared" si="41"/>
        <v>159.76000000000002</v>
      </c>
      <c r="CQ34" s="2">
        <f t="shared" si="42"/>
        <v>0</v>
      </c>
      <c r="CR34" s="2">
        <f t="shared" si="43"/>
        <v>4.26</v>
      </c>
      <c r="CS34" s="2">
        <f t="shared" si="44"/>
        <v>0.33</v>
      </c>
      <c r="CT34" s="2">
        <f t="shared" si="45"/>
        <v>49</v>
      </c>
      <c r="CU34" s="2">
        <f t="shared" si="46"/>
        <v>0</v>
      </c>
      <c r="CV34" s="2">
        <f t="shared" si="47"/>
        <v>3.8822760000000001</v>
      </c>
      <c r="CW34" s="2">
        <f t="shared" si="48"/>
        <v>0</v>
      </c>
      <c r="CX34" s="2">
        <f t="shared" si="49"/>
        <v>0</v>
      </c>
      <c r="CY34" s="2">
        <f t="shared" si="50"/>
        <v>132.59</v>
      </c>
      <c r="CZ34" s="2">
        <f t="shared" si="51"/>
        <v>67.77</v>
      </c>
      <c r="DA34" s="2"/>
      <c r="DB34" s="2">
        <v>13</v>
      </c>
      <c r="DC34" s="2" t="s">
        <v>3</v>
      </c>
      <c r="DD34" s="2" t="s">
        <v>29</v>
      </c>
      <c r="DE34" s="2" t="s">
        <v>30</v>
      </c>
      <c r="DF34" s="2" t="s">
        <v>30</v>
      </c>
      <c r="DG34" s="2" t="s">
        <v>30</v>
      </c>
      <c r="DH34" s="2" t="s">
        <v>3</v>
      </c>
      <c r="DI34" s="2" t="s">
        <v>30</v>
      </c>
      <c r="DJ34" s="2" t="s">
        <v>30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42</v>
      </c>
      <c r="DW34" s="2" t="s">
        <v>42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55393976</v>
      </c>
      <c r="EF34" s="2">
        <v>40</v>
      </c>
      <c r="EG34" s="2" t="s">
        <v>31</v>
      </c>
      <c r="EH34" s="2">
        <v>0</v>
      </c>
      <c r="EI34" s="2" t="s">
        <v>3</v>
      </c>
      <c r="EJ34" s="2">
        <v>2</v>
      </c>
      <c r="EK34" s="2">
        <v>72</v>
      </c>
      <c r="EL34" s="2" t="s">
        <v>32</v>
      </c>
      <c r="EM34" s="2" t="s">
        <v>33</v>
      </c>
      <c r="EN34" s="2"/>
      <c r="EO34" s="2" t="s">
        <v>34</v>
      </c>
      <c r="EP34" s="2"/>
      <c r="EQ34" s="2">
        <v>0</v>
      </c>
      <c r="ER34" s="2">
        <v>368.94</v>
      </c>
      <c r="ES34" s="2">
        <v>227.66</v>
      </c>
      <c r="ET34" s="2">
        <v>11.29</v>
      </c>
      <c r="EU34" s="2">
        <v>0.88</v>
      </c>
      <c r="EV34" s="2">
        <v>129.99</v>
      </c>
      <c r="EW34" s="2">
        <v>10.3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-130358486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361.03</v>
      </c>
      <c r="GN34" s="2">
        <f t="shared" si="54"/>
        <v>0</v>
      </c>
      <c r="GO34" s="2">
        <f t="shared" si="55"/>
        <v>361.03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ROW(SmtRes!A24)</f>
        <v>24</v>
      </c>
      <c r="D35" s="3">
        <f>ROW(EtalonRes!A38)</f>
        <v>38</v>
      </c>
      <c r="E35" s="3" t="s">
        <v>39</v>
      </c>
      <c r="F35" s="3" t="s">
        <v>40</v>
      </c>
      <c r="G35" s="3" t="s">
        <v>41</v>
      </c>
      <c r="H35" s="3" t="s">
        <v>42</v>
      </c>
      <c r="I35" s="3">
        <v>3</v>
      </c>
      <c r="J35" s="3">
        <v>0</v>
      </c>
      <c r="K35" s="3">
        <v>3</v>
      </c>
      <c r="O35" s="3">
        <f t="shared" si="21"/>
        <v>8478.5300000000007</v>
      </c>
      <c r="P35" s="3">
        <f t="shared" si="22"/>
        <v>0</v>
      </c>
      <c r="Q35" s="3">
        <f t="shared" si="23"/>
        <v>195.64</v>
      </c>
      <c r="R35" s="3">
        <f t="shared" si="24"/>
        <v>56.35</v>
      </c>
      <c r="S35" s="3">
        <f t="shared" si="25"/>
        <v>8282.89</v>
      </c>
      <c r="T35" s="3">
        <f t="shared" si="26"/>
        <v>0</v>
      </c>
      <c r="U35" s="3">
        <f t="shared" si="27"/>
        <v>11.646827999999999</v>
      </c>
      <c r="V35" s="3">
        <f t="shared" si="28"/>
        <v>0</v>
      </c>
      <c r="W35" s="3">
        <f t="shared" si="29"/>
        <v>0</v>
      </c>
      <c r="X35" s="3">
        <f t="shared" si="30"/>
        <v>7505.32</v>
      </c>
      <c r="Y35" s="3">
        <f t="shared" si="31"/>
        <v>3836.05</v>
      </c>
      <c r="AA35" s="3">
        <v>55944370</v>
      </c>
      <c r="AB35" s="3">
        <f t="shared" si="32"/>
        <v>50.860799999999998</v>
      </c>
      <c r="AC35" s="3">
        <f t="shared" si="33"/>
        <v>0</v>
      </c>
      <c r="AD35" s="3">
        <f t="shared" si="34"/>
        <v>4.0644</v>
      </c>
      <c r="AE35" s="3">
        <f t="shared" si="35"/>
        <v>0.31680000000000003</v>
      </c>
      <c r="AF35" s="3">
        <f t="shared" si="36"/>
        <v>46.796399999999998</v>
      </c>
      <c r="AG35" s="3">
        <f t="shared" si="37"/>
        <v>0</v>
      </c>
      <c r="AH35" s="3">
        <f t="shared" si="38"/>
        <v>3.7080000000000002</v>
      </c>
      <c r="AI35" s="3">
        <f t="shared" si="39"/>
        <v>0</v>
      </c>
      <c r="AJ35" s="3">
        <f t="shared" si="40"/>
        <v>0</v>
      </c>
      <c r="AK35" s="3">
        <v>368.94</v>
      </c>
      <c r="AL35" s="3">
        <v>227.66</v>
      </c>
      <c r="AM35" s="3">
        <v>11.29</v>
      </c>
      <c r="AN35" s="3">
        <v>0.88</v>
      </c>
      <c r="AO35" s="3">
        <v>129.99</v>
      </c>
      <c r="AP35" s="3">
        <v>0</v>
      </c>
      <c r="AQ35" s="3">
        <v>10.3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15.32</v>
      </c>
      <c r="BC35" s="3">
        <v>7.63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43</v>
      </c>
      <c r="BM35" s="3">
        <v>72</v>
      </c>
      <c r="BN35" s="3">
        <v>0</v>
      </c>
      <c r="BO35" s="3" t="s">
        <v>40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1355</v>
      </c>
      <c r="CO35" s="3">
        <v>0</v>
      </c>
      <c r="CP35" s="3">
        <f t="shared" si="41"/>
        <v>8478.5299999999988</v>
      </c>
      <c r="CQ35" s="3">
        <f t="shared" si="42"/>
        <v>0</v>
      </c>
      <c r="CR35" s="3">
        <f t="shared" si="43"/>
        <v>65.260000000000005</v>
      </c>
      <c r="CS35" s="3">
        <f t="shared" si="44"/>
        <v>18.600000000000001</v>
      </c>
      <c r="CT35" s="3">
        <f t="shared" si="45"/>
        <v>2761.15</v>
      </c>
      <c r="CU35" s="3">
        <f t="shared" si="46"/>
        <v>0</v>
      </c>
      <c r="CV35" s="3">
        <f t="shared" si="47"/>
        <v>3.8822760000000001</v>
      </c>
      <c r="CW35" s="3">
        <f t="shared" si="48"/>
        <v>0</v>
      </c>
      <c r="CX35" s="3">
        <f t="shared" si="49"/>
        <v>0</v>
      </c>
      <c r="CY35" s="3">
        <f t="shared" si="50"/>
        <v>7471.34</v>
      </c>
      <c r="CZ35" s="3">
        <f t="shared" si="51"/>
        <v>3818.69</v>
      </c>
      <c r="DB35" s="3">
        <v>15</v>
      </c>
      <c r="DC35" s="3" t="s">
        <v>3</v>
      </c>
      <c r="DD35" s="3" t="s">
        <v>29</v>
      </c>
      <c r="DE35" s="3" t="s">
        <v>30</v>
      </c>
      <c r="DF35" s="3" t="s">
        <v>30</v>
      </c>
      <c r="DG35" s="3" t="s">
        <v>30</v>
      </c>
      <c r="DH35" s="3" t="s">
        <v>3</v>
      </c>
      <c r="DI35" s="3" t="s">
        <v>30</v>
      </c>
      <c r="DJ35" s="3" t="s">
        <v>30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42</v>
      </c>
      <c r="DW35" s="3" t="s">
        <v>42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55393976</v>
      </c>
      <c r="EF35" s="3">
        <v>40</v>
      </c>
      <c r="EG35" s="3" t="s">
        <v>31</v>
      </c>
      <c r="EH35" s="3">
        <v>0</v>
      </c>
      <c r="EI35" s="3" t="s">
        <v>3</v>
      </c>
      <c r="EJ35" s="3">
        <v>2</v>
      </c>
      <c r="EK35" s="3">
        <v>72</v>
      </c>
      <c r="EL35" s="3" t="s">
        <v>32</v>
      </c>
      <c r="EM35" s="3" t="s">
        <v>33</v>
      </c>
      <c r="EO35" s="3" t="s">
        <v>34</v>
      </c>
      <c r="EQ35" s="3">
        <v>0</v>
      </c>
      <c r="ER35" s="3">
        <v>368.94</v>
      </c>
      <c r="ES35" s="3">
        <v>227.66</v>
      </c>
      <c r="ET35" s="3">
        <v>11.29</v>
      </c>
      <c r="EU35" s="3">
        <v>0.88</v>
      </c>
      <c r="EV35" s="3">
        <v>129.99</v>
      </c>
      <c r="EW35" s="3">
        <v>10.3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-130358486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19819.900000000001</v>
      </c>
      <c r="GN35" s="3">
        <f t="shared" si="54"/>
        <v>0</v>
      </c>
      <c r="GO35" s="3">
        <f t="shared" si="55"/>
        <v>19819.900000000001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ROW(SmtRes!A39)</f>
        <v>39</v>
      </c>
      <c r="D36" s="2">
        <f>ROW(EtalonRes!A57)</f>
        <v>57</v>
      </c>
      <c r="E36" s="2" t="s">
        <v>44</v>
      </c>
      <c r="F36" s="2" t="s">
        <v>45</v>
      </c>
      <c r="G36" s="2" t="s">
        <v>46</v>
      </c>
      <c r="H36" s="2" t="s">
        <v>27</v>
      </c>
      <c r="I36" s="2">
        <v>4</v>
      </c>
      <c r="J36" s="2">
        <v>0</v>
      </c>
      <c r="K36" s="2">
        <v>4</v>
      </c>
      <c r="L36" s="2"/>
      <c r="M36" s="2"/>
      <c r="N36" s="2"/>
      <c r="O36" s="2">
        <f t="shared" si="21"/>
        <v>52.53</v>
      </c>
      <c r="P36" s="2">
        <f t="shared" si="22"/>
        <v>0</v>
      </c>
      <c r="Q36" s="2">
        <f t="shared" si="23"/>
        <v>2.44</v>
      </c>
      <c r="R36" s="2">
        <f t="shared" si="24"/>
        <v>0.2</v>
      </c>
      <c r="S36" s="2">
        <f t="shared" si="25"/>
        <v>50.09</v>
      </c>
      <c r="T36" s="2">
        <f t="shared" si="26"/>
        <v>0</v>
      </c>
      <c r="U36" s="2">
        <f t="shared" si="27"/>
        <v>4.1159663999999996</v>
      </c>
      <c r="V36" s="2">
        <f t="shared" si="28"/>
        <v>0</v>
      </c>
      <c r="W36" s="2">
        <f t="shared" si="29"/>
        <v>0</v>
      </c>
      <c r="X36" s="2">
        <f t="shared" si="30"/>
        <v>48.78</v>
      </c>
      <c r="Y36" s="2">
        <f t="shared" si="31"/>
        <v>25.65</v>
      </c>
      <c r="Z36" s="2"/>
      <c r="AA36" s="2">
        <v>55944368</v>
      </c>
      <c r="AB36" s="2">
        <f t="shared" si="32"/>
        <v>12.542400000000001</v>
      </c>
      <c r="AC36" s="2">
        <f t="shared" si="33"/>
        <v>0</v>
      </c>
      <c r="AD36" s="2">
        <f t="shared" si="34"/>
        <v>0.58320000000000005</v>
      </c>
      <c r="AE36" s="2">
        <f t="shared" si="35"/>
        <v>4.6800000000000001E-2</v>
      </c>
      <c r="AF36" s="2">
        <f t="shared" si="36"/>
        <v>11.959199999999999</v>
      </c>
      <c r="AG36" s="2">
        <f t="shared" si="37"/>
        <v>0</v>
      </c>
      <c r="AH36" s="2">
        <f t="shared" si="38"/>
        <v>0.9827999999999999</v>
      </c>
      <c r="AI36" s="2">
        <f t="shared" si="39"/>
        <v>0</v>
      </c>
      <c r="AJ36" s="2">
        <f t="shared" si="40"/>
        <v>0</v>
      </c>
      <c r="AK36" s="2">
        <v>62.5</v>
      </c>
      <c r="AL36" s="2">
        <v>27.66</v>
      </c>
      <c r="AM36" s="2">
        <v>1.62</v>
      </c>
      <c r="AN36" s="2">
        <v>0.13</v>
      </c>
      <c r="AO36" s="2">
        <v>33.22</v>
      </c>
      <c r="AP36" s="2">
        <v>0</v>
      </c>
      <c r="AQ36" s="2">
        <v>2.73</v>
      </c>
      <c r="AR36" s="2">
        <v>0</v>
      </c>
      <c r="AS36" s="2">
        <v>0</v>
      </c>
      <c r="AT36" s="2">
        <v>97</v>
      </c>
      <c r="AU36" s="2">
        <v>51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47</v>
      </c>
      <c r="BK36" s="2"/>
      <c r="BL36" s="2"/>
      <c r="BM36" s="2">
        <v>67</v>
      </c>
      <c r="BN36" s="2">
        <v>0</v>
      </c>
      <c r="BO36" s="2" t="s">
        <v>45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97</v>
      </c>
      <c r="CA36" s="2">
        <v>51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1355</v>
      </c>
      <c r="CO36" s="2">
        <v>0</v>
      </c>
      <c r="CP36" s="2">
        <f t="shared" si="41"/>
        <v>52.53</v>
      </c>
      <c r="CQ36" s="2">
        <f t="shared" si="42"/>
        <v>0</v>
      </c>
      <c r="CR36" s="2">
        <f t="shared" si="43"/>
        <v>0.61</v>
      </c>
      <c r="CS36" s="2">
        <f t="shared" si="44"/>
        <v>0.05</v>
      </c>
      <c r="CT36" s="2">
        <f t="shared" si="45"/>
        <v>12.52</v>
      </c>
      <c r="CU36" s="2">
        <f t="shared" si="46"/>
        <v>0</v>
      </c>
      <c r="CV36" s="2">
        <f t="shared" si="47"/>
        <v>1.0289915999999999</v>
      </c>
      <c r="CW36" s="2">
        <f t="shared" si="48"/>
        <v>0</v>
      </c>
      <c r="CX36" s="2">
        <f t="shared" si="49"/>
        <v>0</v>
      </c>
      <c r="CY36" s="2">
        <f t="shared" si="50"/>
        <v>48.64</v>
      </c>
      <c r="CZ36" s="2">
        <f t="shared" si="51"/>
        <v>25.57</v>
      </c>
      <c r="DA36" s="2"/>
      <c r="DB36" s="2">
        <v>17</v>
      </c>
      <c r="DC36" s="2" t="s">
        <v>3</v>
      </c>
      <c r="DD36" s="2" t="s">
        <v>29</v>
      </c>
      <c r="DE36" s="2" t="s">
        <v>30</v>
      </c>
      <c r="DF36" s="2" t="s">
        <v>30</v>
      </c>
      <c r="DG36" s="2" t="s">
        <v>30</v>
      </c>
      <c r="DH36" s="2" t="s">
        <v>3</v>
      </c>
      <c r="DI36" s="2" t="s">
        <v>30</v>
      </c>
      <c r="DJ36" s="2" t="s">
        <v>30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27</v>
      </c>
      <c r="DW36" s="2" t="s">
        <v>27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55393971</v>
      </c>
      <c r="EF36" s="2">
        <v>40</v>
      </c>
      <c r="EG36" s="2" t="s">
        <v>31</v>
      </c>
      <c r="EH36" s="2">
        <v>0</v>
      </c>
      <c r="EI36" s="2" t="s">
        <v>3</v>
      </c>
      <c r="EJ36" s="2">
        <v>2</v>
      </c>
      <c r="EK36" s="2">
        <v>67</v>
      </c>
      <c r="EL36" s="2" t="s">
        <v>48</v>
      </c>
      <c r="EM36" s="2" t="s">
        <v>49</v>
      </c>
      <c r="EN36" s="2"/>
      <c r="EO36" s="2" t="s">
        <v>34</v>
      </c>
      <c r="EP36" s="2"/>
      <c r="EQ36" s="2">
        <v>0</v>
      </c>
      <c r="ER36" s="2">
        <v>62.5</v>
      </c>
      <c r="ES36" s="2">
        <v>27.66</v>
      </c>
      <c r="ET36" s="2">
        <v>1.62</v>
      </c>
      <c r="EU36" s="2">
        <v>0.13</v>
      </c>
      <c r="EV36" s="2">
        <v>33.22</v>
      </c>
      <c r="EW36" s="2">
        <v>2.73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97</v>
      </c>
      <c r="FY36" s="2">
        <v>51</v>
      </c>
      <c r="FZ36" s="2"/>
      <c r="GA36" s="2" t="s">
        <v>3</v>
      </c>
      <c r="GB36" s="2"/>
      <c r="GC36" s="2"/>
      <c r="GD36" s="2">
        <v>1</v>
      </c>
      <c r="GE36" s="2"/>
      <c r="GF36" s="2">
        <v>1911795638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126.96</v>
      </c>
      <c r="GN36" s="2">
        <f t="shared" si="54"/>
        <v>0</v>
      </c>
      <c r="GO36" s="2">
        <f t="shared" si="55"/>
        <v>126.96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ROW(SmtRes!A54)</f>
        <v>54</v>
      </c>
      <c r="D37" s="3">
        <f>ROW(EtalonRes!A76)</f>
        <v>76</v>
      </c>
      <c r="E37" s="3" t="s">
        <v>44</v>
      </c>
      <c r="F37" s="3" t="s">
        <v>45</v>
      </c>
      <c r="G37" s="3" t="s">
        <v>46</v>
      </c>
      <c r="H37" s="3" t="s">
        <v>27</v>
      </c>
      <c r="I37" s="3">
        <v>4</v>
      </c>
      <c r="J37" s="3">
        <v>0</v>
      </c>
      <c r="K37" s="3">
        <v>4</v>
      </c>
      <c r="O37" s="3">
        <f t="shared" si="21"/>
        <v>2859.93</v>
      </c>
      <c r="P37" s="3">
        <f t="shared" si="22"/>
        <v>0</v>
      </c>
      <c r="Q37" s="3">
        <f t="shared" si="23"/>
        <v>37.36</v>
      </c>
      <c r="R37" s="3">
        <f t="shared" si="24"/>
        <v>11.27</v>
      </c>
      <c r="S37" s="3">
        <f t="shared" si="25"/>
        <v>2822.57</v>
      </c>
      <c r="T37" s="3">
        <f t="shared" si="26"/>
        <v>0</v>
      </c>
      <c r="U37" s="3">
        <f t="shared" si="27"/>
        <v>4.1159663999999996</v>
      </c>
      <c r="V37" s="3">
        <f t="shared" si="28"/>
        <v>0</v>
      </c>
      <c r="W37" s="3">
        <f t="shared" si="29"/>
        <v>0</v>
      </c>
      <c r="X37" s="3">
        <f t="shared" si="30"/>
        <v>2748.82</v>
      </c>
      <c r="Y37" s="3">
        <f t="shared" si="31"/>
        <v>1445.26</v>
      </c>
      <c r="AA37" s="3">
        <v>55944370</v>
      </c>
      <c r="AB37" s="3">
        <f t="shared" si="32"/>
        <v>12.542400000000001</v>
      </c>
      <c r="AC37" s="3">
        <f t="shared" si="33"/>
        <v>0</v>
      </c>
      <c r="AD37" s="3">
        <f t="shared" si="34"/>
        <v>0.58320000000000005</v>
      </c>
      <c r="AE37" s="3">
        <f t="shared" si="35"/>
        <v>4.6800000000000001E-2</v>
      </c>
      <c r="AF37" s="3">
        <f t="shared" si="36"/>
        <v>11.959199999999999</v>
      </c>
      <c r="AG37" s="3">
        <f t="shared" si="37"/>
        <v>0</v>
      </c>
      <c r="AH37" s="3">
        <f t="shared" si="38"/>
        <v>0.9827999999999999</v>
      </c>
      <c r="AI37" s="3">
        <f t="shared" si="39"/>
        <v>0</v>
      </c>
      <c r="AJ37" s="3">
        <f t="shared" si="40"/>
        <v>0</v>
      </c>
      <c r="AK37" s="3">
        <v>62.5</v>
      </c>
      <c r="AL37" s="3">
        <v>27.66</v>
      </c>
      <c r="AM37" s="3">
        <v>1.62</v>
      </c>
      <c r="AN37" s="3">
        <v>0.13</v>
      </c>
      <c r="AO37" s="3">
        <v>33.22</v>
      </c>
      <c r="AP37" s="3">
        <v>0</v>
      </c>
      <c r="AQ37" s="3">
        <v>2.73</v>
      </c>
      <c r="AR37" s="3">
        <v>0</v>
      </c>
      <c r="AS37" s="3">
        <v>0</v>
      </c>
      <c r="AT37" s="3">
        <v>97</v>
      </c>
      <c r="AU37" s="3">
        <v>51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15.31</v>
      </c>
      <c r="BC37" s="3">
        <v>5.98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47</v>
      </c>
      <c r="BM37" s="3">
        <v>67</v>
      </c>
      <c r="BN37" s="3">
        <v>0</v>
      </c>
      <c r="BO37" s="3" t="s">
        <v>45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97</v>
      </c>
      <c r="CA37" s="3">
        <v>51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1355</v>
      </c>
      <c r="CO37" s="3">
        <v>0</v>
      </c>
      <c r="CP37" s="3">
        <f t="shared" si="41"/>
        <v>2859.9300000000003</v>
      </c>
      <c r="CQ37" s="3">
        <f t="shared" si="42"/>
        <v>0</v>
      </c>
      <c r="CR37" s="3">
        <f t="shared" si="43"/>
        <v>9.34</v>
      </c>
      <c r="CS37" s="3">
        <f t="shared" si="44"/>
        <v>2.82</v>
      </c>
      <c r="CT37" s="3">
        <f t="shared" si="45"/>
        <v>705.5</v>
      </c>
      <c r="CU37" s="3">
        <f t="shared" si="46"/>
        <v>0</v>
      </c>
      <c r="CV37" s="3">
        <f t="shared" si="47"/>
        <v>1.0289915999999999</v>
      </c>
      <c r="CW37" s="3">
        <f t="shared" si="48"/>
        <v>0</v>
      </c>
      <c r="CX37" s="3">
        <f t="shared" si="49"/>
        <v>0</v>
      </c>
      <c r="CY37" s="3">
        <f t="shared" si="50"/>
        <v>2740.63</v>
      </c>
      <c r="CZ37" s="3">
        <f t="shared" si="51"/>
        <v>1440.95</v>
      </c>
      <c r="DB37" s="3">
        <v>19</v>
      </c>
      <c r="DC37" s="3" t="s">
        <v>3</v>
      </c>
      <c r="DD37" s="3" t="s">
        <v>29</v>
      </c>
      <c r="DE37" s="3" t="s">
        <v>30</v>
      </c>
      <c r="DF37" s="3" t="s">
        <v>30</v>
      </c>
      <c r="DG37" s="3" t="s">
        <v>30</v>
      </c>
      <c r="DH37" s="3" t="s">
        <v>3</v>
      </c>
      <c r="DI37" s="3" t="s">
        <v>30</v>
      </c>
      <c r="DJ37" s="3" t="s">
        <v>30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27</v>
      </c>
      <c r="DW37" s="3" t="s">
        <v>27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55393971</v>
      </c>
      <c r="EF37" s="3">
        <v>40</v>
      </c>
      <c r="EG37" s="3" t="s">
        <v>31</v>
      </c>
      <c r="EH37" s="3">
        <v>0</v>
      </c>
      <c r="EI37" s="3" t="s">
        <v>3</v>
      </c>
      <c r="EJ37" s="3">
        <v>2</v>
      </c>
      <c r="EK37" s="3">
        <v>67</v>
      </c>
      <c r="EL37" s="3" t="s">
        <v>48</v>
      </c>
      <c r="EM37" s="3" t="s">
        <v>49</v>
      </c>
      <c r="EO37" s="3" t="s">
        <v>34</v>
      </c>
      <c r="EQ37" s="3">
        <v>0</v>
      </c>
      <c r="ER37" s="3">
        <v>62.5</v>
      </c>
      <c r="ES37" s="3">
        <v>27.66</v>
      </c>
      <c r="ET37" s="3">
        <v>1.62</v>
      </c>
      <c r="EU37" s="3">
        <v>0.13</v>
      </c>
      <c r="EV37" s="3">
        <v>33.22</v>
      </c>
      <c r="EW37" s="3">
        <v>2.73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97</v>
      </c>
      <c r="FY37" s="3">
        <v>51</v>
      </c>
      <c r="GA37" s="3" t="s">
        <v>3</v>
      </c>
      <c r="GD37" s="3">
        <v>1</v>
      </c>
      <c r="GF37" s="3">
        <v>1911795638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7054.01</v>
      </c>
      <c r="GN37" s="3">
        <f t="shared" si="54"/>
        <v>0</v>
      </c>
      <c r="GO37" s="3">
        <f t="shared" si="55"/>
        <v>7054.01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ROW(SmtRes!A67)</f>
        <v>67</v>
      </c>
      <c r="D38" s="2">
        <f>ROW(EtalonRes!A92)</f>
        <v>92</v>
      </c>
      <c r="E38" s="2" t="s">
        <v>50</v>
      </c>
      <c r="F38" s="2" t="s">
        <v>51</v>
      </c>
      <c r="G38" s="2" t="s">
        <v>52</v>
      </c>
      <c r="H38" s="2" t="s">
        <v>27</v>
      </c>
      <c r="I38" s="2">
        <v>4</v>
      </c>
      <c r="J38" s="2">
        <v>0</v>
      </c>
      <c r="K38" s="2">
        <v>4</v>
      </c>
      <c r="L38" s="2"/>
      <c r="M38" s="2"/>
      <c r="N38" s="2"/>
      <c r="O38" s="2">
        <f t="shared" si="21"/>
        <v>273.12</v>
      </c>
      <c r="P38" s="2">
        <f t="shared" si="22"/>
        <v>0</v>
      </c>
      <c r="Q38" s="2">
        <f t="shared" si="23"/>
        <v>69.25</v>
      </c>
      <c r="R38" s="2">
        <f t="shared" si="24"/>
        <v>7.61</v>
      </c>
      <c r="S38" s="2">
        <f t="shared" si="25"/>
        <v>203.87</v>
      </c>
      <c r="T38" s="2">
        <f t="shared" si="26"/>
        <v>0</v>
      </c>
      <c r="U38" s="2">
        <f t="shared" si="27"/>
        <v>14.021423999999998</v>
      </c>
      <c r="V38" s="2">
        <f t="shared" si="28"/>
        <v>0</v>
      </c>
      <c r="W38" s="2">
        <f t="shared" si="29"/>
        <v>0</v>
      </c>
      <c r="X38" s="2">
        <f t="shared" si="30"/>
        <v>190.33</v>
      </c>
      <c r="Y38" s="2">
        <f t="shared" si="31"/>
        <v>97.28</v>
      </c>
      <c r="Z38" s="2"/>
      <c r="AA38" s="2">
        <v>55944368</v>
      </c>
      <c r="AB38" s="2">
        <f t="shared" si="32"/>
        <v>65.213999999999999</v>
      </c>
      <c r="AC38" s="2">
        <f t="shared" si="33"/>
        <v>0</v>
      </c>
      <c r="AD38" s="2">
        <f t="shared" si="34"/>
        <v>16.534800000000001</v>
      </c>
      <c r="AE38" s="2">
        <f t="shared" si="35"/>
        <v>1.8180000000000001</v>
      </c>
      <c r="AF38" s="2">
        <f t="shared" si="36"/>
        <v>48.679200000000002</v>
      </c>
      <c r="AG38" s="2">
        <f t="shared" si="37"/>
        <v>0</v>
      </c>
      <c r="AH38" s="2">
        <f t="shared" si="38"/>
        <v>3.3479999999999999</v>
      </c>
      <c r="AI38" s="2">
        <f t="shared" si="39"/>
        <v>0</v>
      </c>
      <c r="AJ38" s="2">
        <f t="shared" si="40"/>
        <v>0</v>
      </c>
      <c r="AK38" s="2">
        <v>236.95</v>
      </c>
      <c r="AL38" s="2">
        <v>55.8</v>
      </c>
      <c r="AM38" s="2">
        <v>45.93</v>
      </c>
      <c r="AN38" s="2">
        <v>5.05</v>
      </c>
      <c r="AO38" s="2">
        <v>135.22</v>
      </c>
      <c r="AP38" s="2">
        <v>0</v>
      </c>
      <c r="AQ38" s="2">
        <v>9.3000000000000007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53</v>
      </c>
      <c r="BK38" s="2"/>
      <c r="BL38" s="2"/>
      <c r="BM38" s="2">
        <v>68</v>
      </c>
      <c r="BN38" s="2">
        <v>0</v>
      </c>
      <c r="BO38" s="2" t="s">
        <v>51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1355</v>
      </c>
      <c r="CO38" s="2">
        <v>0</v>
      </c>
      <c r="CP38" s="2">
        <f t="shared" si="41"/>
        <v>273.12</v>
      </c>
      <c r="CQ38" s="2">
        <f t="shared" si="42"/>
        <v>0</v>
      </c>
      <c r="CR38" s="2">
        <f t="shared" si="43"/>
        <v>17.309999999999999</v>
      </c>
      <c r="CS38" s="2">
        <f t="shared" si="44"/>
        <v>1.9</v>
      </c>
      <c r="CT38" s="2">
        <f t="shared" si="45"/>
        <v>50.97</v>
      </c>
      <c r="CU38" s="2">
        <f t="shared" si="46"/>
        <v>0</v>
      </c>
      <c r="CV38" s="2">
        <f t="shared" si="47"/>
        <v>3.5053559999999995</v>
      </c>
      <c r="CW38" s="2">
        <f t="shared" si="48"/>
        <v>0</v>
      </c>
      <c r="CX38" s="2">
        <f t="shared" si="49"/>
        <v>0</v>
      </c>
      <c r="CY38" s="2">
        <f t="shared" si="50"/>
        <v>185.19</v>
      </c>
      <c r="CZ38" s="2">
        <f t="shared" si="51"/>
        <v>94.65</v>
      </c>
      <c r="DA38" s="2"/>
      <c r="DB38" s="2">
        <v>21</v>
      </c>
      <c r="DC38" s="2" t="s">
        <v>3</v>
      </c>
      <c r="DD38" s="2" t="s">
        <v>29</v>
      </c>
      <c r="DE38" s="2" t="s">
        <v>30</v>
      </c>
      <c r="DF38" s="2" t="s">
        <v>30</v>
      </c>
      <c r="DG38" s="2" t="s">
        <v>30</v>
      </c>
      <c r="DH38" s="2" t="s">
        <v>3</v>
      </c>
      <c r="DI38" s="2" t="s">
        <v>30</v>
      </c>
      <c r="DJ38" s="2" t="s">
        <v>30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27</v>
      </c>
      <c r="DW38" s="2" t="s">
        <v>27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55393972</v>
      </c>
      <c r="EF38" s="2">
        <v>40</v>
      </c>
      <c r="EG38" s="2" t="s">
        <v>31</v>
      </c>
      <c r="EH38" s="2">
        <v>0</v>
      </c>
      <c r="EI38" s="2" t="s">
        <v>3</v>
      </c>
      <c r="EJ38" s="2">
        <v>2</v>
      </c>
      <c r="EK38" s="2">
        <v>68</v>
      </c>
      <c r="EL38" s="2" t="s">
        <v>54</v>
      </c>
      <c r="EM38" s="2" t="s">
        <v>55</v>
      </c>
      <c r="EN38" s="2"/>
      <c r="EO38" s="2" t="s">
        <v>34</v>
      </c>
      <c r="EP38" s="2"/>
      <c r="EQ38" s="2">
        <v>0</v>
      </c>
      <c r="ER38" s="2">
        <v>236.95</v>
      </c>
      <c r="ES38" s="2">
        <v>55.8</v>
      </c>
      <c r="ET38" s="2">
        <v>45.93</v>
      </c>
      <c r="EU38" s="2">
        <v>5.05</v>
      </c>
      <c r="EV38" s="2">
        <v>135.22</v>
      </c>
      <c r="EW38" s="2">
        <v>9.3000000000000007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1139241847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560.73</v>
      </c>
      <c r="GN38" s="2">
        <f t="shared" si="54"/>
        <v>0</v>
      </c>
      <c r="GO38" s="2">
        <f t="shared" si="55"/>
        <v>560.73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ROW(SmtRes!A80)</f>
        <v>80</v>
      </c>
      <c r="D39" s="3">
        <f>ROW(EtalonRes!A108)</f>
        <v>108</v>
      </c>
      <c r="E39" s="3" t="s">
        <v>50</v>
      </c>
      <c r="F39" s="3" t="s">
        <v>51</v>
      </c>
      <c r="G39" s="3" t="s">
        <v>52</v>
      </c>
      <c r="H39" s="3" t="s">
        <v>27</v>
      </c>
      <c r="I39" s="3">
        <v>4</v>
      </c>
      <c r="J39" s="3">
        <v>0</v>
      </c>
      <c r="K39" s="3">
        <v>4</v>
      </c>
      <c r="O39" s="3">
        <f t="shared" si="21"/>
        <v>12607.15</v>
      </c>
      <c r="P39" s="3">
        <f t="shared" si="22"/>
        <v>0</v>
      </c>
      <c r="Q39" s="3">
        <f t="shared" si="23"/>
        <v>1119.08</v>
      </c>
      <c r="R39" s="3">
        <f t="shared" si="24"/>
        <v>428.82</v>
      </c>
      <c r="S39" s="3">
        <f t="shared" si="25"/>
        <v>11488.07</v>
      </c>
      <c r="T39" s="3">
        <f t="shared" si="26"/>
        <v>0</v>
      </c>
      <c r="U39" s="3">
        <f t="shared" si="27"/>
        <v>14.021423999999998</v>
      </c>
      <c r="V39" s="3">
        <f t="shared" si="28"/>
        <v>0</v>
      </c>
      <c r="W39" s="3">
        <f t="shared" si="29"/>
        <v>0</v>
      </c>
      <c r="X39" s="3">
        <f t="shared" si="30"/>
        <v>10725.2</v>
      </c>
      <c r="Y39" s="3">
        <f t="shared" si="31"/>
        <v>5481.77</v>
      </c>
      <c r="AA39" s="3">
        <v>55944370</v>
      </c>
      <c r="AB39" s="3">
        <f t="shared" si="32"/>
        <v>65.213999999999999</v>
      </c>
      <c r="AC39" s="3">
        <f t="shared" si="33"/>
        <v>0</v>
      </c>
      <c r="AD39" s="3">
        <f t="shared" si="34"/>
        <v>16.534800000000001</v>
      </c>
      <c r="AE39" s="3">
        <f t="shared" si="35"/>
        <v>1.8180000000000001</v>
      </c>
      <c r="AF39" s="3">
        <f t="shared" si="36"/>
        <v>48.679200000000002</v>
      </c>
      <c r="AG39" s="3">
        <f t="shared" si="37"/>
        <v>0</v>
      </c>
      <c r="AH39" s="3">
        <f t="shared" si="38"/>
        <v>3.3479999999999999</v>
      </c>
      <c r="AI39" s="3">
        <f t="shared" si="39"/>
        <v>0</v>
      </c>
      <c r="AJ39" s="3">
        <f t="shared" si="40"/>
        <v>0</v>
      </c>
      <c r="AK39" s="3">
        <v>236.95</v>
      </c>
      <c r="AL39" s="3">
        <v>55.8</v>
      </c>
      <c r="AM39" s="3">
        <v>45.93</v>
      </c>
      <c r="AN39" s="3">
        <v>5.05</v>
      </c>
      <c r="AO39" s="3">
        <v>135.22</v>
      </c>
      <c r="AP39" s="3">
        <v>0</v>
      </c>
      <c r="AQ39" s="3">
        <v>9.3000000000000007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16.16</v>
      </c>
      <c r="BC39" s="3">
        <v>10.51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53</v>
      </c>
      <c r="BM39" s="3">
        <v>68</v>
      </c>
      <c r="BN39" s="3">
        <v>0</v>
      </c>
      <c r="BO39" s="3" t="s">
        <v>51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1355</v>
      </c>
      <c r="CO39" s="3">
        <v>0</v>
      </c>
      <c r="CP39" s="3">
        <f t="shared" si="41"/>
        <v>12607.15</v>
      </c>
      <c r="CQ39" s="3">
        <f t="shared" si="42"/>
        <v>0</v>
      </c>
      <c r="CR39" s="3">
        <f t="shared" si="43"/>
        <v>279.73</v>
      </c>
      <c r="CS39" s="3">
        <f t="shared" si="44"/>
        <v>107.07</v>
      </c>
      <c r="CT39" s="3">
        <f t="shared" si="45"/>
        <v>2872.16</v>
      </c>
      <c r="CU39" s="3">
        <f t="shared" si="46"/>
        <v>0</v>
      </c>
      <c r="CV39" s="3">
        <f t="shared" si="47"/>
        <v>3.5053559999999995</v>
      </c>
      <c r="CW39" s="3">
        <f t="shared" si="48"/>
        <v>0</v>
      </c>
      <c r="CX39" s="3">
        <f t="shared" si="49"/>
        <v>0</v>
      </c>
      <c r="CY39" s="3">
        <f t="shared" si="50"/>
        <v>10435.629999999999</v>
      </c>
      <c r="CZ39" s="3">
        <f t="shared" si="51"/>
        <v>5333.76</v>
      </c>
      <c r="DB39" s="3">
        <v>23</v>
      </c>
      <c r="DC39" s="3" t="s">
        <v>3</v>
      </c>
      <c r="DD39" s="3" t="s">
        <v>29</v>
      </c>
      <c r="DE39" s="3" t="s">
        <v>30</v>
      </c>
      <c r="DF39" s="3" t="s">
        <v>30</v>
      </c>
      <c r="DG39" s="3" t="s">
        <v>30</v>
      </c>
      <c r="DH39" s="3" t="s">
        <v>3</v>
      </c>
      <c r="DI39" s="3" t="s">
        <v>30</v>
      </c>
      <c r="DJ39" s="3" t="s">
        <v>30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27</v>
      </c>
      <c r="DW39" s="3" t="s">
        <v>27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55393972</v>
      </c>
      <c r="EF39" s="3">
        <v>40</v>
      </c>
      <c r="EG39" s="3" t="s">
        <v>31</v>
      </c>
      <c r="EH39" s="3">
        <v>0</v>
      </c>
      <c r="EI39" s="3" t="s">
        <v>3</v>
      </c>
      <c r="EJ39" s="3">
        <v>2</v>
      </c>
      <c r="EK39" s="3">
        <v>68</v>
      </c>
      <c r="EL39" s="3" t="s">
        <v>54</v>
      </c>
      <c r="EM39" s="3" t="s">
        <v>55</v>
      </c>
      <c r="EO39" s="3" t="s">
        <v>34</v>
      </c>
      <c r="EQ39" s="3">
        <v>0</v>
      </c>
      <c r="ER39" s="3">
        <v>236.95</v>
      </c>
      <c r="ES39" s="3">
        <v>55.8</v>
      </c>
      <c r="ET39" s="3">
        <v>45.93</v>
      </c>
      <c r="EU39" s="3">
        <v>5.05</v>
      </c>
      <c r="EV39" s="3">
        <v>135.22</v>
      </c>
      <c r="EW39" s="3">
        <v>9.3000000000000007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1139241847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28814.12</v>
      </c>
      <c r="GN39" s="3">
        <f t="shared" si="54"/>
        <v>0</v>
      </c>
      <c r="GO39" s="3">
        <f t="shared" si="55"/>
        <v>28814.12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ROW(SmtRes!A86)</f>
        <v>86</v>
      </c>
      <c r="D40" s="2">
        <f>ROW(EtalonRes!A116)</f>
        <v>116</v>
      </c>
      <c r="E40" s="2" t="s">
        <v>56</v>
      </c>
      <c r="F40" s="2" t="s">
        <v>57</v>
      </c>
      <c r="G40" s="2" t="s">
        <v>58</v>
      </c>
      <c r="H40" s="2" t="s">
        <v>27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58.79</v>
      </c>
      <c r="P40" s="2">
        <f t="shared" si="22"/>
        <v>0</v>
      </c>
      <c r="Q40" s="2">
        <f t="shared" si="23"/>
        <v>13.72</v>
      </c>
      <c r="R40" s="2">
        <f t="shared" si="24"/>
        <v>2.0699999999999998</v>
      </c>
      <c r="S40" s="2">
        <f t="shared" si="25"/>
        <v>45.07</v>
      </c>
      <c r="T40" s="2">
        <f t="shared" si="26"/>
        <v>0</v>
      </c>
      <c r="U40" s="2">
        <f t="shared" si="27"/>
        <v>3.8822760000000001</v>
      </c>
      <c r="V40" s="2">
        <f t="shared" si="28"/>
        <v>0</v>
      </c>
      <c r="W40" s="2">
        <f t="shared" si="29"/>
        <v>0</v>
      </c>
      <c r="X40" s="2">
        <f t="shared" si="30"/>
        <v>42.43</v>
      </c>
      <c r="Y40" s="2">
        <f t="shared" si="31"/>
        <v>21.68</v>
      </c>
      <c r="Z40" s="2"/>
      <c r="AA40" s="2">
        <v>55944368</v>
      </c>
      <c r="AB40" s="2">
        <f t="shared" si="32"/>
        <v>56.1492</v>
      </c>
      <c r="AC40" s="2">
        <f t="shared" si="33"/>
        <v>0</v>
      </c>
      <c r="AD40" s="2">
        <f t="shared" si="34"/>
        <v>13.1004</v>
      </c>
      <c r="AE40" s="2">
        <f t="shared" si="35"/>
        <v>1.9728000000000001</v>
      </c>
      <c r="AF40" s="2">
        <f t="shared" si="36"/>
        <v>43.0488</v>
      </c>
      <c r="AG40" s="2">
        <f t="shared" si="37"/>
        <v>0</v>
      </c>
      <c r="AH40" s="2">
        <f t="shared" si="38"/>
        <v>3.7080000000000002</v>
      </c>
      <c r="AI40" s="2">
        <f t="shared" si="39"/>
        <v>0</v>
      </c>
      <c r="AJ40" s="2">
        <f t="shared" si="40"/>
        <v>0</v>
      </c>
      <c r="AK40" s="2">
        <v>161.07</v>
      </c>
      <c r="AL40" s="2">
        <v>5.0999999999999996</v>
      </c>
      <c r="AM40" s="2">
        <v>36.39</v>
      </c>
      <c r="AN40" s="2">
        <v>5.48</v>
      </c>
      <c r="AO40" s="2">
        <v>119.58</v>
      </c>
      <c r="AP40" s="2">
        <v>0</v>
      </c>
      <c r="AQ40" s="2">
        <v>10.3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59</v>
      </c>
      <c r="BK40" s="2"/>
      <c r="BL40" s="2"/>
      <c r="BM40" s="2">
        <v>72</v>
      </c>
      <c r="BN40" s="2">
        <v>0</v>
      </c>
      <c r="BO40" s="2" t="s">
        <v>57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1355</v>
      </c>
      <c r="CO40" s="2">
        <v>0</v>
      </c>
      <c r="CP40" s="2">
        <f t="shared" si="41"/>
        <v>58.79</v>
      </c>
      <c r="CQ40" s="2">
        <f t="shared" si="42"/>
        <v>0</v>
      </c>
      <c r="CR40" s="2">
        <f t="shared" si="43"/>
        <v>13.72</v>
      </c>
      <c r="CS40" s="2">
        <f t="shared" si="44"/>
        <v>2.0699999999999998</v>
      </c>
      <c r="CT40" s="2">
        <f t="shared" si="45"/>
        <v>45.07</v>
      </c>
      <c r="CU40" s="2">
        <f t="shared" si="46"/>
        <v>0</v>
      </c>
      <c r="CV40" s="2">
        <f t="shared" si="47"/>
        <v>3.8822760000000001</v>
      </c>
      <c r="CW40" s="2">
        <f t="shared" si="48"/>
        <v>0</v>
      </c>
      <c r="CX40" s="2">
        <f t="shared" si="49"/>
        <v>0</v>
      </c>
      <c r="CY40" s="2">
        <f t="shared" si="50"/>
        <v>42.43</v>
      </c>
      <c r="CZ40" s="2">
        <f t="shared" si="51"/>
        <v>21.68</v>
      </c>
      <c r="DA40" s="2"/>
      <c r="DB40" s="2">
        <v>25</v>
      </c>
      <c r="DC40" s="2" t="s">
        <v>3</v>
      </c>
      <c r="DD40" s="2" t="s">
        <v>29</v>
      </c>
      <c r="DE40" s="2" t="s">
        <v>30</v>
      </c>
      <c r="DF40" s="2" t="s">
        <v>30</v>
      </c>
      <c r="DG40" s="2" t="s">
        <v>30</v>
      </c>
      <c r="DH40" s="2" t="s">
        <v>3</v>
      </c>
      <c r="DI40" s="2" t="s">
        <v>30</v>
      </c>
      <c r="DJ40" s="2" t="s">
        <v>30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27</v>
      </c>
      <c r="DW40" s="2" t="s">
        <v>27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55393976</v>
      </c>
      <c r="EF40" s="2">
        <v>40</v>
      </c>
      <c r="EG40" s="2" t="s">
        <v>31</v>
      </c>
      <c r="EH40" s="2">
        <v>0</v>
      </c>
      <c r="EI40" s="2" t="s">
        <v>3</v>
      </c>
      <c r="EJ40" s="2">
        <v>2</v>
      </c>
      <c r="EK40" s="2">
        <v>72</v>
      </c>
      <c r="EL40" s="2" t="s">
        <v>32</v>
      </c>
      <c r="EM40" s="2" t="s">
        <v>33</v>
      </c>
      <c r="EN40" s="2"/>
      <c r="EO40" s="2" t="s">
        <v>34</v>
      </c>
      <c r="EP40" s="2"/>
      <c r="EQ40" s="2">
        <v>0</v>
      </c>
      <c r="ER40" s="2">
        <v>161.07</v>
      </c>
      <c r="ES40" s="2">
        <v>5.0999999999999996</v>
      </c>
      <c r="ET40" s="2">
        <v>36.39</v>
      </c>
      <c r="EU40" s="2">
        <v>5.48</v>
      </c>
      <c r="EV40" s="2">
        <v>119.58</v>
      </c>
      <c r="EW40" s="2">
        <v>10.3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-400545562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122.9</v>
      </c>
      <c r="GN40" s="2">
        <f t="shared" si="54"/>
        <v>0</v>
      </c>
      <c r="GO40" s="2">
        <f t="shared" si="55"/>
        <v>122.9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ROW(SmtRes!A92)</f>
        <v>92</v>
      </c>
      <c r="D41" s="3">
        <f>ROW(EtalonRes!A124)</f>
        <v>124</v>
      </c>
      <c r="E41" s="3" t="s">
        <v>56</v>
      </c>
      <c r="F41" s="3" t="s">
        <v>57</v>
      </c>
      <c r="G41" s="3" t="s">
        <v>58</v>
      </c>
      <c r="H41" s="3" t="s">
        <v>27</v>
      </c>
      <c r="I41" s="3">
        <v>1</v>
      </c>
      <c r="J41" s="3">
        <v>0</v>
      </c>
      <c r="K41" s="3">
        <v>1</v>
      </c>
      <c r="O41" s="3">
        <f t="shared" si="21"/>
        <v>2773.07</v>
      </c>
      <c r="P41" s="3">
        <f t="shared" si="22"/>
        <v>0</v>
      </c>
      <c r="Q41" s="3">
        <f t="shared" si="23"/>
        <v>233.38</v>
      </c>
      <c r="R41" s="3">
        <f t="shared" si="24"/>
        <v>116.64</v>
      </c>
      <c r="S41" s="3">
        <f t="shared" si="25"/>
        <v>2539.69</v>
      </c>
      <c r="T41" s="3">
        <f t="shared" si="26"/>
        <v>0</v>
      </c>
      <c r="U41" s="3">
        <f t="shared" si="27"/>
        <v>3.8822760000000001</v>
      </c>
      <c r="V41" s="3">
        <f t="shared" si="28"/>
        <v>0</v>
      </c>
      <c r="W41" s="3">
        <f t="shared" si="29"/>
        <v>0</v>
      </c>
      <c r="X41" s="3">
        <f t="shared" si="30"/>
        <v>2390.6999999999998</v>
      </c>
      <c r="Y41" s="3">
        <f t="shared" si="31"/>
        <v>1221.9100000000001</v>
      </c>
      <c r="AA41" s="3">
        <v>55944370</v>
      </c>
      <c r="AB41" s="3">
        <f t="shared" si="32"/>
        <v>56.1492</v>
      </c>
      <c r="AC41" s="3">
        <f t="shared" si="33"/>
        <v>0</v>
      </c>
      <c r="AD41" s="3">
        <f t="shared" si="34"/>
        <v>13.1004</v>
      </c>
      <c r="AE41" s="3">
        <f t="shared" si="35"/>
        <v>1.9728000000000001</v>
      </c>
      <c r="AF41" s="3">
        <f t="shared" si="36"/>
        <v>43.0488</v>
      </c>
      <c r="AG41" s="3">
        <f t="shared" si="37"/>
        <v>0</v>
      </c>
      <c r="AH41" s="3">
        <f t="shared" si="38"/>
        <v>3.7080000000000002</v>
      </c>
      <c r="AI41" s="3">
        <f t="shared" si="39"/>
        <v>0</v>
      </c>
      <c r="AJ41" s="3">
        <f t="shared" si="40"/>
        <v>0</v>
      </c>
      <c r="AK41" s="3">
        <v>161.07</v>
      </c>
      <c r="AL41" s="3">
        <v>5.0999999999999996</v>
      </c>
      <c r="AM41" s="3">
        <v>36.39</v>
      </c>
      <c r="AN41" s="3">
        <v>5.48</v>
      </c>
      <c r="AO41" s="3">
        <v>119.58</v>
      </c>
      <c r="AP41" s="3">
        <v>0</v>
      </c>
      <c r="AQ41" s="3">
        <v>10.3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17.010000000000002</v>
      </c>
      <c r="BC41" s="3">
        <v>5.86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59</v>
      </c>
      <c r="BM41" s="3">
        <v>72</v>
      </c>
      <c r="BN41" s="3">
        <v>0</v>
      </c>
      <c r="BO41" s="3" t="s">
        <v>57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1355</v>
      </c>
      <c r="CO41" s="3">
        <v>0</v>
      </c>
      <c r="CP41" s="3">
        <f t="shared" si="41"/>
        <v>2773.07</v>
      </c>
      <c r="CQ41" s="3">
        <f t="shared" si="42"/>
        <v>0</v>
      </c>
      <c r="CR41" s="3">
        <f t="shared" si="43"/>
        <v>233.38</v>
      </c>
      <c r="CS41" s="3">
        <f t="shared" si="44"/>
        <v>116.64</v>
      </c>
      <c r="CT41" s="3">
        <f t="shared" si="45"/>
        <v>2539.69</v>
      </c>
      <c r="CU41" s="3">
        <f t="shared" si="46"/>
        <v>0</v>
      </c>
      <c r="CV41" s="3">
        <f t="shared" si="47"/>
        <v>3.8822760000000001</v>
      </c>
      <c r="CW41" s="3">
        <f t="shared" si="48"/>
        <v>0</v>
      </c>
      <c r="CX41" s="3">
        <f t="shared" si="49"/>
        <v>0</v>
      </c>
      <c r="CY41" s="3">
        <f t="shared" si="50"/>
        <v>2390.6999999999998</v>
      </c>
      <c r="CZ41" s="3">
        <f t="shared" si="51"/>
        <v>1221.9100000000001</v>
      </c>
      <c r="DB41" s="3">
        <v>27</v>
      </c>
      <c r="DC41" s="3" t="s">
        <v>3</v>
      </c>
      <c r="DD41" s="3" t="s">
        <v>29</v>
      </c>
      <c r="DE41" s="3" t="s">
        <v>30</v>
      </c>
      <c r="DF41" s="3" t="s">
        <v>30</v>
      </c>
      <c r="DG41" s="3" t="s">
        <v>30</v>
      </c>
      <c r="DH41" s="3" t="s">
        <v>3</v>
      </c>
      <c r="DI41" s="3" t="s">
        <v>30</v>
      </c>
      <c r="DJ41" s="3" t="s">
        <v>30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27</v>
      </c>
      <c r="DW41" s="3" t="s">
        <v>27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55393976</v>
      </c>
      <c r="EF41" s="3">
        <v>40</v>
      </c>
      <c r="EG41" s="3" t="s">
        <v>31</v>
      </c>
      <c r="EH41" s="3">
        <v>0</v>
      </c>
      <c r="EI41" s="3" t="s">
        <v>3</v>
      </c>
      <c r="EJ41" s="3">
        <v>2</v>
      </c>
      <c r="EK41" s="3">
        <v>72</v>
      </c>
      <c r="EL41" s="3" t="s">
        <v>32</v>
      </c>
      <c r="EM41" s="3" t="s">
        <v>33</v>
      </c>
      <c r="EO41" s="3" t="s">
        <v>34</v>
      </c>
      <c r="EQ41" s="3">
        <v>0</v>
      </c>
      <c r="ER41" s="3">
        <v>161.07</v>
      </c>
      <c r="ES41" s="3">
        <v>5.0999999999999996</v>
      </c>
      <c r="ET41" s="3">
        <v>36.39</v>
      </c>
      <c r="EU41" s="3">
        <v>5.48</v>
      </c>
      <c r="EV41" s="3">
        <v>119.58</v>
      </c>
      <c r="EW41" s="3">
        <v>10.3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-400545562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6385.68</v>
      </c>
      <c r="GN41" s="3">
        <f t="shared" si="54"/>
        <v>0</v>
      </c>
      <c r="GO41" s="3">
        <f t="shared" si="55"/>
        <v>6385.68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ROW(SmtRes!A94)</f>
        <v>94</v>
      </c>
      <c r="D42" s="2">
        <f>ROW(EtalonRes!A127)</f>
        <v>127</v>
      </c>
      <c r="E42" s="2" t="s">
        <v>60</v>
      </c>
      <c r="F42" s="2" t="s">
        <v>61</v>
      </c>
      <c r="G42" s="2" t="s">
        <v>62</v>
      </c>
      <c r="H42" s="2" t="s">
        <v>27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23.04</v>
      </c>
      <c r="P42" s="2">
        <f t="shared" si="22"/>
        <v>0</v>
      </c>
      <c r="Q42" s="2">
        <f t="shared" si="23"/>
        <v>10.02</v>
      </c>
      <c r="R42" s="2">
        <f t="shared" si="24"/>
        <v>1.52</v>
      </c>
      <c r="S42" s="2">
        <f t="shared" si="25"/>
        <v>13.02</v>
      </c>
      <c r="T42" s="2">
        <f t="shared" si="26"/>
        <v>0</v>
      </c>
      <c r="U42" s="2">
        <f t="shared" si="27"/>
        <v>1.1646827999999998</v>
      </c>
      <c r="V42" s="2">
        <f t="shared" si="28"/>
        <v>0</v>
      </c>
      <c r="W42" s="2">
        <f t="shared" si="29"/>
        <v>0</v>
      </c>
      <c r="X42" s="2">
        <f t="shared" si="30"/>
        <v>13.09</v>
      </c>
      <c r="Y42" s="2">
        <f t="shared" si="31"/>
        <v>6.69</v>
      </c>
      <c r="Z42" s="2"/>
      <c r="AA42" s="2">
        <v>55944368</v>
      </c>
      <c r="AB42" s="2">
        <f t="shared" si="32"/>
        <v>22.010400000000001</v>
      </c>
      <c r="AC42" s="2">
        <f t="shared" si="33"/>
        <v>0</v>
      </c>
      <c r="AD42" s="2">
        <f t="shared" si="34"/>
        <v>9.5724</v>
      </c>
      <c r="AE42" s="2">
        <f t="shared" si="35"/>
        <v>1.4543999999999999</v>
      </c>
      <c r="AF42" s="2">
        <f t="shared" si="36"/>
        <v>12.438000000000001</v>
      </c>
      <c r="AG42" s="2">
        <f t="shared" si="37"/>
        <v>0</v>
      </c>
      <c r="AH42" s="2">
        <f t="shared" si="38"/>
        <v>1.1123999999999998</v>
      </c>
      <c r="AI42" s="2">
        <f t="shared" si="39"/>
        <v>0</v>
      </c>
      <c r="AJ42" s="2">
        <f t="shared" si="40"/>
        <v>0</v>
      </c>
      <c r="AK42" s="2">
        <v>61.14</v>
      </c>
      <c r="AL42" s="2">
        <v>0</v>
      </c>
      <c r="AM42" s="2">
        <v>26.59</v>
      </c>
      <c r="AN42" s="2">
        <v>4.04</v>
      </c>
      <c r="AO42" s="2">
        <v>34.549999999999997</v>
      </c>
      <c r="AP42" s="2">
        <v>0</v>
      </c>
      <c r="AQ42" s="2">
        <v>3.09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63</v>
      </c>
      <c r="BK42" s="2"/>
      <c r="BL42" s="2"/>
      <c r="BM42" s="2">
        <v>72</v>
      </c>
      <c r="BN42" s="2">
        <v>0</v>
      </c>
      <c r="BO42" s="2" t="s">
        <v>61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1355</v>
      </c>
      <c r="CO42" s="2">
        <v>0</v>
      </c>
      <c r="CP42" s="2">
        <f t="shared" si="41"/>
        <v>23.04</v>
      </c>
      <c r="CQ42" s="2">
        <f t="shared" si="42"/>
        <v>0</v>
      </c>
      <c r="CR42" s="2">
        <f t="shared" si="43"/>
        <v>10.02</v>
      </c>
      <c r="CS42" s="2">
        <f t="shared" si="44"/>
        <v>1.52</v>
      </c>
      <c r="CT42" s="2">
        <f t="shared" si="45"/>
        <v>13.02</v>
      </c>
      <c r="CU42" s="2">
        <f t="shared" si="46"/>
        <v>0</v>
      </c>
      <c r="CV42" s="2">
        <f t="shared" si="47"/>
        <v>1.1646827999999998</v>
      </c>
      <c r="CW42" s="2">
        <f t="shared" si="48"/>
        <v>0</v>
      </c>
      <c r="CX42" s="2">
        <f t="shared" si="49"/>
        <v>0</v>
      </c>
      <c r="CY42" s="2">
        <f t="shared" si="50"/>
        <v>13.09</v>
      </c>
      <c r="CZ42" s="2">
        <f t="shared" si="51"/>
        <v>6.69</v>
      </c>
      <c r="DA42" s="2"/>
      <c r="DB42" s="2">
        <v>29</v>
      </c>
      <c r="DC42" s="2" t="s">
        <v>3</v>
      </c>
      <c r="DD42" s="2" t="s">
        <v>29</v>
      </c>
      <c r="DE42" s="2" t="s">
        <v>30</v>
      </c>
      <c r="DF42" s="2" t="s">
        <v>30</v>
      </c>
      <c r="DG42" s="2" t="s">
        <v>30</v>
      </c>
      <c r="DH42" s="2" t="s">
        <v>3</v>
      </c>
      <c r="DI42" s="2" t="s">
        <v>30</v>
      </c>
      <c r="DJ42" s="2" t="s">
        <v>30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27</v>
      </c>
      <c r="DW42" s="2" t="s">
        <v>27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55393976</v>
      </c>
      <c r="EF42" s="2">
        <v>40</v>
      </c>
      <c r="EG42" s="2" t="s">
        <v>31</v>
      </c>
      <c r="EH42" s="2">
        <v>0</v>
      </c>
      <c r="EI42" s="2" t="s">
        <v>3</v>
      </c>
      <c r="EJ42" s="2">
        <v>2</v>
      </c>
      <c r="EK42" s="2">
        <v>72</v>
      </c>
      <c r="EL42" s="2" t="s">
        <v>32</v>
      </c>
      <c r="EM42" s="2" t="s">
        <v>33</v>
      </c>
      <c r="EN42" s="2"/>
      <c r="EO42" s="2" t="s">
        <v>34</v>
      </c>
      <c r="EP42" s="2"/>
      <c r="EQ42" s="2">
        <v>0</v>
      </c>
      <c r="ER42" s="2">
        <v>61.14</v>
      </c>
      <c r="ES42" s="2">
        <v>0</v>
      </c>
      <c r="ET42" s="2">
        <v>26.59</v>
      </c>
      <c r="EU42" s="2">
        <v>4.04</v>
      </c>
      <c r="EV42" s="2">
        <v>34.549999999999997</v>
      </c>
      <c r="EW42" s="2">
        <v>3.09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-1651993029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42.82</v>
      </c>
      <c r="GN42" s="2">
        <f t="shared" si="54"/>
        <v>0</v>
      </c>
      <c r="GO42" s="2">
        <f t="shared" si="55"/>
        <v>42.82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ROW(SmtRes!A96)</f>
        <v>96</v>
      </c>
      <c r="D43" s="3">
        <f>ROW(EtalonRes!A130)</f>
        <v>130</v>
      </c>
      <c r="E43" s="3" t="s">
        <v>60</v>
      </c>
      <c r="F43" s="3" t="s">
        <v>61</v>
      </c>
      <c r="G43" s="3" t="s">
        <v>62</v>
      </c>
      <c r="H43" s="3" t="s">
        <v>27</v>
      </c>
      <c r="I43" s="3">
        <v>1</v>
      </c>
      <c r="J43" s="3">
        <v>0</v>
      </c>
      <c r="K43" s="3">
        <v>1</v>
      </c>
      <c r="O43" s="3">
        <f t="shared" si="21"/>
        <v>904.72</v>
      </c>
      <c r="P43" s="3">
        <f t="shared" si="22"/>
        <v>0</v>
      </c>
      <c r="Q43" s="3">
        <f t="shared" si="23"/>
        <v>171.04</v>
      </c>
      <c r="R43" s="3">
        <f t="shared" si="24"/>
        <v>85.65</v>
      </c>
      <c r="S43" s="3">
        <f t="shared" si="25"/>
        <v>733.68</v>
      </c>
      <c r="T43" s="3">
        <f t="shared" si="26"/>
        <v>0</v>
      </c>
      <c r="U43" s="3">
        <f t="shared" si="27"/>
        <v>1.1646827999999998</v>
      </c>
      <c r="V43" s="3">
        <f t="shared" si="28"/>
        <v>0</v>
      </c>
      <c r="W43" s="3">
        <f t="shared" si="29"/>
        <v>0</v>
      </c>
      <c r="X43" s="3">
        <f t="shared" si="30"/>
        <v>737.4</v>
      </c>
      <c r="Y43" s="3">
        <f t="shared" si="31"/>
        <v>376.89</v>
      </c>
      <c r="AA43" s="3">
        <v>55944370</v>
      </c>
      <c r="AB43" s="3">
        <f t="shared" si="32"/>
        <v>22.010400000000001</v>
      </c>
      <c r="AC43" s="3">
        <f t="shared" si="33"/>
        <v>0</v>
      </c>
      <c r="AD43" s="3">
        <f t="shared" si="34"/>
        <v>9.5724</v>
      </c>
      <c r="AE43" s="3">
        <f t="shared" si="35"/>
        <v>1.4543999999999999</v>
      </c>
      <c r="AF43" s="3">
        <f t="shared" si="36"/>
        <v>12.438000000000001</v>
      </c>
      <c r="AG43" s="3">
        <f t="shared" si="37"/>
        <v>0</v>
      </c>
      <c r="AH43" s="3">
        <f t="shared" si="38"/>
        <v>1.1123999999999998</v>
      </c>
      <c r="AI43" s="3">
        <f t="shared" si="39"/>
        <v>0</v>
      </c>
      <c r="AJ43" s="3">
        <f t="shared" si="40"/>
        <v>0</v>
      </c>
      <c r="AK43" s="3">
        <v>61.14</v>
      </c>
      <c r="AL43" s="3">
        <v>0</v>
      </c>
      <c r="AM43" s="3">
        <v>26.59</v>
      </c>
      <c r="AN43" s="3">
        <v>4.04</v>
      </c>
      <c r="AO43" s="3">
        <v>34.549999999999997</v>
      </c>
      <c r="AP43" s="3">
        <v>0</v>
      </c>
      <c r="AQ43" s="3">
        <v>3.09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17.07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63</v>
      </c>
      <c r="BM43" s="3">
        <v>72</v>
      </c>
      <c r="BN43" s="3">
        <v>0</v>
      </c>
      <c r="BO43" s="3" t="s">
        <v>61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1355</v>
      </c>
      <c r="CO43" s="3">
        <v>0</v>
      </c>
      <c r="CP43" s="3">
        <f t="shared" si="41"/>
        <v>904.71999999999991</v>
      </c>
      <c r="CQ43" s="3">
        <f t="shared" si="42"/>
        <v>0</v>
      </c>
      <c r="CR43" s="3">
        <f t="shared" si="43"/>
        <v>171.04</v>
      </c>
      <c r="CS43" s="3">
        <f t="shared" si="44"/>
        <v>85.65</v>
      </c>
      <c r="CT43" s="3">
        <f t="shared" si="45"/>
        <v>733.68</v>
      </c>
      <c r="CU43" s="3">
        <f t="shared" si="46"/>
        <v>0</v>
      </c>
      <c r="CV43" s="3">
        <f t="shared" si="47"/>
        <v>1.1646827999999998</v>
      </c>
      <c r="CW43" s="3">
        <f t="shared" si="48"/>
        <v>0</v>
      </c>
      <c r="CX43" s="3">
        <f t="shared" si="49"/>
        <v>0</v>
      </c>
      <c r="CY43" s="3">
        <f t="shared" si="50"/>
        <v>737.4</v>
      </c>
      <c r="CZ43" s="3">
        <f t="shared" si="51"/>
        <v>376.89</v>
      </c>
      <c r="DB43" s="3">
        <v>31</v>
      </c>
      <c r="DC43" s="3" t="s">
        <v>3</v>
      </c>
      <c r="DD43" s="3" t="s">
        <v>29</v>
      </c>
      <c r="DE43" s="3" t="s">
        <v>30</v>
      </c>
      <c r="DF43" s="3" t="s">
        <v>30</v>
      </c>
      <c r="DG43" s="3" t="s">
        <v>30</v>
      </c>
      <c r="DH43" s="3" t="s">
        <v>3</v>
      </c>
      <c r="DI43" s="3" t="s">
        <v>30</v>
      </c>
      <c r="DJ43" s="3" t="s">
        <v>30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27</v>
      </c>
      <c r="DW43" s="3" t="s">
        <v>27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55393976</v>
      </c>
      <c r="EF43" s="3">
        <v>40</v>
      </c>
      <c r="EG43" s="3" t="s">
        <v>31</v>
      </c>
      <c r="EH43" s="3">
        <v>0</v>
      </c>
      <c r="EI43" s="3" t="s">
        <v>3</v>
      </c>
      <c r="EJ43" s="3">
        <v>2</v>
      </c>
      <c r="EK43" s="3">
        <v>72</v>
      </c>
      <c r="EL43" s="3" t="s">
        <v>32</v>
      </c>
      <c r="EM43" s="3" t="s">
        <v>33</v>
      </c>
      <c r="EO43" s="3" t="s">
        <v>34</v>
      </c>
      <c r="EQ43" s="3">
        <v>0</v>
      </c>
      <c r="ER43" s="3">
        <v>61.14</v>
      </c>
      <c r="ES43" s="3">
        <v>0</v>
      </c>
      <c r="ET43" s="3">
        <v>26.59</v>
      </c>
      <c r="EU43" s="3">
        <v>4.04</v>
      </c>
      <c r="EV43" s="3">
        <v>34.549999999999997</v>
      </c>
      <c r="EW43" s="3">
        <v>3.09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-1651993029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2019.01</v>
      </c>
      <c r="GN43" s="3">
        <f t="shared" si="54"/>
        <v>0</v>
      </c>
      <c r="GO43" s="3">
        <f t="shared" si="55"/>
        <v>2019.01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ROW(SmtRes!A102)</f>
        <v>102</v>
      </c>
      <c r="D44" s="2">
        <f>ROW(EtalonRes!A137)</f>
        <v>137</v>
      </c>
      <c r="E44" s="2" t="s">
        <v>64</v>
      </c>
      <c r="F44" s="2" t="s">
        <v>65</v>
      </c>
      <c r="G44" s="2" t="s">
        <v>66</v>
      </c>
      <c r="H44" s="2" t="s">
        <v>27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7.15</v>
      </c>
      <c r="P44" s="2">
        <f t="shared" si="22"/>
        <v>0</v>
      </c>
      <c r="Q44" s="2">
        <f t="shared" si="23"/>
        <v>0.01</v>
      </c>
      <c r="R44" s="2">
        <f t="shared" si="24"/>
        <v>0</v>
      </c>
      <c r="S44" s="2">
        <f t="shared" si="25"/>
        <v>7.14</v>
      </c>
      <c r="T44" s="2">
        <f t="shared" si="26"/>
        <v>0</v>
      </c>
      <c r="U44" s="2">
        <f t="shared" si="27"/>
        <v>0.51261120000000004</v>
      </c>
      <c r="V44" s="2">
        <f t="shared" si="28"/>
        <v>0</v>
      </c>
      <c r="W44" s="2">
        <f t="shared" si="29"/>
        <v>0</v>
      </c>
      <c r="X44" s="2">
        <f t="shared" si="30"/>
        <v>6.43</v>
      </c>
      <c r="Y44" s="2">
        <f t="shared" si="31"/>
        <v>3.28</v>
      </c>
      <c r="Z44" s="2"/>
      <c r="AA44" s="2">
        <v>55944368</v>
      </c>
      <c r="AB44" s="2">
        <f t="shared" si="32"/>
        <v>6.8255999999999997</v>
      </c>
      <c r="AC44" s="2">
        <f t="shared" si="33"/>
        <v>0</v>
      </c>
      <c r="AD44" s="2">
        <f t="shared" si="34"/>
        <v>7.1999999999999998E-3</v>
      </c>
      <c r="AE44" s="2">
        <f t="shared" si="35"/>
        <v>0</v>
      </c>
      <c r="AF44" s="2">
        <f t="shared" si="36"/>
        <v>6.8183999999999996</v>
      </c>
      <c r="AG44" s="2">
        <f t="shared" si="37"/>
        <v>0</v>
      </c>
      <c r="AH44" s="2">
        <f t="shared" si="38"/>
        <v>0.48960000000000004</v>
      </c>
      <c r="AI44" s="2">
        <f t="shared" si="39"/>
        <v>0</v>
      </c>
      <c r="AJ44" s="2">
        <f t="shared" si="40"/>
        <v>0</v>
      </c>
      <c r="AK44" s="2">
        <v>21.3</v>
      </c>
      <c r="AL44" s="2">
        <v>2.34</v>
      </c>
      <c r="AM44" s="2">
        <v>0.02</v>
      </c>
      <c r="AN44" s="2">
        <v>0</v>
      </c>
      <c r="AO44" s="2">
        <v>18.940000000000001</v>
      </c>
      <c r="AP44" s="2">
        <v>0</v>
      </c>
      <c r="AQ44" s="2">
        <v>1.36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67</v>
      </c>
      <c r="BK44" s="2"/>
      <c r="BL44" s="2"/>
      <c r="BM44" s="2">
        <v>68</v>
      </c>
      <c r="BN44" s="2">
        <v>0</v>
      </c>
      <c r="BO44" s="2" t="s">
        <v>65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1355</v>
      </c>
      <c r="CO44" s="2">
        <v>0</v>
      </c>
      <c r="CP44" s="2">
        <f t="shared" si="41"/>
        <v>7.1499999999999995</v>
      </c>
      <c r="CQ44" s="2">
        <f t="shared" si="42"/>
        <v>0</v>
      </c>
      <c r="CR44" s="2">
        <f t="shared" si="43"/>
        <v>0.01</v>
      </c>
      <c r="CS44" s="2">
        <f t="shared" si="44"/>
        <v>0</v>
      </c>
      <c r="CT44" s="2">
        <f t="shared" si="45"/>
        <v>7.14</v>
      </c>
      <c r="CU44" s="2">
        <f t="shared" si="46"/>
        <v>0</v>
      </c>
      <c r="CV44" s="2">
        <f t="shared" si="47"/>
        <v>0.51261120000000004</v>
      </c>
      <c r="CW44" s="2">
        <f t="shared" si="48"/>
        <v>0</v>
      </c>
      <c r="CX44" s="2">
        <f t="shared" si="49"/>
        <v>0</v>
      </c>
      <c r="CY44" s="2">
        <f t="shared" si="50"/>
        <v>6.43</v>
      </c>
      <c r="CZ44" s="2">
        <f t="shared" si="51"/>
        <v>3.28</v>
      </c>
      <c r="DA44" s="2"/>
      <c r="DB44" s="2">
        <v>33</v>
      </c>
      <c r="DC44" s="2" t="s">
        <v>3</v>
      </c>
      <c r="DD44" s="2" t="s">
        <v>29</v>
      </c>
      <c r="DE44" s="2" t="s">
        <v>30</v>
      </c>
      <c r="DF44" s="2" t="s">
        <v>30</v>
      </c>
      <c r="DG44" s="2" t="s">
        <v>30</v>
      </c>
      <c r="DH44" s="2" t="s">
        <v>3</v>
      </c>
      <c r="DI44" s="2" t="s">
        <v>30</v>
      </c>
      <c r="DJ44" s="2" t="s">
        <v>30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27</v>
      </c>
      <c r="DW44" s="2" t="s">
        <v>27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55393972</v>
      </c>
      <c r="EF44" s="2">
        <v>40</v>
      </c>
      <c r="EG44" s="2" t="s">
        <v>31</v>
      </c>
      <c r="EH44" s="2">
        <v>0</v>
      </c>
      <c r="EI44" s="2" t="s">
        <v>3</v>
      </c>
      <c r="EJ44" s="2">
        <v>2</v>
      </c>
      <c r="EK44" s="2">
        <v>68</v>
      </c>
      <c r="EL44" s="2" t="s">
        <v>54</v>
      </c>
      <c r="EM44" s="2" t="s">
        <v>55</v>
      </c>
      <c r="EN44" s="2"/>
      <c r="EO44" s="2" t="s">
        <v>34</v>
      </c>
      <c r="EP44" s="2"/>
      <c r="EQ44" s="2">
        <v>0</v>
      </c>
      <c r="ER44" s="2">
        <v>21.3</v>
      </c>
      <c r="ES44" s="2">
        <v>2.34</v>
      </c>
      <c r="ET44" s="2">
        <v>0.02</v>
      </c>
      <c r="EU44" s="2">
        <v>0</v>
      </c>
      <c r="EV44" s="2">
        <v>18.940000000000001</v>
      </c>
      <c r="EW44" s="2">
        <v>1.36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1815428302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16.86</v>
      </c>
      <c r="GN44" s="2">
        <f t="shared" si="54"/>
        <v>0</v>
      </c>
      <c r="GO44" s="2">
        <f t="shared" si="55"/>
        <v>16.86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ROW(SmtRes!A108)</f>
        <v>108</v>
      </c>
      <c r="D45" s="3">
        <f>ROW(EtalonRes!A144)</f>
        <v>144</v>
      </c>
      <c r="E45" s="3" t="s">
        <v>64</v>
      </c>
      <c r="F45" s="3" t="s">
        <v>65</v>
      </c>
      <c r="G45" s="3" t="s">
        <v>66</v>
      </c>
      <c r="H45" s="3" t="s">
        <v>27</v>
      </c>
      <c r="I45" s="3">
        <v>1</v>
      </c>
      <c r="J45" s="3">
        <v>0</v>
      </c>
      <c r="K45" s="3">
        <v>1</v>
      </c>
      <c r="O45" s="3">
        <f t="shared" si="21"/>
        <v>402.45</v>
      </c>
      <c r="P45" s="3">
        <f t="shared" si="22"/>
        <v>0</v>
      </c>
      <c r="Q45" s="3">
        <f t="shared" si="23"/>
        <v>0.11</v>
      </c>
      <c r="R45" s="3">
        <f t="shared" si="24"/>
        <v>0</v>
      </c>
      <c r="S45" s="3">
        <f t="shared" si="25"/>
        <v>402.34</v>
      </c>
      <c r="T45" s="3">
        <f t="shared" si="26"/>
        <v>0</v>
      </c>
      <c r="U45" s="3">
        <f t="shared" si="27"/>
        <v>0.51261120000000004</v>
      </c>
      <c r="V45" s="3">
        <f t="shared" si="28"/>
        <v>0</v>
      </c>
      <c r="W45" s="3">
        <f t="shared" si="29"/>
        <v>0</v>
      </c>
      <c r="X45" s="3">
        <f t="shared" si="30"/>
        <v>362.11</v>
      </c>
      <c r="Y45" s="3">
        <f t="shared" si="31"/>
        <v>185.08</v>
      </c>
      <c r="AA45" s="3">
        <v>55944370</v>
      </c>
      <c r="AB45" s="3">
        <f t="shared" si="32"/>
        <v>6.8255999999999997</v>
      </c>
      <c r="AC45" s="3">
        <f t="shared" si="33"/>
        <v>0</v>
      </c>
      <c r="AD45" s="3">
        <f t="shared" si="34"/>
        <v>7.1999999999999998E-3</v>
      </c>
      <c r="AE45" s="3">
        <f t="shared" si="35"/>
        <v>0</v>
      </c>
      <c r="AF45" s="3">
        <f t="shared" si="36"/>
        <v>6.8183999999999996</v>
      </c>
      <c r="AG45" s="3">
        <f t="shared" si="37"/>
        <v>0</v>
      </c>
      <c r="AH45" s="3">
        <f t="shared" si="38"/>
        <v>0.48960000000000004</v>
      </c>
      <c r="AI45" s="3">
        <f t="shared" si="39"/>
        <v>0</v>
      </c>
      <c r="AJ45" s="3">
        <f t="shared" si="40"/>
        <v>0</v>
      </c>
      <c r="AK45" s="3">
        <v>21.3</v>
      </c>
      <c r="AL45" s="3">
        <v>2.34</v>
      </c>
      <c r="AM45" s="3">
        <v>0.02</v>
      </c>
      <c r="AN45" s="3">
        <v>0</v>
      </c>
      <c r="AO45" s="3">
        <v>18.940000000000001</v>
      </c>
      <c r="AP45" s="3">
        <v>0</v>
      </c>
      <c r="AQ45" s="3">
        <v>1.36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11</v>
      </c>
      <c r="BC45" s="3">
        <v>10.24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67</v>
      </c>
      <c r="BM45" s="3">
        <v>68</v>
      </c>
      <c r="BN45" s="3">
        <v>0</v>
      </c>
      <c r="BO45" s="3" t="s">
        <v>65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1355</v>
      </c>
      <c r="CO45" s="3">
        <v>0</v>
      </c>
      <c r="CP45" s="3">
        <f t="shared" si="41"/>
        <v>402.45</v>
      </c>
      <c r="CQ45" s="3">
        <f t="shared" si="42"/>
        <v>0</v>
      </c>
      <c r="CR45" s="3">
        <f t="shared" si="43"/>
        <v>0.11</v>
      </c>
      <c r="CS45" s="3">
        <f t="shared" si="44"/>
        <v>0</v>
      </c>
      <c r="CT45" s="3">
        <f t="shared" si="45"/>
        <v>402.34</v>
      </c>
      <c r="CU45" s="3">
        <f t="shared" si="46"/>
        <v>0</v>
      </c>
      <c r="CV45" s="3">
        <f t="shared" si="47"/>
        <v>0.51261120000000004</v>
      </c>
      <c r="CW45" s="3">
        <f t="shared" si="48"/>
        <v>0</v>
      </c>
      <c r="CX45" s="3">
        <f t="shared" si="49"/>
        <v>0</v>
      </c>
      <c r="CY45" s="3">
        <f t="shared" si="50"/>
        <v>362.11</v>
      </c>
      <c r="CZ45" s="3">
        <f t="shared" si="51"/>
        <v>185.08</v>
      </c>
      <c r="DB45" s="3">
        <v>35</v>
      </c>
      <c r="DC45" s="3" t="s">
        <v>3</v>
      </c>
      <c r="DD45" s="3" t="s">
        <v>29</v>
      </c>
      <c r="DE45" s="3" t="s">
        <v>30</v>
      </c>
      <c r="DF45" s="3" t="s">
        <v>30</v>
      </c>
      <c r="DG45" s="3" t="s">
        <v>30</v>
      </c>
      <c r="DH45" s="3" t="s">
        <v>3</v>
      </c>
      <c r="DI45" s="3" t="s">
        <v>30</v>
      </c>
      <c r="DJ45" s="3" t="s">
        <v>30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27</v>
      </c>
      <c r="DW45" s="3" t="s">
        <v>27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55393972</v>
      </c>
      <c r="EF45" s="3">
        <v>40</v>
      </c>
      <c r="EG45" s="3" t="s">
        <v>31</v>
      </c>
      <c r="EH45" s="3">
        <v>0</v>
      </c>
      <c r="EI45" s="3" t="s">
        <v>3</v>
      </c>
      <c r="EJ45" s="3">
        <v>2</v>
      </c>
      <c r="EK45" s="3">
        <v>68</v>
      </c>
      <c r="EL45" s="3" t="s">
        <v>54</v>
      </c>
      <c r="EM45" s="3" t="s">
        <v>55</v>
      </c>
      <c r="EO45" s="3" t="s">
        <v>34</v>
      </c>
      <c r="EQ45" s="3">
        <v>0</v>
      </c>
      <c r="ER45" s="3">
        <v>21.3</v>
      </c>
      <c r="ES45" s="3">
        <v>2.34</v>
      </c>
      <c r="ET45" s="3">
        <v>0.02</v>
      </c>
      <c r="EU45" s="3">
        <v>0</v>
      </c>
      <c r="EV45" s="3">
        <v>18.940000000000001</v>
      </c>
      <c r="EW45" s="3">
        <v>1.36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1815428302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949.64</v>
      </c>
      <c r="GN45" s="3">
        <f t="shared" si="54"/>
        <v>0</v>
      </c>
      <c r="GO45" s="3">
        <f t="shared" si="55"/>
        <v>949.64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ROW(SmtRes!A116)</f>
        <v>116</v>
      </c>
      <c r="D46" s="2">
        <f>ROW(EtalonRes!A153)</f>
        <v>153</v>
      </c>
      <c r="E46" s="2" t="s">
        <v>68</v>
      </c>
      <c r="F46" s="2" t="s">
        <v>69</v>
      </c>
      <c r="G46" s="2" t="s">
        <v>70</v>
      </c>
      <c r="H46" s="2" t="s">
        <v>27</v>
      </c>
      <c r="I46" s="2">
        <f>ROUND(1+1+4+2+1+2+2+43+1+8+20+1+1+1+2+1+3,9)</f>
        <v>94</v>
      </c>
      <c r="J46" s="2">
        <v>0</v>
      </c>
      <c r="K46" s="2">
        <f>ROUND(1+1+4+2+1+2+2+43+1+8+20+1+1+1+2+1+3,9)</f>
        <v>94</v>
      </c>
      <c r="L46" s="2"/>
      <c r="M46" s="2"/>
      <c r="N46" s="2"/>
      <c r="O46" s="2">
        <f t="shared" si="21"/>
        <v>1565.32</v>
      </c>
      <c r="P46" s="2">
        <f t="shared" si="22"/>
        <v>0</v>
      </c>
      <c r="Q46" s="2">
        <f t="shared" si="23"/>
        <v>617.20000000000005</v>
      </c>
      <c r="R46" s="2">
        <f t="shared" si="24"/>
        <v>111.96</v>
      </c>
      <c r="S46" s="2">
        <f t="shared" si="25"/>
        <v>948.12</v>
      </c>
      <c r="T46" s="2">
        <f t="shared" si="26"/>
        <v>0</v>
      </c>
      <c r="U46" s="2">
        <f t="shared" si="27"/>
        <v>72.986788799999985</v>
      </c>
      <c r="V46" s="2">
        <f t="shared" si="28"/>
        <v>0</v>
      </c>
      <c r="W46" s="2">
        <f t="shared" si="29"/>
        <v>0</v>
      </c>
      <c r="X46" s="2">
        <f t="shared" si="30"/>
        <v>1028.28</v>
      </c>
      <c r="Y46" s="2">
        <f t="shared" si="31"/>
        <v>540.64</v>
      </c>
      <c r="Z46" s="2"/>
      <c r="AA46" s="2">
        <v>55944368</v>
      </c>
      <c r="AB46" s="2">
        <f t="shared" si="32"/>
        <v>15.9048</v>
      </c>
      <c r="AC46" s="2">
        <f t="shared" si="33"/>
        <v>0</v>
      </c>
      <c r="AD46" s="2">
        <f t="shared" si="34"/>
        <v>6.2712000000000003</v>
      </c>
      <c r="AE46" s="2">
        <f t="shared" si="35"/>
        <v>1.1375999999999999</v>
      </c>
      <c r="AF46" s="2">
        <f t="shared" si="36"/>
        <v>9.6335999999999995</v>
      </c>
      <c r="AG46" s="2">
        <f t="shared" si="37"/>
        <v>0</v>
      </c>
      <c r="AH46" s="2">
        <f t="shared" si="38"/>
        <v>0.74159999999999993</v>
      </c>
      <c r="AI46" s="2">
        <f t="shared" si="39"/>
        <v>0</v>
      </c>
      <c r="AJ46" s="2">
        <f t="shared" si="40"/>
        <v>0</v>
      </c>
      <c r="AK46" s="2">
        <v>45.64</v>
      </c>
      <c r="AL46" s="2">
        <v>1.46</v>
      </c>
      <c r="AM46" s="2">
        <v>17.420000000000002</v>
      </c>
      <c r="AN46" s="2">
        <v>3.16</v>
      </c>
      <c r="AO46" s="2">
        <v>26.76</v>
      </c>
      <c r="AP46" s="2">
        <v>0</v>
      </c>
      <c r="AQ46" s="2">
        <v>2.06</v>
      </c>
      <c r="AR46" s="2">
        <v>0</v>
      </c>
      <c r="AS46" s="2">
        <v>0</v>
      </c>
      <c r="AT46" s="2">
        <v>97</v>
      </c>
      <c r="AU46" s="2">
        <v>51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71</v>
      </c>
      <c r="BK46" s="2"/>
      <c r="BL46" s="2"/>
      <c r="BM46" s="2">
        <v>67</v>
      </c>
      <c r="BN46" s="2">
        <v>0</v>
      </c>
      <c r="BO46" s="2" t="s">
        <v>69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97</v>
      </c>
      <c r="CA46" s="2">
        <v>51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1355</v>
      </c>
      <c r="CO46" s="2">
        <v>0</v>
      </c>
      <c r="CP46" s="2">
        <f t="shared" si="41"/>
        <v>1565.3200000000002</v>
      </c>
      <c r="CQ46" s="2">
        <f t="shared" si="42"/>
        <v>0</v>
      </c>
      <c r="CR46" s="2">
        <f t="shared" si="43"/>
        <v>6.57</v>
      </c>
      <c r="CS46" s="2">
        <f t="shared" si="44"/>
        <v>1.19</v>
      </c>
      <c r="CT46" s="2">
        <f t="shared" si="45"/>
        <v>10.09</v>
      </c>
      <c r="CU46" s="2">
        <f t="shared" si="46"/>
        <v>0</v>
      </c>
      <c r="CV46" s="2">
        <f t="shared" si="47"/>
        <v>0.7764551999999999</v>
      </c>
      <c r="CW46" s="2">
        <f t="shared" si="48"/>
        <v>0</v>
      </c>
      <c r="CX46" s="2">
        <f t="shared" si="49"/>
        <v>0</v>
      </c>
      <c r="CY46" s="2">
        <f t="shared" si="50"/>
        <v>920.83</v>
      </c>
      <c r="CZ46" s="2">
        <f t="shared" si="51"/>
        <v>484.15</v>
      </c>
      <c r="DA46" s="2"/>
      <c r="DB46" s="2">
        <v>37</v>
      </c>
      <c r="DC46" s="2" t="s">
        <v>3</v>
      </c>
      <c r="DD46" s="2" t="s">
        <v>29</v>
      </c>
      <c r="DE46" s="2" t="s">
        <v>30</v>
      </c>
      <c r="DF46" s="2" t="s">
        <v>30</v>
      </c>
      <c r="DG46" s="2" t="s">
        <v>30</v>
      </c>
      <c r="DH46" s="2" t="s">
        <v>3</v>
      </c>
      <c r="DI46" s="2" t="s">
        <v>30</v>
      </c>
      <c r="DJ46" s="2" t="s">
        <v>30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27</v>
      </c>
      <c r="DW46" s="2" t="s">
        <v>27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55393971</v>
      </c>
      <c r="EF46" s="2">
        <v>40</v>
      </c>
      <c r="EG46" s="2" t="s">
        <v>31</v>
      </c>
      <c r="EH46" s="2">
        <v>0</v>
      </c>
      <c r="EI46" s="2" t="s">
        <v>3</v>
      </c>
      <c r="EJ46" s="2">
        <v>2</v>
      </c>
      <c r="EK46" s="2">
        <v>67</v>
      </c>
      <c r="EL46" s="2" t="s">
        <v>48</v>
      </c>
      <c r="EM46" s="2" t="s">
        <v>49</v>
      </c>
      <c r="EN46" s="2"/>
      <c r="EO46" s="2" t="s">
        <v>34</v>
      </c>
      <c r="EP46" s="2"/>
      <c r="EQ46" s="2">
        <v>0</v>
      </c>
      <c r="ER46" s="2">
        <v>45.64</v>
      </c>
      <c r="ES46" s="2">
        <v>1.46</v>
      </c>
      <c r="ET46" s="2">
        <v>17.420000000000002</v>
      </c>
      <c r="EU46" s="2">
        <v>3.16</v>
      </c>
      <c r="EV46" s="2">
        <v>26.76</v>
      </c>
      <c r="EW46" s="2">
        <v>2.06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97</v>
      </c>
      <c r="FY46" s="2">
        <v>51</v>
      </c>
      <c r="FZ46" s="2"/>
      <c r="GA46" s="2" t="s">
        <v>3</v>
      </c>
      <c r="GB46" s="2"/>
      <c r="GC46" s="2"/>
      <c r="GD46" s="2">
        <v>1</v>
      </c>
      <c r="GE46" s="2"/>
      <c r="GF46" s="2">
        <v>1181136527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3134.24</v>
      </c>
      <c r="GN46" s="2">
        <f t="shared" si="54"/>
        <v>0</v>
      </c>
      <c r="GO46" s="2">
        <f t="shared" si="55"/>
        <v>3134.24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ROW(SmtRes!A124)</f>
        <v>124</v>
      </c>
      <c r="D47" s="3">
        <f>ROW(EtalonRes!A162)</f>
        <v>162</v>
      </c>
      <c r="E47" s="3" t="s">
        <v>68</v>
      </c>
      <c r="F47" s="3" t="s">
        <v>69</v>
      </c>
      <c r="G47" s="3" t="s">
        <v>70</v>
      </c>
      <c r="H47" s="3" t="s">
        <v>27</v>
      </c>
      <c r="I47" s="3">
        <f>ROUND(1+1+4+2+1+2+2+43+1+8+20+1+1+1+2+1+3,9)</f>
        <v>94</v>
      </c>
      <c r="J47" s="3">
        <v>0</v>
      </c>
      <c r="K47" s="3">
        <f>ROUND(1+1+4+2+1+2+2+43+1+8+20+1+1+1+2+1+3,9)</f>
        <v>94</v>
      </c>
      <c r="O47" s="3">
        <f t="shared" si="21"/>
        <v>65702.67</v>
      </c>
      <c r="P47" s="3">
        <f t="shared" si="22"/>
        <v>0</v>
      </c>
      <c r="Q47" s="3">
        <f t="shared" si="23"/>
        <v>12276.11</v>
      </c>
      <c r="R47" s="3">
        <f t="shared" si="24"/>
        <v>6308.95</v>
      </c>
      <c r="S47" s="3">
        <f t="shared" si="25"/>
        <v>53426.559999999998</v>
      </c>
      <c r="T47" s="3">
        <f t="shared" si="26"/>
        <v>0</v>
      </c>
      <c r="U47" s="3">
        <f t="shared" si="27"/>
        <v>72.986788799999985</v>
      </c>
      <c r="V47" s="3">
        <f t="shared" si="28"/>
        <v>0</v>
      </c>
      <c r="W47" s="3">
        <f t="shared" si="29"/>
        <v>0</v>
      </c>
      <c r="X47" s="3">
        <f t="shared" si="30"/>
        <v>57943.44</v>
      </c>
      <c r="Y47" s="3">
        <f t="shared" si="31"/>
        <v>30465.11</v>
      </c>
      <c r="AA47" s="3">
        <v>55944370</v>
      </c>
      <c r="AB47" s="3">
        <f t="shared" si="32"/>
        <v>15.9048</v>
      </c>
      <c r="AC47" s="3">
        <f t="shared" si="33"/>
        <v>0</v>
      </c>
      <c r="AD47" s="3">
        <f t="shared" si="34"/>
        <v>6.2712000000000003</v>
      </c>
      <c r="AE47" s="3">
        <f t="shared" si="35"/>
        <v>1.1375999999999999</v>
      </c>
      <c r="AF47" s="3">
        <f t="shared" si="36"/>
        <v>9.6335999999999995</v>
      </c>
      <c r="AG47" s="3">
        <f t="shared" si="37"/>
        <v>0</v>
      </c>
      <c r="AH47" s="3">
        <f t="shared" si="38"/>
        <v>0.74159999999999993</v>
      </c>
      <c r="AI47" s="3">
        <f t="shared" si="39"/>
        <v>0</v>
      </c>
      <c r="AJ47" s="3">
        <f t="shared" si="40"/>
        <v>0</v>
      </c>
      <c r="AK47" s="3">
        <v>45.64</v>
      </c>
      <c r="AL47" s="3">
        <v>1.46</v>
      </c>
      <c r="AM47" s="3">
        <v>17.420000000000002</v>
      </c>
      <c r="AN47" s="3">
        <v>3.16</v>
      </c>
      <c r="AO47" s="3">
        <v>26.76</v>
      </c>
      <c r="AP47" s="3">
        <v>0</v>
      </c>
      <c r="AQ47" s="3">
        <v>2.06</v>
      </c>
      <c r="AR47" s="3">
        <v>0</v>
      </c>
      <c r="AS47" s="3">
        <v>0</v>
      </c>
      <c r="AT47" s="3">
        <v>97</v>
      </c>
      <c r="AU47" s="3">
        <v>51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19.89</v>
      </c>
      <c r="BC47" s="3">
        <v>11.05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71</v>
      </c>
      <c r="BM47" s="3">
        <v>67</v>
      </c>
      <c r="BN47" s="3">
        <v>0</v>
      </c>
      <c r="BO47" s="3" t="s">
        <v>69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97</v>
      </c>
      <c r="CA47" s="3">
        <v>51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1355</v>
      </c>
      <c r="CO47" s="3">
        <v>0</v>
      </c>
      <c r="CP47" s="3">
        <f t="shared" si="41"/>
        <v>65702.67</v>
      </c>
      <c r="CQ47" s="3">
        <f t="shared" si="42"/>
        <v>0</v>
      </c>
      <c r="CR47" s="3">
        <f t="shared" si="43"/>
        <v>130.68</v>
      </c>
      <c r="CS47" s="3">
        <f t="shared" si="44"/>
        <v>67.06</v>
      </c>
      <c r="CT47" s="3">
        <f t="shared" si="45"/>
        <v>568.57000000000005</v>
      </c>
      <c r="CU47" s="3">
        <f t="shared" si="46"/>
        <v>0</v>
      </c>
      <c r="CV47" s="3">
        <f t="shared" si="47"/>
        <v>0.7764551999999999</v>
      </c>
      <c r="CW47" s="3">
        <f t="shared" si="48"/>
        <v>0</v>
      </c>
      <c r="CX47" s="3">
        <f t="shared" si="49"/>
        <v>0</v>
      </c>
      <c r="CY47" s="3">
        <f t="shared" si="50"/>
        <v>51888.81</v>
      </c>
      <c r="CZ47" s="3">
        <f t="shared" si="51"/>
        <v>27281.75</v>
      </c>
      <c r="DB47" s="3">
        <v>39</v>
      </c>
      <c r="DC47" s="3" t="s">
        <v>3</v>
      </c>
      <c r="DD47" s="3" t="s">
        <v>29</v>
      </c>
      <c r="DE47" s="3" t="s">
        <v>30</v>
      </c>
      <c r="DF47" s="3" t="s">
        <v>30</v>
      </c>
      <c r="DG47" s="3" t="s">
        <v>30</v>
      </c>
      <c r="DH47" s="3" t="s">
        <v>3</v>
      </c>
      <c r="DI47" s="3" t="s">
        <v>30</v>
      </c>
      <c r="DJ47" s="3" t="s">
        <v>30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27</v>
      </c>
      <c r="DW47" s="3" t="s">
        <v>27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55393971</v>
      </c>
      <c r="EF47" s="3">
        <v>40</v>
      </c>
      <c r="EG47" s="3" t="s">
        <v>31</v>
      </c>
      <c r="EH47" s="3">
        <v>0</v>
      </c>
      <c r="EI47" s="3" t="s">
        <v>3</v>
      </c>
      <c r="EJ47" s="3">
        <v>2</v>
      </c>
      <c r="EK47" s="3">
        <v>67</v>
      </c>
      <c r="EL47" s="3" t="s">
        <v>48</v>
      </c>
      <c r="EM47" s="3" t="s">
        <v>49</v>
      </c>
      <c r="EO47" s="3" t="s">
        <v>34</v>
      </c>
      <c r="EQ47" s="3">
        <v>0</v>
      </c>
      <c r="ER47" s="3">
        <v>45.64</v>
      </c>
      <c r="ES47" s="3">
        <v>1.46</v>
      </c>
      <c r="ET47" s="3">
        <v>17.420000000000002</v>
      </c>
      <c r="EU47" s="3">
        <v>3.16</v>
      </c>
      <c r="EV47" s="3">
        <v>26.76</v>
      </c>
      <c r="EW47" s="3">
        <v>2.06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97</v>
      </c>
      <c r="FY47" s="3">
        <v>51</v>
      </c>
      <c r="GA47" s="3" t="s">
        <v>3</v>
      </c>
      <c r="GD47" s="3">
        <v>1</v>
      </c>
      <c r="GF47" s="3">
        <v>1181136527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154111.22</v>
      </c>
      <c r="GN47" s="3">
        <f t="shared" si="54"/>
        <v>0</v>
      </c>
      <c r="GO47" s="3">
        <f t="shared" si="55"/>
        <v>154111.22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ROW(SmtRes!A125)</f>
        <v>125</v>
      </c>
      <c r="D48" s="2">
        <f>ROW(EtalonRes!A163)</f>
        <v>163</v>
      </c>
      <c r="E48" s="2" t="s">
        <v>72</v>
      </c>
      <c r="F48" s="2" t="s">
        <v>73</v>
      </c>
      <c r="G48" s="2" t="s">
        <v>74</v>
      </c>
      <c r="H48" s="2" t="s">
        <v>75</v>
      </c>
      <c r="I48" s="2">
        <f>ROUND(6*20/10,9)</f>
        <v>12</v>
      </c>
      <c r="J48" s="2">
        <v>0</v>
      </c>
      <c r="K48" s="2">
        <f>ROUND(6*20/10,9)</f>
        <v>12</v>
      </c>
      <c r="L48" s="2"/>
      <c r="M48" s="2"/>
      <c r="N48" s="2"/>
      <c r="O48" s="2">
        <f t="shared" si="21"/>
        <v>317.79000000000002</v>
      </c>
      <c r="P48" s="2">
        <f t="shared" si="22"/>
        <v>0</v>
      </c>
      <c r="Q48" s="2">
        <f t="shared" si="23"/>
        <v>0.27</v>
      </c>
      <c r="R48" s="2">
        <f t="shared" si="24"/>
        <v>0.05</v>
      </c>
      <c r="S48" s="2">
        <f t="shared" si="25"/>
        <v>317.52</v>
      </c>
      <c r="T48" s="2">
        <f t="shared" si="26"/>
        <v>0</v>
      </c>
      <c r="U48" s="2">
        <f t="shared" si="27"/>
        <v>24.424415999999994</v>
      </c>
      <c r="V48" s="2">
        <f t="shared" si="28"/>
        <v>0</v>
      </c>
      <c r="W48" s="2">
        <f t="shared" si="29"/>
        <v>0</v>
      </c>
      <c r="X48" s="2">
        <f t="shared" si="30"/>
        <v>285.81</v>
      </c>
      <c r="Y48" s="2">
        <f t="shared" si="31"/>
        <v>146.08000000000001</v>
      </c>
      <c r="Z48" s="2"/>
      <c r="AA48" s="2">
        <v>55944368</v>
      </c>
      <c r="AB48" s="2">
        <f t="shared" si="32"/>
        <v>25.293600000000001</v>
      </c>
      <c r="AC48" s="2">
        <f t="shared" si="33"/>
        <v>0</v>
      </c>
      <c r="AD48" s="2">
        <f t="shared" si="34"/>
        <v>2.1600000000000001E-2</v>
      </c>
      <c r="AE48" s="2">
        <f t="shared" si="35"/>
        <v>3.5999999999999999E-3</v>
      </c>
      <c r="AF48" s="2">
        <f t="shared" si="36"/>
        <v>25.271999999999998</v>
      </c>
      <c r="AG48" s="2">
        <f t="shared" si="37"/>
        <v>0</v>
      </c>
      <c r="AH48" s="2">
        <f t="shared" si="38"/>
        <v>1.944</v>
      </c>
      <c r="AI48" s="2">
        <f t="shared" si="39"/>
        <v>0</v>
      </c>
      <c r="AJ48" s="2">
        <f t="shared" si="40"/>
        <v>0</v>
      </c>
      <c r="AK48" s="2">
        <v>79.290000000000006</v>
      </c>
      <c r="AL48" s="2">
        <v>9.0299999999999994</v>
      </c>
      <c r="AM48" s="2">
        <v>0.06</v>
      </c>
      <c r="AN48" s="2">
        <v>0.01</v>
      </c>
      <c r="AO48" s="2">
        <v>70.2</v>
      </c>
      <c r="AP48" s="2">
        <v>0</v>
      </c>
      <c r="AQ48" s="2">
        <v>5.4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76</v>
      </c>
      <c r="BK48" s="2"/>
      <c r="BL48" s="2"/>
      <c r="BM48" s="2">
        <v>68</v>
      </c>
      <c r="BN48" s="2">
        <v>0</v>
      </c>
      <c r="BO48" s="2" t="s">
        <v>73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1355</v>
      </c>
      <c r="CO48" s="2">
        <v>0</v>
      </c>
      <c r="CP48" s="2">
        <f t="shared" si="41"/>
        <v>317.78999999999996</v>
      </c>
      <c r="CQ48" s="2">
        <f t="shared" si="42"/>
        <v>0</v>
      </c>
      <c r="CR48" s="2">
        <f t="shared" si="43"/>
        <v>0.02</v>
      </c>
      <c r="CS48" s="2">
        <f t="shared" si="44"/>
        <v>0</v>
      </c>
      <c r="CT48" s="2">
        <f t="shared" si="45"/>
        <v>26.46</v>
      </c>
      <c r="CU48" s="2">
        <f t="shared" si="46"/>
        <v>0</v>
      </c>
      <c r="CV48" s="2">
        <f t="shared" si="47"/>
        <v>2.0353679999999996</v>
      </c>
      <c r="CW48" s="2">
        <f t="shared" si="48"/>
        <v>0</v>
      </c>
      <c r="CX48" s="2">
        <f t="shared" si="49"/>
        <v>0</v>
      </c>
      <c r="CY48" s="2">
        <f t="shared" si="50"/>
        <v>285.77</v>
      </c>
      <c r="CZ48" s="2">
        <f t="shared" si="51"/>
        <v>146.06</v>
      </c>
      <c r="DA48" s="2"/>
      <c r="DB48" s="2">
        <v>41</v>
      </c>
      <c r="DC48" s="2" t="s">
        <v>3</v>
      </c>
      <c r="DD48" s="2" t="s">
        <v>29</v>
      </c>
      <c r="DE48" s="2" t="s">
        <v>30</v>
      </c>
      <c r="DF48" s="2" t="s">
        <v>30</v>
      </c>
      <c r="DG48" s="2" t="s">
        <v>30</v>
      </c>
      <c r="DH48" s="2" t="s">
        <v>3</v>
      </c>
      <c r="DI48" s="2" t="s">
        <v>30</v>
      </c>
      <c r="DJ48" s="2" t="s">
        <v>30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75</v>
      </c>
      <c r="DW48" s="2" t="s">
        <v>75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55393972</v>
      </c>
      <c r="EF48" s="2">
        <v>40</v>
      </c>
      <c r="EG48" s="2" t="s">
        <v>31</v>
      </c>
      <c r="EH48" s="2">
        <v>0</v>
      </c>
      <c r="EI48" s="2" t="s">
        <v>3</v>
      </c>
      <c r="EJ48" s="2">
        <v>2</v>
      </c>
      <c r="EK48" s="2">
        <v>68</v>
      </c>
      <c r="EL48" s="2" t="s">
        <v>54</v>
      </c>
      <c r="EM48" s="2" t="s">
        <v>55</v>
      </c>
      <c r="EN48" s="2"/>
      <c r="EO48" s="2" t="s">
        <v>34</v>
      </c>
      <c r="EP48" s="2"/>
      <c r="EQ48" s="2">
        <v>0</v>
      </c>
      <c r="ER48" s="2">
        <v>79.290000000000006</v>
      </c>
      <c r="ES48" s="2">
        <v>9.0299999999999994</v>
      </c>
      <c r="ET48" s="2">
        <v>0.06</v>
      </c>
      <c r="EU48" s="2">
        <v>0.01</v>
      </c>
      <c r="EV48" s="2">
        <v>70.2</v>
      </c>
      <c r="EW48" s="2">
        <v>5.4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916812127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749.68</v>
      </c>
      <c r="GN48" s="2">
        <f t="shared" si="54"/>
        <v>0</v>
      </c>
      <c r="GO48" s="2">
        <f t="shared" si="55"/>
        <v>749.68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ROW(SmtRes!A126)</f>
        <v>126</v>
      </c>
      <c r="D49" s="3">
        <f>ROW(EtalonRes!A164)</f>
        <v>164</v>
      </c>
      <c r="E49" s="3" t="s">
        <v>72</v>
      </c>
      <c r="F49" s="3" t="s">
        <v>73</v>
      </c>
      <c r="G49" s="3" t="s">
        <v>74</v>
      </c>
      <c r="H49" s="3" t="s">
        <v>75</v>
      </c>
      <c r="I49" s="3">
        <f>ROUND(6*20/10,9)</f>
        <v>12</v>
      </c>
      <c r="J49" s="3">
        <v>0</v>
      </c>
      <c r="K49" s="3">
        <f>ROUND(6*20/10,9)</f>
        <v>12</v>
      </c>
      <c r="O49" s="3">
        <f t="shared" si="21"/>
        <v>17897.25</v>
      </c>
      <c r="P49" s="3">
        <f t="shared" si="22"/>
        <v>0</v>
      </c>
      <c r="Q49" s="3">
        <f t="shared" si="23"/>
        <v>5</v>
      </c>
      <c r="R49" s="3">
        <f t="shared" si="24"/>
        <v>2.82</v>
      </c>
      <c r="S49" s="3">
        <f t="shared" si="25"/>
        <v>17892.25</v>
      </c>
      <c r="T49" s="3">
        <f t="shared" si="26"/>
        <v>0</v>
      </c>
      <c r="U49" s="3">
        <f t="shared" si="27"/>
        <v>24.424415999999994</v>
      </c>
      <c r="V49" s="3">
        <f t="shared" si="28"/>
        <v>0</v>
      </c>
      <c r="W49" s="3">
        <f t="shared" si="29"/>
        <v>0</v>
      </c>
      <c r="X49" s="3">
        <f t="shared" si="30"/>
        <v>16105.56</v>
      </c>
      <c r="Y49" s="3">
        <f t="shared" si="31"/>
        <v>8231.73</v>
      </c>
      <c r="AA49" s="3">
        <v>55944370</v>
      </c>
      <c r="AB49" s="3">
        <f t="shared" si="32"/>
        <v>25.293600000000001</v>
      </c>
      <c r="AC49" s="3">
        <f t="shared" si="33"/>
        <v>0</v>
      </c>
      <c r="AD49" s="3">
        <f t="shared" si="34"/>
        <v>2.1600000000000001E-2</v>
      </c>
      <c r="AE49" s="3">
        <f t="shared" si="35"/>
        <v>3.5999999999999999E-3</v>
      </c>
      <c r="AF49" s="3">
        <f t="shared" si="36"/>
        <v>25.271999999999998</v>
      </c>
      <c r="AG49" s="3">
        <f t="shared" si="37"/>
        <v>0</v>
      </c>
      <c r="AH49" s="3">
        <f t="shared" si="38"/>
        <v>1.944</v>
      </c>
      <c r="AI49" s="3">
        <f t="shared" si="39"/>
        <v>0</v>
      </c>
      <c r="AJ49" s="3">
        <f t="shared" si="40"/>
        <v>0</v>
      </c>
      <c r="AK49" s="3">
        <v>79.290000000000006</v>
      </c>
      <c r="AL49" s="3">
        <v>9.0299999999999994</v>
      </c>
      <c r="AM49" s="3">
        <v>0.06</v>
      </c>
      <c r="AN49" s="3">
        <v>0.01</v>
      </c>
      <c r="AO49" s="3">
        <v>70.2</v>
      </c>
      <c r="AP49" s="3">
        <v>0</v>
      </c>
      <c r="AQ49" s="3">
        <v>5.4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18.5</v>
      </c>
      <c r="BC49" s="3">
        <v>9.84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76</v>
      </c>
      <c r="BM49" s="3">
        <v>68</v>
      </c>
      <c r="BN49" s="3">
        <v>0</v>
      </c>
      <c r="BO49" s="3" t="s">
        <v>73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1355</v>
      </c>
      <c r="CO49" s="3">
        <v>0</v>
      </c>
      <c r="CP49" s="3">
        <f t="shared" si="41"/>
        <v>17897.25</v>
      </c>
      <c r="CQ49" s="3">
        <f t="shared" si="42"/>
        <v>0</v>
      </c>
      <c r="CR49" s="3">
        <f t="shared" si="43"/>
        <v>0.37</v>
      </c>
      <c r="CS49" s="3">
        <f t="shared" si="44"/>
        <v>0</v>
      </c>
      <c r="CT49" s="3">
        <f t="shared" si="45"/>
        <v>1491.02</v>
      </c>
      <c r="CU49" s="3">
        <f t="shared" si="46"/>
        <v>0</v>
      </c>
      <c r="CV49" s="3">
        <f t="shared" si="47"/>
        <v>2.0353679999999996</v>
      </c>
      <c r="CW49" s="3">
        <f t="shared" si="48"/>
        <v>0</v>
      </c>
      <c r="CX49" s="3">
        <f t="shared" si="49"/>
        <v>0</v>
      </c>
      <c r="CY49" s="3">
        <f t="shared" si="50"/>
        <v>16103.03</v>
      </c>
      <c r="CZ49" s="3">
        <f t="shared" si="51"/>
        <v>8230.44</v>
      </c>
      <c r="DB49" s="3">
        <v>43</v>
      </c>
      <c r="DC49" s="3" t="s">
        <v>3</v>
      </c>
      <c r="DD49" s="3" t="s">
        <v>29</v>
      </c>
      <c r="DE49" s="3" t="s">
        <v>30</v>
      </c>
      <c r="DF49" s="3" t="s">
        <v>30</v>
      </c>
      <c r="DG49" s="3" t="s">
        <v>30</v>
      </c>
      <c r="DH49" s="3" t="s">
        <v>3</v>
      </c>
      <c r="DI49" s="3" t="s">
        <v>30</v>
      </c>
      <c r="DJ49" s="3" t="s">
        <v>30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75</v>
      </c>
      <c r="DW49" s="3" t="s">
        <v>75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55393972</v>
      </c>
      <c r="EF49" s="3">
        <v>40</v>
      </c>
      <c r="EG49" s="3" t="s">
        <v>31</v>
      </c>
      <c r="EH49" s="3">
        <v>0</v>
      </c>
      <c r="EI49" s="3" t="s">
        <v>3</v>
      </c>
      <c r="EJ49" s="3">
        <v>2</v>
      </c>
      <c r="EK49" s="3">
        <v>68</v>
      </c>
      <c r="EL49" s="3" t="s">
        <v>54</v>
      </c>
      <c r="EM49" s="3" t="s">
        <v>55</v>
      </c>
      <c r="EO49" s="3" t="s">
        <v>34</v>
      </c>
      <c r="EQ49" s="3">
        <v>0</v>
      </c>
      <c r="ER49" s="3">
        <v>79.290000000000006</v>
      </c>
      <c r="ES49" s="3">
        <v>9.0299999999999994</v>
      </c>
      <c r="ET49" s="3">
        <v>0.06</v>
      </c>
      <c r="EU49" s="3">
        <v>0.01</v>
      </c>
      <c r="EV49" s="3">
        <v>70.2</v>
      </c>
      <c r="EW49" s="3">
        <v>5.4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916812127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42234.54</v>
      </c>
      <c r="GN49" s="3">
        <f t="shared" si="54"/>
        <v>0</v>
      </c>
      <c r="GO49" s="3">
        <f t="shared" si="55"/>
        <v>42234.54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ROW(SmtRes!A127)</f>
        <v>127</v>
      </c>
      <c r="D50" s="2">
        <f>ROW(EtalonRes!A165)</f>
        <v>165</v>
      </c>
      <c r="E50" s="2" t="s">
        <v>77</v>
      </c>
      <c r="F50" s="2" t="s">
        <v>78</v>
      </c>
      <c r="G50" s="2" t="s">
        <v>79</v>
      </c>
      <c r="H50" s="2" t="s">
        <v>80</v>
      </c>
      <c r="I50" s="2">
        <f>ROUND(2/100,9)</f>
        <v>0.02</v>
      </c>
      <c r="J50" s="2">
        <v>0</v>
      </c>
      <c r="K50" s="2">
        <f>ROUND(2/100,9)</f>
        <v>0.02</v>
      </c>
      <c r="L50" s="2"/>
      <c r="M50" s="2"/>
      <c r="N50" s="2"/>
      <c r="O50" s="2">
        <f t="shared" si="21"/>
        <v>1.5</v>
      </c>
      <c r="P50" s="2">
        <f t="shared" si="22"/>
        <v>0</v>
      </c>
      <c r="Q50" s="2">
        <f>(ROUND((ROUND((((ET50*1.2))*AV50*I50),2)*BB50),2)+ROUND((ROUND(((AE50-((EU50*1.2)))*AV50*I50),2)*BS50),2))</f>
        <v>0</v>
      </c>
      <c r="R50" s="2">
        <f>(ROUND((ROUND((((EU50*1.2))*AV50*I50),2)*BS50),2)+ROUND((ROUND(((AE50-((EU50*1.2)))*AV50*I50),2)*BS50),2))</f>
        <v>0</v>
      </c>
      <c r="S50" s="2">
        <f t="shared" si="25"/>
        <v>1.5</v>
      </c>
      <c r="T50" s="2">
        <f t="shared" si="26"/>
        <v>0</v>
      </c>
      <c r="U50" s="2">
        <f t="shared" si="27"/>
        <v>0.14674751999999999</v>
      </c>
      <c r="V50" s="2">
        <f t="shared" si="28"/>
        <v>0</v>
      </c>
      <c r="W50" s="2">
        <f t="shared" si="29"/>
        <v>0</v>
      </c>
      <c r="X50" s="2">
        <f>(ROUND((((S50+ROUND((ROUND((((EU50*1.2))*AV50*I50),2)*BS50),2))*AT50)/100),2)+ROUND(((ROUND((ROUND(((AE50-((EU50*1.2)))*AV50*I50),2)*BS50),2)*AT50)/100),2))</f>
        <v>1.37</v>
      </c>
      <c r="Y50" s="2">
        <f>(ROUND((((S50+ROUND((ROUND((((EU50*1.2))*AV50*I50),2)*BS50),2))*AU50)/100),2)+ROUND(((ROUND((ROUND(((AE50-((EU50*1.2)))*AV50*I50),2)*BS50),2)*AU50)/100),2))</f>
        <v>0.72</v>
      </c>
      <c r="Z50" s="2"/>
      <c r="AA50" s="2">
        <v>55944368</v>
      </c>
      <c r="AB50" s="2">
        <f t="shared" si="32"/>
        <v>71.616</v>
      </c>
      <c r="AC50" s="2">
        <f>ROUND(((ES50*1)),6)</f>
        <v>0</v>
      </c>
      <c r="AD50" s="2">
        <f>ROUND(((((ET50*1.2))-((EU50*1.2)))+AE50),6)</f>
        <v>0</v>
      </c>
      <c r="AE50" s="2">
        <f>ROUND(((EU50*1.2)),6)</f>
        <v>0</v>
      </c>
      <c r="AF50" s="2">
        <f>ROUND(((EV50*1.2)),6)</f>
        <v>71.616</v>
      </c>
      <c r="AG50" s="2">
        <f t="shared" si="37"/>
        <v>0</v>
      </c>
      <c r="AH50" s="2">
        <f>((EW50*1.2))</f>
        <v>7.008</v>
      </c>
      <c r="AI50" s="2">
        <f>((EX50*1.2))</f>
        <v>0</v>
      </c>
      <c r="AJ50" s="2">
        <f t="shared" si="40"/>
        <v>0</v>
      </c>
      <c r="AK50" s="2">
        <v>59.68</v>
      </c>
      <c r="AL50" s="2">
        <v>0</v>
      </c>
      <c r="AM50" s="2">
        <v>0</v>
      </c>
      <c r="AN50" s="2">
        <v>0</v>
      </c>
      <c r="AO50" s="2">
        <v>59.68</v>
      </c>
      <c r="AP50" s="2">
        <v>0</v>
      </c>
      <c r="AQ50" s="2">
        <v>5.84</v>
      </c>
      <c r="AR50" s="2">
        <v>0</v>
      </c>
      <c r="AS50" s="2">
        <v>0</v>
      </c>
      <c r="AT50" s="2">
        <v>91</v>
      </c>
      <c r="AU50" s="2">
        <v>48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81</v>
      </c>
      <c r="BK50" s="2"/>
      <c r="BL50" s="2"/>
      <c r="BM50" s="2">
        <v>106</v>
      </c>
      <c r="BN50" s="2">
        <v>0</v>
      </c>
      <c r="BO50" s="2" t="s">
        <v>78</v>
      </c>
      <c r="BP50" s="2">
        <v>1</v>
      </c>
      <c r="BQ50" s="2">
        <v>60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91</v>
      </c>
      <c r="CA50" s="2">
        <v>48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1356</v>
      </c>
      <c r="CO50" s="2">
        <v>0</v>
      </c>
      <c r="CP50" s="2">
        <f t="shared" si="41"/>
        <v>1.5</v>
      </c>
      <c r="CQ50" s="2">
        <f t="shared" si="42"/>
        <v>0</v>
      </c>
      <c r="CR50" s="2">
        <f>(ROUND((ROUND((((ET50*1.2))*AV50*1),2)*BB50),2)+ROUND((ROUND(((AE50-((EU50*1.2)))*AV50*1),2)*BS50),2))</f>
        <v>0</v>
      </c>
      <c r="CS50" s="2">
        <f>(ROUND((ROUND((((EU50*1.2))*AV50*1),2)*BS50),2)+ROUND((ROUND(((AE50-((EU50*1.2)))*AV50*1),2)*BS50),2))</f>
        <v>0</v>
      </c>
      <c r="CT50" s="2">
        <f t="shared" si="45"/>
        <v>74.98</v>
      </c>
      <c r="CU50" s="2">
        <f t="shared" si="46"/>
        <v>0</v>
      </c>
      <c r="CV50" s="2">
        <f t="shared" si="47"/>
        <v>7.3373759999999999</v>
      </c>
      <c r="CW50" s="2">
        <f t="shared" si="48"/>
        <v>0</v>
      </c>
      <c r="CX50" s="2">
        <f t="shared" si="49"/>
        <v>0</v>
      </c>
      <c r="CY50" s="2">
        <f>(ROUND((((S50+ROUND((ROUND((((EU50*1.2))*AV50*1),2)*BS50),2))*AT50)/100),2)+ROUND(((ROUND((ROUND(((AE50-((EU50*1.2)))*AV50*1),2)*BS50),2)*AT50)/100),2))</f>
        <v>1.37</v>
      </c>
      <c r="CZ50" s="2">
        <f>(ROUND((((S50+ROUND((ROUND((((EU50*1.2))*AV50*1),2)*BS50),2))*AU50)/100),2)+ROUND(((ROUND((ROUND(((AE50-((EU50*1.2)))*AV50*1),2)*BS50),2)*AU50)/100),2))</f>
        <v>0.72</v>
      </c>
      <c r="DA50" s="2"/>
      <c r="DB50" s="2">
        <v>45</v>
      </c>
      <c r="DC50" s="2" t="s">
        <v>3</v>
      </c>
      <c r="DD50" s="2" t="s">
        <v>82</v>
      </c>
      <c r="DE50" s="2" t="s">
        <v>83</v>
      </c>
      <c r="DF50" s="2" t="s">
        <v>83</v>
      </c>
      <c r="DG50" s="2" t="s">
        <v>83</v>
      </c>
      <c r="DH50" s="2" t="s">
        <v>3</v>
      </c>
      <c r="DI50" s="2" t="s">
        <v>83</v>
      </c>
      <c r="DJ50" s="2" t="s">
        <v>83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80</v>
      </c>
      <c r="DW50" s="2" t="s">
        <v>80</v>
      </c>
      <c r="DX50" s="2">
        <v>100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55394010</v>
      </c>
      <c r="EF50" s="2">
        <v>60</v>
      </c>
      <c r="EG50" s="2" t="s">
        <v>84</v>
      </c>
      <c r="EH50" s="2">
        <v>0</v>
      </c>
      <c r="EI50" s="2" t="s">
        <v>3</v>
      </c>
      <c r="EJ50" s="2">
        <v>1</v>
      </c>
      <c r="EK50" s="2">
        <v>106</v>
      </c>
      <c r="EL50" s="2" t="s">
        <v>85</v>
      </c>
      <c r="EM50" s="2" t="s">
        <v>86</v>
      </c>
      <c r="EN50" s="2"/>
      <c r="EO50" s="2" t="s">
        <v>87</v>
      </c>
      <c r="EP50" s="2"/>
      <c r="EQ50" s="2">
        <v>0</v>
      </c>
      <c r="ER50" s="2">
        <v>59.68</v>
      </c>
      <c r="ES50" s="2">
        <v>0</v>
      </c>
      <c r="ET50" s="2">
        <v>0</v>
      </c>
      <c r="EU50" s="2">
        <v>0</v>
      </c>
      <c r="EV50" s="2">
        <v>59.68</v>
      </c>
      <c r="EW50" s="2">
        <v>5.84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91</v>
      </c>
      <c r="FY50" s="2">
        <v>48</v>
      </c>
      <c r="FZ50" s="2"/>
      <c r="GA50" s="2" t="s">
        <v>3</v>
      </c>
      <c r="GB50" s="2"/>
      <c r="GC50" s="2"/>
      <c r="GD50" s="2">
        <v>1</v>
      </c>
      <c r="GE50" s="2"/>
      <c r="GF50" s="2">
        <v>1478850760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3.59</v>
      </c>
      <c r="GN50" s="2">
        <f t="shared" si="54"/>
        <v>3.59</v>
      </c>
      <c r="GO50" s="2">
        <f t="shared" si="55"/>
        <v>0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ROW(SmtRes!A128)</f>
        <v>128</v>
      </c>
      <c r="D51" s="3">
        <f>ROW(EtalonRes!A166)</f>
        <v>166</v>
      </c>
      <c r="E51" s="3" t="s">
        <v>77</v>
      </c>
      <c r="F51" s="3" t="s">
        <v>78</v>
      </c>
      <c r="G51" s="3" t="s">
        <v>79</v>
      </c>
      <c r="H51" s="3" t="s">
        <v>80</v>
      </c>
      <c r="I51" s="3">
        <f>ROUND(2/100,9)</f>
        <v>0.02</v>
      </c>
      <c r="J51" s="3">
        <v>0</v>
      </c>
      <c r="K51" s="3">
        <f>ROUND(2/100,9)</f>
        <v>0.02</v>
      </c>
      <c r="O51" s="3">
        <f t="shared" si="21"/>
        <v>84.53</v>
      </c>
      <c r="P51" s="3">
        <f t="shared" si="22"/>
        <v>0</v>
      </c>
      <c r="Q51" s="3">
        <f>(ROUND((ROUND((((ET51*1.2))*AV51*I51),2)*BB51),2)+ROUND((ROUND(((AE51-((EU51*1.2)))*AV51*I51),2)*BS51),2))</f>
        <v>0</v>
      </c>
      <c r="R51" s="3">
        <f>(ROUND((ROUND((((EU51*1.2))*AV51*I51),2)*BS51),2)+ROUND((ROUND(((AE51-((EU51*1.2)))*AV51*I51),2)*BS51),2))</f>
        <v>0</v>
      </c>
      <c r="S51" s="3">
        <f t="shared" si="25"/>
        <v>84.53</v>
      </c>
      <c r="T51" s="3">
        <f t="shared" si="26"/>
        <v>0</v>
      </c>
      <c r="U51" s="3">
        <f t="shared" si="27"/>
        <v>0.14674751999999999</v>
      </c>
      <c r="V51" s="3">
        <f t="shared" si="28"/>
        <v>0</v>
      </c>
      <c r="W51" s="3">
        <f t="shared" si="29"/>
        <v>0</v>
      </c>
      <c r="X51" s="3">
        <f>(ROUND((((S51+ROUND((ROUND((((EU51*1.2))*AV51*I51),2)*BS51),2))*AT51)/100),2)+ROUND(((ROUND((ROUND(((AE51-((EU51*1.2)))*AV51*I51),2)*BS51),2)*AT51)/100),2))</f>
        <v>76.92</v>
      </c>
      <c r="Y51" s="3">
        <f>(ROUND((((S51+ROUND((ROUND((((EU51*1.2))*AV51*I51),2)*BS51),2))*AU51)/100),2)+ROUND(((ROUND((ROUND(((AE51-((EU51*1.2)))*AV51*I51),2)*BS51),2)*AU51)/100),2))</f>
        <v>40.57</v>
      </c>
      <c r="AA51" s="3">
        <v>55944370</v>
      </c>
      <c r="AB51" s="3">
        <f t="shared" si="32"/>
        <v>71.616</v>
      </c>
      <c r="AC51" s="3">
        <f>ROUND(((ES51*1)),6)</f>
        <v>0</v>
      </c>
      <c r="AD51" s="3">
        <f>ROUND(((((ET51*1.2))-((EU51*1.2)))+AE51),6)</f>
        <v>0</v>
      </c>
      <c r="AE51" s="3">
        <f>ROUND(((EU51*1.2)),6)</f>
        <v>0</v>
      </c>
      <c r="AF51" s="3">
        <f>ROUND(((EV51*1.2)),6)</f>
        <v>71.616</v>
      </c>
      <c r="AG51" s="3">
        <f t="shared" si="37"/>
        <v>0</v>
      </c>
      <c r="AH51" s="3">
        <f>((EW51*1.2))</f>
        <v>7.008</v>
      </c>
      <c r="AI51" s="3">
        <f>((EX51*1.2))</f>
        <v>0</v>
      </c>
      <c r="AJ51" s="3">
        <f t="shared" si="40"/>
        <v>0</v>
      </c>
      <c r="AK51" s="3">
        <v>59.68</v>
      </c>
      <c r="AL51" s="3">
        <v>0</v>
      </c>
      <c r="AM51" s="3">
        <v>0</v>
      </c>
      <c r="AN51" s="3">
        <v>0</v>
      </c>
      <c r="AO51" s="3">
        <v>59.68</v>
      </c>
      <c r="AP51" s="3">
        <v>0</v>
      </c>
      <c r="AQ51" s="3">
        <v>5.84</v>
      </c>
      <c r="AR51" s="3">
        <v>0</v>
      </c>
      <c r="AS51" s="3">
        <v>0</v>
      </c>
      <c r="AT51" s="3">
        <v>91</v>
      </c>
      <c r="AU51" s="3">
        <v>48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1</v>
      </c>
      <c r="BJ51" s="3" t="s">
        <v>81</v>
      </c>
      <c r="BM51" s="3">
        <v>106</v>
      </c>
      <c r="BN51" s="3">
        <v>0</v>
      </c>
      <c r="BO51" s="3" t="s">
        <v>78</v>
      </c>
      <c r="BP51" s="3">
        <v>1</v>
      </c>
      <c r="BQ51" s="3">
        <v>60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91</v>
      </c>
      <c r="CA51" s="3">
        <v>48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1356</v>
      </c>
      <c r="CO51" s="3">
        <v>0</v>
      </c>
      <c r="CP51" s="3">
        <f t="shared" si="41"/>
        <v>84.53</v>
      </c>
      <c r="CQ51" s="3">
        <f t="shared" si="42"/>
        <v>0</v>
      </c>
      <c r="CR51" s="3">
        <f>(ROUND((ROUND((((ET51*1.2))*AV51*1),2)*BB51),2)+ROUND((ROUND(((AE51-((EU51*1.2)))*AV51*1),2)*BS51),2))</f>
        <v>0</v>
      </c>
      <c r="CS51" s="3">
        <f>(ROUND((ROUND((((EU51*1.2))*AV51*1),2)*BS51),2)+ROUND((ROUND(((AE51-((EU51*1.2)))*AV51*1),2)*BS51),2))</f>
        <v>0</v>
      </c>
      <c r="CT51" s="3">
        <f t="shared" si="45"/>
        <v>4225.12</v>
      </c>
      <c r="CU51" s="3">
        <f t="shared" si="46"/>
        <v>0</v>
      </c>
      <c r="CV51" s="3">
        <f t="shared" si="47"/>
        <v>7.3373759999999999</v>
      </c>
      <c r="CW51" s="3">
        <f t="shared" si="48"/>
        <v>0</v>
      </c>
      <c r="CX51" s="3">
        <f t="shared" si="49"/>
        <v>0</v>
      </c>
      <c r="CY51" s="3">
        <f>(ROUND((((S51+ROUND((ROUND((((EU51*1.2))*AV51*1),2)*BS51),2))*AT51)/100),2)+ROUND(((ROUND((ROUND(((AE51-((EU51*1.2)))*AV51*1),2)*BS51),2)*AT51)/100),2))</f>
        <v>76.92</v>
      </c>
      <c r="CZ51" s="3">
        <f>(ROUND((((S51+ROUND((ROUND((((EU51*1.2))*AV51*1),2)*BS51),2))*AU51)/100),2)+ROUND(((ROUND((ROUND(((AE51-((EU51*1.2)))*AV51*1),2)*BS51),2)*AU51)/100),2))</f>
        <v>40.57</v>
      </c>
      <c r="DB51" s="3">
        <v>46</v>
      </c>
      <c r="DC51" s="3" t="s">
        <v>3</v>
      </c>
      <c r="DD51" s="3" t="s">
        <v>82</v>
      </c>
      <c r="DE51" s="3" t="s">
        <v>83</v>
      </c>
      <c r="DF51" s="3" t="s">
        <v>83</v>
      </c>
      <c r="DG51" s="3" t="s">
        <v>83</v>
      </c>
      <c r="DH51" s="3" t="s">
        <v>3</v>
      </c>
      <c r="DI51" s="3" t="s">
        <v>83</v>
      </c>
      <c r="DJ51" s="3" t="s">
        <v>83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1010</v>
      </c>
      <c r="DV51" s="3" t="s">
        <v>80</v>
      </c>
      <c r="DW51" s="3" t="s">
        <v>80</v>
      </c>
      <c r="DX51" s="3">
        <v>100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55394010</v>
      </c>
      <c r="EF51" s="3">
        <v>60</v>
      </c>
      <c r="EG51" s="3" t="s">
        <v>84</v>
      </c>
      <c r="EH51" s="3">
        <v>0</v>
      </c>
      <c r="EI51" s="3" t="s">
        <v>3</v>
      </c>
      <c r="EJ51" s="3">
        <v>1</v>
      </c>
      <c r="EK51" s="3">
        <v>106</v>
      </c>
      <c r="EL51" s="3" t="s">
        <v>85</v>
      </c>
      <c r="EM51" s="3" t="s">
        <v>86</v>
      </c>
      <c r="EO51" s="3" t="s">
        <v>87</v>
      </c>
      <c r="EQ51" s="3">
        <v>0</v>
      </c>
      <c r="ER51" s="3">
        <v>59.68</v>
      </c>
      <c r="ES51" s="3">
        <v>0</v>
      </c>
      <c r="ET51" s="3">
        <v>0</v>
      </c>
      <c r="EU51" s="3">
        <v>0</v>
      </c>
      <c r="EV51" s="3">
        <v>59.68</v>
      </c>
      <c r="EW51" s="3">
        <v>5.84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91</v>
      </c>
      <c r="FY51" s="3">
        <v>48</v>
      </c>
      <c r="GA51" s="3" t="s">
        <v>3</v>
      </c>
      <c r="GD51" s="3">
        <v>1</v>
      </c>
      <c r="GF51" s="3">
        <v>1478850760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202.02</v>
      </c>
      <c r="GN51" s="3">
        <f t="shared" si="54"/>
        <v>202.02</v>
      </c>
      <c r="GO51" s="3">
        <f t="shared" si="55"/>
        <v>0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ROW(SmtRes!A130)</f>
        <v>130</v>
      </c>
      <c r="D52" s="2">
        <f>ROW(EtalonRes!A170)</f>
        <v>170</v>
      </c>
      <c r="E52" s="2" t="s">
        <v>88</v>
      </c>
      <c r="F52" s="2" t="s">
        <v>89</v>
      </c>
      <c r="G52" s="2" t="s">
        <v>90</v>
      </c>
      <c r="H52" s="2" t="s">
        <v>27</v>
      </c>
      <c r="I52" s="2">
        <f>ROUND(11+5+7+1,9)</f>
        <v>24</v>
      </c>
      <c r="J52" s="2">
        <v>0</v>
      </c>
      <c r="K52" s="2">
        <f>ROUND(11+5+7+1,9)</f>
        <v>24</v>
      </c>
      <c r="L52" s="2"/>
      <c r="M52" s="2"/>
      <c r="N52" s="2"/>
      <c r="O52" s="2">
        <f t="shared" si="21"/>
        <v>242.07</v>
      </c>
      <c r="P52" s="2">
        <f t="shared" si="22"/>
        <v>0</v>
      </c>
      <c r="Q52" s="2">
        <f t="shared" ref="Q52:Q57" si="60">(ROUND((ROUND(((((ET52*1.2)*0.3))*AV52*I52),2)*BB52),2)+ROUND((ROUND(((AE52-(((EU52*1.2)*0.3)))*AV52*I52),2)*BS52),2))</f>
        <v>0</v>
      </c>
      <c r="R52" s="2">
        <f t="shared" ref="R52:R57" si="61">(ROUND((ROUND(((((EU52*1.2)*0.3))*AV52*I52),2)*BS52),2)+ROUND((ROUND(((AE52-(((EU52*1.2)*0.3)))*AV52*I52),2)*BS52),2))</f>
        <v>0</v>
      </c>
      <c r="S52" s="2">
        <f t="shared" si="25"/>
        <v>242.07</v>
      </c>
      <c r="T52" s="2">
        <f t="shared" si="26"/>
        <v>0</v>
      </c>
      <c r="U52" s="2">
        <f t="shared" si="27"/>
        <v>18.634924799999997</v>
      </c>
      <c r="V52" s="2">
        <f t="shared" si="28"/>
        <v>0</v>
      </c>
      <c r="W52" s="2">
        <f t="shared" si="29"/>
        <v>0</v>
      </c>
      <c r="X52" s="2">
        <f t="shared" ref="X52:X57" si="62">(ROUND((((S52+ROUND((ROUND(((((EU52*1.2)*0.3))*AV52*I52),2)*BS52),2))*AT52)/100),2)+ROUND(((ROUND((ROUND(((AE52-(((EU52*1.2)*0.3)))*AV52*I52),2)*BS52),2)*AT52)/100),2))</f>
        <v>217.86</v>
      </c>
      <c r="Y52" s="2">
        <f t="shared" ref="Y52:Y57" si="63">(ROUND((((S52+ROUND((ROUND(((((EU52*1.2)*0.3))*AV52*I52),2)*BS52),2))*AU52)/100),2)+ROUND(((ROUND((ROUND(((AE52-(((EU52*1.2)*0.3)))*AV52*I52),2)*BS52),2)*AU52)/100),2))</f>
        <v>111.35</v>
      </c>
      <c r="Z52" s="2"/>
      <c r="AA52" s="2">
        <v>55944368</v>
      </c>
      <c r="AB52" s="2">
        <f t="shared" si="32"/>
        <v>9.6335999999999995</v>
      </c>
      <c r="AC52" s="2">
        <f t="shared" ref="AC52:AC57" si="64">ROUND((((ES52*1)*0)),6)</f>
        <v>0</v>
      </c>
      <c r="AD52" s="2">
        <f t="shared" ref="AD52:AD57" si="65">ROUND((((((ET52*1.2)*0.3))-(((EU52*1.2)*0.3)))+AE52),6)</f>
        <v>0</v>
      </c>
      <c r="AE52" s="2">
        <f t="shared" ref="AE52:AF57" si="66">ROUND((((EU52*1.2)*0.3)),6)</f>
        <v>0</v>
      </c>
      <c r="AF52" s="2">
        <f t="shared" si="66"/>
        <v>9.6335999999999995</v>
      </c>
      <c r="AG52" s="2">
        <f t="shared" si="37"/>
        <v>0</v>
      </c>
      <c r="AH52" s="2">
        <f t="shared" ref="AH52:AI57" si="67">(((EW52*1.2)*0.3))</f>
        <v>0.74159999999999993</v>
      </c>
      <c r="AI52" s="2">
        <f t="shared" si="67"/>
        <v>0</v>
      </c>
      <c r="AJ52" s="2">
        <f t="shared" si="40"/>
        <v>0</v>
      </c>
      <c r="AK52" s="2">
        <v>26.76</v>
      </c>
      <c r="AL52" s="2">
        <v>0</v>
      </c>
      <c r="AM52" s="2">
        <v>0</v>
      </c>
      <c r="AN52" s="2">
        <v>0</v>
      </c>
      <c r="AO52" s="2">
        <v>26.76</v>
      </c>
      <c r="AP52" s="2">
        <v>0</v>
      </c>
      <c r="AQ52" s="2">
        <v>2.06</v>
      </c>
      <c r="AR52" s="2">
        <v>0</v>
      </c>
      <c r="AS52" s="2">
        <v>0</v>
      </c>
      <c r="AT52" s="2">
        <v>90</v>
      </c>
      <c r="AU52" s="2">
        <v>46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91</v>
      </c>
      <c r="BK52" s="2"/>
      <c r="BL52" s="2"/>
      <c r="BM52" s="2">
        <v>72</v>
      </c>
      <c r="BN52" s="2">
        <v>0</v>
      </c>
      <c r="BO52" s="2" t="s">
        <v>89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90</v>
      </c>
      <c r="CA52" s="2">
        <v>46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1355</v>
      </c>
      <c r="CO52" s="2">
        <v>0</v>
      </c>
      <c r="CP52" s="2">
        <f t="shared" si="41"/>
        <v>242.07</v>
      </c>
      <c r="CQ52" s="2">
        <f t="shared" si="42"/>
        <v>0</v>
      </c>
      <c r="CR52" s="2">
        <f t="shared" ref="CR52:CR57" si="68">(ROUND((ROUND(((((ET52*1.2)*0.3))*AV52*1),2)*BB52),2)+ROUND((ROUND(((AE52-(((EU52*1.2)*0.3)))*AV52*1),2)*BS52),2))</f>
        <v>0</v>
      </c>
      <c r="CS52" s="2">
        <f t="shared" ref="CS52:CS57" si="69">(ROUND((ROUND(((((EU52*1.2)*0.3))*AV52*1),2)*BS52),2)+ROUND((ROUND(((AE52-(((EU52*1.2)*0.3)))*AV52*1),2)*BS52),2))</f>
        <v>0</v>
      </c>
      <c r="CT52" s="2">
        <f t="shared" si="45"/>
        <v>10.09</v>
      </c>
      <c r="CU52" s="2">
        <f t="shared" si="46"/>
        <v>0</v>
      </c>
      <c r="CV52" s="2">
        <f t="shared" si="47"/>
        <v>0.7764551999999999</v>
      </c>
      <c r="CW52" s="2">
        <f t="shared" si="48"/>
        <v>0</v>
      </c>
      <c r="CX52" s="2">
        <f t="shared" si="49"/>
        <v>0</v>
      </c>
      <c r="CY52" s="2">
        <f t="shared" ref="CY52:CY57" si="70">(ROUND((((S52+ROUND((ROUND(((((EU52*1.2)*0.3))*AV52*1),2)*BS52),2))*AT52)/100),2)+ROUND(((ROUND((ROUND(((AE52-(((EU52*1.2)*0.3)))*AV52*1),2)*BS52),2)*AT52)/100),2))</f>
        <v>217.86</v>
      </c>
      <c r="CZ52" s="2">
        <f t="shared" ref="CZ52:CZ57" si="71">(ROUND((((S52+ROUND((ROUND(((((EU52*1.2)*0.3))*AV52*1),2)*BS52),2))*AU52)/100),2)+ROUND(((ROUND((ROUND(((AE52-(((EU52*1.2)*0.3)))*AV52*1),2)*BS52),2)*AU52)/100),2))</f>
        <v>111.35</v>
      </c>
      <c r="DA52" s="2"/>
      <c r="DB52" s="2">
        <v>47</v>
      </c>
      <c r="DC52" s="2" t="s">
        <v>3</v>
      </c>
      <c r="DD52" s="2" t="s">
        <v>29</v>
      </c>
      <c r="DE52" s="2" t="s">
        <v>30</v>
      </c>
      <c r="DF52" s="2" t="s">
        <v>30</v>
      </c>
      <c r="DG52" s="2" t="s">
        <v>30</v>
      </c>
      <c r="DH52" s="2" t="s">
        <v>3</v>
      </c>
      <c r="DI52" s="2" t="s">
        <v>30</v>
      </c>
      <c r="DJ52" s="2" t="s">
        <v>30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27</v>
      </c>
      <c r="DW52" s="2" t="s">
        <v>27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55393976</v>
      </c>
      <c r="EF52" s="2">
        <v>40</v>
      </c>
      <c r="EG52" s="2" t="s">
        <v>31</v>
      </c>
      <c r="EH52" s="2">
        <v>0</v>
      </c>
      <c r="EI52" s="2" t="s">
        <v>3</v>
      </c>
      <c r="EJ52" s="2">
        <v>2</v>
      </c>
      <c r="EK52" s="2">
        <v>72</v>
      </c>
      <c r="EL52" s="2" t="s">
        <v>32</v>
      </c>
      <c r="EM52" s="2" t="s">
        <v>33</v>
      </c>
      <c r="EN52" s="2"/>
      <c r="EO52" s="2" t="s">
        <v>34</v>
      </c>
      <c r="EP52" s="2"/>
      <c r="EQ52" s="2">
        <v>0</v>
      </c>
      <c r="ER52" s="2">
        <v>26.76</v>
      </c>
      <c r="ES52" s="2">
        <v>0</v>
      </c>
      <c r="ET52" s="2">
        <v>0</v>
      </c>
      <c r="EU52" s="2">
        <v>0</v>
      </c>
      <c r="EV52" s="2">
        <v>26.76</v>
      </c>
      <c r="EW52" s="2">
        <v>2.06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90</v>
      </c>
      <c r="FY52" s="2">
        <v>46</v>
      </c>
      <c r="FZ52" s="2"/>
      <c r="GA52" s="2" t="s">
        <v>3</v>
      </c>
      <c r="GB52" s="2"/>
      <c r="GC52" s="2"/>
      <c r="GD52" s="2">
        <v>1</v>
      </c>
      <c r="GE52" s="2"/>
      <c r="GF52" s="2">
        <v>511010036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571.28</v>
      </c>
      <c r="GN52" s="2">
        <f t="shared" si="54"/>
        <v>0</v>
      </c>
      <c r="GO52" s="2">
        <f t="shared" si="55"/>
        <v>571.28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ROW(SmtRes!A132)</f>
        <v>132</v>
      </c>
      <c r="D53" s="3">
        <f>ROW(EtalonRes!A174)</f>
        <v>174</v>
      </c>
      <c r="E53" s="3" t="s">
        <v>88</v>
      </c>
      <c r="F53" s="3" t="s">
        <v>89</v>
      </c>
      <c r="G53" s="3" t="s">
        <v>90</v>
      </c>
      <c r="H53" s="3" t="s">
        <v>27</v>
      </c>
      <c r="I53" s="3">
        <f>ROUND(11+5+7+1,9)</f>
        <v>24</v>
      </c>
      <c r="J53" s="3">
        <v>0</v>
      </c>
      <c r="K53" s="3">
        <f>ROUND(11+5+7+1,9)</f>
        <v>24</v>
      </c>
      <c r="O53" s="3">
        <f t="shared" si="21"/>
        <v>13640.64</v>
      </c>
      <c r="P53" s="3">
        <f t="shared" si="22"/>
        <v>0</v>
      </c>
      <c r="Q53" s="3">
        <f t="shared" si="60"/>
        <v>0</v>
      </c>
      <c r="R53" s="3">
        <f t="shared" si="61"/>
        <v>0</v>
      </c>
      <c r="S53" s="3">
        <f t="shared" si="25"/>
        <v>13640.64</v>
      </c>
      <c r="T53" s="3">
        <f t="shared" si="26"/>
        <v>0</v>
      </c>
      <c r="U53" s="3">
        <f t="shared" si="27"/>
        <v>18.634924799999997</v>
      </c>
      <c r="V53" s="3">
        <f t="shared" si="28"/>
        <v>0</v>
      </c>
      <c r="W53" s="3">
        <f t="shared" si="29"/>
        <v>0</v>
      </c>
      <c r="X53" s="3">
        <f t="shared" si="62"/>
        <v>12276.58</v>
      </c>
      <c r="Y53" s="3">
        <f t="shared" si="63"/>
        <v>6274.69</v>
      </c>
      <c r="AA53" s="3">
        <v>55944370</v>
      </c>
      <c r="AB53" s="3">
        <f t="shared" si="32"/>
        <v>9.6335999999999995</v>
      </c>
      <c r="AC53" s="3">
        <f t="shared" si="64"/>
        <v>0</v>
      </c>
      <c r="AD53" s="3">
        <f t="shared" si="65"/>
        <v>0</v>
      </c>
      <c r="AE53" s="3">
        <f t="shared" si="66"/>
        <v>0</v>
      </c>
      <c r="AF53" s="3">
        <f t="shared" si="66"/>
        <v>9.6335999999999995</v>
      </c>
      <c r="AG53" s="3">
        <f t="shared" si="37"/>
        <v>0</v>
      </c>
      <c r="AH53" s="3">
        <f t="shared" si="67"/>
        <v>0.74159999999999993</v>
      </c>
      <c r="AI53" s="3">
        <f t="shared" si="67"/>
        <v>0</v>
      </c>
      <c r="AJ53" s="3">
        <f t="shared" si="40"/>
        <v>0</v>
      </c>
      <c r="AK53" s="3">
        <v>26.76</v>
      </c>
      <c r="AL53" s="3">
        <v>0</v>
      </c>
      <c r="AM53" s="3">
        <v>0</v>
      </c>
      <c r="AN53" s="3">
        <v>0</v>
      </c>
      <c r="AO53" s="3">
        <v>26.76</v>
      </c>
      <c r="AP53" s="3">
        <v>0</v>
      </c>
      <c r="AQ53" s="3">
        <v>2.06</v>
      </c>
      <c r="AR53" s="3">
        <v>0</v>
      </c>
      <c r="AS53" s="3">
        <v>0</v>
      </c>
      <c r="AT53" s="3">
        <v>90</v>
      </c>
      <c r="AU53" s="3">
        <v>46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91</v>
      </c>
      <c r="BM53" s="3">
        <v>72</v>
      </c>
      <c r="BN53" s="3">
        <v>0</v>
      </c>
      <c r="BO53" s="3" t="s">
        <v>89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90</v>
      </c>
      <c r="CA53" s="3">
        <v>46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1355</v>
      </c>
      <c r="CO53" s="3">
        <v>0</v>
      </c>
      <c r="CP53" s="3">
        <f t="shared" si="41"/>
        <v>13640.64</v>
      </c>
      <c r="CQ53" s="3">
        <f t="shared" si="42"/>
        <v>0</v>
      </c>
      <c r="CR53" s="3">
        <f t="shared" si="68"/>
        <v>0</v>
      </c>
      <c r="CS53" s="3">
        <f t="shared" si="69"/>
        <v>0</v>
      </c>
      <c r="CT53" s="3">
        <f t="shared" si="45"/>
        <v>568.57000000000005</v>
      </c>
      <c r="CU53" s="3">
        <f t="shared" si="46"/>
        <v>0</v>
      </c>
      <c r="CV53" s="3">
        <f t="shared" si="47"/>
        <v>0.7764551999999999</v>
      </c>
      <c r="CW53" s="3">
        <f t="shared" si="48"/>
        <v>0</v>
      </c>
      <c r="CX53" s="3">
        <f t="shared" si="49"/>
        <v>0</v>
      </c>
      <c r="CY53" s="3">
        <f t="shared" si="70"/>
        <v>12276.58</v>
      </c>
      <c r="CZ53" s="3">
        <f t="shared" si="71"/>
        <v>6274.69</v>
      </c>
      <c r="DB53" s="3">
        <v>49</v>
      </c>
      <c r="DC53" s="3" t="s">
        <v>3</v>
      </c>
      <c r="DD53" s="3" t="s">
        <v>29</v>
      </c>
      <c r="DE53" s="3" t="s">
        <v>30</v>
      </c>
      <c r="DF53" s="3" t="s">
        <v>30</v>
      </c>
      <c r="DG53" s="3" t="s">
        <v>30</v>
      </c>
      <c r="DH53" s="3" t="s">
        <v>3</v>
      </c>
      <c r="DI53" s="3" t="s">
        <v>30</v>
      </c>
      <c r="DJ53" s="3" t="s">
        <v>30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27</v>
      </c>
      <c r="DW53" s="3" t="s">
        <v>27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55393976</v>
      </c>
      <c r="EF53" s="3">
        <v>40</v>
      </c>
      <c r="EG53" s="3" t="s">
        <v>31</v>
      </c>
      <c r="EH53" s="3">
        <v>0</v>
      </c>
      <c r="EI53" s="3" t="s">
        <v>3</v>
      </c>
      <c r="EJ53" s="3">
        <v>2</v>
      </c>
      <c r="EK53" s="3">
        <v>72</v>
      </c>
      <c r="EL53" s="3" t="s">
        <v>32</v>
      </c>
      <c r="EM53" s="3" t="s">
        <v>33</v>
      </c>
      <c r="EO53" s="3" t="s">
        <v>34</v>
      </c>
      <c r="EQ53" s="3">
        <v>0</v>
      </c>
      <c r="ER53" s="3">
        <v>26.76</v>
      </c>
      <c r="ES53" s="3">
        <v>0</v>
      </c>
      <c r="ET53" s="3">
        <v>0</v>
      </c>
      <c r="EU53" s="3">
        <v>0</v>
      </c>
      <c r="EV53" s="3">
        <v>26.76</v>
      </c>
      <c r="EW53" s="3">
        <v>2.06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90</v>
      </c>
      <c r="FY53" s="3">
        <v>46</v>
      </c>
      <c r="GA53" s="3" t="s">
        <v>3</v>
      </c>
      <c r="GD53" s="3">
        <v>1</v>
      </c>
      <c r="GF53" s="3">
        <v>511010036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32191.91</v>
      </c>
      <c r="GN53" s="3">
        <f t="shared" si="54"/>
        <v>0</v>
      </c>
      <c r="GO53" s="3">
        <f t="shared" si="55"/>
        <v>32191.91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>
        <f>ROW(SmtRes!A133)</f>
        <v>133</v>
      </c>
      <c r="D54" s="2">
        <f>ROW(EtalonRes!A177)</f>
        <v>177</v>
      </c>
      <c r="E54" s="2" t="s">
        <v>92</v>
      </c>
      <c r="F54" s="2" t="s">
        <v>25</v>
      </c>
      <c r="G54" s="2" t="s">
        <v>93</v>
      </c>
      <c r="H54" s="2" t="s">
        <v>27</v>
      </c>
      <c r="I54" s="2">
        <v>30</v>
      </c>
      <c r="J54" s="2">
        <v>0</v>
      </c>
      <c r="K54" s="2">
        <v>30</v>
      </c>
      <c r="L54" s="2"/>
      <c r="M54" s="2"/>
      <c r="N54" s="2"/>
      <c r="O54" s="2">
        <f t="shared" si="21"/>
        <v>76.33</v>
      </c>
      <c r="P54" s="2">
        <f t="shared" si="22"/>
        <v>0</v>
      </c>
      <c r="Q54" s="2">
        <f t="shared" si="60"/>
        <v>0</v>
      </c>
      <c r="R54" s="2">
        <f t="shared" si="61"/>
        <v>0</v>
      </c>
      <c r="S54" s="2">
        <f t="shared" si="25"/>
        <v>76.33</v>
      </c>
      <c r="T54" s="2">
        <f t="shared" si="26"/>
        <v>0</v>
      </c>
      <c r="U54" s="2">
        <f t="shared" si="27"/>
        <v>5.8799519999999994</v>
      </c>
      <c r="V54" s="2">
        <f t="shared" si="28"/>
        <v>0</v>
      </c>
      <c r="W54" s="2">
        <f t="shared" si="29"/>
        <v>0</v>
      </c>
      <c r="X54" s="2">
        <f t="shared" si="62"/>
        <v>68.7</v>
      </c>
      <c r="Y54" s="2">
        <f t="shared" si="63"/>
        <v>35.11</v>
      </c>
      <c r="Z54" s="2"/>
      <c r="AA54" s="2">
        <v>55944368</v>
      </c>
      <c r="AB54" s="2">
        <f t="shared" si="32"/>
        <v>2.4300000000000002</v>
      </c>
      <c r="AC54" s="2">
        <f t="shared" si="64"/>
        <v>0</v>
      </c>
      <c r="AD54" s="2">
        <f t="shared" si="65"/>
        <v>0</v>
      </c>
      <c r="AE54" s="2">
        <f t="shared" si="66"/>
        <v>0</v>
      </c>
      <c r="AF54" s="2">
        <f t="shared" si="66"/>
        <v>2.4300000000000002</v>
      </c>
      <c r="AG54" s="2">
        <f t="shared" si="37"/>
        <v>0</v>
      </c>
      <c r="AH54" s="2">
        <f t="shared" si="67"/>
        <v>0.18720000000000001</v>
      </c>
      <c r="AI54" s="2">
        <f t="shared" si="67"/>
        <v>0</v>
      </c>
      <c r="AJ54" s="2">
        <f t="shared" si="40"/>
        <v>0</v>
      </c>
      <c r="AK54" s="2">
        <v>6.75</v>
      </c>
      <c r="AL54" s="2">
        <v>0</v>
      </c>
      <c r="AM54" s="2">
        <v>0</v>
      </c>
      <c r="AN54" s="2">
        <v>0</v>
      </c>
      <c r="AO54" s="2">
        <v>6.75</v>
      </c>
      <c r="AP54" s="2">
        <v>0</v>
      </c>
      <c r="AQ54" s="2">
        <v>0.52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28</v>
      </c>
      <c r="BK54" s="2"/>
      <c r="BL54" s="2"/>
      <c r="BM54" s="2">
        <v>72</v>
      </c>
      <c r="BN54" s="2">
        <v>0</v>
      </c>
      <c r="BO54" s="2" t="s">
        <v>25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1355</v>
      </c>
      <c r="CO54" s="2">
        <v>0</v>
      </c>
      <c r="CP54" s="2">
        <f t="shared" si="41"/>
        <v>76.33</v>
      </c>
      <c r="CQ54" s="2">
        <f t="shared" si="42"/>
        <v>0</v>
      </c>
      <c r="CR54" s="2">
        <f t="shared" si="68"/>
        <v>0</v>
      </c>
      <c r="CS54" s="2">
        <f t="shared" si="69"/>
        <v>0</v>
      </c>
      <c r="CT54" s="2">
        <f t="shared" si="45"/>
        <v>2.54</v>
      </c>
      <c r="CU54" s="2">
        <f t="shared" si="46"/>
        <v>0</v>
      </c>
      <c r="CV54" s="2">
        <f t="shared" si="47"/>
        <v>0.19599839999999999</v>
      </c>
      <c r="CW54" s="2">
        <f t="shared" si="48"/>
        <v>0</v>
      </c>
      <c r="CX54" s="2">
        <f t="shared" si="49"/>
        <v>0</v>
      </c>
      <c r="CY54" s="2">
        <f t="shared" si="70"/>
        <v>68.7</v>
      </c>
      <c r="CZ54" s="2">
        <f t="shared" si="71"/>
        <v>35.11</v>
      </c>
      <c r="DA54" s="2"/>
      <c r="DB54" s="2">
        <v>51</v>
      </c>
      <c r="DC54" s="2" t="s">
        <v>3</v>
      </c>
      <c r="DD54" s="2" t="s">
        <v>29</v>
      </c>
      <c r="DE54" s="2" t="s">
        <v>30</v>
      </c>
      <c r="DF54" s="2" t="s">
        <v>30</v>
      </c>
      <c r="DG54" s="2" t="s">
        <v>30</v>
      </c>
      <c r="DH54" s="2" t="s">
        <v>3</v>
      </c>
      <c r="DI54" s="2" t="s">
        <v>30</v>
      </c>
      <c r="DJ54" s="2" t="s">
        <v>30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27</v>
      </c>
      <c r="DW54" s="2" t="s">
        <v>27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55393976</v>
      </c>
      <c r="EF54" s="2">
        <v>40</v>
      </c>
      <c r="EG54" s="2" t="s">
        <v>31</v>
      </c>
      <c r="EH54" s="2">
        <v>0</v>
      </c>
      <c r="EI54" s="2" t="s">
        <v>3</v>
      </c>
      <c r="EJ54" s="2">
        <v>2</v>
      </c>
      <c r="EK54" s="2">
        <v>72</v>
      </c>
      <c r="EL54" s="2" t="s">
        <v>32</v>
      </c>
      <c r="EM54" s="2" t="s">
        <v>33</v>
      </c>
      <c r="EN54" s="2"/>
      <c r="EO54" s="2" t="s">
        <v>34</v>
      </c>
      <c r="EP54" s="2"/>
      <c r="EQ54" s="2">
        <v>0</v>
      </c>
      <c r="ER54" s="2">
        <v>6.75</v>
      </c>
      <c r="ES54" s="2">
        <v>0</v>
      </c>
      <c r="ET54" s="2">
        <v>0</v>
      </c>
      <c r="EU54" s="2">
        <v>0</v>
      </c>
      <c r="EV54" s="2">
        <v>6.75</v>
      </c>
      <c r="EW54" s="2">
        <v>0.52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662794709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180.14</v>
      </c>
      <c r="GN54" s="2">
        <f t="shared" si="54"/>
        <v>0</v>
      </c>
      <c r="GO54" s="2">
        <f t="shared" si="55"/>
        <v>180.14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C55" s="3">
        <f>ROW(SmtRes!A134)</f>
        <v>134</v>
      </c>
      <c r="D55" s="3">
        <f>ROW(EtalonRes!A180)</f>
        <v>180</v>
      </c>
      <c r="E55" s="3" t="s">
        <v>92</v>
      </c>
      <c r="F55" s="3" t="s">
        <v>25</v>
      </c>
      <c r="G55" s="3" t="s">
        <v>93</v>
      </c>
      <c r="H55" s="3" t="s">
        <v>27</v>
      </c>
      <c r="I55" s="3">
        <v>30</v>
      </c>
      <c r="J55" s="3">
        <v>0</v>
      </c>
      <c r="K55" s="3">
        <v>30</v>
      </c>
      <c r="O55" s="3">
        <f t="shared" si="21"/>
        <v>4301.2</v>
      </c>
      <c r="P55" s="3">
        <f t="shared" si="22"/>
        <v>0</v>
      </c>
      <c r="Q55" s="3">
        <f t="shared" si="60"/>
        <v>0</v>
      </c>
      <c r="R55" s="3">
        <f t="shared" si="61"/>
        <v>0</v>
      </c>
      <c r="S55" s="3">
        <f t="shared" si="25"/>
        <v>4301.2</v>
      </c>
      <c r="T55" s="3">
        <f t="shared" si="26"/>
        <v>0</v>
      </c>
      <c r="U55" s="3">
        <f t="shared" si="27"/>
        <v>5.8799519999999994</v>
      </c>
      <c r="V55" s="3">
        <f t="shared" si="28"/>
        <v>0</v>
      </c>
      <c r="W55" s="3">
        <f t="shared" si="29"/>
        <v>0</v>
      </c>
      <c r="X55" s="3">
        <f t="shared" si="62"/>
        <v>3871.08</v>
      </c>
      <c r="Y55" s="3">
        <f t="shared" si="63"/>
        <v>1978.55</v>
      </c>
      <c r="AA55" s="3">
        <v>55944370</v>
      </c>
      <c r="AB55" s="3">
        <f t="shared" si="32"/>
        <v>2.4300000000000002</v>
      </c>
      <c r="AC55" s="3">
        <f t="shared" si="64"/>
        <v>0</v>
      </c>
      <c r="AD55" s="3">
        <f t="shared" si="65"/>
        <v>0</v>
      </c>
      <c r="AE55" s="3">
        <f t="shared" si="66"/>
        <v>0</v>
      </c>
      <c r="AF55" s="3">
        <f t="shared" si="66"/>
        <v>2.4300000000000002</v>
      </c>
      <c r="AG55" s="3">
        <f t="shared" si="37"/>
        <v>0</v>
      </c>
      <c r="AH55" s="3">
        <f t="shared" si="67"/>
        <v>0.18720000000000001</v>
      </c>
      <c r="AI55" s="3">
        <f t="shared" si="67"/>
        <v>0</v>
      </c>
      <c r="AJ55" s="3">
        <f t="shared" si="40"/>
        <v>0</v>
      </c>
      <c r="AK55" s="3">
        <v>6.75</v>
      </c>
      <c r="AL55" s="3">
        <v>0</v>
      </c>
      <c r="AM55" s="3">
        <v>0</v>
      </c>
      <c r="AN55" s="3">
        <v>0</v>
      </c>
      <c r="AO55" s="3">
        <v>6.75</v>
      </c>
      <c r="AP55" s="3">
        <v>0</v>
      </c>
      <c r="AQ55" s="3">
        <v>0.52</v>
      </c>
      <c r="AR55" s="3">
        <v>0</v>
      </c>
      <c r="AS55" s="3">
        <v>0</v>
      </c>
      <c r="AT55" s="3">
        <v>90</v>
      </c>
      <c r="AU55" s="3">
        <v>46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</v>
      </c>
      <c r="BC55" s="3">
        <v>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28</v>
      </c>
      <c r="BM55" s="3">
        <v>72</v>
      </c>
      <c r="BN55" s="3">
        <v>0</v>
      </c>
      <c r="BO55" s="3" t="s">
        <v>25</v>
      </c>
      <c r="BP55" s="3">
        <v>1</v>
      </c>
      <c r="BQ55" s="3">
        <v>40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90</v>
      </c>
      <c r="CA55" s="3">
        <v>46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1355</v>
      </c>
      <c r="CO55" s="3">
        <v>0</v>
      </c>
      <c r="CP55" s="3">
        <f t="shared" si="41"/>
        <v>4301.2</v>
      </c>
      <c r="CQ55" s="3">
        <f t="shared" si="42"/>
        <v>0</v>
      </c>
      <c r="CR55" s="3">
        <f t="shared" si="68"/>
        <v>0</v>
      </c>
      <c r="CS55" s="3">
        <f t="shared" si="69"/>
        <v>0</v>
      </c>
      <c r="CT55" s="3">
        <f t="shared" si="45"/>
        <v>143.13</v>
      </c>
      <c r="CU55" s="3">
        <f t="shared" si="46"/>
        <v>0</v>
      </c>
      <c r="CV55" s="3">
        <f t="shared" si="47"/>
        <v>0.19599839999999999</v>
      </c>
      <c r="CW55" s="3">
        <f t="shared" si="48"/>
        <v>0</v>
      </c>
      <c r="CX55" s="3">
        <f t="shared" si="49"/>
        <v>0</v>
      </c>
      <c r="CY55" s="3">
        <f t="shared" si="70"/>
        <v>3871.08</v>
      </c>
      <c r="CZ55" s="3">
        <f t="shared" si="71"/>
        <v>1978.55</v>
      </c>
      <c r="DB55" s="3">
        <v>53</v>
      </c>
      <c r="DC55" s="3" t="s">
        <v>3</v>
      </c>
      <c r="DD55" s="3" t="s">
        <v>29</v>
      </c>
      <c r="DE55" s="3" t="s">
        <v>30</v>
      </c>
      <c r="DF55" s="3" t="s">
        <v>30</v>
      </c>
      <c r="DG55" s="3" t="s">
        <v>30</v>
      </c>
      <c r="DH55" s="3" t="s">
        <v>3</v>
      </c>
      <c r="DI55" s="3" t="s">
        <v>30</v>
      </c>
      <c r="DJ55" s="3" t="s">
        <v>30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27</v>
      </c>
      <c r="DW55" s="3" t="s">
        <v>27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55393976</v>
      </c>
      <c r="EF55" s="3">
        <v>40</v>
      </c>
      <c r="EG55" s="3" t="s">
        <v>31</v>
      </c>
      <c r="EH55" s="3">
        <v>0</v>
      </c>
      <c r="EI55" s="3" t="s">
        <v>3</v>
      </c>
      <c r="EJ55" s="3">
        <v>2</v>
      </c>
      <c r="EK55" s="3">
        <v>72</v>
      </c>
      <c r="EL55" s="3" t="s">
        <v>32</v>
      </c>
      <c r="EM55" s="3" t="s">
        <v>33</v>
      </c>
      <c r="EO55" s="3" t="s">
        <v>34</v>
      </c>
      <c r="EQ55" s="3">
        <v>0</v>
      </c>
      <c r="ER55" s="3">
        <v>6.75</v>
      </c>
      <c r="ES55" s="3">
        <v>0</v>
      </c>
      <c r="ET55" s="3">
        <v>0</v>
      </c>
      <c r="EU55" s="3">
        <v>0</v>
      </c>
      <c r="EV55" s="3">
        <v>6.75</v>
      </c>
      <c r="EW55" s="3">
        <v>0.52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90</v>
      </c>
      <c r="FY55" s="3">
        <v>46</v>
      </c>
      <c r="GA55" s="3" t="s">
        <v>3</v>
      </c>
      <c r="GD55" s="3">
        <v>1</v>
      </c>
      <c r="GF55" s="3">
        <v>662794709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10150.83</v>
      </c>
      <c r="GN55" s="3">
        <f t="shared" si="54"/>
        <v>0</v>
      </c>
      <c r="GO55" s="3">
        <f t="shared" si="55"/>
        <v>10150.83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ROW(SmtRes!A146)</f>
        <v>146</v>
      </c>
      <c r="D56" s="2">
        <f>ROW(EtalonRes!A195)</f>
        <v>195</v>
      </c>
      <c r="E56" s="2" t="s">
        <v>3</v>
      </c>
      <c r="F56" s="2" t="s">
        <v>94</v>
      </c>
      <c r="G56" s="2" t="s">
        <v>95</v>
      </c>
      <c r="H56" s="2" t="s">
        <v>27</v>
      </c>
      <c r="I56" s="2">
        <f>ROUND(24+6,9)</f>
        <v>30</v>
      </c>
      <c r="J56" s="2">
        <v>0</v>
      </c>
      <c r="K56" s="2">
        <f>ROUND(24+6,9)</f>
        <v>30</v>
      </c>
      <c r="L56" s="2"/>
      <c r="M56" s="2"/>
      <c r="N56" s="2"/>
      <c r="O56" s="2">
        <f t="shared" si="21"/>
        <v>6743.51</v>
      </c>
      <c r="P56" s="2">
        <f t="shared" si="22"/>
        <v>0</v>
      </c>
      <c r="Q56" s="2">
        <f t="shared" si="60"/>
        <v>8.82</v>
      </c>
      <c r="R56" s="2">
        <f t="shared" si="61"/>
        <v>0</v>
      </c>
      <c r="S56" s="2">
        <f t="shared" si="25"/>
        <v>6734.69</v>
      </c>
      <c r="T56" s="2">
        <f t="shared" si="26"/>
        <v>0</v>
      </c>
      <c r="U56" s="2">
        <f t="shared" si="27"/>
        <v>540.5032799999999</v>
      </c>
      <c r="V56" s="2">
        <f t="shared" si="28"/>
        <v>0</v>
      </c>
      <c r="W56" s="2">
        <f t="shared" si="29"/>
        <v>0</v>
      </c>
      <c r="X56" s="2">
        <f t="shared" si="62"/>
        <v>6532.65</v>
      </c>
      <c r="Y56" s="2">
        <f t="shared" si="63"/>
        <v>3434.69</v>
      </c>
      <c r="Z56" s="2"/>
      <c r="AA56" s="2">
        <v>-1</v>
      </c>
      <c r="AB56" s="2">
        <f t="shared" si="32"/>
        <v>214.69319999999999</v>
      </c>
      <c r="AC56" s="2">
        <f t="shared" si="64"/>
        <v>0</v>
      </c>
      <c r="AD56" s="2">
        <f t="shared" si="65"/>
        <v>0.28079999999999999</v>
      </c>
      <c r="AE56" s="2">
        <f t="shared" si="66"/>
        <v>0</v>
      </c>
      <c r="AF56" s="2">
        <f t="shared" si="66"/>
        <v>214.41239999999999</v>
      </c>
      <c r="AG56" s="2">
        <f t="shared" si="37"/>
        <v>0</v>
      </c>
      <c r="AH56" s="2">
        <f t="shared" si="67"/>
        <v>17.207999999999998</v>
      </c>
      <c r="AI56" s="2">
        <f t="shared" si="67"/>
        <v>0</v>
      </c>
      <c r="AJ56" s="2">
        <f t="shared" si="40"/>
        <v>0</v>
      </c>
      <c r="AK56" s="2">
        <v>891.97</v>
      </c>
      <c r="AL56" s="2">
        <v>295.60000000000002</v>
      </c>
      <c r="AM56" s="2">
        <v>0.78</v>
      </c>
      <c r="AN56" s="2">
        <v>0</v>
      </c>
      <c r="AO56" s="2">
        <v>595.59</v>
      </c>
      <c r="AP56" s="2">
        <v>0</v>
      </c>
      <c r="AQ56" s="2">
        <v>47.8</v>
      </c>
      <c r="AR56" s="2">
        <v>0</v>
      </c>
      <c r="AS56" s="2">
        <v>0</v>
      </c>
      <c r="AT56" s="2">
        <v>97</v>
      </c>
      <c r="AU56" s="2">
        <v>51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96</v>
      </c>
      <c r="BK56" s="2"/>
      <c r="BL56" s="2"/>
      <c r="BM56" s="2">
        <v>67</v>
      </c>
      <c r="BN56" s="2">
        <v>0</v>
      </c>
      <c r="BO56" s="2" t="s">
        <v>94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97</v>
      </c>
      <c r="CA56" s="2">
        <v>51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1355</v>
      </c>
      <c r="CO56" s="2">
        <v>0</v>
      </c>
      <c r="CP56" s="2">
        <f t="shared" si="41"/>
        <v>6743.5099999999993</v>
      </c>
      <c r="CQ56" s="2">
        <f t="shared" si="42"/>
        <v>0</v>
      </c>
      <c r="CR56" s="2">
        <f t="shared" si="68"/>
        <v>0.28999999999999998</v>
      </c>
      <c r="CS56" s="2">
        <f t="shared" si="69"/>
        <v>0</v>
      </c>
      <c r="CT56" s="2">
        <f t="shared" si="45"/>
        <v>224.49</v>
      </c>
      <c r="CU56" s="2">
        <f t="shared" si="46"/>
        <v>0</v>
      </c>
      <c r="CV56" s="2">
        <f t="shared" si="47"/>
        <v>18.016775999999997</v>
      </c>
      <c r="CW56" s="2">
        <f t="shared" si="48"/>
        <v>0</v>
      </c>
      <c r="CX56" s="2">
        <f t="shared" si="49"/>
        <v>0</v>
      </c>
      <c r="CY56" s="2">
        <f t="shared" si="70"/>
        <v>6532.65</v>
      </c>
      <c r="CZ56" s="2">
        <f t="shared" si="71"/>
        <v>3434.69</v>
      </c>
      <c r="DA56" s="2"/>
      <c r="DB56" s="2">
        <v>55</v>
      </c>
      <c r="DC56" s="2" t="s">
        <v>3</v>
      </c>
      <c r="DD56" s="2" t="s">
        <v>29</v>
      </c>
      <c r="DE56" s="2" t="s">
        <v>30</v>
      </c>
      <c r="DF56" s="2" t="s">
        <v>30</v>
      </c>
      <c r="DG56" s="2" t="s">
        <v>30</v>
      </c>
      <c r="DH56" s="2" t="s">
        <v>3</v>
      </c>
      <c r="DI56" s="2" t="s">
        <v>30</v>
      </c>
      <c r="DJ56" s="2" t="s">
        <v>30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27</v>
      </c>
      <c r="DW56" s="2" t="s">
        <v>27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55393971</v>
      </c>
      <c r="EF56" s="2">
        <v>40</v>
      </c>
      <c r="EG56" s="2" t="s">
        <v>31</v>
      </c>
      <c r="EH56" s="2">
        <v>0</v>
      </c>
      <c r="EI56" s="2" t="s">
        <v>3</v>
      </c>
      <c r="EJ56" s="2">
        <v>2</v>
      </c>
      <c r="EK56" s="2">
        <v>67</v>
      </c>
      <c r="EL56" s="2" t="s">
        <v>48</v>
      </c>
      <c r="EM56" s="2" t="s">
        <v>49</v>
      </c>
      <c r="EN56" s="2"/>
      <c r="EO56" s="2" t="s">
        <v>34</v>
      </c>
      <c r="EP56" s="2"/>
      <c r="EQ56" s="2">
        <v>1024</v>
      </c>
      <c r="ER56" s="2">
        <v>891.97</v>
      </c>
      <c r="ES56" s="2">
        <v>295.60000000000002</v>
      </c>
      <c r="ET56" s="2">
        <v>0.78</v>
      </c>
      <c r="EU56" s="2">
        <v>0</v>
      </c>
      <c r="EV56" s="2">
        <v>595.59</v>
      </c>
      <c r="EW56" s="2">
        <v>47.8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97</v>
      </c>
      <c r="FY56" s="2">
        <v>51</v>
      </c>
      <c r="FZ56" s="2"/>
      <c r="GA56" s="2" t="s">
        <v>3</v>
      </c>
      <c r="GB56" s="2"/>
      <c r="GC56" s="2"/>
      <c r="GD56" s="2">
        <v>1</v>
      </c>
      <c r="GE56" s="2"/>
      <c r="GF56" s="2">
        <v>147134040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16710.849999999999</v>
      </c>
      <c r="GN56" s="2">
        <f t="shared" si="54"/>
        <v>0</v>
      </c>
      <c r="GO56" s="2">
        <f t="shared" si="55"/>
        <v>16710.849999999999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ROW(SmtRes!A158)</f>
        <v>158</v>
      </c>
      <c r="D57" s="3">
        <f>ROW(EtalonRes!A210)</f>
        <v>210</v>
      </c>
      <c r="E57" s="3" t="s">
        <v>3</v>
      </c>
      <c r="F57" s="3" t="s">
        <v>94</v>
      </c>
      <c r="G57" s="3" t="s">
        <v>95</v>
      </c>
      <c r="H57" s="3" t="s">
        <v>27</v>
      </c>
      <c r="I57" s="3">
        <f>ROUND(24+6,9)</f>
        <v>30</v>
      </c>
      <c r="J57" s="3">
        <v>0</v>
      </c>
      <c r="K57" s="3">
        <f>ROUND(24+6,9)</f>
        <v>30</v>
      </c>
      <c r="O57" s="3">
        <f t="shared" si="21"/>
        <v>379618.85</v>
      </c>
      <c r="P57" s="3">
        <f t="shared" si="22"/>
        <v>0</v>
      </c>
      <c r="Q57" s="3">
        <f t="shared" si="60"/>
        <v>119.07</v>
      </c>
      <c r="R57" s="3">
        <f t="shared" si="61"/>
        <v>0</v>
      </c>
      <c r="S57" s="3">
        <f t="shared" si="25"/>
        <v>379499.78</v>
      </c>
      <c r="T57" s="3">
        <f t="shared" si="26"/>
        <v>0</v>
      </c>
      <c r="U57" s="3">
        <f t="shared" si="27"/>
        <v>540.5032799999999</v>
      </c>
      <c r="V57" s="3">
        <f t="shared" si="28"/>
        <v>0</v>
      </c>
      <c r="W57" s="3">
        <f t="shared" si="29"/>
        <v>0</v>
      </c>
      <c r="X57" s="3">
        <f t="shared" si="62"/>
        <v>368114.79</v>
      </c>
      <c r="Y57" s="3">
        <f t="shared" si="63"/>
        <v>193544.89</v>
      </c>
      <c r="AA57" s="3">
        <v>-1</v>
      </c>
      <c r="AB57" s="3">
        <f t="shared" si="32"/>
        <v>214.69319999999999</v>
      </c>
      <c r="AC57" s="3">
        <f t="shared" si="64"/>
        <v>0</v>
      </c>
      <c r="AD57" s="3">
        <f t="shared" si="65"/>
        <v>0.28079999999999999</v>
      </c>
      <c r="AE57" s="3">
        <f t="shared" si="66"/>
        <v>0</v>
      </c>
      <c r="AF57" s="3">
        <f t="shared" si="66"/>
        <v>214.41239999999999</v>
      </c>
      <c r="AG57" s="3">
        <f t="shared" si="37"/>
        <v>0</v>
      </c>
      <c r="AH57" s="3">
        <f t="shared" si="67"/>
        <v>17.207999999999998</v>
      </c>
      <c r="AI57" s="3">
        <f t="shared" si="67"/>
        <v>0</v>
      </c>
      <c r="AJ57" s="3">
        <f t="shared" si="40"/>
        <v>0</v>
      </c>
      <c r="AK57" s="3">
        <v>891.97</v>
      </c>
      <c r="AL57" s="3">
        <v>295.60000000000002</v>
      </c>
      <c r="AM57" s="3">
        <v>0.78</v>
      </c>
      <c r="AN57" s="3">
        <v>0</v>
      </c>
      <c r="AO57" s="3">
        <v>595.59</v>
      </c>
      <c r="AP57" s="3">
        <v>0</v>
      </c>
      <c r="AQ57" s="3">
        <v>47.8</v>
      </c>
      <c r="AR57" s="3">
        <v>0</v>
      </c>
      <c r="AS57" s="3">
        <v>0</v>
      </c>
      <c r="AT57" s="3">
        <v>97</v>
      </c>
      <c r="AU57" s="3">
        <v>51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13.5</v>
      </c>
      <c r="BC57" s="3">
        <v>6.82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96</v>
      </c>
      <c r="BM57" s="3">
        <v>67</v>
      </c>
      <c r="BN57" s="3">
        <v>0</v>
      </c>
      <c r="BO57" s="3" t="s">
        <v>94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97</v>
      </c>
      <c r="CA57" s="3">
        <v>51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1355</v>
      </c>
      <c r="CO57" s="3">
        <v>0</v>
      </c>
      <c r="CP57" s="3">
        <f t="shared" si="41"/>
        <v>379618.85000000003</v>
      </c>
      <c r="CQ57" s="3">
        <f t="shared" si="42"/>
        <v>0</v>
      </c>
      <c r="CR57" s="3">
        <f t="shared" si="68"/>
        <v>3.92</v>
      </c>
      <c r="CS57" s="3">
        <f t="shared" si="69"/>
        <v>0</v>
      </c>
      <c r="CT57" s="3">
        <f t="shared" si="45"/>
        <v>12650.01</v>
      </c>
      <c r="CU57" s="3">
        <f t="shared" si="46"/>
        <v>0</v>
      </c>
      <c r="CV57" s="3">
        <f t="shared" si="47"/>
        <v>18.016775999999997</v>
      </c>
      <c r="CW57" s="3">
        <f t="shared" si="48"/>
        <v>0</v>
      </c>
      <c r="CX57" s="3">
        <f t="shared" si="49"/>
        <v>0</v>
      </c>
      <c r="CY57" s="3">
        <f t="shared" si="70"/>
        <v>368114.79</v>
      </c>
      <c r="CZ57" s="3">
        <f t="shared" si="71"/>
        <v>193544.89</v>
      </c>
      <c r="DB57" s="3">
        <v>57</v>
      </c>
      <c r="DC57" s="3" t="s">
        <v>3</v>
      </c>
      <c r="DD57" s="3" t="s">
        <v>29</v>
      </c>
      <c r="DE57" s="3" t="s">
        <v>30</v>
      </c>
      <c r="DF57" s="3" t="s">
        <v>30</v>
      </c>
      <c r="DG57" s="3" t="s">
        <v>30</v>
      </c>
      <c r="DH57" s="3" t="s">
        <v>3</v>
      </c>
      <c r="DI57" s="3" t="s">
        <v>30</v>
      </c>
      <c r="DJ57" s="3" t="s">
        <v>30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27</v>
      </c>
      <c r="DW57" s="3" t="s">
        <v>27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55393971</v>
      </c>
      <c r="EF57" s="3">
        <v>40</v>
      </c>
      <c r="EG57" s="3" t="s">
        <v>31</v>
      </c>
      <c r="EH57" s="3">
        <v>0</v>
      </c>
      <c r="EI57" s="3" t="s">
        <v>3</v>
      </c>
      <c r="EJ57" s="3">
        <v>2</v>
      </c>
      <c r="EK57" s="3">
        <v>67</v>
      </c>
      <c r="EL57" s="3" t="s">
        <v>48</v>
      </c>
      <c r="EM57" s="3" t="s">
        <v>49</v>
      </c>
      <c r="EO57" s="3" t="s">
        <v>34</v>
      </c>
      <c r="EQ57" s="3">
        <v>1024</v>
      </c>
      <c r="ER57" s="3">
        <v>891.97</v>
      </c>
      <c r="ES57" s="3">
        <v>295.60000000000002</v>
      </c>
      <c r="ET57" s="3">
        <v>0.78</v>
      </c>
      <c r="EU57" s="3">
        <v>0</v>
      </c>
      <c r="EV57" s="3">
        <v>595.59</v>
      </c>
      <c r="EW57" s="3">
        <v>47.8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97</v>
      </c>
      <c r="FY57" s="3">
        <v>51</v>
      </c>
      <c r="GA57" s="3" t="s">
        <v>3</v>
      </c>
      <c r="GD57" s="3">
        <v>1</v>
      </c>
      <c r="GF57" s="3">
        <v>147134040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941278.53</v>
      </c>
      <c r="GN57" s="3">
        <f t="shared" si="54"/>
        <v>0</v>
      </c>
      <c r="GO57" s="3">
        <f t="shared" si="55"/>
        <v>941278.53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17</v>
      </c>
      <c r="B58" s="2">
        <v>1</v>
      </c>
      <c r="C58" s="2">
        <f>ROW(SmtRes!A160)</f>
        <v>160</v>
      </c>
      <c r="D58" s="2">
        <f>ROW(EtalonRes!A212)</f>
        <v>212</v>
      </c>
      <c r="E58" s="2" t="s">
        <v>97</v>
      </c>
      <c r="F58" s="2" t="s">
        <v>98</v>
      </c>
      <c r="G58" s="2" t="s">
        <v>99</v>
      </c>
      <c r="H58" s="2" t="s">
        <v>100</v>
      </c>
      <c r="I58" s="2">
        <f>ROUND(3750/100,9)</f>
        <v>37.5</v>
      </c>
      <c r="J58" s="2">
        <v>0</v>
      </c>
      <c r="K58" s="2">
        <f>ROUND(3750/100,9)</f>
        <v>37.5</v>
      </c>
      <c r="L58" s="2"/>
      <c r="M58" s="2"/>
      <c r="N58" s="2"/>
      <c r="O58" s="2">
        <f t="shared" si="21"/>
        <v>1134.06</v>
      </c>
      <c r="P58" s="2">
        <f t="shared" si="22"/>
        <v>0</v>
      </c>
      <c r="Q58" s="2">
        <f>(ROUND((ROUND((((ET58*1.2))*AV58*I58),2)*BB58),2)+ROUND((ROUND(((AE58-((EU58*1.2)))*AV58*I58),2)*BS58),2))</f>
        <v>0</v>
      </c>
      <c r="R58" s="2">
        <f>(ROUND((ROUND((((EU58*1.2))*AV58*I58),2)*BS58),2)+ROUND((ROUND(((AE58-((EU58*1.2)))*AV58*I58),2)*BS58),2))</f>
        <v>0</v>
      </c>
      <c r="S58" s="2">
        <f t="shared" si="25"/>
        <v>1134.06</v>
      </c>
      <c r="T58" s="2">
        <f t="shared" si="26"/>
        <v>0</v>
      </c>
      <c r="U58" s="2">
        <f t="shared" si="27"/>
        <v>106.00874999999999</v>
      </c>
      <c r="V58" s="2">
        <f t="shared" si="28"/>
        <v>0</v>
      </c>
      <c r="W58" s="2">
        <f t="shared" si="29"/>
        <v>0</v>
      </c>
      <c r="X58" s="2">
        <f>(ROUND((((S58+ROUND((ROUND((((EU58*1.2))*AV58*I58),2)*BS58),2))*AT58)/100),2)+ROUND(((ROUND((ROUND(((AE58-((EU58*1.2)))*AV58*I58),2)*BS58),2)*AT58)/100),2))</f>
        <v>1031.99</v>
      </c>
      <c r="Y58" s="2">
        <f>(ROUND((((S58+ROUND((ROUND((((EU58*1.2))*AV58*I58),2)*BS58),2))*AU58)/100),2)+ROUND(((ROUND((ROUND(((AE58-((EU58*1.2)))*AV58*I58),2)*BS58),2)*AU58)/100),2))</f>
        <v>544.35</v>
      </c>
      <c r="Z58" s="2"/>
      <c r="AA58" s="2">
        <v>55944368</v>
      </c>
      <c r="AB58" s="2">
        <f t="shared" si="32"/>
        <v>28.884</v>
      </c>
      <c r="AC58" s="2">
        <f>ROUND(((ES58*1)),6)</f>
        <v>0</v>
      </c>
      <c r="AD58" s="2">
        <f>ROUND(((((ET58*1.2))-((EU58*1.2)))+AE58),6)</f>
        <v>0</v>
      </c>
      <c r="AE58" s="2">
        <f>ROUND(((EU58*1.2)),6)</f>
        <v>0</v>
      </c>
      <c r="AF58" s="2">
        <f>ROUND(((EV58*1.2)),6)</f>
        <v>28.884</v>
      </c>
      <c r="AG58" s="2">
        <f t="shared" si="37"/>
        <v>0</v>
      </c>
      <c r="AH58" s="2">
        <f>((EW58*1.2))</f>
        <v>2.6999999999999997</v>
      </c>
      <c r="AI58" s="2">
        <f>((EX58*1.2))</f>
        <v>0</v>
      </c>
      <c r="AJ58" s="2">
        <f t="shared" si="40"/>
        <v>0</v>
      </c>
      <c r="AK58" s="2">
        <v>24.07</v>
      </c>
      <c r="AL58" s="2">
        <v>0</v>
      </c>
      <c r="AM58" s="2">
        <v>0</v>
      </c>
      <c r="AN58" s="2">
        <v>0</v>
      </c>
      <c r="AO58" s="2">
        <v>24.07</v>
      </c>
      <c r="AP58" s="2">
        <v>0</v>
      </c>
      <c r="AQ58" s="2">
        <v>2.25</v>
      </c>
      <c r="AR58" s="2">
        <v>0</v>
      </c>
      <c r="AS58" s="2">
        <v>0</v>
      </c>
      <c r="AT58" s="2">
        <v>91</v>
      </c>
      <c r="AU58" s="2">
        <v>48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101</v>
      </c>
      <c r="BK58" s="2"/>
      <c r="BL58" s="2"/>
      <c r="BM58" s="2">
        <v>106</v>
      </c>
      <c r="BN58" s="2">
        <v>0</v>
      </c>
      <c r="BO58" s="2" t="s">
        <v>98</v>
      </c>
      <c r="BP58" s="2">
        <v>1</v>
      </c>
      <c r="BQ58" s="2">
        <v>60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91</v>
      </c>
      <c r="CA58" s="2">
        <v>48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1356</v>
      </c>
      <c r="CO58" s="2">
        <v>0</v>
      </c>
      <c r="CP58" s="2">
        <f t="shared" si="41"/>
        <v>1134.06</v>
      </c>
      <c r="CQ58" s="2">
        <f t="shared" si="42"/>
        <v>0</v>
      </c>
      <c r="CR58" s="2">
        <f>(ROUND((ROUND((((ET58*1.2))*AV58*1),2)*BB58),2)+ROUND((ROUND(((AE58-((EU58*1.2)))*AV58*1),2)*BS58),2))</f>
        <v>0</v>
      </c>
      <c r="CS58" s="2">
        <f>(ROUND((ROUND((((EU58*1.2))*AV58*1),2)*BS58),2)+ROUND((ROUND(((AE58-((EU58*1.2)))*AV58*1),2)*BS58),2))</f>
        <v>0</v>
      </c>
      <c r="CT58" s="2">
        <f t="shared" si="45"/>
        <v>30.24</v>
      </c>
      <c r="CU58" s="2">
        <f t="shared" si="46"/>
        <v>0</v>
      </c>
      <c r="CV58" s="2">
        <f t="shared" si="47"/>
        <v>2.8268999999999997</v>
      </c>
      <c r="CW58" s="2">
        <f t="shared" si="48"/>
        <v>0</v>
      </c>
      <c r="CX58" s="2">
        <f t="shared" si="49"/>
        <v>0</v>
      </c>
      <c r="CY58" s="2">
        <f>(ROUND((((S58+ROUND((ROUND((((EU58*1.2))*AV58*1),2)*BS58),2))*AT58)/100),2)+ROUND(((ROUND((ROUND(((AE58-((EU58*1.2)))*AV58*1),2)*BS58),2)*AT58)/100),2))</f>
        <v>1031.99</v>
      </c>
      <c r="CZ58" s="2">
        <f>(ROUND((((S58+ROUND((ROUND((((EU58*1.2))*AV58*1),2)*BS58),2))*AU58)/100),2)+ROUND(((ROUND((ROUND(((AE58-((EU58*1.2)))*AV58*1),2)*BS58),2)*AU58)/100),2))</f>
        <v>544.35</v>
      </c>
      <c r="DA58" s="2"/>
      <c r="DB58" s="2">
        <v>59</v>
      </c>
      <c r="DC58" s="2" t="s">
        <v>3</v>
      </c>
      <c r="DD58" s="2" t="s">
        <v>82</v>
      </c>
      <c r="DE58" s="2" t="s">
        <v>83</v>
      </c>
      <c r="DF58" s="2" t="s">
        <v>83</v>
      </c>
      <c r="DG58" s="2" t="s">
        <v>83</v>
      </c>
      <c r="DH58" s="2" t="s">
        <v>3</v>
      </c>
      <c r="DI58" s="2" t="s">
        <v>83</v>
      </c>
      <c r="DJ58" s="2" t="s">
        <v>83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1003</v>
      </c>
      <c r="DV58" s="2" t="s">
        <v>100</v>
      </c>
      <c r="DW58" s="2" t="s">
        <v>100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55394010</v>
      </c>
      <c r="EF58" s="2">
        <v>60</v>
      </c>
      <c r="EG58" s="2" t="s">
        <v>84</v>
      </c>
      <c r="EH58" s="2">
        <v>0</v>
      </c>
      <c r="EI58" s="2" t="s">
        <v>3</v>
      </c>
      <c r="EJ58" s="2">
        <v>1</v>
      </c>
      <c r="EK58" s="2">
        <v>106</v>
      </c>
      <c r="EL58" s="2" t="s">
        <v>85</v>
      </c>
      <c r="EM58" s="2" t="s">
        <v>86</v>
      </c>
      <c r="EN58" s="2"/>
      <c r="EO58" s="2" t="s">
        <v>87</v>
      </c>
      <c r="EP58" s="2"/>
      <c r="EQ58" s="2">
        <v>0</v>
      </c>
      <c r="ER58" s="2">
        <v>24.07</v>
      </c>
      <c r="ES58" s="2">
        <v>0</v>
      </c>
      <c r="ET58" s="2">
        <v>0</v>
      </c>
      <c r="EU58" s="2">
        <v>0</v>
      </c>
      <c r="EV58" s="2">
        <v>24.07</v>
      </c>
      <c r="EW58" s="2">
        <v>2.25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91</v>
      </c>
      <c r="FY58" s="2">
        <v>48</v>
      </c>
      <c r="FZ58" s="2"/>
      <c r="GA58" s="2" t="s">
        <v>3</v>
      </c>
      <c r="GB58" s="2"/>
      <c r="GC58" s="2"/>
      <c r="GD58" s="2">
        <v>1</v>
      </c>
      <c r="GE58" s="2"/>
      <c r="GF58" s="2">
        <v>-1911321142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2710.4</v>
      </c>
      <c r="GN58" s="2">
        <f t="shared" si="54"/>
        <v>2710.4</v>
      </c>
      <c r="GO58" s="2">
        <f t="shared" si="55"/>
        <v>0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17</v>
      </c>
      <c r="B59" s="3">
        <v>1</v>
      </c>
      <c r="C59" s="3">
        <f>ROW(SmtRes!A162)</f>
        <v>162</v>
      </c>
      <c r="D59" s="3">
        <f>ROW(EtalonRes!A214)</f>
        <v>214</v>
      </c>
      <c r="E59" s="3" t="s">
        <v>97</v>
      </c>
      <c r="F59" s="3" t="s">
        <v>98</v>
      </c>
      <c r="G59" s="3" t="s">
        <v>99</v>
      </c>
      <c r="H59" s="3" t="s">
        <v>100</v>
      </c>
      <c r="I59" s="3">
        <f>ROUND(3750/100,9)</f>
        <v>37.5</v>
      </c>
      <c r="J59" s="3">
        <v>0</v>
      </c>
      <c r="K59" s="3">
        <f>ROUND(3750/100,9)</f>
        <v>37.5</v>
      </c>
      <c r="O59" s="3">
        <f t="shared" si="21"/>
        <v>63904.28</v>
      </c>
      <c r="P59" s="3">
        <f t="shared" si="22"/>
        <v>0</v>
      </c>
      <c r="Q59" s="3">
        <f>(ROUND((ROUND((((ET59*1.2))*AV59*I59),2)*BB59),2)+ROUND((ROUND(((AE59-((EU59*1.2)))*AV59*I59),2)*BS59),2))</f>
        <v>0</v>
      </c>
      <c r="R59" s="3">
        <f>(ROUND((ROUND((((EU59*1.2))*AV59*I59),2)*BS59),2)+ROUND((ROUND(((AE59-((EU59*1.2)))*AV59*I59),2)*BS59),2))</f>
        <v>0</v>
      </c>
      <c r="S59" s="3">
        <f t="shared" si="25"/>
        <v>63904.28</v>
      </c>
      <c r="T59" s="3">
        <f t="shared" si="26"/>
        <v>0</v>
      </c>
      <c r="U59" s="3">
        <f t="shared" si="27"/>
        <v>106.00874999999999</v>
      </c>
      <c r="V59" s="3">
        <f t="shared" si="28"/>
        <v>0</v>
      </c>
      <c r="W59" s="3">
        <f t="shared" si="29"/>
        <v>0</v>
      </c>
      <c r="X59" s="3">
        <f>(ROUND((((S59+ROUND((ROUND((((EU59*1.2))*AV59*I59),2)*BS59),2))*AT59)/100),2)+ROUND(((ROUND((ROUND(((AE59-((EU59*1.2)))*AV59*I59),2)*BS59),2)*AT59)/100),2))</f>
        <v>58152.89</v>
      </c>
      <c r="Y59" s="3">
        <f>(ROUND((((S59+ROUND((ROUND((((EU59*1.2))*AV59*I59),2)*BS59),2))*AU59)/100),2)+ROUND(((ROUND((ROUND(((AE59-((EU59*1.2)))*AV59*I59),2)*BS59),2)*AU59)/100),2))</f>
        <v>30674.05</v>
      </c>
      <c r="AA59" s="3">
        <v>55944370</v>
      </c>
      <c r="AB59" s="3">
        <f t="shared" si="32"/>
        <v>28.884</v>
      </c>
      <c r="AC59" s="3">
        <f>ROUND(((ES59*1)),6)</f>
        <v>0</v>
      </c>
      <c r="AD59" s="3">
        <f>ROUND(((((ET59*1.2))-((EU59*1.2)))+AE59),6)</f>
        <v>0</v>
      </c>
      <c r="AE59" s="3">
        <f>ROUND(((EU59*1.2)),6)</f>
        <v>0</v>
      </c>
      <c r="AF59" s="3">
        <f>ROUND(((EV59*1.2)),6)</f>
        <v>28.884</v>
      </c>
      <c r="AG59" s="3">
        <f t="shared" si="37"/>
        <v>0</v>
      </c>
      <c r="AH59" s="3">
        <f>((EW59*1.2))</f>
        <v>2.6999999999999997</v>
      </c>
      <c r="AI59" s="3">
        <f>((EX59*1.2))</f>
        <v>0</v>
      </c>
      <c r="AJ59" s="3">
        <f t="shared" si="40"/>
        <v>0</v>
      </c>
      <c r="AK59" s="3">
        <v>24.07</v>
      </c>
      <c r="AL59" s="3">
        <v>0</v>
      </c>
      <c r="AM59" s="3">
        <v>0</v>
      </c>
      <c r="AN59" s="3">
        <v>0</v>
      </c>
      <c r="AO59" s="3">
        <v>24.07</v>
      </c>
      <c r="AP59" s="3">
        <v>0</v>
      </c>
      <c r="AQ59" s="3">
        <v>2.25</v>
      </c>
      <c r="AR59" s="3">
        <v>0</v>
      </c>
      <c r="AS59" s="3">
        <v>0</v>
      </c>
      <c r="AT59" s="3">
        <v>91</v>
      </c>
      <c r="AU59" s="3">
        <v>48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1</v>
      </c>
      <c r="BC59" s="3">
        <v>1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1</v>
      </c>
      <c r="BJ59" s="3" t="s">
        <v>101</v>
      </c>
      <c r="BM59" s="3">
        <v>106</v>
      </c>
      <c r="BN59" s="3">
        <v>0</v>
      </c>
      <c r="BO59" s="3" t="s">
        <v>98</v>
      </c>
      <c r="BP59" s="3">
        <v>1</v>
      </c>
      <c r="BQ59" s="3">
        <v>60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91</v>
      </c>
      <c r="CA59" s="3">
        <v>48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1356</v>
      </c>
      <c r="CO59" s="3">
        <v>0</v>
      </c>
      <c r="CP59" s="3">
        <f t="shared" si="41"/>
        <v>63904.28</v>
      </c>
      <c r="CQ59" s="3">
        <f t="shared" si="42"/>
        <v>0</v>
      </c>
      <c r="CR59" s="3">
        <f>(ROUND((ROUND((((ET59*1.2))*AV59*1),2)*BB59),2)+ROUND((ROUND(((AE59-((EU59*1.2)))*AV59*1),2)*BS59),2))</f>
        <v>0</v>
      </c>
      <c r="CS59" s="3">
        <f>(ROUND((ROUND((((EU59*1.2))*AV59*1),2)*BS59),2)+ROUND((ROUND(((AE59-((EU59*1.2)))*AV59*1),2)*BS59),2))</f>
        <v>0</v>
      </c>
      <c r="CT59" s="3">
        <f t="shared" si="45"/>
        <v>1704.02</v>
      </c>
      <c r="CU59" s="3">
        <f t="shared" si="46"/>
        <v>0</v>
      </c>
      <c r="CV59" s="3">
        <f t="shared" si="47"/>
        <v>2.8268999999999997</v>
      </c>
      <c r="CW59" s="3">
        <f t="shared" si="48"/>
        <v>0</v>
      </c>
      <c r="CX59" s="3">
        <f t="shared" si="49"/>
        <v>0</v>
      </c>
      <c r="CY59" s="3">
        <f>(ROUND((((S59+ROUND((ROUND((((EU59*1.2))*AV59*1),2)*BS59),2))*AT59)/100),2)+ROUND(((ROUND((ROUND(((AE59-((EU59*1.2)))*AV59*1),2)*BS59),2)*AT59)/100),2))</f>
        <v>58152.89</v>
      </c>
      <c r="CZ59" s="3">
        <f>(ROUND((((S59+ROUND((ROUND((((EU59*1.2))*AV59*1),2)*BS59),2))*AU59)/100),2)+ROUND(((ROUND((ROUND(((AE59-((EU59*1.2)))*AV59*1),2)*BS59),2)*AU59)/100),2))</f>
        <v>30674.05</v>
      </c>
      <c r="DB59" s="3">
        <v>60</v>
      </c>
      <c r="DC59" s="3" t="s">
        <v>3</v>
      </c>
      <c r="DD59" s="3" t="s">
        <v>82</v>
      </c>
      <c r="DE59" s="3" t="s">
        <v>83</v>
      </c>
      <c r="DF59" s="3" t="s">
        <v>83</v>
      </c>
      <c r="DG59" s="3" t="s">
        <v>83</v>
      </c>
      <c r="DH59" s="3" t="s">
        <v>3</v>
      </c>
      <c r="DI59" s="3" t="s">
        <v>83</v>
      </c>
      <c r="DJ59" s="3" t="s">
        <v>83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1003</v>
      </c>
      <c r="DV59" s="3" t="s">
        <v>100</v>
      </c>
      <c r="DW59" s="3" t="s">
        <v>100</v>
      </c>
      <c r="DX59" s="3">
        <v>100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55394010</v>
      </c>
      <c r="EF59" s="3">
        <v>60</v>
      </c>
      <c r="EG59" s="3" t="s">
        <v>84</v>
      </c>
      <c r="EH59" s="3">
        <v>0</v>
      </c>
      <c r="EI59" s="3" t="s">
        <v>3</v>
      </c>
      <c r="EJ59" s="3">
        <v>1</v>
      </c>
      <c r="EK59" s="3">
        <v>106</v>
      </c>
      <c r="EL59" s="3" t="s">
        <v>85</v>
      </c>
      <c r="EM59" s="3" t="s">
        <v>86</v>
      </c>
      <c r="EO59" s="3" t="s">
        <v>87</v>
      </c>
      <c r="EQ59" s="3">
        <v>0</v>
      </c>
      <c r="ER59" s="3">
        <v>24.07</v>
      </c>
      <c r="ES59" s="3">
        <v>0</v>
      </c>
      <c r="ET59" s="3">
        <v>0</v>
      </c>
      <c r="EU59" s="3">
        <v>0</v>
      </c>
      <c r="EV59" s="3">
        <v>24.07</v>
      </c>
      <c r="EW59" s="3">
        <v>2.25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91</v>
      </c>
      <c r="FY59" s="3">
        <v>48</v>
      </c>
      <c r="GA59" s="3" t="s">
        <v>3</v>
      </c>
      <c r="GD59" s="3">
        <v>1</v>
      </c>
      <c r="GF59" s="3">
        <v>-1911321142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152731.22</v>
      </c>
      <c r="GN59" s="3">
        <f t="shared" si="54"/>
        <v>152731.22</v>
      </c>
      <c r="GO59" s="3">
        <f t="shared" si="55"/>
        <v>0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17</v>
      </c>
      <c r="B60" s="2">
        <v>1</v>
      </c>
      <c r="C60" s="2">
        <f>ROW(SmtRes!A167)</f>
        <v>167</v>
      </c>
      <c r="D60" s="2">
        <f>ROW(EtalonRes!A220)</f>
        <v>220</v>
      </c>
      <c r="E60" s="2" t="s">
        <v>102</v>
      </c>
      <c r="F60" s="2" t="s">
        <v>103</v>
      </c>
      <c r="G60" s="2" t="s">
        <v>104</v>
      </c>
      <c r="H60" s="2" t="s">
        <v>100</v>
      </c>
      <c r="I60" s="2">
        <f>ROUND(4280/100,9)</f>
        <v>42.8</v>
      </c>
      <c r="J60" s="2">
        <v>0</v>
      </c>
      <c r="K60" s="2">
        <f>ROUND(4280/100,9)</f>
        <v>42.8</v>
      </c>
      <c r="L60" s="2"/>
      <c r="M60" s="2"/>
      <c r="N60" s="2"/>
      <c r="O60" s="2">
        <f t="shared" ref="O60:O85" si="72">ROUND(CP60,2)</f>
        <v>1100.54</v>
      </c>
      <c r="P60" s="2">
        <f t="shared" ref="P60:P85" si="73">ROUND((ROUND((AC60*AW60*I60),2)*BC60),2)</f>
        <v>0</v>
      </c>
      <c r="Q60" s="2">
        <f>(ROUND((ROUND(((((ET60*1.2)*0.3))*AV60*I60),2)*BB60),2)+ROUND((ROUND(((AE60-(((EU60*1.2)*0.3)))*AV60*I60),2)*BS60),2))</f>
        <v>42.27</v>
      </c>
      <c r="R60" s="2">
        <f>(ROUND((ROUND(((((EU60*1.2)*0.3))*AV60*I60),2)*BS60),2)+ROUND((ROUND(((AE60-(((EU60*1.2)*0.3)))*AV60*I60),2)*BS60),2))</f>
        <v>4.84</v>
      </c>
      <c r="S60" s="2">
        <f t="shared" ref="S60:S85" si="74">ROUND((ROUND((AF60*AV60*I60),2)*BA60),2)</f>
        <v>1058.27</v>
      </c>
      <c r="T60" s="2">
        <f t="shared" ref="T60:T85" si="75">ROUND(CU60*I60,2)</f>
        <v>0</v>
      </c>
      <c r="U60" s="2">
        <f t="shared" ref="U60:U85" si="76">CV60*I60</f>
        <v>85.339211039999981</v>
      </c>
      <c r="V60" s="2">
        <f t="shared" ref="V60:V85" si="77">CW60*I60</f>
        <v>0</v>
      </c>
      <c r="W60" s="2">
        <f t="shared" ref="W60:W85" si="78">ROUND(CX60*I60,2)</f>
        <v>0</v>
      </c>
      <c r="X60" s="2">
        <f>(ROUND((((S60+ROUND((ROUND(((((EU60*1.2)*0.3))*AV60*I60),2)*BS60),2))*AT60)/100),2)+ROUND(((ROUND((ROUND(((AE60-(((EU60*1.2)*0.3)))*AV60*I60),2)*BS60),2)*AT60)/100),2))</f>
        <v>1031.22</v>
      </c>
      <c r="Y60" s="2">
        <f>(ROUND((((S60+ROUND((ROUND(((((EU60*1.2)*0.3))*AV60*I60),2)*BS60),2))*AU60)/100),2)+ROUND(((ROUND((ROUND(((AE60-(((EU60*1.2)*0.3)))*AV60*I60),2)*BS60),2)*AU60)/100),2))</f>
        <v>542.19000000000005</v>
      </c>
      <c r="Z60" s="2"/>
      <c r="AA60" s="2">
        <v>55944368</v>
      </c>
      <c r="AB60" s="2">
        <f t="shared" ref="AB60:AB85" si="79">ROUND((AC60+AD60+AF60),6)</f>
        <v>24.559200000000001</v>
      </c>
      <c r="AC60" s="2">
        <f>ROUND((((ES60*1)*0)),6)</f>
        <v>0</v>
      </c>
      <c r="AD60" s="2">
        <f>ROUND((((((ET60*1.2)*0.3))-(((EU60*1.2)*0.3)))+AE60),6)</f>
        <v>0.94320000000000004</v>
      </c>
      <c r="AE60" s="2">
        <f>ROUND((((EU60*1.2)*0.3)),6)</f>
        <v>0.108</v>
      </c>
      <c r="AF60" s="2">
        <f>ROUND((((EV60*1.2)*0.3)),6)</f>
        <v>23.616</v>
      </c>
      <c r="AG60" s="2">
        <f t="shared" ref="AG60:AG85" si="80">ROUND((AP60),6)</f>
        <v>0</v>
      </c>
      <c r="AH60" s="2">
        <f>(((EW60*1.2)*0.3))</f>
        <v>1.9043999999999999</v>
      </c>
      <c r="AI60" s="2">
        <f>(((EX60*1.2)*0.3))</f>
        <v>0</v>
      </c>
      <c r="AJ60" s="2">
        <f t="shared" ref="AJ60:AJ85" si="81">(AS60)</f>
        <v>0</v>
      </c>
      <c r="AK60" s="2">
        <v>194.05</v>
      </c>
      <c r="AL60" s="2">
        <v>125.83</v>
      </c>
      <c r="AM60" s="2">
        <v>2.62</v>
      </c>
      <c r="AN60" s="2">
        <v>0.3</v>
      </c>
      <c r="AO60" s="2">
        <v>65.599999999999994</v>
      </c>
      <c r="AP60" s="2">
        <v>0</v>
      </c>
      <c r="AQ60" s="2">
        <v>5.29</v>
      </c>
      <c r="AR60" s="2">
        <v>0</v>
      </c>
      <c r="AS60" s="2">
        <v>0</v>
      </c>
      <c r="AT60" s="2">
        <v>97</v>
      </c>
      <c r="AU60" s="2">
        <v>51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105</v>
      </c>
      <c r="BK60" s="2"/>
      <c r="BL60" s="2"/>
      <c r="BM60" s="2">
        <v>67</v>
      </c>
      <c r="BN60" s="2">
        <v>0</v>
      </c>
      <c r="BO60" s="2" t="s">
        <v>103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97</v>
      </c>
      <c r="CA60" s="2">
        <v>51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1355</v>
      </c>
      <c r="CO60" s="2">
        <v>0</v>
      </c>
      <c r="CP60" s="2">
        <f t="shared" ref="CP60:CP85" si="82">(P60+Q60+S60)</f>
        <v>1100.54</v>
      </c>
      <c r="CQ60" s="2">
        <f t="shared" ref="CQ60:CQ85" si="83">ROUND((ROUND((AC60*AW60*1),2)*BC60),2)</f>
        <v>0</v>
      </c>
      <c r="CR60" s="2">
        <f>(ROUND((ROUND(((((ET60*1.2)*0.3))*AV60*1),2)*BB60),2)+ROUND((ROUND(((AE60-(((EU60*1.2)*0.3)))*AV60*1),2)*BS60),2))</f>
        <v>0.99</v>
      </c>
      <c r="CS60" s="2">
        <f>(ROUND((ROUND(((((EU60*1.2)*0.3))*AV60*1),2)*BS60),2)+ROUND((ROUND(((AE60-(((EU60*1.2)*0.3)))*AV60*1),2)*BS60),2))</f>
        <v>0.11</v>
      </c>
      <c r="CT60" s="2">
        <f t="shared" ref="CT60:CT85" si="84">ROUND((ROUND((AF60*AV60*1),2)*BA60),2)</f>
        <v>24.73</v>
      </c>
      <c r="CU60" s="2">
        <f t="shared" ref="CU60:CU85" si="85">AG60</f>
        <v>0</v>
      </c>
      <c r="CV60" s="2">
        <f t="shared" ref="CV60:CV85" si="86">(AH60*AV60)</f>
        <v>1.9939067999999998</v>
      </c>
      <c r="CW60" s="2">
        <f t="shared" ref="CW60:CW85" si="87">AI60</f>
        <v>0</v>
      </c>
      <c r="CX60" s="2">
        <f t="shared" ref="CX60:CX85" si="88">AJ60</f>
        <v>0</v>
      </c>
      <c r="CY60" s="2">
        <f>(ROUND((((S60+ROUND((ROUND(((((EU60*1.2)*0.3))*AV60*1),2)*BS60),2))*AT60)/100),2)+ROUND(((ROUND((ROUND(((AE60-(((EU60*1.2)*0.3)))*AV60*1),2)*BS60),2)*AT60)/100),2))</f>
        <v>1026.6300000000001</v>
      </c>
      <c r="CZ60" s="2">
        <f>(ROUND((((S60+ROUND((ROUND(((((EU60*1.2)*0.3))*AV60*1),2)*BS60),2))*AU60)/100),2)+ROUND(((ROUND((ROUND(((AE60-(((EU60*1.2)*0.3)))*AV60*1),2)*BS60),2)*AU60)/100),2))</f>
        <v>539.77</v>
      </c>
      <c r="DA60" s="2"/>
      <c r="DB60" s="2">
        <v>61</v>
      </c>
      <c r="DC60" s="2" t="s">
        <v>3</v>
      </c>
      <c r="DD60" s="2" t="s">
        <v>29</v>
      </c>
      <c r="DE60" s="2" t="s">
        <v>30</v>
      </c>
      <c r="DF60" s="2" t="s">
        <v>30</v>
      </c>
      <c r="DG60" s="2" t="s">
        <v>30</v>
      </c>
      <c r="DH60" s="2" t="s">
        <v>3</v>
      </c>
      <c r="DI60" s="2" t="s">
        <v>30</v>
      </c>
      <c r="DJ60" s="2" t="s">
        <v>30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1003</v>
      </c>
      <c r="DV60" s="2" t="s">
        <v>100</v>
      </c>
      <c r="DW60" s="2" t="s">
        <v>100</v>
      </c>
      <c r="DX60" s="2">
        <v>100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55393971</v>
      </c>
      <c r="EF60" s="2">
        <v>40</v>
      </c>
      <c r="EG60" s="2" t="s">
        <v>31</v>
      </c>
      <c r="EH60" s="2">
        <v>0</v>
      </c>
      <c r="EI60" s="2" t="s">
        <v>3</v>
      </c>
      <c r="EJ60" s="2">
        <v>2</v>
      </c>
      <c r="EK60" s="2">
        <v>67</v>
      </c>
      <c r="EL60" s="2" t="s">
        <v>48</v>
      </c>
      <c r="EM60" s="2" t="s">
        <v>49</v>
      </c>
      <c r="EN60" s="2"/>
      <c r="EO60" s="2" t="s">
        <v>34</v>
      </c>
      <c r="EP60" s="2"/>
      <c r="EQ60" s="2">
        <v>0</v>
      </c>
      <c r="ER60" s="2">
        <v>194.05</v>
      </c>
      <c r="ES60" s="2">
        <v>125.83</v>
      </c>
      <c r="ET60" s="2">
        <v>2.62</v>
      </c>
      <c r="EU60" s="2">
        <v>0.3</v>
      </c>
      <c r="EV60" s="2">
        <v>65.599999999999994</v>
      </c>
      <c r="EW60" s="2">
        <v>5.29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97</v>
      </c>
      <c r="FY60" s="2">
        <v>51</v>
      </c>
      <c r="FZ60" s="2"/>
      <c r="GA60" s="2" t="s">
        <v>3</v>
      </c>
      <c r="GB60" s="2"/>
      <c r="GC60" s="2"/>
      <c r="GD60" s="2">
        <v>1</v>
      </c>
      <c r="GE60" s="2"/>
      <c r="GF60" s="2">
        <v>1117165266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ref="GL60:GL85" si="89">ROUND(IF(AND(BH60=3,BI60=3,FS60&lt;&gt;0),P60,0),2)</f>
        <v>0</v>
      </c>
      <c r="GM60" s="2">
        <f t="shared" ref="GM60:GM85" si="90">ROUND(O60+X60+Y60,2)+GX60</f>
        <v>2673.95</v>
      </c>
      <c r="GN60" s="2">
        <f t="shared" ref="GN60:GN85" si="91">IF(OR(BI60=0,BI60=1),GM60-GX60,0)</f>
        <v>0</v>
      </c>
      <c r="GO60" s="2">
        <f t="shared" ref="GO60:GO85" si="92">IF(BI60=2,GM60-GX60,0)</f>
        <v>2673.95</v>
      </c>
      <c r="GP60" s="2">
        <f t="shared" ref="GP60:GP85" si="93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85" si="94">ROUND((GT60),6)</f>
        <v>0</v>
      </c>
      <c r="GW60" s="2">
        <v>1</v>
      </c>
      <c r="GX60" s="2">
        <f t="shared" ref="GX60:GX85" si="95">ROUND(HC60*I60,2)</f>
        <v>0</v>
      </c>
      <c r="GY60" s="2"/>
      <c r="GZ60" s="2"/>
      <c r="HA60" s="2">
        <v>0</v>
      </c>
      <c r="HB60" s="2">
        <v>0</v>
      </c>
      <c r="HC60" s="2">
        <f t="shared" ref="HC60:HC85" si="96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17</v>
      </c>
      <c r="B61" s="3">
        <v>1</v>
      </c>
      <c r="C61" s="3">
        <f>ROW(SmtRes!A172)</f>
        <v>172</v>
      </c>
      <c r="D61" s="3">
        <f>ROW(EtalonRes!A226)</f>
        <v>226</v>
      </c>
      <c r="E61" s="3" t="s">
        <v>102</v>
      </c>
      <c r="F61" s="3" t="s">
        <v>103</v>
      </c>
      <c r="G61" s="3" t="s">
        <v>104</v>
      </c>
      <c r="H61" s="3" t="s">
        <v>100</v>
      </c>
      <c r="I61" s="3">
        <f>ROUND(4280/100,9)</f>
        <v>42.8</v>
      </c>
      <c r="J61" s="3">
        <v>0</v>
      </c>
      <c r="K61" s="3">
        <f>ROUND(4280/100,9)</f>
        <v>42.8</v>
      </c>
      <c r="O61" s="3">
        <f t="shared" si="72"/>
        <v>60279.4</v>
      </c>
      <c r="P61" s="3">
        <f t="shared" si="73"/>
        <v>0</v>
      </c>
      <c r="Q61" s="3">
        <f>(ROUND((ROUND(((((ET61*1.2)*0.3))*AV61*I61),2)*BB61),2)+ROUND((ROUND(((AE61-(((EU61*1.2)*0.3)))*AV61*I61),2)*BS61),2))</f>
        <v>645.89</v>
      </c>
      <c r="R61" s="3">
        <f>(ROUND((ROUND(((((EU61*1.2)*0.3))*AV61*I61),2)*BS61),2)+ROUND((ROUND(((AE61-(((EU61*1.2)*0.3)))*AV61*I61),2)*BS61),2))</f>
        <v>272.73</v>
      </c>
      <c r="S61" s="3">
        <f t="shared" si="74"/>
        <v>59633.51</v>
      </c>
      <c r="T61" s="3">
        <f t="shared" si="75"/>
        <v>0</v>
      </c>
      <c r="U61" s="3">
        <f t="shared" si="76"/>
        <v>85.339211039999981</v>
      </c>
      <c r="V61" s="3">
        <f t="shared" si="77"/>
        <v>0</v>
      </c>
      <c r="W61" s="3">
        <f t="shared" si="78"/>
        <v>0</v>
      </c>
      <c r="X61" s="3">
        <f>(ROUND((((S61+ROUND((ROUND(((((EU61*1.2)*0.3))*AV61*I61),2)*BS61),2))*AT61)/100),2)+ROUND(((ROUND((ROUND(((AE61-(((EU61*1.2)*0.3)))*AV61*I61),2)*BS61),2)*AT61)/100),2))</f>
        <v>58109.05</v>
      </c>
      <c r="Y61" s="3">
        <f>(ROUND((((S61+ROUND((ROUND(((((EU61*1.2)*0.3))*AV61*I61),2)*BS61),2))*AU61)/100),2)+ROUND(((ROUND((ROUND(((AE61-(((EU61*1.2)*0.3)))*AV61*I61),2)*BS61),2)*AU61)/100),2))</f>
        <v>30552.18</v>
      </c>
      <c r="AA61" s="3">
        <v>55944370</v>
      </c>
      <c r="AB61" s="3">
        <f t="shared" si="79"/>
        <v>24.559200000000001</v>
      </c>
      <c r="AC61" s="3">
        <f>ROUND((((ES61*1)*0)),6)</f>
        <v>0</v>
      </c>
      <c r="AD61" s="3">
        <f>ROUND((((((ET61*1.2)*0.3))-(((EU61*1.2)*0.3)))+AE61),6)</f>
        <v>0.94320000000000004</v>
      </c>
      <c r="AE61" s="3">
        <f>ROUND((((EU61*1.2)*0.3)),6)</f>
        <v>0.108</v>
      </c>
      <c r="AF61" s="3">
        <f>ROUND((((EV61*1.2)*0.3)),6)</f>
        <v>23.616</v>
      </c>
      <c r="AG61" s="3">
        <f t="shared" si="80"/>
        <v>0</v>
      </c>
      <c r="AH61" s="3">
        <f>(((EW61*1.2)*0.3))</f>
        <v>1.9043999999999999</v>
      </c>
      <c r="AI61" s="3">
        <f>(((EX61*1.2)*0.3))</f>
        <v>0</v>
      </c>
      <c r="AJ61" s="3">
        <f t="shared" si="81"/>
        <v>0</v>
      </c>
      <c r="AK61" s="3">
        <v>194.05</v>
      </c>
      <c r="AL61" s="3">
        <v>125.83</v>
      </c>
      <c r="AM61" s="3">
        <v>2.62</v>
      </c>
      <c r="AN61" s="3">
        <v>0.3</v>
      </c>
      <c r="AO61" s="3">
        <v>65.599999999999994</v>
      </c>
      <c r="AP61" s="3">
        <v>0</v>
      </c>
      <c r="AQ61" s="3">
        <v>5.29</v>
      </c>
      <c r="AR61" s="3">
        <v>0</v>
      </c>
      <c r="AS61" s="3">
        <v>0</v>
      </c>
      <c r="AT61" s="3">
        <v>97</v>
      </c>
      <c r="AU61" s="3">
        <v>51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15.28</v>
      </c>
      <c r="BC61" s="3">
        <v>3.78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105</v>
      </c>
      <c r="BM61" s="3">
        <v>67</v>
      </c>
      <c r="BN61" s="3">
        <v>0</v>
      </c>
      <c r="BO61" s="3" t="s">
        <v>103</v>
      </c>
      <c r="BP61" s="3">
        <v>1</v>
      </c>
      <c r="BQ61" s="3">
        <v>40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97</v>
      </c>
      <c r="CA61" s="3">
        <v>51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1355</v>
      </c>
      <c r="CO61" s="3">
        <v>0</v>
      </c>
      <c r="CP61" s="3">
        <f t="shared" si="82"/>
        <v>60279.4</v>
      </c>
      <c r="CQ61" s="3">
        <f t="shared" si="83"/>
        <v>0</v>
      </c>
      <c r="CR61" s="3">
        <f>(ROUND((ROUND(((((ET61*1.2)*0.3))*AV61*1),2)*BB61),2)+ROUND((ROUND(((AE61-(((EU61*1.2)*0.3)))*AV61*1),2)*BS61),2))</f>
        <v>15.13</v>
      </c>
      <c r="CS61" s="3">
        <f>(ROUND((ROUND(((((EU61*1.2)*0.3))*AV61*1),2)*BS61),2)+ROUND((ROUND(((AE61-(((EU61*1.2)*0.3)))*AV61*1),2)*BS61),2))</f>
        <v>6.2</v>
      </c>
      <c r="CT61" s="3">
        <f t="shared" si="84"/>
        <v>1393.54</v>
      </c>
      <c r="CU61" s="3">
        <f t="shared" si="85"/>
        <v>0</v>
      </c>
      <c r="CV61" s="3">
        <f t="shared" si="86"/>
        <v>1.9939067999999998</v>
      </c>
      <c r="CW61" s="3">
        <f t="shared" si="87"/>
        <v>0</v>
      </c>
      <c r="CX61" s="3">
        <f t="shared" si="88"/>
        <v>0</v>
      </c>
      <c r="CY61" s="3">
        <f>(ROUND((((S61+ROUND((ROUND(((((EU61*1.2)*0.3))*AV61*1),2)*BS61),2))*AT61)/100),2)+ROUND(((ROUND((ROUND(((AE61-(((EU61*1.2)*0.3)))*AV61*1),2)*BS61),2)*AT61)/100),2))</f>
        <v>57850.52</v>
      </c>
      <c r="CZ61" s="3">
        <f>(ROUND((((S61+ROUND((ROUND(((((EU61*1.2)*0.3))*AV61*1),2)*BS61),2))*AU61)/100),2)+ROUND(((ROUND((ROUND(((AE61-(((EU61*1.2)*0.3)))*AV61*1),2)*BS61),2)*AU61)/100),2))</f>
        <v>30416.25</v>
      </c>
      <c r="DB61" s="3">
        <v>63</v>
      </c>
      <c r="DC61" s="3" t="s">
        <v>3</v>
      </c>
      <c r="DD61" s="3" t="s">
        <v>29</v>
      </c>
      <c r="DE61" s="3" t="s">
        <v>30</v>
      </c>
      <c r="DF61" s="3" t="s">
        <v>30</v>
      </c>
      <c r="DG61" s="3" t="s">
        <v>30</v>
      </c>
      <c r="DH61" s="3" t="s">
        <v>3</v>
      </c>
      <c r="DI61" s="3" t="s">
        <v>30</v>
      </c>
      <c r="DJ61" s="3" t="s">
        <v>30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1003</v>
      </c>
      <c r="DV61" s="3" t="s">
        <v>100</v>
      </c>
      <c r="DW61" s="3" t="s">
        <v>100</v>
      </c>
      <c r="DX61" s="3">
        <v>100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55393971</v>
      </c>
      <c r="EF61" s="3">
        <v>40</v>
      </c>
      <c r="EG61" s="3" t="s">
        <v>31</v>
      </c>
      <c r="EH61" s="3">
        <v>0</v>
      </c>
      <c r="EI61" s="3" t="s">
        <v>3</v>
      </c>
      <c r="EJ61" s="3">
        <v>2</v>
      </c>
      <c r="EK61" s="3">
        <v>67</v>
      </c>
      <c r="EL61" s="3" t="s">
        <v>48</v>
      </c>
      <c r="EM61" s="3" t="s">
        <v>49</v>
      </c>
      <c r="EO61" s="3" t="s">
        <v>34</v>
      </c>
      <c r="EQ61" s="3">
        <v>0</v>
      </c>
      <c r="ER61" s="3">
        <v>194.05</v>
      </c>
      <c r="ES61" s="3">
        <v>125.83</v>
      </c>
      <c r="ET61" s="3">
        <v>2.62</v>
      </c>
      <c r="EU61" s="3">
        <v>0.3</v>
      </c>
      <c r="EV61" s="3">
        <v>65.599999999999994</v>
      </c>
      <c r="EW61" s="3">
        <v>5.29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97</v>
      </c>
      <c r="FY61" s="3">
        <v>51</v>
      </c>
      <c r="GA61" s="3" t="s">
        <v>3</v>
      </c>
      <c r="GD61" s="3">
        <v>1</v>
      </c>
      <c r="GF61" s="3">
        <v>1117165266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89"/>
        <v>0</v>
      </c>
      <c r="GM61" s="3">
        <f t="shared" si="90"/>
        <v>148940.63</v>
      </c>
      <c r="GN61" s="3">
        <f t="shared" si="91"/>
        <v>0</v>
      </c>
      <c r="GO61" s="3">
        <f t="shared" si="92"/>
        <v>148940.63</v>
      </c>
      <c r="GP61" s="3">
        <f t="shared" si="93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94"/>
        <v>0</v>
      </c>
      <c r="GW61" s="3">
        <v>1</v>
      </c>
      <c r="GX61" s="3">
        <f t="shared" si="95"/>
        <v>0</v>
      </c>
      <c r="HA61" s="3">
        <v>0</v>
      </c>
      <c r="HB61" s="3">
        <v>0</v>
      </c>
      <c r="HC61" s="3">
        <f t="shared" si="96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5">
      <c r="A62" s="2">
        <v>17</v>
      </c>
      <c r="B62" s="2">
        <v>1</v>
      </c>
      <c r="C62" s="2">
        <f>ROW(SmtRes!A173)</f>
        <v>173</v>
      </c>
      <c r="D62" s="2">
        <f>ROW(EtalonRes!A227)</f>
        <v>227</v>
      </c>
      <c r="E62" s="2" t="s">
        <v>3</v>
      </c>
      <c r="F62" s="2" t="s">
        <v>106</v>
      </c>
      <c r="G62" s="2" t="s">
        <v>107</v>
      </c>
      <c r="H62" s="2" t="s">
        <v>100</v>
      </c>
      <c r="I62" s="2">
        <f>ROUND((550+180+80+20+550+180+80+20+3500+280+340+900+150+850+350)/100,9)</f>
        <v>80.3</v>
      </c>
      <c r="J62" s="2">
        <v>0</v>
      </c>
      <c r="K62" s="2">
        <f>ROUND((550+180+80+20+550+180+80+20+3500+280+340+900+150+850+350)/100,9)</f>
        <v>80.3</v>
      </c>
      <c r="L62" s="2"/>
      <c r="M62" s="2"/>
      <c r="N62" s="2"/>
      <c r="O62" s="2">
        <f t="shared" si="72"/>
        <v>9939.58</v>
      </c>
      <c r="P62" s="2">
        <f t="shared" si="73"/>
        <v>0</v>
      </c>
      <c r="Q62" s="2">
        <f>(ROUND((ROUND((((ET62*1.2))*AV62*I62),2)*BB62),2)+ROUND((ROUND(((AE62-((EU62*1.2)))*AV62*I62),2)*BS62),2))</f>
        <v>0</v>
      </c>
      <c r="R62" s="2">
        <f>(ROUND((ROUND((((EU62*1.2))*AV62*I62),2)*BS62),2)+ROUND((ROUND(((AE62-((EU62*1.2)))*AV62*I62),2)*BS62),2))</f>
        <v>0</v>
      </c>
      <c r="S62" s="2">
        <f t="shared" si="74"/>
        <v>9939.58</v>
      </c>
      <c r="T62" s="2">
        <f t="shared" si="75"/>
        <v>0</v>
      </c>
      <c r="U62" s="2">
        <f t="shared" si="76"/>
        <v>972.56918879999989</v>
      </c>
      <c r="V62" s="2">
        <f t="shared" si="77"/>
        <v>0</v>
      </c>
      <c r="W62" s="2">
        <f t="shared" si="78"/>
        <v>0</v>
      </c>
      <c r="X62" s="2">
        <f>(ROUND((((S62+ROUND((ROUND((((EU62*1.2))*AV62*I62),2)*BS62),2))*AT62)/100),2)+ROUND(((ROUND((ROUND(((AE62-((EU62*1.2)))*AV62*I62),2)*BS62),2)*AT62)/100),2))</f>
        <v>9045.02</v>
      </c>
      <c r="Y62" s="2">
        <f>(ROUND((((S62+ROUND((ROUND((((EU62*1.2))*AV62*I62),2)*BS62),2))*AU62)/100),2)+ROUND(((ROUND((ROUND(((AE62-((EU62*1.2)))*AV62*I62),2)*BS62),2)*AU62)/100),2))</f>
        <v>4771</v>
      </c>
      <c r="Z62" s="2"/>
      <c r="AA62" s="2">
        <v>-1</v>
      </c>
      <c r="AB62" s="2">
        <f t="shared" si="79"/>
        <v>118.224</v>
      </c>
      <c r="AC62" s="2">
        <f>ROUND(((ES62*1)),6)</f>
        <v>0</v>
      </c>
      <c r="AD62" s="2">
        <f>ROUND(((((ET62*1.2))-((EU62*1.2)))+AE62),6)</f>
        <v>0</v>
      </c>
      <c r="AE62" s="2">
        <f>ROUND(((EU62*1.2)),6)</f>
        <v>0</v>
      </c>
      <c r="AF62" s="2">
        <f>ROUND(((EV62*1.2)),6)</f>
        <v>118.224</v>
      </c>
      <c r="AG62" s="2">
        <f t="shared" si="80"/>
        <v>0</v>
      </c>
      <c r="AH62" s="2">
        <f>((EW62*1.2))</f>
        <v>11.568</v>
      </c>
      <c r="AI62" s="2">
        <f>((EX62*1.2))</f>
        <v>0</v>
      </c>
      <c r="AJ62" s="2">
        <f t="shared" si="81"/>
        <v>0</v>
      </c>
      <c r="AK62" s="2">
        <v>98.52</v>
      </c>
      <c r="AL62" s="2">
        <v>0</v>
      </c>
      <c r="AM62" s="2">
        <v>0</v>
      </c>
      <c r="AN62" s="2">
        <v>0</v>
      </c>
      <c r="AO62" s="2">
        <v>98.52</v>
      </c>
      <c r="AP62" s="2">
        <v>0</v>
      </c>
      <c r="AQ62" s="2">
        <v>9.64</v>
      </c>
      <c r="AR62" s="2">
        <v>0</v>
      </c>
      <c r="AS62" s="2">
        <v>0</v>
      </c>
      <c r="AT62" s="2">
        <v>91</v>
      </c>
      <c r="AU62" s="2">
        <v>48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1</v>
      </c>
      <c r="BJ62" s="2" t="s">
        <v>108</v>
      </c>
      <c r="BK62" s="2"/>
      <c r="BL62" s="2"/>
      <c r="BM62" s="2">
        <v>106</v>
      </c>
      <c r="BN62" s="2">
        <v>0</v>
      </c>
      <c r="BO62" s="2" t="s">
        <v>106</v>
      </c>
      <c r="BP62" s="2">
        <v>1</v>
      </c>
      <c r="BQ62" s="2">
        <v>60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91</v>
      </c>
      <c r="CA62" s="2">
        <v>48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1356</v>
      </c>
      <c r="CO62" s="2">
        <v>0</v>
      </c>
      <c r="CP62" s="2">
        <f t="shared" si="82"/>
        <v>9939.58</v>
      </c>
      <c r="CQ62" s="2">
        <f t="shared" si="83"/>
        <v>0</v>
      </c>
      <c r="CR62" s="2">
        <f>(ROUND((ROUND((((ET62*1.2))*AV62*1),2)*BB62),2)+ROUND((ROUND(((AE62-((EU62*1.2)))*AV62*1),2)*BS62),2))</f>
        <v>0</v>
      </c>
      <c r="CS62" s="2">
        <f>(ROUND((ROUND((((EU62*1.2))*AV62*1),2)*BS62),2)+ROUND((ROUND(((AE62-((EU62*1.2)))*AV62*1),2)*BS62),2))</f>
        <v>0</v>
      </c>
      <c r="CT62" s="2">
        <f t="shared" si="84"/>
        <v>123.78</v>
      </c>
      <c r="CU62" s="2">
        <f t="shared" si="85"/>
        <v>0</v>
      </c>
      <c r="CV62" s="2">
        <f t="shared" si="86"/>
        <v>12.111695999999998</v>
      </c>
      <c r="CW62" s="2">
        <f t="shared" si="87"/>
        <v>0</v>
      </c>
      <c r="CX62" s="2">
        <f t="shared" si="88"/>
        <v>0</v>
      </c>
      <c r="CY62" s="2">
        <f>(ROUND((((S62+ROUND((ROUND((((EU62*1.2))*AV62*1),2)*BS62),2))*AT62)/100),2)+ROUND(((ROUND((ROUND(((AE62-((EU62*1.2)))*AV62*1),2)*BS62),2)*AT62)/100),2))</f>
        <v>9045.02</v>
      </c>
      <c r="CZ62" s="2">
        <f>(ROUND((((S62+ROUND((ROUND((((EU62*1.2))*AV62*1),2)*BS62),2))*AU62)/100),2)+ROUND(((ROUND((ROUND(((AE62-((EU62*1.2)))*AV62*1),2)*BS62),2)*AU62)/100),2))</f>
        <v>4771</v>
      </c>
      <c r="DA62" s="2"/>
      <c r="DB62" s="2">
        <v>65</v>
      </c>
      <c r="DC62" s="2" t="s">
        <v>3</v>
      </c>
      <c r="DD62" s="2" t="s">
        <v>82</v>
      </c>
      <c r="DE62" s="2" t="s">
        <v>83</v>
      </c>
      <c r="DF62" s="2" t="s">
        <v>83</v>
      </c>
      <c r="DG62" s="2" t="s">
        <v>83</v>
      </c>
      <c r="DH62" s="2" t="s">
        <v>3</v>
      </c>
      <c r="DI62" s="2" t="s">
        <v>83</v>
      </c>
      <c r="DJ62" s="2" t="s">
        <v>83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1003</v>
      </c>
      <c r="DV62" s="2" t="s">
        <v>100</v>
      </c>
      <c r="DW62" s="2" t="s">
        <v>100</v>
      </c>
      <c r="DX62" s="2">
        <v>100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55394010</v>
      </c>
      <c r="EF62" s="2">
        <v>60</v>
      </c>
      <c r="EG62" s="2" t="s">
        <v>84</v>
      </c>
      <c r="EH62" s="2">
        <v>0</v>
      </c>
      <c r="EI62" s="2" t="s">
        <v>3</v>
      </c>
      <c r="EJ62" s="2">
        <v>1</v>
      </c>
      <c r="EK62" s="2">
        <v>106</v>
      </c>
      <c r="EL62" s="2" t="s">
        <v>85</v>
      </c>
      <c r="EM62" s="2" t="s">
        <v>86</v>
      </c>
      <c r="EN62" s="2"/>
      <c r="EO62" s="2" t="s">
        <v>87</v>
      </c>
      <c r="EP62" s="2"/>
      <c r="EQ62" s="2">
        <v>1024</v>
      </c>
      <c r="ER62" s="2">
        <v>98.52</v>
      </c>
      <c r="ES62" s="2">
        <v>0</v>
      </c>
      <c r="ET62" s="2">
        <v>0</v>
      </c>
      <c r="EU62" s="2">
        <v>0</v>
      </c>
      <c r="EV62" s="2">
        <v>98.52</v>
      </c>
      <c r="EW62" s="2">
        <v>9.64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91</v>
      </c>
      <c r="FY62" s="2">
        <v>48</v>
      </c>
      <c r="FZ62" s="2"/>
      <c r="GA62" s="2" t="s">
        <v>3</v>
      </c>
      <c r="GB62" s="2"/>
      <c r="GC62" s="2"/>
      <c r="GD62" s="2">
        <v>1</v>
      </c>
      <c r="GE62" s="2"/>
      <c r="GF62" s="2">
        <v>1114236003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89"/>
        <v>0</v>
      </c>
      <c r="GM62" s="2">
        <f t="shared" si="90"/>
        <v>23755.599999999999</v>
      </c>
      <c r="GN62" s="2">
        <f t="shared" si="91"/>
        <v>23755.599999999999</v>
      </c>
      <c r="GO62" s="2">
        <f t="shared" si="92"/>
        <v>0</v>
      </c>
      <c r="GP62" s="2">
        <f t="shared" si="93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94"/>
        <v>0</v>
      </c>
      <c r="GW62" s="2">
        <v>1</v>
      </c>
      <c r="GX62" s="2">
        <f t="shared" si="95"/>
        <v>0</v>
      </c>
      <c r="GY62" s="2"/>
      <c r="GZ62" s="2"/>
      <c r="HA62" s="2">
        <v>0</v>
      </c>
      <c r="HB62" s="2">
        <v>0</v>
      </c>
      <c r="HC62" s="2">
        <f t="shared" si="96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 s="3">
        <v>17</v>
      </c>
      <c r="B63" s="3">
        <v>1</v>
      </c>
      <c r="C63" s="3">
        <f>ROW(SmtRes!A174)</f>
        <v>174</v>
      </c>
      <c r="D63" s="3">
        <f>ROW(EtalonRes!A228)</f>
        <v>228</v>
      </c>
      <c r="E63" s="3" t="s">
        <v>3</v>
      </c>
      <c r="F63" s="3" t="s">
        <v>106</v>
      </c>
      <c r="G63" s="3" t="s">
        <v>107</v>
      </c>
      <c r="H63" s="3" t="s">
        <v>100</v>
      </c>
      <c r="I63" s="3">
        <f>ROUND((550+180+80+20+550+180+80+20+3500+280+340+900+150+850+350)/100,9)</f>
        <v>80.3</v>
      </c>
      <c r="J63" s="3">
        <v>0</v>
      </c>
      <c r="K63" s="3">
        <f>ROUND((550+180+80+20+550+180+80+20+3500+280+340+900+150+850+350)/100,9)</f>
        <v>80.3</v>
      </c>
      <c r="O63" s="3">
        <f t="shared" si="72"/>
        <v>560095.32999999996</v>
      </c>
      <c r="P63" s="3">
        <f t="shared" si="73"/>
        <v>0</v>
      </c>
      <c r="Q63" s="3">
        <f>(ROUND((ROUND((((ET63*1.2))*AV63*I63),2)*BB63),2)+ROUND((ROUND(((AE63-((EU63*1.2)))*AV63*I63),2)*BS63),2))</f>
        <v>0</v>
      </c>
      <c r="R63" s="3">
        <f>(ROUND((ROUND((((EU63*1.2))*AV63*I63),2)*BS63),2)+ROUND((ROUND(((AE63-((EU63*1.2)))*AV63*I63),2)*BS63),2))</f>
        <v>0</v>
      </c>
      <c r="S63" s="3">
        <f t="shared" si="74"/>
        <v>560095.32999999996</v>
      </c>
      <c r="T63" s="3">
        <f t="shared" si="75"/>
        <v>0</v>
      </c>
      <c r="U63" s="3">
        <f t="shared" si="76"/>
        <v>972.56918879999989</v>
      </c>
      <c r="V63" s="3">
        <f t="shared" si="77"/>
        <v>0</v>
      </c>
      <c r="W63" s="3">
        <f t="shared" si="78"/>
        <v>0</v>
      </c>
      <c r="X63" s="3">
        <f>(ROUND((((S63+ROUND((ROUND((((EU63*1.2))*AV63*I63),2)*BS63),2))*AT63)/100),2)+ROUND(((ROUND((ROUND(((AE63-((EU63*1.2)))*AV63*I63),2)*BS63),2)*AT63)/100),2))</f>
        <v>509686.75</v>
      </c>
      <c r="Y63" s="3">
        <f>(ROUND((((S63+ROUND((ROUND((((EU63*1.2))*AV63*I63),2)*BS63),2))*AU63)/100),2)+ROUND(((ROUND((ROUND(((AE63-((EU63*1.2)))*AV63*I63),2)*BS63),2)*AU63)/100),2))</f>
        <v>268845.76</v>
      </c>
      <c r="AA63" s="3">
        <v>-1</v>
      </c>
      <c r="AB63" s="3">
        <f t="shared" si="79"/>
        <v>118.224</v>
      </c>
      <c r="AC63" s="3">
        <f>ROUND(((ES63*1)),6)</f>
        <v>0</v>
      </c>
      <c r="AD63" s="3">
        <f>ROUND(((((ET63*1.2))-((EU63*1.2)))+AE63),6)</f>
        <v>0</v>
      </c>
      <c r="AE63" s="3">
        <f>ROUND(((EU63*1.2)),6)</f>
        <v>0</v>
      </c>
      <c r="AF63" s="3">
        <f>ROUND(((EV63*1.2)),6)</f>
        <v>118.224</v>
      </c>
      <c r="AG63" s="3">
        <f t="shared" si="80"/>
        <v>0</v>
      </c>
      <c r="AH63" s="3">
        <f>((EW63*1.2))</f>
        <v>11.568</v>
      </c>
      <c r="AI63" s="3">
        <f>((EX63*1.2))</f>
        <v>0</v>
      </c>
      <c r="AJ63" s="3">
        <f t="shared" si="81"/>
        <v>0</v>
      </c>
      <c r="AK63" s="3">
        <v>98.52</v>
      </c>
      <c r="AL63" s="3">
        <v>0</v>
      </c>
      <c r="AM63" s="3">
        <v>0</v>
      </c>
      <c r="AN63" s="3">
        <v>0</v>
      </c>
      <c r="AO63" s="3">
        <v>98.52</v>
      </c>
      <c r="AP63" s="3">
        <v>0</v>
      </c>
      <c r="AQ63" s="3">
        <v>9.64</v>
      </c>
      <c r="AR63" s="3">
        <v>0</v>
      </c>
      <c r="AS63" s="3">
        <v>0</v>
      </c>
      <c r="AT63" s="3">
        <v>91</v>
      </c>
      <c r="AU63" s="3">
        <v>48</v>
      </c>
      <c r="AV63" s="3">
        <v>1.0469999999999999</v>
      </c>
      <c r="AW63" s="3">
        <v>1</v>
      </c>
      <c r="AZ63" s="3">
        <v>1</v>
      </c>
      <c r="BA63" s="3">
        <v>56.35</v>
      </c>
      <c r="BB63" s="3">
        <v>1</v>
      </c>
      <c r="BC63" s="3">
        <v>1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1</v>
      </c>
      <c r="BJ63" s="3" t="s">
        <v>108</v>
      </c>
      <c r="BM63" s="3">
        <v>106</v>
      </c>
      <c r="BN63" s="3">
        <v>0</v>
      </c>
      <c r="BO63" s="3" t="s">
        <v>106</v>
      </c>
      <c r="BP63" s="3">
        <v>1</v>
      </c>
      <c r="BQ63" s="3">
        <v>60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91</v>
      </c>
      <c r="CA63" s="3">
        <v>48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1356</v>
      </c>
      <c r="CO63" s="3">
        <v>0</v>
      </c>
      <c r="CP63" s="3">
        <f t="shared" si="82"/>
        <v>560095.32999999996</v>
      </c>
      <c r="CQ63" s="3">
        <f t="shared" si="83"/>
        <v>0</v>
      </c>
      <c r="CR63" s="3">
        <f>(ROUND((ROUND((((ET63*1.2))*AV63*1),2)*BB63),2)+ROUND((ROUND(((AE63-((EU63*1.2)))*AV63*1),2)*BS63),2))</f>
        <v>0</v>
      </c>
      <c r="CS63" s="3">
        <f>(ROUND((ROUND((((EU63*1.2))*AV63*1),2)*BS63),2)+ROUND((ROUND(((AE63-((EU63*1.2)))*AV63*1),2)*BS63),2))</f>
        <v>0</v>
      </c>
      <c r="CT63" s="3">
        <f t="shared" si="84"/>
        <v>6975</v>
      </c>
      <c r="CU63" s="3">
        <f t="shared" si="85"/>
        <v>0</v>
      </c>
      <c r="CV63" s="3">
        <f t="shared" si="86"/>
        <v>12.111695999999998</v>
      </c>
      <c r="CW63" s="3">
        <f t="shared" si="87"/>
        <v>0</v>
      </c>
      <c r="CX63" s="3">
        <f t="shared" si="88"/>
        <v>0</v>
      </c>
      <c r="CY63" s="3">
        <f>(ROUND((((S63+ROUND((ROUND((((EU63*1.2))*AV63*1),2)*BS63),2))*AT63)/100),2)+ROUND(((ROUND((ROUND(((AE63-((EU63*1.2)))*AV63*1),2)*BS63),2)*AT63)/100),2))</f>
        <v>509686.75</v>
      </c>
      <c r="CZ63" s="3">
        <f>(ROUND((((S63+ROUND((ROUND((((EU63*1.2))*AV63*1),2)*BS63),2))*AU63)/100),2)+ROUND(((ROUND((ROUND(((AE63-((EU63*1.2)))*AV63*1),2)*BS63),2)*AU63)/100),2))</f>
        <v>268845.76</v>
      </c>
      <c r="DB63" s="3">
        <v>66</v>
      </c>
      <c r="DC63" s="3" t="s">
        <v>3</v>
      </c>
      <c r="DD63" s="3" t="s">
        <v>82</v>
      </c>
      <c r="DE63" s="3" t="s">
        <v>83</v>
      </c>
      <c r="DF63" s="3" t="s">
        <v>83</v>
      </c>
      <c r="DG63" s="3" t="s">
        <v>83</v>
      </c>
      <c r="DH63" s="3" t="s">
        <v>3</v>
      </c>
      <c r="DI63" s="3" t="s">
        <v>83</v>
      </c>
      <c r="DJ63" s="3" t="s">
        <v>83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1003</v>
      </c>
      <c r="DV63" s="3" t="s">
        <v>100</v>
      </c>
      <c r="DW63" s="3" t="s">
        <v>100</v>
      </c>
      <c r="DX63" s="3">
        <v>100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55394010</v>
      </c>
      <c r="EF63" s="3">
        <v>60</v>
      </c>
      <c r="EG63" s="3" t="s">
        <v>84</v>
      </c>
      <c r="EH63" s="3">
        <v>0</v>
      </c>
      <c r="EI63" s="3" t="s">
        <v>3</v>
      </c>
      <c r="EJ63" s="3">
        <v>1</v>
      </c>
      <c r="EK63" s="3">
        <v>106</v>
      </c>
      <c r="EL63" s="3" t="s">
        <v>85</v>
      </c>
      <c r="EM63" s="3" t="s">
        <v>86</v>
      </c>
      <c r="EO63" s="3" t="s">
        <v>87</v>
      </c>
      <c r="EQ63" s="3">
        <v>1024</v>
      </c>
      <c r="ER63" s="3">
        <v>98.52</v>
      </c>
      <c r="ES63" s="3">
        <v>0</v>
      </c>
      <c r="ET63" s="3">
        <v>0</v>
      </c>
      <c r="EU63" s="3">
        <v>0</v>
      </c>
      <c r="EV63" s="3">
        <v>98.52</v>
      </c>
      <c r="EW63" s="3">
        <v>9.64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91</v>
      </c>
      <c r="FY63" s="3">
        <v>48</v>
      </c>
      <c r="GA63" s="3" t="s">
        <v>3</v>
      </c>
      <c r="GD63" s="3">
        <v>1</v>
      </c>
      <c r="GF63" s="3">
        <v>1114236003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89"/>
        <v>0</v>
      </c>
      <c r="GM63" s="3">
        <f t="shared" si="90"/>
        <v>1338627.8400000001</v>
      </c>
      <c r="GN63" s="3">
        <f t="shared" si="91"/>
        <v>1338627.8400000001</v>
      </c>
      <c r="GO63" s="3">
        <f t="shared" si="92"/>
        <v>0</v>
      </c>
      <c r="GP63" s="3">
        <f t="shared" si="93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94"/>
        <v>0</v>
      </c>
      <c r="GW63" s="3">
        <v>1</v>
      </c>
      <c r="GX63" s="3">
        <f t="shared" si="95"/>
        <v>0</v>
      </c>
      <c r="HA63" s="3">
        <v>0</v>
      </c>
      <c r="HB63" s="3">
        <v>0</v>
      </c>
      <c r="HC63" s="3">
        <f t="shared" si="96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5">
      <c r="A64" s="2">
        <v>17</v>
      </c>
      <c r="B64" s="2">
        <v>1</v>
      </c>
      <c r="C64" s="2">
        <f>ROW(SmtRes!A182)</f>
        <v>182</v>
      </c>
      <c r="D64" s="2">
        <f>ROW(EtalonRes!A241)</f>
        <v>241</v>
      </c>
      <c r="E64" s="2" t="s">
        <v>109</v>
      </c>
      <c r="F64" s="2" t="s">
        <v>110</v>
      </c>
      <c r="G64" s="2" t="s">
        <v>111</v>
      </c>
      <c r="H64" s="2" t="s">
        <v>112</v>
      </c>
      <c r="I64" s="2">
        <f>ROUND(24/100,9)</f>
        <v>0.24</v>
      </c>
      <c r="J64" s="2">
        <v>0</v>
      </c>
      <c r="K64" s="2">
        <f>ROUND(24/100,9)</f>
        <v>0.24</v>
      </c>
      <c r="L64" s="2"/>
      <c r="M64" s="2"/>
      <c r="N64" s="2"/>
      <c r="O64" s="2">
        <f t="shared" si="72"/>
        <v>19.25</v>
      </c>
      <c r="P64" s="2">
        <f t="shared" si="73"/>
        <v>0</v>
      </c>
      <c r="Q64" s="2">
        <f t="shared" ref="Q64:Q73" si="97">(ROUND((ROUND(((((ET64*1.2)*0.3))*AV64*I64),2)*BB64),2)+ROUND((ROUND(((AE64-(((EU64*1.2)*0.3)))*AV64*I64),2)*BS64),2))</f>
        <v>0.6</v>
      </c>
      <c r="R64" s="2">
        <f t="shared" ref="R64:R73" si="98">(ROUND((ROUND(((((EU64*1.2)*0.3))*AV64*I64),2)*BS64),2)+ROUND((ROUND(((AE64-(((EU64*1.2)*0.3)))*AV64*I64),2)*BS64),2))</f>
        <v>0.11</v>
      </c>
      <c r="S64" s="2">
        <f t="shared" si="74"/>
        <v>18.649999999999999</v>
      </c>
      <c r="T64" s="2">
        <f t="shared" si="75"/>
        <v>0</v>
      </c>
      <c r="U64" s="2">
        <f t="shared" si="76"/>
        <v>1.6409589119999999</v>
      </c>
      <c r="V64" s="2">
        <f t="shared" si="77"/>
        <v>0</v>
      </c>
      <c r="W64" s="2">
        <f t="shared" si="78"/>
        <v>0</v>
      </c>
      <c r="X64" s="2">
        <f t="shared" ref="X64:X73" si="99">(ROUND((((S64+ROUND((ROUND(((((EU64*1.2)*0.3))*AV64*I64),2)*BS64),2))*AT64)/100),2)+ROUND(((ROUND((ROUND(((AE64-(((EU64*1.2)*0.3)))*AV64*I64),2)*BS64),2)*AT64)/100),2))</f>
        <v>18.2</v>
      </c>
      <c r="Y64" s="2">
        <f t="shared" ref="Y64:Y73" si="100">(ROUND((((S64+ROUND((ROUND(((((EU64*1.2)*0.3))*AV64*I64),2)*BS64),2))*AU64)/100),2)+ROUND(((ROUND((ROUND(((AE64-(((EU64*1.2)*0.3)))*AV64*I64),2)*BS64),2)*AU64)/100),2))</f>
        <v>9.57</v>
      </c>
      <c r="Z64" s="2"/>
      <c r="AA64" s="2">
        <v>55944368</v>
      </c>
      <c r="AB64" s="2">
        <f t="shared" si="79"/>
        <v>76.622399999999999</v>
      </c>
      <c r="AC64" s="2">
        <f t="shared" ref="AC64:AC73" si="101">ROUND((((ES64*1)*0)),6)</f>
        <v>0</v>
      </c>
      <c r="AD64" s="2">
        <f t="shared" ref="AD64:AD73" si="102">ROUND((((((ET64*1.2)*0.3))-(((EU64*1.2)*0.3)))+AE64),6)</f>
        <v>2.4011999999999998</v>
      </c>
      <c r="AE64" s="2">
        <f t="shared" ref="AE64:AE73" si="103">ROUND((((EU64*1.2)*0.3)),6)</f>
        <v>0.432</v>
      </c>
      <c r="AF64" s="2">
        <f t="shared" ref="AF64:AF73" si="104">ROUND((((EV64*1.2)*0.3)),6)</f>
        <v>74.221199999999996</v>
      </c>
      <c r="AG64" s="2">
        <f t="shared" si="80"/>
        <v>0</v>
      </c>
      <c r="AH64" s="2">
        <f t="shared" ref="AH64:AH73" si="105">(((EW64*1.2)*0.3))</f>
        <v>6.5304000000000002</v>
      </c>
      <c r="AI64" s="2">
        <f t="shared" ref="AI64:AI73" si="106">(((EX64*1.2)*0.3))</f>
        <v>0</v>
      </c>
      <c r="AJ64" s="2">
        <f t="shared" si="81"/>
        <v>0</v>
      </c>
      <c r="AK64" s="2">
        <v>224.18</v>
      </c>
      <c r="AL64" s="2">
        <v>11.34</v>
      </c>
      <c r="AM64" s="2">
        <v>6.67</v>
      </c>
      <c r="AN64" s="2">
        <v>1.2</v>
      </c>
      <c r="AO64" s="2">
        <v>206.17</v>
      </c>
      <c r="AP64" s="2">
        <v>0</v>
      </c>
      <c r="AQ64" s="2">
        <v>18.14</v>
      </c>
      <c r="AR64" s="2">
        <v>0</v>
      </c>
      <c r="AS64" s="2">
        <v>0</v>
      </c>
      <c r="AT64" s="2">
        <v>97</v>
      </c>
      <c r="AU64" s="2">
        <v>51</v>
      </c>
      <c r="AV64" s="2">
        <v>1.0469999999999999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2</v>
      </c>
      <c r="BJ64" s="2" t="s">
        <v>113</v>
      </c>
      <c r="BK64" s="2"/>
      <c r="BL64" s="2"/>
      <c r="BM64" s="2">
        <v>67</v>
      </c>
      <c r="BN64" s="2">
        <v>0</v>
      </c>
      <c r="BO64" s="2" t="s">
        <v>110</v>
      </c>
      <c r="BP64" s="2">
        <v>1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97</v>
      </c>
      <c r="CA64" s="2">
        <v>51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1355</v>
      </c>
      <c r="CO64" s="2">
        <v>0</v>
      </c>
      <c r="CP64" s="2">
        <f t="shared" si="82"/>
        <v>19.25</v>
      </c>
      <c r="CQ64" s="2">
        <f t="shared" si="83"/>
        <v>0</v>
      </c>
      <c r="CR64" s="2">
        <f t="shared" ref="CR64:CR73" si="107">(ROUND((ROUND(((((ET64*1.2)*0.3))*AV64*1),2)*BB64),2)+ROUND((ROUND(((AE64-(((EU64*1.2)*0.3)))*AV64*1),2)*BS64),2))</f>
        <v>2.5099999999999998</v>
      </c>
      <c r="CS64" s="2">
        <f t="shared" ref="CS64:CS73" si="108">(ROUND((ROUND(((((EU64*1.2)*0.3))*AV64*1),2)*BS64),2)+ROUND((ROUND(((AE64-(((EU64*1.2)*0.3)))*AV64*1),2)*BS64),2))</f>
        <v>0.45</v>
      </c>
      <c r="CT64" s="2">
        <f t="shared" si="84"/>
        <v>77.709999999999994</v>
      </c>
      <c r="CU64" s="2">
        <f t="shared" si="85"/>
        <v>0</v>
      </c>
      <c r="CV64" s="2">
        <f t="shared" si="86"/>
        <v>6.8373287999999999</v>
      </c>
      <c r="CW64" s="2">
        <f t="shared" si="87"/>
        <v>0</v>
      </c>
      <c r="CX64" s="2">
        <f t="shared" si="88"/>
        <v>0</v>
      </c>
      <c r="CY64" s="2">
        <f t="shared" ref="CY64:CY73" si="109">(ROUND((((S64+ROUND((ROUND(((((EU64*1.2)*0.3))*AV64*1),2)*BS64),2))*AT64)/100),2)+ROUND(((ROUND((ROUND(((AE64-(((EU64*1.2)*0.3)))*AV64*1),2)*BS64),2)*AT64)/100),2))</f>
        <v>18.53</v>
      </c>
      <c r="CZ64" s="2">
        <f t="shared" ref="CZ64:CZ73" si="110">(ROUND((((S64+ROUND((ROUND(((((EU64*1.2)*0.3))*AV64*1),2)*BS64),2))*AU64)/100),2)+ROUND(((ROUND((ROUND(((AE64-(((EU64*1.2)*0.3)))*AV64*1),2)*BS64),2)*AU64)/100),2))</f>
        <v>9.74</v>
      </c>
      <c r="DA64" s="2"/>
      <c r="DB64" s="2">
        <v>67</v>
      </c>
      <c r="DC64" s="2" t="s">
        <v>3</v>
      </c>
      <c r="DD64" s="2" t="s">
        <v>29</v>
      </c>
      <c r="DE64" s="2" t="s">
        <v>30</v>
      </c>
      <c r="DF64" s="2" t="s">
        <v>30</v>
      </c>
      <c r="DG64" s="2" t="s">
        <v>30</v>
      </c>
      <c r="DH64" s="2" t="s">
        <v>3</v>
      </c>
      <c r="DI64" s="2" t="s">
        <v>30</v>
      </c>
      <c r="DJ64" s="2" t="s">
        <v>30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1013</v>
      </c>
      <c r="DV64" s="2" t="s">
        <v>112</v>
      </c>
      <c r="DW64" s="2" t="s">
        <v>112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55393971</v>
      </c>
      <c r="EF64" s="2">
        <v>40</v>
      </c>
      <c r="EG64" s="2" t="s">
        <v>31</v>
      </c>
      <c r="EH64" s="2">
        <v>0</v>
      </c>
      <c r="EI64" s="2" t="s">
        <v>3</v>
      </c>
      <c r="EJ64" s="2">
        <v>2</v>
      </c>
      <c r="EK64" s="2">
        <v>67</v>
      </c>
      <c r="EL64" s="2" t="s">
        <v>48</v>
      </c>
      <c r="EM64" s="2" t="s">
        <v>49</v>
      </c>
      <c r="EN64" s="2"/>
      <c r="EO64" s="2" t="s">
        <v>34</v>
      </c>
      <c r="EP64" s="2"/>
      <c r="EQ64" s="2">
        <v>0</v>
      </c>
      <c r="ER64" s="2">
        <v>224.18</v>
      </c>
      <c r="ES64" s="2">
        <v>11.34</v>
      </c>
      <c r="ET64" s="2">
        <v>6.67</v>
      </c>
      <c r="EU64" s="2">
        <v>1.2</v>
      </c>
      <c r="EV64" s="2">
        <v>206.17</v>
      </c>
      <c r="EW64" s="2">
        <v>18.14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97</v>
      </c>
      <c r="FY64" s="2">
        <v>51</v>
      </c>
      <c r="FZ64" s="2"/>
      <c r="GA64" s="2" t="s">
        <v>3</v>
      </c>
      <c r="GB64" s="2"/>
      <c r="GC64" s="2"/>
      <c r="GD64" s="2">
        <v>1</v>
      </c>
      <c r="GE64" s="2"/>
      <c r="GF64" s="2">
        <v>1878904797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89"/>
        <v>0</v>
      </c>
      <c r="GM64" s="2">
        <f t="shared" si="90"/>
        <v>47.02</v>
      </c>
      <c r="GN64" s="2">
        <f t="shared" si="91"/>
        <v>0</v>
      </c>
      <c r="GO64" s="2">
        <f t="shared" si="92"/>
        <v>47.02</v>
      </c>
      <c r="GP64" s="2">
        <f t="shared" si="93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94"/>
        <v>0</v>
      </c>
      <c r="GW64" s="2">
        <v>1</v>
      </c>
      <c r="GX64" s="2">
        <f t="shared" si="95"/>
        <v>0</v>
      </c>
      <c r="GY64" s="2"/>
      <c r="GZ64" s="2"/>
      <c r="HA64" s="2">
        <v>0</v>
      </c>
      <c r="HB64" s="2">
        <v>0</v>
      </c>
      <c r="HC64" s="2">
        <f t="shared" si="96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5">
      <c r="A65" s="3">
        <v>17</v>
      </c>
      <c r="B65" s="3">
        <v>1</v>
      </c>
      <c r="C65" s="3">
        <f>ROW(SmtRes!A190)</f>
        <v>190</v>
      </c>
      <c r="D65" s="3">
        <f>ROW(EtalonRes!A254)</f>
        <v>254</v>
      </c>
      <c r="E65" s="3" t="s">
        <v>109</v>
      </c>
      <c r="F65" s="3" t="s">
        <v>110</v>
      </c>
      <c r="G65" s="3" t="s">
        <v>111</v>
      </c>
      <c r="H65" s="3" t="s">
        <v>112</v>
      </c>
      <c r="I65" s="3">
        <f>ROUND(24/100,9)</f>
        <v>0.24</v>
      </c>
      <c r="J65" s="3">
        <v>0</v>
      </c>
      <c r="K65" s="3">
        <f>ROUND(24/100,9)</f>
        <v>0.24</v>
      </c>
      <c r="O65" s="3">
        <f t="shared" si="72"/>
        <v>1062.31</v>
      </c>
      <c r="P65" s="3">
        <f t="shared" si="73"/>
        <v>0</v>
      </c>
      <c r="Q65" s="3">
        <f t="shared" si="97"/>
        <v>11.38</v>
      </c>
      <c r="R65" s="3">
        <f t="shared" si="98"/>
        <v>6.2</v>
      </c>
      <c r="S65" s="3">
        <f t="shared" si="74"/>
        <v>1050.93</v>
      </c>
      <c r="T65" s="3">
        <f t="shared" si="75"/>
        <v>0</v>
      </c>
      <c r="U65" s="3">
        <f t="shared" si="76"/>
        <v>1.6409589119999999</v>
      </c>
      <c r="V65" s="3">
        <f t="shared" si="77"/>
        <v>0</v>
      </c>
      <c r="W65" s="3">
        <f t="shared" si="78"/>
        <v>0</v>
      </c>
      <c r="X65" s="3">
        <f t="shared" si="99"/>
        <v>1025.42</v>
      </c>
      <c r="Y65" s="3">
        <f t="shared" si="100"/>
        <v>539.14</v>
      </c>
      <c r="AA65" s="3">
        <v>55944370</v>
      </c>
      <c r="AB65" s="3">
        <f t="shared" si="79"/>
        <v>76.622399999999999</v>
      </c>
      <c r="AC65" s="3">
        <f t="shared" si="101"/>
        <v>0</v>
      </c>
      <c r="AD65" s="3">
        <f t="shared" si="102"/>
        <v>2.4011999999999998</v>
      </c>
      <c r="AE65" s="3">
        <f t="shared" si="103"/>
        <v>0.432</v>
      </c>
      <c r="AF65" s="3">
        <f t="shared" si="104"/>
        <v>74.221199999999996</v>
      </c>
      <c r="AG65" s="3">
        <f t="shared" si="80"/>
        <v>0</v>
      </c>
      <c r="AH65" s="3">
        <f t="shared" si="105"/>
        <v>6.5304000000000002</v>
      </c>
      <c r="AI65" s="3">
        <f t="shared" si="106"/>
        <v>0</v>
      </c>
      <c r="AJ65" s="3">
        <f t="shared" si="81"/>
        <v>0</v>
      </c>
      <c r="AK65" s="3">
        <v>224.18</v>
      </c>
      <c r="AL65" s="3">
        <v>11.34</v>
      </c>
      <c r="AM65" s="3">
        <v>6.67</v>
      </c>
      <c r="AN65" s="3">
        <v>1.2</v>
      </c>
      <c r="AO65" s="3">
        <v>206.17</v>
      </c>
      <c r="AP65" s="3">
        <v>0</v>
      </c>
      <c r="AQ65" s="3">
        <v>18.14</v>
      </c>
      <c r="AR65" s="3">
        <v>0</v>
      </c>
      <c r="AS65" s="3">
        <v>0</v>
      </c>
      <c r="AT65" s="3">
        <v>97</v>
      </c>
      <c r="AU65" s="3">
        <v>51</v>
      </c>
      <c r="AV65" s="3">
        <v>1.0469999999999999</v>
      </c>
      <c r="AW65" s="3">
        <v>1</v>
      </c>
      <c r="AZ65" s="3">
        <v>1</v>
      </c>
      <c r="BA65" s="3">
        <v>56.35</v>
      </c>
      <c r="BB65" s="3">
        <v>18.96</v>
      </c>
      <c r="BC65" s="3">
        <v>8.24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0</v>
      </c>
      <c r="BI65" s="3">
        <v>2</v>
      </c>
      <c r="BJ65" s="3" t="s">
        <v>113</v>
      </c>
      <c r="BM65" s="3">
        <v>67</v>
      </c>
      <c r="BN65" s="3">
        <v>0</v>
      </c>
      <c r="BO65" s="3" t="s">
        <v>110</v>
      </c>
      <c r="BP65" s="3">
        <v>1</v>
      </c>
      <c r="BQ65" s="3">
        <v>40</v>
      </c>
      <c r="BR65" s="3">
        <v>0</v>
      </c>
      <c r="BS65" s="3">
        <v>56.35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97</v>
      </c>
      <c r="CA65" s="3">
        <v>51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1355</v>
      </c>
      <c r="CO65" s="3">
        <v>0</v>
      </c>
      <c r="CP65" s="3">
        <f t="shared" si="82"/>
        <v>1062.3100000000002</v>
      </c>
      <c r="CQ65" s="3">
        <f t="shared" si="83"/>
        <v>0</v>
      </c>
      <c r="CR65" s="3">
        <f t="shared" si="107"/>
        <v>47.59</v>
      </c>
      <c r="CS65" s="3">
        <f t="shared" si="108"/>
        <v>25.36</v>
      </c>
      <c r="CT65" s="3">
        <f t="shared" si="84"/>
        <v>4378.96</v>
      </c>
      <c r="CU65" s="3">
        <f t="shared" si="85"/>
        <v>0</v>
      </c>
      <c r="CV65" s="3">
        <f t="shared" si="86"/>
        <v>6.8373287999999999</v>
      </c>
      <c r="CW65" s="3">
        <f t="shared" si="87"/>
        <v>0</v>
      </c>
      <c r="CX65" s="3">
        <f t="shared" si="88"/>
        <v>0</v>
      </c>
      <c r="CY65" s="3">
        <f t="shared" si="109"/>
        <v>1044</v>
      </c>
      <c r="CZ65" s="3">
        <f t="shared" si="110"/>
        <v>548.91</v>
      </c>
      <c r="DB65" s="3">
        <v>69</v>
      </c>
      <c r="DC65" s="3" t="s">
        <v>3</v>
      </c>
      <c r="DD65" s="3" t="s">
        <v>29</v>
      </c>
      <c r="DE65" s="3" t="s">
        <v>30</v>
      </c>
      <c r="DF65" s="3" t="s">
        <v>30</v>
      </c>
      <c r="DG65" s="3" t="s">
        <v>30</v>
      </c>
      <c r="DH65" s="3" t="s">
        <v>3</v>
      </c>
      <c r="DI65" s="3" t="s">
        <v>30</v>
      </c>
      <c r="DJ65" s="3" t="s">
        <v>30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1013</v>
      </c>
      <c r="DV65" s="3" t="s">
        <v>112</v>
      </c>
      <c r="DW65" s="3" t="s">
        <v>112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55393971</v>
      </c>
      <c r="EF65" s="3">
        <v>40</v>
      </c>
      <c r="EG65" s="3" t="s">
        <v>31</v>
      </c>
      <c r="EH65" s="3">
        <v>0</v>
      </c>
      <c r="EI65" s="3" t="s">
        <v>3</v>
      </c>
      <c r="EJ65" s="3">
        <v>2</v>
      </c>
      <c r="EK65" s="3">
        <v>67</v>
      </c>
      <c r="EL65" s="3" t="s">
        <v>48</v>
      </c>
      <c r="EM65" s="3" t="s">
        <v>49</v>
      </c>
      <c r="EO65" s="3" t="s">
        <v>34</v>
      </c>
      <c r="EQ65" s="3">
        <v>0</v>
      </c>
      <c r="ER65" s="3">
        <v>224.18</v>
      </c>
      <c r="ES65" s="3">
        <v>11.34</v>
      </c>
      <c r="ET65" s="3">
        <v>6.67</v>
      </c>
      <c r="EU65" s="3">
        <v>1.2</v>
      </c>
      <c r="EV65" s="3">
        <v>206.17</v>
      </c>
      <c r="EW65" s="3">
        <v>18.14</v>
      </c>
      <c r="EX65" s="3">
        <v>0</v>
      </c>
      <c r="EY65" s="3">
        <v>0</v>
      </c>
      <c r="FQ65" s="3">
        <v>0</v>
      </c>
      <c r="FR65" s="3">
        <v>0</v>
      </c>
      <c r="FS65" s="3">
        <v>0</v>
      </c>
      <c r="FX65" s="3">
        <v>97</v>
      </c>
      <c r="FY65" s="3">
        <v>51</v>
      </c>
      <c r="GA65" s="3" t="s">
        <v>3</v>
      </c>
      <c r="GD65" s="3">
        <v>1</v>
      </c>
      <c r="GF65" s="3">
        <v>1878904797</v>
      </c>
      <c r="GG65" s="3">
        <v>2</v>
      </c>
      <c r="GH65" s="3">
        <v>1</v>
      </c>
      <c r="GI65" s="3">
        <v>2</v>
      </c>
      <c r="GJ65" s="3">
        <v>0</v>
      </c>
      <c r="GK65" s="3">
        <v>0</v>
      </c>
      <c r="GL65" s="3">
        <f t="shared" si="89"/>
        <v>0</v>
      </c>
      <c r="GM65" s="3">
        <f t="shared" si="90"/>
        <v>2626.87</v>
      </c>
      <c r="GN65" s="3">
        <f t="shared" si="91"/>
        <v>0</v>
      </c>
      <c r="GO65" s="3">
        <f t="shared" si="92"/>
        <v>2626.87</v>
      </c>
      <c r="GP65" s="3">
        <f t="shared" si="93"/>
        <v>0</v>
      </c>
      <c r="GR65" s="3">
        <v>0</v>
      </c>
      <c r="GS65" s="3">
        <v>3</v>
      </c>
      <c r="GT65" s="3">
        <v>0</v>
      </c>
      <c r="GU65" s="3" t="s">
        <v>3</v>
      </c>
      <c r="GV65" s="3">
        <f t="shared" si="94"/>
        <v>0</v>
      </c>
      <c r="GW65" s="3">
        <v>1</v>
      </c>
      <c r="GX65" s="3">
        <f t="shared" si="95"/>
        <v>0</v>
      </c>
      <c r="HA65" s="3">
        <v>0</v>
      </c>
      <c r="HB65" s="3">
        <v>0</v>
      </c>
      <c r="HC65" s="3">
        <f t="shared" si="96"/>
        <v>0</v>
      </c>
      <c r="HE65" s="3" t="s">
        <v>3</v>
      </c>
      <c r="HF65" s="3" t="s">
        <v>3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5">
      <c r="A66" s="2">
        <v>17</v>
      </c>
      <c r="B66" s="2">
        <v>1</v>
      </c>
      <c r="C66" s="2">
        <f>ROW(SmtRes!A200)</f>
        <v>200</v>
      </c>
      <c r="D66" s="2">
        <f>ROW(EtalonRes!A268)</f>
        <v>268</v>
      </c>
      <c r="E66" s="2" t="s">
        <v>114</v>
      </c>
      <c r="F66" s="2" t="s">
        <v>115</v>
      </c>
      <c r="G66" s="2" t="s">
        <v>116</v>
      </c>
      <c r="H66" s="2" t="s">
        <v>112</v>
      </c>
      <c r="I66" s="2">
        <f>ROUND(24/100,9)</f>
        <v>0.24</v>
      </c>
      <c r="J66" s="2">
        <v>0</v>
      </c>
      <c r="K66" s="2">
        <f>ROUND(24/100,9)</f>
        <v>0.24</v>
      </c>
      <c r="L66" s="2"/>
      <c r="M66" s="2"/>
      <c r="N66" s="2"/>
      <c r="O66" s="2">
        <f t="shared" si="72"/>
        <v>7.93</v>
      </c>
      <c r="P66" s="2">
        <f t="shared" si="73"/>
        <v>0</v>
      </c>
      <c r="Q66" s="2">
        <f t="shared" si="97"/>
        <v>0.52</v>
      </c>
      <c r="R66" s="2">
        <f t="shared" si="98"/>
        <v>0.09</v>
      </c>
      <c r="S66" s="2">
        <f t="shared" si="74"/>
        <v>7.41</v>
      </c>
      <c r="T66" s="2">
        <f t="shared" si="75"/>
        <v>0</v>
      </c>
      <c r="U66" s="2">
        <f t="shared" si="76"/>
        <v>0.65765001599999984</v>
      </c>
      <c r="V66" s="2">
        <f t="shared" si="77"/>
        <v>0</v>
      </c>
      <c r="W66" s="2">
        <f t="shared" si="78"/>
        <v>0</v>
      </c>
      <c r="X66" s="2">
        <f t="shared" si="99"/>
        <v>7.28</v>
      </c>
      <c r="Y66" s="2">
        <f t="shared" si="100"/>
        <v>3.83</v>
      </c>
      <c r="Z66" s="2"/>
      <c r="AA66" s="2">
        <v>55944368</v>
      </c>
      <c r="AB66" s="2">
        <f t="shared" si="79"/>
        <v>31.564800000000002</v>
      </c>
      <c r="AC66" s="2">
        <f t="shared" si="101"/>
        <v>0</v>
      </c>
      <c r="AD66" s="2">
        <f t="shared" si="102"/>
        <v>2.0663999999999998</v>
      </c>
      <c r="AE66" s="2">
        <f t="shared" si="103"/>
        <v>0.378</v>
      </c>
      <c r="AF66" s="2">
        <f t="shared" si="104"/>
        <v>29.4984</v>
      </c>
      <c r="AG66" s="2">
        <f t="shared" si="80"/>
        <v>0</v>
      </c>
      <c r="AH66" s="2">
        <f t="shared" si="105"/>
        <v>2.6171999999999995</v>
      </c>
      <c r="AI66" s="2">
        <f t="shared" si="106"/>
        <v>0</v>
      </c>
      <c r="AJ66" s="2">
        <f t="shared" si="81"/>
        <v>0</v>
      </c>
      <c r="AK66" s="2">
        <v>104.14</v>
      </c>
      <c r="AL66" s="2">
        <v>16.46</v>
      </c>
      <c r="AM66" s="2">
        <v>5.74</v>
      </c>
      <c r="AN66" s="2">
        <v>1.05</v>
      </c>
      <c r="AO66" s="2">
        <v>81.94</v>
      </c>
      <c r="AP66" s="2">
        <v>0</v>
      </c>
      <c r="AQ66" s="2">
        <v>7.27</v>
      </c>
      <c r="AR66" s="2">
        <v>0</v>
      </c>
      <c r="AS66" s="2">
        <v>0</v>
      </c>
      <c r="AT66" s="2">
        <v>97</v>
      </c>
      <c r="AU66" s="2">
        <v>51</v>
      </c>
      <c r="AV66" s="2">
        <v>1.0469999999999999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2</v>
      </c>
      <c r="BJ66" s="2" t="s">
        <v>117</v>
      </c>
      <c r="BK66" s="2"/>
      <c r="BL66" s="2"/>
      <c r="BM66" s="2">
        <v>67</v>
      </c>
      <c r="BN66" s="2">
        <v>0</v>
      </c>
      <c r="BO66" s="2" t="s">
        <v>115</v>
      </c>
      <c r="BP66" s="2">
        <v>1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97</v>
      </c>
      <c r="CA66" s="2">
        <v>51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1355</v>
      </c>
      <c r="CO66" s="2">
        <v>0</v>
      </c>
      <c r="CP66" s="2">
        <f t="shared" si="82"/>
        <v>7.93</v>
      </c>
      <c r="CQ66" s="2">
        <f t="shared" si="83"/>
        <v>0</v>
      </c>
      <c r="CR66" s="2">
        <f t="shared" si="107"/>
        <v>2.16</v>
      </c>
      <c r="CS66" s="2">
        <f t="shared" si="108"/>
        <v>0.4</v>
      </c>
      <c r="CT66" s="2">
        <f t="shared" si="84"/>
        <v>30.88</v>
      </c>
      <c r="CU66" s="2">
        <f t="shared" si="85"/>
        <v>0</v>
      </c>
      <c r="CV66" s="2">
        <f t="shared" si="86"/>
        <v>2.7402083999999993</v>
      </c>
      <c r="CW66" s="2">
        <f t="shared" si="87"/>
        <v>0</v>
      </c>
      <c r="CX66" s="2">
        <f t="shared" si="88"/>
        <v>0</v>
      </c>
      <c r="CY66" s="2">
        <f t="shared" si="109"/>
        <v>7.58</v>
      </c>
      <c r="CZ66" s="2">
        <f t="shared" si="110"/>
        <v>3.98</v>
      </c>
      <c r="DA66" s="2"/>
      <c r="DB66" s="2">
        <v>71</v>
      </c>
      <c r="DC66" s="2" t="s">
        <v>3</v>
      </c>
      <c r="DD66" s="2" t="s">
        <v>29</v>
      </c>
      <c r="DE66" s="2" t="s">
        <v>30</v>
      </c>
      <c r="DF66" s="2" t="s">
        <v>30</v>
      </c>
      <c r="DG66" s="2" t="s">
        <v>30</v>
      </c>
      <c r="DH66" s="2" t="s">
        <v>3</v>
      </c>
      <c r="DI66" s="2" t="s">
        <v>30</v>
      </c>
      <c r="DJ66" s="2" t="s">
        <v>30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112</v>
      </c>
      <c r="DW66" s="2" t="s">
        <v>112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55393971</v>
      </c>
      <c r="EF66" s="2">
        <v>40</v>
      </c>
      <c r="EG66" s="2" t="s">
        <v>31</v>
      </c>
      <c r="EH66" s="2">
        <v>0</v>
      </c>
      <c r="EI66" s="2" t="s">
        <v>3</v>
      </c>
      <c r="EJ66" s="2">
        <v>2</v>
      </c>
      <c r="EK66" s="2">
        <v>67</v>
      </c>
      <c r="EL66" s="2" t="s">
        <v>48</v>
      </c>
      <c r="EM66" s="2" t="s">
        <v>49</v>
      </c>
      <c r="EN66" s="2"/>
      <c r="EO66" s="2" t="s">
        <v>34</v>
      </c>
      <c r="EP66" s="2"/>
      <c r="EQ66" s="2">
        <v>0</v>
      </c>
      <c r="ER66" s="2">
        <v>104.14</v>
      </c>
      <c r="ES66" s="2">
        <v>16.46</v>
      </c>
      <c r="ET66" s="2">
        <v>5.74</v>
      </c>
      <c r="EU66" s="2">
        <v>1.05</v>
      </c>
      <c r="EV66" s="2">
        <v>81.94</v>
      </c>
      <c r="EW66" s="2">
        <v>7.27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97</v>
      </c>
      <c r="FY66" s="2">
        <v>51</v>
      </c>
      <c r="FZ66" s="2"/>
      <c r="GA66" s="2" t="s">
        <v>3</v>
      </c>
      <c r="GB66" s="2"/>
      <c r="GC66" s="2"/>
      <c r="GD66" s="2">
        <v>1</v>
      </c>
      <c r="GE66" s="2"/>
      <c r="GF66" s="2">
        <v>-1382004924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89"/>
        <v>0</v>
      </c>
      <c r="GM66" s="2">
        <f t="shared" si="90"/>
        <v>19.04</v>
      </c>
      <c r="GN66" s="2">
        <f t="shared" si="91"/>
        <v>0</v>
      </c>
      <c r="GO66" s="2">
        <f t="shared" si="92"/>
        <v>19.04</v>
      </c>
      <c r="GP66" s="2">
        <f t="shared" si="93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94"/>
        <v>0</v>
      </c>
      <c r="GW66" s="2">
        <v>1</v>
      </c>
      <c r="GX66" s="2">
        <f t="shared" si="95"/>
        <v>0</v>
      </c>
      <c r="GY66" s="2"/>
      <c r="GZ66" s="2"/>
      <c r="HA66" s="2">
        <v>0</v>
      </c>
      <c r="HB66" s="2">
        <v>0</v>
      </c>
      <c r="HC66" s="2">
        <f t="shared" si="96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5">
      <c r="A67" s="3">
        <v>17</v>
      </c>
      <c r="B67" s="3">
        <v>1</v>
      </c>
      <c r="C67" s="3">
        <f>ROW(SmtRes!A210)</f>
        <v>210</v>
      </c>
      <c r="D67" s="3">
        <f>ROW(EtalonRes!A282)</f>
        <v>282</v>
      </c>
      <c r="E67" s="3" t="s">
        <v>114</v>
      </c>
      <c r="F67" s="3" t="s">
        <v>115</v>
      </c>
      <c r="G67" s="3" t="s">
        <v>116</v>
      </c>
      <c r="H67" s="3" t="s">
        <v>112</v>
      </c>
      <c r="I67" s="3">
        <f>ROUND(24/100,9)</f>
        <v>0.24</v>
      </c>
      <c r="J67" s="3">
        <v>0</v>
      </c>
      <c r="K67" s="3">
        <f>ROUND(24/100,9)</f>
        <v>0.24</v>
      </c>
      <c r="O67" s="3">
        <f t="shared" si="72"/>
        <v>427.52</v>
      </c>
      <c r="P67" s="3">
        <f t="shared" si="73"/>
        <v>0</v>
      </c>
      <c r="Q67" s="3">
        <f t="shared" si="97"/>
        <v>9.9700000000000006</v>
      </c>
      <c r="R67" s="3">
        <f t="shared" si="98"/>
        <v>5.07</v>
      </c>
      <c r="S67" s="3">
        <f t="shared" si="74"/>
        <v>417.55</v>
      </c>
      <c r="T67" s="3">
        <f t="shared" si="75"/>
        <v>0</v>
      </c>
      <c r="U67" s="3">
        <f t="shared" si="76"/>
        <v>0.65765001599999984</v>
      </c>
      <c r="V67" s="3">
        <f t="shared" si="77"/>
        <v>0</v>
      </c>
      <c r="W67" s="3">
        <f t="shared" si="78"/>
        <v>0</v>
      </c>
      <c r="X67" s="3">
        <f t="shared" si="99"/>
        <v>409.94</v>
      </c>
      <c r="Y67" s="3">
        <f t="shared" si="100"/>
        <v>215.54</v>
      </c>
      <c r="AA67" s="3">
        <v>55944370</v>
      </c>
      <c r="AB67" s="3">
        <f t="shared" si="79"/>
        <v>31.564800000000002</v>
      </c>
      <c r="AC67" s="3">
        <f t="shared" si="101"/>
        <v>0</v>
      </c>
      <c r="AD67" s="3">
        <f t="shared" si="102"/>
        <v>2.0663999999999998</v>
      </c>
      <c r="AE67" s="3">
        <f t="shared" si="103"/>
        <v>0.378</v>
      </c>
      <c r="AF67" s="3">
        <f t="shared" si="104"/>
        <v>29.4984</v>
      </c>
      <c r="AG67" s="3">
        <f t="shared" si="80"/>
        <v>0</v>
      </c>
      <c r="AH67" s="3">
        <f t="shared" si="105"/>
        <v>2.6171999999999995</v>
      </c>
      <c r="AI67" s="3">
        <f t="shared" si="106"/>
        <v>0</v>
      </c>
      <c r="AJ67" s="3">
        <f t="shared" si="81"/>
        <v>0</v>
      </c>
      <c r="AK67" s="3">
        <v>104.14</v>
      </c>
      <c r="AL67" s="3">
        <v>16.46</v>
      </c>
      <c r="AM67" s="3">
        <v>5.74</v>
      </c>
      <c r="AN67" s="3">
        <v>1.05</v>
      </c>
      <c r="AO67" s="3">
        <v>81.94</v>
      </c>
      <c r="AP67" s="3">
        <v>0</v>
      </c>
      <c r="AQ67" s="3">
        <v>7.27</v>
      </c>
      <c r="AR67" s="3">
        <v>0</v>
      </c>
      <c r="AS67" s="3">
        <v>0</v>
      </c>
      <c r="AT67" s="3">
        <v>97</v>
      </c>
      <c r="AU67" s="3">
        <v>51</v>
      </c>
      <c r="AV67" s="3">
        <v>1.0469999999999999</v>
      </c>
      <c r="AW67" s="3">
        <v>1</v>
      </c>
      <c r="AZ67" s="3">
        <v>1</v>
      </c>
      <c r="BA67" s="3">
        <v>56.35</v>
      </c>
      <c r="BB67" s="3">
        <v>19.170000000000002</v>
      </c>
      <c r="BC67" s="3">
        <v>7.31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2</v>
      </c>
      <c r="BJ67" s="3" t="s">
        <v>117</v>
      </c>
      <c r="BM67" s="3">
        <v>67</v>
      </c>
      <c r="BN67" s="3">
        <v>0</v>
      </c>
      <c r="BO67" s="3" t="s">
        <v>115</v>
      </c>
      <c r="BP67" s="3">
        <v>1</v>
      </c>
      <c r="BQ67" s="3">
        <v>40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97</v>
      </c>
      <c r="CA67" s="3">
        <v>51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1355</v>
      </c>
      <c r="CO67" s="3">
        <v>0</v>
      </c>
      <c r="CP67" s="3">
        <f t="shared" si="82"/>
        <v>427.52000000000004</v>
      </c>
      <c r="CQ67" s="3">
        <f t="shared" si="83"/>
        <v>0</v>
      </c>
      <c r="CR67" s="3">
        <f t="shared" si="107"/>
        <v>41.41</v>
      </c>
      <c r="CS67" s="3">
        <f t="shared" si="108"/>
        <v>22.54</v>
      </c>
      <c r="CT67" s="3">
        <f t="shared" si="84"/>
        <v>1740.09</v>
      </c>
      <c r="CU67" s="3">
        <f t="shared" si="85"/>
        <v>0</v>
      </c>
      <c r="CV67" s="3">
        <f t="shared" si="86"/>
        <v>2.7402083999999993</v>
      </c>
      <c r="CW67" s="3">
        <f t="shared" si="87"/>
        <v>0</v>
      </c>
      <c r="CX67" s="3">
        <f t="shared" si="88"/>
        <v>0</v>
      </c>
      <c r="CY67" s="3">
        <f t="shared" si="109"/>
        <v>426.89</v>
      </c>
      <c r="CZ67" s="3">
        <f t="shared" si="110"/>
        <v>224.45</v>
      </c>
      <c r="DB67" s="3">
        <v>73</v>
      </c>
      <c r="DC67" s="3" t="s">
        <v>3</v>
      </c>
      <c r="DD67" s="3" t="s">
        <v>29</v>
      </c>
      <c r="DE67" s="3" t="s">
        <v>30</v>
      </c>
      <c r="DF67" s="3" t="s">
        <v>30</v>
      </c>
      <c r="DG67" s="3" t="s">
        <v>30</v>
      </c>
      <c r="DH67" s="3" t="s">
        <v>3</v>
      </c>
      <c r="DI67" s="3" t="s">
        <v>30</v>
      </c>
      <c r="DJ67" s="3" t="s">
        <v>30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112</v>
      </c>
      <c r="DW67" s="3" t="s">
        <v>112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55393971</v>
      </c>
      <c r="EF67" s="3">
        <v>40</v>
      </c>
      <c r="EG67" s="3" t="s">
        <v>31</v>
      </c>
      <c r="EH67" s="3">
        <v>0</v>
      </c>
      <c r="EI67" s="3" t="s">
        <v>3</v>
      </c>
      <c r="EJ67" s="3">
        <v>2</v>
      </c>
      <c r="EK67" s="3">
        <v>67</v>
      </c>
      <c r="EL67" s="3" t="s">
        <v>48</v>
      </c>
      <c r="EM67" s="3" t="s">
        <v>49</v>
      </c>
      <c r="EO67" s="3" t="s">
        <v>34</v>
      </c>
      <c r="EQ67" s="3">
        <v>0</v>
      </c>
      <c r="ER67" s="3">
        <v>104.14</v>
      </c>
      <c r="ES67" s="3">
        <v>16.46</v>
      </c>
      <c r="ET67" s="3">
        <v>5.74</v>
      </c>
      <c r="EU67" s="3">
        <v>1.05</v>
      </c>
      <c r="EV67" s="3">
        <v>81.94</v>
      </c>
      <c r="EW67" s="3">
        <v>7.27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97</v>
      </c>
      <c r="FY67" s="3">
        <v>51</v>
      </c>
      <c r="GA67" s="3" t="s">
        <v>3</v>
      </c>
      <c r="GD67" s="3">
        <v>1</v>
      </c>
      <c r="GF67" s="3">
        <v>-1382004924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89"/>
        <v>0</v>
      </c>
      <c r="GM67" s="3">
        <f t="shared" si="90"/>
        <v>1053</v>
      </c>
      <c r="GN67" s="3">
        <f t="shared" si="91"/>
        <v>0</v>
      </c>
      <c r="GO67" s="3">
        <f t="shared" si="92"/>
        <v>1053</v>
      </c>
      <c r="GP67" s="3">
        <f t="shared" si="93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94"/>
        <v>0</v>
      </c>
      <c r="GW67" s="3">
        <v>1</v>
      </c>
      <c r="GX67" s="3">
        <f t="shared" si="95"/>
        <v>0</v>
      </c>
      <c r="HA67" s="3">
        <v>0</v>
      </c>
      <c r="HB67" s="3">
        <v>0</v>
      </c>
      <c r="HC67" s="3">
        <f t="shared" si="96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5">
      <c r="A68" s="2">
        <v>17</v>
      </c>
      <c r="B68" s="2">
        <v>1</v>
      </c>
      <c r="C68" s="2">
        <f>ROW(SmtRes!A214)</f>
        <v>214</v>
      </c>
      <c r="D68" s="2">
        <f>ROW(EtalonRes!A288)</f>
        <v>288</v>
      </c>
      <c r="E68" s="2" t="s">
        <v>118</v>
      </c>
      <c r="F68" s="2" t="s">
        <v>119</v>
      </c>
      <c r="G68" s="2" t="s">
        <v>120</v>
      </c>
      <c r="H68" s="2" t="s">
        <v>80</v>
      </c>
      <c r="I68" s="2">
        <f>ROUND(20/100,9)</f>
        <v>0.2</v>
      </c>
      <c r="J68" s="2">
        <v>0</v>
      </c>
      <c r="K68" s="2">
        <f>ROUND(20/100,9)</f>
        <v>0.2</v>
      </c>
      <c r="L68" s="2"/>
      <c r="M68" s="2"/>
      <c r="N68" s="2"/>
      <c r="O68" s="2">
        <f t="shared" si="72"/>
        <v>19.38</v>
      </c>
      <c r="P68" s="2">
        <f t="shared" si="73"/>
        <v>0</v>
      </c>
      <c r="Q68" s="2">
        <f t="shared" si="97"/>
        <v>0.71</v>
      </c>
      <c r="R68" s="2">
        <f t="shared" si="98"/>
        <v>0.08</v>
      </c>
      <c r="S68" s="2">
        <f t="shared" si="74"/>
        <v>18.670000000000002</v>
      </c>
      <c r="T68" s="2">
        <f t="shared" si="75"/>
        <v>0</v>
      </c>
      <c r="U68" s="2">
        <f t="shared" si="76"/>
        <v>1.63658664</v>
      </c>
      <c r="V68" s="2">
        <f t="shared" si="77"/>
        <v>0</v>
      </c>
      <c r="W68" s="2">
        <f t="shared" si="78"/>
        <v>0</v>
      </c>
      <c r="X68" s="2">
        <f t="shared" si="99"/>
        <v>18.190000000000001</v>
      </c>
      <c r="Y68" s="2">
        <f t="shared" si="100"/>
        <v>9.56</v>
      </c>
      <c r="Z68" s="2"/>
      <c r="AA68" s="2">
        <v>55944368</v>
      </c>
      <c r="AB68" s="2">
        <f t="shared" si="79"/>
        <v>92.530799999999999</v>
      </c>
      <c r="AC68" s="2">
        <f t="shared" si="101"/>
        <v>0</v>
      </c>
      <c r="AD68" s="2">
        <f t="shared" si="102"/>
        <v>3.3912</v>
      </c>
      <c r="AE68" s="2">
        <f t="shared" si="103"/>
        <v>0.36359999999999998</v>
      </c>
      <c r="AF68" s="2">
        <f t="shared" si="104"/>
        <v>89.139600000000002</v>
      </c>
      <c r="AG68" s="2">
        <f t="shared" si="80"/>
        <v>0</v>
      </c>
      <c r="AH68" s="2">
        <f t="shared" si="105"/>
        <v>7.8155999999999999</v>
      </c>
      <c r="AI68" s="2">
        <f t="shared" si="106"/>
        <v>0</v>
      </c>
      <c r="AJ68" s="2">
        <f t="shared" si="81"/>
        <v>0</v>
      </c>
      <c r="AK68" s="2">
        <v>260.87</v>
      </c>
      <c r="AL68" s="2">
        <v>3.84</v>
      </c>
      <c r="AM68" s="2">
        <v>9.42</v>
      </c>
      <c r="AN68" s="2">
        <v>1.01</v>
      </c>
      <c r="AO68" s="2">
        <v>247.61</v>
      </c>
      <c r="AP68" s="2">
        <v>0</v>
      </c>
      <c r="AQ68" s="2">
        <v>21.71</v>
      </c>
      <c r="AR68" s="2">
        <v>0</v>
      </c>
      <c r="AS68" s="2">
        <v>0</v>
      </c>
      <c r="AT68" s="2">
        <v>97</v>
      </c>
      <c r="AU68" s="2">
        <v>51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2</v>
      </c>
      <c r="BJ68" s="2" t="s">
        <v>121</v>
      </c>
      <c r="BK68" s="2"/>
      <c r="BL68" s="2"/>
      <c r="BM68" s="2">
        <v>67</v>
      </c>
      <c r="BN68" s="2">
        <v>0</v>
      </c>
      <c r="BO68" s="2" t="s">
        <v>119</v>
      </c>
      <c r="BP68" s="2">
        <v>1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97</v>
      </c>
      <c r="CA68" s="2">
        <v>51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1355</v>
      </c>
      <c r="CO68" s="2">
        <v>0</v>
      </c>
      <c r="CP68" s="2">
        <f t="shared" si="82"/>
        <v>19.380000000000003</v>
      </c>
      <c r="CQ68" s="2">
        <f t="shared" si="83"/>
        <v>0</v>
      </c>
      <c r="CR68" s="2">
        <f t="shared" si="107"/>
        <v>3.55</v>
      </c>
      <c r="CS68" s="2">
        <f t="shared" si="108"/>
        <v>0.38</v>
      </c>
      <c r="CT68" s="2">
        <f t="shared" si="84"/>
        <v>93.33</v>
      </c>
      <c r="CU68" s="2">
        <f t="shared" si="85"/>
        <v>0</v>
      </c>
      <c r="CV68" s="2">
        <f t="shared" si="86"/>
        <v>8.182933199999999</v>
      </c>
      <c r="CW68" s="2">
        <f t="shared" si="87"/>
        <v>0</v>
      </c>
      <c r="CX68" s="2">
        <f t="shared" si="88"/>
        <v>0</v>
      </c>
      <c r="CY68" s="2">
        <f t="shared" si="109"/>
        <v>18.48</v>
      </c>
      <c r="CZ68" s="2">
        <f t="shared" si="110"/>
        <v>9.7200000000000006</v>
      </c>
      <c r="DA68" s="2"/>
      <c r="DB68" s="2">
        <v>75</v>
      </c>
      <c r="DC68" s="2" t="s">
        <v>3</v>
      </c>
      <c r="DD68" s="2" t="s">
        <v>29</v>
      </c>
      <c r="DE68" s="2" t="s">
        <v>30</v>
      </c>
      <c r="DF68" s="2" t="s">
        <v>30</v>
      </c>
      <c r="DG68" s="2" t="s">
        <v>30</v>
      </c>
      <c r="DH68" s="2" t="s">
        <v>3</v>
      </c>
      <c r="DI68" s="2" t="s">
        <v>30</v>
      </c>
      <c r="DJ68" s="2" t="s">
        <v>30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80</v>
      </c>
      <c r="DW68" s="2" t="s">
        <v>80</v>
      </c>
      <c r="DX68" s="2">
        <v>100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55393971</v>
      </c>
      <c r="EF68" s="2">
        <v>40</v>
      </c>
      <c r="EG68" s="2" t="s">
        <v>31</v>
      </c>
      <c r="EH68" s="2">
        <v>0</v>
      </c>
      <c r="EI68" s="2" t="s">
        <v>3</v>
      </c>
      <c r="EJ68" s="2">
        <v>2</v>
      </c>
      <c r="EK68" s="2">
        <v>67</v>
      </c>
      <c r="EL68" s="2" t="s">
        <v>48</v>
      </c>
      <c r="EM68" s="2" t="s">
        <v>49</v>
      </c>
      <c r="EN68" s="2"/>
      <c r="EO68" s="2" t="s">
        <v>34</v>
      </c>
      <c r="EP68" s="2"/>
      <c r="EQ68" s="2">
        <v>0</v>
      </c>
      <c r="ER68" s="2">
        <v>260.87</v>
      </c>
      <c r="ES68" s="2">
        <v>3.84</v>
      </c>
      <c r="ET68" s="2">
        <v>9.42</v>
      </c>
      <c r="EU68" s="2">
        <v>1.01</v>
      </c>
      <c r="EV68" s="2">
        <v>247.61</v>
      </c>
      <c r="EW68" s="2">
        <v>21.71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97</v>
      </c>
      <c r="FY68" s="2">
        <v>51</v>
      </c>
      <c r="FZ68" s="2"/>
      <c r="GA68" s="2" t="s">
        <v>3</v>
      </c>
      <c r="GB68" s="2"/>
      <c r="GC68" s="2"/>
      <c r="GD68" s="2">
        <v>1</v>
      </c>
      <c r="GE68" s="2"/>
      <c r="GF68" s="2">
        <v>227350296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89"/>
        <v>0</v>
      </c>
      <c r="GM68" s="2">
        <f t="shared" si="90"/>
        <v>47.13</v>
      </c>
      <c r="GN68" s="2">
        <f t="shared" si="91"/>
        <v>0</v>
      </c>
      <c r="GO68" s="2">
        <f t="shared" si="92"/>
        <v>47.13</v>
      </c>
      <c r="GP68" s="2">
        <f t="shared" si="93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94"/>
        <v>0</v>
      </c>
      <c r="GW68" s="2">
        <v>1</v>
      </c>
      <c r="GX68" s="2">
        <f t="shared" si="95"/>
        <v>0</v>
      </c>
      <c r="GY68" s="2"/>
      <c r="GZ68" s="2"/>
      <c r="HA68" s="2">
        <v>0</v>
      </c>
      <c r="HB68" s="2">
        <v>0</v>
      </c>
      <c r="HC68" s="2">
        <f t="shared" si="96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5">
      <c r="A69" s="3">
        <v>17</v>
      </c>
      <c r="B69" s="3">
        <v>1</v>
      </c>
      <c r="C69" s="3">
        <f>ROW(SmtRes!A218)</f>
        <v>218</v>
      </c>
      <c r="D69" s="3">
        <f>ROW(EtalonRes!A294)</f>
        <v>294</v>
      </c>
      <c r="E69" s="3" t="s">
        <v>118</v>
      </c>
      <c r="F69" s="3" t="s">
        <v>119</v>
      </c>
      <c r="G69" s="3" t="s">
        <v>120</v>
      </c>
      <c r="H69" s="3" t="s">
        <v>80</v>
      </c>
      <c r="I69" s="3">
        <f>ROUND(20/100,9)</f>
        <v>0.2</v>
      </c>
      <c r="J69" s="3">
        <v>0</v>
      </c>
      <c r="K69" s="3">
        <f>ROUND(20/100,9)</f>
        <v>0.2</v>
      </c>
      <c r="O69" s="3">
        <f t="shared" si="72"/>
        <v>1062.5899999999999</v>
      </c>
      <c r="P69" s="3">
        <f t="shared" si="73"/>
        <v>0</v>
      </c>
      <c r="Q69" s="3">
        <f t="shared" si="97"/>
        <v>10.54</v>
      </c>
      <c r="R69" s="3">
        <f t="shared" si="98"/>
        <v>4.51</v>
      </c>
      <c r="S69" s="3">
        <f t="shared" si="74"/>
        <v>1052.05</v>
      </c>
      <c r="T69" s="3">
        <f t="shared" si="75"/>
        <v>0</v>
      </c>
      <c r="U69" s="3">
        <f t="shared" si="76"/>
        <v>1.63658664</v>
      </c>
      <c r="V69" s="3">
        <f t="shared" si="77"/>
        <v>0</v>
      </c>
      <c r="W69" s="3">
        <f t="shared" si="78"/>
        <v>0</v>
      </c>
      <c r="X69" s="3">
        <f t="shared" si="99"/>
        <v>1024.8599999999999</v>
      </c>
      <c r="Y69" s="3">
        <f t="shared" si="100"/>
        <v>538.85</v>
      </c>
      <c r="AA69" s="3">
        <v>55944370</v>
      </c>
      <c r="AB69" s="3">
        <f t="shared" si="79"/>
        <v>92.530799999999999</v>
      </c>
      <c r="AC69" s="3">
        <f t="shared" si="101"/>
        <v>0</v>
      </c>
      <c r="AD69" s="3">
        <f t="shared" si="102"/>
        <v>3.3912</v>
      </c>
      <c r="AE69" s="3">
        <f t="shared" si="103"/>
        <v>0.36359999999999998</v>
      </c>
      <c r="AF69" s="3">
        <f t="shared" si="104"/>
        <v>89.139600000000002</v>
      </c>
      <c r="AG69" s="3">
        <f t="shared" si="80"/>
        <v>0</v>
      </c>
      <c r="AH69" s="3">
        <f t="shared" si="105"/>
        <v>7.8155999999999999</v>
      </c>
      <c r="AI69" s="3">
        <f t="shared" si="106"/>
        <v>0</v>
      </c>
      <c r="AJ69" s="3">
        <f t="shared" si="81"/>
        <v>0</v>
      </c>
      <c r="AK69" s="3">
        <v>260.87</v>
      </c>
      <c r="AL69" s="3">
        <v>3.84</v>
      </c>
      <c r="AM69" s="3">
        <v>9.42</v>
      </c>
      <c r="AN69" s="3">
        <v>1.01</v>
      </c>
      <c r="AO69" s="3">
        <v>247.61</v>
      </c>
      <c r="AP69" s="3">
        <v>0</v>
      </c>
      <c r="AQ69" s="3">
        <v>21.71</v>
      </c>
      <c r="AR69" s="3">
        <v>0</v>
      </c>
      <c r="AS69" s="3">
        <v>0</v>
      </c>
      <c r="AT69" s="3">
        <v>97</v>
      </c>
      <c r="AU69" s="3">
        <v>51</v>
      </c>
      <c r="AV69" s="3">
        <v>1.0469999999999999</v>
      </c>
      <c r="AW69" s="3">
        <v>1</v>
      </c>
      <c r="AZ69" s="3">
        <v>1</v>
      </c>
      <c r="BA69" s="3">
        <v>56.35</v>
      </c>
      <c r="BB69" s="3">
        <v>14.85</v>
      </c>
      <c r="BC69" s="3">
        <v>11.66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0</v>
      </c>
      <c r="BI69" s="3">
        <v>2</v>
      </c>
      <c r="BJ69" s="3" t="s">
        <v>121</v>
      </c>
      <c r="BM69" s="3">
        <v>67</v>
      </c>
      <c r="BN69" s="3">
        <v>0</v>
      </c>
      <c r="BO69" s="3" t="s">
        <v>119</v>
      </c>
      <c r="BP69" s="3">
        <v>1</v>
      </c>
      <c r="BQ69" s="3">
        <v>40</v>
      </c>
      <c r="BR69" s="3">
        <v>0</v>
      </c>
      <c r="BS69" s="3">
        <v>56.35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97</v>
      </c>
      <c r="CA69" s="3">
        <v>51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1355</v>
      </c>
      <c r="CO69" s="3">
        <v>0</v>
      </c>
      <c r="CP69" s="3">
        <f t="shared" si="82"/>
        <v>1062.5899999999999</v>
      </c>
      <c r="CQ69" s="3">
        <f t="shared" si="83"/>
        <v>0</v>
      </c>
      <c r="CR69" s="3">
        <f t="shared" si="107"/>
        <v>52.72</v>
      </c>
      <c r="CS69" s="3">
        <f t="shared" si="108"/>
        <v>21.41</v>
      </c>
      <c r="CT69" s="3">
        <f t="shared" si="84"/>
        <v>5259.15</v>
      </c>
      <c r="CU69" s="3">
        <f t="shared" si="85"/>
        <v>0</v>
      </c>
      <c r="CV69" s="3">
        <f t="shared" si="86"/>
        <v>8.182933199999999</v>
      </c>
      <c r="CW69" s="3">
        <f t="shared" si="87"/>
        <v>0</v>
      </c>
      <c r="CX69" s="3">
        <f t="shared" si="88"/>
        <v>0</v>
      </c>
      <c r="CY69" s="3">
        <f t="shared" si="109"/>
        <v>1041.26</v>
      </c>
      <c r="CZ69" s="3">
        <f t="shared" si="110"/>
        <v>547.46</v>
      </c>
      <c r="DB69" s="3">
        <v>77</v>
      </c>
      <c r="DC69" s="3" t="s">
        <v>3</v>
      </c>
      <c r="DD69" s="3" t="s">
        <v>29</v>
      </c>
      <c r="DE69" s="3" t="s">
        <v>30</v>
      </c>
      <c r="DF69" s="3" t="s">
        <v>30</v>
      </c>
      <c r="DG69" s="3" t="s">
        <v>30</v>
      </c>
      <c r="DH69" s="3" t="s">
        <v>3</v>
      </c>
      <c r="DI69" s="3" t="s">
        <v>30</v>
      </c>
      <c r="DJ69" s="3" t="s">
        <v>30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1010</v>
      </c>
      <c r="DV69" s="3" t="s">
        <v>80</v>
      </c>
      <c r="DW69" s="3" t="s">
        <v>80</v>
      </c>
      <c r="DX69" s="3">
        <v>100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55393971</v>
      </c>
      <c r="EF69" s="3">
        <v>40</v>
      </c>
      <c r="EG69" s="3" t="s">
        <v>31</v>
      </c>
      <c r="EH69" s="3">
        <v>0</v>
      </c>
      <c r="EI69" s="3" t="s">
        <v>3</v>
      </c>
      <c r="EJ69" s="3">
        <v>2</v>
      </c>
      <c r="EK69" s="3">
        <v>67</v>
      </c>
      <c r="EL69" s="3" t="s">
        <v>48</v>
      </c>
      <c r="EM69" s="3" t="s">
        <v>49</v>
      </c>
      <c r="EO69" s="3" t="s">
        <v>34</v>
      </c>
      <c r="EQ69" s="3">
        <v>0</v>
      </c>
      <c r="ER69" s="3">
        <v>260.87</v>
      </c>
      <c r="ES69" s="3">
        <v>3.84</v>
      </c>
      <c r="ET69" s="3">
        <v>9.42</v>
      </c>
      <c r="EU69" s="3">
        <v>1.01</v>
      </c>
      <c r="EV69" s="3">
        <v>247.61</v>
      </c>
      <c r="EW69" s="3">
        <v>21.71</v>
      </c>
      <c r="EX69" s="3">
        <v>0</v>
      </c>
      <c r="EY69" s="3">
        <v>0</v>
      </c>
      <c r="FQ69" s="3">
        <v>0</v>
      </c>
      <c r="FR69" s="3">
        <v>0</v>
      </c>
      <c r="FS69" s="3">
        <v>0</v>
      </c>
      <c r="FX69" s="3">
        <v>97</v>
      </c>
      <c r="FY69" s="3">
        <v>51</v>
      </c>
      <c r="GA69" s="3" t="s">
        <v>3</v>
      </c>
      <c r="GD69" s="3">
        <v>1</v>
      </c>
      <c r="GF69" s="3">
        <v>227350296</v>
      </c>
      <c r="GG69" s="3">
        <v>2</v>
      </c>
      <c r="GH69" s="3">
        <v>1</v>
      </c>
      <c r="GI69" s="3">
        <v>2</v>
      </c>
      <c r="GJ69" s="3">
        <v>0</v>
      </c>
      <c r="GK69" s="3">
        <v>0</v>
      </c>
      <c r="GL69" s="3">
        <f t="shared" si="89"/>
        <v>0</v>
      </c>
      <c r="GM69" s="3">
        <f t="shared" si="90"/>
        <v>2626.3</v>
      </c>
      <c r="GN69" s="3">
        <f t="shared" si="91"/>
        <v>0</v>
      </c>
      <c r="GO69" s="3">
        <f t="shared" si="92"/>
        <v>2626.3</v>
      </c>
      <c r="GP69" s="3">
        <f t="shared" si="93"/>
        <v>0</v>
      </c>
      <c r="GR69" s="3">
        <v>0</v>
      </c>
      <c r="GS69" s="3">
        <v>3</v>
      </c>
      <c r="GT69" s="3">
        <v>0</v>
      </c>
      <c r="GU69" s="3" t="s">
        <v>3</v>
      </c>
      <c r="GV69" s="3">
        <f t="shared" si="94"/>
        <v>0</v>
      </c>
      <c r="GW69" s="3">
        <v>1</v>
      </c>
      <c r="GX69" s="3">
        <f t="shared" si="95"/>
        <v>0</v>
      </c>
      <c r="HA69" s="3">
        <v>0</v>
      </c>
      <c r="HB69" s="3">
        <v>0</v>
      </c>
      <c r="HC69" s="3">
        <f t="shared" si="96"/>
        <v>0</v>
      </c>
      <c r="HE69" s="3" t="s">
        <v>3</v>
      </c>
      <c r="HF69" s="3" t="s">
        <v>3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5">
      <c r="A70" s="2">
        <v>17</v>
      </c>
      <c r="B70" s="2">
        <v>1</v>
      </c>
      <c r="C70" s="2">
        <f>ROW(SmtRes!A219)</f>
        <v>219</v>
      </c>
      <c r="D70" s="2">
        <f>ROW(EtalonRes!A298)</f>
        <v>298</v>
      </c>
      <c r="E70" s="2" t="s">
        <v>122</v>
      </c>
      <c r="F70" s="2" t="s">
        <v>123</v>
      </c>
      <c r="G70" s="2" t="s">
        <v>124</v>
      </c>
      <c r="H70" s="2" t="s">
        <v>100</v>
      </c>
      <c r="I70" s="2">
        <f>ROUND(2800/100,9)</f>
        <v>28</v>
      </c>
      <c r="J70" s="2">
        <v>0</v>
      </c>
      <c r="K70" s="2">
        <f>ROUND(2800/100,9)</f>
        <v>28</v>
      </c>
      <c r="L70" s="2"/>
      <c r="M70" s="2"/>
      <c r="N70" s="2"/>
      <c r="O70" s="2">
        <f t="shared" si="72"/>
        <v>2298.9299999999998</v>
      </c>
      <c r="P70" s="2">
        <f t="shared" si="73"/>
        <v>0</v>
      </c>
      <c r="Q70" s="2">
        <f t="shared" si="97"/>
        <v>345.53</v>
      </c>
      <c r="R70" s="2">
        <f t="shared" si="98"/>
        <v>57.62</v>
      </c>
      <c r="S70" s="2">
        <f t="shared" si="74"/>
        <v>1953.4</v>
      </c>
      <c r="T70" s="2">
        <f t="shared" si="75"/>
        <v>0</v>
      </c>
      <c r="U70" s="2">
        <f t="shared" si="76"/>
        <v>151.65753119999999</v>
      </c>
      <c r="V70" s="2">
        <f t="shared" si="77"/>
        <v>0</v>
      </c>
      <c r="W70" s="2">
        <f t="shared" si="78"/>
        <v>0</v>
      </c>
      <c r="X70" s="2">
        <f t="shared" si="99"/>
        <v>1950.69</v>
      </c>
      <c r="Y70" s="2">
        <f t="shared" si="100"/>
        <v>1025.6199999999999</v>
      </c>
      <c r="Z70" s="2"/>
      <c r="AA70" s="2">
        <v>55944368</v>
      </c>
      <c r="AB70" s="2">
        <f t="shared" si="79"/>
        <v>78.418800000000005</v>
      </c>
      <c r="AC70" s="2">
        <f t="shared" si="101"/>
        <v>0</v>
      </c>
      <c r="AD70" s="2">
        <f t="shared" si="102"/>
        <v>11.7864</v>
      </c>
      <c r="AE70" s="2">
        <f t="shared" si="103"/>
        <v>1.9656</v>
      </c>
      <c r="AF70" s="2">
        <f t="shared" si="104"/>
        <v>66.632400000000004</v>
      </c>
      <c r="AG70" s="2">
        <f t="shared" si="80"/>
        <v>0</v>
      </c>
      <c r="AH70" s="2">
        <f t="shared" si="105"/>
        <v>5.1731999999999996</v>
      </c>
      <c r="AI70" s="2">
        <f t="shared" si="106"/>
        <v>0</v>
      </c>
      <c r="AJ70" s="2">
        <f t="shared" si="81"/>
        <v>0</v>
      </c>
      <c r="AK70" s="2">
        <v>560.86</v>
      </c>
      <c r="AL70" s="2">
        <v>343.03</v>
      </c>
      <c r="AM70" s="2">
        <v>32.74</v>
      </c>
      <c r="AN70" s="2">
        <v>5.46</v>
      </c>
      <c r="AO70" s="2">
        <v>185.09</v>
      </c>
      <c r="AP70" s="2">
        <v>0</v>
      </c>
      <c r="AQ70" s="2">
        <v>14.37</v>
      </c>
      <c r="AR70" s="2">
        <v>0</v>
      </c>
      <c r="AS70" s="2">
        <v>0</v>
      </c>
      <c r="AT70" s="2">
        <v>97</v>
      </c>
      <c r="AU70" s="2">
        <v>51</v>
      </c>
      <c r="AV70" s="2">
        <v>1.0469999999999999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0</v>
      </c>
      <c r="BI70" s="2">
        <v>2</v>
      </c>
      <c r="BJ70" s="2" t="s">
        <v>125</v>
      </c>
      <c r="BK70" s="2"/>
      <c r="BL70" s="2"/>
      <c r="BM70" s="2">
        <v>67</v>
      </c>
      <c r="BN70" s="2">
        <v>0</v>
      </c>
      <c r="BO70" s="2" t="s">
        <v>123</v>
      </c>
      <c r="BP70" s="2">
        <v>1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97</v>
      </c>
      <c r="CA70" s="2">
        <v>51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1355</v>
      </c>
      <c r="CO70" s="2">
        <v>0</v>
      </c>
      <c r="CP70" s="2">
        <f t="shared" si="82"/>
        <v>2298.9300000000003</v>
      </c>
      <c r="CQ70" s="2">
        <f t="shared" si="83"/>
        <v>0</v>
      </c>
      <c r="CR70" s="2">
        <f t="shared" si="107"/>
        <v>12.34</v>
      </c>
      <c r="CS70" s="2">
        <f t="shared" si="108"/>
        <v>2.06</v>
      </c>
      <c r="CT70" s="2">
        <f t="shared" si="84"/>
        <v>69.760000000000005</v>
      </c>
      <c r="CU70" s="2">
        <f t="shared" si="85"/>
        <v>0</v>
      </c>
      <c r="CV70" s="2">
        <f t="shared" si="86"/>
        <v>5.4163403999999993</v>
      </c>
      <c r="CW70" s="2">
        <f t="shared" si="87"/>
        <v>0</v>
      </c>
      <c r="CX70" s="2">
        <f t="shared" si="88"/>
        <v>0</v>
      </c>
      <c r="CY70" s="2">
        <f t="shared" si="109"/>
        <v>1896.8</v>
      </c>
      <c r="CZ70" s="2">
        <f t="shared" si="110"/>
        <v>997.28</v>
      </c>
      <c r="DA70" s="2"/>
      <c r="DB70" s="2">
        <v>79</v>
      </c>
      <c r="DC70" s="2" t="s">
        <v>3</v>
      </c>
      <c r="DD70" s="2" t="s">
        <v>29</v>
      </c>
      <c r="DE70" s="2" t="s">
        <v>30</v>
      </c>
      <c r="DF70" s="2" t="s">
        <v>30</v>
      </c>
      <c r="DG70" s="2" t="s">
        <v>30</v>
      </c>
      <c r="DH70" s="2" t="s">
        <v>3</v>
      </c>
      <c r="DI70" s="2" t="s">
        <v>30</v>
      </c>
      <c r="DJ70" s="2" t="s">
        <v>30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1003</v>
      </c>
      <c r="DV70" s="2" t="s">
        <v>100</v>
      </c>
      <c r="DW70" s="2" t="s">
        <v>100</v>
      </c>
      <c r="DX70" s="2">
        <v>100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55393971</v>
      </c>
      <c r="EF70" s="2">
        <v>40</v>
      </c>
      <c r="EG70" s="2" t="s">
        <v>31</v>
      </c>
      <c r="EH70" s="2">
        <v>0</v>
      </c>
      <c r="EI70" s="2" t="s">
        <v>3</v>
      </c>
      <c r="EJ70" s="2">
        <v>2</v>
      </c>
      <c r="EK70" s="2">
        <v>67</v>
      </c>
      <c r="EL70" s="2" t="s">
        <v>48</v>
      </c>
      <c r="EM70" s="2" t="s">
        <v>49</v>
      </c>
      <c r="EN70" s="2"/>
      <c r="EO70" s="2" t="s">
        <v>34</v>
      </c>
      <c r="EP70" s="2"/>
      <c r="EQ70" s="2">
        <v>0</v>
      </c>
      <c r="ER70" s="2">
        <v>560.86</v>
      </c>
      <c r="ES70" s="2">
        <v>343.03</v>
      </c>
      <c r="ET70" s="2">
        <v>32.74</v>
      </c>
      <c r="EU70" s="2">
        <v>5.46</v>
      </c>
      <c r="EV70" s="2">
        <v>185.09</v>
      </c>
      <c r="EW70" s="2">
        <v>14.37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97</v>
      </c>
      <c r="FY70" s="2">
        <v>51</v>
      </c>
      <c r="FZ70" s="2"/>
      <c r="GA70" s="2" t="s">
        <v>3</v>
      </c>
      <c r="GB70" s="2"/>
      <c r="GC70" s="2"/>
      <c r="GD70" s="2">
        <v>1</v>
      </c>
      <c r="GE70" s="2"/>
      <c r="GF70" s="2">
        <v>-1134555459</v>
      </c>
      <c r="GG70" s="2">
        <v>2</v>
      </c>
      <c r="GH70" s="2">
        <v>1</v>
      </c>
      <c r="GI70" s="2">
        <v>2</v>
      </c>
      <c r="GJ70" s="2">
        <v>0</v>
      </c>
      <c r="GK70" s="2">
        <v>0</v>
      </c>
      <c r="GL70" s="2">
        <f t="shared" si="89"/>
        <v>0</v>
      </c>
      <c r="GM70" s="2">
        <f t="shared" si="90"/>
        <v>5275.24</v>
      </c>
      <c r="GN70" s="2">
        <f t="shared" si="91"/>
        <v>0</v>
      </c>
      <c r="GO70" s="2">
        <f t="shared" si="92"/>
        <v>5275.24</v>
      </c>
      <c r="GP70" s="2">
        <f t="shared" si="93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94"/>
        <v>0</v>
      </c>
      <c r="GW70" s="2">
        <v>1</v>
      </c>
      <c r="GX70" s="2">
        <f t="shared" si="95"/>
        <v>0</v>
      </c>
      <c r="GY70" s="2"/>
      <c r="GZ70" s="2"/>
      <c r="HA70" s="2">
        <v>0</v>
      </c>
      <c r="HB70" s="2">
        <v>0</v>
      </c>
      <c r="HC70" s="2">
        <f t="shared" si="96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5">
      <c r="A71" s="3">
        <v>17</v>
      </c>
      <c r="B71" s="3">
        <v>1</v>
      </c>
      <c r="C71" s="3">
        <f>ROW(SmtRes!A220)</f>
        <v>220</v>
      </c>
      <c r="D71" s="3">
        <f>ROW(EtalonRes!A302)</f>
        <v>302</v>
      </c>
      <c r="E71" s="3" t="s">
        <v>122</v>
      </c>
      <c r="F71" s="3" t="s">
        <v>123</v>
      </c>
      <c r="G71" s="3" t="s">
        <v>124</v>
      </c>
      <c r="H71" s="3" t="s">
        <v>100</v>
      </c>
      <c r="I71" s="3">
        <f>ROUND(2800/100,9)</f>
        <v>28</v>
      </c>
      <c r="J71" s="3">
        <v>0</v>
      </c>
      <c r="K71" s="3">
        <f>ROUND(2800/100,9)</f>
        <v>28</v>
      </c>
      <c r="O71" s="3">
        <f t="shared" si="72"/>
        <v>116476.76</v>
      </c>
      <c r="P71" s="3">
        <f t="shared" si="73"/>
        <v>0</v>
      </c>
      <c r="Q71" s="3">
        <f t="shared" si="97"/>
        <v>6402.67</v>
      </c>
      <c r="R71" s="3">
        <f t="shared" si="98"/>
        <v>3246.89</v>
      </c>
      <c r="S71" s="3">
        <f t="shared" si="74"/>
        <v>110074.09</v>
      </c>
      <c r="T71" s="3">
        <f t="shared" si="75"/>
        <v>0</v>
      </c>
      <c r="U71" s="3">
        <f t="shared" si="76"/>
        <v>151.65753119999999</v>
      </c>
      <c r="V71" s="3">
        <f t="shared" si="77"/>
        <v>0</v>
      </c>
      <c r="W71" s="3">
        <f t="shared" si="78"/>
        <v>0</v>
      </c>
      <c r="X71" s="3">
        <f t="shared" si="99"/>
        <v>109921.35</v>
      </c>
      <c r="Y71" s="3">
        <f t="shared" si="100"/>
        <v>57793.7</v>
      </c>
      <c r="AA71" s="3">
        <v>55944370</v>
      </c>
      <c r="AB71" s="3">
        <f t="shared" si="79"/>
        <v>78.418800000000005</v>
      </c>
      <c r="AC71" s="3">
        <f t="shared" si="101"/>
        <v>0</v>
      </c>
      <c r="AD71" s="3">
        <f t="shared" si="102"/>
        <v>11.7864</v>
      </c>
      <c r="AE71" s="3">
        <f t="shared" si="103"/>
        <v>1.9656</v>
      </c>
      <c r="AF71" s="3">
        <f t="shared" si="104"/>
        <v>66.632400000000004</v>
      </c>
      <c r="AG71" s="3">
        <f t="shared" si="80"/>
        <v>0</v>
      </c>
      <c r="AH71" s="3">
        <f t="shared" si="105"/>
        <v>5.1731999999999996</v>
      </c>
      <c r="AI71" s="3">
        <f t="shared" si="106"/>
        <v>0</v>
      </c>
      <c r="AJ71" s="3">
        <f t="shared" si="81"/>
        <v>0</v>
      </c>
      <c r="AK71" s="3">
        <v>560.86</v>
      </c>
      <c r="AL71" s="3">
        <v>343.03</v>
      </c>
      <c r="AM71" s="3">
        <v>32.74</v>
      </c>
      <c r="AN71" s="3">
        <v>5.46</v>
      </c>
      <c r="AO71" s="3">
        <v>185.09</v>
      </c>
      <c r="AP71" s="3">
        <v>0</v>
      </c>
      <c r="AQ71" s="3">
        <v>14.37</v>
      </c>
      <c r="AR71" s="3">
        <v>0</v>
      </c>
      <c r="AS71" s="3">
        <v>0</v>
      </c>
      <c r="AT71" s="3">
        <v>97</v>
      </c>
      <c r="AU71" s="3">
        <v>51</v>
      </c>
      <c r="AV71" s="3">
        <v>1.0469999999999999</v>
      </c>
      <c r="AW71" s="3">
        <v>1</v>
      </c>
      <c r="AZ71" s="3">
        <v>1</v>
      </c>
      <c r="BA71" s="3">
        <v>56.35</v>
      </c>
      <c r="BB71" s="3">
        <v>18.53</v>
      </c>
      <c r="BC71" s="3">
        <v>9.84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0</v>
      </c>
      <c r="BI71" s="3">
        <v>2</v>
      </c>
      <c r="BJ71" s="3" t="s">
        <v>125</v>
      </c>
      <c r="BM71" s="3">
        <v>67</v>
      </c>
      <c r="BN71" s="3">
        <v>0</v>
      </c>
      <c r="BO71" s="3" t="s">
        <v>123</v>
      </c>
      <c r="BP71" s="3">
        <v>1</v>
      </c>
      <c r="BQ71" s="3">
        <v>40</v>
      </c>
      <c r="BR71" s="3">
        <v>0</v>
      </c>
      <c r="BS71" s="3">
        <v>56.35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97</v>
      </c>
      <c r="CA71" s="3">
        <v>51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1355</v>
      </c>
      <c r="CO71" s="3">
        <v>0</v>
      </c>
      <c r="CP71" s="3">
        <f t="shared" si="82"/>
        <v>116476.76</v>
      </c>
      <c r="CQ71" s="3">
        <f t="shared" si="83"/>
        <v>0</v>
      </c>
      <c r="CR71" s="3">
        <f t="shared" si="107"/>
        <v>228.66</v>
      </c>
      <c r="CS71" s="3">
        <f t="shared" si="108"/>
        <v>116.08</v>
      </c>
      <c r="CT71" s="3">
        <f t="shared" si="84"/>
        <v>3930.98</v>
      </c>
      <c r="CU71" s="3">
        <f t="shared" si="85"/>
        <v>0</v>
      </c>
      <c r="CV71" s="3">
        <f t="shared" si="86"/>
        <v>5.4163403999999993</v>
      </c>
      <c r="CW71" s="3">
        <f t="shared" si="87"/>
        <v>0</v>
      </c>
      <c r="CX71" s="3">
        <f t="shared" si="88"/>
        <v>0</v>
      </c>
      <c r="CY71" s="3">
        <f t="shared" si="109"/>
        <v>106884.46</v>
      </c>
      <c r="CZ71" s="3">
        <f t="shared" si="110"/>
        <v>56196.99</v>
      </c>
      <c r="DB71" s="3">
        <v>81</v>
      </c>
      <c r="DC71" s="3" t="s">
        <v>3</v>
      </c>
      <c r="DD71" s="3" t="s">
        <v>29</v>
      </c>
      <c r="DE71" s="3" t="s">
        <v>30</v>
      </c>
      <c r="DF71" s="3" t="s">
        <v>30</v>
      </c>
      <c r="DG71" s="3" t="s">
        <v>30</v>
      </c>
      <c r="DH71" s="3" t="s">
        <v>3</v>
      </c>
      <c r="DI71" s="3" t="s">
        <v>30</v>
      </c>
      <c r="DJ71" s="3" t="s">
        <v>30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1003</v>
      </c>
      <c r="DV71" s="3" t="s">
        <v>100</v>
      </c>
      <c r="DW71" s="3" t="s">
        <v>100</v>
      </c>
      <c r="DX71" s="3">
        <v>100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55393971</v>
      </c>
      <c r="EF71" s="3">
        <v>40</v>
      </c>
      <c r="EG71" s="3" t="s">
        <v>31</v>
      </c>
      <c r="EH71" s="3">
        <v>0</v>
      </c>
      <c r="EI71" s="3" t="s">
        <v>3</v>
      </c>
      <c r="EJ71" s="3">
        <v>2</v>
      </c>
      <c r="EK71" s="3">
        <v>67</v>
      </c>
      <c r="EL71" s="3" t="s">
        <v>48</v>
      </c>
      <c r="EM71" s="3" t="s">
        <v>49</v>
      </c>
      <c r="EO71" s="3" t="s">
        <v>34</v>
      </c>
      <c r="EQ71" s="3">
        <v>0</v>
      </c>
      <c r="ER71" s="3">
        <v>560.86</v>
      </c>
      <c r="ES71" s="3">
        <v>343.03</v>
      </c>
      <c r="ET71" s="3">
        <v>32.74</v>
      </c>
      <c r="EU71" s="3">
        <v>5.46</v>
      </c>
      <c r="EV71" s="3">
        <v>185.09</v>
      </c>
      <c r="EW71" s="3">
        <v>14.37</v>
      </c>
      <c r="EX71" s="3">
        <v>0</v>
      </c>
      <c r="EY71" s="3">
        <v>0</v>
      </c>
      <c r="FQ71" s="3">
        <v>0</v>
      </c>
      <c r="FR71" s="3">
        <v>0</v>
      </c>
      <c r="FS71" s="3">
        <v>0</v>
      </c>
      <c r="FX71" s="3">
        <v>97</v>
      </c>
      <c r="FY71" s="3">
        <v>51</v>
      </c>
      <c r="GA71" s="3" t="s">
        <v>3</v>
      </c>
      <c r="GD71" s="3">
        <v>1</v>
      </c>
      <c r="GF71" s="3">
        <v>-1134555459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89"/>
        <v>0</v>
      </c>
      <c r="GM71" s="3">
        <f t="shared" si="90"/>
        <v>284191.81</v>
      </c>
      <c r="GN71" s="3">
        <f t="shared" si="91"/>
        <v>0</v>
      </c>
      <c r="GO71" s="3">
        <f t="shared" si="92"/>
        <v>284191.81</v>
      </c>
      <c r="GP71" s="3">
        <f t="shared" si="93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94"/>
        <v>0</v>
      </c>
      <c r="GW71" s="3">
        <v>1</v>
      </c>
      <c r="GX71" s="3">
        <f t="shared" si="95"/>
        <v>0</v>
      </c>
      <c r="HA71" s="3">
        <v>0</v>
      </c>
      <c r="HB71" s="3">
        <v>0</v>
      </c>
      <c r="HC71" s="3">
        <f t="shared" si="96"/>
        <v>0</v>
      </c>
      <c r="HE71" s="3" t="s">
        <v>3</v>
      </c>
      <c r="HF71" s="3" t="s">
        <v>3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5">
      <c r="A72" s="2">
        <v>17</v>
      </c>
      <c r="B72" s="2">
        <v>1</v>
      </c>
      <c r="C72" s="2">
        <f>ROW(SmtRes!A221)</f>
        <v>221</v>
      </c>
      <c r="D72" s="2">
        <f>ROW(EtalonRes!A306)</f>
        <v>306</v>
      </c>
      <c r="E72" s="2" t="s">
        <v>126</v>
      </c>
      <c r="F72" s="2" t="s">
        <v>127</v>
      </c>
      <c r="G72" s="2" t="s">
        <v>128</v>
      </c>
      <c r="H72" s="2" t="s">
        <v>100</v>
      </c>
      <c r="I72" s="2">
        <f>ROUND(950/100,9)</f>
        <v>9.5</v>
      </c>
      <c r="J72" s="2">
        <v>0</v>
      </c>
      <c r="K72" s="2">
        <f>ROUND(950/100,9)</f>
        <v>9.5</v>
      </c>
      <c r="L72" s="2"/>
      <c r="M72" s="2"/>
      <c r="N72" s="2"/>
      <c r="O72" s="2">
        <f t="shared" si="72"/>
        <v>806.13</v>
      </c>
      <c r="P72" s="2">
        <f t="shared" si="73"/>
        <v>0</v>
      </c>
      <c r="Q72" s="2">
        <f t="shared" si="97"/>
        <v>117.7</v>
      </c>
      <c r="R72" s="2">
        <f t="shared" si="98"/>
        <v>20.45</v>
      </c>
      <c r="S72" s="2">
        <f t="shared" si="74"/>
        <v>688.43</v>
      </c>
      <c r="T72" s="2">
        <f t="shared" si="75"/>
        <v>0</v>
      </c>
      <c r="U72" s="2">
        <f t="shared" si="76"/>
        <v>53.711099999999995</v>
      </c>
      <c r="V72" s="2">
        <f t="shared" si="77"/>
        <v>0</v>
      </c>
      <c r="W72" s="2">
        <f t="shared" si="78"/>
        <v>0</v>
      </c>
      <c r="X72" s="2">
        <f t="shared" si="99"/>
        <v>687.61</v>
      </c>
      <c r="Y72" s="2">
        <f t="shared" si="100"/>
        <v>361.53</v>
      </c>
      <c r="Z72" s="2"/>
      <c r="AA72" s="2">
        <v>55944368</v>
      </c>
      <c r="AB72" s="2">
        <f t="shared" si="79"/>
        <v>81.046800000000005</v>
      </c>
      <c r="AC72" s="2">
        <f t="shared" si="101"/>
        <v>0</v>
      </c>
      <c r="AD72" s="2">
        <f t="shared" si="102"/>
        <v>11.8332</v>
      </c>
      <c r="AE72" s="2">
        <f t="shared" si="103"/>
        <v>2.0556000000000001</v>
      </c>
      <c r="AF72" s="2">
        <f t="shared" si="104"/>
        <v>69.2136</v>
      </c>
      <c r="AG72" s="2">
        <f t="shared" si="80"/>
        <v>0</v>
      </c>
      <c r="AH72" s="2">
        <f t="shared" si="105"/>
        <v>5.3999999999999995</v>
      </c>
      <c r="AI72" s="2">
        <f t="shared" si="106"/>
        <v>0</v>
      </c>
      <c r="AJ72" s="2">
        <f t="shared" si="81"/>
        <v>0</v>
      </c>
      <c r="AK72" s="2">
        <v>539.41999999999996</v>
      </c>
      <c r="AL72" s="2">
        <v>314.29000000000002</v>
      </c>
      <c r="AM72" s="2">
        <v>32.869999999999997</v>
      </c>
      <c r="AN72" s="2">
        <v>5.71</v>
      </c>
      <c r="AO72" s="2">
        <v>192.26</v>
      </c>
      <c r="AP72" s="2">
        <v>0</v>
      </c>
      <c r="AQ72" s="2">
        <v>15</v>
      </c>
      <c r="AR72" s="2">
        <v>0</v>
      </c>
      <c r="AS72" s="2">
        <v>0</v>
      </c>
      <c r="AT72" s="2">
        <v>97</v>
      </c>
      <c r="AU72" s="2">
        <v>51</v>
      </c>
      <c r="AV72" s="2">
        <v>1.0469999999999999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2</v>
      </c>
      <c r="BJ72" s="2" t="s">
        <v>129</v>
      </c>
      <c r="BK72" s="2"/>
      <c r="BL72" s="2"/>
      <c r="BM72" s="2">
        <v>67</v>
      </c>
      <c r="BN72" s="2">
        <v>0</v>
      </c>
      <c r="BO72" s="2" t="s">
        <v>127</v>
      </c>
      <c r="BP72" s="2">
        <v>1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97</v>
      </c>
      <c r="CA72" s="2">
        <v>51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1355</v>
      </c>
      <c r="CO72" s="2">
        <v>0</v>
      </c>
      <c r="CP72" s="2">
        <f t="shared" si="82"/>
        <v>806.13</v>
      </c>
      <c r="CQ72" s="2">
        <f t="shared" si="83"/>
        <v>0</v>
      </c>
      <c r="CR72" s="2">
        <f t="shared" si="107"/>
        <v>12.39</v>
      </c>
      <c r="CS72" s="2">
        <f t="shared" si="108"/>
        <v>2.15</v>
      </c>
      <c r="CT72" s="2">
        <f t="shared" si="84"/>
        <v>72.47</v>
      </c>
      <c r="CU72" s="2">
        <f t="shared" si="85"/>
        <v>0</v>
      </c>
      <c r="CV72" s="2">
        <f t="shared" si="86"/>
        <v>5.6537999999999995</v>
      </c>
      <c r="CW72" s="2">
        <f t="shared" si="87"/>
        <v>0</v>
      </c>
      <c r="CX72" s="2">
        <f t="shared" si="88"/>
        <v>0</v>
      </c>
      <c r="CY72" s="2">
        <f t="shared" si="109"/>
        <v>669.86</v>
      </c>
      <c r="CZ72" s="2">
        <f t="shared" si="110"/>
        <v>352.2</v>
      </c>
      <c r="DA72" s="2"/>
      <c r="DB72" s="2">
        <v>83</v>
      </c>
      <c r="DC72" s="2" t="s">
        <v>3</v>
      </c>
      <c r="DD72" s="2" t="s">
        <v>29</v>
      </c>
      <c r="DE72" s="2" t="s">
        <v>30</v>
      </c>
      <c r="DF72" s="2" t="s">
        <v>30</v>
      </c>
      <c r="DG72" s="2" t="s">
        <v>30</v>
      </c>
      <c r="DH72" s="2" t="s">
        <v>3</v>
      </c>
      <c r="DI72" s="2" t="s">
        <v>30</v>
      </c>
      <c r="DJ72" s="2" t="s">
        <v>30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1003</v>
      </c>
      <c r="DV72" s="2" t="s">
        <v>100</v>
      </c>
      <c r="DW72" s="2" t="s">
        <v>100</v>
      </c>
      <c r="DX72" s="2">
        <v>100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55393971</v>
      </c>
      <c r="EF72" s="2">
        <v>40</v>
      </c>
      <c r="EG72" s="2" t="s">
        <v>31</v>
      </c>
      <c r="EH72" s="2">
        <v>0</v>
      </c>
      <c r="EI72" s="2" t="s">
        <v>3</v>
      </c>
      <c r="EJ72" s="2">
        <v>2</v>
      </c>
      <c r="EK72" s="2">
        <v>67</v>
      </c>
      <c r="EL72" s="2" t="s">
        <v>48</v>
      </c>
      <c r="EM72" s="2" t="s">
        <v>49</v>
      </c>
      <c r="EN72" s="2"/>
      <c r="EO72" s="2" t="s">
        <v>34</v>
      </c>
      <c r="EP72" s="2"/>
      <c r="EQ72" s="2">
        <v>0</v>
      </c>
      <c r="ER72" s="2">
        <v>539.41999999999996</v>
      </c>
      <c r="ES72" s="2">
        <v>314.29000000000002</v>
      </c>
      <c r="ET72" s="2">
        <v>32.869999999999997</v>
      </c>
      <c r="EU72" s="2">
        <v>5.71</v>
      </c>
      <c r="EV72" s="2">
        <v>192.26</v>
      </c>
      <c r="EW72" s="2">
        <v>15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97</v>
      </c>
      <c r="FY72" s="2">
        <v>51</v>
      </c>
      <c r="FZ72" s="2"/>
      <c r="GA72" s="2" t="s">
        <v>3</v>
      </c>
      <c r="GB72" s="2"/>
      <c r="GC72" s="2"/>
      <c r="GD72" s="2">
        <v>1</v>
      </c>
      <c r="GE72" s="2"/>
      <c r="GF72" s="2">
        <v>823412492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89"/>
        <v>0</v>
      </c>
      <c r="GM72" s="2">
        <f t="shared" si="90"/>
        <v>1855.27</v>
      </c>
      <c r="GN72" s="2">
        <f t="shared" si="91"/>
        <v>0</v>
      </c>
      <c r="GO72" s="2">
        <f t="shared" si="92"/>
        <v>1855.27</v>
      </c>
      <c r="GP72" s="2">
        <f t="shared" si="93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94"/>
        <v>0</v>
      </c>
      <c r="GW72" s="2">
        <v>1</v>
      </c>
      <c r="GX72" s="2">
        <f t="shared" si="95"/>
        <v>0</v>
      </c>
      <c r="GY72" s="2"/>
      <c r="GZ72" s="2"/>
      <c r="HA72" s="2">
        <v>0</v>
      </c>
      <c r="HB72" s="2">
        <v>0</v>
      </c>
      <c r="HC72" s="2">
        <f t="shared" si="96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5">
      <c r="A73" s="3">
        <v>17</v>
      </c>
      <c r="B73" s="3">
        <v>1</v>
      </c>
      <c r="C73" s="3">
        <f>ROW(SmtRes!A222)</f>
        <v>222</v>
      </c>
      <c r="D73" s="3">
        <f>ROW(EtalonRes!A310)</f>
        <v>310</v>
      </c>
      <c r="E73" s="3" t="s">
        <v>126</v>
      </c>
      <c r="F73" s="3" t="s">
        <v>127</v>
      </c>
      <c r="G73" s="3" t="s">
        <v>128</v>
      </c>
      <c r="H73" s="3" t="s">
        <v>100</v>
      </c>
      <c r="I73" s="3">
        <f>ROUND(950/100,9)</f>
        <v>9.5</v>
      </c>
      <c r="J73" s="3">
        <v>0</v>
      </c>
      <c r="K73" s="3">
        <f>ROUND(950/100,9)</f>
        <v>9.5</v>
      </c>
      <c r="O73" s="3">
        <f t="shared" si="72"/>
        <v>41010.5</v>
      </c>
      <c r="P73" s="3">
        <f t="shared" si="73"/>
        <v>0</v>
      </c>
      <c r="Q73" s="3">
        <f t="shared" si="97"/>
        <v>2217.4699999999998</v>
      </c>
      <c r="R73" s="3">
        <f t="shared" si="98"/>
        <v>1152.3599999999999</v>
      </c>
      <c r="S73" s="3">
        <f t="shared" si="74"/>
        <v>38793.03</v>
      </c>
      <c r="T73" s="3">
        <f t="shared" si="75"/>
        <v>0</v>
      </c>
      <c r="U73" s="3">
        <f t="shared" si="76"/>
        <v>53.711099999999995</v>
      </c>
      <c r="V73" s="3">
        <f t="shared" si="77"/>
        <v>0</v>
      </c>
      <c r="W73" s="3">
        <f t="shared" si="78"/>
        <v>0</v>
      </c>
      <c r="X73" s="3">
        <f t="shared" si="99"/>
        <v>38747.03</v>
      </c>
      <c r="Y73" s="3">
        <f t="shared" si="100"/>
        <v>20372.150000000001</v>
      </c>
      <c r="AA73" s="3">
        <v>55944370</v>
      </c>
      <c r="AB73" s="3">
        <f t="shared" si="79"/>
        <v>81.046800000000005</v>
      </c>
      <c r="AC73" s="3">
        <f t="shared" si="101"/>
        <v>0</v>
      </c>
      <c r="AD73" s="3">
        <f t="shared" si="102"/>
        <v>11.8332</v>
      </c>
      <c r="AE73" s="3">
        <f t="shared" si="103"/>
        <v>2.0556000000000001</v>
      </c>
      <c r="AF73" s="3">
        <f t="shared" si="104"/>
        <v>69.2136</v>
      </c>
      <c r="AG73" s="3">
        <f t="shared" si="80"/>
        <v>0</v>
      </c>
      <c r="AH73" s="3">
        <f t="shared" si="105"/>
        <v>5.3999999999999995</v>
      </c>
      <c r="AI73" s="3">
        <f t="shared" si="106"/>
        <v>0</v>
      </c>
      <c r="AJ73" s="3">
        <f t="shared" si="81"/>
        <v>0</v>
      </c>
      <c r="AK73" s="3">
        <v>539.41999999999996</v>
      </c>
      <c r="AL73" s="3">
        <v>314.29000000000002</v>
      </c>
      <c r="AM73" s="3">
        <v>32.869999999999997</v>
      </c>
      <c r="AN73" s="3">
        <v>5.71</v>
      </c>
      <c r="AO73" s="3">
        <v>192.26</v>
      </c>
      <c r="AP73" s="3">
        <v>0</v>
      </c>
      <c r="AQ73" s="3">
        <v>15</v>
      </c>
      <c r="AR73" s="3">
        <v>0</v>
      </c>
      <c r="AS73" s="3">
        <v>0</v>
      </c>
      <c r="AT73" s="3">
        <v>97</v>
      </c>
      <c r="AU73" s="3">
        <v>51</v>
      </c>
      <c r="AV73" s="3">
        <v>1.0469999999999999</v>
      </c>
      <c r="AW73" s="3">
        <v>1</v>
      </c>
      <c r="AZ73" s="3">
        <v>1</v>
      </c>
      <c r="BA73" s="3">
        <v>56.35</v>
      </c>
      <c r="BB73" s="3">
        <v>18.84</v>
      </c>
      <c r="BC73" s="3">
        <v>9.84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0</v>
      </c>
      <c r="BI73" s="3">
        <v>2</v>
      </c>
      <c r="BJ73" s="3" t="s">
        <v>129</v>
      </c>
      <c r="BM73" s="3">
        <v>67</v>
      </c>
      <c r="BN73" s="3">
        <v>0</v>
      </c>
      <c r="BO73" s="3" t="s">
        <v>127</v>
      </c>
      <c r="BP73" s="3">
        <v>1</v>
      </c>
      <c r="BQ73" s="3">
        <v>40</v>
      </c>
      <c r="BR73" s="3">
        <v>0</v>
      </c>
      <c r="BS73" s="3">
        <v>56.35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97</v>
      </c>
      <c r="CA73" s="3">
        <v>51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1355</v>
      </c>
      <c r="CO73" s="3">
        <v>0</v>
      </c>
      <c r="CP73" s="3">
        <f t="shared" si="82"/>
        <v>41010.5</v>
      </c>
      <c r="CQ73" s="3">
        <f t="shared" si="83"/>
        <v>0</v>
      </c>
      <c r="CR73" s="3">
        <f t="shared" si="107"/>
        <v>233.43</v>
      </c>
      <c r="CS73" s="3">
        <f t="shared" si="108"/>
        <v>121.15</v>
      </c>
      <c r="CT73" s="3">
        <f t="shared" si="84"/>
        <v>4083.68</v>
      </c>
      <c r="CU73" s="3">
        <f t="shared" si="85"/>
        <v>0</v>
      </c>
      <c r="CV73" s="3">
        <f t="shared" si="86"/>
        <v>5.6537999999999995</v>
      </c>
      <c r="CW73" s="3">
        <f t="shared" si="87"/>
        <v>0</v>
      </c>
      <c r="CX73" s="3">
        <f t="shared" si="88"/>
        <v>0</v>
      </c>
      <c r="CY73" s="3">
        <f t="shared" si="109"/>
        <v>37746.75</v>
      </c>
      <c r="CZ73" s="3">
        <f t="shared" si="110"/>
        <v>19846.23</v>
      </c>
      <c r="DB73" s="3">
        <v>85</v>
      </c>
      <c r="DC73" s="3" t="s">
        <v>3</v>
      </c>
      <c r="DD73" s="3" t="s">
        <v>29</v>
      </c>
      <c r="DE73" s="3" t="s">
        <v>30</v>
      </c>
      <c r="DF73" s="3" t="s">
        <v>30</v>
      </c>
      <c r="DG73" s="3" t="s">
        <v>30</v>
      </c>
      <c r="DH73" s="3" t="s">
        <v>3</v>
      </c>
      <c r="DI73" s="3" t="s">
        <v>30</v>
      </c>
      <c r="DJ73" s="3" t="s">
        <v>30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U73" s="3">
        <v>1003</v>
      </c>
      <c r="DV73" s="3" t="s">
        <v>100</v>
      </c>
      <c r="DW73" s="3" t="s">
        <v>100</v>
      </c>
      <c r="DX73" s="3">
        <v>100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55393971</v>
      </c>
      <c r="EF73" s="3">
        <v>40</v>
      </c>
      <c r="EG73" s="3" t="s">
        <v>31</v>
      </c>
      <c r="EH73" s="3">
        <v>0</v>
      </c>
      <c r="EI73" s="3" t="s">
        <v>3</v>
      </c>
      <c r="EJ73" s="3">
        <v>2</v>
      </c>
      <c r="EK73" s="3">
        <v>67</v>
      </c>
      <c r="EL73" s="3" t="s">
        <v>48</v>
      </c>
      <c r="EM73" s="3" t="s">
        <v>49</v>
      </c>
      <c r="EO73" s="3" t="s">
        <v>34</v>
      </c>
      <c r="EQ73" s="3">
        <v>0</v>
      </c>
      <c r="ER73" s="3">
        <v>539.41999999999996</v>
      </c>
      <c r="ES73" s="3">
        <v>314.29000000000002</v>
      </c>
      <c r="ET73" s="3">
        <v>32.869999999999997</v>
      </c>
      <c r="EU73" s="3">
        <v>5.71</v>
      </c>
      <c r="EV73" s="3">
        <v>192.26</v>
      </c>
      <c r="EW73" s="3">
        <v>15</v>
      </c>
      <c r="EX73" s="3">
        <v>0</v>
      </c>
      <c r="EY73" s="3">
        <v>0</v>
      </c>
      <c r="FQ73" s="3">
        <v>0</v>
      </c>
      <c r="FR73" s="3">
        <v>0</v>
      </c>
      <c r="FS73" s="3">
        <v>0</v>
      </c>
      <c r="FX73" s="3">
        <v>97</v>
      </c>
      <c r="FY73" s="3">
        <v>51</v>
      </c>
      <c r="GA73" s="3" t="s">
        <v>3</v>
      </c>
      <c r="GD73" s="3">
        <v>1</v>
      </c>
      <c r="GF73" s="3">
        <v>823412492</v>
      </c>
      <c r="GG73" s="3">
        <v>2</v>
      </c>
      <c r="GH73" s="3">
        <v>1</v>
      </c>
      <c r="GI73" s="3">
        <v>2</v>
      </c>
      <c r="GJ73" s="3">
        <v>0</v>
      </c>
      <c r="GK73" s="3">
        <v>0</v>
      </c>
      <c r="GL73" s="3">
        <f t="shared" si="89"/>
        <v>0</v>
      </c>
      <c r="GM73" s="3">
        <f t="shared" si="90"/>
        <v>100129.68</v>
      </c>
      <c r="GN73" s="3">
        <f t="shared" si="91"/>
        <v>0</v>
      </c>
      <c r="GO73" s="3">
        <f t="shared" si="92"/>
        <v>100129.68</v>
      </c>
      <c r="GP73" s="3">
        <f t="shared" si="93"/>
        <v>0</v>
      </c>
      <c r="GR73" s="3">
        <v>0</v>
      </c>
      <c r="GS73" s="3">
        <v>3</v>
      </c>
      <c r="GT73" s="3">
        <v>0</v>
      </c>
      <c r="GU73" s="3" t="s">
        <v>3</v>
      </c>
      <c r="GV73" s="3">
        <f t="shared" si="94"/>
        <v>0</v>
      </c>
      <c r="GW73" s="3">
        <v>1</v>
      </c>
      <c r="GX73" s="3">
        <f t="shared" si="95"/>
        <v>0</v>
      </c>
      <c r="HA73" s="3">
        <v>0</v>
      </c>
      <c r="HB73" s="3">
        <v>0</v>
      </c>
      <c r="HC73" s="3">
        <f t="shared" si="96"/>
        <v>0</v>
      </c>
      <c r="HE73" s="3" t="s">
        <v>3</v>
      </c>
      <c r="HF73" s="3" t="s">
        <v>3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5">
      <c r="A74" s="2">
        <v>17</v>
      </c>
      <c r="B74" s="2">
        <v>1</v>
      </c>
      <c r="C74" s="2">
        <f>ROW(SmtRes!A224)</f>
        <v>224</v>
      </c>
      <c r="D74" s="2">
        <f>ROW(EtalonRes!A312)</f>
        <v>312</v>
      </c>
      <c r="E74" s="2" t="s">
        <v>3</v>
      </c>
      <c r="F74" s="2" t="s">
        <v>130</v>
      </c>
      <c r="G74" s="2" t="s">
        <v>131</v>
      </c>
      <c r="H74" s="2" t="s">
        <v>100</v>
      </c>
      <c r="I74" s="2">
        <f>ROUND((2800+950)/100,9)</f>
        <v>37.5</v>
      </c>
      <c r="J74" s="2">
        <v>0</v>
      </c>
      <c r="K74" s="2">
        <f>ROUND((2800+950)/100,9)</f>
        <v>37.5</v>
      </c>
      <c r="L74" s="2"/>
      <c r="M74" s="2"/>
      <c r="N74" s="2"/>
      <c r="O74" s="2">
        <f t="shared" si="72"/>
        <v>15087.64</v>
      </c>
      <c r="P74" s="2">
        <f t="shared" si="73"/>
        <v>0</v>
      </c>
      <c r="Q74" s="2">
        <f>(ROUND((ROUND((((ET74*1.2))*AV74*I74),2)*BB74),2)+ROUND((ROUND(((AE74-((EU74*1.2)))*AV74*I74),2)*BS74),2))</f>
        <v>0</v>
      </c>
      <c r="R74" s="2">
        <f>(ROUND((ROUND((((EU74*1.2))*AV74*I74),2)*BS74),2)+ROUND((ROUND(((AE74-((EU74*1.2)))*AV74*I74),2)*BS74),2))</f>
        <v>0</v>
      </c>
      <c r="S74" s="2">
        <f t="shared" si="74"/>
        <v>15087.64</v>
      </c>
      <c r="T74" s="2">
        <f t="shared" si="75"/>
        <v>0</v>
      </c>
      <c r="U74" s="2">
        <f t="shared" si="76"/>
        <v>1434.1805999999997</v>
      </c>
      <c r="V74" s="2">
        <f t="shared" si="77"/>
        <v>0</v>
      </c>
      <c r="W74" s="2">
        <f t="shared" si="78"/>
        <v>0</v>
      </c>
      <c r="X74" s="2">
        <f>(ROUND((((S74+ROUND((ROUND((((EU74*1.2))*AV74*I74),2)*BS74),2))*AT74)/100),2)+ROUND(((ROUND((ROUND(((AE74-((EU74*1.2)))*AV74*I74),2)*BS74),2)*AT74)/100),2))</f>
        <v>13729.75</v>
      </c>
      <c r="Y74" s="2">
        <f>(ROUND((((S74+ROUND((ROUND((((EU74*1.2))*AV74*I74),2)*BS74),2))*AU74)/100),2)+ROUND(((ROUND((ROUND(((AE74-((EU74*1.2)))*AV74*I74),2)*BS74),2)*AU74)/100),2))</f>
        <v>7242.07</v>
      </c>
      <c r="Z74" s="2"/>
      <c r="AA74" s="2">
        <v>-1</v>
      </c>
      <c r="AB74" s="2">
        <f t="shared" si="79"/>
        <v>384.27600000000001</v>
      </c>
      <c r="AC74" s="2">
        <f>ROUND(((ES74*1)),6)</f>
        <v>0</v>
      </c>
      <c r="AD74" s="2">
        <f>ROUND(((((ET74*1.2))-((EU74*1.2)))+AE74),6)</f>
        <v>0</v>
      </c>
      <c r="AE74" s="2">
        <f t="shared" ref="AE74:AF77" si="111">ROUND(((EU74*1.2)),6)</f>
        <v>0</v>
      </c>
      <c r="AF74" s="2">
        <f t="shared" si="111"/>
        <v>384.27600000000001</v>
      </c>
      <c r="AG74" s="2">
        <f t="shared" si="80"/>
        <v>0</v>
      </c>
      <c r="AH74" s="2">
        <f t="shared" ref="AH74:AI77" si="112">((EW74*1.2))</f>
        <v>36.527999999999999</v>
      </c>
      <c r="AI74" s="2">
        <f t="shared" si="112"/>
        <v>0</v>
      </c>
      <c r="AJ74" s="2">
        <f t="shared" si="81"/>
        <v>0</v>
      </c>
      <c r="AK74" s="2">
        <v>320.23</v>
      </c>
      <c r="AL74" s="2">
        <v>0</v>
      </c>
      <c r="AM74" s="2">
        <v>0</v>
      </c>
      <c r="AN74" s="2">
        <v>0</v>
      </c>
      <c r="AO74" s="2">
        <v>320.23</v>
      </c>
      <c r="AP74" s="2">
        <v>0</v>
      </c>
      <c r="AQ74" s="2">
        <v>30.44</v>
      </c>
      <c r="AR74" s="2">
        <v>0</v>
      </c>
      <c r="AS74" s="2">
        <v>0</v>
      </c>
      <c r="AT74" s="2">
        <v>91</v>
      </c>
      <c r="AU74" s="2">
        <v>48</v>
      </c>
      <c r="AV74" s="2">
        <v>1.0469999999999999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0</v>
      </c>
      <c r="BI74" s="2">
        <v>1</v>
      </c>
      <c r="BJ74" s="2" t="s">
        <v>132</v>
      </c>
      <c r="BK74" s="2"/>
      <c r="BL74" s="2"/>
      <c r="BM74" s="2">
        <v>106</v>
      </c>
      <c r="BN74" s="2">
        <v>0</v>
      </c>
      <c r="BO74" s="2" t="s">
        <v>130</v>
      </c>
      <c r="BP74" s="2">
        <v>1</v>
      </c>
      <c r="BQ74" s="2">
        <v>60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91</v>
      </c>
      <c r="CA74" s="2">
        <v>48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1356</v>
      </c>
      <c r="CO74" s="2">
        <v>0</v>
      </c>
      <c r="CP74" s="2">
        <f t="shared" si="82"/>
        <v>15087.64</v>
      </c>
      <c r="CQ74" s="2">
        <f t="shared" si="83"/>
        <v>0</v>
      </c>
      <c r="CR74" s="2">
        <f>(ROUND((ROUND((((ET74*1.2))*AV74*1),2)*BB74),2)+ROUND((ROUND(((AE74-((EU74*1.2)))*AV74*1),2)*BS74),2))</f>
        <v>0</v>
      </c>
      <c r="CS74" s="2">
        <f>(ROUND((ROUND((((EU74*1.2))*AV74*1),2)*BS74),2)+ROUND((ROUND(((AE74-((EU74*1.2)))*AV74*1),2)*BS74),2))</f>
        <v>0</v>
      </c>
      <c r="CT74" s="2">
        <f t="shared" si="84"/>
        <v>402.34</v>
      </c>
      <c r="CU74" s="2">
        <f t="shared" si="85"/>
        <v>0</v>
      </c>
      <c r="CV74" s="2">
        <f t="shared" si="86"/>
        <v>38.244815999999993</v>
      </c>
      <c r="CW74" s="2">
        <f t="shared" si="87"/>
        <v>0</v>
      </c>
      <c r="CX74" s="2">
        <f t="shared" si="88"/>
        <v>0</v>
      </c>
      <c r="CY74" s="2">
        <f>(ROUND((((S74+ROUND((ROUND((((EU74*1.2))*AV74*1),2)*BS74),2))*AT74)/100),2)+ROUND(((ROUND((ROUND(((AE74-((EU74*1.2)))*AV74*1),2)*BS74),2)*AT74)/100),2))</f>
        <v>13729.75</v>
      </c>
      <c r="CZ74" s="2">
        <f>(ROUND((((S74+ROUND((ROUND((((EU74*1.2))*AV74*1),2)*BS74),2))*AU74)/100),2)+ROUND(((ROUND((ROUND(((AE74-((EU74*1.2)))*AV74*1),2)*BS74),2)*AU74)/100),2))</f>
        <v>7242.07</v>
      </c>
      <c r="DA74" s="2"/>
      <c r="DB74" s="2">
        <v>87</v>
      </c>
      <c r="DC74" s="2" t="s">
        <v>3</v>
      </c>
      <c r="DD74" s="2" t="s">
        <v>82</v>
      </c>
      <c r="DE74" s="2" t="s">
        <v>83</v>
      </c>
      <c r="DF74" s="2" t="s">
        <v>83</v>
      </c>
      <c r="DG74" s="2" t="s">
        <v>83</v>
      </c>
      <c r="DH74" s="2" t="s">
        <v>3</v>
      </c>
      <c r="DI74" s="2" t="s">
        <v>83</v>
      </c>
      <c r="DJ74" s="2" t="s">
        <v>83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1003</v>
      </c>
      <c r="DV74" s="2" t="s">
        <v>100</v>
      </c>
      <c r="DW74" s="2" t="s">
        <v>100</v>
      </c>
      <c r="DX74" s="2">
        <v>100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55394010</v>
      </c>
      <c r="EF74" s="2">
        <v>60</v>
      </c>
      <c r="EG74" s="2" t="s">
        <v>84</v>
      </c>
      <c r="EH74" s="2">
        <v>0</v>
      </c>
      <c r="EI74" s="2" t="s">
        <v>3</v>
      </c>
      <c r="EJ74" s="2">
        <v>1</v>
      </c>
      <c r="EK74" s="2">
        <v>106</v>
      </c>
      <c r="EL74" s="2" t="s">
        <v>85</v>
      </c>
      <c r="EM74" s="2" t="s">
        <v>86</v>
      </c>
      <c r="EN74" s="2"/>
      <c r="EO74" s="2" t="s">
        <v>87</v>
      </c>
      <c r="EP74" s="2"/>
      <c r="EQ74" s="2">
        <v>1024</v>
      </c>
      <c r="ER74" s="2">
        <v>320.23</v>
      </c>
      <c r="ES74" s="2">
        <v>0</v>
      </c>
      <c r="ET74" s="2">
        <v>0</v>
      </c>
      <c r="EU74" s="2">
        <v>0</v>
      </c>
      <c r="EV74" s="2">
        <v>320.23</v>
      </c>
      <c r="EW74" s="2">
        <v>30.44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91</v>
      </c>
      <c r="FY74" s="2">
        <v>48</v>
      </c>
      <c r="FZ74" s="2"/>
      <c r="GA74" s="2" t="s">
        <v>3</v>
      </c>
      <c r="GB74" s="2"/>
      <c r="GC74" s="2"/>
      <c r="GD74" s="2">
        <v>1</v>
      </c>
      <c r="GE74" s="2"/>
      <c r="GF74" s="2">
        <v>-1202941797</v>
      </c>
      <c r="GG74" s="2">
        <v>2</v>
      </c>
      <c r="GH74" s="2">
        <v>1</v>
      </c>
      <c r="GI74" s="2">
        <v>2</v>
      </c>
      <c r="GJ74" s="2">
        <v>0</v>
      </c>
      <c r="GK74" s="2">
        <v>0</v>
      </c>
      <c r="GL74" s="2">
        <f t="shared" si="89"/>
        <v>0</v>
      </c>
      <c r="GM74" s="2">
        <f t="shared" si="90"/>
        <v>36059.46</v>
      </c>
      <c r="GN74" s="2">
        <f t="shared" si="91"/>
        <v>36059.46</v>
      </c>
      <c r="GO74" s="2">
        <f t="shared" si="92"/>
        <v>0</v>
      </c>
      <c r="GP74" s="2">
        <f t="shared" si="93"/>
        <v>0</v>
      </c>
      <c r="GQ74" s="2"/>
      <c r="GR74" s="2">
        <v>0</v>
      </c>
      <c r="GS74" s="2">
        <v>3</v>
      </c>
      <c r="GT74" s="2">
        <v>0</v>
      </c>
      <c r="GU74" s="2" t="s">
        <v>3</v>
      </c>
      <c r="GV74" s="2">
        <f t="shared" si="94"/>
        <v>0</v>
      </c>
      <c r="GW74" s="2">
        <v>1</v>
      </c>
      <c r="GX74" s="2">
        <f t="shared" si="95"/>
        <v>0</v>
      </c>
      <c r="GY74" s="2"/>
      <c r="GZ74" s="2"/>
      <c r="HA74" s="2">
        <v>0</v>
      </c>
      <c r="HB74" s="2">
        <v>0</v>
      </c>
      <c r="HC74" s="2">
        <f t="shared" si="96"/>
        <v>0</v>
      </c>
      <c r="HD74" s="2"/>
      <c r="HE74" s="2" t="s">
        <v>3</v>
      </c>
      <c r="HF74" s="2" t="s">
        <v>3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5">
      <c r="A75" s="3">
        <v>17</v>
      </c>
      <c r="B75" s="3">
        <v>1</v>
      </c>
      <c r="C75" s="3">
        <f>ROW(SmtRes!A226)</f>
        <v>226</v>
      </c>
      <c r="D75" s="3">
        <f>ROW(EtalonRes!A314)</f>
        <v>314</v>
      </c>
      <c r="E75" s="3" t="s">
        <v>3</v>
      </c>
      <c r="F75" s="3" t="s">
        <v>130</v>
      </c>
      <c r="G75" s="3" t="s">
        <v>131</v>
      </c>
      <c r="H75" s="3" t="s">
        <v>100</v>
      </c>
      <c r="I75" s="3">
        <f>ROUND((2800+950)/100,9)</f>
        <v>37.5</v>
      </c>
      <c r="J75" s="3">
        <v>0</v>
      </c>
      <c r="K75" s="3">
        <f>ROUND((2800+950)/100,9)</f>
        <v>37.5</v>
      </c>
      <c r="O75" s="3">
        <f t="shared" si="72"/>
        <v>850188.51</v>
      </c>
      <c r="P75" s="3">
        <f t="shared" si="73"/>
        <v>0</v>
      </c>
      <c r="Q75" s="3">
        <f>(ROUND((ROUND((((ET75*1.2))*AV75*I75),2)*BB75),2)+ROUND((ROUND(((AE75-((EU75*1.2)))*AV75*I75),2)*BS75),2))</f>
        <v>0</v>
      </c>
      <c r="R75" s="3">
        <f>(ROUND((ROUND((((EU75*1.2))*AV75*I75),2)*BS75),2)+ROUND((ROUND(((AE75-((EU75*1.2)))*AV75*I75),2)*BS75),2))</f>
        <v>0</v>
      </c>
      <c r="S75" s="3">
        <f t="shared" si="74"/>
        <v>850188.51</v>
      </c>
      <c r="T75" s="3">
        <f t="shared" si="75"/>
        <v>0</v>
      </c>
      <c r="U75" s="3">
        <f t="shared" si="76"/>
        <v>1434.1805999999997</v>
      </c>
      <c r="V75" s="3">
        <f t="shared" si="77"/>
        <v>0</v>
      </c>
      <c r="W75" s="3">
        <f t="shared" si="78"/>
        <v>0</v>
      </c>
      <c r="X75" s="3">
        <f>(ROUND((((S75+ROUND((ROUND((((EU75*1.2))*AV75*I75),2)*BS75),2))*AT75)/100),2)+ROUND(((ROUND((ROUND(((AE75-((EU75*1.2)))*AV75*I75),2)*BS75),2)*AT75)/100),2))</f>
        <v>773671.54</v>
      </c>
      <c r="Y75" s="3">
        <f>(ROUND((((S75+ROUND((ROUND((((EU75*1.2))*AV75*I75),2)*BS75),2))*AU75)/100),2)+ROUND(((ROUND((ROUND(((AE75-((EU75*1.2)))*AV75*I75),2)*BS75),2)*AU75)/100),2))</f>
        <v>408090.48</v>
      </c>
      <c r="AA75" s="3">
        <v>-1</v>
      </c>
      <c r="AB75" s="3">
        <f t="shared" si="79"/>
        <v>384.27600000000001</v>
      </c>
      <c r="AC75" s="3">
        <f>ROUND(((ES75*1)),6)</f>
        <v>0</v>
      </c>
      <c r="AD75" s="3">
        <f>ROUND(((((ET75*1.2))-((EU75*1.2)))+AE75),6)</f>
        <v>0</v>
      </c>
      <c r="AE75" s="3">
        <f t="shared" si="111"/>
        <v>0</v>
      </c>
      <c r="AF75" s="3">
        <f t="shared" si="111"/>
        <v>384.27600000000001</v>
      </c>
      <c r="AG75" s="3">
        <f t="shared" si="80"/>
        <v>0</v>
      </c>
      <c r="AH75" s="3">
        <f t="shared" si="112"/>
        <v>36.527999999999999</v>
      </c>
      <c r="AI75" s="3">
        <f t="shared" si="112"/>
        <v>0</v>
      </c>
      <c r="AJ75" s="3">
        <f t="shared" si="81"/>
        <v>0</v>
      </c>
      <c r="AK75" s="3">
        <v>320.23</v>
      </c>
      <c r="AL75" s="3">
        <v>0</v>
      </c>
      <c r="AM75" s="3">
        <v>0</v>
      </c>
      <c r="AN75" s="3">
        <v>0</v>
      </c>
      <c r="AO75" s="3">
        <v>320.23</v>
      </c>
      <c r="AP75" s="3">
        <v>0</v>
      </c>
      <c r="AQ75" s="3">
        <v>30.44</v>
      </c>
      <c r="AR75" s="3">
        <v>0</v>
      </c>
      <c r="AS75" s="3">
        <v>0</v>
      </c>
      <c r="AT75" s="3">
        <v>91</v>
      </c>
      <c r="AU75" s="3">
        <v>48</v>
      </c>
      <c r="AV75" s="3">
        <v>1.0469999999999999</v>
      </c>
      <c r="AW75" s="3">
        <v>1</v>
      </c>
      <c r="AZ75" s="3">
        <v>1</v>
      </c>
      <c r="BA75" s="3">
        <v>56.35</v>
      </c>
      <c r="BB75" s="3">
        <v>1</v>
      </c>
      <c r="BC75" s="3">
        <v>1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0</v>
      </c>
      <c r="BI75" s="3">
        <v>1</v>
      </c>
      <c r="BJ75" s="3" t="s">
        <v>132</v>
      </c>
      <c r="BM75" s="3">
        <v>106</v>
      </c>
      <c r="BN75" s="3">
        <v>0</v>
      </c>
      <c r="BO75" s="3" t="s">
        <v>130</v>
      </c>
      <c r="BP75" s="3">
        <v>1</v>
      </c>
      <c r="BQ75" s="3">
        <v>60</v>
      </c>
      <c r="BR75" s="3">
        <v>0</v>
      </c>
      <c r="BS75" s="3">
        <v>56.35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91</v>
      </c>
      <c r="CA75" s="3">
        <v>48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1356</v>
      </c>
      <c r="CO75" s="3">
        <v>0</v>
      </c>
      <c r="CP75" s="3">
        <f t="shared" si="82"/>
        <v>850188.51</v>
      </c>
      <c r="CQ75" s="3">
        <f t="shared" si="83"/>
        <v>0</v>
      </c>
      <c r="CR75" s="3">
        <f>(ROUND((ROUND((((ET75*1.2))*AV75*1),2)*BB75),2)+ROUND((ROUND(((AE75-((EU75*1.2)))*AV75*1),2)*BS75),2))</f>
        <v>0</v>
      </c>
      <c r="CS75" s="3">
        <f>(ROUND((ROUND((((EU75*1.2))*AV75*1),2)*BS75),2)+ROUND((ROUND(((AE75-((EU75*1.2)))*AV75*1),2)*BS75),2))</f>
        <v>0</v>
      </c>
      <c r="CT75" s="3">
        <f t="shared" si="84"/>
        <v>22671.86</v>
      </c>
      <c r="CU75" s="3">
        <f t="shared" si="85"/>
        <v>0</v>
      </c>
      <c r="CV75" s="3">
        <f t="shared" si="86"/>
        <v>38.244815999999993</v>
      </c>
      <c r="CW75" s="3">
        <f t="shared" si="87"/>
        <v>0</v>
      </c>
      <c r="CX75" s="3">
        <f t="shared" si="88"/>
        <v>0</v>
      </c>
      <c r="CY75" s="3">
        <f>(ROUND((((S75+ROUND((ROUND((((EU75*1.2))*AV75*1),2)*BS75),2))*AT75)/100),2)+ROUND(((ROUND((ROUND(((AE75-((EU75*1.2)))*AV75*1),2)*BS75),2)*AT75)/100),2))</f>
        <v>773671.54</v>
      </c>
      <c r="CZ75" s="3">
        <f>(ROUND((((S75+ROUND((ROUND((((EU75*1.2))*AV75*1),2)*BS75),2))*AU75)/100),2)+ROUND(((ROUND((ROUND(((AE75-((EU75*1.2)))*AV75*1),2)*BS75),2)*AU75)/100),2))</f>
        <v>408090.48</v>
      </c>
      <c r="DB75" s="3">
        <v>88</v>
      </c>
      <c r="DC75" s="3" t="s">
        <v>3</v>
      </c>
      <c r="DD75" s="3" t="s">
        <v>82</v>
      </c>
      <c r="DE75" s="3" t="s">
        <v>83</v>
      </c>
      <c r="DF75" s="3" t="s">
        <v>83</v>
      </c>
      <c r="DG75" s="3" t="s">
        <v>83</v>
      </c>
      <c r="DH75" s="3" t="s">
        <v>3</v>
      </c>
      <c r="DI75" s="3" t="s">
        <v>83</v>
      </c>
      <c r="DJ75" s="3" t="s">
        <v>83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U75" s="3">
        <v>1003</v>
      </c>
      <c r="DV75" s="3" t="s">
        <v>100</v>
      </c>
      <c r="DW75" s="3" t="s">
        <v>100</v>
      </c>
      <c r="DX75" s="3">
        <v>100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55394010</v>
      </c>
      <c r="EF75" s="3">
        <v>60</v>
      </c>
      <c r="EG75" s="3" t="s">
        <v>84</v>
      </c>
      <c r="EH75" s="3">
        <v>0</v>
      </c>
      <c r="EI75" s="3" t="s">
        <v>3</v>
      </c>
      <c r="EJ75" s="3">
        <v>1</v>
      </c>
      <c r="EK75" s="3">
        <v>106</v>
      </c>
      <c r="EL75" s="3" t="s">
        <v>85</v>
      </c>
      <c r="EM75" s="3" t="s">
        <v>86</v>
      </c>
      <c r="EO75" s="3" t="s">
        <v>87</v>
      </c>
      <c r="EQ75" s="3">
        <v>1024</v>
      </c>
      <c r="ER75" s="3">
        <v>320.23</v>
      </c>
      <c r="ES75" s="3">
        <v>0</v>
      </c>
      <c r="ET75" s="3">
        <v>0</v>
      </c>
      <c r="EU75" s="3">
        <v>0</v>
      </c>
      <c r="EV75" s="3">
        <v>320.23</v>
      </c>
      <c r="EW75" s="3">
        <v>30.44</v>
      </c>
      <c r="EX75" s="3">
        <v>0</v>
      </c>
      <c r="EY75" s="3">
        <v>0</v>
      </c>
      <c r="FQ75" s="3">
        <v>0</v>
      </c>
      <c r="FR75" s="3">
        <v>0</v>
      </c>
      <c r="FS75" s="3">
        <v>0</v>
      </c>
      <c r="FX75" s="3">
        <v>91</v>
      </c>
      <c r="FY75" s="3">
        <v>48</v>
      </c>
      <c r="GA75" s="3" t="s">
        <v>3</v>
      </c>
      <c r="GD75" s="3">
        <v>1</v>
      </c>
      <c r="GF75" s="3">
        <v>-1202941797</v>
      </c>
      <c r="GG75" s="3">
        <v>2</v>
      </c>
      <c r="GH75" s="3">
        <v>1</v>
      </c>
      <c r="GI75" s="3">
        <v>2</v>
      </c>
      <c r="GJ75" s="3">
        <v>0</v>
      </c>
      <c r="GK75" s="3">
        <v>0</v>
      </c>
      <c r="GL75" s="3">
        <f t="shared" si="89"/>
        <v>0</v>
      </c>
      <c r="GM75" s="3">
        <f t="shared" si="90"/>
        <v>2031950.53</v>
      </c>
      <c r="GN75" s="3">
        <f t="shared" si="91"/>
        <v>2031950.53</v>
      </c>
      <c r="GO75" s="3">
        <f t="shared" si="92"/>
        <v>0</v>
      </c>
      <c r="GP75" s="3">
        <f t="shared" si="93"/>
        <v>0</v>
      </c>
      <c r="GR75" s="3">
        <v>0</v>
      </c>
      <c r="GS75" s="3">
        <v>3</v>
      </c>
      <c r="GT75" s="3">
        <v>0</v>
      </c>
      <c r="GU75" s="3" t="s">
        <v>3</v>
      </c>
      <c r="GV75" s="3">
        <f t="shared" si="94"/>
        <v>0</v>
      </c>
      <c r="GW75" s="3">
        <v>1</v>
      </c>
      <c r="GX75" s="3">
        <f t="shared" si="95"/>
        <v>0</v>
      </c>
      <c r="HA75" s="3">
        <v>0</v>
      </c>
      <c r="HB75" s="3">
        <v>0</v>
      </c>
      <c r="HC75" s="3">
        <f t="shared" si="96"/>
        <v>0</v>
      </c>
      <c r="HE75" s="3" t="s">
        <v>3</v>
      </c>
      <c r="HF75" s="3" t="s">
        <v>3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5">
      <c r="A76" s="2">
        <v>17</v>
      </c>
      <c r="B76" s="2">
        <v>1</v>
      </c>
      <c r="C76" s="2">
        <f>ROW(SmtRes!A228)</f>
        <v>228</v>
      </c>
      <c r="D76" s="2">
        <f>ROW(EtalonRes!A316)</f>
        <v>316</v>
      </c>
      <c r="E76" s="2" t="s">
        <v>133</v>
      </c>
      <c r="F76" s="2" t="s">
        <v>134</v>
      </c>
      <c r="G76" s="2" t="s">
        <v>135</v>
      </c>
      <c r="H76" s="2" t="s">
        <v>100</v>
      </c>
      <c r="I76" s="2">
        <f>ROUND(10/100,9)</f>
        <v>0.1</v>
      </c>
      <c r="J76" s="2">
        <v>0</v>
      </c>
      <c r="K76" s="2">
        <f>ROUND(10/100,9)</f>
        <v>0.1</v>
      </c>
      <c r="L76" s="2"/>
      <c r="M76" s="2"/>
      <c r="N76" s="2"/>
      <c r="O76" s="2">
        <f t="shared" si="72"/>
        <v>89.1</v>
      </c>
      <c r="P76" s="2">
        <f t="shared" si="73"/>
        <v>0</v>
      </c>
      <c r="Q76" s="2">
        <f>(ROUND((ROUND((((ET76*1.2))*AV76*I76),2)*BB76),2)+ROUND((ROUND(((AE76-((EU76*1.2)))*AV76*I76),2)*BS76),2))</f>
        <v>0</v>
      </c>
      <c r="R76" s="2">
        <f>(ROUND((ROUND((((EU76*1.2))*AV76*I76),2)*BS76),2)+ROUND((ROUND(((AE76-((EU76*1.2)))*AV76*I76),2)*BS76),2))</f>
        <v>0</v>
      </c>
      <c r="S76" s="2">
        <f t="shared" si="74"/>
        <v>89.1</v>
      </c>
      <c r="T76" s="2">
        <f t="shared" si="75"/>
        <v>0</v>
      </c>
      <c r="U76" s="2">
        <f t="shared" si="76"/>
        <v>8.1816768</v>
      </c>
      <c r="V76" s="2">
        <f t="shared" si="77"/>
        <v>0</v>
      </c>
      <c r="W76" s="2">
        <f t="shared" si="78"/>
        <v>0</v>
      </c>
      <c r="X76" s="2">
        <f>(ROUND((((S76+ROUND((ROUND((((EU76*1.2))*AV76*I76),2)*BS76),2))*AT76)/100),2)+ROUND(((ROUND((ROUND(((AE76-((EU76*1.2)))*AV76*I76),2)*BS76),2)*AT76)/100),2))</f>
        <v>81.08</v>
      </c>
      <c r="Y76" s="2">
        <f>(ROUND((((S76+ROUND((ROUND((((EU76*1.2))*AV76*I76),2)*BS76),2))*AU76)/100),2)+ROUND(((ROUND((ROUND(((AE76-((EU76*1.2)))*AV76*I76),2)*BS76),2)*AU76)/100),2))</f>
        <v>42.77</v>
      </c>
      <c r="Z76" s="2"/>
      <c r="AA76" s="2">
        <v>55944368</v>
      </c>
      <c r="AB76" s="2">
        <f t="shared" si="79"/>
        <v>850.99199999999996</v>
      </c>
      <c r="AC76" s="2">
        <f>ROUND(((ES76*1)),6)</f>
        <v>0</v>
      </c>
      <c r="AD76" s="2">
        <f>ROUND(((((ET76*1.2))-((EU76*1.2)))+AE76),6)</f>
        <v>0</v>
      </c>
      <c r="AE76" s="2">
        <f t="shared" si="111"/>
        <v>0</v>
      </c>
      <c r="AF76" s="2">
        <f t="shared" si="111"/>
        <v>850.99199999999996</v>
      </c>
      <c r="AG76" s="2">
        <f t="shared" si="80"/>
        <v>0</v>
      </c>
      <c r="AH76" s="2">
        <f t="shared" si="112"/>
        <v>78.144000000000005</v>
      </c>
      <c r="AI76" s="2">
        <f t="shared" si="112"/>
        <v>0</v>
      </c>
      <c r="AJ76" s="2">
        <f t="shared" si="81"/>
        <v>0</v>
      </c>
      <c r="AK76" s="2">
        <v>709.16</v>
      </c>
      <c r="AL76" s="2">
        <v>0</v>
      </c>
      <c r="AM76" s="2">
        <v>0</v>
      </c>
      <c r="AN76" s="2">
        <v>0</v>
      </c>
      <c r="AO76" s="2">
        <v>709.16</v>
      </c>
      <c r="AP76" s="2">
        <v>0</v>
      </c>
      <c r="AQ76" s="2">
        <v>65.12</v>
      </c>
      <c r="AR76" s="2">
        <v>0</v>
      </c>
      <c r="AS76" s="2">
        <v>0</v>
      </c>
      <c r="AT76" s="2">
        <v>91</v>
      </c>
      <c r="AU76" s="2">
        <v>48</v>
      </c>
      <c r="AV76" s="2">
        <v>1.0469999999999999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0</v>
      </c>
      <c r="BI76" s="2">
        <v>1</v>
      </c>
      <c r="BJ76" s="2" t="s">
        <v>136</v>
      </c>
      <c r="BK76" s="2"/>
      <c r="BL76" s="2"/>
      <c r="BM76" s="2">
        <v>106</v>
      </c>
      <c r="BN76" s="2">
        <v>0</v>
      </c>
      <c r="BO76" s="2" t="s">
        <v>134</v>
      </c>
      <c r="BP76" s="2">
        <v>1</v>
      </c>
      <c r="BQ76" s="2">
        <v>60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91</v>
      </c>
      <c r="CA76" s="2">
        <v>48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1356</v>
      </c>
      <c r="CO76" s="2">
        <v>0</v>
      </c>
      <c r="CP76" s="2">
        <f t="shared" si="82"/>
        <v>89.1</v>
      </c>
      <c r="CQ76" s="2">
        <f t="shared" si="83"/>
        <v>0</v>
      </c>
      <c r="CR76" s="2">
        <f>(ROUND((ROUND((((ET76*1.2))*AV76*1),2)*BB76),2)+ROUND((ROUND(((AE76-((EU76*1.2)))*AV76*1),2)*BS76),2))</f>
        <v>0</v>
      </c>
      <c r="CS76" s="2">
        <f>(ROUND((ROUND((((EU76*1.2))*AV76*1),2)*BS76),2)+ROUND((ROUND(((AE76-((EU76*1.2)))*AV76*1),2)*BS76),2))</f>
        <v>0</v>
      </c>
      <c r="CT76" s="2">
        <f t="shared" si="84"/>
        <v>890.99</v>
      </c>
      <c r="CU76" s="2">
        <f t="shared" si="85"/>
        <v>0</v>
      </c>
      <c r="CV76" s="2">
        <f t="shared" si="86"/>
        <v>81.816767999999996</v>
      </c>
      <c r="CW76" s="2">
        <f t="shared" si="87"/>
        <v>0</v>
      </c>
      <c r="CX76" s="2">
        <f t="shared" si="88"/>
        <v>0</v>
      </c>
      <c r="CY76" s="2">
        <f>(ROUND((((S76+ROUND((ROUND((((EU76*1.2))*AV76*1),2)*BS76),2))*AT76)/100),2)+ROUND(((ROUND((ROUND(((AE76-((EU76*1.2)))*AV76*1),2)*BS76),2)*AT76)/100),2))</f>
        <v>81.08</v>
      </c>
      <c r="CZ76" s="2">
        <f>(ROUND((((S76+ROUND((ROUND((((EU76*1.2))*AV76*1),2)*BS76),2))*AU76)/100),2)+ROUND(((ROUND((ROUND(((AE76-((EU76*1.2)))*AV76*1),2)*BS76),2)*AU76)/100),2))</f>
        <v>42.77</v>
      </c>
      <c r="DA76" s="2"/>
      <c r="DB76" s="2">
        <v>89</v>
      </c>
      <c r="DC76" s="2" t="s">
        <v>3</v>
      </c>
      <c r="DD76" s="2" t="s">
        <v>82</v>
      </c>
      <c r="DE76" s="2" t="s">
        <v>83</v>
      </c>
      <c r="DF76" s="2" t="s">
        <v>83</v>
      </c>
      <c r="DG76" s="2" t="s">
        <v>83</v>
      </c>
      <c r="DH76" s="2" t="s">
        <v>3</v>
      </c>
      <c r="DI76" s="2" t="s">
        <v>83</v>
      </c>
      <c r="DJ76" s="2" t="s">
        <v>83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1003</v>
      </c>
      <c r="DV76" s="2" t="s">
        <v>100</v>
      </c>
      <c r="DW76" s="2" t="s">
        <v>100</v>
      </c>
      <c r="DX76" s="2">
        <v>100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55394010</v>
      </c>
      <c r="EF76" s="2">
        <v>60</v>
      </c>
      <c r="EG76" s="2" t="s">
        <v>84</v>
      </c>
      <c r="EH76" s="2">
        <v>0</v>
      </c>
      <c r="EI76" s="2" t="s">
        <v>3</v>
      </c>
      <c r="EJ76" s="2">
        <v>1</v>
      </c>
      <c r="EK76" s="2">
        <v>106</v>
      </c>
      <c r="EL76" s="2" t="s">
        <v>85</v>
      </c>
      <c r="EM76" s="2" t="s">
        <v>86</v>
      </c>
      <c r="EN76" s="2"/>
      <c r="EO76" s="2" t="s">
        <v>87</v>
      </c>
      <c r="EP76" s="2"/>
      <c r="EQ76" s="2">
        <v>0</v>
      </c>
      <c r="ER76" s="2">
        <v>709.16</v>
      </c>
      <c r="ES76" s="2">
        <v>0</v>
      </c>
      <c r="ET76" s="2">
        <v>0</v>
      </c>
      <c r="EU76" s="2">
        <v>0</v>
      </c>
      <c r="EV76" s="2">
        <v>709.16</v>
      </c>
      <c r="EW76" s="2">
        <v>65.12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91</v>
      </c>
      <c r="FY76" s="2">
        <v>48</v>
      </c>
      <c r="FZ76" s="2"/>
      <c r="GA76" s="2" t="s">
        <v>3</v>
      </c>
      <c r="GB76" s="2"/>
      <c r="GC76" s="2"/>
      <c r="GD76" s="2">
        <v>1</v>
      </c>
      <c r="GE76" s="2"/>
      <c r="GF76" s="2">
        <v>-2077547875</v>
      </c>
      <c r="GG76" s="2">
        <v>2</v>
      </c>
      <c r="GH76" s="2">
        <v>1</v>
      </c>
      <c r="GI76" s="2">
        <v>2</v>
      </c>
      <c r="GJ76" s="2">
        <v>0</v>
      </c>
      <c r="GK76" s="2">
        <v>0</v>
      </c>
      <c r="GL76" s="2">
        <f t="shared" si="89"/>
        <v>0</v>
      </c>
      <c r="GM76" s="2">
        <f t="shared" si="90"/>
        <v>212.95</v>
      </c>
      <c r="GN76" s="2">
        <f t="shared" si="91"/>
        <v>212.95</v>
      </c>
      <c r="GO76" s="2">
        <f t="shared" si="92"/>
        <v>0</v>
      </c>
      <c r="GP76" s="2">
        <f t="shared" si="93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94"/>
        <v>0</v>
      </c>
      <c r="GW76" s="2">
        <v>1</v>
      </c>
      <c r="GX76" s="2">
        <f t="shared" si="95"/>
        <v>0</v>
      </c>
      <c r="GY76" s="2"/>
      <c r="GZ76" s="2"/>
      <c r="HA76" s="2">
        <v>0</v>
      </c>
      <c r="HB76" s="2">
        <v>0</v>
      </c>
      <c r="HC76" s="2">
        <f t="shared" si="96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5">
      <c r="A77" s="3">
        <v>17</v>
      </c>
      <c r="B77" s="3">
        <v>1</v>
      </c>
      <c r="C77" s="3">
        <f>ROW(SmtRes!A230)</f>
        <v>230</v>
      </c>
      <c r="D77" s="3">
        <f>ROW(EtalonRes!A318)</f>
        <v>318</v>
      </c>
      <c r="E77" s="3" t="s">
        <v>133</v>
      </c>
      <c r="F77" s="3" t="s">
        <v>134</v>
      </c>
      <c r="G77" s="3" t="s">
        <v>135</v>
      </c>
      <c r="H77" s="3" t="s">
        <v>100</v>
      </c>
      <c r="I77" s="3">
        <f>ROUND(10/100,9)</f>
        <v>0.1</v>
      </c>
      <c r="J77" s="3">
        <v>0</v>
      </c>
      <c r="K77" s="3">
        <f>ROUND(10/100,9)</f>
        <v>0.1</v>
      </c>
      <c r="O77" s="3">
        <f t="shared" si="72"/>
        <v>5020.79</v>
      </c>
      <c r="P77" s="3">
        <f t="shared" si="73"/>
        <v>0</v>
      </c>
      <c r="Q77" s="3">
        <f>(ROUND((ROUND((((ET77*1.2))*AV77*I77),2)*BB77),2)+ROUND((ROUND(((AE77-((EU77*1.2)))*AV77*I77),2)*BS77),2))</f>
        <v>0</v>
      </c>
      <c r="R77" s="3">
        <f>(ROUND((ROUND((((EU77*1.2))*AV77*I77),2)*BS77),2)+ROUND((ROUND(((AE77-((EU77*1.2)))*AV77*I77),2)*BS77),2))</f>
        <v>0</v>
      </c>
      <c r="S77" s="3">
        <f t="shared" si="74"/>
        <v>5020.79</v>
      </c>
      <c r="T77" s="3">
        <f t="shared" si="75"/>
        <v>0</v>
      </c>
      <c r="U77" s="3">
        <f t="shared" si="76"/>
        <v>8.1816768</v>
      </c>
      <c r="V77" s="3">
        <f t="shared" si="77"/>
        <v>0</v>
      </c>
      <c r="W77" s="3">
        <f t="shared" si="78"/>
        <v>0</v>
      </c>
      <c r="X77" s="3">
        <f>(ROUND((((S77+ROUND((ROUND((((EU77*1.2))*AV77*I77),2)*BS77),2))*AT77)/100),2)+ROUND(((ROUND((ROUND(((AE77-((EU77*1.2)))*AV77*I77),2)*BS77),2)*AT77)/100),2))</f>
        <v>4568.92</v>
      </c>
      <c r="Y77" s="3">
        <f>(ROUND((((S77+ROUND((ROUND((((EU77*1.2))*AV77*I77),2)*BS77),2))*AU77)/100),2)+ROUND(((ROUND((ROUND(((AE77-((EU77*1.2)))*AV77*I77),2)*BS77),2)*AU77)/100),2))</f>
        <v>2409.98</v>
      </c>
      <c r="AA77" s="3">
        <v>55944370</v>
      </c>
      <c r="AB77" s="3">
        <f t="shared" si="79"/>
        <v>850.99199999999996</v>
      </c>
      <c r="AC77" s="3">
        <f>ROUND(((ES77*1)),6)</f>
        <v>0</v>
      </c>
      <c r="AD77" s="3">
        <f>ROUND(((((ET77*1.2))-((EU77*1.2)))+AE77),6)</f>
        <v>0</v>
      </c>
      <c r="AE77" s="3">
        <f t="shared" si="111"/>
        <v>0</v>
      </c>
      <c r="AF77" s="3">
        <f t="shared" si="111"/>
        <v>850.99199999999996</v>
      </c>
      <c r="AG77" s="3">
        <f t="shared" si="80"/>
        <v>0</v>
      </c>
      <c r="AH77" s="3">
        <f t="shared" si="112"/>
        <v>78.144000000000005</v>
      </c>
      <c r="AI77" s="3">
        <f t="shared" si="112"/>
        <v>0</v>
      </c>
      <c r="AJ77" s="3">
        <f t="shared" si="81"/>
        <v>0</v>
      </c>
      <c r="AK77" s="3">
        <v>709.16</v>
      </c>
      <c r="AL77" s="3">
        <v>0</v>
      </c>
      <c r="AM77" s="3">
        <v>0</v>
      </c>
      <c r="AN77" s="3">
        <v>0</v>
      </c>
      <c r="AO77" s="3">
        <v>709.16</v>
      </c>
      <c r="AP77" s="3">
        <v>0</v>
      </c>
      <c r="AQ77" s="3">
        <v>65.12</v>
      </c>
      <c r="AR77" s="3">
        <v>0</v>
      </c>
      <c r="AS77" s="3">
        <v>0</v>
      </c>
      <c r="AT77" s="3">
        <v>91</v>
      </c>
      <c r="AU77" s="3">
        <v>48</v>
      </c>
      <c r="AV77" s="3">
        <v>1.0469999999999999</v>
      </c>
      <c r="AW77" s="3">
        <v>1</v>
      </c>
      <c r="AZ77" s="3">
        <v>1</v>
      </c>
      <c r="BA77" s="3">
        <v>56.35</v>
      </c>
      <c r="BB77" s="3">
        <v>1</v>
      </c>
      <c r="BC77" s="3">
        <v>1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0</v>
      </c>
      <c r="BI77" s="3">
        <v>1</v>
      </c>
      <c r="BJ77" s="3" t="s">
        <v>136</v>
      </c>
      <c r="BM77" s="3">
        <v>106</v>
      </c>
      <c r="BN77" s="3">
        <v>0</v>
      </c>
      <c r="BO77" s="3" t="s">
        <v>134</v>
      </c>
      <c r="BP77" s="3">
        <v>1</v>
      </c>
      <c r="BQ77" s="3">
        <v>60</v>
      </c>
      <c r="BR77" s="3">
        <v>0</v>
      </c>
      <c r="BS77" s="3">
        <v>56.35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91</v>
      </c>
      <c r="CA77" s="3">
        <v>48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1356</v>
      </c>
      <c r="CO77" s="3">
        <v>0</v>
      </c>
      <c r="CP77" s="3">
        <f t="shared" si="82"/>
        <v>5020.79</v>
      </c>
      <c r="CQ77" s="3">
        <f t="shared" si="83"/>
        <v>0</v>
      </c>
      <c r="CR77" s="3">
        <f>(ROUND((ROUND((((ET77*1.2))*AV77*1),2)*BB77),2)+ROUND((ROUND(((AE77-((EU77*1.2)))*AV77*1),2)*BS77),2))</f>
        <v>0</v>
      </c>
      <c r="CS77" s="3">
        <f>(ROUND((ROUND((((EU77*1.2))*AV77*1),2)*BS77),2)+ROUND((ROUND(((AE77-((EU77*1.2)))*AV77*1),2)*BS77),2))</f>
        <v>0</v>
      </c>
      <c r="CT77" s="3">
        <f t="shared" si="84"/>
        <v>50207.29</v>
      </c>
      <c r="CU77" s="3">
        <f t="shared" si="85"/>
        <v>0</v>
      </c>
      <c r="CV77" s="3">
        <f t="shared" si="86"/>
        <v>81.816767999999996</v>
      </c>
      <c r="CW77" s="3">
        <f t="shared" si="87"/>
        <v>0</v>
      </c>
      <c r="CX77" s="3">
        <f t="shared" si="88"/>
        <v>0</v>
      </c>
      <c r="CY77" s="3">
        <f>(ROUND((((S77+ROUND((ROUND((((EU77*1.2))*AV77*1),2)*BS77),2))*AT77)/100),2)+ROUND(((ROUND((ROUND(((AE77-((EU77*1.2)))*AV77*1),2)*BS77),2)*AT77)/100),2))</f>
        <v>4568.92</v>
      </c>
      <c r="CZ77" s="3">
        <f>(ROUND((((S77+ROUND((ROUND((((EU77*1.2))*AV77*1),2)*BS77),2))*AU77)/100),2)+ROUND(((ROUND((ROUND(((AE77-((EU77*1.2)))*AV77*1),2)*BS77),2)*AU77)/100),2))</f>
        <v>2409.98</v>
      </c>
      <c r="DB77" s="3">
        <v>90</v>
      </c>
      <c r="DC77" s="3" t="s">
        <v>3</v>
      </c>
      <c r="DD77" s="3" t="s">
        <v>82</v>
      </c>
      <c r="DE77" s="3" t="s">
        <v>83</v>
      </c>
      <c r="DF77" s="3" t="s">
        <v>83</v>
      </c>
      <c r="DG77" s="3" t="s">
        <v>83</v>
      </c>
      <c r="DH77" s="3" t="s">
        <v>3</v>
      </c>
      <c r="DI77" s="3" t="s">
        <v>83</v>
      </c>
      <c r="DJ77" s="3" t="s">
        <v>83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U77" s="3">
        <v>1003</v>
      </c>
      <c r="DV77" s="3" t="s">
        <v>100</v>
      </c>
      <c r="DW77" s="3" t="s">
        <v>100</v>
      </c>
      <c r="DX77" s="3">
        <v>100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55394010</v>
      </c>
      <c r="EF77" s="3">
        <v>60</v>
      </c>
      <c r="EG77" s="3" t="s">
        <v>84</v>
      </c>
      <c r="EH77" s="3">
        <v>0</v>
      </c>
      <c r="EI77" s="3" t="s">
        <v>3</v>
      </c>
      <c r="EJ77" s="3">
        <v>1</v>
      </c>
      <c r="EK77" s="3">
        <v>106</v>
      </c>
      <c r="EL77" s="3" t="s">
        <v>85</v>
      </c>
      <c r="EM77" s="3" t="s">
        <v>86</v>
      </c>
      <c r="EO77" s="3" t="s">
        <v>87</v>
      </c>
      <c r="EQ77" s="3">
        <v>0</v>
      </c>
      <c r="ER77" s="3">
        <v>709.16</v>
      </c>
      <c r="ES77" s="3">
        <v>0</v>
      </c>
      <c r="ET77" s="3">
        <v>0</v>
      </c>
      <c r="EU77" s="3">
        <v>0</v>
      </c>
      <c r="EV77" s="3">
        <v>709.16</v>
      </c>
      <c r="EW77" s="3">
        <v>65.12</v>
      </c>
      <c r="EX77" s="3">
        <v>0</v>
      </c>
      <c r="EY77" s="3">
        <v>0</v>
      </c>
      <c r="FQ77" s="3">
        <v>0</v>
      </c>
      <c r="FR77" s="3">
        <v>0</v>
      </c>
      <c r="FS77" s="3">
        <v>0</v>
      </c>
      <c r="FX77" s="3">
        <v>91</v>
      </c>
      <c r="FY77" s="3">
        <v>48</v>
      </c>
      <c r="GA77" s="3" t="s">
        <v>3</v>
      </c>
      <c r="GD77" s="3">
        <v>1</v>
      </c>
      <c r="GF77" s="3">
        <v>-2077547875</v>
      </c>
      <c r="GG77" s="3">
        <v>2</v>
      </c>
      <c r="GH77" s="3">
        <v>1</v>
      </c>
      <c r="GI77" s="3">
        <v>2</v>
      </c>
      <c r="GJ77" s="3">
        <v>0</v>
      </c>
      <c r="GK77" s="3">
        <v>0</v>
      </c>
      <c r="GL77" s="3">
        <f t="shared" si="89"/>
        <v>0</v>
      </c>
      <c r="GM77" s="3">
        <f t="shared" si="90"/>
        <v>11999.69</v>
      </c>
      <c r="GN77" s="3">
        <f t="shared" si="91"/>
        <v>11999.69</v>
      </c>
      <c r="GO77" s="3">
        <f t="shared" si="92"/>
        <v>0</v>
      </c>
      <c r="GP77" s="3">
        <f t="shared" si="93"/>
        <v>0</v>
      </c>
      <c r="GR77" s="3">
        <v>0</v>
      </c>
      <c r="GS77" s="3">
        <v>3</v>
      </c>
      <c r="GT77" s="3">
        <v>0</v>
      </c>
      <c r="GU77" s="3" t="s">
        <v>3</v>
      </c>
      <c r="GV77" s="3">
        <f t="shared" si="94"/>
        <v>0</v>
      </c>
      <c r="GW77" s="3">
        <v>1</v>
      </c>
      <c r="GX77" s="3">
        <f t="shared" si="95"/>
        <v>0</v>
      </c>
      <c r="HA77" s="3">
        <v>0</v>
      </c>
      <c r="HB77" s="3">
        <v>0</v>
      </c>
      <c r="HC77" s="3">
        <f t="shared" si="96"/>
        <v>0</v>
      </c>
      <c r="HE77" s="3" t="s">
        <v>3</v>
      </c>
      <c r="HF77" s="3" t="s">
        <v>3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5">
      <c r="A78" s="2">
        <v>17</v>
      </c>
      <c r="B78" s="2">
        <v>1</v>
      </c>
      <c r="C78" s="2">
        <f>ROW(SmtRes!A231)</f>
        <v>231</v>
      </c>
      <c r="D78" s="2">
        <f>ROW(EtalonRes!A326)</f>
        <v>326</v>
      </c>
      <c r="E78" s="2" t="s">
        <v>137</v>
      </c>
      <c r="F78" s="2" t="s">
        <v>138</v>
      </c>
      <c r="G78" s="2" t="s">
        <v>139</v>
      </c>
      <c r="H78" s="2" t="s">
        <v>100</v>
      </c>
      <c r="I78" s="2">
        <f>ROUND(16/100,9)</f>
        <v>0.16</v>
      </c>
      <c r="J78" s="2">
        <v>0</v>
      </c>
      <c r="K78" s="2">
        <f>ROUND(16/100,9)</f>
        <v>0.16</v>
      </c>
      <c r="L78" s="2"/>
      <c r="M78" s="2"/>
      <c r="N78" s="2"/>
      <c r="O78" s="2">
        <f t="shared" si="72"/>
        <v>31.41</v>
      </c>
      <c r="P78" s="2">
        <f t="shared" si="73"/>
        <v>0</v>
      </c>
      <c r="Q78" s="2">
        <f>(ROUND((ROUND(((((ET78*1.2)*0.3))*AV78*I78),2)*BB78),2)+ROUND((ROUND(((AE78-(((EU78*1.2)*0.3)))*AV78*I78),2)*BS78),2))</f>
        <v>1.78</v>
      </c>
      <c r="R78" s="2">
        <f>(ROUND((ROUND(((((EU78*1.2)*0.3))*AV78*I78),2)*BS78),2)+ROUND((ROUND(((AE78-(((EU78*1.2)*0.3)))*AV78*I78),2)*BS78),2))</f>
        <v>0.24</v>
      </c>
      <c r="S78" s="2">
        <f t="shared" si="74"/>
        <v>29.63</v>
      </c>
      <c r="T78" s="2">
        <f t="shared" si="75"/>
        <v>0</v>
      </c>
      <c r="U78" s="2">
        <f t="shared" si="76"/>
        <v>2.4526938239999998</v>
      </c>
      <c r="V78" s="2">
        <f t="shared" si="77"/>
        <v>0</v>
      </c>
      <c r="W78" s="2">
        <f t="shared" si="78"/>
        <v>0</v>
      </c>
      <c r="X78" s="2">
        <f>(ROUND((((S78+ROUND((ROUND(((((EU78*1.2)*0.3))*AV78*I78),2)*BS78),2))*AT78)/100),2)+ROUND(((ROUND((ROUND(((AE78-(((EU78*1.2)*0.3)))*AV78*I78),2)*BS78),2)*AT78)/100),2))</f>
        <v>28.97</v>
      </c>
      <c r="Y78" s="2">
        <f>(ROUND((((S78+ROUND((ROUND(((((EU78*1.2)*0.3))*AV78*I78),2)*BS78),2))*AU78)/100),2)+ROUND(((ROUND((ROUND(((AE78-(((EU78*1.2)*0.3)))*AV78*I78),2)*BS78),2)*AU78)/100),2))</f>
        <v>15.23</v>
      </c>
      <c r="Z78" s="2"/>
      <c r="AA78" s="2">
        <v>55944368</v>
      </c>
      <c r="AB78" s="2">
        <f t="shared" si="79"/>
        <v>187.49520000000001</v>
      </c>
      <c r="AC78" s="2">
        <f>ROUND((((ES78*1)*0)),6)</f>
        <v>0</v>
      </c>
      <c r="AD78" s="2">
        <f>ROUND((((((ET78*1.2)*0.3))-(((EU78*1.2)*0.3)))+AE78),6)</f>
        <v>10.6092</v>
      </c>
      <c r="AE78" s="2">
        <f>ROUND((((EU78*1.2)*0.3)),6)</f>
        <v>1.4184000000000001</v>
      </c>
      <c r="AF78" s="2">
        <f>ROUND((((EV78*1.2)*0.3)),6)</f>
        <v>176.886</v>
      </c>
      <c r="AG78" s="2">
        <f t="shared" si="80"/>
        <v>0</v>
      </c>
      <c r="AH78" s="2">
        <f>(((EW78*1.2)*0.3))</f>
        <v>14.6412</v>
      </c>
      <c r="AI78" s="2">
        <f>(((EX78*1.2)*0.3))</f>
        <v>0</v>
      </c>
      <c r="AJ78" s="2">
        <f t="shared" si="81"/>
        <v>0</v>
      </c>
      <c r="AK78" s="2">
        <v>2365.41</v>
      </c>
      <c r="AL78" s="2">
        <v>1844.59</v>
      </c>
      <c r="AM78" s="2">
        <v>29.47</v>
      </c>
      <c r="AN78" s="2">
        <v>3.94</v>
      </c>
      <c r="AO78" s="2">
        <v>491.35</v>
      </c>
      <c r="AP78" s="2">
        <v>0</v>
      </c>
      <c r="AQ78" s="2">
        <v>40.67</v>
      </c>
      <c r="AR78" s="2">
        <v>0</v>
      </c>
      <c r="AS78" s="2">
        <v>0</v>
      </c>
      <c r="AT78" s="2">
        <v>97</v>
      </c>
      <c r="AU78" s="2">
        <v>51</v>
      </c>
      <c r="AV78" s="2">
        <v>1.0469999999999999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0</v>
      </c>
      <c r="BI78" s="2">
        <v>2</v>
      </c>
      <c r="BJ78" s="2" t="s">
        <v>140</v>
      </c>
      <c r="BK78" s="2"/>
      <c r="BL78" s="2"/>
      <c r="BM78" s="2">
        <v>67</v>
      </c>
      <c r="BN78" s="2">
        <v>0</v>
      </c>
      <c r="BO78" s="2" t="s">
        <v>138</v>
      </c>
      <c r="BP78" s="2">
        <v>1</v>
      </c>
      <c r="BQ78" s="2">
        <v>40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97</v>
      </c>
      <c r="CA78" s="2">
        <v>51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1355</v>
      </c>
      <c r="CO78" s="2">
        <v>0</v>
      </c>
      <c r="CP78" s="2">
        <f t="shared" si="82"/>
        <v>31.41</v>
      </c>
      <c r="CQ78" s="2">
        <f t="shared" si="83"/>
        <v>0</v>
      </c>
      <c r="CR78" s="2">
        <f>(ROUND((ROUND(((((ET78*1.2)*0.3))*AV78*1),2)*BB78),2)+ROUND((ROUND(((AE78-(((EU78*1.2)*0.3)))*AV78*1),2)*BS78),2))</f>
        <v>11.11</v>
      </c>
      <c r="CS78" s="2">
        <f>(ROUND((ROUND(((((EU78*1.2)*0.3))*AV78*1),2)*BS78),2)+ROUND((ROUND(((AE78-(((EU78*1.2)*0.3)))*AV78*1),2)*BS78),2))</f>
        <v>1.49</v>
      </c>
      <c r="CT78" s="2">
        <f t="shared" si="84"/>
        <v>185.2</v>
      </c>
      <c r="CU78" s="2">
        <f t="shared" si="85"/>
        <v>0</v>
      </c>
      <c r="CV78" s="2">
        <f t="shared" si="86"/>
        <v>15.329336399999999</v>
      </c>
      <c r="CW78" s="2">
        <f t="shared" si="87"/>
        <v>0</v>
      </c>
      <c r="CX78" s="2">
        <f t="shared" si="88"/>
        <v>0</v>
      </c>
      <c r="CY78" s="2">
        <f>(ROUND((((S78+ROUND((ROUND(((((EU78*1.2)*0.3))*AV78*1),2)*BS78),2))*AT78)/100),2)+ROUND(((ROUND((ROUND(((AE78-(((EU78*1.2)*0.3)))*AV78*1),2)*BS78),2)*AT78)/100),2))</f>
        <v>30.19</v>
      </c>
      <c r="CZ78" s="2">
        <f>(ROUND((((S78+ROUND((ROUND(((((EU78*1.2)*0.3))*AV78*1),2)*BS78),2))*AU78)/100),2)+ROUND(((ROUND((ROUND(((AE78-(((EU78*1.2)*0.3)))*AV78*1),2)*BS78),2)*AU78)/100),2))</f>
        <v>15.87</v>
      </c>
      <c r="DA78" s="2"/>
      <c r="DB78" s="2">
        <v>91</v>
      </c>
      <c r="DC78" s="2" t="s">
        <v>3</v>
      </c>
      <c r="DD78" s="2" t="s">
        <v>29</v>
      </c>
      <c r="DE78" s="2" t="s">
        <v>30</v>
      </c>
      <c r="DF78" s="2" t="s">
        <v>30</v>
      </c>
      <c r="DG78" s="2" t="s">
        <v>30</v>
      </c>
      <c r="DH78" s="2" t="s">
        <v>3</v>
      </c>
      <c r="DI78" s="2" t="s">
        <v>30</v>
      </c>
      <c r="DJ78" s="2" t="s">
        <v>30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1003</v>
      </c>
      <c r="DV78" s="2" t="s">
        <v>100</v>
      </c>
      <c r="DW78" s="2" t="s">
        <v>100</v>
      </c>
      <c r="DX78" s="2">
        <v>100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55393971</v>
      </c>
      <c r="EF78" s="2">
        <v>40</v>
      </c>
      <c r="EG78" s="2" t="s">
        <v>31</v>
      </c>
      <c r="EH78" s="2">
        <v>0</v>
      </c>
      <c r="EI78" s="2" t="s">
        <v>3</v>
      </c>
      <c r="EJ78" s="2">
        <v>2</v>
      </c>
      <c r="EK78" s="2">
        <v>67</v>
      </c>
      <c r="EL78" s="2" t="s">
        <v>48</v>
      </c>
      <c r="EM78" s="2" t="s">
        <v>49</v>
      </c>
      <c r="EN78" s="2"/>
      <c r="EO78" s="2" t="s">
        <v>34</v>
      </c>
      <c r="EP78" s="2"/>
      <c r="EQ78" s="2">
        <v>0</v>
      </c>
      <c r="ER78" s="2">
        <v>2365.41</v>
      </c>
      <c r="ES78" s="2">
        <v>1844.59</v>
      </c>
      <c r="ET78" s="2">
        <v>29.47</v>
      </c>
      <c r="EU78" s="2">
        <v>3.94</v>
      </c>
      <c r="EV78" s="2">
        <v>491.35</v>
      </c>
      <c r="EW78" s="2">
        <v>40.67</v>
      </c>
      <c r="EX78" s="2">
        <v>0</v>
      </c>
      <c r="EY78" s="2">
        <v>0</v>
      </c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97</v>
      </c>
      <c r="FY78" s="2">
        <v>51</v>
      </c>
      <c r="FZ78" s="2"/>
      <c r="GA78" s="2" t="s">
        <v>3</v>
      </c>
      <c r="GB78" s="2"/>
      <c r="GC78" s="2"/>
      <c r="GD78" s="2">
        <v>1</v>
      </c>
      <c r="GE78" s="2"/>
      <c r="GF78" s="2">
        <v>780400921</v>
      </c>
      <c r="GG78" s="2">
        <v>2</v>
      </c>
      <c r="GH78" s="2">
        <v>1</v>
      </c>
      <c r="GI78" s="2">
        <v>2</v>
      </c>
      <c r="GJ78" s="2">
        <v>0</v>
      </c>
      <c r="GK78" s="2">
        <v>0</v>
      </c>
      <c r="GL78" s="2">
        <f t="shared" si="89"/>
        <v>0</v>
      </c>
      <c r="GM78" s="2">
        <f t="shared" si="90"/>
        <v>75.61</v>
      </c>
      <c r="GN78" s="2">
        <f t="shared" si="91"/>
        <v>0</v>
      </c>
      <c r="GO78" s="2">
        <f t="shared" si="92"/>
        <v>75.61</v>
      </c>
      <c r="GP78" s="2">
        <f t="shared" si="93"/>
        <v>0</v>
      </c>
      <c r="GQ78" s="2"/>
      <c r="GR78" s="2">
        <v>0</v>
      </c>
      <c r="GS78" s="2">
        <v>3</v>
      </c>
      <c r="GT78" s="2">
        <v>0</v>
      </c>
      <c r="GU78" s="2" t="s">
        <v>3</v>
      </c>
      <c r="GV78" s="2">
        <f t="shared" si="94"/>
        <v>0</v>
      </c>
      <c r="GW78" s="2">
        <v>1</v>
      </c>
      <c r="GX78" s="2">
        <f t="shared" si="95"/>
        <v>0</v>
      </c>
      <c r="GY78" s="2"/>
      <c r="GZ78" s="2"/>
      <c r="HA78" s="2">
        <v>0</v>
      </c>
      <c r="HB78" s="2">
        <v>0</v>
      </c>
      <c r="HC78" s="2">
        <f t="shared" si="96"/>
        <v>0</v>
      </c>
      <c r="HD78" s="2"/>
      <c r="HE78" s="2" t="s">
        <v>3</v>
      </c>
      <c r="HF78" s="2" t="s">
        <v>3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5">
      <c r="A79" s="3">
        <v>17</v>
      </c>
      <c r="B79" s="3">
        <v>1</v>
      </c>
      <c r="C79" s="3">
        <f>ROW(SmtRes!A232)</f>
        <v>232</v>
      </c>
      <c r="D79" s="3">
        <f>ROW(EtalonRes!A334)</f>
        <v>334</v>
      </c>
      <c r="E79" s="3" t="s">
        <v>137</v>
      </c>
      <c r="F79" s="3" t="s">
        <v>138</v>
      </c>
      <c r="G79" s="3" t="s">
        <v>139</v>
      </c>
      <c r="H79" s="3" t="s">
        <v>100</v>
      </c>
      <c r="I79" s="3">
        <f>ROUND(16/100,9)</f>
        <v>0.16</v>
      </c>
      <c r="J79" s="3">
        <v>0</v>
      </c>
      <c r="K79" s="3">
        <f>ROUND(16/100,9)</f>
        <v>0.16</v>
      </c>
      <c r="O79" s="3">
        <f t="shared" si="72"/>
        <v>1699.96</v>
      </c>
      <c r="P79" s="3">
        <f t="shared" si="73"/>
        <v>0</v>
      </c>
      <c r="Q79" s="3">
        <f>(ROUND((ROUND(((((ET79*1.2)*0.3))*AV79*I79),2)*BB79),2)+ROUND((ROUND(((AE79-(((EU79*1.2)*0.3)))*AV79*I79),2)*BS79),2))</f>
        <v>30.31</v>
      </c>
      <c r="R79" s="3">
        <f>(ROUND((ROUND(((((EU79*1.2)*0.3))*AV79*I79),2)*BS79),2)+ROUND((ROUND(((AE79-(((EU79*1.2)*0.3)))*AV79*I79),2)*BS79),2))</f>
        <v>13.52</v>
      </c>
      <c r="S79" s="3">
        <f t="shared" si="74"/>
        <v>1669.65</v>
      </c>
      <c r="T79" s="3">
        <f t="shared" si="75"/>
        <v>0</v>
      </c>
      <c r="U79" s="3">
        <f t="shared" si="76"/>
        <v>2.4526938239999998</v>
      </c>
      <c r="V79" s="3">
        <f t="shared" si="77"/>
        <v>0</v>
      </c>
      <c r="W79" s="3">
        <f t="shared" si="78"/>
        <v>0</v>
      </c>
      <c r="X79" s="3">
        <f>(ROUND((((S79+ROUND((ROUND(((((EU79*1.2)*0.3))*AV79*I79),2)*BS79),2))*AT79)/100),2)+ROUND(((ROUND((ROUND(((AE79-(((EU79*1.2)*0.3)))*AV79*I79),2)*BS79),2)*AT79)/100),2))</f>
        <v>1632.67</v>
      </c>
      <c r="Y79" s="3">
        <f>(ROUND((((S79+ROUND((ROUND(((((EU79*1.2)*0.3))*AV79*I79),2)*BS79),2))*AU79)/100),2)+ROUND(((ROUND((ROUND(((AE79-(((EU79*1.2)*0.3)))*AV79*I79),2)*BS79),2)*AU79)/100),2))</f>
        <v>858.42</v>
      </c>
      <c r="AA79" s="3">
        <v>55944370</v>
      </c>
      <c r="AB79" s="3">
        <f t="shared" si="79"/>
        <v>187.49520000000001</v>
      </c>
      <c r="AC79" s="3">
        <f>ROUND((((ES79*1)*0)),6)</f>
        <v>0</v>
      </c>
      <c r="AD79" s="3">
        <f>ROUND((((((ET79*1.2)*0.3))-(((EU79*1.2)*0.3)))+AE79),6)</f>
        <v>10.6092</v>
      </c>
      <c r="AE79" s="3">
        <f>ROUND((((EU79*1.2)*0.3)),6)</f>
        <v>1.4184000000000001</v>
      </c>
      <c r="AF79" s="3">
        <f>ROUND((((EV79*1.2)*0.3)),6)</f>
        <v>176.886</v>
      </c>
      <c r="AG79" s="3">
        <f t="shared" si="80"/>
        <v>0</v>
      </c>
      <c r="AH79" s="3">
        <f>(((EW79*1.2)*0.3))</f>
        <v>14.6412</v>
      </c>
      <c r="AI79" s="3">
        <f>(((EX79*1.2)*0.3))</f>
        <v>0</v>
      </c>
      <c r="AJ79" s="3">
        <f t="shared" si="81"/>
        <v>0</v>
      </c>
      <c r="AK79" s="3">
        <v>2365.41</v>
      </c>
      <c r="AL79" s="3">
        <v>1844.59</v>
      </c>
      <c r="AM79" s="3">
        <v>29.47</v>
      </c>
      <c r="AN79" s="3">
        <v>3.94</v>
      </c>
      <c r="AO79" s="3">
        <v>491.35</v>
      </c>
      <c r="AP79" s="3">
        <v>0</v>
      </c>
      <c r="AQ79" s="3">
        <v>40.67</v>
      </c>
      <c r="AR79" s="3">
        <v>0</v>
      </c>
      <c r="AS79" s="3">
        <v>0</v>
      </c>
      <c r="AT79" s="3">
        <v>97</v>
      </c>
      <c r="AU79" s="3">
        <v>51</v>
      </c>
      <c r="AV79" s="3">
        <v>1.0469999999999999</v>
      </c>
      <c r="AW79" s="3">
        <v>1</v>
      </c>
      <c r="AZ79" s="3">
        <v>1</v>
      </c>
      <c r="BA79" s="3">
        <v>56.35</v>
      </c>
      <c r="BB79" s="3">
        <v>17.03</v>
      </c>
      <c r="BC79" s="3">
        <v>9.84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0</v>
      </c>
      <c r="BI79" s="3">
        <v>2</v>
      </c>
      <c r="BJ79" s="3" t="s">
        <v>140</v>
      </c>
      <c r="BM79" s="3">
        <v>67</v>
      </c>
      <c r="BN79" s="3">
        <v>0</v>
      </c>
      <c r="BO79" s="3" t="s">
        <v>138</v>
      </c>
      <c r="BP79" s="3">
        <v>1</v>
      </c>
      <c r="BQ79" s="3">
        <v>40</v>
      </c>
      <c r="BR79" s="3">
        <v>0</v>
      </c>
      <c r="BS79" s="3">
        <v>56.35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97</v>
      </c>
      <c r="CA79" s="3">
        <v>51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1355</v>
      </c>
      <c r="CO79" s="3">
        <v>0</v>
      </c>
      <c r="CP79" s="3">
        <f t="shared" si="82"/>
        <v>1699.96</v>
      </c>
      <c r="CQ79" s="3">
        <f t="shared" si="83"/>
        <v>0</v>
      </c>
      <c r="CR79" s="3">
        <f>(ROUND((ROUND(((((ET79*1.2)*0.3))*AV79*1),2)*BB79),2)+ROUND((ROUND(((AE79-(((EU79*1.2)*0.3)))*AV79*1),2)*BS79),2))</f>
        <v>189.2</v>
      </c>
      <c r="CS79" s="3">
        <f>(ROUND((ROUND(((((EU79*1.2)*0.3))*AV79*1),2)*BS79),2)+ROUND((ROUND(((AE79-(((EU79*1.2)*0.3)))*AV79*1),2)*BS79),2))</f>
        <v>83.96</v>
      </c>
      <c r="CT79" s="3">
        <f t="shared" si="84"/>
        <v>10436.02</v>
      </c>
      <c r="CU79" s="3">
        <f t="shared" si="85"/>
        <v>0</v>
      </c>
      <c r="CV79" s="3">
        <f t="shared" si="86"/>
        <v>15.329336399999999</v>
      </c>
      <c r="CW79" s="3">
        <f t="shared" si="87"/>
        <v>0</v>
      </c>
      <c r="CX79" s="3">
        <f t="shared" si="88"/>
        <v>0</v>
      </c>
      <c r="CY79" s="3">
        <f>(ROUND((((S79+ROUND((ROUND(((((EU79*1.2)*0.3))*AV79*1),2)*BS79),2))*AT79)/100),2)+ROUND(((ROUND((ROUND(((AE79-(((EU79*1.2)*0.3)))*AV79*1),2)*BS79),2)*AT79)/100),2))</f>
        <v>1701</v>
      </c>
      <c r="CZ79" s="3">
        <f>(ROUND((((S79+ROUND((ROUND(((((EU79*1.2)*0.3))*AV79*1),2)*BS79),2))*AU79)/100),2)+ROUND(((ROUND((ROUND(((AE79-(((EU79*1.2)*0.3)))*AV79*1),2)*BS79),2)*AU79)/100),2))</f>
        <v>894.34</v>
      </c>
      <c r="DB79" s="3">
        <v>93</v>
      </c>
      <c r="DC79" s="3" t="s">
        <v>3</v>
      </c>
      <c r="DD79" s="3" t="s">
        <v>29</v>
      </c>
      <c r="DE79" s="3" t="s">
        <v>30</v>
      </c>
      <c r="DF79" s="3" t="s">
        <v>30</v>
      </c>
      <c r="DG79" s="3" t="s">
        <v>30</v>
      </c>
      <c r="DH79" s="3" t="s">
        <v>3</v>
      </c>
      <c r="DI79" s="3" t="s">
        <v>30</v>
      </c>
      <c r="DJ79" s="3" t="s">
        <v>30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U79" s="3">
        <v>1003</v>
      </c>
      <c r="DV79" s="3" t="s">
        <v>100</v>
      </c>
      <c r="DW79" s="3" t="s">
        <v>100</v>
      </c>
      <c r="DX79" s="3">
        <v>100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55393971</v>
      </c>
      <c r="EF79" s="3">
        <v>40</v>
      </c>
      <c r="EG79" s="3" t="s">
        <v>31</v>
      </c>
      <c r="EH79" s="3">
        <v>0</v>
      </c>
      <c r="EI79" s="3" t="s">
        <v>3</v>
      </c>
      <c r="EJ79" s="3">
        <v>2</v>
      </c>
      <c r="EK79" s="3">
        <v>67</v>
      </c>
      <c r="EL79" s="3" t="s">
        <v>48</v>
      </c>
      <c r="EM79" s="3" t="s">
        <v>49</v>
      </c>
      <c r="EO79" s="3" t="s">
        <v>34</v>
      </c>
      <c r="EQ79" s="3">
        <v>0</v>
      </c>
      <c r="ER79" s="3">
        <v>2365.41</v>
      </c>
      <c r="ES79" s="3">
        <v>1844.59</v>
      </c>
      <c r="ET79" s="3">
        <v>29.47</v>
      </c>
      <c r="EU79" s="3">
        <v>3.94</v>
      </c>
      <c r="EV79" s="3">
        <v>491.35</v>
      </c>
      <c r="EW79" s="3">
        <v>40.67</v>
      </c>
      <c r="EX79" s="3">
        <v>0</v>
      </c>
      <c r="EY79" s="3">
        <v>0</v>
      </c>
      <c r="FQ79" s="3">
        <v>0</v>
      </c>
      <c r="FR79" s="3">
        <v>0</v>
      </c>
      <c r="FS79" s="3">
        <v>0</v>
      </c>
      <c r="FX79" s="3">
        <v>97</v>
      </c>
      <c r="FY79" s="3">
        <v>51</v>
      </c>
      <c r="GA79" s="3" t="s">
        <v>3</v>
      </c>
      <c r="GD79" s="3">
        <v>1</v>
      </c>
      <c r="GF79" s="3">
        <v>780400921</v>
      </c>
      <c r="GG79" s="3">
        <v>2</v>
      </c>
      <c r="GH79" s="3">
        <v>1</v>
      </c>
      <c r="GI79" s="3">
        <v>2</v>
      </c>
      <c r="GJ79" s="3">
        <v>0</v>
      </c>
      <c r="GK79" s="3">
        <v>0</v>
      </c>
      <c r="GL79" s="3">
        <f t="shared" si="89"/>
        <v>0</v>
      </c>
      <c r="GM79" s="3">
        <f t="shared" si="90"/>
        <v>4191.05</v>
      </c>
      <c r="GN79" s="3">
        <f t="shared" si="91"/>
        <v>0</v>
      </c>
      <c r="GO79" s="3">
        <f t="shared" si="92"/>
        <v>4191.05</v>
      </c>
      <c r="GP79" s="3">
        <f t="shared" si="93"/>
        <v>0</v>
      </c>
      <c r="GR79" s="3">
        <v>0</v>
      </c>
      <c r="GS79" s="3">
        <v>3</v>
      </c>
      <c r="GT79" s="3">
        <v>0</v>
      </c>
      <c r="GU79" s="3" t="s">
        <v>3</v>
      </c>
      <c r="GV79" s="3">
        <f t="shared" si="94"/>
        <v>0</v>
      </c>
      <c r="GW79" s="3">
        <v>1</v>
      </c>
      <c r="GX79" s="3">
        <f t="shared" si="95"/>
        <v>0</v>
      </c>
      <c r="HA79" s="3">
        <v>0</v>
      </c>
      <c r="HB79" s="3">
        <v>0</v>
      </c>
      <c r="HC79" s="3">
        <f t="shared" si="96"/>
        <v>0</v>
      </c>
      <c r="HE79" s="3" t="s">
        <v>3</v>
      </c>
      <c r="HF79" s="3" t="s">
        <v>3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5">
      <c r="A80" s="2">
        <v>17</v>
      </c>
      <c r="B80" s="2">
        <v>1</v>
      </c>
      <c r="C80" s="2">
        <f>ROW(SmtRes!A234)</f>
        <v>234</v>
      </c>
      <c r="D80" s="2">
        <f>ROW(EtalonRes!A336)</f>
        <v>336</v>
      </c>
      <c r="E80" s="2" t="s">
        <v>3</v>
      </c>
      <c r="F80" s="2" t="s">
        <v>141</v>
      </c>
      <c r="G80" s="2" t="s">
        <v>142</v>
      </c>
      <c r="H80" s="2" t="s">
        <v>143</v>
      </c>
      <c r="I80" s="2">
        <f>ROUND(16/100,9)</f>
        <v>0.16</v>
      </c>
      <c r="J80" s="2">
        <v>0</v>
      </c>
      <c r="K80" s="2">
        <f>ROUND(16/100,9)</f>
        <v>0.16</v>
      </c>
      <c r="L80" s="2"/>
      <c r="M80" s="2"/>
      <c r="N80" s="2"/>
      <c r="O80" s="2">
        <f t="shared" si="72"/>
        <v>28.16</v>
      </c>
      <c r="P80" s="2">
        <f t="shared" si="73"/>
        <v>0</v>
      </c>
      <c r="Q80" s="2">
        <f>(ROUND((ROUND((((ET80*1.2))*AV80*I80),2)*BB80),2)+ROUND((ROUND(((AE80-((EU80*1.2)))*AV80*I80),2)*BS80),2))</f>
        <v>0</v>
      </c>
      <c r="R80" s="2">
        <f>(ROUND((ROUND((((EU80*1.2))*AV80*I80),2)*BS80),2)+ROUND((ROUND(((AE80-((EU80*1.2)))*AV80*I80),2)*BS80),2))</f>
        <v>0</v>
      </c>
      <c r="S80" s="2">
        <f t="shared" si="74"/>
        <v>28.16</v>
      </c>
      <c r="T80" s="2">
        <f t="shared" si="75"/>
        <v>0</v>
      </c>
      <c r="U80" s="2">
        <f t="shared" si="76"/>
        <v>2.6314041599999998</v>
      </c>
      <c r="V80" s="2">
        <f t="shared" si="77"/>
        <v>0</v>
      </c>
      <c r="W80" s="2">
        <f t="shared" si="78"/>
        <v>0</v>
      </c>
      <c r="X80" s="2">
        <f>(ROUND((((S80+ROUND((ROUND((((EU80*1.2))*AV80*I80),2)*BS80),2))*AT80)/100),2)+ROUND(((ROUND((ROUND(((AE80-((EU80*1.2)))*AV80*I80),2)*BS80),2)*AT80)/100),2))</f>
        <v>25.63</v>
      </c>
      <c r="Y80" s="2">
        <f>(ROUND((((S80+ROUND((ROUND((((EU80*1.2))*AV80*I80),2)*BS80),2))*AU80)/100),2)+ROUND(((ROUND((ROUND(((AE80-((EU80*1.2)))*AV80*I80),2)*BS80),2)*AU80)/100),2))</f>
        <v>13.52</v>
      </c>
      <c r="Z80" s="2"/>
      <c r="AA80" s="2">
        <v>-1</v>
      </c>
      <c r="AB80" s="2">
        <f t="shared" si="79"/>
        <v>168.072</v>
      </c>
      <c r="AC80" s="2">
        <f>ROUND(((ES80*1)),6)</f>
        <v>0</v>
      </c>
      <c r="AD80" s="2">
        <f>ROUND(((((ET80*1.2))-((EU80*1.2)))+AE80),6)</f>
        <v>0</v>
      </c>
      <c r="AE80" s="2">
        <f>ROUND(((EU80*1.2)),6)</f>
        <v>0</v>
      </c>
      <c r="AF80" s="2">
        <f>ROUND(((EV80*1.2)),6)</f>
        <v>168.072</v>
      </c>
      <c r="AG80" s="2">
        <f t="shared" si="80"/>
        <v>0</v>
      </c>
      <c r="AH80" s="2">
        <f>((EW80*1.2))</f>
        <v>15.707999999999998</v>
      </c>
      <c r="AI80" s="2">
        <f>((EX80*1.2))</f>
        <v>0</v>
      </c>
      <c r="AJ80" s="2">
        <f t="shared" si="81"/>
        <v>0</v>
      </c>
      <c r="AK80" s="2">
        <v>140.06</v>
      </c>
      <c r="AL80" s="2">
        <v>0</v>
      </c>
      <c r="AM80" s="2">
        <v>0</v>
      </c>
      <c r="AN80" s="2">
        <v>0</v>
      </c>
      <c r="AO80" s="2">
        <v>140.06</v>
      </c>
      <c r="AP80" s="2">
        <v>0</v>
      </c>
      <c r="AQ80" s="2">
        <v>13.09</v>
      </c>
      <c r="AR80" s="2">
        <v>0</v>
      </c>
      <c r="AS80" s="2">
        <v>0</v>
      </c>
      <c r="AT80" s="2">
        <v>91</v>
      </c>
      <c r="AU80" s="2">
        <v>48</v>
      </c>
      <c r="AV80" s="2">
        <v>1.0469999999999999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0</v>
      </c>
      <c r="BI80" s="2">
        <v>1</v>
      </c>
      <c r="BJ80" s="2" t="s">
        <v>144</v>
      </c>
      <c r="BK80" s="2"/>
      <c r="BL80" s="2"/>
      <c r="BM80" s="2">
        <v>106</v>
      </c>
      <c r="BN80" s="2">
        <v>0</v>
      </c>
      <c r="BO80" s="2" t="s">
        <v>141</v>
      </c>
      <c r="BP80" s="2">
        <v>1</v>
      </c>
      <c r="BQ80" s="2">
        <v>60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91</v>
      </c>
      <c r="CA80" s="2">
        <v>48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1356</v>
      </c>
      <c r="CO80" s="2">
        <v>0</v>
      </c>
      <c r="CP80" s="2">
        <f t="shared" si="82"/>
        <v>28.16</v>
      </c>
      <c r="CQ80" s="2">
        <f t="shared" si="83"/>
        <v>0</v>
      </c>
      <c r="CR80" s="2">
        <f>(ROUND((ROUND((((ET80*1.2))*AV80*1),2)*BB80),2)+ROUND((ROUND(((AE80-((EU80*1.2)))*AV80*1),2)*BS80),2))</f>
        <v>0</v>
      </c>
      <c r="CS80" s="2">
        <f>(ROUND((ROUND((((EU80*1.2))*AV80*1),2)*BS80),2)+ROUND((ROUND(((AE80-((EU80*1.2)))*AV80*1),2)*BS80),2))</f>
        <v>0</v>
      </c>
      <c r="CT80" s="2">
        <f t="shared" si="84"/>
        <v>175.97</v>
      </c>
      <c r="CU80" s="2">
        <f t="shared" si="85"/>
        <v>0</v>
      </c>
      <c r="CV80" s="2">
        <f t="shared" si="86"/>
        <v>16.446275999999997</v>
      </c>
      <c r="CW80" s="2">
        <f t="shared" si="87"/>
        <v>0</v>
      </c>
      <c r="CX80" s="2">
        <f t="shared" si="88"/>
        <v>0</v>
      </c>
      <c r="CY80" s="2">
        <f>(ROUND((((S80+ROUND((ROUND((((EU80*1.2))*AV80*1),2)*BS80),2))*AT80)/100),2)+ROUND(((ROUND((ROUND(((AE80-((EU80*1.2)))*AV80*1),2)*BS80),2)*AT80)/100),2))</f>
        <v>25.63</v>
      </c>
      <c r="CZ80" s="2">
        <f>(ROUND((((S80+ROUND((ROUND((((EU80*1.2))*AV80*1),2)*BS80),2))*AU80)/100),2)+ROUND(((ROUND((ROUND(((AE80-((EU80*1.2)))*AV80*1),2)*BS80),2)*AU80)/100),2))</f>
        <v>13.52</v>
      </c>
      <c r="DA80" s="2"/>
      <c r="DB80" s="2">
        <v>95</v>
      </c>
      <c r="DC80" s="2" t="s">
        <v>3</v>
      </c>
      <c r="DD80" s="2" t="s">
        <v>82</v>
      </c>
      <c r="DE80" s="2" t="s">
        <v>83</v>
      </c>
      <c r="DF80" s="2" t="s">
        <v>83</v>
      </c>
      <c r="DG80" s="2" t="s">
        <v>83</v>
      </c>
      <c r="DH80" s="2" t="s">
        <v>3</v>
      </c>
      <c r="DI80" s="2" t="s">
        <v>83</v>
      </c>
      <c r="DJ80" s="2" t="s">
        <v>83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1013</v>
      </c>
      <c r="DV80" s="2" t="s">
        <v>143</v>
      </c>
      <c r="DW80" s="2" t="s">
        <v>143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55394010</v>
      </c>
      <c r="EF80" s="2">
        <v>60</v>
      </c>
      <c r="EG80" s="2" t="s">
        <v>84</v>
      </c>
      <c r="EH80" s="2">
        <v>0</v>
      </c>
      <c r="EI80" s="2" t="s">
        <v>3</v>
      </c>
      <c r="EJ80" s="2">
        <v>1</v>
      </c>
      <c r="EK80" s="2">
        <v>106</v>
      </c>
      <c r="EL80" s="2" t="s">
        <v>85</v>
      </c>
      <c r="EM80" s="2" t="s">
        <v>86</v>
      </c>
      <c r="EN80" s="2"/>
      <c r="EO80" s="2" t="s">
        <v>87</v>
      </c>
      <c r="EP80" s="2"/>
      <c r="EQ80" s="2">
        <v>1024</v>
      </c>
      <c r="ER80" s="2">
        <v>140.06</v>
      </c>
      <c r="ES80" s="2">
        <v>0</v>
      </c>
      <c r="ET80" s="2">
        <v>0</v>
      </c>
      <c r="EU80" s="2">
        <v>0</v>
      </c>
      <c r="EV80" s="2">
        <v>140.06</v>
      </c>
      <c r="EW80" s="2">
        <v>13.09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91</v>
      </c>
      <c r="FY80" s="2">
        <v>48</v>
      </c>
      <c r="FZ80" s="2"/>
      <c r="GA80" s="2" t="s">
        <v>3</v>
      </c>
      <c r="GB80" s="2"/>
      <c r="GC80" s="2"/>
      <c r="GD80" s="2">
        <v>1</v>
      </c>
      <c r="GE80" s="2"/>
      <c r="GF80" s="2">
        <v>-14463543</v>
      </c>
      <c r="GG80" s="2">
        <v>2</v>
      </c>
      <c r="GH80" s="2">
        <v>1</v>
      </c>
      <c r="GI80" s="2">
        <v>2</v>
      </c>
      <c r="GJ80" s="2">
        <v>0</v>
      </c>
      <c r="GK80" s="2">
        <v>0</v>
      </c>
      <c r="GL80" s="2">
        <f t="shared" si="89"/>
        <v>0</v>
      </c>
      <c r="GM80" s="2">
        <f t="shared" si="90"/>
        <v>67.31</v>
      </c>
      <c r="GN80" s="2">
        <f t="shared" si="91"/>
        <v>67.31</v>
      </c>
      <c r="GO80" s="2">
        <f t="shared" si="92"/>
        <v>0</v>
      </c>
      <c r="GP80" s="2">
        <f t="shared" si="93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94"/>
        <v>0</v>
      </c>
      <c r="GW80" s="2">
        <v>1</v>
      </c>
      <c r="GX80" s="2">
        <f t="shared" si="95"/>
        <v>0</v>
      </c>
      <c r="GY80" s="2"/>
      <c r="GZ80" s="2"/>
      <c r="HA80" s="2">
        <v>0</v>
      </c>
      <c r="HB80" s="2">
        <v>0</v>
      </c>
      <c r="HC80" s="2">
        <f t="shared" si="96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5">
      <c r="A81" s="3">
        <v>17</v>
      </c>
      <c r="B81" s="3">
        <v>1</v>
      </c>
      <c r="C81" s="3">
        <f>ROW(SmtRes!A236)</f>
        <v>236</v>
      </c>
      <c r="D81" s="3">
        <f>ROW(EtalonRes!A338)</f>
        <v>338</v>
      </c>
      <c r="E81" s="3" t="s">
        <v>3</v>
      </c>
      <c r="F81" s="3" t="s">
        <v>141</v>
      </c>
      <c r="G81" s="3" t="s">
        <v>142</v>
      </c>
      <c r="H81" s="3" t="s">
        <v>143</v>
      </c>
      <c r="I81" s="3">
        <f>ROUND(16/100,9)</f>
        <v>0.16</v>
      </c>
      <c r="J81" s="3">
        <v>0</v>
      </c>
      <c r="K81" s="3">
        <f>ROUND(16/100,9)</f>
        <v>0.16</v>
      </c>
      <c r="O81" s="3">
        <f t="shared" si="72"/>
        <v>1586.82</v>
      </c>
      <c r="P81" s="3">
        <f t="shared" si="73"/>
        <v>0</v>
      </c>
      <c r="Q81" s="3">
        <f>(ROUND((ROUND((((ET81*1.2))*AV81*I81),2)*BB81),2)+ROUND((ROUND(((AE81-((EU81*1.2)))*AV81*I81),2)*BS81),2))</f>
        <v>0</v>
      </c>
      <c r="R81" s="3">
        <f>(ROUND((ROUND((((EU81*1.2))*AV81*I81),2)*BS81),2)+ROUND((ROUND(((AE81-((EU81*1.2)))*AV81*I81),2)*BS81),2))</f>
        <v>0</v>
      </c>
      <c r="S81" s="3">
        <f t="shared" si="74"/>
        <v>1586.82</v>
      </c>
      <c r="T81" s="3">
        <f t="shared" si="75"/>
        <v>0</v>
      </c>
      <c r="U81" s="3">
        <f t="shared" si="76"/>
        <v>2.6314041599999998</v>
      </c>
      <c r="V81" s="3">
        <f t="shared" si="77"/>
        <v>0</v>
      </c>
      <c r="W81" s="3">
        <f t="shared" si="78"/>
        <v>0</v>
      </c>
      <c r="X81" s="3">
        <f>(ROUND((((S81+ROUND((ROUND((((EU81*1.2))*AV81*I81),2)*BS81),2))*AT81)/100),2)+ROUND(((ROUND((ROUND(((AE81-((EU81*1.2)))*AV81*I81),2)*BS81),2)*AT81)/100),2))</f>
        <v>1444.01</v>
      </c>
      <c r="Y81" s="3">
        <f>(ROUND((((S81+ROUND((ROUND((((EU81*1.2))*AV81*I81),2)*BS81),2))*AU81)/100),2)+ROUND(((ROUND((ROUND(((AE81-((EU81*1.2)))*AV81*I81),2)*BS81),2)*AU81)/100),2))</f>
        <v>761.67</v>
      </c>
      <c r="AA81" s="3">
        <v>-1</v>
      </c>
      <c r="AB81" s="3">
        <f t="shared" si="79"/>
        <v>168.072</v>
      </c>
      <c r="AC81" s="3">
        <f>ROUND(((ES81*1)),6)</f>
        <v>0</v>
      </c>
      <c r="AD81" s="3">
        <f>ROUND(((((ET81*1.2))-((EU81*1.2)))+AE81),6)</f>
        <v>0</v>
      </c>
      <c r="AE81" s="3">
        <f>ROUND(((EU81*1.2)),6)</f>
        <v>0</v>
      </c>
      <c r="AF81" s="3">
        <f>ROUND(((EV81*1.2)),6)</f>
        <v>168.072</v>
      </c>
      <c r="AG81" s="3">
        <f t="shared" si="80"/>
        <v>0</v>
      </c>
      <c r="AH81" s="3">
        <f>((EW81*1.2))</f>
        <v>15.707999999999998</v>
      </c>
      <c r="AI81" s="3">
        <f>((EX81*1.2))</f>
        <v>0</v>
      </c>
      <c r="AJ81" s="3">
        <f t="shared" si="81"/>
        <v>0</v>
      </c>
      <c r="AK81" s="3">
        <v>140.06</v>
      </c>
      <c r="AL81" s="3">
        <v>0</v>
      </c>
      <c r="AM81" s="3">
        <v>0</v>
      </c>
      <c r="AN81" s="3">
        <v>0</v>
      </c>
      <c r="AO81" s="3">
        <v>140.06</v>
      </c>
      <c r="AP81" s="3">
        <v>0</v>
      </c>
      <c r="AQ81" s="3">
        <v>13.09</v>
      </c>
      <c r="AR81" s="3">
        <v>0</v>
      </c>
      <c r="AS81" s="3">
        <v>0</v>
      </c>
      <c r="AT81" s="3">
        <v>91</v>
      </c>
      <c r="AU81" s="3">
        <v>48</v>
      </c>
      <c r="AV81" s="3">
        <v>1.0469999999999999</v>
      </c>
      <c r="AW81" s="3">
        <v>1</v>
      </c>
      <c r="AZ81" s="3">
        <v>1</v>
      </c>
      <c r="BA81" s="3">
        <v>56.35</v>
      </c>
      <c r="BB81" s="3">
        <v>1</v>
      </c>
      <c r="BC81" s="3">
        <v>1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0</v>
      </c>
      <c r="BI81" s="3">
        <v>1</v>
      </c>
      <c r="BJ81" s="3" t="s">
        <v>144</v>
      </c>
      <c r="BM81" s="3">
        <v>106</v>
      </c>
      <c r="BN81" s="3">
        <v>0</v>
      </c>
      <c r="BO81" s="3" t="s">
        <v>141</v>
      </c>
      <c r="BP81" s="3">
        <v>1</v>
      </c>
      <c r="BQ81" s="3">
        <v>60</v>
      </c>
      <c r="BR81" s="3">
        <v>0</v>
      </c>
      <c r="BS81" s="3">
        <v>56.35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91</v>
      </c>
      <c r="CA81" s="3">
        <v>48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1356</v>
      </c>
      <c r="CO81" s="3">
        <v>0</v>
      </c>
      <c r="CP81" s="3">
        <f t="shared" si="82"/>
        <v>1586.82</v>
      </c>
      <c r="CQ81" s="3">
        <f t="shared" si="83"/>
        <v>0</v>
      </c>
      <c r="CR81" s="3">
        <f>(ROUND((ROUND((((ET81*1.2))*AV81*1),2)*BB81),2)+ROUND((ROUND(((AE81-((EU81*1.2)))*AV81*1),2)*BS81),2))</f>
        <v>0</v>
      </c>
      <c r="CS81" s="3">
        <f>(ROUND((ROUND((((EU81*1.2))*AV81*1),2)*BS81),2)+ROUND((ROUND(((AE81-((EU81*1.2)))*AV81*1),2)*BS81),2))</f>
        <v>0</v>
      </c>
      <c r="CT81" s="3">
        <f t="shared" si="84"/>
        <v>9915.91</v>
      </c>
      <c r="CU81" s="3">
        <f t="shared" si="85"/>
        <v>0</v>
      </c>
      <c r="CV81" s="3">
        <f t="shared" si="86"/>
        <v>16.446275999999997</v>
      </c>
      <c r="CW81" s="3">
        <f t="shared" si="87"/>
        <v>0</v>
      </c>
      <c r="CX81" s="3">
        <f t="shared" si="88"/>
        <v>0</v>
      </c>
      <c r="CY81" s="3">
        <f>(ROUND((((S81+ROUND((ROUND((((EU81*1.2))*AV81*1),2)*BS81),2))*AT81)/100),2)+ROUND(((ROUND((ROUND(((AE81-((EU81*1.2)))*AV81*1),2)*BS81),2)*AT81)/100),2))</f>
        <v>1444.01</v>
      </c>
      <c r="CZ81" s="3">
        <f>(ROUND((((S81+ROUND((ROUND((((EU81*1.2))*AV81*1),2)*BS81),2))*AU81)/100),2)+ROUND(((ROUND((ROUND(((AE81-((EU81*1.2)))*AV81*1),2)*BS81),2)*AU81)/100),2))</f>
        <v>761.67</v>
      </c>
      <c r="DB81" s="3">
        <v>96</v>
      </c>
      <c r="DC81" s="3" t="s">
        <v>3</v>
      </c>
      <c r="DD81" s="3" t="s">
        <v>82</v>
      </c>
      <c r="DE81" s="3" t="s">
        <v>83</v>
      </c>
      <c r="DF81" s="3" t="s">
        <v>83</v>
      </c>
      <c r="DG81" s="3" t="s">
        <v>83</v>
      </c>
      <c r="DH81" s="3" t="s">
        <v>3</v>
      </c>
      <c r="DI81" s="3" t="s">
        <v>83</v>
      </c>
      <c r="DJ81" s="3" t="s">
        <v>83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U81" s="3">
        <v>1013</v>
      </c>
      <c r="DV81" s="3" t="s">
        <v>143</v>
      </c>
      <c r="DW81" s="3" t="s">
        <v>143</v>
      </c>
      <c r="DX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55394010</v>
      </c>
      <c r="EF81" s="3">
        <v>60</v>
      </c>
      <c r="EG81" s="3" t="s">
        <v>84</v>
      </c>
      <c r="EH81" s="3">
        <v>0</v>
      </c>
      <c r="EI81" s="3" t="s">
        <v>3</v>
      </c>
      <c r="EJ81" s="3">
        <v>1</v>
      </c>
      <c r="EK81" s="3">
        <v>106</v>
      </c>
      <c r="EL81" s="3" t="s">
        <v>85</v>
      </c>
      <c r="EM81" s="3" t="s">
        <v>86</v>
      </c>
      <c r="EO81" s="3" t="s">
        <v>87</v>
      </c>
      <c r="EQ81" s="3">
        <v>1024</v>
      </c>
      <c r="ER81" s="3">
        <v>140.06</v>
      </c>
      <c r="ES81" s="3">
        <v>0</v>
      </c>
      <c r="ET81" s="3">
        <v>0</v>
      </c>
      <c r="EU81" s="3">
        <v>0</v>
      </c>
      <c r="EV81" s="3">
        <v>140.06</v>
      </c>
      <c r="EW81" s="3">
        <v>13.09</v>
      </c>
      <c r="EX81" s="3">
        <v>0</v>
      </c>
      <c r="EY81" s="3">
        <v>0</v>
      </c>
      <c r="FQ81" s="3">
        <v>0</v>
      </c>
      <c r="FR81" s="3">
        <v>0</v>
      </c>
      <c r="FS81" s="3">
        <v>0</v>
      </c>
      <c r="FX81" s="3">
        <v>91</v>
      </c>
      <c r="FY81" s="3">
        <v>48</v>
      </c>
      <c r="GA81" s="3" t="s">
        <v>3</v>
      </c>
      <c r="GD81" s="3">
        <v>1</v>
      </c>
      <c r="GF81" s="3">
        <v>-14463543</v>
      </c>
      <c r="GG81" s="3">
        <v>2</v>
      </c>
      <c r="GH81" s="3">
        <v>1</v>
      </c>
      <c r="GI81" s="3">
        <v>2</v>
      </c>
      <c r="GJ81" s="3">
        <v>0</v>
      </c>
      <c r="GK81" s="3">
        <v>0</v>
      </c>
      <c r="GL81" s="3">
        <f t="shared" si="89"/>
        <v>0</v>
      </c>
      <c r="GM81" s="3">
        <f t="shared" si="90"/>
        <v>3792.5</v>
      </c>
      <c r="GN81" s="3">
        <f t="shared" si="91"/>
        <v>3792.5</v>
      </c>
      <c r="GO81" s="3">
        <f t="shared" si="92"/>
        <v>0</v>
      </c>
      <c r="GP81" s="3">
        <f t="shared" si="93"/>
        <v>0</v>
      </c>
      <c r="GR81" s="3">
        <v>0</v>
      </c>
      <c r="GS81" s="3">
        <v>3</v>
      </c>
      <c r="GT81" s="3">
        <v>0</v>
      </c>
      <c r="GU81" s="3" t="s">
        <v>3</v>
      </c>
      <c r="GV81" s="3">
        <f t="shared" si="94"/>
        <v>0</v>
      </c>
      <c r="GW81" s="3">
        <v>1</v>
      </c>
      <c r="GX81" s="3">
        <f t="shared" si="95"/>
        <v>0</v>
      </c>
      <c r="HA81" s="3">
        <v>0</v>
      </c>
      <c r="HB81" s="3">
        <v>0</v>
      </c>
      <c r="HC81" s="3">
        <f t="shared" si="96"/>
        <v>0</v>
      </c>
      <c r="HE81" s="3" t="s">
        <v>3</v>
      </c>
      <c r="HF81" s="3" t="s">
        <v>3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5">
      <c r="A82" s="2">
        <v>17</v>
      </c>
      <c r="B82" s="2">
        <v>1</v>
      </c>
      <c r="C82" s="2">
        <f>ROW(SmtRes!A243)</f>
        <v>243</v>
      </c>
      <c r="D82" s="2">
        <f>ROW(EtalonRes!A347)</f>
        <v>347</v>
      </c>
      <c r="E82" s="2" t="s">
        <v>145</v>
      </c>
      <c r="F82" s="2" t="s">
        <v>146</v>
      </c>
      <c r="G82" s="2" t="s">
        <v>147</v>
      </c>
      <c r="H82" s="2" t="s">
        <v>27</v>
      </c>
      <c r="I82" s="2">
        <v>1</v>
      </c>
      <c r="J82" s="2">
        <v>0</v>
      </c>
      <c r="K82" s="2">
        <v>1</v>
      </c>
      <c r="L82" s="2"/>
      <c r="M82" s="2"/>
      <c r="N82" s="2"/>
      <c r="O82" s="2">
        <f t="shared" si="72"/>
        <v>19.48</v>
      </c>
      <c r="P82" s="2">
        <f t="shared" si="73"/>
        <v>0</v>
      </c>
      <c r="Q82" s="2">
        <f>(ROUND((ROUND(((((ET82*1.2)*0.3))*AV82*I82),2)*BB82),2)+ROUND((ROUND(((AE82-(((EU82*1.2)*0.3)))*AV82*I82),2)*BS82),2))</f>
        <v>9.39</v>
      </c>
      <c r="R82" s="2">
        <f>(ROUND((ROUND(((((EU82*1.2)*0.3))*AV82*I82),2)*BS82),2)+ROUND((ROUND(((AE82-(((EU82*1.2)*0.3)))*AV82*I82),2)*BS82),2))</f>
        <v>1.71</v>
      </c>
      <c r="S82" s="2">
        <f t="shared" si="74"/>
        <v>10.09</v>
      </c>
      <c r="T82" s="2">
        <f t="shared" si="75"/>
        <v>0</v>
      </c>
      <c r="U82" s="2">
        <f t="shared" si="76"/>
        <v>0.7764551999999999</v>
      </c>
      <c r="V82" s="2">
        <f t="shared" si="77"/>
        <v>0</v>
      </c>
      <c r="W82" s="2">
        <f t="shared" si="78"/>
        <v>0</v>
      </c>
      <c r="X82" s="2">
        <f>(ROUND((((S82+ROUND((ROUND(((((EU82*1.2)*0.3))*AV82*I82),2)*BS82),2))*AT82)/100),2)+ROUND(((ROUND((ROUND(((AE82-(((EU82*1.2)*0.3)))*AV82*I82),2)*BS82),2)*AT82)/100),2))</f>
        <v>11.45</v>
      </c>
      <c r="Y82" s="2">
        <f>(ROUND((((S82+ROUND((ROUND(((((EU82*1.2)*0.3))*AV82*I82),2)*BS82),2))*AU82)/100),2)+ROUND(((ROUND((ROUND(((AE82-(((EU82*1.2)*0.3)))*AV82*I82),2)*BS82),2)*AU82)/100),2))</f>
        <v>6.02</v>
      </c>
      <c r="Z82" s="2"/>
      <c r="AA82" s="2">
        <v>55944368</v>
      </c>
      <c r="AB82" s="2">
        <f t="shared" si="79"/>
        <v>18.601199999999999</v>
      </c>
      <c r="AC82" s="2">
        <f>ROUND((((ES82*1)*0)),6)</f>
        <v>0</v>
      </c>
      <c r="AD82" s="2">
        <f>ROUND((((((ET82*1.2)*0.3))-(((EU82*1.2)*0.3)))+AE82),6)</f>
        <v>8.9675999999999991</v>
      </c>
      <c r="AE82" s="2">
        <f t="shared" ref="AE82:AF85" si="113">ROUND((((EU82*1.2)*0.3)),6)</f>
        <v>1.6344000000000001</v>
      </c>
      <c r="AF82" s="2">
        <f t="shared" si="113"/>
        <v>9.6335999999999995</v>
      </c>
      <c r="AG82" s="2">
        <f t="shared" si="80"/>
        <v>0</v>
      </c>
      <c r="AH82" s="2">
        <f t="shared" ref="AH82:AI85" si="114">(((EW82*1.2)*0.3))</f>
        <v>0.74159999999999993</v>
      </c>
      <c r="AI82" s="2">
        <f t="shared" si="114"/>
        <v>0</v>
      </c>
      <c r="AJ82" s="2">
        <f t="shared" si="81"/>
        <v>0</v>
      </c>
      <c r="AK82" s="2">
        <v>53.56</v>
      </c>
      <c r="AL82" s="2">
        <v>1.89</v>
      </c>
      <c r="AM82" s="2">
        <v>24.91</v>
      </c>
      <c r="AN82" s="2">
        <v>4.54</v>
      </c>
      <c r="AO82" s="2">
        <v>26.76</v>
      </c>
      <c r="AP82" s="2">
        <v>0</v>
      </c>
      <c r="AQ82" s="2">
        <v>2.06</v>
      </c>
      <c r="AR82" s="2">
        <v>0</v>
      </c>
      <c r="AS82" s="2">
        <v>0</v>
      </c>
      <c r="AT82" s="2">
        <v>97</v>
      </c>
      <c r="AU82" s="2">
        <v>51</v>
      </c>
      <c r="AV82" s="2">
        <v>1.0469999999999999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0</v>
      </c>
      <c r="BI82" s="2">
        <v>2</v>
      </c>
      <c r="BJ82" s="2" t="s">
        <v>148</v>
      </c>
      <c r="BK82" s="2"/>
      <c r="BL82" s="2"/>
      <c r="BM82" s="2">
        <v>67</v>
      </c>
      <c r="BN82" s="2">
        <v>0</v>
      </c>
      <c r="BO82" s="2" t="s">
        <v>146</v>
      </c>
      <c r="BP82" s="2">
        <v>1</v>
      </c>
      <c r="BQ82" s="2">
        <v>40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97</v>
      </c>
      <c r="CA82" s="2">
        <v>51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1355</v>
      </c>
      <c r="CO82" s="2">
        <v>0</v>
      </c>
      <c r="CP82" s="2">
        <f t="shared" si="82"/>
        <v>19.48</v>
      </c>
      <c r="CQ82" s="2">
        <f t="shared" si="83"/>
        <v>0</v>
      </c>
      <c r="CR82" s="2">
        <f>(ROUND((ROUND(((((ET82*1.2)*0.3))*AV82*1),2)*BB82),2)+ROUND((ROUND(((AE82-(((EU82*1.2)*0.3)))*AV82*1),2)*BS82),2))</f>
        <v>9.39</v>
      </c>
      <c r="CS82" s="2">
        <f>(ROUND((ROUND(((((EU82*1.2)*0.3))*AV82*1),2)*BS82),2)+ROUND((ROUND(((AE82-(((EU82*1.2)*0.3)))*AV82*1),2)*BS82),2))</f>
        <v>1.71</v>
      </c>
      <c r="CT82" s="2">
        <f t="shared" si="84"/>
        <v>10.09</v>
      </c>
      <c r="CU82" s="2">
        <f t="shared" si="85"/>
        <v>0</v>
      </c>
      <c r="CV82" s="2">
        <f t="shared" si="86"/>
        <v>0.7764551999999999</v>
      </c>
      <c r="CW82" s="2">
        <f t="shared" si="87"/>
        <v>0</v>
      </c>
      <c r="CX82" s="2">
        <f t="shared" si="88"/>
        <v>0</v>
      </c>
      <c r="CY82" s="2">
        <f>(ROUND((((S82+ROUND((ROUND(((((EU82*1.2)*0.3))*AV82*1),2)*BS82),2))*AT82)/100),2)+ROUND(((ROUND((ROUND(((AE82-(((EU82*1.2)*0.3)))*AV82*1),2)*BS82),2)*AT82)/100),2))</f>
        <v>11.45</v>
      </c>
      <c r="CZ82" s="2">
        <f>(ROUND((((S82+ROUND((ROUND(((((EU82*1.2)*0.3))*AV82*1),2)*BS82),2))*AU82)/100),2)+ROUND(((ROUND((ROUND(((AE82-(((EU82*1.2)*0.3)))*AV82*1),2)*BS82),2)*AU82)/100),2))</f>
        <v>6.02</v>
      </c>
      <c r="DA82" s="2"/>
      <c r="DB82" s="2">
        <v>97</v>
      </c>
      <c r="DC82" s="2" t="s">
        <v>3</v>
      </c>
      <c r="DD82" s="2" t="s">
        <v>29</v>
      </c>
      <c r="DE82" s="2" t="s">
        <v>30</v>
      </c>
      <c r="DF82" s="2" t="s">
        <v>30</v>
      </c>
      <c r="DG82" s="2" t="s">
        <v>30</v>
      </c>
      <c r="DH82" s="2" t="s">
        <v>3</v>
      </c>
      <c r="DI82" s="2" t="s">
        <v>30</v>
      </c>
      <c r="DJ82" s="2" t="s">
        <v>30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1013</v>
      </c>
      <c r="DV82" s="2" t="s">
        <v>27</v>
      </c>
      <c r="DW82" s="2" t="s">
        <v>27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55393971</v>
      </c>
      <c r="EF82" s="2">
        <v>40</v>
      </c>
      <c r="EG82" s="2" t="s">
        <v>31</v>
      </c>
      <c r="EH82" s="2">
        <v>0</v>
      </c>
      <c r="EI82" s="2" t="s">
        <v>3</v>
      </c>
      <c r="EJ82" s="2">
        <v>2</v>
      </c>
      <c r="EK82" s="2">
        <v>67</v>
      </c>
      <c r="EL82" s="2" t="s">
        <v>48</v>
      </c>
      <c r="EM82" s="2" t="s">
        <v>49</v>
      </c>
      <c r="EN82" s="2"/>
      <c r="EO82" s="2" t="s">
        <v>34</v>
      </c>
      <c r="EP82" s="2"/>
      <c r="EQ82" s="2">
        <v>0</v>
      </c>
      <c r="ER82" s="2">
        <v>53.56</v>
      </c>
      <c r="ES82" s="2">
        <v>1.89</v>
      </c>
      <c r="ET82" s="2">
        <v>24.91</v>
      </c>
      <c r="EU82" s="2">
        <v>4.54</v>
      </c>
      <c r="EV82" s="2">
        <v>26.76</v>
      </c>
      <c r="EW82" s="2">
        <v>2.06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97</v>
      </c>
      <c r="FY82" s="2">
        <v>51</v>
      </c>
      <c r="FZ82" s="2"/>
      <c r="GA82" s="2" t="s">
        <v>3</v>
      </c>
      <c r="GB82" s="2"/>
      <c r="GC82" s="2"/>
      <c r="GD82" s="2">
        <v>1</v>
      </c>
      <c r="GE82" s="2"/>
      <c r="GF82" s="2">
        <v>-602266900</v>
      </c>
      <c r="GG82" s="2">
        <v>2</v>
      </c>
      <c r="GH82" s="2">
        <v>1</v>
      </c>
      <c r="GI82" s="2">
        <v>2</v>
      </c>
      <c r="GJ82" s="2">
        <v>0</v>
      </c>
      <c r="GK82" s="2">
        <v>0</v>
      </c>
      <c r="GL82" s="2">
        <f t="shared" si="89"/>
        <v>0</v>
      </c>
      <c r="GM82" s="2">
        <f t="shared" si="90"/>
        <v>36.950000000000003</v>
      </c>
      <c r="GN82" s="2">
        <f t="shared" si="91"/>
        <v>0</v>
      </c>
      <c r="GO82" s="2">
        <f t="shared" si="92"/>
        <v>36.950000000000003</v>
      </c>
      <c r="GP82" s="2">
        <f t="shared" si="93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94"/>
        <v>0</v>
      </c>
      <c r="GW82" s="2">
        <v>1</v>
      </c>
      <c r="GX82" s="2">
        <f t="shared" si="95"/>
        <v>0</v>
      </c>
      <c r="GY82" s="2"/>
      <c r="GZ82" s="2"/>
      <c r="HA82" s="2">
        <v>0</v>
      </c>
      <c r="HB82" s="2">
        <v>0</v>
      </c>
      <c r="HC82" s="2">
        <f t="shared" si="96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5">
      <c r="A83" s="3">
        <v>17</v>
      </c>
      <c r="B83" s="3">
        <v>1</v>
      </c>
      <c r="C83" s="3">
        <f>ROW(SmtRes!A250)</f>
        <v>250</v>
      </c>
      <c r="D83" s="3">
        <f>ROW(EtalonRes!A356)</f>
        <v>356</v>
      </c>
      <c r="E83" s="3" t="s">
        <v>145</v>
      </c>
      <c r="F83" s="3" t="s">
        <v>146</v>
      </c>
      <c r="G83" s="3" t="s">
        <v>147</v>
      </c>
      <c r="H83" s="3" t="s">
        <v>27</v>
      </c>
      <c r="I83" s="3">
        <v>1</v>
      </c>
      <c r="J83" s="3">
        <v>0</v>
      </c>
      <c r="K83" s="3">
        <v>1</v>
      </c>
      <c r="O83" s="3">
        <f t="shared" si="72"/>
        <v>754.02</v>
      </c>
      <c r="P83" s="3">
        <f t="shared" si="73"/>
        <v>0</v>
      </c>
      <c r="Q83" s="3">
        <f>(ROUND((ROUND(((((ET83*1.2)*0.3))*AV83*I83),2)*BB83),2)+ROUND((ROUND(((AE83-(((EU83*1.2)*0.3)))*AV83*I83),2)*BS83),2))</f>
        <v>185.45</v>
      </c>
      <c r="R83" s="3">
        <f>(ROUND((ROUND(((((EU83*1.2)*0.3))*AV83*I83),2)*BS83),2)+ROUND((ROUND(((AE83-(((EU83*1.2)*0.3)))*AV83*I83),2)*BS83),2))</f>
        <v>96.36</v>
      </c>
      <c r="S83" s="3">
        <f t="shared" si="74"/>
        <v>568.57000000000005</v>
      </c>
      <c r="T83" s="3">
        <f t="shared" si="75"/>
        <v>0</v>
      </c>
      <c r="U83" s="3">
        <f t="shared" si="76"/>
        <v>0.7764551999999999</v>
      </c>
      <c r="V83" s="3">
        <f t="shared" si="77"/>
        <v>0</v>
      </c>
      <c r="W83" s="3">
        <f t="shared" si="78"/>
        <v>0</v>
      </c>
      <c r="X83" s="3">
        <f>(ROUND((((S83+ROUND((ROUND(((((EU83*1.2)*0.3))*AV83*I83),2)*BS83),2))*AT83)/100),2)+ROUND(((ROUND((ROUND(((AE83-(((EU83*1.2)*0.3)))*AV83*I83),2)*BS83),2)*AT83)/100),2))</f>
        <v>644.98</v>
      </c>
      <c r="Y83" s="3">
        <f>(ROUND((((S83+ROUND((ROUND(((((EU83*1.2)*0.3))*AV83*I83),2)*BS83),2))*AU83)/100),2)+ROUND(((ROUND((ROUND(((AE83-(((EU83*1.2)*0.3)))*AV83*I83),2)*BS83),2)*AU83)/100),2))</f>
        <v>339.11</v>
      </c>
      <c r="AA83" s="3">
        <v>55944370</v>
      </c>
      <c r="AB83" s="3">
        <f t="shared" si="79"/>
        <v>18.601199999999999</v>
      </c>
      <c r="AC83" s="3">
        <f>ROUND((((ES83*1)*0)),6)</f>
        <v>0</v>
      </c>
      <c r="AD83" s="3">
        <f>ROUND((((((ET83*1.2)*0.3))-(((EU83*1.2)*0.3)))+AE83),6)</f>
        <v>8.9675999999999991</v>
      </c>
      <c r="AE83" s="3">
        <f t="shared" si="113"/>
        <v>1.6344000000000001</v>
      </c>
      <c r="AF83" s="3">
        <f t="shared" si="113"/>
        <v>9.6335999999999995</v>
      </c>
      <c r="AG83" s="3">
        <f t="shared" si="80"/>
        <v>0</v>
      </c>
      <c r="AH83" s="3">
        <f t="shared" si="114"/>
        <v>0.74159999999999993</v>
      </c>
      <c r="AI83" s="3">
        <f t="shared" si="114"/>
        <v>0</v>
      </c>
      <c r="AJ83" s="3">
        <f t="shared" si="81"/>
        <v>0</v>
      </c>
      <c r="AK83" s="3">
        <v>53.56</v>
      </c>
      <c r="AL83" s="3">
        <v>1.89</v>
      </c>
      <c r="AM83" s="3">
        <v>24.91</v>
      </c>
      <c r="AN83" s="3">
        <v>4.54</v>
      </c>
      <c r="AO83" s="3">
        <v>26.76</v>
      </c>
      <c r="AP83" s="3">
        <v>0</v>
      </c>
      <c r="AQ83" s="3">
        <v>2.06</v>
      </c>
      <c r="AR83" s="3">
        <v>0</v>
      </c>
      <c r="AS83" s="3">
        <v>0</v>
      </c>
      <c r="AT83" s="3">
        <v>97</v>
      </c>
      <c r="AU83" s="3">
        <v>51</v>
      </c>
      <c r="AV83" s="3">
        <v>1.0469999999999999</v>
      </c>
      <c r="AW83" s="3">
        <v>1</v>
      </c>
      <c r="AZ83" s="3">
        <v>1</v>
      </c>
      <c r="BA83" s="3">
        <v>56.35</v>
      </c>
      <c r="BB83" s="3">
        <v>19.75</v>
      </c>
      <c r="BC83" s="3">
        <v>12.28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0</v>
      </c>
      <c r="BI83" s="3">
        <v>2</v>
      </c>
      <c r="BJ83" s="3" t="s">
        <v>148</v>
      </c>
      <c r="BM83" s="3">
        <v>67</v>
      </c>
      <c r="BN83" s="3">
        <v>0</v>
      </c>
      <c r="BO83" s="3" t="s">
        <v>146</v>
      </c>
      <c r="BP83" s="3">
        <v>1</v>
      </c>
      <c r="BQ83" s="3">
        <v>40</v>
      </c>
      <c r="BR83" s="3">
        <v>0</v>
      </c>
      <c r="BS83" s="3">
        <v>56.35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97</v>
      </c>
      <c r="CA83" s="3">
        <v>51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1355</v>
      </c>
      <c r="CO83" s="3">
        <v>0</v>
      </c>
      <c r="CP83" s="3">
        <f t="shared" si="82"/>
        <v>754.02</v>
      </c>
      <c r="CQ83" s="3">
        <f t="shared" si="83"/>
        <v>0</v>
      </c>
      <c r="CR83" s="3">
        <f>(ROUND((ROUND(((((ET83*1.2)*0.3))*AV83*1),2)*BB83),2)+ROUND((ROUND(((AE83-(((EU83*1.2)*0.3)))*AV83*1),2)*BS83),2))</f>
        <v>185.45</v>
      </c>
      <c r="CS83" s="3">
        <f>(ROUND((ROUND(((((EU83*1.2)*0.3))*AV83*1),2)*BS83),2)+ROUND((ROUND(((AE83-(((EU83*1.2)*0.3)))*AV83*1),2)*BS83),2))</f>
        <v>96.36</v>
      </c>
      <c r="CT83" s="3">
        <f t="shared" si="84"/>
        <v>568.57000000000005</v>
      </c>
      <c r="CU83" s="3">
        <f t="shared" si="85"/>
        <v>0</v>
      </c>
      <c r="CV83" s="3">
        <f t="shared" si="86"/>
        <v>0.7764551999999999</v>
      </c>
      <c r="CW83" s="3">
        <f t="shared" si="87"/>
        <v>0</v>
      </c>
      <c r="CX83" s="3">
        <f t="shared" si="88"/>
        <v>0</v>
      </c>
      <c r="CY83" s="3">
        <f>(ROUND((((S83+ROUND((ROUND(((((EU83*1.2)*0.3))*AV83*1),2)*BS83),2))*AT83)/100),2)+ROUND(((ROUND((ROUND(((AE83-(((EU83*1.2)*0.3)))*AV83*1),2)*BS83),2)*AT83)/100),2))</f>
        <v>644.98</v>
      </c>
      <c r="CZ83" s="3">
        <f>(ROUND((((S83+ROUND((ROUND(((((EU83*1.2)*0.3))*AV83*1),2)*BS83),2))*AU83)/100),2)+ROUND(((ROUND((ROUND(((AE83-(((EU83*1.2)*0.3)))*AV83*1),2)*BS83),2)*AU83)/100),2))</f>
        <v>339.11</v>
      </c>
      <c r="DB83" s="3">
        <v>99</v>
      </c>
      <c r="DC83" s="3" t="s">
        <v>3</v>
      </c>
      <c r="DD83" s="3" t="s">
        <v>29</v>
      </c>
      <c r="DE83" s="3" t="s">
        <v>30</v>
      </c>
      <c r="DF83" s="3" t="s">
        <v>30</v>
      </c>
      <c r="DG83" s="3" t="s">
        <v>30</v>
      </c>
      <c r="DH83" s="3" t="s">
        <v>3</v>
      </c>
      <c r="DI83" s="3" t="s">
        <v>30</v>
      </c>
      <c r="DJ83" s="3" t="s">
        <v>30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U83" s="3">
        <v>1013</v>
      </c>
      <c r="DV83" s="3" t="s">
        <v>27</v>
      </c>
      <c r="DW83" s="3" t="s">
        <v>27</v>
      </c>
      <c r="DX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55393971</v>
      </c>
      <c r="EF83" s="3">
        <v>40</v>
      </c>
      <c r="EG83" s="3" t="s">
        <v>31</v>
      </c>
      <c r="EH83" s="3">
        <v>0</v>
      </c>
      <c r="EI83" s="3" t="s">
        <v>3</v>
      </c>
      <c r="EJ83" s="3">
        <v>2</v>
      </c>
      <c r="EK83" s="3">
        <v>67</v>
      </c>
      <c r="EL83" s="3" t="s">
        <v>48</v>
      </c>
      <c r="EM83" s="3" t="s">
        <v>49</v>
      </c>
      <c r="EO83" s="3" t="s">
        <v>34</v>
      </c>
      <c r="EQ83" s="3">
        <v>0</v>
      </c>
      <c r="ER83" s="3">
        <v>53.56</v>
      </c>
      <c r="ES83" s="3">
        <v>1.89</v>
      </c>
      <c r="ET83" s="3">
        <v>24.91</v>
      </c>
      <c r="EU83" s="3">
        <v>4.54</v>
      </c>
      <c r="EV83" s="3">
        <v>26.76</v>
      </c>
      <c r="EW83" s="3">
        <v>2.06</v>
      </c>
      <c r="EX83" s="3">
        <v>0</v>
      </c>
      <c r="EY83" s="3">
        <v>0</v>
      </c>
      <c r="FQ83" s="3">
        <v>0</v>
      </c>
      <c r="FR83" s="3">
        <v>0</v>
      </c>
      <c r="FS83" s="3">
        <v>0</v>
      </c>
      <c r="FX83" s="3">
        <v>97</v>
      </c>
      <c r="FY83" s="3">
        <v>51</v>
      </c>
      <c r="GA83" s="3" t="s">
        <v>3</v>
      </c>
      <c r="GD83" s="3">
        <v>1</v>
      </c>
      <c r="GF83" s="3">
        <v>-602266900</v>
      </c>
      <c r="GG83" s="3">
        <v>2</v>
      </c>
      <c r="GH83" s="3">
        <v>1</v>
      </c>
      <c r="GI83" s="3">
        <v>2</v>
      </c>
      <c r="GJ83" s="3">
        <v>0</v>
      </c>
      <c r="GK83" s="3">
        <v>0</v>
      </c>
      <c r="GL83" s="3">
        <f t="shared" si="89"/>
        <v>0</v>
      </c>
      <c r="GM83" s="3">
        <f t="shared" si="90"/>
        <v>1738.11</v>
      </c>
      <c r="GN83" s="3">
        <f t="shared" si="91"/>
        <v>0</v>
      </c>
      <c r="GO83" s="3">
        <f t="shared" si="92"/>
        <v>1738.11</v>
      </c>
      <c r="GP83" s="3">
        <f t="shared" si="93"/>
        <v>0</v>
      </c>
      <c r="GR83" s="3">
        <v>0</v>
      </c>
      <c r="GS83" s="3">
        <v>3</v>
      </c>
      <c r="GT83" s="3">
        <v>0</v>
      </c>
      <c r="GU83" s="3" t="s">
        <v>3</v>
      </c>
      <c r="GV83" s="3">
        <f t="shared" si="94"/>
        <v>0</v>
      </c>
      <c r="GW83" s="3">
        <v>1</v>
      </c>
      <c r="GX83" s="3">
        <f t="shared" si="95"/>
        <v>0</v>
      </c>
      <c r="HA83" s="3">
        <v>0</v>
      </c>
      <c r="HB83" s="3">
        <v>0</v>
      </c>
      <c r="HC83" s="3">
        <f t="shared" si="96"/>
        <v>0</v>
      </c>
      <c r="HE83" s="3" t="s">
        <v>3</v>
      </c>
      <c r="HF83" s="3" t="s">
        <v>3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5">
      <c r="A84" s="2">
        <v>17</v>
      </c>
      <c r="B84" s="2">
        <v>1</v>
      </c>
      <c r="C84" s="2">
        <f>ROW(SmtRes!A257)</f>
        <v>257</v>
      </c>
      <c r="D84" s="2">
        <f>ROW(EtalonRes!A365)</f>
        <v>365</v>
      </c>
      <c r="E84" s="2" t="s">
        <v>149</v>
      </c>
      <c r="F84" s="2" t="s">
        <v>146</v>
      </c>
      <c r="G84" s="2" t="s">
        <v>150</v>
      </c>
      <c r="H84" s="2" t="s">
        <v>27</v>
      </c>
      <c r="I84" s="2">
        <v>1</v>
      </c>
      <c r="J84" s="2">
        <v>0</v>
      </c>
      <c r="K84" s="2">
        <v>1</v>
      </c>
      <c r="L84" s="2"/>
      <c r="M84" s="2"/>
      <c r="N84" s="2"/>
      <c r="O84" s="2">
        <f t="shared" si="72"/>
        <v>19.48</v>
      </c>
      <c r="P84" s="2">
        <f t="shared" si="73"/>
        <v>0</v>
      </c>
      <c r="Q84" s="2">
        <f>(ROUND((ROUND(((((ET84*1.2)*0.3))*AV84*I84),2)*BB84),2)+ROUND((ROUND(((AE84-(((EU84*1.2)*0.3)))*AV84*I84),2)*BS84),2))</f>
        <v>9.39</v>
      </c>
      <c r="R84" s="2">
        <f>(ROUND((ROUND(((((EU84*1.2)*0.3))*AV84*I84),2)*BS84),2)+ROUND((ROUND(((AE84-(((EU84*1.2)*0.3)))*AV84*I84),2)*BS84),2))</f>
        <v>1.71</v>
      </c>
      <c r="S84" s="2">
        <f t="shared" si="74"/>
        <v>10.09</v>
      </c>
      <c r="T84" s="2">
        <f t="shared" si="75"/>
        <v>0</v>
      </c>
      <c r="U84" s="2">
        <f t="shared" si="76"/>
        <v>0.7764551999999999</v>
      </c>
      <c r="V84" s="2">
        <f t="shared" si="77"/>
        <v>0</v>
      </c>
      <c r="W84" s="2">
        <f t="shared" si="78"/>
        <v>0</v>
      </c>
      <c r="X84" s="2">
        <f>(ROUND((((S84+ROUND((ROUND(((((EU84*1.2)*0.3))*AV84*I84),2)*BS84),2))*AT84)/100),2)+ROUND(((ROUND((ROUND(((AE84-(((EU84*1.2)*0.3)))*AV84*I84),2)*BS84),2)*AT84)/100),2))</f>
        <v>11.45</v>
      </c>
      <c r="Y84" s="2">
        <f>(ROUND((((S84+ROUND((ROUND(((((EU84*1.2)*0.3))*AV84*I84),2)*BS84),2))*AU84)/100),2)+ROUND(((ROUND((ROUND(((AE84-(((EU84*1.2)*0.3)))*AV84*I84),2)*BS84),2)*AU84)/100),2))</f>
        <v>6.02</v>
      </c>
      <c r="Z84" s="2"/>
      <c r="AA84" s="2">
        <v>55944368</v>
      </c>
      <c r="AB84" s="2">
        <f t="shared" si="79"/>
        <v>18.601199999999999</v>
      </c>
      <c r="AC84" s="2">
        <f>ROUND((((ES84*1)*0)),6)</f>
        <v>0</v>
      </c>
      <c r="AD84" s="2">
        <f>ROUND((((((ET84*1.2)*0.3))-(((EU84*1.2)*0.3)))+AE84),6)</f>
        <v>8.9675999999999991</v>
      </c>
      <c r="AE84" s="2">
        <f t="shared" si="113"/>
        <v>1.6344000000000001</v>
      </c>
      <c r="AF84" s="2">
        <f t="shared" si="113"/>
        <v>9.6335999999999995</v>
      </c>
      <c r="AG84" s="2">
        <f t="shared" si="80"/>
        <v>0</v>
      </c>
      <c r="AH84" s="2">
        <f t="shared" si="114"/>
        <v>0.74159999999999993</v>
      </c>
      <c r="AI84" s="2">
        <f t="shared" si="114"/>
        <v>0</v>
      </c>
      <c r="AJ84" s="2">
        <f t="shared" si="81"/>
        <v>0</v>
      </c>
      <c r="AK84" s="2">
        <v>53.56</v>
      </c>
      <c r="AL84" s="2">
        <v>1.89</v>
      </c>
      <c r="AM84" s="2">
        <v>24.91</v>
      </c>
      <c r="AN84" s="2">
        <v>4.54</v>
      </c>
      <c r="AO84" s="2">
        <v>26.76</v>
      </c>
      <c r="AP84" s="2">
        <v>0</v>
      </c>
      <c r="AQ84" s="2">
        <v>2.06</v>
      </c>
      <c r="AR84" s="2">
        <v>0</v>
      </c>
      <c r="AS84" s="2">
        <v>0</v>
      </c>
      <c r="AT84" s="2">
        <v>97</v>
      </c>
      <c r="AU84" s="2">
        <v>51</v>
      </c>
      <c r="AV84" s="2">
        <v>1.0469999999999999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0</v>
      </c>
      <c r="BI84" s="2">
        <v>2</v>
      </c>
      <c r="BJ84" s="2" t="s">
        <v>148</v>
      </c>
      <c r="BK84" s="2"/>
      <c r="BL84" s="2"/>
      <c r="BM84" s="2">
        <v>67</v>
      </c>
      <c r="BN84" s="2">
        <v>0</v>
      </c>
      <c r="BO84" s="2" t="s">
        <v>146</v>
      </c>
      <c r="BP84" s="2">
        <v>1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97</v>
      </c>
      <c r="CA84" s="2">
        <v>51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1355</v>
      </c>
      <c r="CO84" s="2">
        <v>0</v>
      </c>
      <c r="CP84" s="2">
        <f t="shared" si="82"/>
        <v>19.48</v>
      </c>
      <c r="CQ84" s="2">
        <f t="shared" si="83"/>
        <v>0</v>
      </c>
      <c r="CR84" s="2">
        <f>(ROUND((ROUND(((((ET84*1.2)*0.3))*AV84*1),2)*BB84),2)+ROUND((ROUND(((AE84-(((EU84*1.2)*0.3)))*AV84*1),2)*BS84),2))</f>
        <v>9.39</v>
      </c>
      <c r="CS84" s="2">
        <f>(ROUND((ROUND(((((EU84*1.2)*0.3))*AV84*1),2)*BS84),2)+ROUND((ROUND(((AE84-(((EU84*1.2)*0.3)))*AV84*1),2)*BS84),2))</f>
        <v>1.71</v>
      </c>
      <c r="CT84" s="2">
        <f t="shared" si="84"/>
        <v>10.09</v>
      </c>
      <c r="CU84" s="2">
        <f t="shared" si="85"/>
        <v>0</v>
      </c>
      <c r="CV84" s="2">
        <f t="shared" si="86"/>
        <v>0.7764551999999999</v>
      </c>
      <c r="CW84" s="2">
        <f t="shared" si="87"/>
        <v>0</v>
      </c>
      <c r="CX84" s="2">
        <f t="shared" si="88"/>
        <v>0</v>
      </c>
      <c r="CY84" s="2">
        <f>(ROUND((((S84+ROUND((ROUND(((((EU84*1.2)*0.3))*AV84*1),2)*BS84),2))*AT84)/100),2)+ROUND(((ROUND((ROUND(((AE84-(((EU84*1.2)*0.3)))*AV84*1),2)*BS84),2)*AT84)/100),2))</f>
        <v>11.45</v>
      </c>
      <c r="CZ84" s="2">
        <f>(ROUND((((S84+ROUND((ROUND(((((EU84*1.2)*0.3))*AV84*1),2)*BS84),2))*AU84)/100),2)+ROUND(((ROUND((ROUND(((AE84-(((EU84*1.2)*0.3)))*AV84*1),2)*BS84),2)*AU84)/100),2))</f>
        <v>6.02</v>
      </c>
      <c r="DA84" s="2"/>
      <c r="DB84" s="2">
        <v>101</v>
      </c>
      <c r="DC84" s="2" t="s">
        <v>3</v>
      </c>
      <c r="DD84" s="2" t="s">
        <v>29</v>
      </c>
      <c r="DE84" s="2" t="s">
        <v>30</v>
      </c>
      <c r="DF84" s="2" t="s">
        <v>30</v>
      </c>
      <c r="DG84" s="2" t="s">
        <v>30</v>
      </c>
      <c r="DH84" s="2" t="s">
        <v>3</v>
      </c>
      <c r="DI84" s="2" t="s">
        <v>30</v>
      </c>
      <c r="DJ84" s="2" t="s">
        <v>30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1013</v>
      </c>
      <c r="DV84" s="2" t="s">
        <v>27</v>
      </c>
      <c r="DW84" s="2" t="s">
        <v>27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55393971</v>
      </c>
      <c r="EF84" s="2">
        <v>40</v>
      </c>
      <c r="EG84" s="2" t="s">
        <v>31</v>
      </c>
      <c r="EH84" s="2">
        <v>0</v>
      </c>
      <c r="EI84" s="2" t="s">
        <v>3</v>
      </c>
      <c r="EJ84" s="2">
        <v>2</v>
      </c>
      <c r="EK84" s="2">
        <v>67</v>
      </c>
      <c r="EL84" s="2" t="s">
        <v>48</v>
      </c>
      <c r="EM84" s="2" t="s">
        <v>49</v>
      </c>
      <c r="EN84" s="2"/>
      <c r="EO84" s="2" t="s">
        <v>34</v>
      </c>
      <c r="EP84" s="2"/>
      <c r="EQ84" s="2">
        <v>0</v>
      </c>
      <c r="ER84" s="2">
        <v>53.56</v>
      </c>
      <c r="ES84" s="2">
        <v>1.89</v>
      </c>
      <c r="ET84" s="2">
        <v>24.91</v>
      </c>
      <c r="EU84" s="2">
        <v>4.54</v>
      </c>
      <c r="EV84" s="2">
        <v>26.76</v>
      </c>
      <c r="EW84" s="2">
        <v>2.06</v>
      </c>
      <c r="EX84" s="2">
        <v>0</v>
      </c>
      <c r="EY84" s="2">
        <v>0</v>
      </c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97</v>
      </c>
      <c r="FY84" s="2">
        <v>51</v>
      </c>
      <c r="FZ84" s="2"/>
      <c r="GA84" s="2" t="s">
        <v>3</v>
      </c>
      <c r="GB84" s="2"/>
      <c r="GC84" s="2"/>
      <c r="GD84" s="2">
        <v>1</v>
      </c>
      <c r="GE84" s="2"/>
      <c r="GF84" s="2">
        <v>-78795047</v>
      </c>
      <c r="GG84" s="2">
        <v>2</v>
      </c>
      <c r="GH84" s="2">
        <v>1</v>
      </c>
      <c r="GI84" s="2">
        <v>2</v>
      </c>
      <c r="GJ84" s="2">
        <v>0</v>
      </c>
      <c r="GK84" s="2">
        <v>0</v>
      </c>
      <c r="GL84" s="2">
        <f t="shared" si="89"/>
        <v>0</v>
      </c>
      <c r="GM84" s="2">
        <f t="shared" si="90"/>
        <v>36.950000000000003</v>
      </c>
      <c r="GN84" s="2">
        <f t="shared" si="91"/>
        <v>0</v>
      </c>
      <c r="GO84" s="2">
        <f t="shared" si="92"/>
        <v>36.950000000000003</v>
      </c>
      <c r="GP84" s="2">
        <f t="shared" si="93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94"/>
        <v>0</v>
      </c>
      <c r="GW84" s="2">
        <v>1</v>
      </c>
      <c r="GX84" s="2">
        <f t="shared" si="95"/>
        <v>0</v>
      </c>
      <c r="GY84" s="2"/>
      <c r="GZ84" s="2"/>
      <c r="HA84" s="2">
        <v>0</v>
      </c>
      <c r="HB84" s="2">
        <v>0</v>
      </c>
      <c r="HC84" s="2">
        <f t="shared" si="96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5">
      <c r="A85" s="3">
        <v>17</v>
      </c>
      <c r="B85" s="3">
        <v>1</v>
      </c>
      <c r="C85" s="3">
        <f>ROW(SmtRes!A264)</f>
        <v>264</v>
      </c>
      <c r="D85" s="3">
        <f>ROW(EtalonRes!A374)</f>
        <v>374</v>
      </c>
      <c r="E85" s="3" t="s">
        <v>149</v>
      </c>
      <c r="F85" s="3" t="s">
        <v>146</v>
      </c>
      <c r="G85" s="3" t="s">
        <v>150</v>
      </c>
      <c r="H85" s="3" t="s">
        <v>27</v>
      </c>
      <c r="I85" s="3">
        <v>1</v>
      </c>
      <c r="J85" s="3">
        <v>0</v>
      </c>
      <c r="K85" s="3">
        <v>1</v>
      </c>
      <c r="O85" s="3">
        <f t="shared" si="72"/>
        <v>754.02</v>
      </c>
      <c r="P85" s="3">
        <f t="shared" si="73"/>
        <v>0</v>
      </c>
      <c r="Q85" s="3">
        <f>(ROUND((ROUND(((((ET85*1.2)*0.3))*AV85*I85),2)*BB85),2)+ROUND((ROUND(((AE85-(((EU85*1.2)*0.3)))*AV85*I85),2)*BS85),2))</f>
        <v>185.45</v>
      </c>
      <c r="R85" s="3">
        <f>(ROUND((ROUND(((((EU85*1.2)*0.3))*AV85*I85),2)*BS85),2)+ROUND((ROUND(((AE85-(((EU85*1.2)*0.3)))*AV85*I85),2)*BS85),2))</f>
        <v>96.36</v>
      </c>
      <c r="S85" s="3">
        <f t="shared" si="74"/>
        <v>568.57000000000005</v>
      </c>
      <c r="T85" s="3">
        <f t="shared" si="75"/>
        <v>0</v>
      </c>
      <c r="U85" s="3">
        <f t="shared" si="76"/>
        <v>0.7764551999999999</v>
      </c>
      <c r="V85" s="3">
        <f t="shared" si="77"/>
        <v>0</v>
      </c>
      <c r="W85" s="3">
        <f t="shared" si="78"/>
        <v>0</v>
      </c>
      <c r="X85" s="3">
        <f>(ROUND((((S85+ROUND((ROUND(((((EU85*1.2)*0.3))*AV85*I85),2)*BS85),2))*AT85)/100),2)+ROUND(((ROUND((ROUND(((AE85-(((EU85*1.2)*0.3)))*AV85*I85),2)*BS85),2)*AT85)/100),2))</f>
        <v>644.98</v>
      </c>
      <c r="Y85" s="3">
        <f>(ROUND((((S85+ROUND((ROUND(((((EU85*1.2)*0.3))*AV85*I85),2)*BS85),2))*AU85)/100),2)+ROUND(((ROUND((ROUND(((AE85-(((EU85*1.2)*0.3)))*AV85*I85),2)*BS85),2)*AU85)/100),2))</f>
        <v>339.11</v>
      </c>
      <c r="AA85" s="3">
        <v>55944370</v>
      </c>
      <c r="AB85" s="3">
        <f t="shared" si="79"/>
        <v>18.601199999999999</v>
      </c>
      <c r="AC85" s="3">
        <f>ROUND((((ES85*1)*0)),6)</f>
        <v>0</v>
      </c>
      <c r="AD85" s="3">
        <f>ROUND((((((ET85*1.2)*0.3))-(((EU85*1.2)*0.3)))+AE85),6)</f>
        <v>8.9675999999999991</v>
      </c>
      <c r="AE85" s="3">
        <f t="shared" si="113"/>
        <v>1.6344000000000001</v>
      </c>
      <c r="AF85" s="3">
        <f t="shared" si="113"/>
        <v>9.6335999999999995</v>
      </c>
      <c r="AG85" s="3">
        <f t="shared" si="80"/>
        <v>0</v>
      </c>
      <c r="AH85" s="3">
        <f t="shared" si="114"/>
        <v>0.74159999999999993</v>
      </c>
      <c r="AI85" s="3">
        <f t="shared" si="114"/>
        <v>0</v>
      </c>
      <c r="AJ85" s="3">
        <f t="shared" si="81"/>
        <v>0</v>
      </c>
      <c r="AK85" s="3">
        <v>53.56</v>
      </c>
      <c r="AL85" s="3">
        <v>1.89</v>
      </c>
      <c r="AM85" s="3">
        <v>24.91</v>
      </c>
      <c r="AN85" s="3">
        <v>4.54</v>
      </c>
      <c r="AO85" s="3">
        <v>26.76</v>
      </c>
      <c r="AP85" s="3">
        <v>0</v>
      </c>
      <c r="AQ85" s="3">
        <v>2.06</v>
      </c>
      <c r="AR85" s="3">
        <v>0</v>
      </c>
      <c r="AS85" s="3">
        <v>0</v>
      </c>
      <c r="AT85" s="3">
        <v>97</v>
      </c>
      <c r="AU85" s="3">
        <v>51</v>
      </c>
      <c r="AV85" s="3">
        <v>1.0469999999999999</v>
      </c>
      <c r="AW85" s="3">
        <v>1</v>
      </c>
      <c r="AZ85" s="3">
        <v>1</v>
      </c>
      <c r="BA85" s="3">
        <v>56.35</v>
      </c>
      <c r="BB85" s="3">
        <v>19.75</v>
      </c>
      <c r="BC85" s="3">
        <v>12.28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0</v>
      </c>
      <c r="BI85" s="3">
        <v>2</v>
      </c>
      <c r="BJ85" s="3" t="s">
        <v>148</v>
      </c>
      <c r="BM85" s="3">
        <v>67</v>
      </c>
      <c r="BN85" s="3">
        <v>0</v>
      </c>
      <c r="BO85" s="3" t="s">
        <v>146</v>
      </c>
      <c r="BP85" s="3">
        <v>1</v>
      </c>
      <c r="BQ85" s="3">
        <v>40</v>
      </c>
      <c r="BR85" s="3">
        <v>0</v>
      </c>
      <c r="BS85" s="3">
        <v>56.35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97</v>
      </c>
      <c r="CA85" s="3">
        <v>51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1355</v>
      </c>
      <c r="CO85" s="3">
        <v>0</v>
      </c>
      <c r="CP85" s="3">
        <f t="shared" si="82"/>
        <v>754.02</v>
      </c>
      <c r="CQ85" s="3">
        <f t="shared" si="83"/>
        <v>0</v>
      </c>
      <c r="CR85" s="3">
        <f>(ROUND((ROUND(((((ET85*1.2)*0.3))*AV85*1),2)*BB85),2)+ROUND((ROUND(((AE85-(((EU85*1.2)*0.3)))*AV85*1),2)*BS85),2))</f>
        <v>185.45</v>
      </c>
      <c r="CS85" s="3">
        <f>(ROUND((ROUND(((((EU85*1.2)*0.3))*AV85*1),2)*BS85),2)+ROUND((ROUND(((AE85-(((EU85*1.2)*0.3)))*AV85*1),2)*BS85),2))</f>
        <v>96.36</v>
      </c>
      <c r="CT85" s="3">
        <f t="shared" si="84"/>
        <v>568.57000000000005</v>
      </c>
      <c r="CU85" s="3">
        <f t="shared" si="85"/>
        <v>0</v>
      </c>
      <c r="CV85" s="3">
        <f t="shared" si="86"/>
        <v>0.7764551999999999</v>
      </c>
      <c r="CW85" s="3">
        <f t="shared" si="87"/>
        <v>0</v>
      </c>
      <c r="CX85" s="3">
        <f t="shared" si="88"/>
        <v>0</v>
      </c>
      <c r="CY85" s="3">
        <f>(ROUND((((S85+ROUND((ROUND(((((EU85*1.2)*0.3))*AV85*1),2)*BS85),2))*AT85)/100),2)+ROUND(((ROUND((ROUND(((AE85-(((EU85*1.2)*0.3)))*AV85*1),2)*BS85),2)*AT85)/100),2))</f>
        <v>644.98</v>
      </c>
      <c r="CZ85" s="3">
        <f>(ROUND((((S85+ROUND((ROUND(((((EU85*1.2)*0.3))*AV85*1),2)*BS85),2))*AU85)/100),2)+ROUND(((ROUND((ROUND(((AE85-(((EU85*1.2)*0.3)))*AV85*1),2)*BS85),2)*AU85)/100),2))</f>
        <v>339.11</v>
      </c>
      <c r="DB85" s="3">
        <v>103</v>
      </c>
      <c r="DC85" s="3" t="s">
        <v>3</v>
      </c>
      <c r="DD85" s="3" t="s">
        <v>29</v>
      </c>
      <c r="DE85" s="3" t="s">
        <v>30</v>
      </c>
      <c r="DF85" s="3" t="s">
        <v>30</v>
      </c>
      <c r="DG85" s="3" t="s">
        <v>30</v>
      </c>
      <c r="DH85" s="3" t="s">
        <v>3</v>
      </c>
      <c r="DI85" s="3" t="s">
        <v>30</v>
      </c>
      <c r="DJ85" s="3" t="s">
        <v>30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U85" s="3">
        <v>1013</v>
      </c>
      <c r="DV85" s="3" t="s">
        <v>27</v>
      </c>
      <c r="DW85" s="3" t="s">
        <v>27</v>
      </c>
      <c r="DX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55393971</v>
      </c>
      <c r="EF85" s="3">
        <v>40</v>
      </c>
      <c r="EG85" s="3" t="s">
        <v>31</v>
      </c>
      <c r="EH85" s="3">
        <v>0</v>
      </c>
      <c r="EI85" s="3" t="s">
        <v>3</v>
      </c>
      <c r="EJ85" s="3">
        <v>2</v>
      </c>
      <c r="EK85" s="3">
        <v>67</v>
      </c>
      <c r="EL85" s="3" t="s">
        <v>48</v>
      </c>
      <c r="EM85" s="3" t="s">
        <v>49</v>
      </c>
      <c r="EO85" s="3" t="s">
        <v>34</v>
      </c>
      <c r="EQ85" s="3">
        <v>0</v>
      </c>
      <c r="ER85" s="3">
        <v>53.56</v>
      </c>
      <c r="ES85" s="3">
        <v>1.89</v>
      </c>
      <c r="ET85" s="3">
        <v>24.91</v>
      </c>
      <c r="EU85" s="3">
        <v>4.54</v>
      </c>
      <c r="EV85" s="3">
        <v>26.76</v>
      </c>
      <c r="EW85" s="3">
        <v>2.06</v>
      </c>
      <c r="EX85" s="3">
        <v>0</v>
      </c>
      <c r="EY85" s="3">
        <v>0</v>
      </c>
      <c r="FQ85" s="3">
        <v>0</v>
      </c>
      <c r="FR85" s="3">
        <v>0</v>
      </c>
      <c r="FS85" s="3">
        <v>0</v>
      </c>
      <c r="FX85" s="3">
        <v>97</v>
      </c>
      <c r="FY85" s="3">
        <v>51</v>
      </c>
      <c r="GA85" s="3" t="s">
        <v>3</v>
      </c>
      <c r="GD85" s="3">
        <v>1</v>
      </c>
      <c r="GF85" s="3">
        <v>-78795047</v>
      </c>
      <c r="GG85" s="3">
        <v>2</v>
      </c>
      <c r="GH85" s="3">
        <v>1</v>
      </c>
      <c r="GI85" s="3">
        <v>2</v>
      </c>
      <c r="GJ85" s="3">
        <v>0</v>
      </c>
      <c r="GK85" s="3">
        <v>0</v>
      </c>
      <c r="GL85" s="3">
        <f t="shared" si="89"/>
        <v>0</v>
      </c>
      <c r="GM85" s="3">
        <f t="shared" si="90"/>
        <v>1738.11</v>
      </c>
      <c r="GN85" s="3">
        <f t="shared" si="91"/>
        <v>0</v>
      </c>
      <c r="GO85" s="3">
        <f t="shared" si="92"/>
        <v>1738.11</v>
      </c>
      <c r="GP85" s="3">
        <f t="shared" si="93"/>
        <v>0</v>
      </c>
      <c r="GR85" s="3">
        <v>0</v>
      </c>
      <c r="GS85" s="3">
        <v>3</v>
      </c>
      <c r="GT85" s="3">
        <v>0</v>
      </c>
      <c r="GU85" s="3" t="s">
        <v>3</v>
      </c>
      <c r="GV85" s="3">
        <f t="shared" si="94"/>
        <v>0</v>
      </c>
      <c r="GW85" s="3">
        <v>1</v>
      </c>
      <c r="GX85" s="3">
        <f t="shared" si="95"/>
        <v>0</v>
      </c>
      <c r="HA85" s="3">
        <v>0</v>
      </c>
      <c r="HB85" s="3">
        <v>0</v>
      </c>
      <c r="HC85" s="3">
        <f t="shared" si="96"/>
        <v>0</v>
      </c>
      <c r="HE85" s="3" t="s">
        <v>3</v>
      </c>
      <c r="HF85" s="3" t="s">
        <v>3</v>
      </c>
      <c r="HM85" s="3" t="s">
        <v>3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7" spans="1:255" ht="13" x14ac:dyDescent="0.3">
      <c r="A87" s="11">
        <v>51</v>
      </c>
      <c r="B87" s="11">
        <f>B24</f>
        <v>1</v>
      </c>
      <c r="C87" s="11">
        <f>A24</f>
        <v>4</v>
      </c>
      <c r="D87" s="11">
        <f>ROW(A24)</f>
        <v>24</v>
      </c>
      <c r="E87" s="11"/>
      <c r="F87" s="11" t="str">
        <f>IF(F24&lt;&gt;"",F24,"")</f>
        <v>Новый раздел</v>
      </c>
      <c r="G87" s="11" t="str">
        <f>IF(G24&lt;&gt;"",G24,"")</f>
        <v>Демонтажные работы (Письмо от АНО «РГТ» об утверждении объёмов демонтажных работ)</v>
      </c>
      <c r="H87" s="11">
        <v>0</v>
      </c>
      <c r="I87" s="11"/>
      <c r="J87" s="11"/>
      <c r="K87" s="11"/>
      <c r="L87" s="11"/>
      <c r="M87" s="11"/>
      <c r="N87" s="11"/>
      <c r="O87" s="11">
        <f t="shared" ref="O87:T87" si="115">ROUND(AB87,2)</f>
        <v>8811.58</v>
      </c>
      <c r="P87" s="11">
        <f t="shared" si="115"/>
        <v>0</v>
      </c>
      <c r="Q87" s="11">
        <f t="shared" si="115"/>
        <v>1253.57</v>
      </c>
      <c r="R87" s="11">
        <f t="shared" si="115"/>
        <v>211.26</v>
      </c>
      <c r="S87" s="11">
        <f t="shared" si="115"/>
        <v>7558.01</v>
      </c>
      <c r="T87" s="11">
        <f t="shared" si="115"/>
        <v>0</v>
      </c>
      <c r="U87" s="11">
        <f>AH87</f>
        <v>607.88737915199999</v>
      </c>
      <c r="V87" s="11">
        <f>AI87</f>
        <v>0</v>
      </c>
      <c r="W87" s="11">
        <f>ROUND(AJ87,2)</f>
        <v>0</v>
      </c>
      <c r="X87" s="11">
        <f>ROUND(AK87,2)</f>
        <v>7354.04</v>
      </c>
      <c r="Y87" s="11">
        <f>ROUND(AL87,2)</f>
        <v>3847.96</v>
      </c>
      <c r="Z87" s="11"/>
      <c r="AA87" s="11"/>
      <c r="AB87" s="11">
        <f>ROUND(SUMIF(AA28:AA85,"=55944368",O28:O85),2)</f>
        <v>8811.58</v>
      </c>
      <c r="AC87" s="11">
        <f>ROUND(SUMIF(AA28:AA85,"=55944368",P28:P85),2)</f>
        <v>0</v>
      </c>
      <c r="AD87" s="11">
        <f>ROUND(SUMIF(AA28:AA85,"=55944368",Q28:Q85),2)</f>
        <v>1253.57</v>
      </c>
      <c r="AE87" s="11">
        <f>ROUND(SUMIF(AA28:AA85,"=55944368",R28:R85),2)</f>
        <v>211.26</v>
      </c>
      <c r="AF87" s="11">
        <f>ROUND(SUMIF(AA28:AA85,"=55944368",S28:S85),2)</f>
        <v>7558.01</v>
      </c>
      <c r="AG87" s="11">
        <f>ROUND(SUMIF(AA28:AA85,"=55944368",T28:T85),2)</f>
        <v>0</v>
      </c>
      <c r="AH87" s="11">
        <f>SUMIF(AA28:AA85,"=55944368",U28:U85)</f>
        <v>607.88737915199999</v>
      </c>
      <c r="AI87" s="11">
        <f>SUMIF(AA28:AA85,"=55944368",V28:V85)</f>
        <v>0</v>
      </c>
      <c r="AJ87" s="11">
        <f>ROUND(SUMIF(AA28:AA85,"=55944368",W28:W85),2)</f>
        <v>0</v>
      </c>
      <c r="AK87" s="11">
        <f>ROUND(SUMIF(AA28:AA85,"=55944368",X28:X85),2)</f>
        <v>7354.04</v>
      </c>
      <c r="AL87" s="11">
        <f>ROUND(SUMIF(AA28:AA85,"=55944368",Y28:Y85),2)</f>
        <v>3847.96</v>
      </c>
      <c r="AM87" s="11"/>
      <c r="AN87" s="11"/>
      <c r="AO87" s="11">
        <f t="shared" ref="AO87:BD87" si="116">ROUND(BX87,2)</f>
        <v>0</v>
      </c>
      <c r="AP87" s="11">
        <f t="shared" si="116"/>
        <v>0</v>
      </c>
      <c r="AQ87" s="11">
        <f t="shared" si="116"/>
        <v>0</v>
      </c>
      <c r="AR87" s="11">
        <f t="shared" si="116"/>
        <v>20013.580000000002</v>
      </c>
      <c r="AS87" s="11">
        <f t="shared" si="116"/>
        <v>2926.94</v>
      </c>
      <c r="AT87" s="11">
        <f t="shared" si="116"/>
        <v>17086.64</v>
      </c>
      <c r="AU87" s="11">
        <f t="shared" si="116"/>
        <v>0</v>
      </c>
      <c r="AV87" s="11">
        <f t="shared" si="116"/>
        <v>0</v>
      </c>
      <c r="AW87" s="11">
        <f t="shared" si="116"/>
        <v>0</v>
      </c>
      <c r="AX87" s="11">
        <f t="shared" si="116"/>
        <v>0</v>
      </c>
      <c r="AY87" s="11">
        <f t="shared" si="116"/>
        <v>0</v>
      </c>
      <c r="AZ87" s="11">
        <f t="shared" si="116"/>
        <v>0</v>
      </c>
      <c r="BA87" s="11">
        <f t="shared" si="116"/>
        <v>0</v>
      </c>
      <c r="BB87" s="11">
        <f t="shared" si="116"/>
        <v>0</v>
      </c>
      <c r="BC87" s="11">
        <f t="shared" si="116"/>
        <v>0</v>
      </c>
      <c r="BD87" s="11">
        <f t="shared" si="116"/>
        <v>0</v>
      </c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>
        <f>ROUND(SUMIF(AA28:AA85,"=55944368",FQ28:FQ85),2)</f>
        <v>0</v>
      </c>
      <c r="BY87" s="11">
        <f>ROUND(SUMIF(AA28:AA85,"=55944368",FR28:FR85),2)</f>
        <v>0</v>
      </c>
      <c r="BZ87" s="11">
        <f>ROUND(SUMIF(AA28:AA85,"=55944368",GL28:GL85),2)</f>
        <v>0</v>
      </c>
      <c r="CA87" s="11">
        <f>ROUND(SUMIF(AA28:AA85,"=55944368",GM28:GM85),2)</f>
        <v>20013.580000000002</v>
      </c>
      <c r="CB87" s="11">
        <f>ROUND(SUMIF(AA28:AA85,"=55944368",GN28:GN85),2)</f>
        <v>2926.94</v>
      </c>
      <c r="CC87" s="11">
        <f>ROUND(SUMIF(AA28:AA85,"=55944368",GO28:GO85),2)</f>
        <v>17086.64</v>
      </c>
      <c r="CD87" s="11">
        <f>ROUND(SUMIF(AA28:AA85,"=55944368",GP28:GP85),2)</f>
        <v>0</v>
      </c>
      <c r="CE87" s="11">
        <f>AC87-BX87</f>
        <v>0</v>
      </c>
      <c r="CF87" s="11">
        <f>AC87-BY87</f>
        <v>0</v>
      </c>
      <c r="CG87" s="11">
        <f>BX87-BZ87</f>
        <v>0</v>
      </c>
      <c r="CH87" s="11">
        <f>AC87-BX87-BY87+BZ87</f>
        <v>0</v>
      </c>
      <c r="CI87" s="11">
        <f>BY87-BZ87</f>
        <v>0</v>
      </c>
      <c r="CJ87" s="11">
        <f>ROUND(SUMIF(AA28:AA85,"=55944368",GX28:GX85),2)</f>
        <v>0</v>
      </c>
      <c r="CK87" s="11">
        <f>ROUND(SUMIF(AA28:AA85,"=55944368",GY28:GY85),2)</f>
        <v>0</v>
      </c>
      <c r="CL87" s="11">
        <f>ROUND(SUMIF(AA28:AA85,"=55944368",GZ28:GZ85),2)</f>
        <v>0</v>
      </c>
      <c r="CM87" s="11">
        <f>ROUND(SUMIF(AA28:AA85,"=55944368",HD28:HD85),2)</f>
        <v>0</v>
      </c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2">
        <f t="shared" ref="DG87:DL87" si="117">ROUND(DT87,2)</f>
        <v>449630.71</v>
      </c>
      <c r="DH87" s="12">
        <f t="shared" si="117"/>
        <v>0</v>
      </c>
      <c r="DI87" s="12">
        <f t="shared" si="117"/>
        <v>23736.85</v>
      </c>
      <c r="DJ87" s="12">
        <f t="shared" si="117"/>
        <v>11904.5</v>
      </c>
      <c r="DK87" s="12">
        <f t="shared" si="117"/>
        <v>425893.86</v>
      </c>
      <c r="DL87" s="12">
        <f t="shared" si="117"/>
        <v>0</v>
      </c>
      <c r="DM87" s="12">
        <f>DZ87</f>
        <v>607.88737915199999</v>
      </c>
      <c r="DN87" s="12">
        <f>EA87</f>
        <v>0</v>
      </c>
      <c r="DO87" s="12">
        <f>ROUND(EB87,2)</f>
        <v>0</v>
      </c>
      <c r="DP87" s="12">
        <f>ROUND(EC87,2)</f>
        <v>414399</v>
      </c>
      <c r="DQ87" s="12">
        <f>ROUND(ED87,2)</f>
        <v>216832</v>
      </c>
      <c r="DR87" s="12"/>
      <c r="DS87" s="12"/>
      <c r="DT87" s="12">
        <f>ROUND(SUMIF(AA28:AA85,"=55944370",O28:O85),2)</f>
        <v>449630.71</v>
      </c>
      <c r="DU87" s="12">
        <f>ROUND(SUMIF(AA28:AA85,"=55944370",P28:P85),2)</f>
        <v>0</v>
      </c>
      <c r="DV87" s="12">
        <f>ROUND(SUMIF(AA28:AA85,"=55944370",Q28:Q85),2)</f>
        <v>23736.85</v>
      </c>
      <c r="DW87" s="12">
        <f>ROUND(SUMIF(AA28:AA85,"=55944370",R28:R85),2)</f>
        <v>11904.5</v>
      </c>
      <c r="DX87" s="12">
        <f>ROUND(SUMIF(AA28:AA85,"=55944370",S28:S85),2)</f>
        <v>425893.86</v>
      </c>
      <c r="DY87" s="12">
        <f>ROUND(SUMIF(AA28:AA85,"=55944370",T28:T85),2)</f>
        <v>0</v>
      </c>
      <c r="DZ87" s="12">
        <f>SUMIF(AA28:AA85,"=55944370",U28:U85)</f>
        <v>607.88737915199999</v>
      </c>
      <c r="EA87" s="12">
        <f>SUMIF(AA28:AA85,"=55944370",V28:V85)</f>
        <v>0</v>
      </c>
      <c r="EB87" s="12">
        <f>ROUND(SUMIF(AA28:AA85,"=55944370",W28:W85),2)</f>
        <v>0</v>
      </c>
      <c r="EC87" s="12">
        <f>ROUND(SUMIF(AA28:AA85,"=55944370",X28:X85),2)</f>
        <v>414399</v>
      </c>
      <c r="ED87" s="12">
        <f>ROUND(SUMIF(AA28:AA85,"=55944370",Y28:Y85),2)</f>
        <v>216832</v>
      </c>
      <c r="EE87" s="12"/>
      <c r="EF87" s="12"/>
      <c r="EG87" s="12">
        <f t="shared" ref="EG87:EV87" si="118">ROUND(FP87,2)</f>
        <v>0</v>
      </c>
      <c r="EH87" s="12">
        <f t="shared" si="118"/>
        <v>0</v>
      </c>
      <c r="EI87" s="12">
        <f t="shared" si="118"/>
        <v>0</v>
      </c>
      <c r="EJ87" s="12">
        <f t="shared" si="118"/>
        <v>1080861.71</v>
      </c>
      <c r="EK87" s="12">
        <f t="shared" si="118"/>
        <v>164932.93</v>
      </c>
      <c r="EL87" s="12">
        <f t="shared" si="118"/>
        <v>915928.78</v>
      </c>
      <c r="EM87" s="12">
        <f t="shared" si="118"/>
        <v>0</v>
      </c>
      <c r="EN87" s="12">
        <f t="shared" si="118"/>
        <v>0</v>
      </c>
      <c r="EO87" s="12">
        <f t="shared" si="118"/>
        <v>0</v>
      </c>
      <c r="EP87" s="12">
        <f t="shared" si="118"/>
        <v>0</v>
      </c>
      <c r="EQ87" s="12">
        <f t="shared" si="118"/>
        <v>0</v>
      </c>
      <c r="ER87" s="12">
        <f t="shared" si="118"/>
        <v>0</v>
      </c>
      <c r="ES87" s="12">
        <f t="shared" si="118"/>
        <v>0</v>
      </c>
      <c r="ET87" s="12">
        <f t="shared" si="118"/>
        <v>0</v>
      </c>
      <c r="EU87" s="12">
        <f t="shared" si="118"/>
        <v>0</v>
      </c>
      <c r="EV87" s="12">
        <f t="shared" si="118"/>
        <v>0</v>
      </c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>
        <f>ROUND(SUMIF(AA28:AA85,"=55944370",FQ28:FQ85),2)</f>
        <v>0</v>
      </c>
      <c r="FQ87" s="12">
        <f>ROUND(SUMIF(AA28:AA85,"=55944370",FR28:FR85),2)</f>
        <v>0</v>
      </c>
      <c r="FR87" s="12">
        <f>ROUND(SUMIF(AA28:AA85,"=55944370",GL28:GL85),2)</f>
        <v>0</v>
      </c>
      <c r="FS87" s="12">
        <f>ROUND(SUMIF(AA28:AA85,"=55944370",GM28:GM85),2)</f>
        <v>1080861.71</v>
      </c>
      <c r="FT87" s="12">
        <f>ROUND(SUMIF(AA28:AA85,"=55944370",GN28:GN85),2)</f>
        <v>164932.93</v>
      </c>
      <c r="FU87" s="12">
        <f>ROUND(SUMIF(AA28:AA85,"=55944370",GO28:GO85),2)</f>
        <v>915928.78</v>
      </c>
      <c r="FV87" s="12">
        <f>ROUND(SUMIF(AA28:AA85,"=55944370",GP28:GP85),2)</f>
        <v>0</v>
      </c>
      <c r="FW87" s="12">
        <f>DU87-FP87</f>
        <v>0</v>
      </c>
      <c r="FX87" s="12">
        <f>DU87-FQ87</f>
        <v>0</v>
      </c>
      <c r="FY87" s="12">
        <f>FP87-FR87</f>
        <v>0</v>
      </c>
      <c r="FZ87" s="12">
        <f>DU87-FP87-FQ87+FR87</f>
        <v>0</v>
      </c>
      <c r="GA87" s="12">
        <f>FQ87-FR87</f>
        <v>0</v>
      </c>
      <c r="GB87" s="12">
        <f>ROUND(SUMIF(AA28:AA85,"=55944370",GX28:GX85),2)</f>
        <v>0</v>
      </c>
      <c r="GC87" s="12">
        <f>ROUND(SUMIF(AA28:AA85,"=55944370",GY28:GY85),2)</f>
        <v>0</v>
      </c>
      <c r="GD87" s="12">
        <f>ROUND(SUMIF(AA28:AA85,"=55944370",GZ28:GZ85),2)</f>
        <v>0</v>
      </c>
      <c r="GE87" s="12">
        <f>ROUND(SUMIF(AA28:AA85,"=55944370",HD28:HD85),2)</f>
        <v>0</v>
      </c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>
        <v>0</v>
      </c>
    </row>
    <row r="89" spans="1:255" ht="13" x14ac:dyDescent="0.3">
      <c r="A89" s="13">
        <v>50</v>
      </c>
      <c r="B89" s="13">
        <v>0</v>
      </c>
      <c r="C89" s="13">
        <v>0</v>
      </c>
      <c r="D89" s="13">
        <v>1</v>
      </c>
      <c r="E89" s="13">
        <v>201</v>
      </c>
      <c r="F89" s="13">
        <f>ROUND(Source!O87,O89)</f>
        <v>8811.58</v>
      </c>
      <c r="G89" s="13" t="s">
        <v>151</v>
      </c>
      <c r="H89" s="13" t="s">
        <v>152</v>
      </c>
      <c r="I89" s="13"/>
      <c r="J89" s="13"/>
      <c r="K89" s="13">
        <v>201</v>
      </c>
      <c r="L89" s="13">
        <v>1</v>
      </c>
      <c r="M89" s="13">
        <v>3</v>
      </c>
      <c r="N89" s="13" t="s">
        <v>3</v>
      </c>
      <c r="O89" s="13">
        <v>2</v>
      </c>
      <c r="P89" s="13">
        <f>ROUND(Source!DG87,O89)</f>
        <v>449630.71</v>
      </c>
      <c r="Q89" s="13"/>
      <c r="R89" s="13"/>
      <c r="S89" s="13"/>
      <c r="T89" s="13"/>
      <c r="U89" s="13"/>
      <c r="V89" s="13"/>
      <c r="W89" s="13">
        <v>8811.58</v>
      </c>
      <c r="X89" s="13">
        <v>1</v>
      </c>
      <c r="Y89" s="13">
        <v>8811.58</v>
      </c>
      <c r="Z89" s="13">
        <v>449630.71</v>
      </c>
      <c r="AA89" s="13">
        <v>1</v>
      </c>
      <c r="AB89" s="13">
        <v>449630.71</v>
      </c>
    </row>
    <row r="90" spans="1:255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202</v>
      </c>
      <c r="F90" s="13">
        <f>ROUND(Source!P87,O90)</f>
        <v>0</v>
      </c>
      <c r="G90" s="13" t="s">
        <v>153</v>
      </c>
      <c r="H90" s="13" t="s">
        <v>154</v>
      </c>
      <c r="I90" s="13"/>
      <c r="J90" s="13"/>
      <c r="K90" s="13">
        <v>202</v>
      </c>
      <c r="L90" s="13">
        <v>2</v>
      </c>
      <c r="M90" s="13">
        <v>3</v>
      </c>
      <c r="N90" s="13" t="s">
        <v>3</v>
      </c>
      <c r="O90" s="13">
        <v>2</v>
      </c>
      <c r="P90" s="13">
        <f>ROUND(Source!DH87,O90)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255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222</v>
      </c>
      <c r="F91" s="13">
        <f>ROUND(Source!AO87,O91)</f>
        <v>0</v>
      </c>
      <c r="G91" s="13" t="s">
        <v>155</v>
      </c>
      <c r="H91" s="13" t="s">
        <v>156</v>
      </c>
      <c r="I91" s="13"/>
      <c r="J91" s="13"/>
      <c r="K91" s="13">
        <v>222</v>
      </c>
      <c r="L91" s="13">
        <v>3</v>
      </c>
      <c r="M91" s="13">
        <v>3</v>
      </c>
      <c r="N91" s="13" t="s">
        <v>3</v>
      </c>
      <c r="O91" s="13">
        <v>2</v>
      </c>
      <c r="P91" s="13">
        <f>ROUND(Source!EG87,O91)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55" ht="13" x14ac:dyDescent="0.3">
      <c r="A92" s="13">
        <v>50</v>
      </c>
      <c r="B92" s="13">
        <v>0</v>
      </c>
      <c r="C92" s="13">
        <v>0</v>
      </c>
      <c r="D92" s="13">
        <v>1</v>
      </c>
      <c r="E92" s="13">
        <v>225</v>
      </c>
      <c r="F92" s="13">
        <f>ROUND(Source!AV87,O92)</f>
        <v>0</v>
      </c>
      <c r="G92" s="13" t="s">
        <v>157</v>
      </c>
      <c r="H92" s="13" t="s">
        <v>158</v>
      </c>
      <c r="I92" s="13"/>
      <c r="J92" s="13"/>
      <c r="K92" s="13">
        <v>225</v>
      </c>
      <c r="L92" s="13">
        <v>4</v>
      </c>
      <c r="M92" s="13">
        <v>3</v>
      </c>
      <c r="N92" s="13" t="s">
        <v>3</v>
      </c>
      <c r="O92" s="13">
        <v>2</v>
      </c>
      <c r="P92" s="13">
        <f>ROUND(Source!EN87,O92)</f>
        <v>0</v>
      </c>
      <c r="Q92" s="13"/>
      <c r="R92" s="13"/>
      <c r="S92" s="13"/>
      <c r="T92" s="13"/>
      <c r="U92" s="13"/>
      <c r="V92" s="13"/>
      <c r="W92" s="13">
        <v>0</v>
      </c>
      <c r="X92" s="13">
        <v>1</v>
      </c>
      <c r="Y92" s="13">
        <v>0</v>
      </c>
      <c r="Z92" s="13">
        <v>0</v>
      </c>
      <c r="AA92" s="13">
        <v>1</v>
      </c>
      <c r="AB92" s="13">
        <v>0</v>
      </c>
    </row>
    <row r="93" spans="1:255" ht="13" x14ac:dyDescent="0.3">
      <c r="A93" s="13">
        <v>50</v>
      </c>
      <c r="B93" s="13">
        <v>0</v>
      </c>
      <c r="C93" s="13">
        <v>0</v>
      </c>
      <c r="D93" s="13">
        <v>1</v>
      </c>
      <c r="E93" s="13">
        <v>226</v>
      </c>
      <c r="F93" s="13">
        <f>ROUND(Source!AW87,O93)</f>
        <v>0</v>
      </c>
      <c r="G93" s="13" t="s">
        <v>159</v>
      </c>
      <c r="H93" s="13" t="s">
        <v>160</v>
      </c>
      <c r="I93" s="13"/>
      <c r="J93" s="13"/>
      <c r="K93" s="13">
        <v>226</v>
      </c>
      <c r="L93" s="13">
        <v>5</v>
      </c>
      <c r="M93" s="13">
        <v>3</v>
      </c>
      <c r="N93" s="13" t="s">
        <v>3</v>
      </c>
      <c r="O93" s="13">
        <v>2</v>
      </c>
      <c r="P93" s="13">
        <f>ROUND(Source!EO87,O93)</f>
        <v>0</v>
      </c>
      <c r="Q93" s="13"/>
      <c r="R93" s="13"/>
      <c r="S93" s="13"/>
      <c r="T93" s="13"/>
      <c r="U93" s="13"/>
      <c r="V93" s="13"/>
      <c r="W93" s="13">
        <v>0</v>
      </c>
      <c r="X93" s="13">
        <v>1</v>
      </c>
      <c r="Y93" s="13">
        <v>0</v>
      </c>
      <c r="Z93" s="13">
        <v>0</v>
      </c>
      <c r="AA93" s="13">
        <v>1</v>
      </c>
      <c r="AB93" s="13">
        <v>0</v>
      </c>
    </row>
    <row r="94" spans="1:255" ht="13" x14ac:dyDescent="0.3">
      <c r="A94" s="13">
        <v>50</v>
      </c>
      <c r="B94" s="13">
        <v>0</v>
      </c>
      <c r="C94" s="13">
        <v>0</v>
      </c>
      <c r="D94" s="13">
        <v>1</v>
      </c>
      <c r="E94" s="13">
        <v>227</v>
      </c>
      <c r="F94" s="13">
        <f>ROUND(Source!AX87,O94)</f>
        <v>0</v>
      </c>
      <c r="G94" s="13" t="s">
        <v>161</v>
      </c>
      <c r="H94" s="13" t="s">
        <v>162</v>
      </c>
      <c r="I94" s="13"/>
      <c r="J94" s="13"/>
      <c r="K94" s="13">
        <v>227</v>
      </c>
      <c r="L94" s="13">
        <v>6</v>
      </c>
      <c r="M94" s="13">
        <v>3</v>
      </c>
      <c r="N94" s="13" t="s">
        <v>3</v>
      </c>
      <c r="O94" s="13">
        <v>2</v>
      </c>
      <c r="P94" s="13">
        <f>ROUND(Source!EP87,O94)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55" ht="13" x14ac:dyDescent="0.3">
      <c r="A95" s="13">
        <v>50</v>
      </c>
      <c r="B95" s="13">
        <v>0</v>
      </c>
      <c r="C95" s="13">
        <v>0</v>
      </c>
      <c r="D95" s="13">
        <v>1</v>
      </c>
      <c r="E95" s="13">
        <v>228</v>
      </c>
      <c r="F95" s="13">
        <f>ROUND(Source!AY87,O95)</f>
        <v>0</v>
      </c>
      <c r="G95" s="13" t="s">
        <v>163</v>
      </c>
      <c r="H95" s="13" t="s">
        <v>164</v>
      </c>
      <c r="I95" s="13"/>
      <c r="J95" s="13"/>
      <c r="K95" s="13">
        <v>228</v>
      </c>
      <c r="L95" s="13">
        <v>7</v>
      </c>
      <c r="M95" s="13">
        <v>3</v>
      </c>
      <c r="N95" s="13" t="s">
        <v>3</v>
      </c>
      <c r="O95" s="13">
        <v>2</v>
      </c>
      <c r="P95" s="13">
        <f>ROUND(Source!EQ87,O95)</f>
        <v>0</v>
      </c>
      <c r="Q95" s="13"/>
      <c r="R95" s="13"/>
      <c r="S95" s="13"/>
      <c r="T95" s="13"/>
      <c r="U95" s="13"/>
      <c r="V95" s="13"/>
      <c r="W95" s="13">
        <v>0</v>
      </c>
      <c r="X95" s="13">
        <v>1</v>
      </c>
      <c r="Y95" s="13">
        <v>0</v>
      </c>
      <c r="Z95" s="13">
        <v>0</v>
      </c>
      <c r="AA95" s="13">
        <v>1</v>
      </c>
      <c r="AB95" s="13">
        <v>0</v>
      </c>
    </row>
    <row r="96" spans="1:255" ht="13" x14ac:dyDescent="0.3">
      <c r="A96" s="13">
        <v>50</v>
      </c>
      <c r="B96" s="13">
        <v>0</v>
      </c>
      <c r="C96" s="13">
        <v>0</v>
      </c>
      <c r="D96" s="13">
        <v>1</v>
      </c>
      <c r="E96" s="13">
        <v>216</v>
      </c>
      <c r="F96" s="13">
        <f>ROUND(Source!AP87,O96)</f>
        <v>0</v>
      </c>
      <c r="G96" s="13" t="s">
        <v>165</v>
      </c>
      <c r="H96" s="13" t="s">
        <v>166</v>
      </c>
      <c r="I96" s="13"/>
      <c r="J96" s="13"/>
      <c r="K96" s="13">
        <v>216</v>
      </c>
      <c r="L96" s="13">
        <v>8</v>
      </c>
      <c r="M96" s="13">
        <v>3</v>
      </c>
      <c r="N96" s="13" t="s">
        <v>3</v>
      </c>
      <c r="O96" s="13">
        <v>2</v>
      </c>
      <c r="P96" s="13">
        <f>ROUND(Source!EH87,O96)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8" ht="13" x14ac:dyDescent="0.3">
      <c r="A97" s="13">
        <v>50</v>
      </c>
      <c r="B97" s="13">
        <v>0</v>
      </c>
      <c r="C97" s="13">
        <v>0</v>
      </c>
      <c r="D97" s="13">
        <v>1</v>
      </c>
      <c r="E97" s="13">
        <v>223</v>
      </c>
      <c r="F97" s="13">
        <f>ROUND(Source!AQ87,O97)</f>
        <v>0</v>
      </c>
      <c r="G97" s="13" t="s">
        <v>167</v>
      </c>
      <c r="H97" s="13" t="s">
        <v>168</v>
      </c>
      <c r="I97" s="13"/>
      <c r="J97" s="13"/>
      <c r="K97" s="13">
        <v>223</v>
      </c>
      <c r="L97" s="13">
        <v>9</v>
      </c>
      <c r="M97" s="13">
        <v>3</v>
      </c>
      <c r="N97" s="13" t="s">
        <v>3</v>
      </c>
      <c r="O97" s="13">
        <v>2</v>
      </c>
      <c r="P97" s="13">
        <f>ROUND(Source!EI87,O97)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8" ht="13" x14ac:dyDescent="0.3">
      <c r="A98" s="13">
        <v>50</v>
      </c>
      <c r="B98" s="13">
        <v>0</v>
      </c>
      <c r="C98" s="13">
        <v>0</v>
      </c>
      <c r="D98" s="13">
        <v>1</v>
      </c>
      <c r="E98" s="13">
        <v>229</v>
      </c>
      <c r="F98" s="13">
        <f>ROUND(Source!AZ87,O98)</f>
        <v>0</v>
      </c>
      <c r="G98" s="13" t="s">
        <v>169</v>
      </c>
      <c r="H98" s="13" t="s">
        <v>170</v>
      </c>
      <c r="I98" s="13"/>
      <c r="J98" s="13"/>
      <c r="K98" s="13">
        <v>229</v>
      </c>
      <c r="L98" s="13">
        <v>10</v>
      </c>
      <c r="M98" s="13">
        <v>3</v>
      </c>
      <c r="N98" s="13" t="s">
        <v>3</v>
      </c>
      <c r="O98" s="13">
        <v>2</v>
      </c>
      <c r="P98" s="13">
        <f>ROUND(Source!ER87,O98)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8" ht="13" x14ac:dyDescent="0.3">
      <c r="A99" s="13">
        <v>50</v>
      </c>
      <c r="B99" s="13">
        <v>0</v>
      </c>
      <c r="C99" s="13">
        <v>0</v>
      </c>
      <c r="D99" s="13">
        <v>1</v>
      </c>
      <c r="E99" s="13">
        <v>203</v>
      </c>
      <c r="F99" s="13">
        <f>ROUND(Source!Q87,O99)</f>
        <v>1253.57</v>
      </c>
      <c r="G99" s="13" t="s">
        <v>171</v>
      </c>
      <c r="H99" s="13" t="s">
        <v>172</v>
      </c>
      <c r="I99" s="13"/>
      <c r="J99" s="13"/>
      <c r="K99" s="13">
        <v>203</v>
      </c>
      <c r="L99" s="13">
        <v>11</v>
      </c>
      <c r="M99" s="13">
        <v>3</v>
      </c>
      <c r="N99" s="13" t="s">
        <v>3</v>
      </c>
      <c r="O99" s="13">
        <v>2</v>
      </c>
      <c r="P99" s="13">
        <f>ROUND(Source!DI87,O99)</f>
        <v>23736.85</v>
      </c>
      <c r="Q99" s="13"/>
      <c r="R99" s="13"/>
      <c r="S99" s="13"/>
      <c r="T99" s="13"/>
      <c r="U99" s="13"/>
      <c r="V99" s="13"/>
      <c r="W99" s="13">
        <v>1253.57</v>
      </c>
      <c r="X99" s="13">
        <v>1</v>
      </c>
      <c r="Y99" s="13">
        <v>1253.57</v>
      </c>
      <c r="Z99" s="13">
        <v>23736.85</v>
      </c>
      <c r="AA99" s="13">
        <v>1</v>
      </c>
      <c r="AB99" s="13">
        <v>23736.85</v>
      </c>
    </row>
    <row r="100" spans="1:28" ht="13" x14ac:dyDescent="0.3">
      <c r="A100" s="13">
        <v>50</v>
      </c>
      <c r="B100" s="13">
        <v>0</v>
      </c>
      <c r="C100" s="13">
        <v>0</v>
      </c>
      <c r="D100" s="13">
        <v>1</v>
      </c>
      <c r="E100" s="13">
        <v>231</v>
      </c>
      <c r="F100" s="13">
        <f>ROUND(Source!BB87,O100)</f>
        <v>0</v>
      </c>
      <c r="G100" s="13" t="s">
        <v>173</v>
      </c>
      <c r="H100" s="13" t="s">
        <v>174</v>
      </c>
      <c r="I100" s="13"/>
      <c r="J100" s="13"/>
      <c r="K100" s="13">
        <v>231</v>
      </c>
      <c r="L100" s="13">
        <v>12</v>
      </c>
      <c r="M100" s="13">
        <v>3</v>
      </c>
      <c r="N100" s="13" t="s">
        <v>3</v>
      </c>
      <c r="O100" s="13">
        <v>2</v>
      </c>
      <c r="P100" s="13">
        <f>ROUND(Source!ET87,O100)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8" ht="13" x14ac:dyDescent="0.3">
      <c r="A101" s="13">
        <v>50</v>
      </c>
      <c r="B101" s="13">
        <v>0</v>
      </c>
      <c r="C101" s="13">
        <v>0</v>
      </c>
      <c r="D101" s="13">
        <v>1</v>
      </c>
      <c r="E101" s="13">
        <v>204</v>
      </c>
      <c r="F101" s="13">
        <f>ROUND(Source!R87,O101)</f>
        <v>211.26</v>
      </c>
      <c r="G101" s="13" t="s">
        <v>175</v>
      </c>
      <c r="H101" s="13" t="s">
        <v>176</v>
      </c>
      <c r="I101" s="13"/>
      <c r="J101" s="13"/>
      <c r="K101" s="13">
        <v>204</v>
      </c>
      <c r="L101" s="13">
        <v>13</v>
      </c>
      <c r="M101" s="13">
        <v>3</v>
      </c>
      <c r="N101" s="13" t="s">
        <v>3</v>
      </c>
      <c r="O101" s="13">
        <v>2</v>
      </c>
      <c r="P101" s="13">
        <f>ROUND(Source!DJ87,O101)</f>
        <v>11904.5</v>
      </c>
      <c r="Q101" s="13"/>
      <c r="R101" s="13"/>
      <c r="S101" s="13"/>
      <c r="T101" s="13"/>
      <c r="U101" s="13"/>
      <c r="V101" s="13"/>
      <c r="W101" s="13">
        <v>211.26</v>
      </c>
      <c r="X101" s="13">
        <v>1</v>
      </c>
      <c r="Y101" s="13">
        <v>211.26</v>
      </c>
      <c r="Z101" s="13">
        <v>11904.5</v>
      </c>
      <c r="AA101" s="13">
        <v>1</v>
      </c>
      <c r="AB101" s="13">
        <v>11904.5</v>
      </c>
    </row>
    <row r="102" spans="1:28" ht="13" x14ac:dyDescent="0.3">
      <c r="A102" s="13">
        <v>50</v>
      </c>
      <c r="B102" s="13">
        <v>0</v>
      </c>
      <c r="C102" s="13">
        <v>0</v>
      </c>
      <c r="D102" s="13">
        <v>1</v>
      </c>
      <c r="E102" s="13">
        <v>205</v>
      </c>
      <c r="F102" s="13">
        <f>ROUND(Source!S87,O102)</f>
        <v>7558.01</v>
      </c>
      <c r="G102" s="13" t="s">
        <v>177</v>
      </c>
      <c r="H102" s="13" t="s">
        <v>178</v>
      </c>
      <c r="I102" s="13"/>
      <c r="J102" s="13"/>
      <c r="K102" s="13">
        <v>205</v>
      </c>
      <c r="L102" s="13">
        <v>14</v>
      </c>
      <c r="M102" s="13">
        <v>3</v>
      </c>
      <c r="N102" s="13" t="s">
        <v>3</v>
      </c>
      <c r="O102" s="13">
        <v>2</v>
      </c>
      <c r="P102" s="13">
        <f>ROUND(Source!DK87,O102)</f>
        <v>425893.86</v>
      </c>
      <c r="Q102" s="13"/>
      <c r="R102" s="13"/>
      <c r="S102" s="13"/>
      <c r="T102" s="13"/>
      <c r="U102" s="13"/>
      <c r="V102" s="13"/>
      <c r="W102" s="13">
        <v>7558.01</v>
      </c>
      <c r="X102" s="13">
        <v>1</v>
      </c>
      <c r="Y102" s="13">
        <v>7558.01</v>
      </c>
      <c r="Z102" s="13">
        <v>425893.86</v>
      </c>
      <c r="AA102" s="13">
        <v>1</v>
      </c>
      <c r="AB102" s="13">
        <v>425893.86</v>
      </c>
    </row>
    <row r="103" spans="1:28" ht="13" x14ac:dyDescent="0.3">
      <c r="A103" s="13">
        <v>50</v>
      </c>
      <c r="B103" s="13">
        <v>0</v>
      </c>
      <c r="C103" s="13">
        <v>0</v>
      </c>
      <c r="D103" s="13">
        <v>1</v>
      </c>
      <c r="E103" s="13">
        <v>232</v>
      </c>
      <c r="F103" s="13">
        <f>ROUND(Source!BC87,O103)</f>
        <v>0</v>
      </c>
      <c r="G103" s="13" t="s">
        <v>179</v>
      </c>
      <c r="H103" s="13" t="s">
        <v>180</v>
      </c>
      <c r="I103" s="13"/>
      <c r="J103" s="13"/>
      <c r="K103" s="13">
        <v>232</v>
      </c>
      <c r="L103" s="13">
        <v>15</v>
      </c>
      <c r="M103" s="13">
        <v>3</v>
      </c>
      <c r="N103" s="13" t="s">
        <v>3</v>
      </c>
      <c r="O103" s="13">
        <v>2</v>
      </c>
      <c r="P103" s="13">
        <f>ROUND(Source!EU87,O103)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8" ht="13" x14ac:dyDescent="0.3">
      <c r="A104" s="13">
        <v>50</v>
      </c>
      <c r="B104" s="13">
        <v>0</v>
      </c>
      <c r="C104" s="13">
        <v>0</v>
      </c>
      <c r="D104" s="13">
        <v>1</v>
      </c>
      <c r="E104" s="13">
        <v>214</v>
      </c>
      <c r="F104" s="13">
        <f>ROUND(Source!AS87,O104)</f>
        <v>2926.94</v>
      </c>
      <c r="G104" s="13" t="s">
        <v>181</v>
      </c>
      <c r="H104" s="13" t="s">
        <v>182</v>
      </c>
      <c r="I104" s="13"/>
      <c r="J104" s="13"/>
      <c r="K104" s="13">
        <v>214</v>
      </c>
      <c r="L104" s="13">
        <v>16</v>
      </c>
      <c r="M104" s="13">
        <v>3</v>
      </c>
      <c r="N104" s="13" t="s">
        <v>3</v>
      </c>
      <c r="O104" s="13">
        <v>2</v>
      </c>
      <c r="P104" s="13">
        <f>ROUND(Source!EK87,O104)</f>
        <v>164932.93</v>
      </c>
      <c r="Q104" s="13"/>
      <c r="R104" s="13"/>
      <c r="S104" s="13"/>
      <c r="T104" s="13"/>
      <c r="U104" s="13"/>
      <c r="V104" s="13"/>
      <c r="W104" s="13">
        <v>2926.94</v>
      </c>
      <c r="X104" s="13">
        <v>1</v>
      </c>
      <c r="Y104" s="13">
        <v>2926.94</v>
      </c>
      <c r="Z104" s="13">
        <v>164932.93</v>
      </c>
      <c r="AA104" s="13">
        <v>1</v>
      </c>
      <c r="AB104" s="13">
        <v>164932.93</v>
      </c>
    </row>
    <row r="105" spans="1:28" ht="13" x14ac:dyDescent="0.3">
      <c r="A105" s="13">
        <v>50</v>
      </c>
      <c r="B105" s="13">
        <v>0</v>
      </c>
      <c r="C105" s="13">
        <v>0</v>
      </c>
      <c r="D105" s="13">
        <v>1</v>
      </c>
      <c r="E105" s="13">
        <v>215</v>
      </c>
      <c r="F105" s="13">
        <f>ROUND(Source!AT87,O105)</f>
        <v>17086.64</v>
      </c>
      <c r="G105" s="13" t="s">
        <v>183</v>
      </c>
      <c r="H105" s="13" t="s">
        <v>184</v>
      </c>
      <c r="I105" s="13"/>
      <c r="J105" s="13"/>
      <c r="K105" s="13">
        <v>215</v>
      </c>
      <c r="L105" s="13">
        <v>17</v>
      </c>
      <c r="M105" s="13">
        <v>3</v>
      </c>
      <c r="N105" s="13" t="s">
        <v>3</v>
      </c>
      <c r="O105" s="13">
        <v>2</v>
      </c>
      <c r="P105" s="13">
        <f>ROUND(Source!EL87,O105)</f>
        <v>915928.78</v>
      </c>
      <c r="Q105" s="13"/>
      <c r="R105" s="13"/>
      <c r="S105" s="13"/>
      <c r="T105" s="13"/>
      <c r="U105" s="13"/>
      <c r="V105" s="13"/>
      <c r="W105" s="13">
        <v>17086.64</v>
      </c>
      <c r="X105" s="13">
        <v>1</v>
      </c>
      <c r="Y105" s="13">
        <v>17086.64</v>
      </c>
      <c r="Z105" s="13">
        <v>915928.78</v>
      </c>
      <c r="AA105" s="13">
        <v>1</v>
      </c>
      <c r="AB105" s="13">
        <v>915928.78</v>
      </c>
    </row>
    <row r="106" spans="1:28" ht="13" x14ac:dyDescent="0.3">
      <c r="A106" s="13">
        <v>50</v>
      </c>
      <c r="B106" s="13">
        <v>0</v>
      </c>
      <c r="C106" s="13">
        <v>0</v>
      </c>
      <c r="D106" s="13">
        <v>1</v>
      </c>
      <c r="E106" s="13">
        <v>217</v>
      </c>
      <c r="F106" s="13">
        <f>ROUND(Source!AU87,O106)</f>
        <v>0</v>
      </c>
      <c r="G106" s="13" t="s">
        <v>185</v>
      </c>
      <c r="H106" s="13" t="s">
        <v>186</v>
      </c>
      <c r="I106" s="13"/>
      <c r="J106" s="13"/>
      <c r="K106" s="13">
        <v>217</v>
      </c>
      <c r="L106" s="13">
        <v>18</v>
      </c>
      <c r="M106" s="13">
        <v>3</v>
      </c>
      <c r="N106" s="13" t="s">
        <v>3</v>
      </c>
      <c r="O106" s="13">
        <v>2</v>
      </c>
      <c r="P106" s="13">
        <f>ROUND(Source!EM87,O106)</f>
        <v>0</v>
      </c>
      <c r="Q106" s="13"/>
      <c r="R106" s="13"/>
      <c r="S106" s="13"/>
      <c r="T106" s="13"/>
      <c r="U106" s="13"/>
      <c r="V106" s="13"/>
      <c r="W106" s="13">
        <v>0</v>
      </c>
      <c r="X106" s="13">
        <v>1</v>
      </c>
      <c r="Y106" s="13">
        <v>0</v>
      </c>
      <c r="Z106" s="13">
        <v>0</v>
      </c>
      <c r="AA106" s="13">
        <v>1</v>
      </c>
      <c r="AB106" s="13">
        <v>0</v>
      </c>
    </row>
    <row r="107" spans="1:28" ht="13" x14ac:dyDescent="0.3">
      <c r="A107" s="13">
        <v>50</v>
      </c>
      <c r="B107" s="13">
        <v>0</v>
      </c>
      <c r="C107" s="13">
        <v>0</v>
      </c>
      <c r="D107" s="13">
        <v>1</v>
      </c>
      <c r="E107" s="13">
        <v>230</v>
      </c>
      <c r="F107" s="13">
        <f>ROUND(Source!BA87,O107)</f>
        <v>0</v>
      </c>
      <c r="G107" s="13" t="s">
        <v>187</v>
      </c>
      <c r="H107" s="13" t="s">
        <v>188</v>
      </c>
      <c r="I107" s="13"/>
      <c r="J107" s="13"/>
      <c r="K107" s="13">
        <v>230</v>
      </c>
      <c r="L107" s="13">
        <v>19</v>
      </c>
      <c r="M107" s="13">
        <v>3</v>
      </c>
      <c r="N107" s="13" t="s">
        <v>3</v>
      </c>
      <c r="O107" s="13">
        <v>2</v>
      </c>
      <c r="P107" s="13">
        <f>ROUND(Source!ES87,O107)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8" ht="13" x14ac:dyDescent="0.3">
      <c r="A108" s="13">
        <v>50</v>
      </c>
      <c r="B108" s="13">
        <v>0</v>
      </c>
      <c r="C108" s="13">
        <v>0</v>
      </c>
      <c r="D108" s="13">
        <v>1</v>
      </c>
      <c r="E108" s="13">
        <v>206</v>
      </c>
      <c r="F108" s="13">
        <f>ROUND(Source!T87,O108)</f>
        <v>0</v>
      </c>
      <c r="G108" s="13" t="s">
        <v>189</v>
      </c>
      <c r="H108" s="13" t="s">
        <v>190</v>
      </c>
      <c r="I108" s="13"/>
      <c r="J108" s="13"/>
      <c r="K108" s="13">
        <v>206</v>
      </c>
      <c r="L108" s="13">
        <v>20</v>
      </c>
      <c r="M108" s="13">
        <v>3</v>
      </c>
      <c r="N108" s="13" t="s">
        <v>3</v>
      </c>
      <c r="O108" s="13">
        <v>2</v>
      </c>
      <c r="P108" s="13">
        <f>ROUND(Source!DL87,O108)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8" ht="13" x14ac:dyDescent="0.3">
      <c r="A109" s="13">
        <v>50</v>
      </c>
      <c r="B109" s="13">
        <v>0</v>
      </c>
      <c r="C109" s="13">
        <v>0</v>
      </c>
      <c r="D109" s="13">
        <v>1</v>
      </c>
      <c r="E109" s="13">
        <v>207</v>
      </c>
      <c r="F109" s="13">
        <f>Source!U87</f>
        <v>607.88737915199999</v>
      </c>
      <c r="G109" s="13" t="s">
        <v>191</v>
      </c>
      <c r="H109" s="13" t="s">
        <v>192</v>
      </c>
      <c r="I109" s="13"/>
      <c r="J109" s="13"/>
      <c r="K109" s="13">
        <v>207</v>
      </c>
      <c r="L109" s="13">
        <v>21</v>
      </c>
      <c r="M109" s="13">
        <v>3</v>
      </c>
      <c r="N109" s="13" t="s">
        <v>3</v>
      </c>
      <c r="O109" s="13">
        <v>-1</v>
      </c>
      <c r="P109" s="13">
        <f>Source!DM87</f>
        <v>607.88737915199999</v>
      </c>
      <c r="Q109" s="13"/>
      <c r="R109" s="13"/>
      <c r="S109" s="13"/>
      <c r="T109" s="13"/>
      <c r="U109" s="13"/>
      <c r="V109" s="13"/>
      <c r="W109" s="13">
        <v>607.88737915199999</v>
      </c>
      <c r="X109" s="13">
        <v>1</v>
      </c>
      <c r="Y109" s="13">
        <v>607.88737915199999</v>
      </c>
      <c r="Z109" s="13">
        <v>607.88737915199999</v>
      </c>
      <c r="AA109" s="13">
        <v>1</v>
      </c>
      <c r="AB109" s="13">
        <v>607.88737915199999</v>
      </c>
    </row>
    <row r="110" spans="1:28" ht="13" x14ac:dyDescent="0.3">
      <c r="A110" s="13">
        <v>50</v>
      </c>
      <c r="B110" s="13">
        <v>0</v>
      </c>
      <c r="C110" s="13">
        <v>0</v>
      </c>
      <c r="D110" s="13">
        <v>1</v>
      </c>
      <c r="E110" s="13">
        <v>208</v>
      </c>
      <c r="F110" s="13">
        <f>Source!V87</f>
        <v>0</v>
      </c>
      <c r="G110" s="13" t="s">
        <v>193</v>
      </c>
      <c r="H110" s="13" t="s">
        <v>194</v>
      </c>
      <c r="I110" s="13"/>
      <c r="J110" s="13"/>
      <c r="K110" s="13">
        <v>208</v>
      </c>
      <c r="L110" s="13">
        <v>22</v>
      </c>
      <c r="M110" s="13">
        <v>3</v>
      </c>
      <c r="N110" s="13" t="s">
        <v>3</v>
      </c>
      <c r="O110" s="13">
        <v>-1</v>
      </c>
      <c r="P110" s="13">
        <f>Source!DN87</f>
        <v>0</v>
      </c>
      <c r="Q110" s="13"/>
      <c r="R110" s="13"/>
      <c r="S110" s="13"/>
      <c r="T110" s="13"/>
      <c r="U110" s="13"/>
      <c r="V110" s="13"/>
      <c r="W110" s="13">
        <v>0</v>
      </c>
      <c r="X110" s="13">
        <v>1</v>
      </c>
      <c r="Y110" s="13">
        <v>0</v>
      </c>
      <c r="Z110" s="13">
        <v>0</v>
      </c>
      <c r="AA110" s="13">
        <v>1</v>
      </c>
      <c r="AB110" s="13">
        <v>0</v>
      </c>
    </row>
    <row r="111" spans="1:28" ht="13" x14ac:dyDescent="0.3">
      <c r="A111" s="13">
        <v>50</v>
      </c>
      <c r="B111" s="13">
        <v>0</v>
      </c>
      <c r="C111" s="13">
        <v>0</v>
      </c>
      <c r="D111" s="13">
        <v>1</v>
      </c>
      <c r="E111" s="13">
        <v>209</v>
      </c>
      <c r="F111" s="13">
        <f>ROUND(Source!W87,O111)</f>
        <v>0</v>
      </c>
      <c r="G111" s="13" t="s">
        <v>195</v>
      </c>
      <c r="H111" s="13" t="s">
        <v>196</v>
      </c>
      <c r="I111" s="13"/>
      <c r="J111" s="13"/>
      <c r="K111" s="13">
        <v>209</v>
      </c>
      <c r="L111" s="13">
        <v>23</v>
      </c>
      <c r="M111" s="13">
        <v>3</v>
      </c>
      <c r="N111" s="13" t="s">
        <v>3</v>
      </c>
      <c r="O111" s="13">
        <v>2</v>
      </c>
      <c r="P111" s="13">
        <f>ROUND(Source!DO87,O111)</f>
        <v>0</v>
      </c>
      <c r="Q111" s="13"/>
      <c r="R111" s="13"/>
      <c r="S111" s="13"/>
      <c r="T111" s="13"/>
      <c r="U111" s="13"/>
      <c r="V111" s="13"/>
      <c r="W111" s="13">
        <v>0</v>
      </c>
      <c r="X111" s="13">
        <v>1</v>
      </c>
      <c r="Y111" s="13">
        <v>0</v>
      </c>
      <c r="Z111" s="13">
        <v>0</v>
      </c>
      <c r="AA111" s="13">
        <v>1</v>
      </c>
      <c r="AB111" s="13">
        <v>0</v>
      </c>
    </row>
    <row r="112" spans="1:28" ht="13" x14ac:dyDescent="0.3">
      <c r="A112" s="13">
        <v>50</v>
      </c>
      <c r="B112" s="13">
        <v>0</v>
      </c>
      <c r="C112" s="13">
        <v>0</v>
      </c>
      <c r="D112" s="13">
        <v>1</v>
      </c>
      <c r="E112" s="13">
        <v>233</v>
      </c>
      <c r="F112" s="13">
        <f>ROUND(Source!BD87,O112)</f>
        <v>0</v>
      </c>
      <c r="G112" s="13" t="s">
        <v>197</v>
      </c>
      <c r="H112" s="13" t="s">
        <v>198</v>
      </c>
      <c r="I112" s="13"/>
      <c r="J112" s="13"/>
      <c r="K112" s="13">
        <v>233</v>
      </c>
      <c r="L112" s="13">
        <v>24</v>
      </c>
      <c r="M112" s="13">
        <v>3</v>
      </c>
      <c r="N112" s="13" t="s">
        <v>3</v>
      </c>
      <c r="O112" s="13">
        <v>2</v>
      </c>
      <c r="P112" s="13">
        <f>ROUND(Source!EV87,O112)</f>
        <v>0</v>
      </c>
      <c r="Q112" s="13"/>
      <c r="R112" s="13"/>
      <c r="S112" s="13"/>
      <c r="T112" s="13"/>
      <c r="U112" s="13"/>
      <c r="V112" s="13"/>
      <c r="W112" s="13">
        <v>0</v>
      </c>
      <c r="X112" s="13">
        <v>1</v>
      </c>
      <c r="Y112" s="13">
        <v>0</v>
      </c>
      <c r="Z112" s="13">
        <v>0</v>
      </c>
      <c r="AA112" s="13">
        <v>1</v>
      </c>
      <c r="AB112" s="13">
        <v>0</v>
      </c>
    </row>
    <row r="113" spans="1:255" ht="13" x14ac:dyDescent="0.3">
      <c r="A113" s="13">
        <v>50</v>
      </c>
      <c r="B113" s="13">
        <v>0</v>
      </c>
      <c r="C113" s="13">
        <v>0</v>
      </c>
      <c r="D113" s="13">
        <v>1</v>
      </c>
      <c r="E113" s="13">
        <v>210</v>
      </c>
      <c r="F113" s="13">
        <f>ROUND(Source!X87,O113)</f>
        <v>7354.04</v>
      </c>
      <c r="G113" s="13" t="s">
        <v>199</v>
      </c>
      <c r="H113" s="13" t="s">
        <v>200</v>
      </c>
      <c r="I113" s="13"/>
      <c r="J113" s="13"/>
      <c r="K113" s="13">
        <v>210</v>
      </c>
      <c r="L113" s="13">
        <v>25</v>
      </c>
      <c r="M113" s="13">
        <v>3</v>
      </c>
      <c r="N113" s="13" t="s">
        <v>3</v>
      </c>
      <c r="O113" s="13">
        <v>2</v>
      </c>
      <c r="P113" s="13">
        <f>ROUND(Source!DP87,O113)</f>
        <v>414399</v>
      </c>
      <c r="Q113" s="13"/>
      <c r="R113" s="13"/>
      <c r="S113" s="13"/>
      <c r="T113" s="13"/>
      <c r="U113" s="13"/>
      <c r="V113" s="13"/>
      <c r="W113" s="13">
        <v>7354.04</v>
      </c>
      <c r="X113" s="13">
        <v>1</v>
      </c>
      <c r="Y113" s="13">
        <v>7354.04</v>
      </c>
      <c r="Z113" s="13">
        <v>414399</v>
      </c>
      <c r="AA113" s="13">
        <v>1</v>
      </c>
      <c r="AB113" s="13">
        <v>414399</v>
      </c>
    </row>
    <row r="114" spans="1:255" ht="13" x14ac:dyDescent="0.3">
      <c r="A114" s="13">
        <v>50</v>
      </c>
      <c r="B114" s="13">
        <v>0</v>
      </c>
      <c r="C114" s="13">
        <v>0</v>
      </c>
      <c r="D114" s="13">
        <v>1</v>
      </c>
      <c r="E114" s="13">
        <v>211</v>
      </c>
      <c r="F114" s="13">
        <f>ROUND(Source!Y87,O114)</f>
        <v>3847.96</v>
      </c>
      <c r="G114" s="13" t="s">
        <v>201</v>
      </c>
      <c r="H114" s="13" t="s">
        <v>202</v>
      </c>
      <c r="I114" s="13"/>
      <c r="J114" s="13"/>
      <c r="K114" s="13">
        <v>211</v>
      </c>
      <c r="L114" s="13">
        <v>26</v>
      </c>
      <c r="M114" s="13">
        <v>3</v>
      </c>
      <c r="N114" s="13" t="s">
        <v>3</v>
      </c>
      <c r="O114" s="13">
        <v>2</v>
      </c>
      <c r="P114" s="13">
        <f>ROUND(Source!DQ87,O114)</f>
        <v>216832</v>
      </c>
      <c r="Q114" s="13"/>
      <c r="R114" s="13"/>
      <c r="S114" s="13"/>
      <c r="T114" s="13"/>
      <c r="U114" s="13"/>
      <c r="V114" s="13"/>
      <c r="W114" s="13">
        <v>3847.96</v>
      </c>
      <c r="X114" s="13">
        <v>1</v>
      </c>
      <c r="Y114" s="13">
        <v>3847.96</v>
      </c>
      <c r="Z114" s="13">
        <v>216832</v>
      </c>
      <c r="AA114" s="13">
        <v>1</v>
      </c>
      <c r="AB114" s="13">
        <v>216832</v>
      </c>
    </row>
    <row r="115" spans="1:255" ht="13" x14ac:dyDescent="0.3">
      <c r="A115" s="13">
        <v>50</v>
      </c>
      <c r="B115" s="13">
        <v>0</v>
      </c>
      <c r="C115" s="13">
        <v>0</v>
      </c>
      <c r="D115" s="13">
        <v>1</v>
      </c>
      <c r="E115" s="13">
        <v>224</v>
      </c>
      <c r="F115" s="13">
        <f>ROUND(Source!AR87,O115)</f>
        <v>20013.580000000002</v>
      </c>
      <c r="G115" s="13" t="s">
        <v>203</v>
      </c>
      <c r="H115" s="13" t="s">
        <v>204</v>
      </c>
      <c r="I115" s="13"/>
      <c r="J115" s="13"/>
      <c r="K115" s="13">
        <v>224</v>
      </c>
      <c r="L115" s="13">
        <v>27</v>
      </c>
      <c r="M115" s="13">
        <v>3</v>
      </c>
      <c r="N115" s="13" t="s">
        <v>3</v>
      </c>
      <c r="O115" s="13">
        <v>2</v>
      </c>
      <c r="P115" s="13">
        <f>ROUND(Source!EJ87,O115)</f>
        <v>1080861.71</v>
      </c>
      <c r="Q115" s="13"/>
      <c r="R115" s="13"/>
      <c r="S115" s="13"/>
      <c r="T115" s="13"/>
      <c r="U115" s="13"/>
      <c r="V115" s="13"/>
      <c r="W115" s="13">
        <v>20013.580000000002</v>
      </c>
      <c r="X115" s="13">
        <v>1</v>
      </c>
      <c r="Y115" s="13">
        <v>20013.580000000002</v>
      </c>
      <c r="Z115" s="13">
        <v>1080861.71</v>
      </c>
      <c r="AA115" s="13">
        <v>1</v>
      </c>
      <c r="AB115" s="13">
        <v>1080861.71</v>
      </c>
    </row>
    <row r="117" spans="1:255" ht="13" x14ac:dyDescent="0.3">
      <c r="A117" s="10">
        <v>4</v>
      </c>
      <c r="B117" s="10">
        <v>1</v>
      </c>
      <c r="C117" s="10"/>
      <c r="D117" s="10">
        <f>ROW(A198)</f>
        <v>198</v>
      </c>
      <c r="E117" s="10"/>
      <c r="F117" s="10" t="s">
        <v>22</v>
      </c>
      <c r="G117" s="10" t="s">
        <v>205</v>
      </c>
      <c r="H117" s="10" t="s">
        <v>3</v>
      </c>
      <c r="I117" s="10">
        <v>0</v>
      </c>
      <c r="J117" s="10"/>
      <c r="K117" s="10">
        <v>0</v>
      </c>
      <c r="L117" s="10"/>
      <c r="M117" s="10" t="s">
        <v>3</v>
      </c>
      <c r="N117" s="10"/>
      <c r="O117" s="10"/>
      <c r="P117" s="10"/>
      <c r="Q117" s="10"/>
      <c r="R117" s="10"/>
      <c r="S117" s="10">
        <v>0</v>
      </c>
      <c r="T117" s="10">
        <v>0</v>
      </c>
      <c r="U117" s="10" t="s">
        <v>3</v>
      </c>
      <c r="V117" s="10">
        <v>2</v>
      </c>
      <c r="W117" s="10"/>
      <c r="X117" s="10"/>
      <c r="Y117" s="10"/>
      <c r="Z117" s="10"/>
      <c r="AA117" s="10"/>
      <c r="AB117" s="10" t="s">
        <v>3</v>
      </c>
      <c r="AC117" s="10" t="s">
        <v>3</v>
      </c>
      <c r="AD117" s="10" t="s">
        <v>3</v>
      </c>
      <c r="AE117" s="10" t="s">
        <v>3</v>
      </c>
      <c r="AF117" s="10" t="s">
        <v>3</v>
      </c>
      <c r="AG117" s="10" t="s">
        <v>3</v>
      </c>
      <c r="AH117" s="10"/>
      <c r="AI117" s="10"/>
      <c r="AJ117" s="10"/>
      <c r="AK117" s="10"/>
      <c r="AL117" s="10"/>
      <c r="AM117" s="10"/>
      <c r="AN117" s="10"/>
      <c r="AO117" s="10"/>
      <c r="AP117" s="10" t="s">
        <v>3</v>
      </c>
      <c r="AQ117" s="10" t="s">
        <v>3</v>
      </c>
      <c r="AR117" s="10" t="s">
        <v>3</v>
      </c>
      <c r="AS117" s="10"/>
      <c r="AT117" s="10"/>
      <c r="AU117" s="10"/>
      <c r="AV117" s="10"/>
      <c r="AW117" s="10"/>
      <c r="AX117" s="10"/>
      <c r="AY117" s="10"/>
      <c r="AZ117" s="10" t="s">
        <v>3</v>
      </c>
      <c r="BA117" s="10"/>
      <c r="BB117" s="10" t="s">
        <v>3</v>
      </c>
      <c r="BC117" s="10" t="s">
        <v>3</v>
      </c>
      <c r="BD117" s="10" t="s">
        <v>3</v>
      </c>
      <c r="BE117" s="10" t="s">
        <v>3</v>
      </c>
      <c r="BF117" s="10" t="s">
        <v>3</v>
      </c>
      <c r="BG117" s="10" t="s">
        <v>3</v>
      </c>
      <c r="BH117" s="10" t="s">
        <v>3</v>
      </c>
      <c r="BI117" s="10" t="s">
        <v>3</v>
      </c>
      <c r="BJ117" s="10" t="s">
        <v>3</v>
      </c>
      <c r="BK117" s="10" t="s">
        <v>3</v>
      </c>
      <c r="BL117" s="10" t="s">
        <v>3</v>
      </c>
      <c r="BM117" s="10" t="s">
        <v>3</v>
      </c>
      <c r="BN117" s="10" t="s">
        <v>3</v>
      </c>
      <c r="BO117" s="10" t="s">
        <v>3</v>
      </c>
      <c r="BP117" s="10" t="s">
        <v>3</v>
      </c>
      <c r="BQ117" s="10"/>
      <c r="BR117" s="10"/>
      <c r="BS117" s="10"/>
      <c r="BT117" s="10"/>
      <c r="BU117" s="10"/>
      <c r="BV117" s="10"/>
      <c r="BW117" s="10"/>
      <c r="BX117" s="10">
        <v>0</v>
      </c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>
        <v>0</v>
      </c>
    </row>
    <row r="119" spans="1:255" ht="13" x14ac:dyDescent="0.3">
      <c r="A119" s="11">
        <v>52</v>
      </c>
      <c r="B119" s="11">
        <f t="shared" ref="B119:G119" si="119">B198</f>
        <v>1</v>
      </c>
      <c r="C119" s="11">
        <f t="shared" si="119"/>
        <v>4</v>
      </c>
      <c r="D119" s="11">
        <f t="shared" si="119"/>
        <v>117</v>
      </c>
      <c r="E119" s="11">
        <f t="shared" si="119"/>
        <v>0</v>
      </c>
      <c r="F119" s="11" t="str">
        <f t="shared" si="119"/>
        <v>Новый раздел</v>
      </c>
      <c r="G119" s="11" t="str">
        <f t="shared" si="119"/>
        <v>Приборы и средства автоматизации</v>
      </c>
      <c r="H119" s="11"/>
      <c r="I119" s="11"/>
      <c r="J119" s="11"/>
      <c r="K119" s="11"/>
      <c r="L119" s="11"/>
      <c r="M119" s="11"/>
      <c r="N119" s="11"/>
      <c r="O119" s="11">
        <f t="shared" ref="O119:AT119" si="120">O198</f>
        <v>369176.19</v>
      </c>
      <c r="P119" s="11">
        <f t="shared" si="120"/>
        <v>365914.77</v>
      </c>
      <c r="Q119" s="11">
        <f t="shared" si="120"/>
        <v>1700.06</v>
      </c>
      <c r="R119" s="11">
        <f t="shared" si="120"/>
        <v>190.57</v>
      </c>
      <c r="S119" s="11">
        <f t="shared" si="120"/>
        <v>1561.36</v>
      </c>
      <c r="T119" s="11">
        <f t="shared" si="120"/>
        <v>0</v>
      </c>
      <c r="U119" s="11">
        <f t="shared" si="120"/>
        <v>124.95777479999997</v>
      </c>
      <c r="V119" s="11">
        <f t="shared" si="120"/>
        <v>0</v>
      </c>
      <c r="W119" s="11">
        <f t="shared" si="120"/>
        <v>0</v>
      </c>
      <c r="X119" s="11">
        <f t="shared" si="120"/>
        <v>1578.25</v>
      </c>
      <c r="Y119" s="11">
        <f t="shared" si="120"/>
        <v>807.99</v>
      </c>
      <c r="Z119" s="11">
        <f t="shared" si="120"/>
        <v>0</v>
      </c>
      <c r="AA119" s="11">
        <f t="shared" si="120"/>
        <v>0</v>
      </c>
      <c r="AB119" s="11">
        <f t="shared" si="120"/>
        <v>369176.19</v>
      </c>
      <c r="AC119" s="11">
        <f t="shared" si="120"/>
        <v>365914.77</v>
      </c>
      <c r="AD119" s="11">
        <f t="shared" si="120"/>
        <v>1700.06</v>
      </c>
      <c r="AE119" s="11">
        <f t="shared" si="120"/>
        <v>190.57</v>
      </c>
      <c r="AF119" s="11">
        <f t="shared" si="120"/>
        <v>1561.36</v>
      </c>
      <c r="AG119" s="11">
        <f t="shared" si="120"/>
        <v>0</v>
      </c>
      <c r="AH119" s="11">
        <f t="shared" si="120"/>
        <v>124.95777479999997</v>
      </c>
      <c r="AI119" s="11">
        <f t="shared" si="120"/>
        <v>0</v>
      </c>
      <c r="AJ119" s="11">
        <f t="shared" si="120"/>
        <v>0</v>
      </c>
      <c r="AK119" s="11">
        <f t="shared" si="120"/>
        <v>1578.25</v>
      </c>
      <c r="AL119" s="11">
        <f t="shared" si="120"/>
        <v>807.99</v>
      </c>
      <c r="AM119" s="11">
        <f t="shared" si="120"/>
        <v>0</v>
      </c>
      <c r="AN119" s="11">
        <f t="shared" si="120"/>
        <v>0</v>
      </c>
      <c r="AO119" s="11">
        <f t="shared" si="120"/>
        <v>0</v>
      </c>
      <c r="AP119" s="11">
        <f t="shared" si="120"/>
        <v>365805.63</v>
      </c>
      <c r="AQ119" s="11">
        <f t="shared" si="120"/>
        <v>0</v>
      </c>
      <c r="AR119" s="11">
        <f t="shared" si="120"/>
        <v>371562.43</v>
      </c>
      <c r="AS119" s="11">
        <f t="shared" si="120"/>
        <v>0</v>
      </c>
      <c r="AT119" s="11">
        <f t="shared" si="120"/>
        <v>5756.8</v>
      </c>
      <c r="AU119" s="11">
        <f t="shared" ref="AU119:BZ119" si="121">AU198</f>
        <v>0</v>
      </c>
      <c r="AV119" s="11">
        <f t="shared" si="121"/>
        <v>365914.77</v>
      </c>
      <c r="AW119" s="11">
        <f t="shared" si="121"/>
        <v>109.14</v>
      </c>
      <c r="AX119" s="11">
        <f t="shared" si="121"/>
        <v>0</v>
      </c>
      <c r="AY119" s="11">
        <f t="shared" si="121"/>
        <v>109.14</v>
      </c>
      <c r="AZ119" s="11">
        <f t="shared" si="121"/>
        <v>365805.63</v>
      </c>
      <c r="BA119" s="11">
        <f t="shared" si="121"/>
        <v>0</v>
      </c>
      <c r="BB119" s="11">
        <f t="shared" si="121"/>
        <v>0</v>
      </c>
      <c r="BC119" s="11">
        <f t="shared" si="121"/>
        <v>0</v>
      </c>
      <c r="BD119" s="11">
        <f t="shared" si="121"/>
        <v>0</v>
      </c>
      <c r="BE119" s="11">
        <f t="shared" si="121"/>
        <v>0</v>
      </c>
      <c r="BF119" s="11">
        <f t="shared" si="121"/>
        <v>0</v>
      </c>
      <c r="BG119" s="11">
        <f t="shared" si="121"/>
        <v>0</v>
      </c>
      <c r="BH119" s="11">
        <f t="shared" si="121"/>
        <v>0</v>
      </c>
      <c r="BI119" s="11">
        <f t="shared" si="121"/>
        <v>0</v>
      </c>
      <c r="BJ119" s="11">
        <f t="shared" si="121"/>
        <v>0</v>
      </c>
      <c r="BK119" s="11">
        <f t="shared" si="121"/>
        <v>0</v>
      </c>
      <c r="BL119" s="11">
        <f t="shared" si="121"/>
        <v>0</v>
      </c>
      <c r="BM119" s="11">
        <f t="shared" si="121"/>
        <v>0</v>
      </c>
      <c r="BN119" s="11">
        <f t="shared" si="121"/>
        <v>0</v>
      </c>
      <c r="BO119" s="11">
        <f t="shared" si="121"/>
        <v>0</v>
      </c>
      <c r="BP119" s="11">
        <f t="shared" si="121"/>
        <v>0</v>
      </c>
      <c r="BQ119" s="11">
        <f t="shared" si="121"/>
        <v>0</v>
      </c>
      <c r="BR119" s="11">
        <f t="shared" si="121"/>
        <v>0</v>
      </c>
      <c r="BS119" s="11">
        <f t="shared" si="121"/>
        <v>0</v>
      </c>
      <c r="BT119" s="11">
        <f t="shared" si="121"/>
        <v>0</v>
      </c>
      <c r="BU119" s="11">
        <f t="shared" si="121"/>
        <v>0</v>
      </c>
      <c r="BV119" s="11">
        <f t="shared" si="121"/>
        <v>0</v>
      </c>
      <c r="BW119" s="11">
        <f t="shared" si="121"/>
        <v>0</v>
      </c>
      <c r="BX119" s="11">
        <f t="shared" si="121"/>
        <v>0</v>
      </c>
      <c r="BY119" s="11">
        <f t="shared" si="121"/>
        <v>365805.63</v>
      </c>
      <c r="BZ119" s="11">
        <f t="shared" si="121"/>
        <v>0</v>
      </c>
      <c r="CA119" s="11">
        <f t="shared" ref="CA119:DF119" si="122">CA198</f>
        <v>371562.43</v>
      </c>
      <c r="CB119" s="11">
        <f t="shared" si="122"/>
        <v>0</v>
      </c>
      <c r="CC119" s="11">
        <f t="shared" si="122"/>
        <v>5756.8</v>
      </c>
      <c r="CD119" s="11">
        <f t="shared" si="122"/>
        <v>0</v>
      </c>
      <c r="CE119" s="11">
        <f t="shared" si="122"/>
        <v>365914.77</v>
      </c>
      <c r="CF119" s="11">
        <f t="shared" si="122"/>
        <v>109.14000000001397</v>
      </c>
      <c r="CG119" s="11">
        <f t="shared" si="122"/>
        <v>0</v>
      </c>
      <c r="CH119" s="11">
        <f t="shared" si="122"/>
        <v>109.14000000001397</v>
      </c>
      <c r="CI119" s="11">
        <f t="shared" si="122"/>
        <v>365805.63</v>
      </c>
      <c r="CJ119" s="11">
        <f t="shared" si="122"/>
        <v>0</v>
      </c>
      <c r="CK119" s="11">
        <f t="shared" si="122"/>
        <v>0</v>
      </c>
      <c r="CL119" s="11">
        <f t="shared" si="122"/>
        <v>0</v>
      </c>
      <c r="CM119" s="11">
        <f t="shared" si="122"/>
        <v>0</v>
      </c>
      <c r="CN119" s="11">
        <f t="shared" si="122"/>
        <v>0</v>
      </c>
      <c r="CO119" s="11">
        <f t="shared" si="122"/>
        <v>0</v>
      </c>
      <c r="CP119" s="11">
        <f t="shared" si="122"/>
        <v>0</v>
      </c>
      <c r="CQ119" s="11">
        <f t="shared" si="122"/>
        <v>0</v>
      </c>
      <c r="CR119" s="11">
        <f t="shared" si="122"/>
        <v>0</v>
      </c>
      <c r="CS119" s="11">
        <f t="shared" si="122"/>
        <v>0</v>
      </c>
      <c r="CT119" s="11">
        <f t="shared" si="122"/>
        <v>0</v>
      </c>
      <c r="CU119" s="11">
        <f t="shared" si="122"/>
        <v>0</v>
      </c>
      <c r="CV119" s="11">
        <f t="shared" si="122"/>
        <v>0</v>
      </c>
      <c r="CW119" s="11">
        <f t="shared" si="122"/>
        <v>0</v>
      </c>
      <c r="CX119" s="11">
        <f t="shared" si="122"/>
        <v>0</v>
      </c>
      <c r="CY119" s="11">
        <f t="shared" si="122"/>
        <v>0</v>
      </c>
      <c r="CZ119" s="11">
        <f t="shared" si="122"/>
        <v>0</v>
      </c>
      <c r="DA119" s="11">
        <f t="shared" si="122"/>
        <v>0</v>
      </c>
      <c r="DB119" s="11">
        <f t="shared" si="122"/>
        <v>0</v>
      </c>
      <c r="DC119" s="11">
        <f t="shared" si="122"/>
        <v>0</v>
      </c>
      <c r="DD119" s="11">
        <f t="shared" si="122"/>
        <v>0</v>
      </c>
      <c r="DE119" s="11">
        <f t="shared" si="122"/>
        <v>0</v>
      </c>
      <c r="DF119" s="11">
        <f t="shared" si="122"/>
        <v>0</v>
      </c>
      <c r="DG119" s="12">
        <f t="shared" ref="DG119:EL119" si="123">DG198</f>
        <v>2884217.7</v>
      </c>
      <c r="DH119" s="12">
        <f t="shared" si="123"/>
        <v>2769833.14</v>
      </c>
      <c r="DI119" s="12">
        <f t="shared" si="123"/>
        <v>26401.93</v>
      </c>
      <c r="DJ119" s="12">
        <f t="shared" si="123"/>
        <v>10738.62</v>
      </c>
      <c r="DK119" s="12">
        <f t="shared" si="123"/>
        <v>87982.63</v>
      </c>
      <c r="DL119" s="12">
        <f t="shared" si="123"/>
        <v>0</v>
      </c>
      <c r="DM119" s="12">
        <f t="shared" si="123"/>
        <v>124.95777479999997</v>
      </c>
      <c r="DN119" s="12">
        <f t="shared" si="123"/>
        <v>0</v>
      </c>
      <c r="DO119" s="12">
        <f t="shared" si="123"/>
        <v>0</v>
      </c>
      <c r="DP119" s="12">
        <f t="shared" si="123"/>
        <v>88933.38</v>
      </c>
      <c r="DQ119" s="12">
        <f t="shared" si="123"/>
        <v>45529.71</v>
      </c>
      <c r="DR119" s="12">
        <f t="shared" si="123"/>
        <v>0</v>
      </c>
      <c r="DS119" s="12">
        <f t="shared" si="123"/>
        <v>0</v>
      </c>
      <c r="DT119" s="12">
        <f t="shared" si="123"/>
        <v>2884217.7</v>
      </c>
      <c r="DU119" s="12">
        <f t="shared" si="123"/>
        <v>2769833.14</v>
      </c>
      <c r="DV119" s="12">
        <f t="shared" si="123"/>
        <v>26401.93</v>
      </c>
      <c r="DW119" s="12">
        <f t="shared" si="123"/>
        <v>10738.62</v>
      </c>
      <c r="DX119" s="12">
        <f t="shared" si="123"/>
        <v>87982.63</v>
      </c>
      <c r="DY119" s="12">
        <f t="shared" si="123"/>
        <v>0</v>
      </c>
      <c r="DZ119" s="12">
        <f t="shared" si="123"/>
        <v>124.95777479999997</v>
      </c>
      <c r="EA119" s="12">
        <f t="shared" si="123"/>
        <v>0</v>
      </c>
      <c r="EB119" s="12">
        <f t="shared" si="123"/>
        <v>0</v>
      </c>
      <c r="EC119" s="12">
        <f t="shared" si="123"/>
        <v>88933.38</v>
      </c>
      <c r="ED119" s="12">
        <f t="shared" si="123"/>
        <v>45529.71</v>
      </c>
      <c r="EE119" s="12">
        <f t="shared" si="123"/>
        <v>0</v>
      </c>
      <c r="EF119" s="12">
        <f t="shared" si="123"/>
        <v>0</v>
      </c>
      <c r="EG119" s="12">
        <f t="shared" si="123"/>
        <v>0</v>
      </c>
      <c r="EH119" s="12">
        <f t="shared" si="123"/>
        <v>2769148.62</v>
      </c>
      <c r="EI119" s="12">
        <f t="shared" si="123"/>
        <v>0</v>
      </c>
      <c r="EJ119" s="12">
        <f t="shared" si="123"/>
        <v>3018680.79</v>
      </c>
      <c r="EK119" s="12">
        <f t="shared" si="123"/>
        <v>0</v>
      </c>
      <c r="EL119" s="12">
        <f t="shared" si="123"/>
        <v>249532.17</v>
      </c>
      <c r="EM119" s="12">
        <f t="shared" ref="EM119:FR119" si="124">EM198</f>
        <v>0</v>
      </c>
      <c r="EN119" s="12">
        <f t="shared" si="124"/>
        <v>2769833.14</v>
      </c>
      <c r="EO119" s="12">
        <f t="shared" si="124"/>
        <v>684.52</v>
      </c>
      <c r="EP119" s="12">
        <f t="shared" si="124"/>
        <v>0</v>
      </c>
      <c r="EQ119" s="12">
        <f t="shared" si="124"/>
        <v>684.52</v>
      </c>
      <c r="ER119" s="12">
        <f t="shared" si="124"/>
        <v>2769148.62</v>
      </c>
      <c r="ES119" s="12">
        <f t="shared" si="124"/>
        <v>0</v>
      </c>
      <c r="ET119" s="12">
        <f t="shared" si="124"/>
        <v>0</v>
      </c>
      <c r="EU119" s="12">
        <f t="shared" si="124"/>
        <v>0</v>
      </c>
      <c r="EV119" s="12">
        <f t="shared" si="124"/>
        <v>0</v>
      </c>
      <c r="EW119" s="12">
        <f t="shared" si="124"/>
        <v>0</v>
      </c>
      <c r="EX119" s="12">
        <f t="shared" si="124"/>
        <v>0</v>
      </c>
      <c r="EY119" s="12">
        <f t="shared" si="124"/>
        <v>0</v>
      </c>
      <c r="EZ119" s="12">
        <f t="shared" si="124"/>
        <v>0</v>
      </c>
      <c r="FA119" s="12">
        <f t="shared" si="124"/>
        <v>0</v>
      </c>
      <c r="FB119" s="12">
        <f t="shared" si="124"/>
        <v>0</v>
      </c>
      <c r="FC119" s="12">
        <f t="shared" si="124"/>
        <v>0</v>
      </c>
      <c r="FD119" s="12">
        <f t="shared" si="124"/>
        <v>0</v>
      </c>
      <c r="FE119" s="12">
        <f t="shared" si="124"/>
        <v>0</v>
      </c>
      <c r="FF119" s="12">
        <f t="shared" si="124"/>
        <v>0</v>
      </c>
      <c r="FG119" s="12">
        <f t="shared" si="124"/>
        <v>0</v>
      </c>
      <c r="FH119" s="12">
        <f t="shared" si="124"/>
        <v>0</v>
      </c>
      <c r="FI119" s="12">
        <f t="shared" si="124"/>
        <v>0</v>
      </c>
      <c r="FJ119" s="12">
        <f t="shared" si="124"/>
        <v>0</v>
      </c>
      <c r="FK119" s="12">
        <f t="shared" si="124"/>
        <v>0</v>
      </c>
      <c r="FL119" s="12">
        <f t="shared" si="124"/>
        <v>0</v>
      </c>
      <c r="FM119" s="12">
        <f t="shared" si="124"/>
        <v>0</v>
      </c>
      <c r="FN119" s="12">
        <f t="shared" si="124"/>
        <v>0</v>
      </c>
      <c r="FO119" s="12">
        <f t="shared" si="124"/>
        <v>0</v>
      </c>
      <c r="FP119" s="12">
        <f t="shared" si="124"/>
        <v>0</v>
      </c>
      <c r="FQ119" s="12">
        <f t="shared" si="124"/>
        <v>2769148.62</v>
      </c>
      <c r="FR119" s="12">
        <f t="shared" si="124"/>
        <v>0</v>
      </c>
      <c r="FS119" s="12">
        <f t="shared" ref="FS119:GX119" si="125">FS198</f>
        <v>3018680.79</v>
      </c>
      <c r="FT119" s="12">
        <f t="shared" si="125"/>
        <v>0</v>
      </c>
      <c r="FU119" s="12">
        <f t="shared" si="125"/>
        <v>249532.17</v>
      </c>
      <c r="FV119" s="12">
        <f t="shared" si="125"/>
        <v>0</v>
      </c>
      <c r="FW119" s="12">
        <f t="shared" si="125"/>
        <v>2769833.14</v>
      </c>
      <c r="FX119" s="12">
        <f t="shared" si="125"/>
        <v>684.52000000001863</v>
      </c>
      <c r="FY119" s="12">
        <f t="shared" si="125"/>
        <v>0</v>
      </c>
      <c r="FZ119" s="12">
        <f t="shared" si="125"/>
        <v>684.52000000001863</v>
      </c>
      <c r="GA119" s="12">
        <f t="shared" si="125"/>
        <v>2769148.62</v>
      </c>
      <c r="GB119" s="12">
        <f t="shared" si="125"/>
        <v>0</v>
      </c>
      <c r="GC119" s="12">
        <f t="shared" si="125"/>
        <v>0</v>
      </c>
      <c r="GD119" s="12">
        <f t="shared" si="125"/>
        <v>0</v>
      </c>
      <c r="GE119" s="12">
        <f t="shared" si="125"/>
        <v>0</v>
      </c>
      <c r="GF119" s="12">
        <f t="shared" si="125"/>
        <v>0</v>
      </c>
      <c r="GG119" s="12">
        <f t="shared" si="125"/>
        <v>0</v>
      </c>
      <c r="GH119" s="12">
        <f t="shared" si="125"/>
        <v>0</v>
      </c>
      <c r="GI119" s="12">
        <f t="shared" si="125"/>
        <v>0</v>
      </c>
      <c r="GJ119" s="12">
        <f t="shared" si="125"/>
        <v>0</v>
      </c>
      <c r="GK119" s="12">
        <f t="shared" si="125"/>
        <v>0</v>
      </c>
      <c r="GL119" s="12">
        <f t="shared" si="125"/>
        <v>0</v>
      </c>
      <c r="GM119" s="12">
        <f t="shared" si="125"/>
        <v>0</v>
      </c>
      <c r="GN119" s="12">
        <f t="shared" si="125"/>
        <v>0</v>
      </c>
      <c r="GO119" s="12">
        <f t="shared" si="125"/>
        <v>0</v>
      </c>
      <c r="GP119" s="12">
        <f t="shared" si="125"/>
        <v>0</v>
      </c>
      <c r="GQ119" s="12">
        <f t="shared" si="125"/>
        <v>0</v>
      </c>
      <c r="GR119" s="12">
        <f t="shared" si="125"/>
        <v>0</v>
      </c>
      <c r="GS119" s="12">
        <f t="shared" si="125"/>
        <v>0</v>
      </c>
      <c r="GT119" s="12">
        <f t="shared" si="125"/>
        <v>0</v>
      </c>
      <c r="GU119" s="12">
        <f t="shared" si="125"/>
        <v>0</v>
      </c>
      <c r="GV119" s="12">
        <f t="shared" si="125"/>
        <v>0</v>
      </c>
      <c r="GW119" s="12">
        <f t="shared" si="125"/>
        <v>0</v>
      </c>
      <c r="GX119" s="12">
        <f t="shared" si="125"/>
        <v>0</v>
      </c>
    </row>
    <row r="121" spans="1:255" x14ac:dyDescent="0.25">
      <c r="A121" s="2">
        <v>17</v>
      </c>
      <c r="B121" s="2">
        <v>1</v>
      </c>
      <c r="C121" s="2">
        <f>ROW(SmtRes!A266)</f>
        <v>266</v>
      </c>
      <c r="D121" s="2">
        <f>ROW(EtalonRes!A377)</f>
        <v>377</v>
      </c>
      <c r="E121" s="2" t="s">
        <v>206</v>
      </c>
      <c r="F121" s="2" t="s">
        <v>25</v>
      </c>
      <c r="G121" s="2" t="s">
        <v>207</v>
      </c>
      <c r="H121" s="2" t="s">
        <v>27</v>
      </c>
      <c r="I121" s="2">
        <f>ROUND(17+5+14+3+14+1+30+29,9)</f>
        <v>113</v>
      </c>
      <c r="J121" s="2">
        <v>0</v>
      </c>
      <c r="K121" s="2">
        <f>ROUND(17+5+14+3+14+1+30+29,9)</f>
        <v>113</v>
      </c>
      <c r="L121" s="2"/>
      <c r="M121" s="2"/>
      <c r="N121" s="2"/>
      <c r="O121" s="2">
        <f t="shared" ref="O121:O152" si="126">ROUND(CP121,2)</f>
        <v>958.32</v>
      </c>
      <c r="P121" s="2">
        <f t="shared" ref="P121:P152" si="127">ROUND((ROUND((AC121*AW121*I121),2)*BC121),2)</f>
        <v>0</v>
      </c>
      <c r="Q121" s="2">
        <f>(ROUND((ROUND((((ET121*1.2))*AV121*I121),2)*BB121),2)+ROUND((ROUND(((AE121-((EU121*1.2)))*AV121*I121),2)*BS121),2))</f>
        <v>0</v>
      </c>
      <c r="R121" s="2">
        <f>(ROUND((ROUND((((EU121*1.2))*AV121*I121),2)*BS121),2)+ROUND((ROUND(((AE121-((EU121*1.2)))*AV121*I121),2)*BS121),2))</f>
        <v>0</v>
      </c>
      <c r="S121" s="2">
        <f t="shared" ref="S121:S152" si="128">ROUND((ROUND((AF121*AV121*I121),2)*BA121),2)</f>
        <v>958.32</v>
      </c>
      <c r="T121" s="2">
        <f t="shared" ref="T121:T152" si="129">ROUND(CU121*I121,2)</f>
        <v>0</v>
      </c>
      <c r="U121" s="2">
        <f t="shared" ref="U121:U152" si="130">CV121*I121</f>
        <v>73.826063999999988</v>
      </c>
      <c r="V121" s="2">
        <f t="shared" ref="V121:V152" si="131">CW121*I121</f>
        <v>0</v>
      </c>
      <c r="W121" s="2">
        <f t="shared" ref="W121:W152" si="132">ROUND(CX121*I121,2)</f>
        <v>0</v>
      </c>
      <c r="X121" s="2">
        <f>(ROUND((((S121+ROUND((ROUND((((EU121*1.2))*AV121*I121),2)*BS121),2))*AT121)/100),2)+ROUND(((ROUND((ROUND(((AE121-((EU121*1.2)))*AV121*I121),2)*BS121),2)*AT121)/100),2))</f>
        <v>862.49</v>
      </c>
      <c r="Y121" s="2">
        <f>(ROUND((((S121+ROUND((ROUND((((EU121*1.2))*AV121*I121),2)*BS121),2))*AU121)/100),2)+ROUND(((ROUND((ROUND(((AE121-((EU121*1.2)))*AV121*I121),2)*BS121),2)*AU121)/100),2))</f>
        <v>440.83</v>
      </c>
      <c r="Z121" s="2"/>
      <c r="AA121" s="2">
        <v>55944368</v>
      </c>
      <c r="AB121" s="2">
        <f t="shared" ref="AB121:AB152" si="133">ROUND((AC121+AD121+AF121),6)</f>
        <v>8.1</v>
      </c>
      <c r="AC121" s="2">
        <f>ROUND(((ES121*1)),6)</f>
        <v>0</v>
      </c>
      <c r="AD121" s="2">
        <f>ROUND(((((ET121*1.2))-((EU121*1.2)))+AE121),6)</f>
        <v>0</v>
      </c>
      <c r="AE121" s="2">
        <f>ROUND(((EU121*1.2)),6)</f>
        <v>0</v>
      </c>
      <c r="AF121" s="2">
        <f>ROUND(((EV121*1.2)),6)</f>
        <v>8.1</v>
      </c>
      <c r="AG121" s="2">
        <f t="shared" ref="AG121:AG152" si="134">ROUND((AP121),6)</f>
        <v>0</v>
      </c>
      <c r="AH121" s="2">
        <f>((EW121*1.2))</f>
        <v>0.624</v>
      </c>
      <c r="AI121" s="2">
        <f>((EX121*1.2))</f>
        <v>0</v>
      </c>
      <c r="AJ121" s="2">
        <f t="shared" ref="AJ121:AJ152" si="135">(AS121)</f>
        <v>0</v>
      </c>
      <c r="AK121" s="2">
        <v>6.75</v>
      </c>
      <c r="AL121" s="2">
        <v>0</v>
      </c>
      <c r="AM121" s="2">
        <v>0</v>
      </c>
      <c r="AN121" s="2">
        <v>0</v>
      </c>
      <c r="AO121" s="2">
        <v>6.75</v>
      </c>
      <c r="AP121" s="2">
        <v>0</v>
      </c>
      <c r="AQ121" s="2">
        <v>0.52</v>
      </c>
      <c r="AR121" s="2">
        <v>0</v>
      </c>
      <c r="AS121" s="2">
        <v>0</v>
      </c>
      <c r="AT121" s="2">
        <v>90</v>
      </c>
      <c r="AU121" s="2">
        <v>46</v>
      </c>
      <c r="AV121" s="2">
        <v>1.0469999999999999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28</v>
      </c>
      <c r="BK121" s="2"/>
      <c r="BL121" s="2"/>
      <c r="BM121" s="2">
        <v>72</v>
      </c>
      <c r="BN121" s="2">
        <v>0</v>
      </c>
      <c r="BO121" s="2" t="s">
        <v>25</v>
      </c>
      <c r="BP121" s="2">
        <v>1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90</v>
      </c>
      <c r="CA121" s="2">
        <v>46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1356</v>
      </c>
      <c r="CO121" s="2">
        <v>0</v>
      </c>
      <c r="CP121" s="2">
        <f t="shared" ref="CP121:CP152" si="136">(P121+Q121+S121)</f>
        <v>958.32</v>
      </c>
      <c r="CQ121" s="2">
        <f t="shared" ref="CQ121:CQ152" si="137">ROUND((ROUND((AC121*AW121*1),2)*BC121),2)</f>
        <v>0</v>
      </c>
      <c r="CR121" s="2">
        <f>(ROUND((ROUND((((ET121*1.2))*AV121*1),2)*BB121),2)+ROUND((ROUND(((AE121-((EU121*1.2)))*AV121*1),2)*BS121),2))</f>
        <v>0</v>
      </c>
      <c r="CS121" s="2">
        <f>(ROUND((ROUND((((EU121*1.2))*AV121*1),2)*BS121),2)+ROUND((ROUND(((AE121-((EU121*1.2)))*AV121*1),2)*BS121),2))</f>
        <v>0</v>
      </c>
      <c r="CT121" s="2">
        <f t="shared" ref="CT121:CT152" si="138">ROUND((ROUND((AF121*AV121*1),2)*BA121),2)</f>
        <v>8.48</v>
      </c>
      <c r="CU121" s="2">
        <f t="shared" ref="CU121:CU152" si="139">AG121</f>
        <v>0</v>
      </c>
      <c r="CV121" s="2">
        <f t="shared" ref="CV121:CV152" si="140">(AH121*AV121)</f>
        <v>0.65332799999999991</v>
      </c>
      <c r="CW121" s="2">
        <f t="shared" ref="CW121:CW152" si="141">AI121</f>
        <v>0</v>
      </c>
      <c r="CX121" s="2">
        <f t="shared" ref="CX121:CX152" si="142">AJ121</f>
        <v>0</v>
      </c>
      <c r="CY121" s="2">
        <f>(ROUND((((S121+ROUND((ROUND((((EU121*1.2))*AV121*1),2)*BS121),2))*AT121)/100),2)+ROUND(((ROUND((ROUND(((AE121-((EU121*1.2)))*AV121*1),2)*BS121),2)*AT121)/100),2))</f>
        <v>862.49</v>
      </c>
      <c r="CZ121" s="2">
        <f>(ROUND((((S121+ROUND((ROUND((((EU121*1.2))*AV121*1),2)*BS121),2))*AU121)/100),2)+ROUND(((ROUND((ROUND(((AE121-((EU121*1.2)))*AV121*1),2)*BS121),2)*AU121)/100),2))</f>
        <v>440.83</v>
      </c>
      <c r="DA121" s="2"/>
      <c r="DB121" s="2">
        <v>105</v>
      </c>
      <c r="DC121" s="2" t="s">
        <v>3</v>
      </c>
      <c r="DD121" s="2" t="s">
        <v>82</v>
      </c>
      <c r="DE121" s="2" t="s">
        <v>83</v>
      </c>
      <c r="DF121" s="2" t="s">
        <v>83</v>
      </c>
      <c r="DG121" s="2" t="s">
        <v>83</v>
      </c>
      <c r="DH121" s="2" t="s">
        <v>3</v>
      </c>
      <c r="DI121" s="2" t="s">
        <v>83</v>
      </c>
      <c r="DJ121" s="2" t="s">
        <v>83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27</v>
      </c>
      <c r="DW121" s="2" t="s">
        <v>27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55393976</v>
      </c>
      <c r="EF121" s="2">
        <v>40</v>
      </c>
      <c r="EG121" s="2" t="s">
        <v>31</v>
      </c>
      <c r="EH121" s="2">
        <v>0</v>
      </c>
      <c r="EI121" s="2" t="s">
        <v>3</v>
      </c>
      <c r="EJ121" s="2">
        <v>2</v>
      </c>
      <c r="EK121" s="2">
        <v>72</v>
      </c>
      <c r="EL121" s="2" t="s">
        <v>32</v>
      </c>
      <c r="EM121" s="2" t="s">
        <v>33</v>
      </c>
      <c r="EN121" s="2"/>
      <c r="EO121" s="2" t="s">
        <v>87</v>
      </c>
      <c r="EP121" s="2"/>
      <c r="EQ121" s="2">
        <v>131072</v>
      </c>
      <c r="ER121" s="2">
        <v>6.75</v>
      </c>
      <c r="ES121" s="2">
        <v>0</v>
      </c>
      <c r="ET121" s="2">
        <v>0</v>
      </c>
      <c r="EU121" s="2">
        <v>0</v>
      </c>
      <c r="EV121" s="2">
        <v>6.75</v>
      </c>
      <c r="EW121" s="2">
        <v>0.52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90</v>
      </c>
      <c r="FY121" s="2">
        <v>46</v>
      </c>
      <c r="FZ121" s="2"/>
      <c r="GA121" s="2" t="s">
        <v>3</v>
      </c>
      <c r="GB121" s="2"/>
      <c r="GC121" s="2"/>
      <c r="GD121" s="2">
        <v>1</v>
      </c>
      <c r="GE121" s="2"/>
      <c r="GF121" s="2">
        <v>-1834868417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ref="GL121:GL152" si="143">ROUND(IF(AND(BH121=3,BI121=3,FS121&lt;&gt;0),P121,0),2)</f>
        <v>0</v>
      </c>
      <c r="GM121" s="2">
        <f t="shared" ref="GM121:GM152" si="144">ROUND(O121+X121+Y121,2)+GX121</f>
        <v>2261.64</v>
      </c>
      <c r="GN121" s="2">
        <f t="shared" ref="GN121:GN152" si="145">IF(OR(BI121=0,BI121=1),GM121-GX121,0)</f>
        <v>0</v>
      </c>
      <c r="GO121" s="2">
        <f t="shared" ref="GO121:GO152" si="146">IF(BI121=2,GM121-GX121,0)</f>
        <v>2261.64</v>
      </c>
      <c r="GP121" s="2">
        <f t="shared" ref="GP121:GP152" si="147">IF(BI121=4,GM121-GX121,0)</f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ref="GV121:GV152" si="148">ROUND((GT121),6)</f>
        <v>0</v>
      </c>
      <c r="GW121" s="2">
        <v>1</v>
      </c>
      <c r="GX121" s="2">
        <f t="shared" ref="GX121:GX152" si="149">ROUND(HC121*I121,2)</f>
        <v>0</v>
      </c>
      <c r="GY121" s="2"/>
      <c r="GZ121" s="2"/>
      <c r="HA121" s="2">
        <v>0</v>
      </c>
      <c r="HB121" s="2">
        <v>0</v>
      </c>
      <c r="HC121" s="2">
        <f t="shared" ref="HC121:HC152" si="150">GV121*GW121</f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5">
      <c r="A122" s="3">
        <v>17</v>
      </c>
      <c r="B122" s="3">
        <v>1</v>
      </c>
      <c r="C122" s="3">
        <f>ROW(SmtRes!A268)</f>
        <v>268</v>
      </c>
      <c r="D122" s="3">
        <f>ROW(EtalonRes!A380)</f>
        <v>380</v>
      </c>
      <c r="E122" s="3" t="s">
        <v>206</v>
      </c>
      <c r="F122" s="3" t="s">
        <v>25</v>
      </c>
      <c r="G122" s="3" t="s">
        <v>207</v>
      </c>
      <c r="H122" s="3" t="s">
        <v>27</v>
      </c>
      <c r="I122" s="3">
        <f>ROUND(17+5+14+3+14+1+30+29,9)</f>
        <v>113</v>
      </c>
      <c r="J122" s="3">
        <v>0</v>
      </c>
      <c r="K122" s="3">
        <f>ROUND(17+5+14+3+14+1+30+29,9)</f>
        <v>113</v>
      </c>
      <c r="O122" s="3">
        <f t="shared" si="126"/>
        <v>54001.33</v>
      </c>
      <c r="P122" s="3">
        <f t="shared" si="127"/>
        <v>0</v>
      </c>
      <c r="Q122" s="3">
        <f>(ROUND((ROUND((((ET122*1.2))*AV122*I122),2)*BB122),2)+ROUND((ROUND(((AE122-((EU122*1.2)))*AV122*I122),2)*BS122),2))</f>
        <v>0</v>
      </c>
      <c r="R122" s="3">
        <f>(ROUND((ROUND((((EU122*1.2))*AV122*I122),2)*BS122),2)+ROUND((ROUND(((AE122-((EU122*1.2)))*AV122*I122),2)*BS122),2))</f>
        <v>0</v>
      </c>
      <c r="S122" s="3">
        <f t="shared" si="128"/>
        <v>54001.33</v>
      </c>
      <c r="T122" s="3">
        <f t="shared" si="129"/>
        <v>0</v>
      </c>
      <c r="U122" s="3">
        <f t="shared" si="130"/>
        <v>73.826063999999988</v>
      </c>
      <c r="V122" s="3">
        <f t="shared" si="131"/>
        <v>0</v>
      </c>
      <c r="W122" s="3">
        <f t="shared" si="132"/>
        <v>0</v>
      </c>
      <c r="X122" s="3">
        <f>(ROUND((((S122+ROUND((ROUND((((EU122*1.2))*AV122*I122),2)*BS122),2))*AT122)/100),2)+ROUND(((ROUND((ROUND(((AE122-((EU122*1.2)))*AV122*I122),2)*BS122),2)*AT122)/100),2))</f>
        <v>48601.2</v>
      </c>
      <c r="Y122" s="3">
        <f>(ROUND((((S122+ROUND((ROUND((((EU122*1.2))*AV122*I122),2)*BS122),2))*AU122)/100),2)+ROUND(((ROUND((ROUND(((AE122-((EU122*1.2)))*AV122*I122),2)*BS122),2)*AU122)/100),2))</f>
        <v>24840.61</v>
      </c>
      <c r="AA122" s="3">
        <v>55944370</v>
      </c>
      <c r="AB122" s="3">
        <f t="shared" si="133"/>
        <v>8.1</v>
      </c>
      <c r="AC122" s="3">
        <f>ROUND(((ES122*1)),6)</f>
        <v>0</v>
      </c>
      <c r="AD122" s="3">
        <f>ROUND(((((ET122*1.2))-((EU122*1.2)))+AE122),6)</f>
        <v>0</v>
      </c>
      <c r="AE122" s="3">
        <f>ROUND(((EU122*1.2)),6)</f>
        <v>0</v>
      </c>
      <c r="AF122" s="3">
        <f>ROUND(((EV122*1.2)),6)</f>
        <v>8.1</v>
      </c>
      <c r="AG122" s="3">
        <f t="shared" si="134"/>
        <v>0</v>
      </c>
      <c r="AH122" s="3">
        <f>((EW122*1.2))</f>
        <v>0.624</v>
      </c>
      <c r="AI122" s="3">
        <f>((EX122*1.2))</f>
        <v>0</v>
      </c>
      <c r="AJ122" s="3">
        <f t="shared" si="135"/>
        <v>0</v>
      </c>
      <c r="AK122" s="3">
        <v>6.75</v>
      </c>
      <c r="AL122" s="3">
        <v>0</v>
      </c>
      <c r="AM122" s="3">
        <v>0</v>
      </c>
      <c r="AN122" s="3">
        <v>0</v>
      </c>
      <c r="AO122" s="3">
        <v>6.75</v>
      </c>
      <c r="AP122" s="3">
        <v>0</v>
      </c>
      <c r="AQ122" s="3">
        <v>0.52</v>
      </c>
      <c r="AR122" s="3">
        <v>0</v>
      </c>
      <c r="AS122" s="3">
        <v>0</v>
      </c>
      <c r="AT122" s="3">
        <v>90</v>
      </c>
      <c r="AU122" s="3">
        <v>46</v>
      </c>
      <c r="AV122" s="3">
        <v>1.0469999999999999</v>
      </c>
      <c r="AW122" s="3">
        <v>1</v>
      </c>
      <c r="AZ122" s="3">
        <v>1</v>
      </c>
      <c r="BA122" s="3">
        <v>56.35</v>
      </c>
      <c r="BB122" s="3">
        <v>1</v>
      </c>
      <c r="BC122" s="3">
        <v>1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0</v>
      </c>
      <c r="BI122" s="3">
        <v>2</v>
      </c>
      <c r="BJ122" s="3" t="s">
        <v>28</v>
      </c>
      <c r="BM122" s="3">
        <v>72</v>
      </c>
      <c r="BN122" s="3">
        <v>0</v>
      </c>
      <c r="BO122" s="3" t="s">
        <v>25</v>
      </c>
      <c r="BP122" s="3">
        <v>1</v>
      </c>
      <c r="BQ122" s="3">
        <v>40</v>
      </c>
      <c r="BR122" s="3">
        <v>0</v>
      </c>
      <c r="BS122" s="3">
        <v>56.35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90</v>
      </c>
      <c r="CA122" s="3">
        <v>46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1356</v>
      </c>
      <c r="CO122" s="3">
        <v>0</v>
      </c>
      <c r="CP122" s="3">
        <f t="shared" si="136"/>
        <v>54001.33</v>
      </c>
      <c r="CQ122" s="3">
        <f t="shared" si="137"/>
        <v>0</v>
      </c>
      <c r="CR122" s="3">
        <f>(ROUND((ROUND((((ET122*1.2))*AV122*1),2)*BB122),2)+ROUND((ROUND(((AE122-((EU122*1.2)))*AV122*1),2)*BS122),2))</f>
        <v>0</v>
      </c>
      <c r="CS122" s="3">
        <f>(ROUND((ROUND((((EU122*1.2))*AV122*1),2)*BS122),2)+ROUND((ROUND(((AE122-((EU122*1.2)))*AV122*1),2)*BS122),2))</f>
        <v>0</v>
      </c>
      <c r="CT122" s="3">
        <f t="shared" si="138"/>
        <v>477.85</v>
      </c>
      <c r="CU122" s="3">
        <f t="shared" si="139"/>
        <v>0</v>
      </c>
      <c r="CV122" s="3">
        <f t="shared" si="140"/>
        <v>0.65332799999999991</v>
      </c>
      <c r="CW122" s="3">
        <f t="shared" si="141"/>
        <v>0</v>
      </c>
      <c r="CX122" s="3">
        <f t="shared" si="142"/>
        <v>0</v>
      </c>
      <c r="CY122" s="3">
        <f>(ROUND((((S122+ROUND((ROUND((((EU122*1.2))*AV122*1),2)*BS122),2))*AT122)/100),2)+ROUND(((ROUND((ROUND(((AE122-((EU122*1.2)))*AV122*1),2)*BS122),2)*AT122)/100),2))</f>
        <v>48601.2</v>
      </c>
      <c r="CZ122" s="3">
        <f>(ROUND((((S122+ROUND((ROUND((((EU122*1.2))*AV122*1),2)*BS122),2))*AU122)/100),2)+ROUND(((ROUND((ROUND(((AE122-((EU122*1.2)))*AV122*1),2)*BS122),2)*AU122)/100),2))</f>
        <v>24840.61</v>
      </c>
      <c r="DB122" s="3">
        <v>106</v>
      </c>
      <c r="DC122" s="3" t="s">
        <v>3</v>
      </c>
      <c r="DD122" s="3" t="s">
        <v>82</v>
      </c>
      <c r="DE122" s="3" t="s">
        <v>83</v>
      </c>
      <c r="DF122" s="3" t="s">
        <v>83</v>
      </c>
      <c r="DG122" s="3" t="s">
        <v>83</v>
      </c>
      <c r="DH122" s="3" t="s">
        <v>3</v>
      </c>
      <c r="DI122" s="3" t="s">
        <v>83</v>
      </c>
      <c r="DJ122" s="3" t="s">
        <v>83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27</v>
      </c>
      <c r="DW122" s="3" t="s">
        <v>27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55393976</v>
      </c>
      <c r="EF122" s="3">
        <v>40</v>
      </c>
      <c r="EG122" s="3" t="s">
        <v>31</v>
      </c>
      <c r="EH122" s="3">
        <v>0</v>
      </c>
      <c r="EI122" s="3" t="s">
        <v>3</v>
      </c>
      <c r="EJ122" s="3">
        <v>2</v>
      </c>
      <c r="EK122" s="3">
        <v>72</v>
      </c>
      <c r="EL122" s="3" t="s">
        <v>32</v>
      </c>
      <c r="EM122" s="3" t="s">
        <v>33</v>
      </c>
      <c r="EO122" s="3" t="s">
        <v>87</v>
      </c>
      <c r="EQ122" s="3">
        <v>131072</v>
      </c>
      <c r="ER122" s="3">
        <v>6.75</v>
      </c>
      <c r="ES122" s="3">
        <v>0</v>
      </c>
      <c r="ET122" s="3">
        <v>0</v>
      </c>
      <c r="EU122" s="3">
        <v>0</v>
      </c>
      <c r="EV122" s="3">
        <v>6.75</v>
      </c>
      <c r="EW122" s="3">
        <v>0.52</v>
      </c>
      <c r="EX122" s="3">
        <v>0</v>
      </c>
      <c r="EY122" s="3">
        <v>0</v>
      </c>
      <c r="FQ122" s="3">
        <v>0</v>
      </c>
      <c r="FR122" s="3">
        <v>0</v>
      </c>
      <c r="FS122" s="3">
        <v>0</v>
      </c>
      <c r="FX122" s="3">
        <v>90</v>
      </c>
      <c r="FY122" s="3">
        <v>46</v>
      </c>
      <c r="GA122" s="3" t="s">
        <v>3</v>
      </c>
      <c r="GD122" s="3">
        <v>1</v>
      </c>
      <c r="GF122" s="3">
        <v>-1834868417</v>
      </c>
      <c r="GG122" s="3">
        <v>2</v>
      </c>
      <c r="GH122" s="3">
        <v>1</v>
      </c>
      <c r="GI122" s="3">
        <v>2</v>
      </c>
      <c r="GJ122" s="3">
        <v>0</v>
      </c>
      <c r="GK122" s="3">
        <v>0</v>
      </c>
      <c r="GL122" s="3">
        <f t="shared" si="143"/>
        <v>0</v>
      </c>
      <c r="GM122" s="3">
        <f t="shared" si="144"/>
        <v>127443.14</v>
      </c>
      <c r="GN122" s="3">
        <f t="shared" si="145"/>
        <v>0</v>
      </c>
      <c r="GO122" s="3">
        <f t="shared" si="146"/>
        <v>127443.14</v>
      </c>
      <c r="GP122" s="3">
        <f t="shared" si="147"/>
        <v>0</v>
      </c>
      <c r="GR122" s="3">
        <v>0</v>
      </c>
      <c r="GS122" s="3">
        <v>3</v>
      </c>
      <c r="GT122" s="3">
        <v>0</v>
      </c>
      <c r="GU122" s="3" t="s">
        <v>3</v>
      </c>
      <c r="GV122" s="3">
        <f t="shared" si="148"/>
        <v>0</v>
      </c>
      <c r="GW122" s="3">
        <v>1</v>
      </c>
      <c r="GX122" s="3">
        <f t="shared" si="149"/>
        <v>0</v>
      </c>
      <c r="HA122" s="3">
        <v>0</v>
      </c>
      <c r="HB122" s="3">
        <v>0</v>
      </c>
      <c r="HC122" s="3">
        <f t="shared" si="150"/>
        <v>0</v>
      </c>
      <c r="HE122" s="3" t="s">
        <v>3</v>
      </c>
      <c r="HF122" s="3" t="s">
        <v>3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5">
      <c r="A123" s="2">
        <v>18</v>
      </c>
      <c r="B123" s="2">
        <v>1</v>
      </c>
      <c r="C123" s="2">
        <v>266</v>
      </c>
      <c r="D123" s="2"/>
      <c r="E123" s="2" t="s">
        <v>208</v>
      </c>
      <c r="F123" s="2" t="s">
        <v>209</v>
      </c>
      <c r="G123" s="2" t="s">
        <v>210</v>
      </c>
      <c r="H123" s="2" t="s">
        <v>211</v>
      </c>
      <c r="I123" s="2">
        <f>I121*J123</f>
        <v>3.9550000000000002E-3</v>
      </c>
      <c r="J123" s="2">
        <v>3.5000000000000004E-5</v>
      </c>
      <c r="K123" s="2">
        <v>3.5000000000000004E-5</v>
      </c>
      <c r="L123" s="2"/>
      <c r="M123" s="2"/>
      <c r="N123" s="2"/>
      <c r="O123" s="2">
        <f t="shared" si="126"/>
        <v>89.08</v>
      </c>
      <c r="P123" s="2">
        <f t="shared" si="127"/>
        <v>89.08</v>
      </c>
      <c r="Q123" s="2">
        <f t="shared" ref="Q123:Q140" si="151">(ROUND((ROUND(((ET123)*AV123*I123),2)*BB123),2)+ROUND((ROUND(((AE123-(EU123))*AV123*I123),2)*BS123),2))</f>
        <v>0</v>
      </c>
      <c r="R123" s="2">
        <f t="shared" ref="R123:R140" si="152">(ROUND((ROUND(((EU123)*AV123*I123),2)*BS123),2)+ROUND((ROUND(((AE123-(EU123))*AV123*I123),2)*BS123),2))</f>
        <v>0</v>
      </c>
      <c r="S123" s="2">
        <f t="shared" si="128"/>
        <v>0</v>
      </c>
      <c r="T123" s="2">
        <f t="shared" si="129"/>
        <v>0</v>
      </c>
      <c r="U123" s="2">
        <f t="shared" si="130"/>
        <v>0</v>
      </c>
      <c r="V123" s="2">
        <f t="shared" si="131"/>
        <v>0</v>
      </c>
      <c r="W123" s="2">
        <f t="shared" si="132"/>
        <v>0</v>
      </c>
      <c r="X123" s="2">
        <f t="shared" ref="X123:X140" si="153">(ROUND((((S123+ROUND((ROUND(((EU123)*AV123*I123),2)*BS123),2))*AT123)/100),2)+ROUND(((ROUND((ROUND(((AE123-(EU123))*AV123*I123),2)*BS123),2)*AT123)/100),2))</f>
        <v>0</v>
      </c>
      <c r="Y123" s="2">
        <f t="shared" ref="Y123:Y140" si="154">(ROUND((((S123+ROUND((ROUND(((EU123)*AV123*I123),2)*BS123),2))*AU123)/100),2)+ROUND(((ROUND((ROUND(((AE123-(EU123))*AV123*I123),2)*BS123),2)*AU123)/100),2))</f>
        <v>0</v>
      </c>
      <c r="Z123" s="2"/>
      <c r="AA123" s="2">
        <v>55944368</v>
      </c>
      <c r="AB123" s="2">
        <f t="shared" si="133"/>
        <v>22524.65</v>
      </c>
      <c r="AC123" s="2">
        <f t="shared" ref="AC123:AC140" si="155">ROUND((ES123),6)</f>
        <v>22524.65</v>
      </c>
      <c r="AD123" s="2">
        <f t="shared" ref="AD123:AD140" si="156">ROUND((((ET123)-(EU123))+AE123),6)</f>
        <v>0</v>
      </c>
      <c r="AE123" s="2">
        <f t="shared" ref="AE123:AE140" si="157">ROUND((EU123),6)</f>
        <v>0</v>
      </c>
      <c r="AF123" s="2">
        <f t="shared" ref="AF123:AF140" si="158">ROUND((EV123),6)</f>
        <v>0</v>
      </c>
      <c r="AG123" s="2">
        <f t="shared" si="134"/>
        <v>0</v>
      </c>
      <c r="AH123" s="2">
        <f t="shared" ref="AH123:AH140" si="159">(EW123)</f>
        <v>0</v>
      </c>
      <c r="AI123" s="2">
        <f t="shared" ref="AI123:AI140" si="160">(EX123)</f>
        <v>0</v>
      </c>
      <c r="AJ123" s="2">
        <f t="shared" si="135"/>
        <v>0</v>
      </c>
      <c r="AK123" s="2">
        <v>22524.65</v>
      </c>
      <c r="AL123" s="2">
        <v>22524.65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90</v>
      </c>
      <c r="AU123" s="2">
        <v>46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2</v>
      </c>
      <c r="BJ123" s="2" t="s">
        <v>212</v>
      </c>
      <c r="BK123" s="2"/>
      <c r="BL123" s="2"/>
      <c r="BM123" s="2">
        <v>72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90</v>
      </c>
      <c r="CA123" s="2">
        <v>46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136"/>
        <v>89.08</v>
      </c>
      <c r="CQ123" s="2">
        <f t="shared" si="137"/>
        <v>22524.65</v>
      </c>
      <c r="CR123" s="2">
        <f t="shared" ref="CR123:CR140" si="161">(ROUND((ROUND(((ET123)*AV123*1),2)*BB123),2)+ROUND((ROUND(((AE123-(EU123))*AV123*1),2)*BS123),2))</f>
        <v>0</v>
      </c>
      <c r="CS123" s="2">
        <f t="shared" ref="CS123:CS140" si="162">(ROUND((ROUND(((EU123)*AV123*1),2)*BS123),2)+ROUND((ROUND(((AE123-(EU123))*AV123*1),2)*BS123),2))</f>
        <v>0</v>
      </c>
      <c r="CT123" s="2">
        <f t="shared" si="138"/>
        <v>0</v>
      </c>
      <c r="CU123" s="2">
        <f t="shared" si="139"/>
        <v>0</v>
      </c>
      <c r="CV123" s="2">
        <f t="shared" si="140"/>
        <v>0</v>
      </c>
      <c r="CW123" s="2">
        <f t="shared" si="141"/>
        <v>0</v>
      </c>
      <c r="CX123" s="2">
        <f t="shared" si="142"/>
        <v>0</v>
      </c>
      <c r="CY123" s="2">
        <f t="shared" ref="CY123:CY140" si="163">(ROUND((((S123+ROUND((ROUND(((EU123)*AV123*1),2)*BS123),2))*AT123)/100),2)+ROUND(((ROUND((ROUND(((AE123-(EU123))*AV123*1),2)*BS123),2)*AT123)/100),2))</f>
        <v>0</v>
      </c>
      <c r="CZ123" s="2">
        <f t="shared" ref="CZ123:CZ140" si="164"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1009</v>
      </c>
      <c r="DV123" s="2" t="s">
        <v>211</v>
      </c>
      <c r="DW123" s="2" t="s">
        <v>211</v>
      </c>
      <c r="DX123" s="2">
        <v>1000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55393976</v>
      </c>
      <c r="EF123" s="2">
        <v>40</v>
      </c>
      <c r="EG123" s="2" t="s">
        <v>31</v>
      </c>
      <c r="EH123" s="2">
        <v>0</v>
      </c>
      <c r="EI123" s="2" t="s">
        <v>3</v>
      </c>
      <c r="EJ123" s="2">
        <v>2</v>
      </c>
      <c r="EK123" s="2">
        <v>72</v>
      </c>
      <c r="EL123" s="2" t="s">
        <v>32</v>
      </c>
      <c r="EM123" s="2" t="s">
        <v>33</v>
      </c>
      <c r="EN123" s="2"/>
      <c r="EO123" s="2" t="s">
        <v>3</v>
      </c>
      <c r="EP123" s="2"/>
      <c r="EQ123" s="2">
        <v>0</v>
      </c>
      <c r="ER123" s="2">
        <v>22524.65</v>
      </c>
      <c r="ES123" s="2">
        <v>22524.65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90</v>
      </c>
      <c r="FY123" s="2">
        <v>46</v>
      </c>
      <c r="FZ123" s="2"/>
      <c r="GA123" s="2" t="s">
        <v>3</v>
      </c>
      <c r="GB123" s="2"/>
      <c r="GC123" s="2"/>
      <c r="GD123" s="2">
        <v>1</v>
      </c>
      <c r="GE123" s="2"/>
      <c r="GF123" s="2">
        <v>1706974629</v>
      </c>
      <c r="GG123" s="2">
        <v>2</v>
      </c>
      <c r="GH123" s="2">
        <v>1</v>
      </c>
      <c r="GI123" s="2">
        <v>-2</v>
      </c>
      <c r="GJ123" s="2">
        <v>0</v>
      </c>
      <c r="GK123" s="2">
        <v>0</v>
      </c>
      <c r="GL123" s="2">
        <f t="shared" si="143"/>
        <v>0</v>
      </c>
      <c r="GM123" s="2">
        <f t="shared" si="144"/>
        <v>89.08</v>
      </c>
      <c r="GN123" s="2">
        <f t="shared" si="145"/>
        <v>0</v>
      </c>
      <c r="GO123" s="2">
        <f t="shared" si="146"/>
        <v>89.08</v>
      </c>
      <c r="GP123" s="2">
        <f t="shared" si="147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48"/>
        <v>0</v>
      </c>
      <c r="GW123" s="2">
        <v>1</v>
      </c>
      <c r="GX123" s="2">
        <f t="shared" si="149"/>
        <v>0</v>
      </c>
      <c r="GY123" s="2"/>
      <c r="GZ123" s="2"/>
      <c r="HA123" s="2">
        <v>0</v>
      </c>
      <c r="HB123" s="2">
        <v>0</v>
      </c>
      <c r="HC123" s="2">
        <f t="shared" si="150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5">
      <c r="A124" s="3">
        <v>18</v>
      </c>
      <c r="B124" s="3">
        <v>1</v>
      </c>
      <c r="C124" s="3">
        <v>268</v>
      </c>
      <c r="E124" s="3" t="s">
        <v>208</v>
      </c>
      <c r="F124" s="3" t="s">
        <v>209</v>
      </c>
      <c r="G124" s="3" t="s">
        <v>210</v>
      </c>
      <c r="H124" s="3" t="s">
        <v>211</v>
      </c>
      <c r="I124" s="3">
        <f>I122*J124</f>
        <v>3.9550000000000002E-3</v>
      </c>
      <c r="J124" s="3">
        <v>3.5000000000000004E-5</v>
      </c>
      <c r="K124" s="3">
        <v>3.5000000000000004E-5</v>
      </c>
      <c r="O124" s="3">
        <f t="shared" si="126"/>
        <v>528.24</v>
      </c>
      <c r="P124" s="3">
        <f t="shared" si="127"/>
        <v>528.24</v>
      </c>
      <c r="Q124" s="3">
        <f t="shared" si="151"/>
        <v>0</v>
      </c>
      <c r="R124" s="3">
        <f t="shared" si="152"/>
        <v>0</v>
      </c>
      <c r="S124" s="3">
        <f t="shared" si="128"/>
        <v>0</v>
      </c>
      <c r="T124" s="3">
        <f t="shared" si="129"/>
        <v>0</v>
      </c>
      <c r="U124" s="3">
        <f t="shared" si="130"/>
        <v>0</v>
      </c>
      <c r="V124" s="3">
        <f t="shared" si="131"/>
        <v>0</v>
      </c>
      <c r="W124" s="3">
        <f t="shared" si="132"/>
        <v>0</v>
      </c>
      <c r="X124" s="3">
        <f t="shared" si="153"/>
        <v>0</v>
      </c>
      <c r="Y124" s="3">
        <f t="shared" si="154"/>
        <v>0</v>
      </c>
      <c r="AA124" s="3">
        <v>55944370</v>
      </c>
      <c r="AB124" s="3">
        <f t="shared" si="133"/>
        <v>22524.65</v>
      </c>
      <c r="AC124" s="3">
        <f t="shared" si="155"/>
        <v>22524.65</v>
      </c>
      <c r="AD124" s="3">
        <f t="shared" si="156"/>
        <v>0</v>
      </c>
      <c r="AE124" s="3">
        <f t="shared" si="157"/>
        <v>0</v>
      </c>
      <c r="AF124" s="3">
        <f t="shared" si="158"/>
        <v>0</v>
      </c>
      <c r="AG124" s="3">
        <f t="shared" si="134"/>
        <v>0</v>
      </c>
      <c r="AH124" s="3">
        <f t="shared" si="159"/>
        <v>0</v>
      </c>
      <c r="AI124" s="3">
        <f t="shared" si="160"/>
        <v>0</v>
      </c>
      <c r="AJ124" s="3">
        <f t="shared" si="135"/>
        <v>0</v>
      </c>
      <c r="AK124" s="3">
        <v>22524.65</v>
      </c>
      <c r="AL124" s="3">
        <v>22524.65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90</v>
      </c>
      <c r="AU124" s="3">
        <v>46</v>
      </c>
      <c r="AV124" s="3">
        <v>1</v>
      </c>
      <c r="AW124" s="3">
        <v>1</v>
      </c>
      <c r="AZ124" s="3">
        <v>1</v>
      </c>
      <c r="BA124" s="3">
        <v>1</v>
      </c>
      <c r="BB124" s="3">
        <v>1</v>
      </c>
      <c r="BC124" s="3">
        <v>5.93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3</v>
      </c>
      <c r="BI124" s="3">
        <v>2</v>
      </c>
      <c r="BJ124" s="3" t="s">
        <v>212</v>
      </c>
      <c r="BM124" s="3">
        <v>72</v>
      </c>
      <c r="BN124" s="3">
        <v>0</v>
      </c>
      <c r="BO124" s="3" t="s">
        <v>209</v>
      </c>
      <c r="BP124" s="3">
        <v>1</v>
      </c>
      <c r="BQ124" s="3">
        <v>40</v>
      </c>
      <c r="BR124" s="3">
        <v>0</v>
      </c>
      <c r="BS124" s="3">
        <v>1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90</v>
      </c>
      <c r="CA124" s="3">
        <v>46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3</v>
      </c>
      <c r="CO124" s="3">
        <v>0</v>
      </c>
      <c r="CP124" s="3">
        <f t="shared" si="136"/>
        <v>528.24</v>
      </c>
      <c r="CQ124" s="3">
        <f t="shared" si="137"/>
        <v>133571.17000000001</v>
      </c>
      <c r="CR124" s="3">
        <f t="shared" si="161"/>
        <v>0</v>
      </c>
      <c r="CS124" s="3">
        <f t="shared" si="162"/>
        <v>0</v>
      </c>
      <c r="CT124" s="3">
        <f t="shared" si="138"/>
        <v>0</v>
      </c>
      <c r="CU124" s="3">
        <f t="shared" si="139"/>
        <v>0</v>
      </c>
      <c r="CV124" s="3">
        <f t="shared" si="140"/>
        <v>0</v>
      </c>
      <c r="CW124" s="3">
        <f t="shared" si="141"/>
        <v>0</v>
      </c>
      <c r="CX124" s="3">
        <f t="shared" si="142"/>
        <v>0</v>
      </c>
      <c r="CY124" s="3">
        <f t="shared" si="163"/>
        <v>0</v>
      </c>
      <c r="CZ124" s="3">
        <f t="shared" si="164"/>
        <v>0</v>
      </c>
      <c r="DC124" s="3" t="s">
        <v>3</v>
      </c>
      <c r="DD124" s="3" t="s">
        <v>3</v>
      </c>
      <c r="DE124" s="3" t="s">
        <v>3</v>
      </c>
      <c r="DF124" s="3" t="s">
        <v>3</v>
      </c>
      <c r="DG124" s="3" t="s">
        <v>3</v>
      </c>
      <c r="DH124" s="3" t="s">
        <v>3</v>
      </c>
      <c r="DI124" s="3" t="s">
        <v>3</v>
      </c>
      <c r="DJ124" s="3" t="s">
        <v>3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1009</v>
      </c>
      <c r="DV124" s="3" t="s">
        <v>211</v>
      </c>
      <c r="DW124" s="3" t="s">
        <v>211</v>
      </c>
      <c r="DX124" s="3">
        <v>1000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55393976</v>
      </c>
      <c r="EF124" s="3">
        <v>40</v>
      </c>
      <c r="EG124" s="3" t="s">
        <v>31</v>
      </c>
      <c r="EH124" s="3">
        <v>0</v>
      </c>
      <c r="EI124" s="3" t="s">
        <v>3</v>
      </c>
      <c r="EJ124" s="3">
        <v>2</v>
      </c>
      <c r="EK124" s="3">
        <v>72</v>
      </c>
      <c r="EL124" s="3" t="s">
        <v>32</v>
      </c>
      <c r="EM124" s="3" t="s">
        <v>33</v>
      </c>
      <c r="EO124" s="3" t="s">
        <v>3</v>
      </c>
      <c r="EQ124" s="3">
        <v>0</v>
      </c>
      <c r="ER124" s="3">
        <v>22524.65</v>
      </c>
      <c r="ES124" s="3">
        <v>22524.65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FQ124" s="3">
        <v>0</v>
      </c>
      <c r="FR124" s="3">
        <v>0</v>
      </c>
      <c r="FS124" s="3">
        <v>0</v>
      </c>
      <c r="FX124" s="3">
        <v>90</v>
      </c>
      <c r="FY124" s="3">
        <v>46</v>
      </c>
      <c r="GA124" s="3" t="s">
        <v>3</v>
      </c>
      <c r="GD124" s="3">
        <v>1</v>
      </c>
      <c r="GF124" s="3">
        <v>1706974629</v>
      </c>
      <c r="GG124" s="3">
        <v>2</v>
      </c>
      <c r="GH124" s="3">
        <v>1</v>
      </c>
      <c r="GI124" s="3">
        <v>2</v>
      </c>
      <c r="GJ124" s="3">
        <v>0</v>
      </c>
      <c r="GK124" s="3">
        <v>0</v>
      </c>
      <c r="GL124" s="3">
        <f t="shared" si="143"/>
        <v>0</v>
      </c>
      <c r="GM124" s="3">
        <f t="shared" si="144"/>
        <v>528.24</v>
      </c>
      <c r="GN124" s="3">
        <f t="shared" si="145"/>
        <v>0</v>
      </c>
      <c r="GO124" s="3">
        <f t="shared" si="146"/>
        <v>528.24</v>
      </c>
      <c r="GP124" s="3">
        <f t="shared" si="147"/>
        <v>0</v>
      </c>
      <c r="GR124" s="3">
        <v>0</v>
      </c>
      <c r="GS124" s="3">
        <v>3</v>
      </c>
      <c r="GT124" s="3">
        <v>0</v>
      </c>
      <c r="GU124" s="3" t="s">
        <v>3</v>
      </c>
      <c r="GV124" s="3">
        <f t="shared" si="148"/>
        <v>0</v>
      </c>
      <c r="GW124" s="3">
        <v>1</v>
      </c>
      <c r="GX124" s="3">
        <f t="shared" si="149"/>
        <v>0</v>
      </c>
      <c r="HA124" s="3">
        <v>0</v>
      </c>
      <c r="HB124" s="3">
        <v>0</v>
      </c>
      <c r="HC124" s="3">
        <f t="shared" si="150"/>
        <v>0</v>
      </c>
      <c r="HE124" s="3" t="s">
        <v>3</v>
      </c>
      <c r="HF124" s="3" t="s">
        <v>3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5">
      <c r="A125" s="2">
        <v>17</v>
      </c>
      <c r="B125" s="2">
        <v>1</v>
      </c>
      <c r="C125" s="2"/>
      <c r="D125" s="2"/>
      <c r="E125" s="2" t="s">
        <v>213</v>
      </c>
      <c r="F125" s="2" t="s">
        <v>214</v>
      </c>
      <c r="G125" s="2" t="s">
        <v>215</v>
      </c>
      <c r="H125" s="2" t="s">
        <v>216</v>
      </c>
      <c r="I125" s="2">
        <v>17</v>
      </c>
      <c r="J125" s="2">
        <v>0</v>
      </c>
      <c r="K125" s="2">
        <v>17</v>
      </c>
      <c r="L125" s="2"/>
      <c r="M125" s="2"/>
      <c r="N125" s="2"/>
      <c r="O125" s="2">
        <f t="shared" si="126"/>
        <v>10744.68</v>
      </c>
      <c r="P125" s="2">
        <f t="shared" si="127"/>
        <v>10744.68</v>
      </c>
      <c r="Q125" s="2">
        <f t="shared" si="151"/>
        <v>0</v>
      </c>
      <c r="R125" s="2">
        <f t="shared" si="152"/>
        <v>0</v>
      </c>
      <c r="S125" s="2">
        <f t="shared" si="128"/>
        <v>0</v>
      </c>
      <c r="T125" s="2">
        <f t="shared" si="129"/>
        <v>0</v>
      </c>
      <c r="U125" s="2">
        <f t="shared" si="130"/>
        <v>0</v>
      </c>
      <c r="V125" s="2">
        <f t="shared" si="131"/>
        <v>0</v>
      </c>
      <c r="W125" s="2">
        <f t="shared" si="132"/>
        <v>0</v>
      </c>
      <c r="X125" s="2">
        <f t="shared" si="153"/>
        <v>0</v>
      </c>
      <c r="Y125" s="2">
        <f t="shared" si="154"/>
        <v>0</v>
      </c>
      <c r="Z125" s="2"/>
      <c r="AA125" s="2">
        <v>55944368</v>
      </c>
      <c r="AB125" s="2">
        <f t="shared" si="133"/>
        <v>632.04</v>
      </c>
      <c r="AC125" s="2">
        <f t="shared" si="155"/>
        <v>632.04</v>
      </c>
      <c r="AD125" s="2">
        <f t="shared" si="156"/>
        <v>0</v>
      </c>
      <c r="AE125" s="2">
        <f t="shared" si="157"/>
        <v>0</v>
      </c>
      <c r="AF125" s="2">
        <f t="shared" si="158"/>
        <v>0</v>
      </c>
      <c r="AG125" s="2">
        <f t="shared" si="134"/>
        <v>0</v>
      </c>
      <c r="AH125" s="2">
        <f t="shared" si="159"/>
        <v>0</v>
      </c>
      <c r="AI125" s="2">
        <f t="shared" si="160"/>
        <v>0</v>
      </c>
      <c r="AJ125" s="2">
        <f t="shared" si="135"/>
        <v>0</v>
      </c>
      <c r="AK125" s="2">
        <v>632.04000000000008</v>
      </c>
      <c r="AL125" s="2">
        <v>632.04000000000008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3</v>
      </c>
      <c r="BJ125" s="2" t="s">
        <v>214</v>
      </c>
      <c r="BK125" s="2"/>
      <c r="BL125" s="2"/>
      <c r="BM125" s="2">
        <v>400007</v>
      </c>
      <c r="BN125" s="2">
        <v>0</v>
      </c>
      <c r="BO125" s="2" t="s">
        <v>3</v>
      </c>
      <c r="BP125" s="2">
        <v>0</v>
      </c>
      <c r="BQ125" s="2">
        <v>214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0</v>
      </c>
      <c r="CA125" s="2">
        <v>0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3</v>
      </c>
      <c r="CO125" s="2">
        <v>0</v>
      </c>
      <c r="CP125" s="2">
        <f t="shared" si="136"/>
        <v>10744.68</v>
      </c>
      <c r="CQ125" s="2">
        <f t="shared" si="137"/>
        <v>632.04</v>
      </c>
      <c r="CR125" s="2">
        <f t="shared" si="161"/>
        <v>0</v>
      </c>
      <c r="CS125" s="2">
        <f t="shared" si="162"/>
        <v>0</v>
      </c>
      <c r="CT125" s="2">
        <f t="shared" si="138"/>
        <v>0</v>
      </c>
      <c r="CU125" s="2">
        <f t="shared" si="139"/>
        <v>0</v>
      </c>
      <c r="CV125" s="2">
        <f t="shared" si="140"/>
        <v>0</v>
      </c>
      <c r="CW125" s="2">
        <f t="shared" si="141"/>
        <v>0</v>
      </c>
      <c r="CX125" s="2">
        <f t="shared" si="142"/>
        <v>0</v>
      </c>
      <c r="CY125" s="2">
        <f t="shared" si="163"/>
        <v>0</v>
      </c>
      <c r="CZ125" s="2">
        <f t="shared" si="164"/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216</v>
      </c>
      <c r="DW125" s="2" t="s">
        <v>216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55393904</v>
      </c>
      <c r="EF125" s="2">
        <v>214</v>
      </c>
      <c r="EG125" s="2" t="s">
        <v>217</v>
      </c>
      <c r="EH125" s="2">
        <v>0</v>
      </c>
      <c r="EI125" s="2" t="s">
        <v>3</v>
      </c>
      <c r="EJ125" s="2">
        <v>3</v>
      </c>
      <c r="EK125" s="2">
        <v>400007</v>
      </c>
      <c r="EL125" s="2" t="s">
        <v>217</v>
      </c>
      <c r="EM125" s="2" t="s">
        <v>218</v>
      </c>
      <c r="EN125" s="2"/>
      <c r="EO125" s="2" t="s">
        <v>3</v>
      </c>
      <c r="EP125" s="2"/>
      <c r="EQ125" s="2">
        <v>131088</v>
      </c>
      <c r="ER125" s="2">
        <v>0</v>
      </c>
      <c r="ES125" s="2">
        <v>632.04000000000008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f t="shared" ref="FR125:FR140" si="165">P125</f>
        <v>10744.68</v>
      </c>
      <c r="FS125" s="2">
        <v>0</v>
      </c>
      <c r="FT125" s="2"/>
      <c r="FU125" s="2"/>
      <c r="FV125" s="2"/>
      <c r="FW125" s="2"/>
      <c r="FX125" s="2">
        <v>0</v>
      </c>
      <c r="FY125" s="2">
        <v>0</v>
      </c>
      <c r="FZ125" s="2"/>
      <c r="GA125" s="2" t="s">
        <v>219</v>
      </c>
      <c r="GB125" s="2"/>
      <c r="GC125" s="2"/>
      <c r="GD125" s="2">
        <v>1</v>
      </c>
      <c r="GE125" s="2"/>
      <c r="GF125" s="2">
        <v>-327157606</v>
      </c>
      <c r="GG125" s="2">
        <v>2</v>
      </c>
      <c r="GH125" s="2">
        <v>4</v>
      </c>
      <c r="GI125" s="2">
        <v>-2</v>
      </c>
      <c r="GJ125" s="2">
        <v>0</v>
      </c>
      <c r="GK125" s="2">
        <v>0</v>
      </c>
      <c r="GL125" s="2">
        <f t="shared" si="143"/>
        <v>0</v>
      </c>
      <c r="GM125" s="2">
        <f t="shared" si="144"/>
        <v>10744.68</v>
      </c>
      <c r="GN125" s="2">
        <f t="shared" si="145"/>
        <v>0</v>
      </c>
      <c r="GO125" s="2">
        <f t="shared" si="146"/>
        <v>0</v>
      </c>
      <c r="GP125" s="2">
        <f t="shared" si="147"/>
        <v>0</v>
      </c>
      <c r="GQ125" s="2"/>
      <c r="GR125" s="2">
        <v>1</v>
      </c>
      <c r="GS125" s="2">
        <v>2</v>
      </c>
      <c r="GT125" s="2">
        <v>0</v>
      </c>
      <c r="GU125" s="2" t="s">
        <v>3</v>
      </c>
      <c r="GV125" s="2">
        <f t="shared" si="148"/>
        <v>0</v>
      </c>
      <c r="GW125" s="2">
        <v>1</v>
      </c>
      <c r="GX125" s="2">
        <f t="shared" si="149"/>
        <v>0</v>
      </c>
      <c r="GY125" s="2"/>
      <c r="GZ125" s="2"/>
      <c r="HA125" s="2">
        <v>0</v>
      </c>
      <c r="HB125" s="2">
        <v>0</v>
      </c>
      <c r="HC125" s="2">
        <f t="shared" si="150"/>
        <v>0</v>
      </c>
      <c r="HD125" s="2"/>
      <c r="HE125" s="2" t="s">
        <v>37</v>
      </c>
      <c r="HF125" s="2" t="s">
        <v>220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5">
      <c r="A126" s="3">
        <v>17</v>
      </c>
      <c r="B126" s="3">
        <v>1</v>
      </c>
      <c r="E126" s="3" t="s">
        <v>213</v>
      </c>
      <c r="F126" s="3" t="s">
        <v>214</v>
      </c>
      <c r="G126" s="3" t="s">
        <v>215</v>
      </c>
      <c r="H126" s="3" t="s">
        <v>216</v>
      </c>
      <c r="I126" s="3">
        <v>17</v>
      </c>
      <c r="J126" s="3">
        <v>0</v>
      </c>
      <c r="K126" s="3">
        <v>17</v>
      </c>
      <c r="O126" s="3">
        <f t="shared" si="126"/>
        <v>81337.23</v>
      </c>
      <c r="P126" s="3">
        <f t="shared" si="127"/>
        <v>81337.23</v>
      </c>
      <c r="Q126" s="3">
        <f t="shared" si="151"/>
        <v>0</v>
      </c>
      <c r="R126" s="3">
        <f t="shared" si="152"/>
        <v>0</v>
      </c>
      <c r="S126" s="3">
        <f t="shared" si="128"/>
        <v>0</v>
      </c>
      <c r="T126" s="3">
        <f t="shared" si="129"/>
        <v>0</v>
      </c>
      <c r="U126" s="3">
        <f t="shared" si="130"/>
        <v>0</v>
      </c>
      <c r="V126" s="3">
        <f t="shared" si="131"/>
        <v>0</v>
      </c>
      <c r="W126" s="3">
        <f t="shared" si="132"/>
        <v>0</v>
      </c>
      <c r="X126" s="3">
        <f t="shared" si="153"/>
        <v>0</v>
      </c>
      <c r="Y126" s="3">
        <f t="shared" si="154"/>
        <v>0</v>
      </c>
      <c r="AA126" s="3">
        <v>55944370</v>
      </c>
      <c r="AB126" s="3">
        <f t="shared" si="133"/>
        <v>632.04</v>
      </c>
      <c r="AC126" s="3">
        <f t="shared" si="155"/>
        <v>632.04</v>
      </c>
      <c r="AD126" s="3">
        <f t="shared" si="156"/>
        <v>0</v>
      </c>
      <c r="AE126" s="3">
        <f t="shared" si="157"/>
        <v>0</v>
      </c>
      <c r="AF126" s="3">
        <f t="shared" si="158"/>
        <v>0</v>
      </c>
      <c r="AG126" s="3">
        <f t="shared" si="134"/>
        <v>0</v>
      </c>
      <c r="AH126" s="3">
        <f t="shared" si="159"/>
        <v>0</v>
      </c>
      <c r="AI126" s="3">
        <f t="shared" si="160"/>
        <v>0</v>
      </c>
      <c r="AJ126" s="3">
        <f t="shared" si="135"/>
        <v>0</v>
      </c>
      <c r="AK126" s="3">
        <v>632.04000000000008</v>
      </c>
      <c r="AL126" s="3">
        <v>632.04000000000008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1</v>
      </c>
      <c r="AW126" s="3">
        <v>1</v>
      </c>
      <c r="AZ126" s="3">
        <v>1</v>
      </c>
      <c r="BA126" s="3">
        <v>1</v>
      </c>
      <c r="BB126" s="3">
        <v>1</v>
      </c>
      <c r="BC126" s="3">
        <v>7.57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3</v>
      </c>
      <c r="BI126" s="3">
        <v>3</v>
      </c>
      <c r="BJ126" s="3" t="s">
        <v>214</v>
      </c>
      <c r="BM126" s="3">
        <v>400007</v>
      </c>
      <c r="BN126" s="3">
        <v>0</v>
      </c>
      <c r="BO126" s="3" t="s">
        <v>3</v>
      </c>
      <c r="BP126" s="3">
        <v>0</v>
      </c>
      <c r="BQ126" s="3">
        <v>214</v>
      </c>
      <c r="BR126" s="3">
        <v>0</v>
      </c>
      <c r="BS126" s="3">
        <v>1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0</v>
      </c>
      <c r="CA126" s="3">
        <v>0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3</v>
      </c>
      <c r="CO126" s="3">
        <v>0</v>
      </c>
      <c r="CP126" s="3">
        <f t="shared" si="136"/>
        <v>81337.23</v>
      </c>
      <c r="CQ126" s="3">
        <f t="shared" si="137"/>
        <v>4784.54</v>
      </c>
      <c r="CR126" s="3">
        <f t="shared" si="161"/>
        <v>0</v>
      </c>
      <c r="CS126" s="3">
        <f t="shared" si="162"/>
        <v>0</v>
      </c>
      <c r="CT126" s="3">
        <f t="shared" si="138"/>
        <v>0</v>
      </c>
      <c r="CU126" s="3">
        <f t="shared" si="139"/>
        <v>0</v>
      </c>
      <c r="CV126" s="3">
        <f t="shared" si="140"/>
        <v>0</v>
      </c>
      <c r="CW126" s="3">
        <f t="shared" si="141"/>
        <v>0</v>
      </c>
      <c r="CX126" s="3">
        <f t="shared" si="142"/>
        <v>0</v>
      </c>
      <c r="CY126" s="3">
        <f t="shared" si="163"/>
        <v>0</v>
      </c>
      <c r="CZ126" s="3">
        <f t="shared" si="164"/>
        <v>0</v>
      </c>
      <c r="DC126" s="3" t="s">
        <v>3</v>
      </c>
      <c r="DD126" s="3" t="s">
        <v>3</v>
      </c>
      <c r="DE126" s="3" t="s">
        <v>3</v>
      </c>
      <c r="DF126" s="3" t="s">
        <v>3</v>
      </c>
      <c r="DG126" s="3" t="s">
        <v>3</v>
      </c>
      <c r="DH126" s="3" t="s">
        <v>3</v>
      </c>
      <c r="DI126" s="3" t="s">
        <v>3</v>
      </c>
      <c r="DJ126" s="3" t="s">
        <v>3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1013</v>
      </c>
      <c r="DV126" s="3" t="s">
        <v>216</v>
      </c>
      <c r="DW126" s="3" t="s">
        <v>216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55393904</v>
      </c>
      <c r="EF126" s="3">
        <v>214</v>
      </c>
      <c r="EG126" s="3" t="s">
        <v>217</v>
      </c>
      <c r="EH126" s="3">
        <v>0</v>
      </c>
      <c r="EI126" s="3" t="s">
        <v>3</v>
      </c>
      <c r="EJ126" s="3">
        <v>3</v>
      </c>
      <c r="EK126" s="3">
        <v>400007</v>
      </c>
      <c r="EL126" s="3" t="s">
        <v>217</v>
      </c>
      <c r="EM126" s="3" t="s">
        <v>218</v>
      </c>
      <c r="EO126" s="3" t="s">
        <v>3</v>
      </c>
      <c r="EQ126" s="3">
        <v>131088</v>
      </c>
      <c r="ER126" s="3">
        <v>0</v>
      </c>
      <c r="ES126" s="3">
        <v>632.04000000000008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5</v>
      </c>
      <c r="FC126" s="3">
        <v>1</v>
      </c>
      <c r="FD126" s="3">
        <v>18</v>
      </c>
      <c r="FF126" s="3">
        <v>5600</v>
      </c>
      <c r="FQ126" s="3">
        <v>0</v>
      </c>
      <c r="FR126" s="3">
        <f t="shared" si="165"/>
        <v>81337.23</v>
      </c>
      <c r="FS126" s="3">
        <v>0</v>
      </c>
      <c r="FX126" s="3">
        <v>0</v>
      </c>
      <c r="FY126" s="3">
        <v>0</v>
      </c>
      <c r="GA126" s="3" t="s">
        <v>219</v>
      </c>
      <c r="GD126" s="3">
        <v>1</v>
      </c>
      <c r="GF126" s="3">
        <v>-327157606</v>
      </c>
      <c r="GG126" s="3">
        <v>2</v>
      </c>
      <c r="GH126" s="3">
        <v>3</v>
      </c>
      <c r="GI126" s="3">
        <v>3</v>
      </c>
      <c r="GJ126" s="3">
        <v>0</v>
      </c>
      <c r="GK126" s="3">
        <v>0</v>
      </c>
      <c r="GL126" s="3">
        <f t="shared" si="143"/>
        <v>0</v>
      </c>
      <c r="GM126" s="3">
        <f t="shared" si="144"/>
        <v>81337.23</v>
      </c>
      <c r="GN126" s="3">
        <f t="shared" si="145"/>
        <v>0</v>
      </c>
      <c r="GO126" s="3">
        <f t="shared" si="146"/>
        <v>0</v>
      </c>
      <c r="GP126" s="3">
        <f t="shared" si="147"/>
        <v>0</v>
      </c>
      <c r="GR126" s="3">
        <v>1</v>
      </c>
      <c r="GS126" s="3">
        <v>1</v>
      </c>
      <c r="GT126" s="3">
        <v>0</v>
      </c>
      <c r="GU126" s="3" t="s">
        <v>3</v>
      </c>
      <c r="GV126" s="3">
        <f t="shared" si="148"/>
        <v>0</v>
      </c>
      <c r="GW126" s="3">
        <v>1</v>
      </c>
      <c r="GX126" s="3">
        <f t="shared" si="149"/>
        <v>0</v>
      </c>
      <c r="HA126" s="3">
        <v>0</v>
      </c>
      <c r="HB126" s="3">
        <v>0</v>
      </c>
      <c r="HC126" s="3">
        <f t="shared" si="150"/>
        <v>0</v>
      </c>
      <c r="HE126" s="3" t="s">
        <v>37</v>
      </c>
      <c r="HF126" s="3" t="s">
        <v>220</v>
      </c>
      <c r="HM126" s="3" t="s">
        <v>3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5">
      <c r="A127" s="2">
        <v>17</v>
      </c>
      <c r="B127" s="2">
        <v>1</v>
      </c>
      <c r="C127" s="2"/>
      <c r="D127" s="2"/>
      <c r="E127" s="2" t="s">
        <v>221</v>
      </c>
      <c r="F127" s="2" t="s">
        <v>222</v>
      </c>
      <c r="G127" s="2" t="s">
        <v>223</v>
      </c>
      <c r="H127" s="2" t="s">
        <v>216</v>
      </c>
      <c r="I127" s="2">
        <v>5</v>
      </c>
      <c r="J127" s="2">
        <v>0</v>
      </c>
      <c r="K127" s="2">
        <v>5</v>
      </c>
      <c r="L127" s="2"/>
      <c r="M127" s="2"/>
      <c r="N127" s="2"/>
      <c r="O127" s="2">
        <f t="shared" si="126"/>
        <v>1015.8</v>
      </c>
      <c r="P127" s="2">
        <f t="shared" si="127"/>
        <v>1015.8</v>
      </c>
      <c r="Q127" s="2">
        <f t="shared" si="151"/>
        <v>0</v>
      </c>
      <c r="R127" s="2">
        <f t="shared" si="152"/>
        <v>0</v>
      </c>
      <c r="S127" s="2">
        <f t="shared" si="128"/>
        <v>0</v>
      </c>
      <c r="T127" s="2">
        <f t="shared" si="129"/>
        <v>0</v>
      </c>
      <c r="U127" s="2">
        <f t="shared" si="130"/>
        <v>0</v>
      </c>
      <c r="V127" s="2">
        <f t="shared" si="131"/>
        <v>0</v>
      </c>
      <c r="W127" s="2">
        <f t="shared" si="132"/>
        <v>0</v>
      </c>
      <c r="X127" s="2">
        <f t="shared" si="153"/>
        <v>0</v>
      </c>
      <c r="Y127" s="2">
        <f t="shared" si="154"/>
        <v>0</v>
      </c>
      <c r="Z127" s="2"/>
      <c r="AA127" s="2">
        <v>55944368</v>
      </c>
      <c r="AB127" s="2">
        <f t="shared" si="133"/>
        <v>203.16</v>
      </c>
      <c r="AC127" s="2">
        <f t="shared" si="155"/>
        <v>203.16</v>
      </c>
      <c r="AD127" s="2">
        <f t="shared" si="156"/>
        <v>0</v>
      </c>
      <c r="AE127" s="2">
        <f t="shared" si="157"/>
        <v>0</v>
      </c>
      <c r="AF127" s="2">
        <f t="shared" si="158"/>
        <v>0</v>
      </c>
      <c r="AG127" s="2">
        <f t="shared" si="134"/>
        <v>0</v>
      </c>
      <c r="AH127" s="2">
        <f t="shared" si="159"/>
        <v>0</v>
      </c>
      <c r="AI127" s="2">
        <f t="shared" si="160"/>
        <v>0</v>
      </c>
      <c r="AJ127" s="2">
        <f t="shared" si="135"/>
        <v>0</v>
      </c>
      <c r="AK127" s="2">
        <v>203.16</v>
      </c>
      <c r="AL127" s="2">
        <v>203.16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3</v>
      </c>
      <c r="BJ127" s="2" t="s">
        <v>222</v>
      </c>
      <c r="BK127" s="2"/>
      <c r="BL127" s="2"/>
      <c r="BM127" s="2">
        <v>400007</v>
      </c>
      <c r="BN127" s="2">
        <v>0</v>
      </c>
      <c r="BO127" s="2" t="s">
        <v>3</v>
      </c>
      <c r="BP127" s="2">
        <v>0</v>
      </c>
      <c r="BQ127" s="2">
        <v>214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136"/>
        <v>1015.8</v>
      </c>
      <c r="CQ127" s="2">
        <f t="shared" si="137"/>
        <v>203.16</v>
      </c>
      <c r="CR127" s="2">
        <f t="shared" si="161"/>
        <v>0</v>
      </c>
      <c r="CS127" s="2">
        <f t="shared" si="162"/>
        <v>0</v>
      </c>
      <c r="CT127" s="2">
        <f t="shared" si="138"/>
        <v>0</v>
      </c>
      <c r="CU127" s="2">
        <f t="shared" si="139"/>
        <v>0</v>
      </c>
      <c r="CV127" s="2">
        <f t="shared" si="140"/>
        <v>0</v>
      </c>
      <c r="CW127" s="2">
        <f t="shared" si="141"/>
        <v>0</v>
      </c>
      <c r="CX127" s="2">
        <f t="shared" si="142"/>
        <v>0</v>
      </c>
      <c r="CY127" s="2">
        <f t="shared" si="163"/>
        <v>0</v>
      </c>
      <c r="CZ127" s="2">
        <f t="shared" si="164"/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216</v>
      </c>
      <c r="DW127" s="2" t="s">
        <v>216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55393904</v>
      </c>
      <c r="EF127" s="2">
        <v>214</v>
      </c>
      <c r="EG127" s="2" t="s">
        <v>217</v>
      </c>
      <c r="EH127" s="2">
        <v>0</v>
      </c>
      <c r="EI127" s="2" t="s">
        <v>3</v>
      </c>
      <c r="EJ127" s="2">
        <v>3</v>
      </c>
      <c r="EK127" s="2">
        <v>400007</v>
      </c>
      <c r="EL127" s="2" t="s">
        <v>217</v>
      </c>
      <c r="EM127" s="2" t="s">
        <v>218</v>
      </c>
      <c r="EN127" s="2"/>
      <c r="EO127" s="2" t="s">
        <v>3</v>
      </c>
      <c r="EP127" s="2"/>
      <c r="EQ127" s="2">
        <v>131088</v>
      </c>
      <c r="ER127" s="2">
        <v>0</v>
      </c>
      <c r="ES127" s="2">
        <v>203.16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f t="shared" si="165"/>
        <v>1015.8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224</v>
      </c>
      <c r="GB127" s="2"/>
      <c r="GC127" s="2"/>
      <c r="GD127" s="2">
        <v>1</v>
      </c>
      <c r="GE127" s="2"/>
      <c r="GF127" s="2">
        <v>180677224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43"/>
        <v>0</v>
      </c>
      <c r="GM127" s="2">
        <f t="shared" si="144"/>
        <v>1015.8</v>
      </c>
      <c r="GN127" s="2">
        <f t="shared" si="145"/>
        <v>0</v>
      </c>
      <c r="GO127" s="2">
        <f t="shared" si="146"/>
        <v>0</v>
      </c>
      <c r="GP127" s="2">
        <f t="shared" si="147"/>
        <v>0</v>
      </c>
      <c r="GQ127" s="2"/>
      <c r="GR127" s="2">
        <v>1</v>
      </c>
      <c r="GS127" s="2">
        <v>2</v>
      </c>
      <c r="GT127" s="2">
        <v>0</v>
      </c>
      <c r="GU127" s="2" t="s">
        <v>3</v>
      </c>
      <c r="GV127" s="2">
        <f t="shared" si="148"/>
        <v>0</v>
      </c>
      <c r="GW127" s="2">
        <v>1</v>
      </c>
      <c r="GX127" s="2">
        <f t="shared" si="149"/>
        <v>0</v>
      </c>
      <c r="GY127" s="2"/>
      <c r="GZ127" s="2"/>
      <c r="HA127" s="2">
        <v>0</v>
      </c>
      <c r="HB127" s="2">
        <v>0</v>
      </c>
      <c r="HC127" s="2">
        <f t="shared" si="150"/>
        <v>0</v>
      </c>
      <c r="HD127" s="2"/>
      <c r="HE127" s="2" t="s">
        <v>37</v>
      </c>
      <c r="HF127" s="2" t="s">
        <v>220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5">
      <c r="A128" s="3">
        <v>17</v>
      </c>
      <c r="B128" s="3">
        <v>1</v>
      </c>
      <c r="E128" s="3" t="s">
        <v>221</v>
      </c>
      <c r="F128" s="3" t="s">
        <v>222</v>
      </c>
      <c r="G128" s="3" t="s">
        <v>223</v>
      </c>
      <c r="H128" s="3" t="s">
        <v>216</v>
      </c>
      <c r="I128" s="3">
        <v>5</v>
      </c>
      <c r="J128" s="3">
        <v>0</v>
      </c>
      <c r="K128" s="3">
        <v>5</v>
      </c>
      <c r="O128" s="3">
        <f t="shared" si="126"/>
        <v>7689.61</v>
      </c>
      <c r="P128" s="3">
        <f t="shared" si="127"/>
        <v>7689.61</v>
      </c>
      <c r="Q128" s="3">
        <f t="shared" si="151"/>
        <v>0</v>
      </c>
      <c r="R128" s="3">
        <f t="shared" si="152"/>
        <v>0</v>
      </c>
      <c r="S128" s="3">
        <f t="shared" si="128"/>
        <v>0</v>
      </c>
      <c r="T128" s="3">
        <f t="shared" si="129"/>
        <v>0</v>
      </c>
      <c r="U128" s="3">
        <f t="shared" si="130"/>
        <v>0</v>
      </c>
      <c r="V128" s="3">
        <f t="shared" si="131"/>
        <v>0</v>
      </c>
      <c r="W128" s="3">
        <f t="shared" si="132"/>
        <v>0</v>
      </c>
      <c r="X128" s="3">
        <f t="shared" si="153"/>
        <v>0</v>
      </c>
      <c r="Y128" s="3">
        <f t="shared" si="154"/>
        <v>0</v>
      </c>
      <c r="AA128" s="3">
        <v>55944370</v>
      </c>
      <c r="AB128" s="3">
        <f t="shared" si="133"/>
        <v>203.16</v>
      </c>
      <c r="AC128" s="3">
        <f t="shared" si="155"/>
        <v>203.16</v>
      </c>
      <c r="AD128" s="3">
        <f t="shared" si="156"/>
        <v>0</v>
      </c>
      <c r="AE128" s="3">
        <f t="shared" si="157"/>
        <v>0</v>
      </c>
      <c r="AF128" s="3">
        <f t="shared" si="158"/>
        <v>0</v>
      </c>
      <c r="AG128" s="3">
        <f t="shared" si="134"/>
        <v>0</v>
      </c>
      <c r="AH128" s="3">
        <f t="shared" si="159"/>
        <v>0</v>
      </c>
      <c r="AI128" s="3">
        <f t="shared" si="160"/>
        <v>0</v>
      </c>
      <c r="AJ128" s="3">
        <f t="shared" si="135"/>
        <v>0</v>
      </c>
      <c r="AK128" s="3">
        <v>203.16</v>
      </c>
      <c r="AL128" s="3">
        <v>203.16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1</v>
      </c>
      <c r="AW128" s="3">
        <v>1</v>
      </c>
      <c r="AZ128" s="3">
        <v>1</v>
      </c>
      <c r="BA128" s="3">
        <v>1</v>
      </c>
      <c r="BB128" s="3">
        <v>1</v>
      </c>
      <c r="BC128" s="3">
        <v>7.57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3</v>
      </c>
      <c r="BI128" s="3">
        <v>3</v>
      </c>
      <c r="BJ128" s="3" t="s">
        <v>222</v>
      </c>
      <c r="BM128" s="3">
        <v>400007</v>
      </c>
      <c r="BN128" s="3">
        <v>0</v>
      </c>
      <c r="BO128" s="3" t="s">
        <v>3</v>
      </c>
      <c r="BP128" s="3">
        <v>0</v>
      </c>
      <c r="BQ128" s="3">
        <v>214</v>
      </c>
      <c r="BR128" s="3">
        <v>0</v>
      </c>
      <c r="BS128" s="3">
        <v>1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0</v>
      </c>
      <c r="CA128" s="3">
        <v>0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3</v>
      </c>
      <c r="CO128" s="3">
        <v>0</v>
      </c>
      <c r="CP128" s="3">
        <f t="shared" si="136"/>
        <v>7689.61</v>
      </c>
      <c r="CQ128" s="3">
        <f t="shared" si="137"/>
        <v>1537.92</v>
      </c>
      <c r="CR128" s="3">
        <f t="shared" si="161"/>
        <v>0</v>
      </c>
      <c r="CS128" s="3">
        <f t="shared" si="162"/>
        <v>0</v>
      </c>
      <c r="CT128" s="3">
        <f t="shared" si="138"/>
        <v>0</v>
      </c>
      <c r="CU128" s="3">
        <f t="shared" si="139"/>
        <v>0</v>
      </c>
      <c r="CV128" s="3">
        <f t="shared" si="140"/>
        <v>0</v>
      </c>
      <c r="CW128" s="3">
        <f t="shared" si="141"/>
        <v>0</v>
      </c>
      <c r="CX128" s="3">
        <f t="shared" si="142"/>
        <v>0</v>
      </c>
      <c r="CY128" s="3">
        <f t="shared" si="163"/>
        <v>0</v>
      </c>
      <c r="CZ128" s="3">
        <f t="shared" si="164"/>
        <v>0</v>
      </c>
      <c r="DC128" s="3" t="s">
        <v>3</v>
      </c>
      <c r="DD128" s="3" t="s">
        <v>3</v>
      </c>
      <c r="DE128" s="3" t="s">
        <v>3</v>
      </c>
      <c r="DF128" s="3" t="s">
        <v>3</v>
      </c>
      <c r="DG128" s="3" t="s">
        <v>3</v>
      </c>
      <c r="DH128" s="3" t="s">
        <v>3</v>
      </c>
      <c r="DI128" s="3" t="s">
        <v>3</v>
      </c>
      <c r="DJ128" s="3" t="s">
        <v>3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216</v>
      </c>
      <c r="DW128" s="3" t="s">
        <v>216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55393904</v>
      </c>
      <c r="EF128" s="3">
        <v>214</v>
      </c>
      <c r="EG128" s="3" t="s">
        <v>217</v>
      </c>
      <c r="EH128" s="3">
        <v>0</v>
      </c>
      <c r="EI128" s="3" t="s">
        <v>3</v>
      </c>
      <c r="EJ128" s="3">
        <v>3</v>
      </c>
      <c r="EK128" s="3">
        <v>400007</v>
      </c>
      <c r="EL128" s="3" t="s">
        <v>217</v>
      </c>
      <c r="EM128" s="3" t="s">
        <v>218</v>
      </c>
      <c r="EO128" s="3" t="s">
        <v>3</v>
      </c>
      <c r="EQ128" s="3">
        <v>131088</v>
      </c>
      <c r="ER128" s="3">
        <v>0</v>
      </c>
      <c r="ES128" s="3">
        <v>203.16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5</v>
      </c>
      <c r="FC128" s="3">
        <v>1</v>
      </c>
      <c r="FD128" s="3">
        <v>18</v>
      </c>
      <c r="FF128" s="3">
        <v>1800</v>
      </c>
      <c r="FQ128" s="3">
        <v>0</v>
      </c>
      <c r="FR128" s="3">
        <f t="shared" si="165"/>
        <v>7689.61</v>
      </c>
      <c r="FS128" s="3">
        <v>0</v>
      </c>
      <c r="FX128" s="3">
        <v>0</v>
      </c>
      <c r="FY128" s="3">
        <v>0</v>
      </c>
      <c r="GA128" s="3" t="s">
        <v>224</v>
      </c>
      <c r="GD128" s="3">
        <v>1</v>
      </c>
      <c r="GF128" s="3">
        <v>180677224</v>
      </c>
      <c r="GG128" s="3">
        <v>2</v>
      </c>
      <c r="GH128" s="3">
        <v>3</v>
      </c>
      <c r="GI128" s="3">
        <v>3</v>
      </c>
      <c r="GJ128" s="3">
        <v>0</v>
      </c>
      <c r="GK128" s="3">
        <v>0</v>
      </c>
      <c r="GL128" s="3">
        <f t="shared" si="143"/>
        <v>0</v>
      </c>
      <c r="GM128" s="3">
        <f t="shared" si="144"/>
        <v>7689.61</v>
      </c>
      <c r="GN128" s="3">
        <f t="shared" si="145"/>
        <v>0</v>
      </c>
      <c r="GO128" s="3">
        <f t="shared" si="146"/>
        <v>0</v>
      </c>
      <c r="GP128" s="3">
        <f t="shared" si="147"/>
        <v>0</v>
      </c>
      <c r="GR128" s="3">
        <v>1</v>
      </c>
      <c r="GS128" s="3">
        <v>1</v>
      </c>
      <c r="GT128" s="3">
        <v>0</v>
      </c>
      <c r="GU128" s="3" t="s">
        <v>3</v>
      </c>
      <c r="GV128" s="3">
        <f t="shared" si="148"/>
        <v>0</v>
      </c>
      <c r="GW128" s="3">
        <v>1</v>
      </c>
      <c r="GX128" s="3">
        <f t="shared" si="149"/>
        <v>0</v>
      </c>
      <c r="HA128" s="3">
        <v>0</v>
      </c>
      <c r="HB128" s="3">
        <v>0</v>
      </c>
      <c r="HC128" s="3">
        <f t="shared" si="150"/>
        <v>0</v>
      </c>
      <c r="HE128" s="3" t="s">
        <v>37</v>
      </c>
      <c r="HF128" s="3" t="s">
        <v>220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5">
      <c r="A129" s="2">
        <v>17</v>
      </c>
      <c r="B129" s="2">
        <v>1</v>
      </c>
      <c r="C129" s="2"/>
      <c r="D129" s="2"/>
      <c r="E129" s="2" t="s">
        <v>225</v>
      </c>
      <c r="F129" s="2" t="s">
        <v>226</v>
      </c>
      <c r="G129" s="2" t="s">
        <v>227</v>
      </c>
      <c r="H129" s="2" t="s">
        <v>216</v>
      </c>
      <c r="I129" s="2">
        <v>14</v>
      </c>
      <c r="J129" s="2">
        <v>0</v>
      </c>
      <c r="K129" s="2">
        <v>14</v>
      </c>
      <c r="L129" s="2"/>
      <c r="M129" s="2"/>
      <c r="N129" s="2"/>
      <c r="O129" s="2">
        <f t="shared" si="126"/>
        <v>18242.98</v>
      </c>
      <c r="P129" s="2">
        <f t="shared" si="127"/>
        <v>18242.98</v>
      </c>
      <c r="Q129" s="2">
        <f t="shared" si="151"/>
        <v>0</v>
      </c>
      <c r="R129" s="2">
        <f t="shared" si="152"/>
        <v>0</v>
      </c>
      <c r="S129" s="2">
        <f t="shared" si="128"/>
        <v>0</v>
      </c>
      <c r="T129" s="2">
        <f t="shared" si="129"/>
        <v>0</v>
      </c>
      <c r="U129" s="2">
        <f t="shared" si="130"/>
        <v>0</v>
      </c>
      <c r="V129" s="2">
        <f t="shared" si="131"/>
        <v>0</v>
      </c>
      <c r="W129" s="2">
        <f t="shared" si="132"/>
        <v>0</v>
      </c>
      <c r="X129" s="2">
        <f t="shared" si="153"/>
        <v>0</v>
      </c>
      <c r="Y129" s="2">
        <f t="shared" si="154"/>
        <v>0</v>
      </c>
      <c r="Z129" s="2"/>
      <c r="AA129" s="2">
        <v>55944368</v>
      </c>
      <c r="AB129" s="2">
        <f t="shared" si="133"/>
        <v>1303.07</v>
      </c>
      <c r="AC129" s="2">
        <f t="shared" si="155"/>
        <v>1303.07</v>
      </c>
      <c r="AD129" s="2">
        <f t="shared" si="156"/>
        <v>0</v>
      </c>
      <c r="AE129" s="2">
        <f t="shared" si="157"/>
        <v>0</v>
      </c>
      <c r="AF129" s="2">
        <f t="shared" si="158"/>
        <v>0</v>
      </c>
      <c r="AG129" s="2">
        <f t="shared" si="134"/>
        <v>0</v>
      </c>
      <c r="AH129" s="2">
        <f t="shared" si="159"/>
        <v>0</v>
      </c>
      <c r="AI129" s="2">
        <f t="shared" si="160"/>
        <v>0</v>
      </c>
      <c r="AJ129" s="2">
        <f t="shared" si="135"/>
        <v>0</v>
      </c>
      <c r="AK129" s="2">
        <v>1303.07</v>
      </c>
      <c r="AL129" s="2">
        <v>1303.07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3</v>
      </c>
      <c r="BJ129" s="2" t="s">
        <v>226</v>
      </c>
      <c r="BK129" s="2"/>
      <c r="BL129" s="2"/>
      <c r="BM129" s="2">
        <v>400007</v>
      </c>
      <c r="BN129" s="2">
        <v>0</v>
      </c>
      <c r="BO129" s="2" t="s">
        <v>3</v>
      </c>
      <c r="BP129" s="2">
        <v>0</v>
      </c>
      <c r="BQ129" s="2">
        <v>214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136"/>
        <v>18242.98</v>
      </c>
      <c r="CQ129" s="2">
        <f t="shared" si="137"/>
        <v>1303.07</v>
      </c>
      <c r="CR129" s="2">
        <f t="shared" si="161"/>
        <v>0</v>
      </c>
      <c r="CS129" s="2">
        <f t="shared" si="162"/>
        <v>0</v>
      </c>
      <c r="CT129" s="2">
        <f t="shared" si="138"/>
        <v>0</v>
      </c>
      <c r="CU129" s="2">
        <f t="shared" si="139"/>
        <v>0</v>
      </c>
      <c r="CV129" s="2">
        <f t="shared" si="140"/>
        <v>0</v>
      </c>
      <c r="CW129" s="2">
        <f t="shared" si="141"/>
        <v>0</v>
      </c>
      <c r="CX129" s="2">
        <f t="shared" si="142"/>
        <v>0</v>
      </c>
      <c r="CY129" s="2">
        <f t="shared" si="163"/>
        <v>0</v>
      </c>
      <c r="CZ129" s="2">
        <f t="shared" si="164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216</v>
      </c>
      <c r="DW129" s="2" t="s">
        <v>216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55393904</v>
      </c>
      <c r="EF129" s="2">
        <v>214</v>
      </c>
      <c r="EG129" s="2" t="s">
        <v>217</v>
      </c>
      <c r="EH129" s="2">
        <v>0</v>
      </c>
      <c r="EI129" s="2" t="s">
        <v>3</v>
      </c>
      <c r="EJ129" s="2">
        <v>3</v>
      </c>
      <c r="EK129" s="2">
        <v>400007</v>
      </c>
      <c r="EL129" s="2" t="s">
        <v>217</v>
      </c>
      <c r="EM129" s="2" t="s">
        <v>218</v>
      </c>
      <c r="EN129" s="2"/>
      <c r="EO129" s="2" t="s">
        <v>3</v>
      </c>
      <c r="EP129" s="2"/>
      <c r="EQ129" s="2">
        <v>131088</v>
      </c>
      <c r="ER129" s="2">
        <v>0</v>
      </c>
      <c r="ES129" s="2">
        <v>1303.07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f t="shared" si="165"/>
        <v>18242.98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228</v>
      </c>
      <c r="GB129" s="2"/>
      <c r="GC129" s="2"/>
      <c r="GD129" s="2">
        <v>1</v>
      </c>
      <c r="GE129" s="2"/>
      <c r="GF129" s="2">
        <v>1474011074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43"/>
        <v>0</v>
      </c>
      <c r="GM129" s="2">
        <f t="shared" si="144"/>
        <v>18242.98</v>
      </c>
      <c r="GN129" s="2">
        <f t="shared" si="145"/>
        <v>0</v>
      </c>
      <c r="GO129" s="2">
        <f t="shared" si="146"/>
        <v>0</v>
      </c>
      <c r="GP129" s="2">
        <f t="shared" si="147"/>
        <v>0</v>
      </c>
      <c r="GQ129" s="2"/>
      <c r="GR129" s="2">
        <v>1</v>
      </c>
      <c r="GS129" s="2">
        <v>2</v>
      </c>
      <c r="GT129" s="2">
        <v>0</v>
      </c>
      <c r="GU129" s="2" t="s">
        <v>3</v>
      </c>
      <c r="GV129" s="2">
        <f t="shared" si="148"/>
        <v>0</v>
      </c>
      <c r="GW129" s="2">
        <v>1</v>
      </c>
      <c r="GX129" s="2">
        <f t="shared" si="149"/>
        <v>0</v>
      </c>
      <c r="GY129" s="2"/>
      <c r="GZ129" s="2"/>
      <c r="HA129" s="2">
        <v>0</v>
      </c>
      <c r="HB129" s="2">
        <v>0</v>
      </c>
      <c r="HC129" s="2">
        <f t="shared" si="150"/>
        <v>0</v>
      </c>
      <c r="HD129" s="2"/>
      <c r="HE129" s="2" t="s">
        <v>37</v>
      </c>
      <c r="HF129" s="2" t="s">
        <v>220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5">
      <c r="A130" s="3">
        <v>17</v>
      </c>
      <c r="B130" s="3">
        <v>1</v>
      </c>
      <c r="E130" s="3" t="s">
        <v>225</v>
      </c>
      <c r="F130" s="3" t="s">
        <v>226</v>
      </c>
      <c r="G130" s="3" t="s">
        <v>227</v>
      </c>
      <c r="H130" s="3" t="s">
        <v>216</v>
      </c>
      <c r="I130" s="3">
        <v>14</v>
      </c>
      <c r="J130" s="3">
        <v>0</v>
      </c>
      <c r="K130" s="3">
        <v>14</v>
      </c>
      <c r="O130" s="3">
        <f t="shared" si="126"/>
        <v>138099.35999999999</v>
      </c>
      <c r="P130" s="3">
        <f t="shared" si="127"/>
        <v>138099.35999999999</v>
      </c>
      <c r="Q130" s="3">
        <f t="shared" si="151"/>
        <v>0</v>
      </c>
      <c r="R130" s="3">
        <f t="shared" si="152"/>
        <v>0</v>
      </c>
      <c r="S130" s="3">
        <f t="shared" si="128"/>
        <v>0</v>
      </c>
      <c r="T130" s="3">
        <f t="shared" si="129"/>
        <v>0</v>
      </c>
      <c r="U130" s="3">
        <f t="shared" si="130"/>
        <v>0</v>
      </c>
      <c r="V130" s="3">
        <f t="shared" si="131"/>
        <v>0</v>
      </c>
      <c r="W130" s="3">
        <f t="shared" si="132"/>
        <v>0</v>
      </c>
      <c r="X130" s="3">
        <f t="shared" si="153"/>
        <v>0</v>
      </c>
      <c r="Y130" s="3">
        <f t="shared" si="154"/>
        <v>0</v>
      </c>
      <c r="AA130" s="3">
        <v>55944370</v>
      </c>
      <c r="AB130" s="3">
        <f t="shared" si="133"/>
        <v>1303.07</v>
      </c>
      <c r="AC130" s="3">
        <f t="shared" si="155"/>
        <v>1303.07</v>
      </c>
      <c r="AD130" s="3">
        <f t="shared" si="156"/>
        <v>0</v>
      </c>
      <c r="AE130" s="3">
        <f t="shared" si="157"/>
        <v>0</v>
      </c>
      <c r="AF130" s="3">
        <f t="shared" si="158"/>
        <v>0</v>
      </c>
      <c r="AG130" s="3">
        <f t="shared" si="134"/>
        <v>0</v>
      </c>
      <c r="AH130" s="3">
        <f t="shared" si="159"/>
        <v>0</v>
      </c>
      <c r="AI130" s="3">
        <f t="shared" si="160"/>
        <v>0</v>
      </c>
      <c r="AJ130" s="3">
        <f t="shared" si="135"/>
        <v>0</v>
      </c>
      <c r="AK130" s="3">
        <v>1303.07</v>
      </c>
      <c r="AL130" s="3">
        <v>1303.07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7.57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3</v>
      </c>
      <c r="BJ130" s="3" t="s">
        <v>226</v>
      </c>
      <c r="BM130" s="3">
        <v>400007</v>
      </c>
      <c r="BN130" s="3">
        <v>0</v>
      </c>
      <c r="BO130" s="3" t="s">
        <v>3</v>
      </c>
      <c r="BP130" s="3">
        <v>0</v>
      </c>
      <c r="BQ130" s="3">
        <v>214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0</v>
      </c>
      <c r="CA130" s="3">
        <v>0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136"/>
        <v>138099.35999999999</v>
      </c>
      <c r="CQ130" s="3">
        <f t="shared" si="137"/>
        <v>9864.24</v>
      </c>
      <c r="CR130" s="3">
        <f t="shared" si="161"/>
        <v>0</v>
      </c>
      <c r="CS130" s="3">
        <f t="shared" si="162"/>
        <v>0</v>
      </c>
      <c r="CT130" s="3">
        <f t="shared" si="138"/>
        <v>0</v>
      </c>
      <c r="CU130" s="3">
        <f t="shared" si="139"/>
        <v>0</v>
      </c>
      <c r="CV130" s="3">
        <f t="shared" si="140"/>
        <v>0</v>
      </c>
      <c r="CW130" s="3">
        <f t="shared" si="141"/>
        <v>0</v>
      </c>
      <c r="CX130" s="3">
        <f t="shared" si="142"/>
        <v>0</v>
      </c>
      <c r="CY130" s="3">
        <f t="shared" si="163"/>
        <v>0</v>
      </c>
      <c r="CZ130" s="3">
        <f t="shared" si="164"/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216</v>
      </c>
      <c r="DW130" s="3" t="s">
        <v>216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55393904</v>
      </c>
      <c r="EF130" s="3">
        <v>214</v>
      </c>
      <c r="EG130" s="3" t="s">
        <v>217</v>
      </c>
      <c r="EH130" s="3">
        <v>0</v>
      </c>
      <c r="EI130" s="3" t="s">
        <v>3</v>
      </c>
      <c r="EJ130" s="3">
        <v>3</v>
      </c>
      <c r="EK130" s="3">
        <v>400007</v>
      </c>
      <c r="EL130" s="3" t="s">
        <v>217</v>
      </c>
      <c r="EM130" s="3" t="s">
        <v>218</v>
      </c>
      <c r="EO130" s="3" t="s">
        <v>3</v>
      </c>
      <c r="EQ130" s="3">
        <v>131088</v>
      </c>
      <c r="ER130" s="3">
        <v>0</v>
      </c>
      <c r="ES130" s="3">
        <v>1303.07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5</v>
      </c>
      <c r="FC130" s="3">
        <v>1</v>
      </c>
      <c r="FD130" s="3">
        <v>18</v>
      </c>
      <c r="FF130" s="3">
        <v>11545.38</v>
      </c>
      <c r="FQ130" s="3">
        <v>0</v>
      </c>
      <c r="FR130" s="3">
        <f t="shared" si="165"/>
        <v>138099.35999999999</v>
      </c>
      <c r="FS130" s="3">
        <v>0</v>
      </c>
      <c r="FX130" s="3">
        <v>0</v>
      </c>
      <c r="FY130" s="3">
        <v>0</v>
      </c>
      <c r="GA130" s="3" t="s">
        <v>228</v>
      </c>
      <c r="GD130" s="3">
        <v>1</v>
      </c>
      <c r="GF130" s="3">
        <v>1474011074</v>
      </c>
      <c r="GG130" s="3">
        <v>2</v>
      </c>
      <c r="GH130" s="3">
        <v>3</v>
      </c>
      <c r="GI130" s="3">
        <v>3</v>
      </c>
      <c r="GJ130" s="3">
        <v>0</v>
      </c>
      <c r="GK130" s="3">
        <v>0</v>
      </c>
      <c r="GL130" s="3">
        <f t="shared" si="143"/>
        <v>0</v>
      </c>
      <c r="GM130" s="3">
        <f t="shared" si="144"/>
        <v>138099.35999999999</v>
      </c>
      <c r="GN130" s="3">
        <f t="shared" si="145"/>
        <v>0</v>
      </c>
      <c r="GO130" s="3">
        <f t="shared" si="146"/>
        <v>0</v>
      </c>
      <c r="GP130" s="3">
        <f t="shared" si="147"/>
        <v>0</v>
      </c>
      <c r="GR130" s="3">
        <v>1</v>
      </c>
      <c r="GS130" s="3">
        <v>1</v>
      </c>
      <c r="GT130" s="3">
        <v>0</v>
      </c>
      <c r="GU130" s="3" t="s">
        <v>3</v>
      </c>
      <c r="GV130" s="3">
        <f t="shared" si="148"/>
        <v>0</v>
      </c>
      <c r="GW130" s="3">
        <v>1</v>
      </c>
      <c r="GX130" s="3">
        <f t="shared" si="149"/>
        <v>0</v>
      </c>
      <c r="HA130" s="3">
        <v>0</v>
      </c>
      <c r="HB130" s="3">
        <v>0</v>
      </c>
      <c r="HC130" s="3">
        <f t="shared" si="150"/>
        <v>0</v>
      </c>
      <c r="HE130" s="3" t="s">
        <v>37</v>
      </c>
      <c r="HF130" s="3" t="s">
        <v>220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5">
      <c r="A131" s="2">
        <v>17</v>
      </c>
      <c r="B131" s="2">
        <v>1</v>
      </c>
      <c r="C131" s="2"/>
      <c r="D131" s="2"/>
      <c r="E131" s="2" t="s">
        <v>229</v>
      </c>
      <c r="F131" s="2" t="s">
        <v>230</v>
      </c>
      <c r="G131" s="2" t="s">
        <v>231</v>
      </c>
      <c r="H131" s="2" t="s">
        <v>216</v>
      </c>
      <c r="I131" s="2">
        <v>3</v>
      </c>
      <c r="J131" s="2">
        <v>0</v>
      </c>
      <c r="K131" s="2">
        <v>3</v>
      </c>
      <c r="L131" s="2"/>
      <c r="M131" s="2"/>
      <c r="N131" s="2"/>
      <c r="O131" s="2">
        <f t="shared" si="126"/>
        <v>1689.6</v>
      </c>
      <c r="P131" s="2">
        <f t="shared" si="127"/>
        <v>1689.6</v>
      </c>
      <c r="Q131" s="2">
        <f t="shared" si="151"/>
        <v>0</v>
      </c>
      <c r="R131" s="2">
        <f t="shared" si="152"/>
        <v>0</v>
      </c>
      <c r="S131" s="2">
        <f t="shared" si="128"/>
        <v>0</v>
      </c>
      <c r="T131" s="2">
        <f t="shared" si="129"/>
        <v>0</v>
      </c>
      <c r="U131" s="2">
        <f t="shared" si="130"/>
        <v>0</v>
      </c>
      <c r="V131" s="2">
        <f t="shared" si="131"/>
        <v>0</v>
      </c>
      <c r="W131" s="2">
        <f t="shared" si="132"/>
        <v>0</v>
      </c>
      <c r="X131" s="2">
        <f t="shared" si="153"/>
        <v>0</v>
      </c>
      <c r="Y131" s="2">
        <f t="shared" si="154"/>
        <v>0</v>
      </c>
      <c r="Z131" s="2"/>
      <c r="AA131" s="2">
        <v>55944368</v>
      </c>
      <c r="AB131" s="2">
        <f t="shared" si="133"/>
        <v>563.20000000000005</v>
      </c>
      <c r="AC131" s="2">
        <f t="shared" si="155"/>
        <v>563.20000000000005</v>
      </c>
      <c r="AD131" s="2">
        <f t="shared" si="156"/>
        <v>0</v>
      </c>
      <c r="AE131" s="2">
        <f t="shared" si="157"/>
        <v>0</v>
      </c>
      <c r="AF131" s="2">
        <f t="shared" si="158"/>
        <v>0</v>
      </c>
      <c r="AG131" s="2">
        <f t="shared" si="134"/>
        <v>0</v>
      </c>
      <c r="AH131" s="2">
        <f t="shared" si="159"/>
        <v>0</v>
      </c>
      <c r="AI131" s="2">
        <f t="shared" si="160"/>
        <v>0</v>
      </c>
      <c r="AJ131" s="2">
        <f t="shared" si="135"/>
        <v>0</v>
      </c>
      <c r="AK131" s="2">
        <v>563.19999999999993</v>
      </c>
      <c r="AL131" s="2">
        <v>563.19999999999993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3</v>
      </c>
      <c r="BJ131" s="2" t="s">
        <v>230</v>
      </c>
      <c r="BK131" s="2"/>
      <c r="BL131" s="2"/>
      <c r="BM131" s="2">
        <v>400007</v>
      </c>
      <c r="BN131" s="2">
        <v>0</v>
      </c>
      <c r="BO131" s="2" t="s">
        <v>3</v>
      </c>
      <c r="BP131" s="2">
        <v>0</v>
      </c>
      <c r="BQ131" s="2">
        <v>214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136"/>
        <v>1689.6</v>
      </c>
      <c r="CQ131" s="2">
        <f t="shared" si="137"/>
        <v>563.20000000000005</v>
      </c>
      <c r="CR131" s="2">
        <f t="shared" si="161"/>
        <v>0</v>
      </c>
      <c r="CS131" s="2">
        <f t="shared" si="162"/>
        <v>0</v>
      </c>
      <c r="CT131" s="2">
        <f t="shared" si="138"/>
        <v>0</v>
      </c>
      <c r="CU131" s="2">
        <f t="shared" si="139"/>
        <v>0</v>
      </c>
      <c r="CV131" s="2">
        <f t="shared" si="140"/>
        <v>0</v>
      </c>
      <c r="CW131" s="2">
        <f t="shared" si="141"/>
        <v>0</v>
      </c>
      <c r="CX131" s="2">
        <f t="shared" si="142"/>
        <v>0</v>
      </c>
      <c r="CY131" s="2">
        <f t="shared" si="163"/>
        <v>0</v>
      </c>
      <c r="CZ131" s="2">
        <f t="shared" si="164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216</v>
      </c>
      <c r="DW131" s="2" t="s">
        <v>216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55393904</v>
      </c>
      <c r="EF131" s="2">
        <v>214</v>
      </c>
      <c r="EG131" s="2" t="s">
        <v>217</v>
      </c>
      <c r="EH131" s="2">
        <v>0</v>
      </c>
      <c r="EI131" s="2" t="s">
        <v>3</v>
      </c>
      <c r="EJ131" s="2">
        <v>3</v>
      </c>
      <c r="EK131" s="2">
        <v>400007</v>
      </c>
      <c r="EL131" s="2" t="s">
        <v>217</v>
      </c>
      <c r="EM131" s="2" t="s">
        <v>218</v>
      </c>
      <c r="EN131" s="2"/>
      <c r="EO131" s="2" t="s">
        <v>3</v>
      </c>
      <c r="EP131" s="2"/>
      <c r="EQ131" s="2">
        <v>131088</v>
      </c>
      <c r="ER131" s="2">
        <v>0</v>
      </c>
      <c r="ES131" s="2">
        <v>563.19999999999993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f t="shared" si="165"/>
        <v>1689.6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232</v>
      </c>
      <c r="GB131" s="2"/>
      <c r="GC131" s="2"/>
      <c r="GD131" s="2">
        <v>1</v>
      </c>
      <c r="GE131" s="2"/>
      <c r="GF131" s="2">
        <v>-1676861973</v>
      </c>
      <c r="GG131" s="2">
        <v>2</v>
      </c>
      <c r="GH131" s="2">
        <v>4</v>
      </c>
      <c r="GI131" s="2">
        <v>-2</v>
      </c>
      <c r="GJ131" s="2">
        <v>0</v>
      </c>
      <c r="GK131" s="2">
        <v>0</v>
      </c>
      <c r="GL131" s="2">
        <f t="shared" si="143"/>
        <v>0</v>
      </c>
      <c r="GM131" s="2">
        <f t="shared" si="144"/>
        <v>1689.6</v>
      </c>
      <c r="GN131" s="2">
        <f t="shared" si="145"/>
        <v>0</v>
      </c>
      <c r="GO131" s="2">
        <f t="shared" si="146"/>
        <v>0</v>
      </c>
      <c r="GP131" s="2">
        <f t="shared" si="147"/>
        <v>0</v>
      </c>
      <c r="GQ131" s="2"/>
      <c r="GR131" s="2">
        <v>1</v>
      </c>
      <c r="GS131" s="2">
        <v>2</v>
      </c>
      <c r="GT131" s="2">
        <v>0</v>
      </c>
      <c r="GU131" s="2" t="s">
        <v>3</v>
      </c>
      <c r="GV131" s="2">
        <f t="shared" si="148"/>
        <v>0</v>
      </c>
      <c r="GW131" s="2">
        <v>1</v>
      </c>
      <c r="GX131" s="2">
        <f t="shared" si="149"/>
        <v>0</v>
      </c>
      <c r="GY131" s="2"/>
      <c r="GZ131" s="2"/>
      <c r="HA131" s="2">
        <v>0</v>
      </c>
      <c r="HB131" s="2">
        <v>0</v>
      </c>
      <c r="HC131" s="2">
        <f t="shared" si="150"/>
        <v>0</v>
      </c>
      <c r="HD131" s="2"/>
      <c r="HE131" s="2" t="s">
        <v>37</v>
      </c>
      <c r="HF131" s="2" t="s">
        <v>220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5">
      <c r="A132" s="3">
        <v>17</v>
      </c>
      <c r="B132" s="3">
        <v>1</v>
      </c>
      <c r="E132" s="3" t="s">
        <v>229</v>
      </c>
      <c r="F132" s="3" t="s">
        <v>230</v>
      </c>
      <c r="G132" s="3" t="s">
        <v>231</v>
      </c>
      <c r="H132" s="3" t="s">
        <v>216</v>
      </c>
      <c r="I132" s="3">
        <v>3</v>
      </c>
      <c r="J132" s="3">
        <v>0</v>
      </c>
      <c r="K132" s="3">
        <v>3</v>
      </c>
      <c r="O132" s="3">
        <f t="shared" si="126"/>
        <v>12790.27</v>
      </c>
      <c r="P132" s="3">
        <f t="shared" si="127"/>
        <v>12790.27</v>
      </c>
      <c r="Q132" s="3">
        <f t="shared" si="151"/>
        <v>0</v>
      </c>
      <c r="R132" s="3">
        <f t="shared" si="152"/>
        <v>0</v>
      </c>
      <c r="S132" s="3">
        <f t="shared" si="128"/>
        <v>0</v>
      </c>
      <c r="T132" s="3">
        <f t="shared" si="129"/>
        <v>0</v>
      </c>
      <c r="U132" s="3">
        <f t="shared" si="130"/>
        <v>0</v>
      </c>
      <c r="V132" s="3">
        <f t="shared" si="131"/>
        <v>0</v>
      </c>
      <c r="W132" s="3">
        <f t="shared" si="132"/>
        <v>0</v>
      </c>
      <c r="X132" s="3">
        <f t="shared" si="153"/>
        <v>0</v>
      </c>
      <c r="Y132" s="3">
        <f t="shared" si="154"/>
        <v>0</v>
      </c>
      <c r="AA132" s="3">
        <v>55944370</v>
      </c>
      <c r="AB132" s="3">
        <f t="shared" si="133"/>
        <v>563.20000000000005</v>
      </c>
      <c r="AC132" s="3">
        <f t="shared" si="155"/>
        <v>563.20000000000005</v>
      </c>
      <c r="AD132" s="3">
        <f t="shared" si="156"/>
        <v>0</v>
      </c>
      <c r="AE132" s="3">
        <f t="shared" si="157"/>
        <v>0</v>
      </c>
      <c r="AF132" s="3">
        <f t="shared" si="158"/>
        <v>0</v>
      </c>
      <c r="AG132" s="3">
        <f t="shared" si="134"/>
        <v>0</v>
      </c>
      <c r="AH132" s="3">
        <f t="shared" si="159"/>
        <v>0</v>
      </c>
      <c r="AI132" s="3">
        <f t="shared" si="160"/>
        <v>0</v>
      </c>
      <c r="AJ132" s="3">
        <f t="shared" si="135"/>
        <v>0</v>
      </c>
      <c r="AK132" s="3">
        <v>563.19999999999993</v>
      </c>
      <c r="AL132" s="3">
        <v>563.19999999999993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1</v>
      </c>
      <c r="AW132" s="3">
        <v>1</v>
      </c>
      <c r="AZ132" s="3">
        <v>1</v>
      </c>
      <c r="BA132" s="3">
        <v>1</v>
      </c>
      <c r="BB132" s="3">
        <v>1</v>
      </c>
      <c r="BC132" s="3">
        <v>7.57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3</v>
      </c>
      <c r="BI132" s="3">
        <v>3</v>
      </c>
      <c r="BJ132" s="3" t="s">
        <v>230</v>
      </c>
      <c r="BM132" s="3">
        <v>400007</v>
      </c>
      <c r="BN132" s="3">
        <v>0</v>
      </c>
      <c r="BO132" s="3" t="s">
        <v>3</v>
      </c>
      <c r="BP132" s="3">
        <v>0</v>
      </c>
      <c r="BQ132" s="3">
        <v>214</v>
      </c>
      <c r="BR132" s="3">
        <v>0</v>
      </c>
      <c r="BS132" s="3">
        <v>1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0</v>
      </c>
      <c r="CA132" s="3">
        <v>0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3</v>
      </c>
      <c r="CO132" s="3">
        <v>0</v>
      </c>
      <c r="CP132" s="3">
        <f t="shared" si="136"/>
        <v>12790.27</v>
      </c>
      <c r="CQ132" s="3">
        <f t="shared" si="137"/>
        <v>4263.42</v>
      </c>
      <c r="CR132" s="3">
        <f t="shared" si="161"/>
        <v>0</v>
      </c>
      <c r="CS132" s="3">
        <f t="shared" si="162"/>
        <v>0</v>
      </c>
      <c r="CT132" s="3">
        <f t="shared" si="138"/>
        <v>0</v>
      </c>
      <c r="CU132" s="3">
        <f t="shared" si="139"/>
        <v>0</v>
      </c>
      <c r="CV132" s="3">
        <f t="shared" si="140"/>
        <v>0</v>
      </c>
      <c r="CW132" s="3">
        <f t="shared" si="141"/>
        <v>0</v>
      </c>
      <c r="CX132" s="3">
        <f t="shared" si="142"/>
        <v>0</v>
      </c>
      <c r="CY132" s="3">
        <f t="shared" si="163"/>
        <v>0</v>
      </c>
      <c r="CZ132" s="3">
        <f t="shared" si="164"/>
        <v>0</v>
      </c>
      <c r="DC132" s="3" t="s">
        <v>3</v>
      </c>
      <c r="DD132" s="3" t="s">
        <v>3</v>
      </c>
      <c r="DE132" s="3" t="s">
        <v>3</v>
      </c>
      <c r="DF132" s="3" t="s">
        <v>3</v>
      </c>
      <c r="DG132" s="3" t="s">
        <v>3</v>
      </c>
      <c r="DH132" s="3" t="s">
        <v>3</v>
      </c>
      <c r="DI132" s="3" t="s">
        <v>3</v>
      </c>
      <c r="DJ132" s="3" t="s">
        <v>3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1013</v>
      </c>
      <c r="DV132" s="3" t="s">
        <v>216</v>
      </c>
      <c r="DW132" s="3" t="s">
        <v>216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55393904</v>
      </c>
      <c r="EF132" s="3">
        <v>214</v>
      </c>
      <c r="EG132" s="3" t="s">
        <v>217</v>
      </c>
      <c r="EH132" s="3">
        <v>0</v>
      </c>
      <c r="EI132" s="3" t="s">
        <v>3</v>
      </c>
      <c r="EJ132" s="3">
        <v>3</v>
      </c>
      <c r="EK132" s="3">
        <v>400007</v>
      </c>
      <c r="EL132" s="3" t="s">
        <v>217</v>
      </c>
      <c r="EM132" s="3" t="s">
        <v>218</v>
      </c>
      <c r="EO132" s="3" t="s">
        <v>3</v>
      </c>
      <c r="EQ132" s="3">
        <v>131088</v>
      </c>
      <c r="ER132" s="3">
        <v>0</v>
      </c>
      <c r="ES132" s="3">
        <v>563.19999999999993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5</v>
      </c>
      <c r="FC132" s="3">
        <v>1</v>
      </c>
      <c r="FD132" s="3">
        <v>18</v>
      </c>
      <c r="FF132" s="3">
        <v>4990</v>
      </c>
      <c r="FQ132" s="3">
        <v>0</v>
      </c>
      <c r="FR132" s="3">
        <f t="shared" si="165"/>
        <v>12790.27</v>
      </c>
      <c r="FS132" s="3">
        <v>0</v>
      </c>
      <c r="FX132" s="3">
        <v>0</v>
      </c>
      <c r="FY132" s="3">
        <v>0</v>
      </c>
      <c r="GA132" s="3" t="s">
        <v>232</v>
      </c>
      <c r="GD132" s="3">
        <v>1</v>
      </c>
      <c r="GF132" s="3">
        <v>-1676861973</v>
      </c>
      <c r="GG132" s="3">
        <v>2</v>
      </c>
      <c r="GH132" s="3">
        <v>3</v>
      </c>
      <c r="GI132" s="3">
        <v>3</v>
      </c>
      <c r="GJ132" s="3">
        <v>0</v>
      </c>
      <c r="GK132" s="3">
        <v>0</v>
      </c>
      <c r="GL132" s="3">
        <f t="shared" si="143"/>
        <v>0</v>
      </c>
      <c r="GM132" s="3">
        <f t="shared" si="144"/>
        <v>12790.27</v>
      </c>
      <c r="GN132" s="3">
        <f t="shared" si="145"/>
        <v>0</v>
      </c>
      <c r="GO132" s="3">
        <f t="shared" si="146"/>
        <v>0</v>
      </c>
      <c r="GP132" s="3">
        <f t="shared" si="147"/>
        <v>0</v>
      </c>
      <c r="GR132" s="3">
        <v>1</v>
      </c>
      <c r="GS132" s="3">
        <v>1</v>
      </c>
      <c r="GT132" s="3">
        <v>0</v>
      </c>
      <c r="GU132" s="3" t="s">
        <v>3</v>
      </c>
      <c r="GV132" s="3">
        <f t="shared" si="148"/>
        <v>0</v>
      </c>
      <c r="GW132" s="3">
        <v>1</v>
      </c>
      <c r="GX132" s="3">
        <f t="shared" si="149"/>
        <v>0</v>
      </c>
      <c r="HA132" s="3">
        <v>0</v>
      </c>
      <c r="HB132" s="3">
        <v>0</v>
      </c>
      <c r="HC132" s="3">
        <f t="shared" si="150"/>
        <v>0</v>
      </c>
      <c r="HE132" s="3" t="s">
        <v>37</v>
      </c>
      <c r="HF132" s="3" t="s">
        <v>220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5">
      <c r="A133" s="2">
        <v>17</v>
      </c>
      <c r="B133" s="2">
        <v>1</v>
      </c>
      <c r="C133" s="2"/>
      <c r="D133" s="2"/>
      <c r="E133" s="2" t="s">
        <v>233</v>
      </c>
      <c r="F133" s="2" t="s">
        <v>234</v>
      </c>
      <c r="G133" s="2" t="s">
        <v>235</v>
      </c>
      <c r="H133" s="2" t="s">
        <v>216</v>
      </c>
      <c r="I133" s="2">
        <v>14</v>
      </c>
      <c r="J133" s="2">
        <v>0</v>
      </c>
      <c r="K133" s="2">
        <v>14</v>
      </c>
      <c r="L133" s="2"/>
      <c r="M133" s="2"/>
      <c r="N133" s="2"/>
      <c r="O133" s="2">
        <f t="shared" si="126"/>
        <v>7110.6</v>
      </c>
      <c r="P133" s="2">
        <f t="shared" si="127"/>
        <v>7110.6</v>
      </c>
      <c r="Q133" s="2">
        <f t="shared" si="151"/>
        <v>0</v>
      </c>
      <c r="R133" s="2">
        <f t="shared" si="152"/>
        <v>0</v>
      </c>
      <c r="S133" s="2">
        <f t="shared" si="128"/>
        <v>0</v>
      </c>
      <c r="T133" s="2">
        <f t="shared" si="129"/>
        <v>0</v>
      </c>
      <c r="U133" s="2">
        <f t="shared" si="130"/>
        <v>0</v>
      </c>
      <c r="V133" s="2">
        <f t="shared" si="131"/>
        <v>0</v>
      </c>
      <c r="W133" s="2">
        <f t="shared" si="132"/>
        <v>0</v>
      </c>
      <c r="X133" s="2">
        <f t="shared" si="153"/>
        <v>0</v>
      </c>
      <c r="Y133" s="2">
        <f t="shared" si="154"/>
        <v>0</v>
      </c>
      <c r="Z133" s="2"/>
      <c r="AA133" s="2">
        <v>55944368</v>
      </c>
      <c r="AB133" s="2">
        <f t="shared" si="133"/>
        <v>507.9</v>
      </c>
      <c r="AC133" s="2">
        <f t="shared" si="155"/>
        <v>507.9</v>
      </c>
      <c r="AD133" s="2">
        <f t="shared" si="156"/>
        <v>0</v>
      </c>
      <c r="AE133" s="2">
        <f t="shared" si="157"/>
        <v>0</v>
      </c>
      <c r="AF133" s="2">
        <f t="shared" si="158"/>
        <v>0</v>
      </c>
      <c r="AG133" s="2">
        <f t="shared" si="134"/>
        <v>0</v>
      </c>
      <c r="AH133" s="2">
        <f t="shared" si="159"/>
        <v>0</v>
      </c>
      <c r="AI133" s="2">
        <f t="shared" si="160"/>
        <v>0</v>
      </c>
      <c r="AJ133" s="2">
        <f t="shared" si="135"/>
        <v>0</v>
      </c>
      <c r="AK133" s="2">
        <v>507.9</v>
      </c>
      <c r="AL133" s="2">
        <v>507.9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3</v>
      </c>
      <c r="BJ133" s="2" t="s">
        <v>234</v>
      </c>
      <c r="BK133" s="2"/>
      <c r="BL133" s="2"/>
      <c r="BM133" s="2">
        <v>400007</v>
      </c>
      <c r="BN133" s="2">
        <v>0</v>
      </c>
      <c r="BO133" s="2" t="s">
        <v>3</v>
      </c>
      <c r="BP133" s="2">
        <v>0</v>
      </c>
      <c r="BQ133" s="2">
        <v>214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0</v>
      </c>
      <c r="CA133" s="2">
        <v>0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136"/>
        <v>7110.6</v>
      </c>
      <c r="CQ133" s="2">
        <f t="shared" si="137"/>
        <v>507.9</v>
      </c>
      <c r="CR133" s="2">
        <f t="shared" si="161"/>
        <v>0</v>
      </c>
      <c r="CS133" s="2">
        <f t="shared" si="162"/>
        <v>0</v>
      </c>
      <c r="CT133" s="2">
        <f t="shared" si="138"/>
        <v>0</v>
      </c>
      <c r="CU133" s="2">
        <f t="shared" si="139"/>
        <v>0</v>
      </c>
      <c r="CV133" s="2">
        <f t="shared" si="140"/>
        <v>0</v>
      </c>
      <c r="CW133" s="2">
        <f t="shared" si="141"/>
        <v>0</v>
      </c>
      <c r="CX133" s="2">
        <f t="shared" si="142"/>
        <v>0</v>
      </c>
      <c r="CY133" s="2">
        <f t="shared" si="163"/>
        <v>0</v>
      </c>
      <c r="CZ133" s="2">
        <f t="shared" si="164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216</v>
      </c>
      <c r="DW133" s="2" t="s">
        <v>216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55393904</v>
      </c>
      <c r="EF133" s="2">
        <v>214</v>
      </c>
      <c r="EG133" s="2" t="s">
        <v>217</v>
      </c>
      <c r="EH133" s="2">
        <v>0</v>
      </c>
      <c r="EI133" s="2" t="s">
        <v>3</v>
      </c>
      <c r="EJ133" s="2">
        <v>3</v>
      </c>
      <c r="EK133" s="2">
        <v>400007</v>
      </c>
      <c r="EL133" s="2" t="s">
        <v>217</v>
      </c>
      <c r="EM133" s="2" t="s">
        <v>218</v>
      </c>
      <c r="EN133" s="2"/>
      <c r="EO133" s="2" t="s">
        <v>3</v>
      </c>
      <c r="EP133" s="2"/>
      <c r="EQ133" s="2">
        <v>131088</v>
      </c>
      <c r="ER133" s="2">
        <v>0</v>
      </c>
      <c r="ES133" s="2">
        <v>507.9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f t="shared" si="165"/>
        <v>7110.6</v>
      </c>
      <c r="FS133" s="2">
        <v>0</v>
      </c>
      <c r="FT133" s="2"/>
      <c r="FU133" s="2"/>
      <c r="FV133" s="2"/>
      <c r="FW133" s="2"/>
      <c r="FX133" s="2">
        <v>0</v>
      </c>
      <c r="FY133" s="2">
        <v>0</v>
      </c>
      <c r="FZ133" s="2"/>
      <c r="GA133" s="2" t="s">
        <v>236</v>
      </c>
      <c r="GB133" s="2"/>
      <c r="GC133" s="2"/>
      <c r="GD133" s="2">
        <v>1</v>
      </c>
      <c r="GE133" s="2"/>
      <c r="GF133" s="2">
        <v>1069364969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143"/>
        <v>0</v>
      </c>
      <c r="GM133" s="2">
        <f t="shared" si="144"/>
        <v>7110.6</v>
      </c>
      <c r="GN133" s="2">
        <f t="shared" si="145"/>
        <v>0</v>
      </c>
      <c r="GO133" s="2">
        <f t="shared" si="146"/>
        <v>0</v>
      </c>
      <c r="GP133" s="2">
        <f t="shared" si="147"/>
        <v>0</v>
      </c>
      <c r="GQ133" s="2"/>
      <c r="GR133" s="2">
        <v>1</v>
      </c>
      <c r="GS133" s="2">
        <v>2</v>
      </c>
      <c r="GT133" s="2">
        <v>0</v>
      </c>
      <c r="GU133" s="2" t="s">
        <v>3</v>
      </c>
      <c r="GV133" s="2">
        <f t="shared" si="148"/>
        <v>0</v>
      </c>
      <c r="GW133" s="2">
        <v>1</v>
      </c>
      <c r="GX133" s="2">
        <f t="shared" si="149"/>
        <v>0</v>
      </c>
      <c r="GY133" s="2"/>
      <c r="GZ133" s="2"/>
      <c r="HA133" s="2">
        <v>0</v>
      </c>
      <c r="HB133" s="2">
        <v>0</v>
      </c>
      <c r="HC133" s="2">
        <f t="shared" si="150"/>
        <v>0</v>
      </c>
      <c r="HD133" s="2"/>
      <c r="HE133" s="2" t="s">
        <v>37</v>
      </c>
      <c r="HF133" s="2" t="s">
        <v>220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5">
      <c r="A134" s="3">
        <v>17</v>
      </c>
      <c r="B134" s="3">
        <v>1</v>
      </c>
      <c r="E134" s="3" t="s">
        <v>233</v>
      </c>
      <c r="F134" s="3" t="s">
        <v>234</v>
      </c>
      <c r="G134" s="3" t="s">
        <v>235</v>
      </c>
      <c r="H134" s="3" t="s">
        <v>216</v>
      </c>
      <c r="I134" s="3">
        <v>14</v>
      </c>
      <c r="J134" s="3">
        <v>0</v>
      </c>
      <c r="K134" s="3">
        <v>14</v>
      </c>
      <c r="O134" s="3">
        <f t="shared" si="126"/>
        <v>53827.24</v>
      </c>
      <c r="P134" s="3">
        <f t="shared" si="127"/>
        <v>53827.24</v>
      </c>
      <c r="Q134" s="3">
        <f t="shared" si="151"/>
        <v>0</v>
      </c>
      <c r="R134" s="3">
        <f t="shared" si="152"/>
        <v>0</v>
      </c>
      <c r="S134" s="3">
        <f t="shared" si="128"/>
        <v>0</v>
      </c>
      <c r="T134" s="3">
        <f t="shared" si="129"/>
        <v>0</v>
      </c>
      <c r="U134" s="3">
        <f t="shared" si="130"/>
        <v>0</v>
      </c>
      <c r="V134" s="3">
        <f t="shared" si="131"/>
        <v>0</v>
      </c>
      <c r="W134" s="3">
        <f t="shared" si="132"/>
        <v>0</v>
      </c>
      <c r="X134" s="3">
        <f t="shared" si="153"/>
        <v>0</v>
      </c>
      <c r="Y134" s="3">
        <f t="shared" si="154"/>
        <v>0</v>
      </c>
      <c r="AA134" s="3">
        <v>55944370</v>
      </c>
      <c r="AB134" s="3">
        <f t="shared" si="133"/>
        <v>507.9</v>
      </c>
      <c r="AC134" s="3">
        <f t="shared" si="155"/>
        <v>507.9</v>
      </c>
      <c r="AD134" s="3">
        <f t="shared" si="156"/>
        <v>0</v>
      </c>
      <c r="AE134" s="3">
        <f t="shared" si="157"/>
        <v>0</v>
      </c>
      <c r="AF134" s="3">
        <f t="shared" si="158"/>
        <v>0</v>
      </c>
      <c r="AG134" s="3">
        <f t="shared" si="134"/>
        <v>0</v>
      </c>
      <c r="AH134" s="3">
        <f t="shared" si="159"/>
        <v>0</v>
      </c>
      <c r="AI134" s="3">
        <f t="shared" si="160"/>
        <v>0</v>
      </c>
      <c r="AJ134" s="3">
        <f t="shared" si="135"/>
        <v>0</v>
      </c>
      <c r="AK134" s="3">
        <v>507.9</v>
      </c>
      <c r="AL134" s="3">
        <v>507.9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1</v>
      </c>
      <c r="AW134" s="3">
        <v>1</v>
      </c>
      <c r="AZ134" s="3">
        <v>1</v>
      </c>
      <c r="BA134" s="3">
        <v>1</v>
      </c>
      <c r="BB134" s="3">
        <v>1</v>
      </c>
      <c r="BC134" s="3">
        <v>7.57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3</v>
      </c>
      <c r="BI134" s="3">
        <v>3</v>
      </c>
      <c r="BJ134" s="3" t="s">
        <v>234</v>
      </c>
      <c r="BM134" s="3">
        <v>400007</v>
      </c>
      <c r="BN134" s="3">
        <v>0</v>
      </c>
      <c r="BO134" s="3" t="s">
        <v>3</v>
      </c>
      <c r="BP134" s="3">
        <v>0</v>
      </c>
      <c r="BQ134" s="3">
        <v>214</v>
      </c>
      <c r="BR134" s="3">
        <v>0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0</v>
      </c>
      <c r="CA134" s="3">
        <v>0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3</v>
      </c>
      <c r="CO134" s="3">
        <v>0</v>
      </c>
      <c r="CP134" s="3">
        <f t="shared" si="136"/>
        <v>53827.24</v>
      </c>
      <c r="CQ134" s="3">
        <f t="shared" si="137"/>
        <v>3844.8</v>
      </c>
      <c r="CR134" s="3">
        <f t="shared" si="161"/>
        <v>0</v>
      </c>
      <c r="CS134" s="3">
        <f t="shared" si="162"/>
        <v>0</v>
      </c>
      <c r="CT134" s="3">
        <f t="shared" si="138"/>
        <v>0</v>
      </c>
      <c r="CU134" s="3">
        <f t="shared" si="139"/>
        <v>0</v>
      </c>
      <c r="CV134" s="3">
        <f t="shared" si="140"/>
        <v>0</v>
      </c>
      <c r="CW134" s="3">
        <f t="shared" si="141"/>
        <v>0</v>
      </c>
      <c r="CX134" s="3">
        <f t="shared" si="142"/>
        <v>0</v>
      </c>
      <c r="CY134" s="3">
        <f t="shared" si="163"/>
        <v>0</v>
      </c>
      <c r="CZ134" s="3">
        <f t="shared" si="164"/>
        <v>0</v>
      </c>
      <c r="DC134" s="3" t="s">
        <v>3</v>
      </c>
      <c r="DD134" s="3" t="s">
        <v>3</v>
      </c>
      <c r="DE134" s="3" t="s">
        <v>3</v>
      </c>
      <c r="DF134" s="3" t="s">
        <v>3</v>
      </c>
      <c r="DG134" s="3" t="s">
        <v>3</v>
      </c>
      <c r="DH134" s="3" t="s">
        <v>3</v>
      </c>
      <c r="DI134" s="3" t="s">
        <v>3</v>
      </c>
      <c r="DJ134" s="3" t="s">
        <v>3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1013</v>
      </c>
      <c r="DV134" s="3" t="s">
        <v>216</v>
      </c>
      <c r="DW134" s="3" t="s">
        <v>216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55393904</v>
      </c>
      <c r="EF134" s="3">
        <v>214</v>
      </c>
      <c r="EG134" s="3" t="s">
        <v>217</v>
      </c>
      <c r="EH134" s="3">
        <v>0</v>
      </c>
      <c r="EI134" s="3" t="s">
        <v>3</v>
      </c>
      <c r="EJ134" s="3">
        <v>3</v>
      </c>
      <c r="EK134" s="3">
        <v>400007</v>
      </c>
      <c r="EL134" s="3" t="s">
        <v>217</v>
      </c>
      <c r="EM134" s="3" t="s">
        <v>218</v>
      </c>
      <c r="EO134" s="3" t="s">
        <v>3</v>
      </c>
      <c r="EQ134" s="3">
        <v>131088</v>
      </c>
      <c r="ER134" s="3">
        <v>0</v>
      </c>
      <c r="ES134" s="3">
        <v>507.9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5</v>
      </c>
      <c r="FC134" s="3">
        <v>1</v>
      </c>
      <c r="FD134" s="3">
        <v>18</v>
      </c>
      <c r="FF134" s="3">
        <v>4500</v>
      </c>
      <c r="FQ134" s="3">
        <v>0</v>
      </c>
      <c r="FR134" s="3">
        <f t="shared" si="165"/>
        <v>53827.24</v>
      </c>
      <c r="FS134" s="3">
        <v>0</v>
      </c>
      <c r="FX134" s="3">
        <v>0</v>
      </c>
      <c r="FY134" s="3">
        <v>0</v>
      </c>
      <c r="GA134" s="3" t="s">
        <v>236</v>
      </c>
      <c r="GD134" s="3">
        <v>1</v>
      </c>
      <c r="GF134" s="3">
        <v>1069364969</v>
      </c>
      <c r="GG134" s="3">
        <v>2</v>
      </c>
      <c r="GH134" s="3">
        <v>3</v>
      </c>
      <c r="GI134" s="3">
        <v>3</v>
      </c>
      <c r="GJ134" s="3">
        <v>0</v>
      </c>
      <c r="GK134" s="3">
        <v>0</v>
      </c>
      <c r="GL134" s="3">
        <f t="shared" si="143"/>
        <v>0</v>
      </c>
      <c r="GM134" s="3">
        <f t="shared" si="144"/>
        <v>53827.24</v>
      </c>
      <c r="GN134" s="3">
        <f t="shared" si="145"/>
        <v>0</v>
      </c>
      <c r="GO134" s="3">
        <f t="shared" si="146"/>
        <v>0</v>
      </c>
      <c r="GP134" s="3">
        <f t="shared" si="147"/>
        <v>0</v>
      </c>
      <c r="GR134" s="3">
        <v>1</v>
      </c>
      <c r="GS134" s="3">
        <v>1</v>
      </c>
      <c r="GT134" s="3">
        <v>0</v>
      </c>
      <c r="GU134" s="3" t="s">
        <v>3</v>
      </c>
      <c r="GV134" s="3">
        <f t="shared" si="148"/>
        <v>0</v>
      </c>
      <c r="GW134" s="3">
        <v>1</v>
      </c>
      <c r="GX134" s="3">
        <f t="shared" si="149"/>
        <v>0</v>
      </c>
      <c r="HA134" s="3">
        <v>0</v>
      </c>
      <c r="HB134" s="3">
        <v>0</v>
      </c>
      <c r="HC134" s="3">
        <f t="shared" si="150"/>
        <v>0</v>
      </c>
      <c r="HE134" s="3" t="s">
        <v>37</v>
      </c>
      <c r="HF134" s="3" t="s">
        <v>220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5">
      <c r="A135" s="2">
        <v>17</v>
      </c>
      <c r="B135" s="2">
        <v>1</v>
      </c>
      <c r="C135" s="2"/>
      <c r="D135" s="2"/>
      <c r="E135" s="2" t="s">
        <v>237</v>
      </c>
      <c r="F135" s="2" t="s">
        <v>238</v>
      </c>
      <c r="G135" s="2" t="s">
        <v>239</v>
      </c>
      <c r="H135" s="2" t="s">
        <v>216</v>
      </c>
      <c r="I135" s="2">
        <v>1</v>
      </c>
      <c r="J135" s="2">
        <v>0</v>
      </c>
      <c r="K135" s="2">
        <v>1</v>
      </c>
      <c r="L135" s="2"/>
      <c r="M135" s="2"/>
      <c r="N135" s="2"/>
      <c r="O135" s="2">
        <f t="shared" si="126"/>
        <v>1018.05</v>
      </c>
      <c r="P135" s="2">
        <f t="shared" si="127"/>
        <v>1018.05</v>
      </c>
      <c r="Q135" s="2">
        <f t="shared" si="151"/>
        <v>0</v>
      </c>
      <c r="R135" s="2">
        <f t="shared" si="152"/>
        <v>0</v>
      </c>
      <c r="S135" s="2">
        <f t="shared" si="128"/>
        <v>0</v>
      </c>
      <c r="T135" s="2">
        <f t="shared" si="129"/>
        <v>0</v>
      </c>
      <c r="U135" s="2">
        <f t="shared" si="130"/>
        <v>0</v>
      </c>
      <c r="V135" s="2">
        <f t="shared" si="131"/>
        <v>0</v>
      </c>
      <c r="W135" s="2">
        <f t="shared" si="132"/>
        <v>0</v>
      </c>
      <c r="X135" s="2">
        <f t="shared" si="153"/>
        <v>0</v>
      </c>
      <c r="Y135" s="2">
        <f t="shared" si="154"/>
        <v>0</v>
      </c>
      <c r="Z135" s="2"/>
      <c r="AA135" s="2">
        <v>55944368</v>
      </c>
      <c r="AB135" s="2">
        <f t="shared" si="133"/>
        <v>1018.05</v>
      </c>
      <c r="AC135" s="2">
        <f t="shared" si="155"/>
        <v>1018.05</v>
      </c>
      <c r="AD135" s="2">
        <f t="shared" si="156"/>
        <v>0</v>
      </c>
      <c r="AE135" s="2">
        <f t="shared" si="157"/>
        <v>0</v>
      </c>
      <c r="AF135" s="2">
        <f t="shared" si="158"/>
        <v>0</v>
      </c>
      <c r="AG135" s="2">
        <f t="shared" si="134"/>
        <v>0</v>
      </c>
      <c r="AH135" s="2">
        <f t="shared" si="159"/>
        <v>0</v>
      </c>
      <c r="AI135" s="2">
        <f t="shared" si="160"/>
        <v>0</v>
      </c>
      <c r="AJ135" s="2">
        <f t="shared" si="135"/>
        <v>0</v>
      </c>
      <c r="AK135" s="2">
        <v>1018.05</v>
      </c>
      <c r="AL135" s="2">
        <v>1018.05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3</v>
      </c>
      <c r="BJ135" s="2" t="s">
        <v>238</v>
      </c>
      <c r="BK135" s="2"/>
      <c r="BL135" s="2"/>
      <c r="BM135" s="2">
        <v>400007</v>
      </c>
      <c r="BN135" s="2">
        <v>0</v>
      </c>
      <c r="BO135" s="2" t="s">
        <v>3</v>
      </c>
      <c r="BP135" s="2">
        <v>0</v>
      </c>
      <c r="BQ135" s="2">
        <v>214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0</v>
      </c>
      <c r="CA135" s="2">
        <v>0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136"/>
        <v>1018.05</v>
      </c>
      <c r="CQ135" s="2">
        <f t="shared" si="137"/>
        <v>1018.05</v>
      </c>
      <c r="CR135" s="2">
        <f t="shared" si="161"/>
        <v>0</v>
      </c>
      <c r="CS135" s="2">
        <f t="shared" si="162"/>
        <v>0</v>
      </c>
      <c r="CT135" s="2">
        <f t="shared" si="138"/>
        <v>0</v>
      </c>
      <c r="CU135" s="2">
        <f t="shared" si="139"/>
        <v>0</v>
      </c>
      <c r="CV135" s="2">
        <f t="shared" si="140"/>
        <v>0</v>
      </c>
      <c r="CW135" s="2">
        <f t="shared" si="141"/>
        <v>0</v>
      </c>
      <c r="CX135" s="2">
        <f t="shared" si="142"/>
        <v>0</v>
      </c>
      <c r="CY135" s="2">
        <f t="shared" si="163"/>
        <v>0</v>
      </c>
      <c r="CZ135" s="2">
        <f t="shared" si="164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216</v>
      </c>
      <c r="DW135" s="2" t="s">
        <v>216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55393904</v>
      </c>
      <c r="EF135" s="2">
        <v>214</v>
      </c>
      <c r="EG135" s="2" t="s">
        <v>217</v>
      </c>
      <c r="EH135" s="2">
        <v>0</v>
      </c>
      <c r="EI135" s="2" t="s">
        <v>3</v>
      </c>
      <c r="EJ135" s="2">
        <v>3</v>
      </c>
      <c r="EK135" s="2">
        <v>400007</v>
      </c>
      <c r="EL135" s="2" t="s">
        <v>217</v>
      </c>
      <c r="EM135" s="2" t="s">
        <v>218</v>
      </c>
      <c r="EN135" s="2"/>
      <c r="EO135" s="2" t="s">
        <v>3</v>
      </c>
      <c r="EP135" s="2"/>
      <c r="EQ135" s="2">
        <v>131088</v>
      </c>
      <c r="ER135" s="2">
        <v>0</v>
      </c>
      <c r="ES135" s="2">
        <v>1018.05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f t="shared" si="165"/>
        <v>1018.05</v>
      </c>
      <c r="FS135" s="2">
        <v>0</v>
      </c>
      <c r="FT135" s="2"/>
      <c r="FU135" s="2"/>
      <c r="FV135" s="2"/>
      <c r="FW135" s="2"/>
      <c r="FX135" s="2">
        <v>0</v>
      </c>
      <c r="FY135" s="2">
        <v>0</v>
      </c>
      <c r="FZ135" s="2"/>
      <c r="GA135" s="2" t="s">
        <v>240</v>
      </c>
      <c r="GB135" s="2"/>
      <c r="GC135" s="2"/>
      <c r="GD135" s="2">
        <v>1</v>
      </c>
      <c r="GE135" s="2"/>
      <c r="GF135" s="2">
        <v>798360349</v>
      </c>
      <c r="GG135" s="2">
        <v>2</v>
      </c>
      <c r="GH135" s="2">
        <v>4</v>
      </c>
      <c r="GI135" s="2">
        <v>-2</v>
      </c>
      <c r="GJ135" s="2">
        <v>0</v>
      </c>
      <c r="GK135" s="2">
        <v>0</v>
      </c>
      <c r="GL135" s="2">
        <f t="shared" si="143"/>
        <v>0</v>
      </c>
      <c r="GM135" s="2">
        <f t="shared" si="144"/>
        <v>1018.05</v>
      </c>
      <c r="GN135" s="2">
        <f t="shared" si="145"/>
        <v>0</v>
      </c>
      <c r="GO135" s="2">
        <f t="shared" si="146"/>
        <v>0</v>
      </c>
      <c r="GP135" s="2">
        <f t="shared" si="147"/>
        <v>0</v>
      </c>
      <c r="GQ135" s="2"/>
      <c r="GR135" s="2">
        <v>1</v>
      </c>
      <c r="GS135" s="2">
        <v>2</v>
      </c>
      <c r="GT135" s="2">
        <v>0</v>
      </c>
      <c r="GU135" s="2" t="s">
        <v>3</v>
      </c>
      <c r="GV135" s="2">
        <f t="shared" si="148"/>
        <v>0</v>
      </c>
      <c r="GW135" s="2">
        <v>1</v>
      </c>
      <c r="GX135" s="2">
        <f t="shared" si="149"/>
        <v>0</v>
      </c>
      <c r="GY135" s="2"/>
      <c r="GZ135" s="2"/>
      <c r="HA135" s="2">
        <v>0</v>
      </c>
      <c r="HB135" s="2">
        <v>0</v>
      </c>
      <c r="HC135" s="2">
        <f t="shared" si="150"/>
        <v>0</v>
      </c>
      <c r="HD135" s="2"/>
      <c r="HE135" s="2" t="s">
        <v>37</v>
      </c>
      <c r="HF135" s="2" t="s">
        <v>220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5">
      <c r="A136" s="3">
        <v>17</v>
      </c>
      <c r="B136" s="3">
        <v>1</v>
      </c>
      <c r="E136" s="3" t="s">
        <v>237</v>
      </c>
      <c r="F136" s="3" t="s">
        <v>238</v>
      </c>
      <c r="G136" s="3" t="s">
        <v>239</v>
      </c>
      <c r="H136" s="3" t="s">
        <v>216</v>
      </c>
      <c r="I136" s="3">
        <v>1</v>
      </c>
      <c r="J136" s="3">
        <v>0</v>
      </c>
      <c r="K136" s="3">
        <v>1</v>
      </c>
      <c r="O136" s="3">
        <f t="shared" si="126"/>
        <v>7706.64</v>
      </c>
      <c r="P136" s="3">
        <f t="shared" si="127"/>
        <v>7706.64</v>
      </c>
      <c r="Q136" s="3">
        <f t="shared" si="151"/>
        <v>0</v>
      </c>
      <c r="R136" s="3">
        <f t="shared" si="152"/>
        <v>0</v>
      </c>
      <c r="S136" s="3">
        <f t="shared" si="128"/>
        <v>0</v>
      </c>
      <c r="T136" s="3">
        <f t="shared" si="129"/>
        <v>0</v>
      </c>
      <c r="U136" s="3">
        <f t="shared" si="130"/>
        <v>0</v>
      </c>
      <c r="V136" s="3">
        <f t="shared" si="131"/>
        <v>0</v>
      </c>
      <c r="W136" s="3">
        <f t="shared" si="132"/>
        <v>0</v>
      </c>
      <c r="X136" s="3">
        <f t="shared" si="153"/>
        <v>0</v>
      </c>
      <c r="Y136" s="3">
        <f t="shared" si="154"/>
        <v>0</v>
      </c>
      <c r="AA136" s="3">
        <v>55944370</v>
      </c>
      <c r="AB136" s="3">
        <f t="shared" si="133"/>
        <v>1018.05</v>
      </c>
      <c r="AC136" s="3">
        <f t="shared" si="155"/>
        <v>1018.05</v>
      </c>
      <c r="AD136" s="3">
        <f t="shared" si="156"/>
        <v>0</v>
      </c>
      <c r="AE136" s="3">
        <f t="shared" si="157"/>
        <v>0</v>
      </c>
      <c r="AF136" s="3">
        <f t="shared" si="158"/>
        <v>0</v>
      </c>
      <c r="AG136" s="3">
        <f t="shared" si="134"/>
        <v>0</v>
      </c>
      <c r="AH136" s="3">
        <f t="shared" si="159"/>
        <v>0</v>
      </c>
      <c r="AI136" s="3">
        <f t="shared" si="160"/>
        <v>0</v>
      </c>
      <c r="AJ136" s="3">
        <f t="shared" si="135"/>
        <v>0</v>
      </c>
      <c r="AK136" s="3">
        <v>1018.05</v>
      </c>
      <c r="AL136" s="3">
        <v>1018.05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1</v>
      </c>
      <c r="AW136" s="3">
        <v>1</v>
      </c>
      <c r="AZ136" s="3">
        <v>1</v>
      </c>
      <c r="BA136" s="3">
        <v>1</v>
      </c>
      <c r="BB136" s="3">
        <v>1</v>
      </c>
      <c r="BC136" s="3">
        <v>7.57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3</v>
      </c>
      <c r="BI136" s="3">
        <v>3</v>
      </c>
      <c r="BJ136" s="3" t="s">
        <v>238</v>
      </c>
      <c r="BM136" s="3">
        <v>400007</v>
      </c>
      <c r="BN136" s="3">
        <v>0</v>
      </c>
      <c r="BO136" s="3" t="s">
        <v>3</v>
      </c>
      <c r="BP136" s="3">
        <v>0</v>
      </c>
      <c r="BQ136" s="3">
        <v>214</v>
      </c>
      <c r="BR136" s="3">
        <v>0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0</v>
      </c>
      <c r="CA136" s="3">
        <v>0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</v>
      </c>
      <c r="CO136" s="3">
        <v>0</v>
      </c>
      <c r="CP136" s="3">
        <f t="shared" si="136"/>
        <v>7706.64</v>
      </c>
      <c r="CQ136" s="3">
        <f t="shared" si="137"/>
        <v>7706.64</v>
      </c>
      <c r="CR136" s="3">
        <f t="shared" si="161"/>
        <v>0</v>
      </c>
      <c r="CS136" s="3">
        <f t="shared" si="162"/>
        <v>0</v>
      </c>
      <c r="CT136" s="3">
        <f t="shared" si="138"/>
        <v>0</v>
      </c>
      <c r="CU136" s="3">
        <f t="shared" si="139"/>
        <v>0</v>
      </c>
      <c r="CV136" s="3">
        <f t="shared" si="140"/>
        <v>0</v>
      </c>
      <c r="CW136" s="3">
        <f t="shared" si="141"/>
        <v>0</v>
      </c>
      <c r="CX136" s="3">
        <f t="shared" si="142"/>
        <v>0</v>
      </c>
      <c r="CY136" s="3">
        <f t="shared" si="163"/>
        <v>0</v>
      </c>
      <c r="CZ136" s="3">
        <f t="shared" si="164"/>
        <v>0</v>
      </c>
      <c r="DC136" s="3" t="s">
        <v>3</v>
      </c>
      <c r="DD136" s="3" t="s">
        <v>3</v>
      </c>
      <c r="DE136" s="3" t="s">
        <v>3</v>
      </c>
      <c r="DF136" s="3" t="s">
        <v>3</v>
      </c>
      <c r="DG136" s="3" t="s">
        <v>3</v>
      </c>
      <c r="DH136" s="3" t="s">
        <v>3</v>
      </c>
      <c r="DI136" s="3" t="s">
        <v>3</v>
      </c>
      <c r="DJ136" s="3" t="s">
        <v>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1013</v>
      </c>
      <c r="DV136" s="3" t="s">
        <v>216</v>
      </c>
      <c r="DW136" s="3" t="s">
        <v>216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55393904</v>
      </c>
      <c r="EF136" s="3">
        <v>214</v>
      </c>
      <c r="EG136" s="3" t="s">
        <v>217</v>
      </c>
      <c r="EH136" s="3">
        <v>0</v>
      </c>
      <c r="EI136" s="3" t="s">
        <v>3</v>
      </c>
      <c r="EJ136" s="3">
        <v>3</v>
      </c>
      <c r="EK136" s="3">
        <v>400007</v>
      </c>
      <c r="EL136" s="3" t="s">
        <v>217</v>
      </c>
      <c r="EM136" s="3" t="s">
        <v>218</v>
      </c>
      <c r="EO136" s="3" t="s">
        <v>3</v>
      </c>
      <c r="EQ136" s="3">
        <v>131088</v>
      </c>
      <c r="ER136" s="3">
        <v>0</v>
      </c>
      <c r="ES136" s="3">
        <v>1018.05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5</v>
      </c>
      <c r="FC136" s="3">
        <v>1</v>
      </c>
      <c r="FD136" s="3">
        <v>18</v>
      </c>
      <c r="FF136" s="3">
        <v>9020</v>
      </c>
      <c r="FQ136" s="3">
        <v>0</v>
      </c>
      <c r="FR136" s="3">
        <f t="shared" si="165"/>
        <v>7706.64</v>
      </c>
      <c r="FS136" s="3">
        <v>0</v>
      </c>
      <c r="FX136" s="3">
        <v>0</v>
      </c>
      <c r="FY136" s="3">
        <v>0</v>
      </c>
      <c r="GA136" s="3" t="s">
        <v>240</v>
      </c>
      <c r="GD136" s="3">
        <v>1</v>
      </c>
      <c r="GF136" s="3">
        <v>798360349</v>
      </c>
      <c r="GG136" s="3">
        <v>2</v>
      </c>
      <c r="GH136" s="3">
        <v>3</v>
      </c>
      <c r="GI136" s="3">
        <v>3</v>
      </c>
      <c r="GJ136" s="3">
        <v>0</v>
      </c>
      <c r="GK136" s="3">
        <v>0</v>
      </c>
      <c r="GL136" s="3">
        <f t="shared" si="143"/>
        <v>0</v>
      </c>
      <c r="GM136" s="3">
        <f t="shared" si="144"/>
        <v>7706.64</v>
      </c>
      <c r="GN136" s="3">
        <f t="shared" si="145"/>
        <v>0</v>
      </c>
      <c r="GO136" s="3">
        <f t="shared" si="146"/>
        <v>0</v>
      </c>
      <c r="GP136" s="3">
        <f t="shared" si="147"/>
        <v>0</v>
      </c>
      <c r="GR136" s="3">
        <v>1</v>
      </c>
      <c r="GS136" s="3">
        <v>1</v>
      </c>
      <c r="GT136" s="3">
        <v>0</v>
      </c>
      <c r="GU136" s="3" t="s">
        <v>3</v>
      </c>
      <c r="GV136" s="3">
        <f t="shared" si="148"/>
        <v>0</v>
      </c>
      <c r="GW136" s="3">
        <v>1</v>
      </c>
      <c r="GX136" s="3">
        <f t="shared" si="149"/>
        <v>0</v>
      </c>
      <c r="HA136" s="3">
        <v>0</v>
      </c>
      <c r="HB136" s="3">
        <v>0</v>
      </c>
      <c r="HC136" s="3">
        <f t="shared" si="150"/>
        <v>0</v>
      </c>
      <c r="HE136" s="3" t="s">
        <v>37</v>
      </c>
      <c r="HF136" s="3" t="s">
        <v>220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5">
      <c r="A137" s="2">
        <v>17</v>
      </c>
      <c r="B137" s="2">
        <v>1</v>
      </c>
      <c r="C137" s="2"/>
      <c r="D137" s="2"/>
      <c r="E137" s="2" t="s">
        <v>241</v>
      </c>
      <c r="F137" s="2" t="s">
        <v>242</v>
      </c>
      <c r="G137" s="2" t="s">
        <v>243</v>
      </c>
      <c r="H137" s="2" t="s">
        <v>216</v>
      </c>
      <c r="I137" s="2">
        <v>30</v>
      </c>
      <c r="J137" s="2">
        <v>0</v>
      </c>
      <c r="K137" s="2">
        <v>30</v>
      </c>
      <c r="L137" s="2"/>
      <c r="M137" s="2"/>
      <c r="N137" s="2"/>
      <c r="O137" s="2">
        <f t="shared" si="126"/>
        <v>14779.8</v>
      </c>
      <c r="P137" s="2">
        <f t="shared" si="127"/>
        <v>14779.8</v>
      </c>
      <c r="Q137" s="2">
        <f t="shared" si="151"/>
        <v>0</v>
      </c>
      <c r="R137" s="2">
        <f t="shared" si="152"/>
        <v>0</v>
      </c>
      <c r="S137" s="2">
        <f t="shared" si="128"/>
        <v>0</v>
      </c>
      <c r="T137" s="2">
        <f t="shared" si="129"/>
        <v>0</v>
      </c>
      <c r="U137" s="2">
        <f t="shared" si="130"/>
        <v>0</v>
      </c>
      <c r="V137" s="2">
        <f t="shared" si="131"/>
        <v>0</v>
      </c>
      <c r="W137" s="2">
        <f t="shared" si="132"/>
        <v>0</v>
      </c>
      <c r="X137" s="2">
        <f t="shared" si="153"/>
        <v>0</v>
      </c>
      <c r="Y137" s="2">
        <f t="shared" si="154"/>
        <v>0</v>
      </c>
      <c r="Z137" s="2"/>
      <c r="AA137" s="2">
        <v>55944368</v>
      </c>
      <c r="AB137" s="2">
        <f t="shared" si="133"/>
        <v>492.66</v>
      </c>
      <c r="AC137" s="2">
        <f t="shared" si="155"/>
        <v>492.66</v>
      </c>
      <c r="AD137" s="2">
        <f t="shared" si="156"/>
        <v>0</v>
      </c>
      <c r="AE137" s="2">
        <f t="shared" si="157"/>
        <v>0</v>
      </c>
      <c r="AF137" s="2">
        <f t="shared" si="158"/>
        <v>0</v>
      </c>
      <c r="AG137" s="2">
        <f t="shared" si="134"/>
        <v>0</v>
      </c>
      <c r="AH137" s="2">
        <f t="shared" si="159"/>
        <v>0</v>
      </c>
      <c r="AI137" s="2">
        <f t="shared" si="160"/>
        <v>0</v>
      </c>
      <c r="AJ137" s="2">
        <f t="shared" si="135"/>
        <v>0</v>
      </c>
      <c r="AK137" s="2">
        <v>492.65999999999997</v>
      </c>
      <c r="AL137" s="2">
        <v>492.65999999999997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242</v>
      </c>
      <c r="BK137" s="2"/>
      <c r="BL137" s="2"/>
      <c r="BM137" s="2">
        <v>400007</v>
      </c>
      <c r="BN137" s="2">
        <v>0</v>
      </c>
      <c r="BO137" s="2" t="s">
        <v>3</v>
      </c>
      <c r="BP137" s="2">
        <v>0</v>
      </c>
      <c r="BQ137" s="2">
        <v>214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36"/>
        <v>14779.8</v>
      </c>
      <c r="CQ137" s="2">
        <f t="shared" si="137"/>
        <v>492.66</v>
      </c>
      <c r="CR137" s="2">
        <f t="shared" si="161"/>
        <v>0</v>
      </c>
      <c r="CS137" s="2">
        <f t="shared" si="162"/>
        <v>0</v>
      </c>
      <c r="CT137" s="2">
        <f t="shared" si="138"/>
        <v>0</v>
      </c>
      <c r="CU137" s="2">
        <f t="shared" si="139"/>
        <v>0</v>
      </c>
      <c r="CV137" s="2">
        <f t="shared" si="140"/>
        <v>0</v>
      </c>
      <c r="CW137" s="2">
        <f t="shared" si="141"/>
        <v>0</v>
      </c>
      <c r="CX137" s="2">
        <f t="shared" si="142"/>
        <v>0</v>
      </c>
      <c r="CY137" s="2">
        <f t="shared" si="163"/>
        <v>0</v>
      </c>
      <c r="CZ137" s="2">
        <f t="shared" si="164"/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216</v>
      </c>
      <c r="DW137" s="2" t="s">
        <v>216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55393904</v>
      </c>
      <c r="EF137" s="2">
        <v>214</v>
      </c>
      <c r="EG137" s="2" t="s">
        <v>217</v>
      </c>
      <c r="EH137" s="2">
        <v>0</v>
      </c>
      <c r="EI137" s="2" t="s">
        <v>3</v>
      </c>
      <c r="EJ137" s="2">
        <v>3</v>
      </c>
      <c r="EK137" s="2">
        <v>400007</v>
      </c>
      <c r="EL137" s="2" t="s">
        <v>217</v>
      </c>
      <c r="EM137" s="2" t="s">
        <v>218</v>
      </c>
      <c r="EN137" s="2"/>
      <c r="EO137" s="2" t="s">
        <v>3</v>
      </c>
      <c r="EP137" s="2"/>
      <c r="EQ137" s="2">
        <v>131088</v>
      </c>
      <c r="ER137" s="2">
        <v>0</v>
      </c>
      <c r="ES137" s="2">
        <v>492.65999999999997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 t="shared" si="165"/>
        <v>14779.8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244</v>
      </c>
      <c r="GB137" s="2"/>
      <c r="GC137" s="2"/>
      <c r="GD137" s="2">
        <v>1</v>
      </c>
      <c r="GE137" s="2"/>
      <c r="GF137" s="2">
        <v>1104855332</v>
      </c>
      <c r="GG137" s="2">
        <v>2</v>
      </c>
      <c r="GH137" s="2">
        <v>4</v>
      </c>
      <c r="GI137" s="2">
        <v>-2</v>
      </c>
      <c r="GJ137" s="2">
        <v>0</v>
      </c>
      <c r="GK137" s="2">
        <v>0</v>
      </c>
      <c r="GL137" s="2">
        <f t="shared" si="143"/>
        <v>0</v>
      </c>
      <c r="GM137" s="2">
        <f t="shared" si="144"/>
        <v>14779.8</v>
      </c>
      <c r="GN137" s="2">
        <f t="shared" si="145"/>
        <v>0</v>
      </c>
      <c r="GO137" s="2">
        <f t="shared" si="146"/>
        <v>0</v>
      </c>
      <c r="GP137" s="2">
        <f t="shared" si="147"/>
        <v>0</v>
      </c>
      <c r="GQ137" s="2"/>
      <c r="GR137" s="2">
        <v>1</v>
      </c>
      <c r="GS137" s="2">
        <v>2</v>
      </c>
      <c r="GT137" s="2">
        <v>0</v>
      </c>
      <c r="GU137" s="2" t="s">
        <v>3</v>
      </c>
      <c r="GV137" s="2">
        <f t="shared" si="148"/>
        <v>0</v>
      </c>
      <c r="GW137" s="2">
        <v>1</v>
      </c>
      <c r="GX137" s="2">
        <f t="shared" si="149"/>
        <v>0</v>
      </c>
      <c r="GY137" s="2"/>
      <c r="GZ137" s="2"/>
      <c r="HA137" s="2">
        <v>0</v>
      </c>
      <c r="HB137" s="2">
        <v>0</v>
      </c>
      <c r="HC137" s="2">
        <f t="shared" si="150"/>
        <v>0</v>
      </c>
      <c r="HD137" s="2"/>
      <c r="HE137" s="2" t="s">
        <v>37</v>
      </c>
      <c r="HF137" s="2" t="s">
        <v>220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5">
      <c r="A138" s="3">
        <v>17</v>
      </c>
      <c r="B138" s="3">
        <v>1</v>
      </c>
      <c r="E138" s="3" t="s">
        <v>241</v>
      </c>
      <c r="F138" s="3" t="s">
        <v>242</v>
      </c>
      <c r="G138" s="3" t="s">
        <v>243</v>
      </c>
      <c r="H138" s="3" t="s">
        <v>216</v>
      </c>
      <c r="I138" s="3">
        <v>30</v>
      </c>
      <c r="J138" s="3">
        <v>0</v>
      </c>
      <c r="K138" s="3">
        <v>30</v>
      </c>
      <c r="O138" s="3">
        <f t="shared" si="126"/>
        <v>111883.09</v>
      </c>
      <c r="P138" s="3">
        <f t="shared" si="127"/>
        <v>111883.09</v>
      </c>
      <c r="Q138" s="3">
        <f t="shared" si="151"/>
        <v>0</v>
      </c>
      <c r="R138" s="3">
        <f t="shared" si="152"/>
        <v>0</v>
      </c>
      <c r="S138" s="3">
        <f t="shared" si="128"/>
        <v>0</v>
      </c>
      <c r="T138" s="3">
        <f t="shared" si="129"/>
        <v>0</v>
      </c>
      <c r="U138" s="3">
        <f t="shared" si="130"/>
        <v>0</v>
      </c>
      <c r="V138" s="3">
        <f t="shared" si="131"/>
        <v>0</v>
      </c>
      <c r="W138" s="3">
        <f t="shared" si="132"/>
        <v>0</v>
      </c>
      <c r="X138" s="3">
        <f t="shared" si="153"/>
        <v>0</v>
      </c>
      <c r="Y138" s="3">
        <f t="shared" si="154"/>
        <v>0</v>
      </c>
      <c r="AA138" s="3">
        <v>55944370</v>
      </c>
      <c r="AB138" s="3">
        <f t="shared" si="133"/>
        <v>492.66</v>
      </c>
      <c r="AC138" s="3">
        <f t="shared" si="155"/>
        <v>492.66</v>
      </c>
      <c r="AD138" s="3">
        <f t="shared" si="156"/>
        <v>0</v>
      </c>
      <c r="AE138" s="3">
        <f t="shared" si="157"/>
        <v>0</v>
      </c>
      <c r="AF138" s="3">
        <f t="shared" si="158"/>
        <v>0</v>
      </c>
      <c r="AG138" s="3">
        <f t="shared" si="134"/>
        <v>0</v>
      </c>
      <c r="AH138" s="3">
        <f t="shared" si="159"/>
        <v>0</v>
      </c>
      <c r="AI138" s="3">
        <f t="shared" si="160"/>
        <v>0</v>
      </c>
      <c r="AJ138" s="3">
        <f t="shared" si="135"/>
        <v>0</v>
      </c>
      <c r="AK138" s="3">
        <v>492.65999999999997</v>
      </c>
      <c r="AL138" s="3">
        <v>492.65999999999997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7.57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3</v>
      </c>
      <c r="BJ138" s="3" t="s">
        <v>242</v>
      </c>
      <c r="BM138" s="3">
        <v>400007</v>
      </c>
      <c r="BN138" s="3">
        <v>0</v>
      </c>
      <c r="BO138" s="3" t="s">
        <v>3</v>
      </c>
      <c r="BP138" s="3">
        <v>0</v>
      </c>
      <c r="BQ138" s="3">
        <v>214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0</v>
      </c>
      <c r="CA138" s="3">
        <v>0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3</v>
      </c>
      <c r="CO138" s="3">
        <v>0</v>
      </c>
      <c r="CP138" s="3">
        <f t="shared" si="136"/>
        <v>111883.09</v>
      </c>
      <c r="CQ138" s="3">
        <f t="shared" si="137"/>
        <v>3729.44</v>
      </c>
      <c r="CR138" s="3">
        <f t="shared" si="161"/>
        <v>0</v>
      </c>
      <c r="CS138" s="3">
        <f t="shared" si="162"/>
        <v>0</v>
      </c>
      <c r="CT138" s="3">
        <f t="shared" si="138"/>
        <v>0</v>
      </c>
      <c r="CU138" s="3">
        <f t="shared" si="139"/>
        <v>0</v>
      </c>
      <c r="CV138" s="3">
        <f t="shared" si="140"/>
        <v>0</v>
      </c>
      <c r="CW138" s="3">
        <f t="shared" si="141"/>
        <v>0</v>
      </c>
      <c r="CX138" s="3">
        <f t="shared" si="142"/>
        <v>0</v>
      </c>
      <c r="CY138" s="3">
        <f t="shared" si="163"/>
        <v>0</v>
      </c>
      <c r="CZ138" s="3">
        <f t="shared" si="164"/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1013</v>
      </c>
      <c r="DV138" s="3" t="s">
        <v>216</v>
      </c>
      <c r="DW138" s="3" t="s">
        <v>216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55393904</v>
      </c>
      <c r="EF138" s="3">
        <v>214</v>
      </c>
      <c r="EG138" s="3" t="s">
        <v>217</v>
      </c>
      <c r="EH138" s="3">
        <v>0</v>
      </c>
      <c r="EI138" s="3" t="s">
        <v>3</v>
      </c>
      <c r="EJ138" s="3">
        <v>3</v>
      </c>
      <c r="EK138" s="3">
        <v>400007</v>
      </c>
      <c r="EL138" s="3" t="s">
        <v>217</v>
      </c>
      <c r="EM138" s="3" t="s">
        <v>218</v>
      </c>
      <c r="EO138" s="3" t="s">
        <v>3</v>
      </c>
      <c r="EQ138" s="3">
        <v>131088</v>
      </c>
      <c r="ER138" s="3">
        <v>0</v>
      </c>
      <c r="ES138" s="3">
        <v>492.65999999999997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5</v>
      </c>
      <c r="FC138" s="3">
        <v>1</v>
      </c>
      <c r="FD138" s="3">
        <v>18</v>
      </c>
      <c r="FF138" s="3">
        <v>4365</v>
      </c>
      <c r="FQ138" s="3">
        <v>0</v>
      </c>
      <c r="FR138" s="3">
        <f t="shared" si="165"/>
        <v>111883.09</v>
      </c>
      <c r="FS138" s="3">
        <v>0</v>
      </c>
      <c r="FX138" s="3">
        <v>0</v>
      </c>
      <c r="FY138" s="3">
        <v>0</v>
      </c>
      <c r="GA138" s="3" t="s">
        <v>244</v>
      </c>
      <c r="GD138" s="3">
        <v>1</v>
      </c>
      <c r="GF138" s="3">
        <v>1104855332</v>
      </c>
      <c r="GG138" s="3">
        <v>2</v>
      </c>
      <c r="GH138" s="3">
        <v>3</v>
      </c>
      <c r="GI138" s="3">
        <v>3</v>
      </c>
      <c r="GJ138" s="3">
        <v>0</v>
      </c>
      <c r="GK138" s="3">
        <v>0</v>
      </c>
      <c r="GL138" s="3">
        <f t="shared" si="143"/>
        <v>0</v>
      </c>
      <c r="GM138" s="3">
        <f t="shared" si="144"/>
        <v>111883.09</v>
      </c>
      <c r="GN138" s="3">
        <f t="shared" si="145"/>
        <v>0</v>
      </c>
      <c r="GO138" s="3">
        <f t="shared" si="146"/>
        <v>0</v>
      </c>
      <c r="GP138" s="3">
        <f t="shared" si="147"/>
        <v>0</v>
      </c>
      <c r="GR138" s="3">
        <v>1</v>
      </c>
      <c r="GS138" s="3">
        <v>1</v>
      </c>
      <c r="GT138" s="3">
        <v>0</v>
      </c>
      <c r="GU138" s="3" t="s">
        <v>3</v>
      </c>
      <c r="GV138" s="3">
        <f t="shared" si="148"/>
        <v>0</v>
      </c>
      <c r="GW138" s="3">
        <v>1</v>
      </c>
      <c r="GX138" s="3">
        <f t="shared" si="149"/>
        <v>0</v>
      </c>
      <c r="HA138" s="3">
        <v>0</v>
      </c>
      <c r="HB138" s="3">
        <v>0</v>
      </c>
      <c r="HC138" s="3">
        <f t="shared" si="150"/>
        <v>0</v>
      </c>
      <c r="HE138" s="3" t="s">
        <v>37</v>
      </c>
      <c r="HF138" s="3" t="s">
        <v>220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5">
      <c r="A139" s="2">
        <v>17</v>
      </c>
      <c r="B139" s="2">
        <v>1</v>
      </c>
      <c r="C139" s="2"/>
      <c r="D139" s="2"/>
      <c r="E139" s="2" t="s">
        <v>245</v>
      </c>
      <c r="F139" s="2" t="s">
        <v>246</v>
      </c>
      <c r="G139" s="2" t="s">
        <v>247</v>
      </c>
      <c r="H139" s="2" t="s">
        <v>216</v>
      </c>
      <c r="I139" s="2">
        <v>29</v>
      </c>
      <c r="J139" s="2">
        <v>0</v>
      </c>
      <c r="K139" s="2">
        <v>29</v>
      </c>
      <c r="L139" s="2"/>
      <c r="M139" s="2"/>
      <c r="N139" s="2"/>
      <c r="O139" s="2">
        <f t="shared" si="126"/>
        <v>7200.7</v>
      </c>
      <c r="P139" s="2">
        <f t="shared" si="127"/>
        <v>7200.7</v>
      </c>
      <c r="Q139" s="2">
        <f t="shared" si="151"/>
        <v>0</v>
      </c>
      <c r="R139" s="2">
        <f t="shared" si="152"/>
        <v>0</v>
      </c>
      <c r="S139" s="2">
        <f t="shared" si="128"/>
        <v>0</v>
      </c>
      <c r="T139" s="2">
        <f t="shared" si="129"/>
        <v>0</v>
      </c>
      <c r="U139" s="2">
        <f t="shared" si="130"/>
        <v>0</v>
      </c>
      <c r="V139" s="2">
        <f t="shared" si="131"/>
        <v>0</v>
      </c>
      <c r="W139" s="2">
        <f t="shared" si="132"/>
        <v>0</v>
      </c>
      <c r="X139" s="2">
        <f t="shared" si="153"/>
        <v>0</v>
      </c>
      <c r="Y139" s="2">
        <f t="shared" si="154"/>
        <v>0</v>
      </c>
      <c r="Z139" s="2"/>
      <c r="AA139" s="2">
        <v>55944368</v>
      </c>
      <c r="AB139" s="2">
        <f t="shared" si="133"/>
        <v>248.3</v>
      </c>
      <c r="AC139" s="2">
        <f t="shared" si="155"/>
        <v>248.3</v>
      </c>
      <c r="AD139" s="2">
        <f t="shared" si="156"/>
        <v>0</v>
      </c>
      <c r="AE139" s="2">
        <f t="shared" si="157"/>
        <v>0</v>
      </c>
      <c r="AF139" s="2">
        <f t="shared" si="158"/>
        <v>0</v>
      </c>
      <c r="AG139" s="2">
        <f t="shared" si="134"/>
        <v>0</v>
      </c>
      <c r="AH139" s="2">
        <f t="shared" si="159"/>
        <v>0</v>
      </c>
      <c r="AI139" s="2">
        <f t="shared" si="160"/>
        <v>0</v>
      </c>
      <c r="AJ139" s="2">
        <f t="shared" si="135"/>
        <v>0</v>
      </c>
      <c r="AK139" s="2">
        <v>248.3</v>
      </c>
      <c r="AL139" s="2">
        <v>248.3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3</v>
      </c>
      <c r="BJ139" s="2" t="s">
        <v>246</v>
      </c>
      <c r="BK139" s="2"/>
      <c r="BL139" s="2"/>
      <c r="BM139" s="2">
        <v>400007</v>
      </c>
      <c r="BN139" s="2">
        <v>0</v>
      </c>
      <c r="BO139" s="2" t="s">
        <v>3</v>
      </c>
      <c r="BP139" s="2">
        <v>0</v>
      </c>
      <c r="BQ139" s="2">
        <v>214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36"/>
        <v>7200.7</v>
      </c>
      <c r="CQ139" s="2">
        <f t="shared" si="137"/>
        <v>248.3</v>
      </c>
      <c r="CR139" s="2">
        <f t="shared" si="161"/>
        <v>0</v>
      </c>
      <c r="CS139" s="2">
        <f t="shared" si="162"/>
        <v>0</v>
      </c>
      <c r="CT139" s="2">
        <f t="shared" si="138"/>
        <v>0</v>
      </c>
      <c r="CU139" s="2">
        <f t="shared" si="139"/>
        <v>0</v>
      </c>
      <c r="CV139" s="2">
        <f t="shared" si="140"/>
        <v>0</v>
      </c>
      <c r="CW139" s="2">
        <f t="shared" si="141"/>
        <v>0</v>
      </c>
      <c r="CX139" s="2">
        <f t="shared" si="142"/>
        <v>0</v>
      </c>
      <c r="CY139" s="2">
        <f t="shared" si="163"/>
        <v>0</v>
      </c>
      <c r="CZ139" s="2">
        <f t="shared" si="164"/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216</v>
      </c>
      <c r="DW139" s="2" t="s">
        <v>216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55393904</v>
      </c>
      <c r="EF139" s="2">
        <v>214</v>
      </c>
      <c r="EG139" s="2" t="s">
        <v>217</v>
      </c>
      <c r="EH139" s="2">
        <v>0</v>
      </c>
      <c r="EI139" s="2" t="s">
        <v>3</v>
      </c>
      <c r="EJ139" s="2">
        <v>3</v>
      </c>
      <c r="EK139" s="2">
        <v>400007</v>
      </c>
      <c r="EL139" s="2" t="s">
        <v>217</v>
      </c>
      <c r="EM139" s="2" t="s">
        <v>218</v>
      </c>
      <c r="EN139" s="2"/>
      <c r="EO139" s="2" t="s">
        <v>3</v>
      </c>
      <c r="EP139" s="2"/>
      <c r="EQ139" s="2">
        <v>131088</v>
      </c>
      <c r="ER139" s="2">
        <v>0</v>
      </c>
      <c r="ES139" s="2">
        <v>248.3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f t="shared" si="165"/>
        <v>7200.7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248</v>
      </c>
      <c r="GB139" s="2"/>
      <c r="GC139" s="2"/>
      <c r="GD139" s="2">
        <v>1</v>
      </c>
      <c r="GE139" s="2"/>
      <c r="GF139" s="2">
        <v>2127696453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43"/>
        <v>0</v>
      </c>
      <c r="GM139" s="2">
        <f t="shared" si="144"/>
        <v>7200.7</v>
      </c>
      <c r="GN139" s="2">
        <f t="shared" si="145"/>
        <v>0</v>
      </c>
      <c r="GO139" s="2">
        <f t="shared" si="146"/>
        <v>0</v>
      </c>
      <c r="GP139" s="2">
        <f t="shared" si="147"/>
        <v>0</v>
      </c>
      <c r="GQ139" s="2"/>
      <c r="GR139" s="2">
        <v>1</v>
      </c>
      <c r="GS139" s="2">
        <v>2</v>
      </c>
      <c r="GT139" s="2">
        <v>0</v>
      </c>
      <c r="GU139" s="2" t="s">
        <v>3</v>
      </c>
      <c r="GV139" s="2">
        <f t="shared" si="148"/>
        <v>0</v>
      </c>
      <c r="GW139" s="2">
        <v>1</v>
      </c>
      <c r="GX139" s="2">
        <f t="shared" si="149"/>
        <v>0</v>
      </c>
      <c r="GY139" s="2"/>
      <c r="GZ139" s="2"/>
      <c r="HA139" s="2">
        <v>0</v>
      </c>
      <c r="HB139" s="2">
        <v>0</v>
      </c>
      <c r="HC139" s="2">
        <f t="shared" si="150"/>
        <v>0</v>
      </c>
      <c r="HD139" s="2"/>
      <c r="HE139" s="2" t="s">
        <v>37</v>
      </c>
      <c r="HF139" s="2" t="s">
        <v>220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5">
      <c r="A140" s="3">
        <v>17</v>
      </c>
      <c r="B140" s="3">
        <v>1</v>
      </c>
      <c r="E140" s="3" t="s">
        <v>245</v>
      </c>
      <c r="F140" s="3" t="s">
        <v>246</v>
      </c>
      <c r="G140" s="3" t="s">
        <v>247</v>
      </c>
      <c r="H140" s="3" t="s">
        <v>216</v>
      </c>
      <c r="I140" s="3">
        <v>29</v>
      </c>
      <c r="J140" s="3">
        <v>0</v>
      </c>
      <c r="K140" s="3">
        <v>29</v>
      </c>
      <c r="O140" s="3">
        <f t="shared" si="126"/>
        <v>54509.3</v>
      </c>
      <c r="P140" s="3">
        <f t="shared" si="127"/>
        <v>54509.3</v>
      </c>
      <c r="Q140" s="3">
        <f t="shared" si="151"/>
        <v>0</v>
      </c>
      <c r="R140" s="3">
        <f t="shared" si="152"/>
        <v>0</v>
      </c>
      <c r="S140" s="3">
        <f t="shared" si="128"/>
        <v>0</v>
      </c>
      <c r="T140" s="3">
        <f t="shared" si="129"/>
        <v>0</v>
      </c>
      <c r="U140" s="3">
        <f t="shared" si="130"/>
        <v>0</v>
      </c>
      <c r="V140" s="3">
        <f t="shared" si="131"/>
        <v>0</v>
      </c>
      <c r="W140" s="3">
        <f t="shared" si="132"/>
        <v>0</v>
      </c>
      <c r="X140" s="3">
        <f t="shared" si="153"/>
        <v>0</v>
      </c>
      <c r="Y140" s="3">
        <f t="shared" si="154"/>
        <v>0</v>
      </c>
      <c r="AA140" s="3">
        <v>55944370</v>
      </c>
      <c r="AB140" s="3">
        <f t="shared" si="133"/>
        <v>248.3</v>
      </c>
      <c r="AC140" s="3">
        <f t="shared" si="155"/>
        <v>248.3</v>
      </c>
      <c r="AD140" s="3">
        <f t="shared" si="156"/>
        <v>0</v>
      </c>
      <c r="AE140" s="3">
        <f t="shared" si="157"/>
        <v>0</v>
      </c>
      <c r="AF140" s="3">
        <f t="shared" si="158"/>
        <v>0</v>
      </c>
      <c r="AG140" s="3">
        <f t="shared" si="134"/>
        <v>0</v>
      </c>
      <c r="AH140" s="3">
        <f t="shared" si="159"/>
        <v>0</v>
      </c>
      <c r="AI140" s="3">
        <f t="shared" si="160"/>
        <v>0</v>
      </c>
      <c r="AJ140" s="3">
        <f t="shared" si="135"/>
        <v>0</v>
      </c>
      <c r="AK140" s="3">
        <v>248.3</v>
      </c>
      <c r="AL140" s="3">
        <v>248.3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7.57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3</v>
      </c>
      <c r="BJ140" s="3" t="s">
        <v>246</v>
      </c>
      <c r="BM140" s="3">
        <v>400007</v>
      </c>
      <c r="BN140" s="3">
        <v>0</v>
      </c>
      <c r="BO140" s="3" t="s">
        <v>3</v>
      </c>
      <c r="BP140" s="3">
        <v>0</v>
      </c>
      <c r="BQ140" s="3">
        <v>214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0</v>
      </c>
      <c r="CA140" s="3">
        <v>0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136"/>
        <v>54509.3</v>
      </c>
      <c r="CQ140" s="3">
        <f t="shared" si="137"/>
        <v>1879.63</v>
      </c>
      <c r="CR140" s="3">
        <f t="shared" si="161"/>
        <v>0</v>
      </c>
      <c r="CS140" s="3">
        <f t="shared" si="162"/>
        <v>0</v>
      </c>
      <c r="CT140" s="3">
        <f t="shared" si="138"/>
        <v>0</v>
      </c>
      <c r="CU140" s="3">
        <f t="shared" si="139"/>
        <v>0</v>
      </c>
      <c r="CV140" s="3">
        <f t="shared" si="140"/>
        <v>0</v>
      </c>
      <c r="CW140" s="3">
        <f t="shared" si="141"/>
        <v>0</v>
      </c>
      <c r="CX140" s="3">
        <f t="shared" si="142"/>
        <v>0</v>
      </c>
      <c r="CY140" s="3">
        <f t="shared" si="163"/>
        <v>0</v>
      </c>
      <c r="CZ140" s="3">
        <f t="shared" si="164"/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216</v>
      </c>
      <c r="DW140" s="3" t="s">
        <v>216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55393904</v>
      </c>
      <c r="EF140" s="3">
        <v>214</v>
      </c>
      <c r="EG140" s="3" t="s">
        <v>217</v>
      </c>
      <c r="EH140" s="3">
        <v>0</v>
      </c>
      <c r="EI140" s="3" t="s">
        <v>3</v>
      </c>
      <c r="EJ140" s="3">
        <v>3</v>
      </c>
      <c r="EK140" s="3">
        <v>400007</v>
      </c>
      <c r="EL140" s="3" t="s">
        <v>217</v>
      </c>
      <c r="EM140" s="3" t="s">
        <v>218</v>
      </c>
      <c r="EO140" s="3" t="s">
        <v>3</v>
      </c>
      <c r="EQ140" s="3">
        <v>131088</v>
      </c>
      <c r="ER140" s="3">
        <v>0</v>
      </c>
      <c r="ES140" s="3">
        <v>248.3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5</v>
      </c>
      <c r="FC140" s="3">
        <v>1</v>
      </c>
      <c r="FD140" s="3">
        <v>18</v>
      </c>
      <c r="FF140" s="3">
        <v>2200</v>
      </c>
      <c r="FQ140" s="3">
        <v>0</v>
      </c>
      <c r="FR140" s="3">
        <f t="shared" si="165"/>
        <v>54509.3</v>
      </c>
      <c r="FS140" s="3">
        <v>0</v>
      </c>
      <c r="FX140" s="3">
        <v>0</v>
      </c>
      <c r="FY140" s="3">
        <v>0</v>
      </c>
      <c r="GA140" s="3" t="s">
        <v>248</v>
      </c>
      <c r="GD140" s="3">
        <v>1</v>
      </c>
      <c r="GF140" s="3">
        <v>2127696453</v>
      </c>
      <c r="GG140" s="3">
        <v>2</v>
      </c>
      <c r="GH140" s="3">
        <v>3</v>
      </c>
      <c r="GI140" s="3">
        <v>3</v>
      </c>
      <c r="GJ140" s="3">
        <v>0</v>
      </c>
      <c r="GK140" s="3">
        <v>0</v>
      </c>
      <c r="GL140" s="3">
        <f t="shared" si="143"/>
        <v>0</v>
      </c>
      <c r="GM140" s="3">
        <f t="shared" si="144"/>
        <v>54509.3</v>
      </c>
      <c r="GN140" s="3">
        <f t="shared" si="145"/>
        <v>0</v>
      </c>
      <c r="GO140" s="3">
        <f t="shared" si="146"/>
        <v>0</v>
      </c>
      <c r="GP140" s="3">
        <f t="shared" si="147"/>
        <v>0</v>
      </c>
      <c r="GR140" s="3">
        <v>1</v>
      </c>
      <c r="GS140" s="3">
        <v>1</v>
      </c>
      <c r="GT140" s="3">
        <v>0</v>
      </c>
      <c r="GU140" s="3" t="s">
        <v>3</v>
      </c>
      <c r="GV140" s="3">
        <f t="shared" si="148"/>
        <v>0</v>
      </c>
      <c r="GW140" s="3">
        <v>1</v>
      </c>
      <c r="GX140" s="3">
        <f t="shared" si="149"/>
        <v>0</v>
      </c>
      <c r="HA140" s="3">
        <v>0</v>
      </c>
      <c r="HB140" s="3">
        <v>0</v>
      </c>
      <c r="HC140" s="3">
        <f t="shared" si="150"/>
        <v>0</v>
      </c>
      <c r="HE140" s="3" t="s">
        <v>37</v>
      </c>
      <c r="HF140" s="3" t="s">
        <v>220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5">
      <c r="A141" s="2">
        <v>17</v>
      </c>
      <c r="B141" s="2">
        <v>1</v>
      </c>
      <c r="C141" s="2">
        <f>ROW(SmtRes!A270)</f>
        <v>270</v>
      </c>
      <c r="D141" s="2">
        <f>ROW(EtalonRes!A383)</f>
        <v>383</v>
      </c>
      <c r="E141" s="2" t="s">
        <v>249</v>
      </c>
      <c r="F141" s="2" t="s">
        <v>25</v>
      </c>
      <c r="G141" s="2" t="s">
        <v>207</v>
      </c>
      <c r="H141" s="2" t="s">
        <v>27</v>
      </c>
      <c r="I141" s="2">
        <f>ROUND(6+8,9)</f>
        <v>14</v>
      </c>
      <c r="J141" s="2">
        <v>0</v>
      </c>
      <c r="K141" s="2">
        <f>ROUND(6+8,9)</f>
        <v>14</v>
      </c>
      <c r="L141" s="2"/>
      <c r="M141" s="2"/>
      <c r="N141" s="2"/>
      <c r="O141" s="2">
        <f t="shared" si="126"/>
        <v>118.73</v>
      </c>
      <c r="P141" s="2">
        <f t="shared" si="127"/>
        <v>0</v>
      </c>
      <c r="Q141" s="2">
        <f>(ROUND((ROUND((((ET141*1.2))*AV141*I141),2)*BB141),2)+ROUND((ROUND(((AE141-((EU141*1.2)))*AV141*I141),2)*BS141),2))</f>
        <v>0</v>
      </c>
      <c r="R141" s="2">
        <f>(ROUND((ROUND((((EU141*1.2))*AV141*I141),2)*BS141),2)+ROUND((ROUND(((AE141-((EU141*1.2)))*AV141*I141),2)*BS141),2))</f>
        <v>0</v>
      </c>
      <c r="S141" s="2">
        <f t="shared" si="128"/>
        <v>118.73</v>
      </c>
      <c r="T141" s="2">
        <f t="shared" si="129"/>
        <v>0</v>
      </c>
      <c r="U141" s="2">
        <f t="shared" si="130"/>
        <v>9.1465919999999983</v>
      </c>
      <c r="V141" s="2">
        <f t="shared" si="131"/>
        <v>0</v>
      </c>
      <c r="W141" s="2">
        <f t="shared" si="132"/>
        <v>0</v>
      </c>
      <c r="X141" s="2">
        <f>(ROUND((((S141+ROUND((ROUND((((EU141*1.2))*AV141*I141),2)*BS141),2))*AT141)/100),2)+ROUND(((ROUND((ROUND(((AE141-((EU141*1.2)))*AV141*I141),2)*BS141),2)*AT141)/100),2))</f>
        <v>106.86</v>
      </c>
      <c r="Y141" s="2">
        <f>(ROUND((((S141+ROUND((ROUND((((EU141*1.2))*AV141*I141),2)*BS141),2))*AU141)/100),2)+ROUND(((ROUND((ROUND(((AE141-((EU141*1.2)))*AV141*I141),2)*BS141),2)*AU141)/100),2))</f>
        <v>54.62</v>
      </c>
      <c r="Z141" s="2"/>
      <c r="AA141" s="2">
        <v>55944368</v>
      </c>
      <c r="AB141" s="2">
        <f t="shared" si="133"/>
        <v>8.1</v>
      </c>
      <c r="AC141" s="2">
        <f>ROUND(((ES141*1)),6)</f>
        <v>0</v>
      </c>
      <c r="AD141" s="2">
        <f>ROUND(((((ET141*1.2))-((EU141*1.2)))+AE141),6)</f>
        <v>0</v>
      </c>
      <c r="AE141" s="2">
        <f>ROUND(((EU141*1.2)),6)</f>
        <v>0</v>
      </c>
      <c r="AF141" s="2">
        <f>ROUND(((EV141*1.2)),6)</f>
        <v>8.1</v>
      </c>
      <c r="AG141" s="2">
        <f t="shared" si="134"/>
        <v>0</v>
      </c>
      <c r="AH141" s="2">
        <f>((EW141*1.2))</f>
        <v>0.624</v>
      </c>
      <c r="AI141" s="2">
        <f>((EX141*1.2))</f>
        <v>0</v>
      </c>
      <c r="AJ141" s="2">
        <f t="shared" si="135"/>
        <v>0</v>
      </c>
      <c r="AK141" s="2">
        <v>6.75</v>
      </c>
      <c r="AL141" s="2">
        <v>0</v>
      </c>
      <c r="AM141" s="2">
        <v>0</v>
      </c>
      <c r="AN141" s="2">
        <v>0</v>
      </c>
      <c r="AO141" s="2">
        <v>6.75</v>
      </c>
      <c r="AP141" s="2">
        <v>0</v>
      </c>
      <c r="AQ141" s="2">
        <v>0.52</v>
      </c>
      <c r="AR141" s="2">
        <v>0</v>
      </c>
      <c r="AS141" s="2">
        <v>0</v>
      </c>
      <c r="AT141" s="2">
        <v>90</v>
      </c>
      <c r="AU141" s="2">
        <v>46</v>
      </c>
      <c r="AV141" s="2">
        <v>1.0469999999999999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28</v>
      </c>
      <c r="BK141" s="2"/>
      <c r="BL141" s="2"/>
      <c r="BM141" s="2">
        <v>72</v>
      </c>
      <c r="BN141" s="2">
        <v>0</v>
      </c>
      <c r="BO141" s="2" t="s">
        <v>25</v>
      </c>
      <c r="BP141" s="2">
        <v>1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90</v>
      </c>
      <c r="CA141" s="2">
        <v>46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1356</v>
      </c>
      <c r="CO141" s="2">
        <v>0</v>
      </c>
      <c r="CP141" s="2">
        <f t="shared" si="136"/>
        <v>118.73</v>
      </c>
      <c r="CQ141" s="2">
        <f t="shared" si="137"/>
        <v>0</v>
      </c>
      <c r="CR141" s="2">
        <f>(ROUND((ROUND((((ET141*1.2))*AV141*1),2)*BB141),2)+ROUND((ROUND(((AE141-((EU141*1.2)))*AV141*1),2)*BS141),2))</f>
        <v>0</v>
      </c>
      <c r="CS141" s="2">
        <f>(ROUND((ROUND((((EU141*1.2))*AV141*1),2)*BS141),2)+ROUND((ROUND(((AE141-((EU141*1.2)))*AV141*1),2)*BS141),2))</f>
        <v>0</v>
      </c>
      <c r="CT141" s="2">
        <f t="shared" si="138"/>
        <v>8.48</v>
      </c>
      <c r="CU141" s="2">
        <f t="shared" si="139"/>
        <v>0</v>
      </c>
      <c r="CV141" s="2">
        <f t="shared" si="140"/>
        <v>0.65332799999999991</v>
      </c>
      <c r="CW141" s="2">
        <f t="shared" si="141"/>
        <v>0</v>
      </c>
      <c r="CX141" s="2">
        <f t="shared" si="142"/>
        <v>0</v>
      </c>
      <c r="CY141" s="2">
        <f>(ROUND((((S141+ROUND((ROUND((((EU141*1.2))*AV141*1),2)*BS141),2))*AT141)/100),2)+ROUND(((ROUND((ROUND(((AE141-((EU141*1.2)))*AV141*1),2)*BS141),2)*AT141)/100),2))</f>
        <v>106.86</v>
      </c>
      <c r="CZ141" s="2">
        <f>(ROUND((((S141+ROUND((ROUND((((EU141*1.2))*AV141*1),2)*BS141),2))*AU141)/100),2)+ROUND(((ROUND((ROUND(((AE141-((EU141*1.2)))*AV141*1),2)*BS141),2)*AU141)/100),2))</f>
        <v>54.62</v>
      </c>
      <c r="DA141" s="2"/>
      <c r="DB141" s="2">
        <v>107</v>
      </c>
      <c r="DC141" s="2" t="s">
        <v>3</v>
      </c>
      <c r="DD141" s="2" t="s">
        <v>82</v>
      </c>
      <c r="DE141" s="2" t="s">
        <v>83</v>
      </c>
      <c r="DF141" s="2" t="s">
        <v>83</v>
      </c>
      <c r="DG141" s="2" t="s">
        <v>83</v>
      </c>
      <c r="DH141" s="2" t="s">
        <v>3</v>
      </c>
      <c r="DI141" s="2" t="s">
        <v>83</v>
      </c>
      <c r="DJ141" s="2" t="s">
        <v>83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27</v>
      </c>
      <c r="DW141" s="2" t="s">
        <v>27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55393976</v>
      </c>
      <c r="EF141" s="2">
        <v>40</v>
      </c>
      <c r="EG141" s="2" t="s">
        <v>31</v>
      </c>
      <c r="EH141" s="2">
        <v>0</v>
      </c>
      <c r="EI141" s="2" t="s">
        <v>3</v>
      </c>
      <c r="EJ141" s="2">
        <v>2</v>
      </c>
      <c r="EK141" s="2">
        <v>72</v>
      </c>
      <c r="EL141" s="2" t="s">
        <v>32</v>
      </c>
      <c r="EM141" s="2" t="s">
        <v>33</v>
      </c>
      <c r="EN141" s="2"/>
      <c r="EO141" s="2" t="s">
        <v>87</v>
      </c>
      <c r="EP141" s="2"/>
      <c r="EQ141" s="2">
        <v>131072</v>
      </c>
      <c r="ER141" s="2">
        <v>6.75</v>
      </c>
      <c r="ES141" s="2">
        <v>0</v>
      </c>
      <c r="ET141" s="2">
        <v>0</v>
      </c>
      <c r="EU141" s="2">
        <v>0</v>
      </c>
      <c r="EV141" s="2">
        <v>6.75</v>
      </c>
      <c r="EW141" s="2">
        <v>0.52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90</v>
      </c>
      <c r="FY141" s="2">
        <v>46</v>
      </c>
      <c r="FZ141" s="2"/>
      <c r="GA141" s="2" t="s">
        <v>3</v>
      </c>
      <c r="GB141" s="2"/>
      <c r="GC141" s="2"/>
      <c r="GD141" s="2">
        <v>1</v>
      </c>
      <c r="GE141" s="2"/>
      <c r="GF141" s="2">
        <v>-1834868417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43"/>
        <v>0</v>
      </c>
      <c r="GM141" s="2">
        <f t="shared" si="144"/>
        <v>280.20999999999998</v>
      </c>
      <c r="GN141" s="2">
        <f t="shared" si="145"/>
        <v>0</v>
      </c>
      <c r="GO141" s="2">
        <f t="shared" si="146"/>
        <v>280.20999999999998</v>
      </c>
      <c r="GP141" s="2">
        <f t="shared" si="147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48"/>
        <v>0</v>
      </c>
      <c r="GW141" s="2">
        <v>1</v>
      </c>
      <c r="GX141" s="2">
        <f t="shared" si="149"/>
        <v>0</v>
      </c>
      <c r="GY141" s="2"/>
      <c r="GZ141" s="2"/>
      <c r="HA141" s="2">
        <v>0</v>
      </c>
      <c r="HB141" s="2">
        <v>0</v>
      </c>
      <c r="HC141" s="2">
        <f t="shared" si="150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5">
      <c r="A142" s="3">
        <v>17</v>
      </c>
      <c r="B142" s="3">
        <v>1</v>
      </c>
      <c r="C142" s="3">
        <f>ROW(SmtRes!A272)</f>
        <v>272</v>
      </c>
      <c r="D142" s="3">
        <f>ROW(EtalonRes!A386)</f>
        <v>386</v>
      </c>
      <c r="E142" s="3" t="s">
        <v>249</v>
      </c>
      <c r="F142" s="3" t="s">
        <v>25</v>
      </c>
      <c r="G142" s="3" t="s">
        <v>207</v>
      </c>
      <c r="H142" s="3" t="s">
        <v>27</v>
      </c>
      <c r="I142" s="3">
        <f>ROUND(6+8,9)</f>
        <v>14</v>
      </c>
      <c r="J142" s="3">
        <v>0</v>
      </c>
      <c r="K142" s="3">
        <f>ROUND(6+8,9)</f>
        <v>14</v>
      </c>
      <c r="O142" s="3">
        <f t="shared" si="126"/>
        <v>6690.44</v>
      </c>
      <c r="P142" s="3">
        <f t="shared" si="127"/>
        <v>0</v>
      </c>
      <c r="Q142" s="3">
        <f>(ROUND((ROUND((((ET142*1.2))*AV142*I142),2)*BB142),2)+ROUND((ROUND(((AE142-((EU142*1.2)))*AV142*I142),2)*BS142),2))</f>
        <v>0</v>
      </c>
      <c r="R142" s="3">
        <f>(ROUND((ROUND((((EU142*1.2))*AV142*I142),2)*BS142),2)+ROUND((ROUND(((AE142-((EU142*1.2)))*AV142*I142),2)*BS142),2))</f>
        <v>0</v>
      </c>
      <c r="S142" s="3">
        <f t="shared" si="128"/>
        <v>6690.44</v>
      </c>
      <c r="T142" s="3">
        <f t="shared" si="129"/>
        <v>0</v>
      </c>
      <c r="U142" s="3">
        <f t="shared" si="130"/>
        <v>9.1465919999999983</v>
      </c>
      <c r="V142" s="3">
        <f t="shared" si="131"/>
        <v>0</v>
      </c>
      <c r="W142" s="3">
        <f t="shared" si="132"/>
        <v>0</v>
      </c>
      <c r="X142" s="3">
        <f>(ROUND((((S142+ROUND((ROUND((((EU142*1.2))*AV142*I142),2)*BS142),2))*AT142)/100),2)+ROUND(((ROUND((ROUND(((AE142-((EU142*1.2)))*AV142*I142),2)*BS142),2)*AT142)/100),2))</f>
        <v>6021.4</v>
      </c>
      <c r="Y142" s="3">
        <f>(ROUND((((S142+ROUND((ROUND((((EU142*1.2))*AV142*I142),2)*BS142),2))*AU142)/100),2)+ROUND(((ROUND((ROUND(((AE142-((EU142*1.2)))*AV142*I142),2)*BS142),2)*AU142)/100),2))</f>
        <v>3077.6</v>
      </c>
      <c r="AA142" s="3">
        <v>55944370</v>
      </c>
      <c r="AB142" s="3">
        <f t="shared" si="133"/>
        <v>8.1</v>
      </c>
      <c r="AC142" s="3">
        <f>ROUND(((ES142*1)),6)</f>
        <v>0</v>
      </c>
      <c r="AD142" s="3">
        <f>ROUND(((((ET142*1.2))-((EU142*1.2)))+AE142),6)</f>
        <v>0</v>
      </c>
      <c r="AE142" s="3">
        <f>ROUND(((EU142*1.2)),6)</f>
        <v>0</v>
      </c>
      <c r="AF142" s="3">
        <f>ROUND(((EV142*1.2)),6)</f>
        <v>8.1</v>
      </c>
      <c r="AG142" s="3">
        <f t="shared" si="134"/>
        <v>0</v>
      </c>
      <c r="AH142" s="3">
        <f>((EW142*1.2))</f>
        <v>0.624</v>
      </c>
      <c r="AI142" s="3">
        <f>((EX142*1.2))</f>
        <v>0</v>
      </c>
      <c r="AJ142" s="3">
        <f t="shared" si="135"/>
        <v>0</v>
      </c>
      <c r="AK142" s="3">
        <v>6.75</v>
      </c>
      <c r="AL142" s="3">
        <v>0</v>
      </c>
      <c r="AM142" s="3">
        <v>0</v>
      </c>
      <c r="AN142" s="3">
        <v>0</v>
      </c>
      <c r="AO142" s="3">
        <v>6.75</v>
      </c>
      <c r="AP142" s="3">
        <v>0</v>
      </c>
      <c r="AQ142" s="3">
        <v>0.52</v>
      </c>
      <c r="AR142" s="3">
        <v>0</v>
      </c>
      <c r="AS142" s="3">
        <v>0</v>
      </c>
      <c r="AT142" s="3">
        <v>90</v>
      </c>
      <c r="AU142" s="3">
        <v>46</v>
      </c>
      <c r="AV142" s="3">
        <v>1.0469999999999999</v>
      </c>
      <c r="AW142" s="3">
        <v>1</v>
      </c>
      <c r="AZ142" s="3">
        <v>1</v>
      </c>
      <c r="BA142" s="3">
        <v>56.35</v>
      </c>
      <c r="BB142" s="3">
        <v>1</v>
      </c>
      <c r="BC142" s="3">
        <v>1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0</v>
      </c>
      <c r="BI142" s="3">
        <v>2</v>
      </c>
      <c r="BJ142" s="3" t="s">
        <v>28</v>
      </c>
      <c r="BM142" s="3">
        <v>72</v>
      </c>
      <c r="BN142" s="3">
        <v>0</v>
      </c>
      <c r="BO142" s="3" t="s">
        <v>25</v>
      </c>
      <c r="BP142" s="3">
        <v>1</v>
      </c>
      <c r="BQ142" s="3">
        <v>40</v>
      </c>
      <c r="BR142" s="3">
        <v>0</v>
      </c>
      <c r="BS142" s="3">
        <v>56.35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90</v>
      </c>
      <c r="CA142" s="3">
        <v>46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1356</v>
      </c>
      <c r="CO142" s="3">
        <v>0</v>
      </c>
      <c r="CP142" s="3">
        <f t="shared" si="136"/>
        <v>6690.44</v>
      </c>
      <c r="CQ142" s="3">
        <f t="shared" si="137"/>
        <v>0</v>
      </c>
      <c r="CR142" s="3">
        <f>(ROUND((ROUND((((ET142*1.2))*AV142*1),2)*BB142),2)+ROUND((ROUND(((AE142-((EU142*1.2)))*AV142*1),2)*BS142),2))</f>
        <v>0</v>
      </c>
      <c r="CS142" s="3">
        <f>(ROUND((ROUND((((EU142*1.2))*AV142*1),2)*BS142),2)+ROUND((ROUND(((AE142-((EU142*1.2)))*AV142*1),2)*BS142),2))</f>
        <v>0</v>
      </c>
      <c r="CT142" s="3">
        <f t="shared" si="138"/>
        <v>477.85</v>
      </c>
      <c r="CU142" s="3">
        <f t="shared" si="139"/>
        <v>0</v>
      </c>
      <c r="CV142" s="3">
        <f t="shared" si="140"/>
        <v>0.65332799999999991</v>
      </c>
      <c r="CW142" s="3">
        <f t="shared" si="141"/>
        <v>0</v>
      </c>
      <c r="CX142" s="3">
        <f t="shared" si="142"/>
        <v>0</v>
      </c>
      <c r="CY142" s="3">
        <f>(ROUND((((S142+ROUND((ROUND((((EU142*1.2))*AV142*1),2)*BS142),2))*AT142)/100),2)+ROUND(((ROUND((ROUND(((AE142-((EU142*1.2)))*AV142*1),2)*BS142),2)*AT142)/100),2))</f>
        <v>6021.4</v>
      </c>
      <c r="CZ142" s="3">
        <f>(ROUND((((S142+ROUND((ROUND((((EU142*1.2))*AV142*1),2)*BS142),2))*AU142)/100),2)+ROUND(((ROUND((ROUND(((AE142-((EU142*1.2)))*AV142*1),2)*BS142),2)*AU142)/100),2))</f>
        <v>3077.6</v>
      </c>
      <c r="DB142" s="3">
        <v>108</v>
      </c>
      <c r="DC142" s="3" t="s">
        <v>3</v>
      </c>
      <c r="DD142" s="3" t="s">
        <v>82</v>
      </c>
      <c r="DE142" s="3" t="s">
        <v>83</v>
      </c>
      <c r="DF142" s="3" t="s">
        <v>83</v>
      </c>
      <c r="DG142" s="3" t="s">
        <v>83</v>
      </c>
      <c r="DH142" s="3" t="s">
        <v>3</v>
      </c>
      <c r="DI142" s="3" t="s">
        <v>83</v>
      </c>
      <c r="DJ142" s="3" t="s">
        <v>83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1013</v>
      </c>
      <c r="DV142" s="3" t="s">
        <v>27</v>
      </c>
      <c r="DW142" s="3" t="s">
        <v>27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55393976</v>
      </c>
      <c r="EF142" s="3">
        <v>40</v>
      </c>
      <c r="EG142" s="3" t="s">
        <v>31</v>
      </c>
      <c r="EH142" s="3">
        <v>0</v>
      </c>
      <c r="EI142" s="3" t="s">
        <v>3</v>
      </c>
      <c r="EJ142" s="3">
        <v>2</v>
      </c>
      <c r="EK142" s="3">
        <v>72</v>
      </c>
      <c r="EL142" s="3" t="s">
        <v>32</v>
      </c>
      <c r="EM142" s="3" t="s">
        <v>33</v>
      </c>
      <c r="EO142" s="3" t="s">
        <v>87</v>
      </c>
      <c r="EQ142" s="3">
        <v>131072</v>
      </c>
      <c r="ER142" s="3">
        <v>6.75</v>
      </c>
      <c r="ES142" s="3">
        <v>0</v>
      </c>
      <c r="ET142" s="3">
        <v>0</v>
      </c>
      <c r="EU142" s="3">
        <v>0</v>
      </c>
      <c r="EV142" s="3">
        <v>6.75</v>
      </c>
      <c r="EW142" s="3">
        <v>0.52</v>
      </c>
      <c r="EX142" s="3">
        <v>0</v>
      </c>
      <c r="EY142" s="3">
        <v>0</v>
      </c>
      <c r="FQ142" s="3">
        <v>0</v>
      </c>
      <c r="FR142" s="3">
        <v>0</v>
      </c>
      <c r="FS142" s="3">
        <v>0</v>
      </c>
      <c r="FX142" s="3">
        <v>90</v>
      </c>
      <c r="FY142" s="3">
        <v>46</v>
      </c>
      <c r="GA142" s="3" t="s">
        <v>3</v>
      </c>
      <c r="GD142" s="3">
        <v>1</v>
      </c>
      <c r="GF142" s="3">
        <v>-1834868417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43"/>
        <v>0</v>
      </c>
      <c r="GM142" s="3">
        <f t="shared" si="144"/>
        <v>15789.44</v>
      </c>
      <c r="GN142" s="3">
        <f t="shared" si="145"/>
        <v>0</v>
      </c>
      <c r="GO142" s="3">
        <f t="shared" si="146"/>
        <v>15789.44</v>
      </c>
      <c r="GP142" s="3">
        <f t="shared" si="147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48"/>
        <v>0</v>
      </c>
      <c r="GW142" s="3">
        <v>1</v>
      </c>
      <c r="GX142" s="3">
        <f t="shared" si="149"/>
        <v>0</v>
      </c>
      <c r="HA142" s="3">
        <v>0</v>
      </c>
      <c r="HB142" s="3">
        <v>0</v>
      </c>
      <c r="HC142" s="3">
        <f t="shared" si="150"/>
        <v>0</v>
      </c>
      <c r="HE142" s="3" t="s">
        <v>3</v>
      </c>
      <c r="HF142" s="3" t="s">
        <v>3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5">
      <c r="A143" s="2">
        <v>18</v>
      </c>
      <c r="B143" s="2">
        <v>1</v>
      </c>
      <c r="C143" s="2">
        <v>270</v>
      </c>
      <c r="D143" s="2"/>
      <c r="E143" s="2" t="s">
        <v>250</v>
      </c>
      <c r="F143" s="2" t="s">
        <v>209</v>
      </c>
      <c r="G143" s="2" t="s">
        <v>210</v>
      </c>
      <c r="H143" s="2" t="s">
        <v>211</v>
      </c>
      <c r="I143" s="2">
        <f>I141*J143</f>
        <v>4.8999999999999998E-4</v>
      </c>
      <c r="J143" s="2">
        <v>3.4999999999999997E-5</v>
      </c>
      <c r="K143" s="2">
        <v>3.5000000000000004E-5</v>
      </c>
      <c r="L143" s="2"/>
      <c r="M143" s="2"/>
      <c r="N143" s="2"/>
      <c r="O143" s="2">
        <f t="shared" si="126"/>
        <v>11.04</v>
      </c>
      <c r="P143" s="2">
        <f t="shared" si="127"/>
        <v>11.04</v>
      </c>
      <c r="Q143" s="2">
        <f t="shared" ref="Q143:Q148" si="166">(ROUND((ROUND(((ET143)*AV143*I143),2)*BB143),2)+ROUND((ROUND(((AE143-(EU143))*AV143*I143),2)*BS143),2))</f>
        <v>0</v>
      </c>
      <c r="R143" s="2">
        <f t="shared" ref="R143:R148" si="167">(ROUND((ROUND(((EU143)*AV143*I143),2)*BS143),2)+ROUND((ROUND(((AE143-(EU143))*AV143*I143),2)*BS143),2))</f>
        <v>0</v>
      </c>
      <c r="S143" s="2">
        <f t="shared" si="128"/>
        <v>0</v>
      </c>
      <c r="T143" s="2">
        <f t="shared" si="129"/>
        <v>0</v>
      </c>
      <c r="U143" s="2">
        <f t="shared" si="130"/>
        <v>0</v>
      </c>
      <c r="V143" s="2">
        <f t="shared" si="131"/>
        <v>0</v>
      </c>
      <c r="W143" s="2">
        <f t="shared" si="132"/>
        <v>0</v>
      </c>
      <c r="X143" s="2">
        <f t="shared" ref="X143:X148" si="168">(ROUND((((S143+ROUND((ROUND(((EU143)*AV143*I143),2)*BS143),2))*AT143)/100),2)+ROUND(((ROUND((ROUND(((AE143-(EU143))*AV143*I143),2)*BS143),2)*AT143)/100),2))</f>
        <v>0</v>
      </c>
      <c r="Y143" s="2">
        <f t="shared" ref="Y143:Y148" si="169">(ROUND((((S143+ROUND((ROUND(((EU143)*AV143*I143),2)*BS143),2))*AU143)/100),2)+ROUND(((ROUND((ROUND(((AE143-(EU143))*AV143*I143),2)*BS143),2)*AU143)/100),2))</f>
        <v>0</v>
      </c>
      <c r="Z143" s="2"/>
      <c r="AA143" s="2">
        <v>55944368</v>
      </c>
      <c r="AB143" s="2">
        <f t="shared" si="133"/>
        <v>22524.65</v>
      </c>
      <c r="AC143" s="2">
        <f t="shared" ref="AC143:AC148" si="170">ROUND((ES143),6)</f>
        <v>22524.65</v>
      </c>
      <c r="AD143" s="2">
        <f t="shared" ref="AD143:AD148" si="171">ROUND((((ET143)-(EU143))+AE143),6)</f>
        <v>0</v>
      </c>
      <c r="AE143" s="2">
        <f t="shared" ref="AE143:AF148" si="172">ROUND((EU143),6)</f>
        <v>0</v>
      </c>
      <c r="AF143" s="2">
        <f t="shared" si="172"/>
        <v>0</v>
      </c>
      <c r="AG143" s="2">
        <f t="shared" si="134"/>
        <v>0</v>
      </c>
      <c r="AH143" s="2">
        <f t="shared" ref="AH143:AI148" si="173">(EW143)</f>
        <v>0</v>
      </c>
      <c r="AI143" s="2">
        <f t="shared" si="173"/>
        <v>0</v>
      </c>
      <c r="AJ143" s="2">
        <f t="shared" si="135"/>
        <v>0</v>
      </c>
      <c r="AK143" s="2">
        <v>22524.65</v>
      </c>
      <c r="AL143" s="2">
        <v>22524.65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90</v>
      </c>
      <c r="AU143" s="2">
        <v>46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2</v>
      </c>
      <c r="BJ143" s="2" t="s">
        <v>212</v>
      </c>
      <c r="BK143" s="2"/>
      <c r="BL143" s="2"/>
      <c r="BM143" s="2">
        <v>72</v>
      </c>
      <c r="BN143" s="2">
        <v>0</v>
      </c>
      <c r="BO143" s="2" t="s">
        <v>3</v>
      </c>
      <c r="BP143" s="2">
        <v>0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90</v>
      </c>
      <c r="CA143" s="2">
        <v>46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36"/>
        <v>11.04</v>
      </c>
      <c r="CQ143" s="2">
        <f t="shared" si="137"/>
        <v>22524.65</v>
      </c>
      <c r="CR143" s="2">
        <f t="shared" ref="CR143:CR148" si="174">(ROUND((ROUND(((ET143)*AV143*1),2)*BB143),2)+ROUND((ROUND(((AE143-(EU143))*AV143*1),2)*BS143),2))</f>
        <v>0</v>
      </c>
      <c r="CS143" s="2">
        <f t="shared" ref="CS143:CS148" si="175">(ROUND((ROUND(((EU143)*AV143*1),2)*BS143),2)+ROUND((ROUND(((AE143-(EU143))*AV143*1),2)*BS143),2))</f>
        <v>0</v>
      </c>
      <c r="CT143" s="2">
        <f t="shared" si="138"/>
        <v>0</v>
      </c>
      <c r="CU143" s="2">
        <f t="shared" si="139"/>
        <v>0</v>
      </c>
      <c r="CV143" s="2">
        <f t="shared" si="140"/>
        <v>0</v>
      </c>
      <c r="CW143" s="2">
        <f t="shared" si="141"/>
        <v>0</v>
      </c>
      <c r="CX143" s="2">
        <f t="shared" si="142"/>
        <v>0</v>
      </c>
      <c r="CY143" s="2">
        <f t="shared" ref="CY143:CY148" si="176">(ROUND((((S143+ROUND((ROUND(((EU143)*AV143*1),2)*BS143),2))*AT143)/100),2)+ROUND(((ROUND((ROUND(((AE143-(EU143))*AV143*1),2)*BS143),2)*AT143)/100),2))</f>
        <v>0</v>
      </c>
      <c r="CZ143" s="2">
        <f t="shared" ref="CZ143:CZ148" si="177"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1009</v>
      </c>
      <c r="DV143" s="2" t="s">
        <v>211</v>
      </c>
      <c r="DW143" s="2" t="s">
        <v>211</v>
      </c>
      <c r="DX143" s="2">
        <v>1000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55393976</v>
      </c>
      <c r="EF143" s="2">
        <v>40</v>
      </c>
      <c r="EG143" s="2" t="s">
        <v>31</v>
      </c>
      <c r="EH143" s="2">
        <v>0</v>
      </c>
      <c r="EI143" s="2" t="s">
        <v>3</v>
      </c>
      <c r="EJ143" s="2">
        <v>2</v>
      </c>
      <c r="EK143" s="2">
        <v>72</v>
      </c>
      <c r="EL143" s="2" t="s">
        <v>32</v>
      </c>
      <c r="EM143" s="2" t="s">
        <v>33</v>
      </c>
      <c r="EN143" s="2"/>
      <c r="EO143" s="2" t="s">
        <v>3</v>
      </c>
      <c r="EP143" s="2"/>
      <c r="EQ143" s="2">
        <v>0</v>
      </c>
      <c r="ER143" s="2">
        <v>22524.65</v>
      </c>
      <c r="ES143" s="2">
        <v>22524.65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90</v>
      </c>
      <c r="FY143" s="2">
        <v>46</v>
      </c>
      <c r="FZ143" s="2"/>
      <c r="GA143" s="2" t="s">
        <v>3</v>
      </c>
      <c r="GB143" s="2"/>
      <c r="GC143" s="2"/>
      <c r="GD143" s="2">
        <v>1</v>
      </c>
      <c r="GE143" s="2"/>
      <c r="GF143" s="2">
        <v>1706974629</v>
      </c>
      <c r="GG143" s="2">
        <v>2</v>
      </c>
      <c r="GH143" s="2">
        <v>1</v>
      </c>
      <c r="GI143" s="2">
        <v>-2</v>
      </c>
      <c r="GJ143" s="2">
        <v>0</v>
      </c>
      <c r="GK143" s="2">
        <v>0</v>
      </c>
      <c r="GL143" s="2">
        <f t="shared" si="143"/>
        <v>0</v>
      </c>
      <c r="GM143" s="2">
        <f t="shared" si="144"/>
        <v>11.04</v>
      </c>
      <c r="GN143" s="2">
        <f t="shared" si="145"/>
        <v>0</v>
      </c>
      <c r="GO143" s="2">
        <f t="shared" si="146"/>
        <v>11.04</v>
      </c>
      <c r="GP143" s="2">
        <f t="shared" si="147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48"/>
        <v>0</v>
      </c>
      <c r="GW143" s="2">
        <v>1</v>
      </c>
      <c r="GX143" s="2">
        <f t="shared" si="149"/>
        <v>0</v>
      </c>
      <c r="GY143" s="2"/>
      <c r="GZ143" s="2"/>
      <c r="HA143" s="2">
        <v>0</v>
      </c>
      <c r="HB143" s="2">
        <v>0</v>
      </c>
      <c r="HC143" s="2">
        <f t="shared" si="150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5">
      <c r="A144" s="3">
        <v>18</v>
      </c>
      <c r="B144" s="3">
        <v>1</v>
      </c>
      <c r="C144" s="3">
        <v>272</v>
      </c>
      <c r="E144" s="3" t="s">
        <v>250</v>
      </c>
      <c r="F144" s="3" t="s">
        <v>209</v>
      </c>
      <c r="G144" s="3" t="s">
        <v>210</v>
      </c>
      <c r="H144" s="3" t="s">
        <v>211</v>
      </c>
      <c r="I144" s="3">
        <f>I142*J144</f>
        <v>4.8999999999999998E-4</v>
      </c>
      <c r="J144" s="3">
        <v>3.4999999999999997E-5</v>
      </c>
      <c r="K144" s="3">
        <v>3.5000000000000004E-5</v>
      </c>
      <c r="O144" s="3">
        <f t="shared" si="126"/>
        <v>65.47</v>
      </c>
      <c r="P144" s="3">
        <f t="shared" si="127"/>
        <v>65.47</v>
      </c>
      <c r="Q144" s="3">
        <f t="shared" si="166"/>
        <v>0</v>
      </c>
      <c r="R144" s="3">
        <f t="shared" si="167"/>
        <v>0</v>
      </c>
      <c r="S144" s="3">
        <f t="shared" si="128"/>
        <v>0</v>
      </c>
      <c r="T144" s="3">
        <f t="shared" si="129"/>
        <v>0</v>
      </c>
      <c r="U144" s="3">
        <f t="shared" si="130"/>
        <v>0</v>
      </c>
      <c r="V144" s="3">
        <f t="shared" si="131"/>
        <v>0</v>
      </c>
      <c r="W144" s="3">
        <f t="shared" si="132"/>
        <v>0</v>
      </c>
      <c r="X144" s="3">
        <f t="shared" si="168"/>
        <v>0</v>
      </c>
      <c r="Y144" s="3">
        <f t="shared" si="169"/>
        <v>0</v>
      </c>
      <c r="AA144" s="3">
        <v>55944370</v>
      </c>
      <c r="AB144" s="3">
        <f t="shared" si="133"/>
        <v>22524.65</v>
      </c>
      <c r="AC144" s="3">
        <f t="shared" si="170"/>
        <v>22524.65</v>
      </c>
      <c r="AD144" s="3">
        <f t="shared" si="171"/>
        <v>0</v>
      </c>
      <c r="AE144" s="3">
        <f t="shared" si="172"/>
        <v>0</v>
      </c>
      <c r="AF144" s="3">
        <f t="shared" si="172"/>
        <v>0</v>
      </c>
      <c r="AG144" s="3">
        <f t="shared" si="134"/>
        <v>0</v>
      </c>
      <c r="AH144" s="3">
        <f t="shared" si="173"/>
        <v>0</v>
      </c>
      <c r="AI144" s="3">
        <f t="shared" si="173"/>
        <v>0</v>
      </c>
      <c r="AJ144" s="3">
        <f t="shared" si="135"/>
        <v>0</v>
      </c>
      <c r="AK144" s="3">
        <v>22524.65</v>
      </c>
      <c r="AL144" s="3">
        <v>22524.65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90</v>
      </c>
      <c r="AU144" s="3">
        <v>46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5.93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2</v>
      </c>
      <c r="BJ144" s="3" t="s">
        <v>212</v>
      </c>
      <c r="BM144" s="3">
        <v>72</v>
      </c>
      <c r="BN144" s="3">
        <v>0</v>
      </c>
      <c r="BO144" s="3" t="s">
        <v>209</v>
      </c>
      <c r="BP144" s="3">
        <v>1</v>
      </c>
      <c r="BQ144" s="3">
        <v>40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90</v>
      </c>
      <c r="CA144" s="3">
        <v>46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3</v>
      </c>
      <c r="CO144" s="3">
        <v>0</v>
      </c>
      <c r="CP144" s="3">
        <f t="shared" si="136"/>
        <v>65.47</v>
      </c>
      <c r="CQ144" s="3">
        <f t="shared" si="137"/>
        <v>133571.17000000001</v>
      </c>
      <c r="CR144" s="3">
        <f t="shared" si="174"/>
        <v>0</v>
      </c>
      <c r="CS144" s="3">
        <f t="shared" si="175"/>
        <v>0</v>
      </c>
      <c r="CT144" s="3">
        <f t="shared" si="138"/>
        <v>0</v>
      </c>
      <c r="CU144" s="3">
        <f t="shared" si="139"/>
        <v>0</v>
      </c>
      <c r="CV144" s="3">
        <f t="shared" si="140"/>
        <v>0</v>
      </c>
      <c r="CW144" s="3">
        <f t="shared" si="141"/>
        <v>0</v>
      </c>
      <c r="CX144" s="3">
        <f t="shared" si="142"/>
        <v>0</v>
      </c>
      <c r="CY144" s="3">
        <f t="shared" si="176"/>
        <v>0</v>
      </c>
      <c r="CZ144" s="3">
        <f t="shared" si="177"/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1009</v>
      </c>
      <c r="DV144" s="3" t="s">
        <v>211</v>
      </c>
      <c r="DW144" s="3" t="s">
        <v>211</v>
      </c>
      <c r="DX144" s="3">
        <v>1000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55393976</v>
      </c>
      <c r="EF144" s="3">
        <v>40</v>
      </c>
      <c r="EG144" s="3" t="s">
        <v>31</v>
      </c>
      <c r="EH144" s="3">
        <v>0</v>
      </c>
      <c r="EI144" s="3" t="s">
        <v>3</v>
      </c>
      <c r="EJ144" s="3">
        <v>2</v>
      </c>
      <c r="EK144" s="3">
        <v>72</v>
      </c>
      <c r="EL144" s="3" t="s">
        <v>32</v>
      </c>
      <c r="EM144" s="3" t="s">
        <v>33</v>
      </c>
      <c r="EO144" s="3" t="s">
        <v>3</v>
      </c>
      <c r="EQ144" s="3">
        <v>0</v>
      </c>
      <c r="ER144" s="3">
        <v>22524.65</v>
      </c>
      <c r="ES144" s="3">
        <v>22524.65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FQ144" s="3">
        <v>0</v>
      </c>
      <c r="FR144" s="3">
        <v>0</v>
      </c>
      <c r="FS144" s="3">
        <v>0</v>
      </c>
      <c r="FX144" s="3">
        <v>90</v>
      </c>
      <c r="FY144" s="3">
        <v>46</v>
      </c>
      <c r="GA144" s="3" t="s">
        <v>3</v>
      </c>
      <c r="GD144" s="3">
        <v>1</v>
      </c>
      <c r="GF144" s="3">
        <v>1706974629</v>
      </c>
      <c r="GG144" s="3">
        <v>2</v>
      </c>
      <c r="GH144" s="3">
        <v>1</v>
      </c>
      <c r="GI144" s="3">
        <v>2</v>
      </c>
      <c r="GJ144" s="3">
        <v>0</v>
      </c>
      <c r="GK144" s="3">
        <v>0</v>
      </c>
      <c r="GL144" s="3">
        <f t="shared" si="143"/>
        <v>0</v>
      </c>
      <c r="GM144" s="3">
        <f t="shared" si="144"/>
        <v>65.47</v>
      </c>
      <c r="GN144" s="3">
        <f t="shared" si="145"/>
        <v>0</v>
      </c>
      <c r="GO144" s="3">
        <f t="shared" si="146"/>
        <v>65.47</v>
      </c>
      <c r="GP144" s="3">
        <f t="shared" si="147"/>
        <v>0</v>
      </c>
      <c r="GR144" s="3">
        <v>0</v>
      </c>
      <c r="GS144" s="3">
        <v>3</v>
      </c>
      <c r="GT144" s="3">
        <v>0</v>
      </c>
      <c r="GU144" s="3" t="s">
        <v>3</v>
      </c>
      <c r="GV144" s="3">
        <f t="shared" si="148"/>
        <v>0</v>
      </c>
      <c r="GW144" s="3">
        <v>1</v>
      </c>
      <c r="GX144" s="3">
        <f t="shared" si="149"/>
        <v>0</v>
      </c>
      <c r="HA144" s="3">
        <v>0</v>
      </c>
      <c r="HB144" s="3">
        <v>0</v>
      </c>
      <c r="HC144" s="3">
        <f t="shared" si="150"/>
        <v>0</v>
      </c>
      <c r="HE144" s="3" t="s">
        <v>3</v>
      </c>
      <c r="HF144" s="3" t="s">
        <v>3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5">
      <c r="A145" s="2">
        <v>17</v>
      </c>
      <c r="B145" s="2">
        <v>1</v>
      </c>
      <c r="C145" s="2"/>
      <c r="D145" s="2"/>
      <c r="E145" s="2" t="s">
        <v>251</v>
      </c>
      <c r="F145" s="2" t="s">
        <v>252</v>
      </c>
      <c r="G145" s="2" t="s">
        <v>253</v>
      </c>
      <c r="H145" s="2" t="s">
        <v>216</v>
      </c>
      <c r="I145" s="2">
        <v>6</v>
      </c>
      <c r="J145" s="2">
        <v>0</v>
      </c>
      <c r="K145" s="2">
        <v>6</v>
      </c>
      <c r="L145" s="2"/>
      <c r="M145" s="2"/>
      <c r="N145" s="2"/>
      <c r="O145" s="2">
        <f t="shared" si="126"/>
        <v>17058.48</v>
      </c>
      <c r="P145" s="2">
        <f t="shared" si="127"/>
        <v>17058.48</v>
      </c>
      <c r="Q145" s="2">
        <f t="shared" si="166"/>
        <v>0</v>
      </c>
      <c r="R145" s="2">
        <f t="shared" si="167"/>
        <v>0</v>
      </c>
      <c r="S145" s="2">
        <f t="shared" si="128"/>
        <v>0</v>
      </c>
      <c r="T145" s="2">
        <f t="shared" si="129"/>
        <v>0</v>
      </c>
      <c r="U145" s="2">
        <f t="shared" si="130"/>
        <v>0</v>
      </c>
      <c r="V145" s="2">
        <f t="shared" si="131"/>
        <v>0</v>
      </c>
      <c r="W145" s="2">
        <f t="shared" si="132"/>
        <v>0</v>
      </c>
      <c r="X145" s="2">
        <f t="shared" si="168"/>
        <v>0</v>
      </c>
      <c r="Y145" s="2">
        <f t="shared" si="169"/>
        <v>0</v>
      </c>
      <c r="Z145" s="2"/>
      <c r="AA145" s="2">
        <v>55944368</v>
      </c>
      <c r="AB145" s="2">
        <f t="shared" si="133"/>
        <v>2843.08</v>
      </c>
      <c r="AC145" s="2">
        <f t="shared" si="170"/>
        <v>2843.08</v>
      </c>
      <c r="AD145" s="2">
        <f t="shared" si="171"/>
        <v>0</v>
      </c>
      <c r="AE145" s="2">
        <f t="shared" si="172"/>
        <v>0</v>
      </c>
      <c r="AF145" s="2">
        <f t="shared" si="172"/>
        <v>0</v>
      </c>
      <c r="AG145" s="2">
        <f t="shared" si="134"/>
        <v>0</v>
      </c>
      <c r="AH145" s="2">
        <f t="shared" si="173"/>
        <v>0</v>
      </c>
      <c r="AI145" s="2">
        <f t="shared" si="173"/>
        <v>0</v>
      </c>
      <c r="AJ145" s="2">
        <f t="shared" si="135"/>
        <v>0</v>
      </c>
      <c r="AK145" s="2">
        <v>2843.08</v>
      </c>
      <c r="AL145" s="2">
        <v>2843.08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252</v>
      </c>
      <c r="BK145" s="2"/>
      <c r="BL145" s="2"/>
      <c r="BM145" s="2">
        <v>400007</v>
      </c>
      <c r="BN145" s="2">
        <v>0</v>
      </c>
      <c r="BO145" s="2" t="s">
        <v>3</v>
      </c>
      <c r="BP145" s="2">
        <v>0</v>
      </c>
      <c r="BQ145" s="2">
        <v>214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36"/>
        <v>17058.48</v>
      </c>
      <c r="CQ145" s="2">
        <f t="shared" si="137"/>
        <v>2843.08</v>
      </c>
      <c r="CR145" s="2">
        <f t="shared" si="174"/>
        <v>0</v>
      </c>
      <c r="CS145" s="2">
        <f t="shared" si="175"/>
        <v>0</v>
      </c>
      <c r="CT145" s="2">
        <f t="shared" si="138"/>
        <v>0</v>
      </c>
      <c r="CU145" s="2">
        <f t="shared" si="139"/>
        <v>0</v>
      </c>
      <c r="CV145" s="2">
        <f t="shared" si="140"/>
        <v>0</v>
      </c>
      <c r="CW145" s="2">
        <f t="shared" si="141"/>
        <v>0</v>
      </c>
      <c r="CX145" s="2">
        <f t="shared" si="142"/>
        <v>0</v>
      </c>
      <c r="CY145" s="2">
        <f t="shared" si="176"/>
        <v>0</v>
      </c>
      <c r="CZ145" s="2">
        <f t="shared" si="177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216</v>
      </c>
      <c r="DW145" s="2" t="s">
        <v>216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55393904</v>
      </c>
      <c r="EF145" s="2">
        <v>214</v>
      </c>
      <c r="EG145" s="2" t="s">
        <v>217</v>
      </c>
      <c r="EH145" s="2">
        <v>0</v>
      </c>
      <c r="EI145" s="2" t="s">
        <v>3</v>
      </c>
      <c r="EJ145" s="2">
        <v>3</v>
      </c>
      <c r="EK145" s="2">
        <v>400007</v>
      </c>
      <c r="EL145" s="2" t="s">
        <v>217</v>
      </c>
      <c r="EM145" s="2" t="s">
        <v>218</v>
      </c>
      <c r="EN145" s="2"/>
      <c r="EO145" s="2" t="s">
        <v>3</v>
      </c>
      <c r="EP145" s="2"/>
      <c r="EQ145" s="2">
        <v>131088</v>
      </c>
      <c r="ER145" s="2">
        <v>0</v>
      </c>
      <c r="ES145" s="2">
        <v>2843.08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>P145</f>
        <v>17058.48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254</v>
      </c>
      <c r="GB145" s="2"/>
      <c r="GC145" s="2"/>
      <c r="GD145" s="2">
        <v>1</v>
      </c>
      <c r="GE145" s="2"/>
      <c r="GF145" s="2">
        <v>2136444179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143"/>
        <v>0</v>
      </c>
      <c r="GM145" s="2">
        <f t="shared" si="144"/>
        <v>17058.48</v>
      </c>
      <c r="GN145" s="2">
        <f t="shared" si="145"/>
        <v>0</v>
      </c>
      <c r="GO145" s="2">
        <f t="shared" si="146"/>
        <v>0</v>
      </c>
      <c r="GP145" s="2">
        <f t="shared" si="147"/>
        <v>0</v>
      </c>
      <c r="GQ145" s="2"/>
      <c r="GR145" s="2">
        <v>1</v>
      </c>
      <c r="GS145" s="2">
        <v>2</v>
      </c>
      <c r="GT145" s="2">
        <v>0</v>
      </c>
      <c r="GU145" s="2" t="s">
        <v>3</v>
      </c>
      <c r="GV145" s="2">
        <f t="shared" si="148"/>
        <v>0</v>
      </c>
      <c r="GW145" s="2">
        <v>1</v>
      </c>
      <c r="GX145" s="2">
        <f t="shared" si="149"/>
        <v>0</v>
      </c>
      <c r="GY145" s="2"/>
      <c r="GZ145" s="2"/>
      <c r="HA145" s="2">
        <v>0</v>
      </c>
      <c r="HB145" s="2">
        <v>0</v>
      </c>
      <c r="HC145" s="2">
        <f t="shared" si="150"/>
        <v>0</v>
      </c>
      <c r="HD145" s="2"/>
      <c r="HE145" s="2" t="s">
        <v>37</v>
      </c>
      <c r="HF145" s="2" t="s">
        <v>220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5">
      <c r="A146" s="3">
        <v>17</v>
      </c>
      <c r="B146" s="3">
        <v>1</v>
      </c>
      <c r="E146" s="3" t="s">
        <v>251</v>
      </c>
      <c r="F146" s="3" t="s">
        <v>252</v>
      </c>
      <c r="G146" s="3" t="s">
        <v>253</v>
      </c>
      <c r="H146" s="3" t="s">
        <v>216</v>
      </c>
      <c r="I146" s="3">
        <v>6</v>
      </c>
      <c r="J146" s="3">
        <v>0</v>
      </c>
      <c r="K146" s="3">
        <v>6</v>
      </c>
      <c r="O146" s="3">
        <f t="shared" si="126"/>
        <v>129132.69</v>
      </c>
      <c r="P146" s="3">
        <f t="shared" si="127"/>
        <v>129132.69</v>
      </c>
      <c r="Q146" s="3">
        <f t="shared" si="166"/>
        <v>0</v>
      </c>
      <c r="R146" s="3">
        <f t="shared" si="167"/>
        <v>0</v>
      </c>
      <c r="S146" s="3">
        <f t="shared" si="128"/>
        <v>0</v>
      </c>
      <c r="T146" s="3">
        <f t="shared" si="129"/>
        <v>0</v>
      </c>
      <c r="U146" s="3">
        <f t="shared" si="130"/>
        <v>0</v>
      </c>
      <c r="V146" s="3">
        <f t="shared" si="131"/>
        <v>0</v>
      </c>
      <c r="W146" s="3">
        <f t="shared" si="132"/>
        <v>0</v>
      </c>
      <c r="X146" s="3">
        <f t="shared" si="168"/>
        <v>0</v>
      </c>
      <c r="Y146" s="3">
        <f t="shared" si="169"/>
        <v>0</v>
      </c>
      <c r="AA146" s="3">
        <v>55944370</v>
      </c>
      <c r="AB146" s="3">
        <f t="shared" si="133"/>
        <v>2843.08</v>
      </c>
      <c r="AC146" s="3">
        <f t="shared" si="170"/>
        <v>2843.08</v>
      </c>
      <c r="AD146" s="3">
        <f t="shared" si="171"/>
        <v>0</v>
      </c>
      <c r="AE146" s="3">
        <f t="shared" si="172"/>
        <v>0</v>
      </c>
      <c r="AF146" s="3">
        <f t="shared" si="172"/>
        <v>0</v>
      </c>
      <c r="AG146" s="3">
        <f t="shared" si="134"/>
        <v>0</v>
      </c>
      <c r="AH146" s="3">
        <f t="shared" si="173"/>
        <v>0</v>
      </c>
      <c r="AI146" s="3">
        <f t="shared" si="173"/>
        <v>0</v>
      </c>
      <c r="AJ146" s="3">
        <f t="shared" si="135"/>
        <v>0</v>
      </c>
      <c r="AK146" s="3">
        <v>2843.08</v>
      </c>
      <c r="AL146" s="3">
        <v>2843.08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7.57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3</v>
      </c>
      <c r="BJ146" s="3" t="s">
        <v>252</v>
      </c>
      <c r="BM146" s="3">
        <v>400007</v>
      </c>
      <c r="BN146" s="3">
        <v>0</v>
      </c>
      <c r="BO146" s="3" t="s">
        <v>3</v>
      </c>
      <c r="BP146" s="3">
        <v>0</v>
      </c>
      <c r="BQ146" s="3">
        <v>214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0</v>
      </c>
      <c r="CA146" s="3">
        <v>0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136"/>
        <v>129132.69</v>
      </c>
      <c r="CQ146" s="3">
        <f t="shared" si="137"/>
        <v>21522.12</v>
      </c>
      <c r="CR146" s="3">
        <f t="shared" si="174"/>
        <v>0</v>
      </c>
      <c r="CS146" s="3">
        <f t="shared" si="175"/>
        <v>0</v>
      </c>
      <c r="CT146" s="3">
        <f t="shared" si="138"/>
        <v>0</v>
      </c>
      <c r="CU146" s="3">
        <f t="shared" si="139"/>
        <v>0</v>
      </c>
      <c r="CV146" s="3">
        <f t="shared" si="140"/>
        <v>0</v>
      </c>
      <c r="CW146" s="3">
        <f t="shared" si="141"/>
        <v>0</v>
      </c>
      <c r="CX146" s="3">
        <f t="shared" si="142"/>
        <v>0</v>
      </c>
      <c r="CY146" s="3">
        <f t="shared" si="176"/>
        <v>0</v>
      </c>
      <c r="CZ146" s="3">
        <f t="shared" si="177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216</v>
      </c>
      <c r="DW146" s="3" t="s">
        <v>216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55393904</v>
      </c>
      <c r="EF146" s="3">
        <v>214</v>
      </c>
      <c r="EG146" s="3" t="s">
        <v>217</v>
      </c>
      <c r="EH146" s="3">
        <v>0</v>
      </c>
      <c r="EI146" s="3" t="s">
        <v>3</v>
      </c>
      <c r="EJ146" s="3">
        <v>3</v>
      </c>
      <c r="EK146" s="3">
        <v>400007</v>
      </c>
      <c r="EL146" s="3" t="s">
        <v>217</v>
      </c>
      <c r="EM146" s="3" t="s">
        <v>218</v>
      </c>
      <c r="EO146" s="3" t="s">
        <v>3</v>
      </c>
      <c r="EQ146" s="3">
        <v>131088</v>
      </c>
      <c r="ER146" s="3">
        <v>0</v>
      </c>
      <c r="ES146" s="3">
        <v>2843.08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5</v>
      </c>
      <c r="FC146" s="3">
        <v>1</v>
      </c>
      <c r="FD146" s="3">
        <v>18</v>
      </c>
      <c r="FF146" s="3">
        <v>25189.919999999998</v>
      </c>
      <c r="FQ146" s="3">
        <v>0</v>
      </c>
      <c r="FR146" s="3">
        <f>P146</f>
        <v>129132.69</v>
      </c>
      <c r="FS146" s="3">
        <v>0</v>
      </c>
      <c r="FX146" s="3">
        <v>0</v>
      </c>
      <c r="FY146" s="3">
        <v>0</v>
      </c>
      <c r="GA146" s="3" t="s">
        <v>254</v>
      </c>
      <c r="GD146" s="3">
        <v>1</v>
      </c>
      <c r="GF146" s="3">
        <v>2136444179</v>
      </c>
      <c r="GG146" s="3">
        <v>2</v>
      </c>
      <c r="GH146" s="3">
        <v>3</v>
      </c>
      <c r="GI146" s="3">
        <v>3</v>
      </c>
      <c r="GJ146" s="3">
        <v>0</v>
      </c>
      <c r="GK146" s="3">
        <v>0</v>
      </c>
      <c r="GL146" s="3">
        <f t="shared" si="143"/>
        <v>0</v>
      </c>
      <c r="GM146" s="3">
        <f t="shared" si="144"/>
        <v>129132.69</v>
      </c>
      <c r="GN146" s="3">
        <f t="shared" si="145"/>
        <v>0</v>
      </c>
      <c r="GO146" s="3">
        <f t="shared" si="146"/>
        <v>0</v>
      </c>
      <c r="GP146" s="3">
        <f t="shared" si="147"/>
        <v>0</v>
      </c>
      <c r="GR146" s="3">
        <v>1</v>
      </c>
      <c r="GS146" s="3">
        <v>1</v>
      </c>
      <c r="GT146" s="3">
        <v>0</v>
      </c>
      <c r="GU146" s="3" t="s">
        <v>3</v>
      </c>
      <c r="GV146" s="3">
        <f t="shared" si="148"/>
        <v>0</v>
      </c>
      <c r="GW146" s="3">
        <v>1</v>
      </c>
      <c r="GX146" s="3">
        <f t="shared" si="149"/>
        <v>0</v>
      </c>
      <c r="HA146" s="3">
        <v>0</v>
      </c>
      <c r="HB146" s="3">
        <v>0</v>
      </c>
      <c r="HC146" s="3">
        <f t="shared" si="150"/>
        <v>0</v>
      </c>
      <c r="HE146" s="3" t="s">
        <v>37</v>
      </c>
      <c r="HF146" s="3" t="s">
        <v>220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5">
      <c r="A147" s="2">
        <v>17</v>
      </c>
      <c r="B147" s="2">
        <v>1</v>
      </c>
      <c r="C147" s="2"/>
      <c r="D147" s="2"/>
      <c r="E147" s="2" t="s">
        <v>255</v>
      </c>
      <c r="F147" s="2" t="s">
        <v>256</v>
      </c>
      <c r="G147" s="2" t="s">
        <v>257</v>
      </c>
      <c r="H147" s="2" t="s">
        <v>216</v>
      </c>
      <c r="I147" s="2">
        <v>8</v>
      </c>
      <c r="J147" s="2">
        <v>0</v>
      </c>
      <c r="K147" s="2">
        <v>8</v>
      </c>
      <c r="L147" s="2"/>
      <c r="M147" s="2"/>
      <c r="N147" s="2"/>
      <c r="O147" s="2">
        <f t="shared" si="126"/>
        <v>22744.639999999999</v>
      </c>
      <c r="P147" s="2">
        <f t="shared" si="127"/>
        <v>22744.639999999999</v>
      </c>
      <c r="Q147" s="2">
        <f t="shared" si="166"/>
        <v>0</v>
      </c>
      <c r="R147" s="2">
        <f t="shared" si="167"/>
        <v>0</v>
      </c>
      <c r="S147" s="2">
        <f t="shared" si="128"/>
        <v>0</v>
      </c>
      <c r="T147" s="2">
        <f t="shared" si="129"/>
        <v>0</v>
      </c>
      <c r="U147" s="2">
        <f t="shared" si="130"/>
        <v>0</v>
      </c>
      <c r="V147" s="2">
        <f t="shared" si="131"/>
        <v>0</v>
      </c>
      <c r="W147" s="2">
        <f t="shared" si="132"/>
        <v>0</v>
      </c>
      <c r="X147" s="2">
        <f t="shared" si="168"/>
        <v>0</v>
      </c>
      <c r="Y147" s="2">
        <f t="shared" si="169"/>
        <v>0</v>
      </c>
      <c r="Z147" s="2"/>
      <c r="AA147" s="2">
        <v>55944368</v>
      </c>
      <c r="AB147" s="2">
        <f t="shared" si="133"/>
        <v>2843.08</v>
      </c>
      <c r="AC147" s="2">
        <f t="shared" si="170"/>
        <v>2843.08</v>
      </c>
      <c r="AD147" s="2">
        <f t="shared" si="171"/>
        <v>0</v>
      </c>
      <c r="AE147" s="2">
        <f t="shared" si="172"/>
        <v>0</v>
      </c>
      <c r="AF147" s="2">
        <f t="shared" si="172"/>
        <v>0</v>
      </c>
      <c r="AG147" s="2">
        <f t="shared" si="134"/>
        <v>0</v>
      </c>
      <c r="AH147" s="2">
        <f t="shared" si="173"/>
        <v>0</v>
      </c>
      <c r="AI147" s="2">
        <f t="shared" si="173"/>
        <v>0</v>
      </c>
      <c r="AJ147" s="2">
        <f t="shared" si="135"/>
        <v>0</v>
      </c>
      <c r="AK147" s="2">
        <v>2843.08</v>
      </c>
      <c r="AL147" s="2">
        <v>2843.08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3</v>
      </c>
      <c r="BJ147" s="2" t="s">
        <v>256</v>
      </c>
      <c r="BK147" s="2"/>
      <c r="BL147" s="2"/>
      <c r="BM147" s="2">
        <v>400007</v>
      </c>
      <c r="BN147" s="2">
        <v>0</v>
      </c>
      <c r="BO147" s="2" t="s">
        <v>3</v>
      </c>
      <c r="BP147" s="2">
        <v>0</v>
      </c>
      <c r="BQ147" s="2">
        <v>214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0</v>
      </c>
      <c r="CA147" s="2">
        <v>0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si="136"/>
        <v>22744.639999999999</v>
      </c>
      <c r="CQ147" s="2">
        <f t="shared" si="137"/>
        <v>2843.08</v>
      </c>
      <c r="CR147" s="2">
        <f t="shared" si="174"/>
        <v>0</v>
      </c>
      <c r="CS147" s="2">
        <f t="shared" si="175"/>
        <v>0</v>
      </c>
      <c r="CT147" s="2">
        <f t="shared" si="138"/>
        <v>0</v>
      </c>
      <c r="CU147" s="2">
        <f t="shared" si="139"/>
        <v>0</v>
      </c>
      <c r="CV147" s="2">
        <f t="shared" si="140"/>
        <v>0</v>
      </c>
      <c r="CW147" s="2">
        <f t="shared" si="141"/>
        <v>0</v>
      </c>
      <c r="CX147" s="2">
        <f t="shared" si="142"/>
        <v>0</v>
      </c>
      <c r="CY147" s="2">
        <f t="shared" si="176"/>
        <v>0</v>
      </c>
      <c r="CZ147" s="2">
        <f t="shared" si="177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216</v>
      </c>
      <c r="DW147" s="2" t="s">
        <v>216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55393904</v>
      </c>
      <c r="EF147" s="2">
        <v>214</v>
      </c>
      <c r="EG147" s="2" t="s">
        <v>217</v>
      </c>
      <c r="EH147" s="2">
        <v>0</v>
      </c>
      <c r="EI147" s="2" t="s">
        <v>3</v>
      </c>
      <c r="EJ147" s="2">
        <v>3</v>
      </c>
      <c r="EK147" s="2">
        <v>400007</v>
      </c>
      <c r="EL147" s="2" t="s">
        <v>217</v>
      </c>
      <c r="EM147" s="2" t="s">
        <v>218</v>
      </c>
      <c r="EN147" s="2"/>
      <c r="EO147" s="2" t="s">
        <v>3</v>
      </c>
      <c r="EP147" s="2"/>
      <c r="EQ147" s="2">
        <v>131088</v>
      </c>
      <c r="ER147" s="2">
        <v>0</v>
      </c>
      <c r="ES147" s="2">
        <v>2843.08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f>P147</f>
        <v>22744.639999999999</v>
      </c>
      <c r="FS147" s="2">
        <v>0</v>
      </c>
      <c r="FT147" s="2"/>
      <c r="FU147" s="2"/>
      <c r="FV147" s="2"/>
      <c r="FW147" s="2"/>
      <c r="FX147" s="2">
        <v>0</v>
      </c>
      <c r="FY147" s="2">
        <v>0</v>
      </c>
      <c r="FZ147" s="2"/>
      <c r="GA147" s="2" t="s">
        <v>254</v>
      </c>
      <c r="GB147" s="2"/>
      <c r="GC147" s="2"/>
      <c r="GD147" s="2">
        <v>1</v>
      </c>
      <c r="GE147" s="2"/>
      <c r="GF147" s="2">
        <v>-1287715369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143"/>
        <v>0</v>
      </c>
      <c r="GM147" s="2">
        <f t="shared" si="144"/>
        <v>22744.639999999999</v>
      </c>
      <c r="GN147" s="2">
        <f t="shared" si="145"/>
        <v>0</v>
      </c>
      <c r="GO147" s="2">
        <f t="shared" si="146"/>
        <v>0</v>
      </c>
      <c r="GP147" s="2">
        <f t="shared" si="147"/>
        <v>0</v>
      </c>
      <c r="GQ147" s="2"/>
      <c r="GR147" s="2">
        <v>1</v>
      </c>
      <c r="GS147" s="2">
        <v>2</v>
      </c>
      <c r="GT147" s="2">
        <v>0</v>
      </c>
      <c r="GU147" s="2" t="s">
        <v>3</v>
      </c>
      <c r="GV147" s="2">
        <f t="shared" si="148"/>
        <v>0</v>
      </c>
      <c r="GW147" s="2">
        <v>1</v>
      </c>
      <c r="GX147" s="2">
        <f t="shared" si="149"/>
        <v>0</v>
      </c>
      <c r="GY147" s="2"/>
      <c r="GZ147" s="2"/>
      <c r="HA147" s="2">
        <v>0</v>
      </c>
      <c r="HB147" s="2">
        <v>0</v>
      </c>
      <c r="HC147" s="2">
        <f t="shared" si="150"/>
        <v>0</v>
      </c>
      <c r="HD147" s="2"/>
      <c r="HE147" s="2" t="s">
        <v>37</v>
      </c>
      <c r="HF147" s="2" t="s">
        <v>220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5">
      <c r="A148" s="3">
        <v>17</v>
      </c>
      <c r="B148" s="3">
        <v>1</v>
      </c>
      <c r="E148" s="3" t="s">
        <v>255</v>
      </c>
      <c r="F148" s="3" t="s">
        <v>256</v>
      </c>
      <c r="G148" s="3" t="s">
        <v>257</v>
      </c>
      <c r="H148" s="3" t="s">
        <v>216</v>
      </c>
      <c r="I148" s="3">
        <v>8</v>
      </c>
      <c r="J148" s="3">
        <v>0</v>
      </c>
      <c r="K148" s="3">
        <v>8</v>
      </c>
      <c r="O148" s="3">
        <f t="shared" si="126"/>
        <v>172176.92</v>
      </c>
      <c r="P148" s="3">
        <f t="shared" si="127"/>
        <v>172176.92</v>
      </c>
      <c r="Q148" s="3">
        <f t="shared" si="166"/>
        <v>0</v>
      </c>
      <c r="R148" s="3">
        <f t="shared" si="167"/>
        <v>0</v>
      </c>
      <c r="S148" s="3">
        <f t="shared" si="128"/>
        <v>0</v>
      </c>
      <c r="T148" s="3">
        <f t="shared" si="129"/>
        <v>0</v>
      </c>
      <c r="U148" s="3">
        <f t="shared" si="130"/>
        <v>0</v>
      </c>
      <c r="V148" s="3">
        <f t="shared" si="131"/>
        <v>0</v>
      </c>
      <c r="W148" s="3">
        <f t="shared" si="132"/>
        <v>0</v>
      </c>
      <c r="X148" s="3">
        <f t="shared" si="168"/>
        <v>0</v>
      </c>
      <c r="Y148" s="3">
        <f t="shared" si="169"/>
        <v>0</v>
      </c>
      <c r="AA148" s="3">
        <v>55944370</v>
      </c>
      <c r="AB148" s="3">
        <f t="shared" si="133"/>
        <v>2843.08</v>
      </c>
      <c r="AC148" s="3">
        <f t="shared" si="170"/>
        <v>2843.08</v>
      </c>
      <c r="AD148" s="3">
        <f t="shared" si="171"/>
        <v>0</v>
      </c>
      <c r="AE148" s="3">
        <f t="shared" si="172"/>
        <v>0</v>
      </c>
      <c r="AF148" s="3">
        <f t="shared" si="172"/>
        <v>0</v>
      </c>
      <c r="AG148" s="3">
        <f t="shared" si="134"/>
        <v>0</v>
      </c>
      <c r="AH148" s="3">
        <f t="shared" si="173"/>
        <v>0</v>
      </c>
      <c r="AI148" s="3">
        <f t="shared" si="173"/>
        <v>0</v>
      </c>
      <c r="AJ148" s="3">
        <f t="shared" si="135"/>
        <v>0</v>
      </c>
      <c r="AK148" s="3">
        <v>2843.08</v>
      </c>
      <c r="AL148" s="3">
        <v>2843.08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1</v>
      </c>
      <c r="AW148" s="3">
        <v>1</v>
      </c>
      <c r="AZ148" s="3">
        <v>1</v>
      </c>
      <c r="BA148" s="3">
        <v>1</v>
      </c>
      <c r="BB148" s="3">
        <v>1</v>
      </c>
      <c r="BC148" s="3">
        <v>7.57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3</v>
      </c>
      <c r="BI148" s="3">
        <v>3</v>
      </c>
      <c r="BJ148" s="3" t="s">
        <v>256</v>
      </c>
      <c r="BM148" s="3">
        <v>400007</v>
      </c>
      <c r="BN148" s="3">
        <v>0</v>
      </c>
      <c r="BO148" s="3" t="s">
        <v>3</v>
      </c>
      <c r="BP148" s="3">
        <v>0</v>
      </c>
      <c r="BQ148" s="3">
        <v>214</v>
      </c>
      <c r="BR148" s="3">
        <v>0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0</v>
      </c>
      <c r="CA148" s="3">
        <v>0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3</v>
      </c>
      <c r="CO148" s="3">
        <v>0</v>
      </c>
      <c r="CP148" s="3">
        <f t="shared" si="136"/>
        <v>172176.92</v>
      </c>
      <c r="CQ148" s="3">
        <f t="shared" si="137"/>
        <v>21522.12</v>
      </c>
      <c r="CR148" s="3">
        <f t="shared" si="174"/>
        <v>0</v>
      </c>
      <c r="CS148" s="3">
        <f t="shared" si="175"/>
        <v>0</v>
      </c>
      <c r="CT148" s="3">
        <f t="shared" si="138"/>
        <v>0</v>
      </c>
      <c r="CU148" s="3">
        <f t="shared" si="139"/>
        <v>0</v>
      </c>
      <c r="CV148" s="3">
        <f t="shared" si="140"/>
        <v>0</v>
      </c>
      <c r="CW148" s="3">
        <f t="shared" si="141"/>
        <v>0</v>
      </c>
      <c r="CX148" s="3">
        <f t="shared" si="142"/>
        <v>0</v>
      </c>
      <c r="CY148" s="3">
        <f t="shared" si="176"/>
        <v>0</v>
      </c>
      <c r="CZ148" s="3">
        <f t="shared" si="177"/>
        <v>0</v>
      </c>
      <c r="DC148" s="3" t="s">
        <v>3</v>
      </c>
      <c r="DD148" s="3" t="s">
        <v>3</v>
      </c>
      <c r="DE148" s="3" t="s">
        <v>3</v>
      </c>
      <c r="DF148" s="3" t="s">
        <v>3</v>
      </c>
      <c r="DG148" s="3" t="s">
        <v>3</v>
      </c>
      <c r="DH148" s="3" t="s">
        <v>3</v>
      </c>
      <c r="DI148" s="3" t="s">
        <v>3</v>
      </c>
      <c r="DJ148" s="3" t="s">
        <v>3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216</v>
      </c>
      <c r="DW148" s="3" t="s">
        <v>216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55393904</v>
      </c>
      <c r="EF148" s="3">
        <v>214</v>
      </c>
      <c r="EG148" s="3" t="s">
        <v>217</v>
      </c>
      <c r="EH148" s="3">
        <v>0</v>
      </c>
      <c r="EI148" s="3" t="s">
        <v>3</v>
      </c>
      <c r="EJ148" s="3">
        <v>3</v>
      </c>
      <c r="EK148" s="3">
        <v>400007</v>
      </c>
      <c r="EL148" s="3" t="s">
        <v>217</v>
      </c>
      <c r="EM148" s="3" t="s">
        <v>218</v>
      </c>
      <c r="EO148" s="3" t="s">
        <v>3</v>
      </c>
      <c r="EQ148" s="3">
        <v>131088</v>
      </c>
      <c r="ER148" s="3">
        <v>0</v>
      </c>
      <c r="ES148" s="3">
        <v>2843.08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5</v>
      </c>
      <c r="FC148" s="3">
        <v>1</v>
      </c>
      <c r="FD148" s="3">
        <v>18</v>
      </c>
      <c r="FF148" s="3">
        <v>25189.919999999998</v>
      </c>
      <c r="FQ148" s="3">
        <v>0</v>
      </c>
      <c r="FR148" s="3">
        <f>P148</f>
        <v>172176.92</v>
      </c>
      <c r="FS148" s="3">
        <v>0</v>
      </c>
      <c r="FX148" s="3">
        <v>0</v>
      </c>
      <c r="FY148" s="3">
        <v>0</v>
      </c>
      <c r="GA148" s="3" t="s">
        <v>254</v>
      </c>
      <c r="GD148" s="3">
        <v>1</v>
      </c>
      <c r="GF148" s="3">
        <v>-1287715369</v>
      </c>
      <c r="GG148" s="3">
        <v>2</v>
      </c>
      <c r="GH148" s="3">
        <v>3</v>
      </c>
      <c r="GI148" s="3">
        <v>3</v>
      </c>
      <c r="GJ148" s="3">
        <v>0</v>
      </c>
      <c r="GK148" s="3">
        <v>0</v>
      </c>
      <c r="GL148" s="3">
        <f t="shared" si="143"/>
        <v>0</v>
      </c>
      <c r="GM148" s="3">
        <f t="shared" si="144"/>
        <v>172176.92</v>
      </c>
      <c r="GN148" s="3">
        <f t="shared" si="145"/>
        <v>0</v>
      </c>
      <c r="GO148" s="3">
        <f t="shared" si="146"/>
        <v>0</v>
      </c>
      <c r="GP148" s="3">
        <f t="shared" si="147"/>
        <v>0</v>
      </c>
      <c r="GR148" s="3">
        <v>1</v>
      </c>
      <c r="GS148" s="3">
        <v>1</v>
      </c>
      <c r="GT148" s="3">
        <v>0</v>
      </c>
      <c r="GU148" s="3" t="s">
        <v>3</v>
      </c>
      <c r="GV148" s="3">
        <f t="shared" si="148"/>
        <v>0</v>
      </c>
      <c r="GW148" s="3">
        <v>1</v>
      </c>
      <c r="GX148" s="3">
        <f t="shared" si="149"/>
        <v>0</v>
      </c>
      <c r="HA148" s="3">
        <v>0</v>
      </c>
      <c r="HB148" s="3">
        <v>0</v>
      </c>
      <c r="HC148" s="3">
        <f t="shared" si="150"/>
        <v>0</v>
      </c>
      <c r="HE148" s="3" t="s">
        <v>37</v>
      </c>
      <c r="HF148" s="3" t="s">
        <v>220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5">
      <c r="A149" s="2">
        <v>17</v>
      </c>
      <c r="B149" s="2">
        <v>1</v>
      </c>
      <c r="C149" s="2">
        <f>ROW(SmtRes!A276)</f>
        <v>276</v>
      </c>
      <c r="D149" s="2">
        <f>ROW(EtalonRes!A391)</f>
        <v>391</v>
      </c>
      <c r="E149" s="2" t="s">
        <v>258</v>
      </c>
      <c r="F149" s="2" t="s">
        <v>259</v>
      </c>
      <c r="G149" s="2" t="s">
        <v>260</v>
      </c>
      <c r="H149" s="2" t="s">
        <v>27</v>
      </c>
      <c r="I149" s="2">
        <f>ROUND(24+10+13+1,9)</f>
        <v>48</v>
      </c>
      <c r="J149" s="2">
        <v>0</v>
      </c>
      <c r="K149" s="2">
        <f>ROUND(24+10+13+1,9)</f>
        <v>48</v>
      </c>
      <c r="L149" s="2"/>
      <c r="M149" s="2"/>
      <c r="N149" s="2"/>
      <c r="O149" s="2">
        <f t="shared" si="126"/>
        <v>2050.44</v>
      </c>
      <c r="P149" s="2">
        <f t="shared" si="127"/>
        <v>0</v>
      </c>
      <c r="Q149" s="2">
        <f>(ROUND((ROUND((((ET149*1.2))*AV149*I149),2)*BB149),2)+ROUND((ROUND(((AE149-((EU149*1.2)))*AV149*I149),2)*BS149),2))</f>
        <v>1700.06</v>
      </c>
      <c r="R149" s="2">
        <f>(ROUND((ROUND((((EU149*1.2))*AV149*I149),2)*BS149),2)+ROUND((ROUND(((AE149-((EU149*1.2)))*AV149*I149),2)*BS149),2))</f>
        <v>190.57</v>
      </c>
      <c r="S149" s="2">
        <f t="shared" si="128"/>
        <v>350.38</v>
      </c>
      <c r="T149" s="2">
        <f t="shared" si="129"/>
        <v>0</v>
      </c>
      <c r="U149" s="2">
        <f t="shared" si="130"/>
        <v>31.359743999999996</v>
      </c>
      <c r="V149" s="2">
        <f t="shared" si="131"/>
        <v>0</v>
      </c>
      <c r="W149" s="2">
        <f t="shared" si="132"/>
        <v>0</v>
      </c>
      <c r="X149" s="2">
        <f>(ROUND((((S149+ROUND((ROUND((((EU149*1.2))*AV149*I149),2)*BS149),2))*AT149)/100),2)+ROUND(((ROUND((ROUND(((AE149-((EU149*1.2)))*AV149*I149),2)*BS149),2)*AT149)/100),2))</f>
        <v>486.86</v>
      </c>
      <c r="Y149" s="2">
        <f>(ROUND((((S149+ROUND((ROUND((((EU149*1.2))*AV149*I149),2)*BS149),2))*AU149)/100),2)+ROUND(((ROUND((ROUND(((AE149-((EU149*1.2)))*AV149*I149),2)*BS149),2)*AU149)/100),2))</f>
        <v>248.84</v>
      </c>
      <c r="Z149" s="2"/>
      <c r="AA149" s="2">
        <v>55944368</v>
      </c>
      <c r="AB149" s="2">
        <f t="shared" si="133"/>
        <v>40.799999999999997</v>
      </c>
      <c r="AC149" s="2">
        <f>ROUND(((ES149*1)),6)</f>
        <v>0</v>
      </c>
      <c r="AD149" s="2">
        <f>ROUND(((((ET149*1.2))-((EU149*1.2)))+AE149),6)</f>
        <v>33.828000000000003</v>
      </c>
      <c r="AE149" s="2">
        <f>ROUND(((EU149*1.2)),6)</f>
        <v>3.7919999999999998</v>
      </c>
      <c r="AF149" s="2">
        <f>ROUND(((EV149*1.2)),6)</f>
        <v>6.9720000000000004</v>
      </c>
      <c r="AG149" s="2">
        <f t="shared" si="134"/>
        <v>0</v>
      </c>
      <c r="AH149" s="2">
        <f>((EW149*1.2))</f>
        <v>0.624</v>
      </c>
      <c r="AI149" s="2">
        <f>((EX149*1.2))</f>
        <v>0</v>
      </c>
      <c r="AJ149" s="2">
        <f t="shared" si="135"/>
        <v>0</v>
      </c>
      <c r="AK149" s="2">
        <v>34</v>
      </c>
      <c r="AL149" s="2">
        <v>0</v>
      </c>
      <c r="AM149" s="2">
        <v>28.19</v>
      </c>
      <c r="AN149" s="2">
        <v>3.16</v>
      </c>
      <c r="AO149" s="2">
        <v>5.81</v>
      </c>
      <c r="AP149" s="2">
        <v>0</v>
      </c>
      <c r="AQ149" s="2">
        <v>0.52</v>
      </c>
      <c r="AR149" s="2">
        <v>0</v>
      </c>
      <c r="AS149" s="2">
        <v>0</v>
      </c>
      <c r="AT149" s="2">
        <v>90</v>
      </c>
      <c r="AU149" s="2">
        <v>46</v>
      </c>
      <c r="AV149" s="2">
        <v>1.0469999999999999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0</v>
      </c>
      <c r="BI149" s="2">
        <v>2</v>
      </c>
      <c r="BJ149" s="2" t="s">
        <v>261</v>
      </c>
      <c r="BK149" s="2"/>
      <c r="BL149" s="2"/>
      <c r="BM149" s="2">
        <v>72</v>
      </c>
      <c r="BN149" s="2">
        <v>0</v>
      </c>
      <c r="BO149" s="2" t="s">
        <v>259</v>
      </c>
      <c r="BP149" s="2">
        <v>1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90</v>
      </c>
      <c r="CA149" s="2">
        <v>46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1356</v>
      </c>
      <c r="CO149" s="2">
        <v>0</v>
      </c>
      <c r="CP149" s="2">
        <f t="shared" si="136"/>
        <v>2050.44</v>
      </c>
      <c r="CQ149" s="2">
        <f t="shared" si="137"/>
        <v>0</v>
      </c>
      <c r="CR149" s="2">
        <f>(ROUND((ROUND((((ET149*1.2))*AV149*1),2)*BB149),2)+ROUND((ROUND(((AE149-((EU149*1.2)))*AV149*1),2)*BS149),2))</f>
        <v>35.42</v>
      </c>
      <c r="CS149" s="2">
        <f>(ROUND((ROUND((((EU149*1.2))*AV149*1),2)*BS149),2)+ROUND((ROUND(((AE149-((EU149*1.2)))*AV149*1),2)*BS149),2))</f>
        <v>3.97</v>
      </c>
      <c r="CT149" s="2">
        <f t="shared" si="138"/>
        <v>7.3</v>
      </c>
      <c r="CU149" s="2">
        <f t="shared" si="139"/>
        <v>0</v>
      </c>
      <c r="CV149" s="2">
        <f t="shared" si="140"/>
        <v>0.65332799999999991</v>
      </c>
      <c r="CW149" s="2">
        <f t="shared" si="141"/>
        <v>0</v>
      </c>
      <c r="CX149" s="2">
        <f t="shared" si="142"/>
        <v>0</v>
      </c>
      <c r="CY149" s="2">
        <f>(ROUND((((S149+ROUND((ROUND((((EU149*1.2))*AV149*1),2)*BS149),2))*AT149)/100),2)+ROUND(((ROUND((ROUND(((AE149-((EU149*1.2)))*AV149*1),2)*BS149),2)*AT149)/100),2))</f>
        <v>318.92</v>
      </c>
      <c r="CZ149" s="2">
        <f>(ROUND((((S149+ROUND((ROUND((((EU149*1.2))*AV149*1),2)*BS149),2))*AU149)/100),2)+ROUND(((ROUND((ROUND(((AE149-((EU149*1.2)))*AV149*1),2)*BS149),2)*AU149)/100),2))</f>
        <v>163</v>
      </c>
      <c r="DA149" s="2"/>
      <c r="DB149" s="2">
        <v>109</v>
      </c>
      <c r="DC149" s="2" t="s">
        <v>3</v>
      </c>
      <c r="DD149" s="2" t="s">
        <v>82</v>
      </c>
      <c r="DE149" s="2" t="s">
        <v>83</v>
      </c>
      <c r="DF149" s="2" t="s">
        <v>83</v>
      </c>
      <c r="DG149" s="2" t="s">
        <v>83</v>
      </c>
      <c r="DH149" s="2" t="s">
        <v>3</v>
      </c>
      <c r="DI149" s="2" t="s">
        <v>83</v>
      </c>
      <c r="DJ149" s="2" t="s">
        <v>83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27</v>
      </c>
      <c r="DW149" s="2" t="s">
        <v>27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55393976</v>
      </c>
      <c r="EF149" s="2">
        <v>40</v>
      </c>
      <c r="EG149" s="2" t="s">
        <v>31</v>
      </c>
      <c r="EH149" s="2">
        <v>0</v>
      </c>
      <c r="EI149" s="2" t="s">
        <v>3</v>
      </c>
      <c r="EJ149" s="2">
        <v>2</v>
      </c>
      <c r="EK149" s="2">
        <v>72</v>
      </c>
      <c r="EL149" s="2" t="s">
        <v>32</v>
      </c>
      <c r="EM149" s="2" t="s">
        <v>33</v>
      </c>
      <c r="EN149" s="2"/>
      <c r="EO149" s="2" t="s">
        <v>87</v>
      </c>
      <c r="EP149" s="2"/>
      <c r="EQ149" s="2">
        <v>0</v>
      </c>
      <c r="ER149" s="2">
        <v>34</v>
      </c>
      <c r="ES149" s="2">
        <v>0</v>
      </c>
      <c r="ET149" s="2">
        <v>28.19</v>
      </c>
      <c r="EU149" s="2">
        <v>3.16</v>
      </c>
      <c r="EV149" s="2">
        <v>5.81</v>
      </c>
      <c r="EW149" s="2">
        <v>0.52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90</v>
      </c>
      <c r="FY149" s="2">
        <v>46</v>
      </c>
      <c r="FZ149" s="2"/>
      <c r="GA149" s="2" t="s">
        <v>3</v>
      </c>
      <c r="GB149" s="2"/>
      <c r="GC149" s="2"/>
      <c r="GD149" s="2">
        <v>1</v>
      </c>
      <c r="GE149" s="2"/>
      <c r="GF149" s="2">
        <v>2088275380</v>
      </c>
      <c r="GG149" s="2">
        <v>2</v>
      </c>
      <c r="GH149" s="2">
        <v>1</v>
      </c>
      <c r="GI149" s="2">
        <v>2</v>
      </c>
      <c r="GJ149" s="2">
        <v>0</v>
      </c>
      <c r="GK149" s="2">
        <v>0</v>
      </c>
      <c r="GL149" s="2">
        <f t="shared" si="143"/>
        <v>0</v>
      </c>
      <c r="GM149" s="2">
        <f t="shared" si="144"/>
        <v>2786.14</v>
      </c>
      <c r="GN149" s="2">
        <f t="shared" si="145"/>
        <v>0</v>
      </c>
      <c r="GO149" s="2">
        <f t="shared" si="146"/>
        <v>2786.14</v>
      </c>
      <c r="GP149" s="2">
        <f t="shared" si="147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148"/>
        <v>0</v>
      </c>
      <c r="GW149" s="2">
        <v>1</v>
      </c>
      <c r="GX149" s="2">
        <f t="shared" si="149"/>
        <v>0</v>
      </c>
      <c r="GY149" s="2"/>
      <c r="GZ149" s="2"/>
      <c r="HA149" s="2">
        <v>0</v>
      </c>
      <c r="HB149" s="2">
        <v>0</v>
      </c>
      <c r="HC149" s="2">
        <f t="shared" si="150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5">
      <c r="A150" s="3">
        <v>17</v>
      </c>
      <c r="B150" s="3">
        <v>1</v>
      </c>
      <c r="C150" s="3">
        <f>ROW(SmtRes!A280)</f>
        <v>280</v>
      </c>
      <c r="D150" s="3">
        <f>ROW(EtalonRes!A396)</f>
        <v>396</v>
      </c>
      <c r="E150" s="3" t="s">
        <v>258</v>
      </c>
      <c r="F150" s="3" t="s">
        <v>259</v>
      </c>
      <c r="G150" s="3" t="s">
        <v>260</v>
      </c>
      <c r="H150" s="3" t="s">
        <v>27</v>
      </c>
      <c r="I150" s="3">
        <f>ROUND(24+10+13+1,9)</f>
        <v>48</v>
      </c>
      <c r="J150" s="3">
        <v>0</v>
      </c>
      <c r="K150" s="3">
        <f>ROUND(24+10+13+1,9)</f>
        <v>48</v>
      </c>
      <c r="O150" s="3">
        <f t="shared" si="126"/>
        <v>46145.84</v>
      </c>
      <c r="P150" s="3">
        <f t="shared" si="127"/>
        <v>0</v>
      </c>
      <c r="Q150" s="3">
        <f>(ROUND((ROUND((((ET150*1.2))*AV150*I150),2)*BB150),2)+ROUND((ROUND(((AE150-((EU150*1.2)))*AV150*I150),2)*BS150),2))</f>
        <v>26401.93</v>
      </c>
      <c r="R150" s="3">
        <f>(ROUND((ROUND((((EU150*1.2))*AV150*I150),2)*BS150),2)+ROUND((ROUND(((AE150-((EU150*1.2)))*AV150*I150),2)*BS150),2))</f>
        <v>10738.62</v>
      </c>
      <c r="S150" s="3">
        <f t="shared" si="128"/>
        <v>19743.91</v>
      </c>
      <c r="T150" s="3">
        <f t="shared" si="129"/>
        <v>0</v>
      </c>
      <c r="U150" s="3">
        <f t="shared" si="130"/>
        <v>31.359743999999996</v>
      </c>
      <c r="V150" s="3">
        <f t="shared" si="131"/>
        <v>0</v>
      </c>
      <c r="W150" s="3">
        <f t="shared" si="132"/>
        <v>0</v>
      </c>
      <c r="X150" s="3">
        <f>(ROUND((((S150+ROUND((ROUND((((EU150*1.2))*AV150*I150),2)*BS150),2))*AT150)/100),2)+ROUND(((ROUND((ROUND(((AE150-((EU150*1.2)))*AV150*I150),2)*BS150),2)*AT150)/100),2))</f>
        <v>27434.28</v>
      </c>
      <c r="Y150" s="3">
        <f>(ROUND((((S150+ROUND((ROUND((((EU150*1.2))*AV150*I150),2)*BS150),2))*AU150)/100),2)+ROUND(((ROUND((ROUND(((AE150-((EU150*1.2)))*AV150*I150),2)*BS150),2)*AU150)/100),2))</f>
        <v>14021.96</v>
      </c>
      <c r="AA150" s="3">
        <v>55944370</v>
      </c>
      <c r="AB150" s="3">
        <f t="shared" si="133"/>
        <v>40.799999999999997</v>
      </c>
      <c r="AC150" s="3">
        <f>ROUND(((ES150*1)),6)</f>
        <v>0</v>
      </c>
      <c r="AD150" s="3">
        <f>ROUND(((((ET150*1.2))-((EU150*1.2)))+AE150),6)</f>
        <v>33.828000000000003</v>
      </c>
      <c r="AE150" s="3">
        <f>ROUND(((EU150*1.2)),6)</f>
        <v>3.7919999999999998</v>
      </c>
      <c r="AF150" s="3">
        <f>ROUND(((EV150*1.2)),6)</f>
        <v>6.9720000000000004</v>
      </c>
      <c r="AG150" s="3">
        <f t="shared" si="134"/>
        <v>0</v>
      </c>
      <c r="AH150" s="3">
        <f>((EW150*1.2))</f>
        <v>0.624</v>
      </c>
      <c r="AI150" s="3">
        <f>((EX150*1.2))</f>
        <v>0</v>
      </c>
      <c r="AJ150" s="3">
        <f t="shared" si="135"/>
        <v>0</v>
      </c>
      <c r="AK150" s="3">
        <v>34</v>
      </c>
      <c r="AL150" s="3">
        <v>0</v>
      </c>
      <c r="AM150" s="3">
        <v>28.19</v>
      </c>
      <c r="AN150" s="3">
        <v>3.16</v>
      </c>
      <c r="AO150" s="3">
        <v>5.81</v>
      </c>
      <c r="AP150" s="3">
        <v>0</v>
      </c>
      <c r="AQ150" s="3">
        <v>0.52</v>
      </c>
      <c r="AR150" s="3">
        <v>0</v>
      </c>
      <c r="AS150" s="3">
        <v>0</v>
      </c>
      <c r="AT150" s="3">
        <v>90</v>
      </c>
      <c r="AU150" s="3">
        <v>46</v>
      </c>
      <c r="AV150" s="3">
        <v>1.0469999999999999</v>
      </c>
      <c r="AW150" s="3">
        <v>1</v>
      </c>
      <c r="AZ150" s="3">
        <v>1</v>
      </c>
      <c r="BA150" s="3">
        <v>56.35</v>
      </c>
      <c r="BB150" s="3">
        <v>15.53</v>
      </c>
      <c r="BC150" s="3">
        <v>1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0</v>
      </c>
      <c r="BI150" s="3">
        <v>2</v>
      </c>
      <c r="BJ150" s="3" t="s">
        <v>261</v>
      </c>
      <c r="BM150" s="3">
        <v>72</v>
      </c>
      <c r="BN150" s="3">
        <v>0</v>
      </c>
      <c r="BO150" s="3" t="s">
        <v>259</v>
      </c>
      <c r="BP150" s="3">
        <v>1</v>
      </c>
      <c r="BQ150" s="3">
        <v>40</v>
      </c>
      <c r="BR150" s="3">
        <v>0</v>
      </c>
      <c r="BS150" s="3">
        <v>56.35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90</v>
      </c>
      <c r="CA150" s="3">
        <v>46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1356</v>
      </c>
      <c r="CO150" s="3">
        <v>0</v>
      </c>
      <c r="CP150" s="3">
        <f t="shared" si="136"/>
        <v>46145.84</v>
      </c>
      <c r="CQ150" s="3">
        <f t="shared" si="137"/>
        <v>0</v>
      </c>
      <c r="CR150" s="3">
        <f>(ROUND((ROUND((((ET150*1.2))*AV150*1),2)*BB150),2)+ROUND((ROUND(((AE150-((EU150*1.2)))*AV150*1),2)*BS150),2))</f>
        <v>550.07000000000005</v>
      </c>
      <c r="CS150" s="3">
        <f>(ROUND((ROUND((((EU150*1.2))*AV150*1),2)*BS150),2)+ROUND((ROUND(((AE150-((EU150*1.2)))*AV150*1),2)*BS150),2))</f>
        <v>223.71</v>
      </c>
      <c r="CT150" s="3">
        <f t="shared" si="138"/>
        <v>411.36</v>
      </c>
      <c r="CU150" s="3">
        <f t="shared" si="139"/>
        <v>0</v>
      </c>
      <c r="CV150" s="3">
        <f t="shared" si="140"/>
        <v>0.65332799999999991</v>
      </c>
      <c r="CW150" s="3">
        <f t="shared" si="141"/>
        <v>0</v>
      </c>
      <c r="CX150" s="3">
        <f t="shared" si="142"/>
        <v>0</v>
      </c>
      <c r="CY150" s="3">
        <f>(ROUND((((S150+ROUND((ROUND((((EU150*1.2))*AV150*1),2)*BS150),2))*AT150)/100),2)+ROUND(((ROUND((ROUND(((AE150-((EU150*1.2)))*AV150*1),2)*BS150),2)*AT150)/100),2))</f>
        <v>17970.86</v>
      </c>
      <c r="CZ150" s="3">
        <f>(ROUND((((S150+ROUND((ROUND((((EU150*1.2))*AV150*1),2)*BS150),2))*AU150)/100),2)+ROUND(((ROUND((ROUND(((AE150-((EU150*1.2)))*AV150*1),2)*BS150),2)*AU150)/100),2))</f>
        <v>9185.11</v>
      </c>
      <c r="DB150" s="3">
        <v>110</v>
      </c>
      <c r="DC150" s="3" t="s">
        <v>3</v>
      </c>
      <c r="DD150" s="3" t="s">
        <v>82</v>
      </c>
      <c r="DE150" s="3" t="s">
        <v>83</v>
      </c>
      <c r="DF150" s="3" t="s">
        <v>83</v>
      </c>
      <c r="DG150" s="3" t="s">
        <v>83</v>
      </c>
      <c r="DH150" s="3" t="s">
        <v>3</v>
      </c>
      <c r="DI150" s="3" t="s">
        <v>83</v>
      </c>
      <c r="DJ150" s="3" t="s">
        <v>83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27</v>
      </c>
      <c r="DW150" s="3" t="s">
        <v>27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55393976</v>
      </c>
      <c r="EF150" s="3">
        <v>40</v>
      </c>
      <c r="EG150" s="3" t="s">
        <v>31</v>
      </c>
      <c r="EH150" s="3">
        <v>0</v>
      </c>
      <c r="EI150" s="3" t="s">
        <v>3</v>
      </c>
      <c r="EJ150" s="3">
        <v>2</v>
      </c>
      <c r="EK150" s="3">
        <v>72</v>
      </c>
      <c r="EL150" s="3" t="s">
        <v>32</v>
      </c>
      <c r="EM150" s="3" t="s">
        <v>33</v>
      </c>
      <c r="EO150" s="3" t="s">
        <v>87</v>
      </c>
      <c r="EQ150" s="3">
        <v>0</v>
      </c>
      <c r="ER150" s="3">
        <v>34</v>
      </c>
      <c r="ES150" s="3">
        <v>0</v>
      </c>
      <c r="ET150" s="3">
        <v>28.19</v>
      </c>
      <c r="EU150" s="3">
        <v>3.16</v>
      </c>
      <c r="EV150" s="3">
        <v>5.81</v>
      </c>
      <c r="EW150" s="3">
        <v>0.52</v>
      </c>
      <c r="EX150" s="3">
        <v>0</v>
      </c>
      <c r="EY150" s="3">
        <v>0</v>
      </c>
      <c r="FQ150" s="3">
        <v>0</v>
      </c>
      <c r="FR150" s="3">
        <v>0</v>
      </c>
      <c r="FS150" s="3">
        <v>0</v>
      </c>
      <c r="FX150" s="3">
        <v>90</v>
      </c>
      <c r="FY150" s="3">
        <v>46</v>
      </c>
      <c r="GA150" s="3" t="s">
        <v>3</v>
      </c>
      <c r="GD150" s="3">
        <v>1</v>
      </c>
      <c r="GF150" s="3">
        <v>2088275380</v>
      </c>
      <c r="GG150" s="3">
        <v>2</v>
      </c>
      <c r="GH150" s="3">
        <v>1</v>
      </c>
      <c r="GI150" s="3">
        <v>2</v>
      </c>
      <c r="GJ150" s="3">
        <v>0</v>
      </c>
      <c r="GK150" s="3">
        <v>0</v>
      </c>
      <c r="GL150" s="3">
        <f t="shared" si="143"/>
        <v>0</v>
      </c>
      <c r="GM150" s="3">
        <f t="shared" si="144"/>
        <v>87602.08</v>
      </c>
      <c r="GN150" s="3">
        <f t="shared" si="145"/>
        <v>0</v>
      </c>
      <c r="GO150" s="3">
        <f t="shared" si="146"/>
        <v>87602.08</v>
      </c>
      <c r="GP150" s="3">
        <f t="shared" si="147"/>
        <v>0</v>
      </c>
      <c r="GR150" s="3">
        <v>0</v>
      </c>
      <c r="GS150" s="3">
        <v>3</v>
      </c>
      <c r="GT150" s="3">
        <v>0</v>
      </c>
      <c r="GU150" s="3" t="s">
        <v>3</v>
      </c>
      <c r="GV150" s="3">
        <f t="shared" si="148"/>
        <v>0</v>
      </c>
      <c r="GW150" s="3">
        <v>1</v>
      </c>
      <c r="GX150" s="3">
        <f t="shared" si="149"/>
        <v>0</v>
      </c>
      <c r="HA150" s="3">
        <v>0</v>
      </c>
      <c r="HB150" s="3">
        <v>0</v>
      </c>
      <c r="HC150" s="3">
        <f t="shared" si="150"/>
        <v>0</v>
      </c>
      <c r="HE150" s="3" t="s">
        <v>3</v>
      </c>
      <c r="HF150" s="3" t="s">
        <v>3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5">
      <c r="A151" s="2">
        <v>18</v>
      </c>
      <c r="B151" s="2">
        <v>1</v>
      </c>
      <c r="C151" s="2">
        <v>276</v>
      </c>
      <c r="D151" s="2"/>
      <c r="E151" s="2" t="s">
        <v>262</v>
      </c>
      <c r="F151" s="2" t="s">
        <v>209</v>
      </c>
      <c r="G151" s="2" t="s">
        <v>210</v>
      </c>
      <c r="H151" s="2" t="s">
        <v>211</v>
      </c>
      <c r="I151" s="2">
        <f>I149*J151</f>
        <v>1.5000000000000002E-5</v>
      </c>
      <c r="J151" s="2">
        <v>3.1250000000000003E-7</v>
      </c>
      <c r="K151" s="2">
        <v>3.2000000000000001E-7</v>
      </c>
      <c r="L151" s="2"/>
      <c r="M151" s="2"/>
      <c r="N151" s="2"/>
      <c r="O151" s="2">
        <f t="shared" si="126"/>
        <v>0.34</v>
      </c>
      <c r="P151" s="2">
        <f t="shared" si="127"/>
        <v>0.34</v>
      </c>
      <c r="Q151" s="2">
        <f>(ROUND((ROUND(((ET151)*AV151*I151),2)*BB151),2)+ROUND((ROUND(((AE151-(EU151))*AV151*I151),2)*BS151),2))</f>
        <v>0</v>
      </c>
      <c r="R151" s="2">
        <f>(ROUND((ROUND(((EU151)*AV151*I151),2)*BS151),2)+ROUND((ROUND(((AE151-(EU151))*AV151*I151),2)*BS151),2))</f>
        <v>0</v>
      </c>
      <c r="S151" s="2">
        <f t="shared" si="128"/>
        <v>0</v>
      </c>
      <c r="T151" s="2">
        <f t="shared" si="129"/>
        <v>0</v>
      </c>
      <c r="U151" s="2">
        <f t="shared" si="130"/>
        <v>0</v>
      </c>
      <c r="V151" s="2">
        <f t="shared" si="131"/>
        <v>0</v>
      </c>
      <c r="W151" s="2">
        <f t="shared" si="132"/>
        <v>0</v>
      </c>
      <c r="X151" s="2">
        <f>(ROUND((((S151+ROUND((ROUND(((EU151)*AV151*I151),2)*BS151),2))*AT151)/100),2)+ROUND(((ROUND((ROUND(((AE151-(EU151))*AV151*I151),2)*BS151),2)*AT151)/100),2))</f>
        <v>0</v>
      </c>
      <c r="Y151" s="2">
        <f>(ROUND((((S151+ROUND((ROUND(((EU151)*AV151*I151),2)*BS151),2))*AU151)/100),2)+ROUND(((ROUND((ROUND(((AE151-(EU151))*AV151*I151),2)*BS151),2)*AU151)/100),2))</f>
        <v>0</v>
      </c>
      <c r="Z151" s="2"/>
      <c r="AA151" s="2">
        <v>55944368</v>
      </c>
      <c r="AB151" s="2">
        <f t="shared" si="133"/>
        <v>22524.65</v>
      </c>
      <c r="AC151" s="2">
        <f>ROUND((ES151),6)</f>
        <v>22524.65</v>
      </c>
      <c r="AD151" s="2">
        <f>ROUND((((ET151)-(EU151))+AE151),6)</f>
        <v>0</v>
      </c>
      <c r="AE151" s="2">
        <f>ROUND((EU151),6)</f>
        <v>0</v>
      </c>
      <c r="AF151" s="2">
        <f>ROUND((EV151),6)</f>
        <v>0</v>
      </c>
      <c r="AG151" s="2">
        <f t="shared" si="134"/>
        <v>0</v>
      </c>
      <c r="AH151" s="2">
        <f>(EW151)</f>
        <v>0</v>
      </c>
      <c r="AI151" s="2">
        <f>(EX151)</f>
        <v>0</v>
      </c>
      <c r="AJ151" s="2">
        <f t="shared" si="135"/>
        <v>0</v>
      </c>
      <c r="AK151" s="2">
        <v>22524.65</v>
      </c>
      <c r="AL151" s="2">
        <v>22524.65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90</v>
      </c>
      <c r="AU151" s="2">
        <v>46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2</v>
      </c>
      <c r="BJ151" s="2" t="s">
        <v>212</v>
      </c>
      <c r="BK151" s="2"/>
      <c r="BL151" s="2"/>
      <c r="BM151" s="2">
        <v>72</v>
      </c>
      <c r="BN151" s="2">
        <v>0</v>
      </c>
      <c r="BO151" s="2" t="s">
        <v>3</v>
      </c>
      <c r="BP151" s="2">
        <v>0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90</v>
      </c>
      <c r="CA151" s="2">
        <v>46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3</v>
      </c>
      <c r="CO151" s="2">
        <v>0</v>
      </c>
      <c r="CP151" s="2">
        <f t="shared" si="136"/>
        <v>0.34</v>
      </c>
      <c r="CQ151" s="2">
        <f t="shared" si="137"/>
        <v>22524.65</v>
      </c>
      <c r="CR151" s="2">
        <f>(ROUND((ROUND(((ET151)*AV151*1),2)*BB151),2)+ROUND((ROUND(((AE151-(EU151))*AV151*1),2)*BS151),2))</f>
        <v>0</v>
      </c>
      <c r="CS151" s="2">
        <f>(ROUND((ROUND(((EU151)*AV151*1),2)*BS151),2)+ROUND((ROUND(((AE151-(EU151))*AV151*1),2)*BS151),2))</f>
        <v>0</v>
      </c>
      <c r="CT151" s="2">
        <f t="shared" si="138"/>
        <v>0</v>
      </c>
      <c r="CU151" s="2">
        <f t="shared" si="139"/>
        <v>0</v>
      </c>
      <c r="CV151" s="2">
        <f t="shared" si="140"/>
        <v>0</v>
      </c>
      <c r="CW151" s="2">
        <f t="shared" si="141"/>
        <v>0</v>
      </c>
      <c r="CX151" s="2">
        <f t="shared" si="142"/>
        <v>0</v>
      </c>
      <c r="CY151" s="2">
        <f>(ROUND((((S151+ROUND((ROUND(((EU151)*AV151*1),2)*BS151),2))*AT151)/100),2)+ROUND(((ROUND((ROUND(((AE151-(EU151))*AV151*1),2)*BS151),2)*AT151)/100),2))</f>
        <v>0</v>
      </c>
      <c r="CZ151" s="2">
        <f>(ROUND((((S151+ROUND((ROUND(((EU151)*AV151*1),2)*BS151),2))*AU151)/100),2)+ROUND(((ROUND((ROUND(((AE151-(EU151))*AV151*1),2)*BS151),2)*AU151)/100),2))</f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1009</v>
      </c>
      <c r="DV151" s="2" t="s">
        <v>211</v>
      </c>
      <c r="DW151" s="2" t="s">
        <v>211</v>
      </c>
      <c r="DX151" s="2">
        <v>1000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55393976</v>
      </c>
      <c r="EF151" s="2">
        <v>40</v>
      </c>
      <c r="EG151" s="2" t="s">
        <v>31</v>
      </c>
      <c r="EH151" s="2">
        <v>0</v>
      </c>
      <c r="EI151" s="2" t="s">
        <v>3</v>
      </c>
      <c r="EJ151" s="2">
        <v>2</v>
      </c>
      <c r="EK151" s="2">
        <v>72</v>
      </c>
      <c r="EL151" s="2" t="s">
        <v>32</v>
      </c>
      <c r="EM151" s="2" t="s">
        <v>33</v>
      </c>
      <c r="EN151" s="2"/>
      <c r="EO151" s="2" t="s">
        <v>3</v>
      </c>
      <c r="EP151" s="2"/>
      <c r="EQ151" s="2">
        <v>0</v>
      </c>
      <c r="ER151" s="2">
        <v>22524.65</v>
      </c>
      <c r="ES151" s="2">
        <v>22524.65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90</v>
      </c>
      <c r="FY151" s="2">
        <v>46</v>
      </c>
      <c r="FZ151" s="2"/>
      <c r="GA151" s="2" t="s">
        <v>3</v>
      </c>
      <c r="GB151" s="2"/>
      <c r="GC151" s="2"/>
      <c r="GD151" s="2">
        <v>1</v>
      </c>
      <c r="GE151" s="2"/>
      <c r="GF151" s="2">
        <v>1706974629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43"/>
        <v>0</v>
      </c>
      <c r="GM151" s="2">
        <f t="shared" si="144"/>
        <v>0.34</v>
      </c>
      <c r="GN151" s="2">
        <f t="shared" si="145"/>
        <v>0</v>
      </c>
      <c r="GO151" s="2">
        <f t="shared" si="146"/>
        <v>0.34</v>
      </c>
      <c r="GP151" s="2">
        <f t="shared" si="147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48"/>
        <v>0</v>
      </c>
      <c r="GW151" s="2">
        <v>1</v>
      </c>
      <c r="GX151" s="2">
        <f t="shared" si="149"/>
        <v>0</v>
      </c>
      <c r="GY151" s="2"/>
      <c r="GZ151" s="2"/>
      <c r="HA151" s="2">
        <v>0</v>
      </c>
      <c r="HB151" s="2">
        <v>0</v>
      </c>
      <c r="HC151" s="2">
        <f t="shared" si="150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5">
      <c r="A152" s="3">
        <v>18</v>
      </c>
      <c r="B152" s="3">
        <v>1</v>
      </c>
      <c r="C152" s="3">
        <v>280</v>
      </c>
      <c r="E152" s="3" t="s">
        <v>262</v>
      </c>
      <c r="F152" s="3" t="s">
        <v>209</v>
      </c>
      <c r="G152" s="3" t="s">
        <v>210</v>
      </c>
      <c r="H152" s="3" t="s">
        <v>211</v>
      </c>
      <c r="I152" s="3">
        <f>I150*J152</f>
        <v>1.5000000000000002E-5</v>
      </c>
      <c r="J152" s="3">
        <v>3.1250000000000003E-7</v>
      </c>
      <c r="K152" s="3">
        <v>3.2000000000000001E-7</v>
      </c>
      <c r="O152" s="3">
        <f t="shared" si="126"/>
        <v>2.02</v>
      </c>
      <c r="P152" s="3">
        <f t="shared" si="127"/>
        <v>2.02</v>
      </c>
      <c r="Q152" s="3">
        <f>(ROUND((ROUND(((ET152)*AV152*I152),2)*BB152),2)+ROUND((ROUND(((AE152-(EU152))*AV152*I152),2)*BS152),2))</f>
        <v>0</v>
      </c>
      <c r="R152" s="3">
        <f>(ROUND((ROUND(((EU152)*AV152*I152),2)*BS152),2)+ROUND((ROUND(((AE152-(EU152))*AV152*I152),2)*BS152),2))</f>
        <v>0</v>
      </c>
      <c r="S152" s="3">
        <f t="shared" si="128"/>
        <v>0</v>
      </c>
      <c r="T152" s="3">
        <f t="shared" si="129"/>
        <v>0</v>
      </c>
      <c r="U152" s="3">
        <f t="shared" si="130"/>
        <v>0</v>
      </c>
      <c r="V152" s="3">
        <f t="shared" si="131"/>
        <v>0</v>
      </c>
      <c r="W152" s="3">
        <f t="shared" si="132"/>
        <v>0</v>
      </c>
      <c r="X152" s="3">
        <f>(ROUND((((S152+ROUND((ROUND(((EU152)*AV152*I152),2)*BS152),2))*AT152)/100),2)+ROUND(((ROUND((ROUND(((AE152-(EU152))*AV152*I152),2)*BS152),2)*AT152)/100),2))</f>
        <v>0</v>
      </c>
      <c r="Y152" s="3">
        <f>(ROUND((((S152+ROUND((ROUND(((EU152)*AV152*I152),2)*BS152),2))*AU152)/100),2)+ROUND(((ROUND((ROUND(((AE152-(EU152))*AV152*I152),2)*BS152),2)*AU152)/100),2))</f>
        <v>0</v>
      </c>
      <c r="AA152" s="3">
        <v>55944370</v>
      </c>
      <c r="AB152" s="3">
        <f t="shared" si="133"/>
        <v>22524.65</v>
      </c>
      <c r="AC152" s="3">
        <f>ROUND((ES152),6)</f>
        <v>22524.65</v>
      </c>
      <c r="AD152" s="3">
        <f>ROUND((((ET152)-(EU152))+AE152),6)</f>
        <v>0</v>
      </c>
      <c r="AE152" s="3">
        <f>ROUND((EU152),6)</f>
        <v>0</v>
      </c>
      <c r="AF152" s="3">
        <f>ROUND((EV152),6)</f>
        <v>0</v>
      </c>
      <c r="AG152" s="3">
        <f t="shared" si="134"/>
        <v>0</v>
      </c>
      <c r="AH152" s="3">
        <f>(EW152)</f>
        <v>0</v>
      </c>
      <c r="AI152" s="3">
        <f>(EX152)</f>
        <v>0</v>
      </c>
      <c r="AJ152" s="3">
        <f t="shared" si="135"/>
        <v>0</v>
      </c>
      <c r="AK152" s="3">
        <v>22524.65</v>
      </c>
      <c r="AL152" s="3">
        <v>22524.65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90</v>
      </c>
      <c r="AU152" s="3">
        <v>46</v>
      </c>
      <c r="AV152" s="3">
        <v>1</v>
      </c>
      <c r="AW152" s="3">
        <v>1</v>
      </c>
      <c r="AZ152" s="3">
        <v>1</v>
      </c>
      <c r="BA152" s="3">
        <v>1</v>
      </c>
      <c r="BB152" s="3">
        <v>1</v>
      </c>
      <c r="BC152" s="3">
        <v>5.93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3</v>
      </c>
      <c r="BI152" s="3">
        <v>2</v>
      </c>
      <c r="BJ152" s="3" t="s">
        <v>212</v>
      </c>
      <c r="BM152" s="3">
        <v>72</v>
      </c>
      <c r="BN152" s="3">
        <v>0</v>
      </c>
      <c r="BO152" s="3" t="s">
        <v>209</v>
      </c>
      <c r="BP152" s="3">
        <v>1</v>
      </c>
      <c r="BQ152" s="3">
        <v>40</v>
      </c>
      <c r="BR152" s="3">
        <v>0</v>
      </c>
      <c r="BS152" s="3">
        <v>1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90</v>
      </c>
      <c r="CA152" s="3">
        <v>46</v>
      </c>
      <c r="CB152" s="3" t="s">
        <v>3</v>
      </c>
      <c r="CE152" s="3">
        <v>1566</v>
      </c>
      <c r="CF152" s="3">
        <v>0</v>
      </c>
      <c r="CG152" s="3">
        <v>0</v>
      </c>
      <c r="CM152" s="3">
        <v>0</v>
      </c>
      <c r="CN152" s="3" t="s">
        <v>3</v>
      </c>
      <c r="CO152" s="3">
        <v>0</v>
      </c>
      <c r="CP152" s="3">
        <f t="shared" si="136"/>
        <v>2.02</v>
      </c>
      <c r="CQ152" s="3">
        <f t="shared" si="137"/>
        <v>133571.17000000001</v>
      </c>
      <c r="CR152" s="3">
        <f>(ROUND((ROUND(((ET152)*AV152*1),2)*BB152),2)+ROUND((ROUND(((AE152-(EU152))*AV152*1),2)*BS152),2))</f>
        <v>0</v>
      </c>
      <c r="CS152" s="3">
        <f>(ROUND((ROUND(((EU152)*AV152*1),2)*BS152),2)+ROUND((ROUND(((AE152-(EU152))*AV152*1),2)*BS152),2))</f>
        <v>0</v>
      </c>
      <c r="CT152" s="3">
        <f t="shared" si="138"/>
        <v>0</v>
      </c>
      <c r="CU152" s="3">
        <f t="shared" si="139"/>
        <v>0</v>
      </c>
      <c r="CV152" s="3">
        <f t="shared" si="140"/>
        <v>0</v>
      </c>
      <c r="CW152" s="3">
        <f t="shared" si="141"/>
        <v>0</v>
      </c>
      <c r="CX152" s="3">
        <f t="shared" si="142"/>
        <v>0</v>
      </c>
      <c r="CY152" s="3">
        <f>(ROUND((((S152+ROUND((ROUND(((EU152)*AV152*1),2)*BS152),2))*AT152)/100),2)+ROUND(((ROUND((ROUND(((AE152-(EU152))*AV152*1),2)*BS152),2)*AT152)/100),2))</f>
        <v>0</v>
      </c>
      <c r="CZ152" s="3">
        <f>(ROUND((((S152+ROUND((ROUND(((EU152)*AV152*1),2)*BS152),2))*AU152)/100),2)+ROUND(((ROUND((ROUND(((AE152-(EU152))*AV152*1),2)*BS152),2)*AU152)/100),2))</f>
        <v>0</v>
      </c>
      <c r="DC152" s="3" t="s">
        <v>3</v>
      </c>
      <c r="DD152" s="3" t="s">
        <v>3</v>
      </c>
      <c r="DE152" s="3" t="s">
        <v>3</v>
      </c>
      <c r="DF152" s="3" t="s">
        <v>3</v>
      </c>
      <c r="DG152" s="3" t="s">
        <v>3</v>
      </c>
      <c r="DH152" s="3" t="s">
        <v>3</v>
      </c>
      <c r="DI152" s="3" t="s">
        <v>3</v>
      </c>
      <c r="DJ152" s="3" t="s">
        <v>3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1009</v>
      </c>
      <c r="DV152" s="3" t="s">
        <v>211</v>
      </c>
      <c r="DW152" s="3" t="s">
        <v>211</v>
      </c>
      <c r="DX152" s="3">
        <v>1000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55393976</v>
      </c>
      <c r="EF152" s="3">
        <v>40</v>
      </c>
      <c r="EG152" s="3" t="s">
        <v>31</v>
      </c>
      <c r="EH152" s="3">
        <v>0</v>
      </c>
      <c r="EI152" s="3" t="s">
        <v>3</v>
      </c>
      <c r="EJ152" s="3">
        <v>2</v>
      </c>
      <c r="EK152" s="3">
        <v>72</v>
      </c>
      <c r="EL152" s="3" t="s">
        <v>32</v>
      </c>
      <c r="EM152" s="3" t="s">
        <v>33</v>
      </c>
      <c r="EO152" s="3" t="s">
        <v>3</v>
      </c>
      <c r="EQ152" s="3">
        <v>0</v>
      </c>
      <c r="ER152" s="3">
        <v>22524.65</v>
      </c>
      <c r="ES152" s="3">
        <v>22524.65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FQ152" s="3">
        <v>0</v>
      </c>
      <c r="FR152" s="3">
        <v>0</v>
      </c>
      <c r="FS152" s="3">
        <v>0</v>
      </c>
      <c r="FX152" s="3">
        <v>90</v>
      </c>
      <c r="FY152" s="3">
        <v>46</v>
      </c>
      <c r="GA152" s="3" t="s">
        <v>3</v>
      </c>
      <c r="GD152" s="3">
        <v>1</v>
      </c>
      <c r="GF152" s="3">
        <v>1706974629</v>
      </c>
      <c r="GG152" s="3">
        <v>2</v>
      </c>
      <c r="GH152" s="3">
        <v>1</v>
      </c>
      <c r="GI152" s="3">
        <v>2</v>
      </c>
      <c r="GJ152" s="3">
        <v>0</v>
      </c>
      <c r="GK152" s="3">
        <v>0</v>
      </c>
      <c r="GL152" s="3">
        <f t="shared" si="143"/>
        <v>0</v>
      </c>
      <c r="GM152" s="3">
        <f t="shared" si="144"/>
        <v>2.02</v>
      </c>
      <c r="GN152" s="3">
        <f t="shared" si="145"/>
        <v>0</v>
      </c>
      <c r="GO152" s="3">
        <f t="shared" si="146"/>
        <v>2.02</v>
      </c>
      <c r="GP152" s="3">
        <f t="shared" si="147"/>
        <v>0</v>
      </c>
      <c r="GR152" s="3">
        <v>0</v>
      </c>
      <c r="GS152" s="3">
        <v>3</v>
      </c>
      <c r="GT152" s="3">
        <v>0</v>
      </c>
      <c r="GU152" s="3" t="s">
        <v>3</v>
      </c>
      <c r="GV152" s="3">
        <f t="shared" si="148"/>
        <v>0</v>
      </c>
      <c r="GW152" s="3">
        <v>1</v>
      </c>
      <c r="GX152" s="3">
        <f t="shared" si="149"/>
        <v>0</v>
      </c>
      <c r="HA152" s="3">
        <v>0</v>
      </c>
      <c r="HB152" s="3">
        <v>0</v>
      </c>
      <c r="HC152" s="3">
        <f t="shared" si="150"/>
        <v>0</v>
      </c>
      <c r="HE152" s="3" t="s">
        <v>3</v>
      </c>
      <c r="HF152" s="3" t="s">
        <v>3</v>
      </c>
      <c r="HM152" s="3" t="s">
        <v>3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5">
      <c r="A153" s="2">
        <v>17</v>
      </c>
      <c r="B153" s="2">
        <v>1</v>
      </c>
      <c r="C153" s="2">
        <f>ROW(SmtRes!A282)</f>
        <v>282</v>
      </c>
      <c r="D153" s="2">
        <f>ROW(EtalonRes!A399)</f>
        <v>399</v>
      </c>
      <c r="E153" s="2" t="s">
        <v>3</v>
      </c>
      <c r="F153" s="2" t="s">
        <v>25</v>
      </c>
      <c r="G153" s="2" t="s">
        <v>207</v>
      </c>
      <c r="H153" s="2" t="s">
        <v>27</v>
      </c>
      <c r="I153" s="2">
        <f>ROUND(24+10+13+1,9)</f>
        <v>48</v>
      </c>
      <c r="J153" s="2">
        <v>0</v>
      </c>
      <c r="K153" s="2">
        <f>ROUND(24+10+13+1,9)</f>
        <v>48</v>
      </c>
      <c r="L153" s="2"/>
      <c r="M153" s="2"/>
      <c r="N153" s="2"/>
      <c r="O153" s="2">
        <f t="shared" ref="O153:O184" si="178">ROUND(CP153,2)</f>
        <v>407.07</v>
      </c>
      <c r="P153" s="2">
        <f t="shared" ref="P153:P184" si="179">ROUND((ROUND((AC153*AW153*I153),2)*BC153),2)</f>
        <v>0</v>
      </c>
      <c r="Q153" s="2">
        <f>(ROUND((ROUND((((ET153*1.2))*AV153*I153),2)*BB153),2)+ROUND((ROUND(((AE153-((EU153*1.2)))*AV153*I153),2)*BS153),2))</f>
        <v>0</v>
      </c>
      <c r="R153" s="2">
        <f>(ROUND((ROUND((((EU153*1.2))*AV153*I153),2)*BS153),2)+ROUND((ROUND(((AE153-((EU153*1.2)))*AV153*I153),2)*BS153),2))</f>
        <v>0</v>
      </c>
      <c r="S153" s="2">
        <f t="shared" ref="S153:S184" si="180">ROUND((ROUND((AF153*AV153*I153),2)*BA153),2)</f>
        <v>407.07</v>
      </c>
      <c r="T153" s="2">
        <f t="shared" ref="T153:T184" si="181">ROUND(CU153*I153,2)</f>
        <v>0</v>
      </c>
      <c r="U153" s="2">
        <f t="shared" ref="U153:U184" si="182">CV153*I153</f>
        <v>31.359743999999996</v>
      </c>
      <c r="V153" s="2">
        <f t="shared" ref="V153:V184" si="183">CW153*I153</f>
        <v>0</v>
      </c>
      <c r="W153" s="2">
        <f t="shared" ref="W153:W184" si="184">ROUND(CX153*I153,2)</f>
        <v>0</v>
      </c>
      <c r="X153" s="2">
        <f>(ROUND((((S153+ROUND((ROUND((((EU153*1.2))*AV153*I153),2)*BS153),2))*AT153)/100),2)+ROUND(((ROUND((ROUND(((AE153-((EU153*1.2)))*AV153*I153),2)*BS153),2)*AT153)/100),2))</f>
        <v>366.36</v>
      </c>
      <c r="Y153" s="2">
        <f>(ROUND((((S153+ROUND((ROUND((((EU153*1.2))*AV153*I153),2)*BS153),2))*AU153)/100),2)+ROUND(((ROUND((ROUND(((AE153-((EU153*1.2)))*AV153*I153),2)*BS153),2)*AU153)/100),2))</f>
        <v>187.25</v>
      </c>
      <c r="Z153" s="2"/>
      <c r="AA153" s="2">
        <v>-1</v>
      </c>
      <c r="AB153" s="2">
        <f t="shared" ref="AB153:AB184" si="185">ROUND((AC153+AD153+AF153),6)</f>
        <v>8.1</v>
      </c>
      <c r="AC153" s="2">
        <f>ROUND(((ES153*1)),6)</f>
        <v>0</v>
      </c>
      <c r="AD153" s="2">
        <f>ROUND(((((ET153*1.2))-((EU153*1.2)))+AE153),6)</f>
        <v>0</v>
      </c>
      <c r="AE153" s="2">
        <f>ROUND(((EU153*1.2)),6)</f>
        <v>0</v>
      </c>
      <c r="AF153" s="2">
        <f>ROUND(((EV153*1.2)),6)</f>
        <v>8.1</v>
      </c>
      <c r="AG153" s="2">
        <f t="shared" ref="AG153:AG184" si="186">ROUND((AP153),6)</f>
        <v>0</v>
      </c>
      <c r="AH153" s="2">
        <f>((EW153*1.2))</f>
        <v>0.624</v>
      </c>
      <c r="AI153" s="2">
        <f>((EX153*1.2))</f>
        <v>0</v>
      </c>
      <c r="AJ153" s="2">
        <f t="shared" ref="AJ153:AJ184" si="187">(AS153)</f>
        <v>0</v>
      </c>
      <c r="AK153" s="2">
        <v>6.75</v>
      </c>
      <c r="AL153" s="2">
        <v>0</v>
      </c>
      <c r="AM153" s="2">
        <v>0</v>
      </c>
      <c r="AN153" s="2">
        <v>0</v>
      </c>
      <c r="AO153" s="2">
        <v>6.75</v>
      </c>
      <c r="AP153" s="2">
        <v>0</v>
      </c>
      <c r="AQ153" s="2">
        <v>0.52</v>
      </c>
      <c r="AR153" s="2">
        <v>0</v>
      </c>
      <c r="AS153" s="2">
        <v>0</v>
      </c>
      <c r="AT153" s="2">
        <v>90</v>
      </c>
      <c r="AU153" s="2">
        <v>46</v>
      </c>
      <c r="AV153" s="2">
        <v>1.0469999999999999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0</v>
      </c>
      <c r="BI153" s="2">
        <v>2</v>
      </c>
      <c r="BJ153" s="2" t="s">
        <v>28</v>
      </c>
      <c r="BK153" s="2"/>
      <c r="BL153" s="2"/>
      <c r="BM153" s="2">
        <v>72</v>
      </c>
      <c r="BN153" s="2">
        <v>0</v>
      </c>
      <c r="BO153" s="2" t="s">
        <v>25</v>
      </c>
      <c r="BP153" s="2">
        <v>1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90</v>
      </c>
      <c r="CA153" s="2">
        <v>46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1356</v>
      </c>
      <c r="CO153" s="2">
        <v>0</v>
      </c>
      <c r="CP153" s="2">
        <f t="shared" ref="CP153:CP184" si="188">(P153+Q153+S153)</f>
        <v>407.07</v>
      </c>
      <c r="CQ153" s="2">
        <f t="shared" ref="CQ153:CQ184" si="189">ROUND((ROUND((AC153*AW153*1),2)*BC153),2)</f>
        <v>0</v>
      </c>
      <c r="CR153" s="2">
        <f>(ROUND((ROUND((((ET153*1.2))*AV153*1),2)*BB153),2)+ROUND((ROUND(((AE153-((EU153*1.2)))*AV153*1),2)*BS153),2))</f>
        <v>0</v>
      </c>
      <c r="CS153" s="2">
        <f>(ROUND((ROUND((((EU153*1.2))*AV153*1),2)*BS153),2)+ROUND((ROUND(((AE153-((EU153*1.2)))*AV153*1),2)*BS153),2))</f>
        <v>0</v>
      </c>
      <c r="CT153" s="2">
        <f t="shared" ref="CT153:CT184" si="190">ROUND((ROUND((AF153*AV153*1),2)*BA153),2)</f>
        <v>8.48</v>
      </c>
      <c r="CU153" s="2">
        <f t="shared" ref="CU153:CU184" si="191">AG153</f>
        <v>0</v>
      </c>
      <c r="CV153" s="2">
        <f t="shared" ref="CV153:CV184" si="192">(AH153*AV153)</f>
        <v>0.65332799999999991</v>
      </c>
      <c r="CW153" s="2">
        <f t="shared" ref="CW153:CW184" si="193">AI153</f>
        <v>0</v>
      </c>
      <c r="CX153" s="2">
        <f t="shared" ref="CX153:CX184" si="194">AJ153</f>
        <v>0</v>
      </c>
      <c r="CY153" s="2">
        <f>(ROUND((((S153+ROUND((ROUND((((EU153*1.2))*AV153*1),2)*BS153),2))*AT153)/100),2)+ROUND(((ROUND((ROUND(((AE153-((EU153*1.2)))*AV153*1),2)*BS153),2)*AT153)/100),2))</f>
        <v>366.36</v>
      </c>
      <c r="CZ153" s="2">
        <f>(ROUND((((S153+ROUND((ROUND((((EU153*1.2))*AV153*1),2)*BS153),2))*AU153)/100),2)+ROUND(((ROUND((ROUND(((AE153-((EU153*1.2)))*AV153*1),2)*BS153),2)*AU153)/100),2))</f>
        <v>187.25</v>
      </c>
      <c r="DA153" s="2"/>
      <c r="DB153" s="2">
        <v>111</v>
      </c>
      <c r="DC153" s="2" t="s">
        <v>3</v>
      </c>
      <c r="DD153" s="2" t="s">
        <v>82</v>
      </c>
      <c r="DE153" s="2" t="s">
        <v>83</v>
      </c>
      <c r="DF153" s="2" t="s">
        <v>83</v>
      </c>
      <c r="DG153" s="2" t="s">
        <v>83</v>
      </c>
      <c r="DH153" s="2" t="s">
        <v>3</v>
      </c>
      <c r="DI153" s="2" t="s">
        <v>83</v>
      </c>
      <c r="DJ153" s="2" t="s">
        <v>83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27</v>
      </c>
      <c r="DW153" s="2" t="s">
        <v>27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55393976</v>
      </c>
      <c r="EF153" s="2">
        <v>40</v>
      </c>
      <c r="EG153" s="2" t="s">
        <v>31</v>
      </c>
      <c r="EH153" s="2">
        <v>0</v>
      </c>
      <c r="EI153" s="2" t="s">
        <v>3</v>
      </c>
      <c r="EJ153" s="2">
        <v>2</v>
      </c>
      <c r="EK153" s="2">
        <v>72</v>
      </c>
      <c r="EL153" s="2" t="s">
        <v>32</v>
      </c>
      <c r="EM153" s="2" t="s">
        <v>33</v>
      </c>
      <c r="EN153" s="2"/>
      <c r="EO153" s="2" t="s">
        <v>87</v>
      </c>
      <c r="EP153" s="2"/>
      <c r="EQ153" s="2">
        <v>132096</v>
      </c>
      <c r="ER153" s="2">
        <v>6.75</v>
      </c>
      <c r="ES153" s="2">
        <v>0</v>
      </c>
      <c r="ET153" s="2">
        <v>0</v>
      </c>
      <c r="EU153" s="2">
        <v>0</v>
      </c>
      <c r="EV153" s="2">
        <v>6.75</v>
      </c>
      <c r="EW153" s="2">
        <v>0.52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90</v>
      </c>
      <c r="FY153" s="2">
        <v>46</v>
      </c>
      <c r="FZ153" s="2"/>
      <c r="GA153" s="2" t="s">
        <v>3</v>
      </c>
      <c r="GB153" s="2"/>
      <c r="GC153" s="2"/>
      <c r="GD153" s="2">
        <v>1</v>
      </c>
      <c r="GE153" s="2"/>
      <c r="GF153" s="2">
        <v>-1834868417</v>
      </c>
      <c r="GG153" s="2">
        <v>2</v>
      </c>
      <c r="GH153" s="2">
        <v>1</v>
      </c>
      <c r="GI153" s="2">
        <v>2</v>
      </c>
      <c r="GJ153" s="2">
        <v>0</v>
      </c>
      <c r="GK153" s="2">
        <v>0</v>
      </c>
      <c r="GL153" s="2">
        <f t="shared" ref="GL153:GL184" si="195">ROUND(IF(AND(BH153=3,BI153=3,FS153&lt;&gt;0),P153,0),2)</f>
        <v>0</v>
      </c>
      <c r="GM153" s="2">
        <f t="shared" ref="GM153:GM184" si="196">ROUND(O153+X153+Y153,2)+GX153</f>
        <v>960.68</v>
      </c>
      <c r="GN153" s="2">
        <f t="shared" ref="GN153:GN184" si="197">IF(OR(BI153=0,BI153=1),GM153-GX153,0)</f>
        <v>0</v>
      </c>
      <c r="GO153" s="2">
        <f t="shared" ref="GO153:GO184" si="198">IF(BI153=2,GM153-GX153,0)</f>
        <v>960.68</v>
      </c>
      <c r="GP153" s="2">
        <f t="shared" ref="GP153:GP184" si="199">IF(BI153=4,GM153-GX153,0)</f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ref="GV153:GV184" si="200">ROUND((GT153),6)</f>
        <v>0</v>
      </c>
      <c r="GW153" s="2">
        <v>1</v>
      </c>
      <c r="GX153" s="2">
        <f t="shared" ref="GX153:GX184" si="201">ROUND(HC153*I153,2)</f>
        <v>0</v>
      </c>
      <c r="GY153" s="2"/>
      <c r="GZ153" s="2"/>
      <c r="HA153" s="2">
        <v>0</v>
      </c>
      <c r="HB153" s="2">
        <v>0</v>
      </c>
      <c r="HC153" s="2">
        <f t="shared" ref="HC153:HC184" si="202">GV153*GW153</f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5">
      <c r="A154" s="3">
        <v>17</v>
      </c>
      <c r="B154" s="3">
        <v>1</v>
      </c>
      <c r="C154" s="3">
        <f>ROW(SmtRes!A284)</f>
        <v>284</v>
      </c>
      <c r="D154" s="3">
        <f>ROW(EtalonRes!A402)</f>
        <v>402</v>
      </c>
      <c r="E154" s="3" t="s">
        <v>3</v>
      </c>
      <c r="F154" s="3" t="s">
        <v>25</v>
      </c>
      <c r="G154" s="3" t="s">
        <v>207</v>
      </c>
      <c r="H154" s="3" t="s">
        <v>27</v>
      </c>
      <c r="I154" s="3">
        <f>ROUND(24+10+13+1,9)</f>
        <v>48</v>
      </c>
      <c r="J154" s="3">
        <v>0</v>
      </c>
      <c r="K154" s="3">
        <f>ROUND(24+10+13+1,9)</f>
        <v>48</v>
      </c>
      <c r="O154" s="3">
        <f t="shared" si="178"/>
        <v>22938.39</v>
      </c>
      <c r="P154" s="3">
        <f t="shared" si="179"/>
        <v>0</v>
      </c>
      <c r="Q154" s="3">
        <f>(ROUND((ROUND((((ET154*1.2))*AV154*I154),2)*BB154),2)+ROUND((ROUND(((AE154-((EU154*1.2)))*AV154*I154),2)*BS154),2))</f>
        <v>0</v>
      </c>
      <c r="R154" s="3">
        <f>(ROUND((ROUND((((EU154*1.2))*AV154*I154),2)*BS154),2)+ROUND((ROUND(((AE154-((EU154*1.2)))*AV154*I154),2)*BS154),2))</f>
        <v>0</v>
      </c>
      <c r="S154" s="3">
        <f t="shared" si="180"/>
        <v>22938.39</v>
      </c>
      <c r="T154" s="3">
        <f t="shared" si="181"/>
        <v>0</v>
      </c>
      <c r="U154" s="3">
        <f t="shared" si="182"/>
        <v>31.359743999999996</v>
      </c>
      <c r="V154" s="3">
        <f t="shared" si="183"/>
        <v>0</v>
      </c>
      <c r="W154" s="3">
        <f t="shared" si="184"/>
        <v>0</v>
      </c>
      <c r="X154" s="3">
        <f>(ROUND((((S154+ROUND((ROUND((((EU154*1.2))*AV154*I154),2)*BS154),2))*AT154)/100),2)+ROUND(((ROUND((ROUND(((AE154-((EU154*1.2)))*AV154*I154),2)*BS154),2)*AT154)/100),2))</f>
        <v>20644.55</v>
      </c>
      <c r="Y154" s="3">
        <f>(ROUND((((S154+ROUND((ROUND((((EU154*1.2))*AV154*I154),2)*BS154),2))*AU154)/100),2)+ROUND(((ROUND((ROUND(((AE154-((EU154*1.2)))*AV154*I154),2)*BS154),2)*AU154)/100),2))</f>
        <v>10551.66</v>
      </c>
      <c r="AA154" s="3">
        <v>-1</v>
      </c>
      <c r="AB154" s="3">
        <f t="shared" si="185"/>
        <v>8.1</v>
      </c>
      <c r="AC154" s="3">
        <f>ROUND(((ES154*1)),6)</f>
        <v>0</v>
      </c>
      <c r="AD154" s="3">
        <f>ROUND(((((ET154*1.2))-((EU154*1.2)))+AE154),6)</f>
        <v>0</v>
      </c>
      <c r="AE154" s="3">
        <f>ROUND(((EU154*1.2)),6)</f>
        <v>0</v>
      </c>
      <c r="AF154" s="3">
        <f>ROUND(((EV154*1.2)),6)</f>
        <v>8.1</v>
      </c>
      <c r="AG154" s="3">
        <f t="shared" si="186"/>
        <v>0</v>
      </c>
      <c r="AH154" s="3">
        <f>((EW154*1.2))</f>
        <v>0.624</v>
      </c>
      <c r="AI154" s="3">
        <f>((EX154*1.2))</f>
        <v>0</v>
      </c>
      <c r="AJ154" s="3">
        <f t="shared" si="187"/>
        <v>0</v>
      </c>
      <c r="AK154" s="3">
        <v>6.75</v>
      </c>
      <c r="AL154" s="3">
        <v>0</v>
      </c>
      <c r="AM154" s="3">
        <v>0</v>
      </c>
      <c r="AN154" s="3">
        <v>0</v>
      </c>
      <c r="AO154" s="3">
        <v>6.75</v>
      </c>
      <c r="AP154" s="3">
        <v>0</v>
      </c>
      <c r="AQ154" s="3">
        <v>0.52</v>
      </c>
      <c r="AR154" s="3">
        <v>0</v>
      </c>
      <c r="AS154" s="3">
        <v>0</v>
      </c>
      <c r="AT154" s="3">
        <v>90</v>
      </c>
      <c r="AU154" s="3">
        <v>46</v>
      </c>
      <c r="AV154" s="3">
        <v>1.0469999999999999</v>
      </c>
      <c r="AW154" s="3">
        <v>1</v>
      </c>
      <c r="AZ154" s="3">
        <v>1</v>
      </c>
      <c r="BA154" s="3">
        <v>56.35</v>
      </c>
      <c r="BB154" s="3">
        <v>1</v>
      </c>
      <c r="BC154" s="3">
        <v>1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0</v>
      </c>
      <c r="BI154" s="3">
        <v>2</v>
      </c>
      <c r="BJ154" s="3" t="s">
        <v>28</v>
      </c>
      <c r="BM154" s="3">
        <v>72</v>
      </c>
      <c r="BN154" s="3">
        <v>0</v>
      </c>
      <c r="BO154" s="3" t="s">
        <v>25</v>
      </c>
      <c r="BP154" s="3">
        <v>1</v>
      </c>
      <c r="BQ154" s="3">
        <v>40</v>
      </c>
      <c r="BR154" s="3">
        <v>0</v>
      </c>
      <c r="BS154" s="3">
        <v>56.35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90</v>
      </c>
      <c r="CA154" s="3">
        <v>46</v>
      </c>
      <c r="CB154" s="3" t="s">
        <v>3</v>
      </c>
      <c r="CE154" s="3">
        <v>1566</v>
      </c>
      <c r="CF154" s="3">
        <v>0</v>
      </c>
      <c r="CG154" s="3">
        <v>0</v>
      </c>
      <c r="CM154" s="3">
        <v>0</v>
      </c>
      <c r="CN154" s="3" t="s">
        <v>1356</v>
      </c>
      <c r="CO154" s="3">
        <v>0</v>
      </c>
      <c r="CP154" s="3">
        <f t="shared" si="188"/>
        <v>22938.39</v>
      </c>
      <c r="CQ154" s="3">
        <f t="shared" si="189"/>
        <v>0</v>
      </c>
      <c r="CR154" s="3">
        <f>(ROUND((ROUND((((ET154*1.2))*AV154*1),2)*BB154),2)+ROUND((ROUND(((AE154-((EU154*1.2)))*AV154*1),2)*BS154),2))</f>
        <v>0</v>
      </c>
      <c r="CS154" s="3">
        <f>(ROUND((ROUND((((EU154*1.2))*AV154*1),2)*BS154),2)+ROUND((ROUND(((AE154-((EU154*1.2)))*AV154*1),2)*BS154),2))</f>
        <v>0</v>
      </c>
      <c r="CT154" s="3">
        <f t="shared" si="190"/>
        <v>477.85</v>
      </c>
      <c r="CU154" s="3">
        <f t="shared" si="191"/>
        <v>0</v>
      </c>
      <c r="CV154" s="3">
        <f t="shared" si="192"/>
        <v>0.65332799999999991</v>
      </c>
      <c r="CW154" s="3">
        <f t="shared" si="193"/>
        <v>0</v>
      </c>
      <c r="CX154" s="3">
        <f t="shared" si="194"/>
        <v>0</v>
      </c>
      <c r="CY154" s="3">
        <f>(ROUND((((S154+ROUND((ROUND((((EU154*1.2))*AV154*1),2)*BS154),2))*AT154)/100),2)+ROUND(((ROUND((ROUND(((AE154-((EU154*1.2)))*AV154*1),2)*BS154),2)*AT154)/100),2))</f>
        <v>20644.55</v>
      </c>
      <c r="CZ154" s="3">
        <f>(ROUND((((S154+ROUND((ROUND((((EU154*1.2))*AV154*1),2)*BS154),2))*AU154)/100),2)+ROUND(((ROUND((ROUND(((AE154-((EU154*1.2)))*AV154*1),2)*BS154),2)*AU154)/100),2))</f>
        <v>10551.66</v>
      </c>
      <c r="DB154" s="3">
        <v>112</v>
      </c>
      <c r="DC154" s="3" t="s">
        <v>3</v>
      </c>
      <c r="DD154" s="3" t="s">
        <v>82</v>
      </c>
      <c r="DE154" s="3" t="s">
        <v>83</v>
      </c>
      <c r="DF154" s="3" t="s">
        <v>83</v>
      </c>
      <c r="DG154" s="3" t="s">
        <v>83</v>
      </c>
      <c r="DH154" s="3" t="s">
        <v>3</v>
      </c>
      <c r="DI154" s="3" t="s">
        <v>83</v>
      </c>
      <c r="DJ154" s="3" t="s">
        <v>83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1013</v>
      </c>
      <c r="DV154" s="3" t="s">
        <v>27</v>
      </c>
      <c r="DW154" s="3" t="s">
        <v>27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55393976</v>
      </c>
      <c r="EF154" s="3">
        <v>40</v>
      </c>
      <c r="EG154" s="3" t="s">
        <v>31</v>
      </c>
      <c r="EH154" s="3">
        <v>0</v>
      </c>
      <c r="EI154" s="3" t="s">
        <v>3</v>
      </c>
      <c r="EJ154" s="3">
        <v>2</v>
      </c>
      <c r="EK154" s="3">
        <v>72</v>
      </c>
      <c r="EL154" s="3" t="s">
        <v>32</v>
      </c>
      <c r="EM154" s="3" t="s">
        <v>33</v>
      </c>
      <c r="EO154" s="3" t="s">
        <v>87</v>
      </c>
      <c r="EQ154" s="3">
        <v>132096</v>
      </c>
      <c r="ER154" s="3">
        <v>6.75</v>
      </c>
      <c r="ES154" s="3">
        <v>0</v>
      </c>
      <c r="ET154" s="3">
        <v>0</v>
      </c>
      <c r="EU154" s="3">
        <v>0</v>
      </c>
      <c r="EV154" s="3">
        <v>6.75</v>
      </c>
      <c r="EW154" s="3">
        <v>0.52</v>
      </c>
      <c r="EX154" s="3">
        <v>0</v>
      </c>
      <c r="EY154" s="3">
        <v>0</v>
      </c>
      <c r="FQ154" s="3">
        <v>0</v>
      </c>
      <c r="FR154" s="3">
        <v>0</v>
      </c>
      <c r="FS154" s="3">
        <v>0</v>
      </c>
      <c r="FX154" s="3">
        <v>90</v>
      </c>
      <c r="FY154" s="3">
        <v>46</v>
      </c>
      <c r="GA154" s="3" t="s">
        <v>3</v>
      </c>
      <c r="GD154" s="3">
        <v>1</v>
      </c>
      <c r="GF154" s="3">
        <v>-1834868417</v>
      </c>
      <c r="GG154" s="3">
        <v>2</v>
      </c>
      <c r="GH154" s="3">
        <v>1</v>
      </c>
      <c r="GI154" s="3">
        <v>2</v>
      </c>
      <c r="GJ154" s="3">
        <v>0</v>
      </c>
      <c r="GK154" s="3">
        <v>0</v>
      </c>
      <c r="GL154" s="3">
        <f t="shared" si="195"/>
        <v>0</v>
      </c>
      <c r="GM154" s="3">
        <f t="shared" si="196"/>
        <v>54134.6</v>
      </c>
      <c r="GN154" s="3">
        <f t="shared" si="197"/>
        <v>0</v>
      </c>
      <c r="GO154" s="3">
        <f t="shared" si="198"/>
        <v>54134.6</v>
      </c>
      <c r="GP154" s="3">
        <f t="shared" si="199"/>
        <v>0</v>
      </c>
      <c r="GR154" s="3">
        <v>0</v>
      </c>
      <c r="GS154" s="3">
        <v>3</v>
      </c>
      <c r="GT154" s="3">
        <v>0</v>
      </c>
      <c r="GU154" s="3" t="s">
        <v>3</v>
      </c>
      <c r="GV154" s="3">
        <f t="shared" si="200"/>
        <v>0</v>
      </c>
      <c r="GW154" s="3">
        <v>1</v>
      </c>
      <c r="GX154" s="3">
        <f t="shared" si="201"/>
        <v>0</v>
      </c>
      <c r="HA154" s="3">
        <v>0</v>
      </c>
      <c r="HB154" s="3">
        <v>0</v>
      </c>
      <c r="HC154" s="3">
        <f t="shared" si="202"/>
        <v>0</v>
      </c>
      <c r="HE154" s="3" t="s">
        <v>3</v>
      </c>
      <c r="HF154" s="3" t="s">
        <v>3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5">
      <c r="A155" s="2">
        <v>18</v>
      </c>
      <c r="B155" s="2">
        <v>1</v>
      </c>
      <c r="C155" s="2">
        <v>282</v>
      </c>
      <c r="D155" s="2"/>
      <c r="E155" s="2" t="s">
        <v>3</v>
      </c>
      <c r="F155" s="2" t="s">
        <v>263</v>
      </c>
      <c r="G155" s="2" t="s">
        <v>264</v>
      </c>
      <c r="H155" s="2" t="s">
        <v>211</v>
      </c>
      <c r="I155" s="2">
        <f>I153*J155</f>
        <v>1.6800000000000001E-3</v>
      </c>
      <c r="J155" s="2">
        <v>3.5000000000000004E-5</v>
      </c>
      <c r="K155" s="2">
        <v>3.5000000000000004E-5</v>
      </c>
      <c r="L155" s="2"/>
      <c r="M155" s="2"/>
      <c r="N155" s="2"/>
      <c r="O155" s="2">
        <f t="shared" si="178"/>
        <v>41.34</v>
      </c>
      <c r="P155" s="2">
        <f t="shared" si="179"/>
        <v>41.34</v>
      </c>
      <c r="Q155" s="2">
        <f t="shared" ref="Q155:Q164" si="203">(ROUND((ROUND(((ET155)*AV155*I155),2)*BB155),2)+ROUND((ROUND(((AE155-(EU155))*AV155*I155),2)*BS155),2))</f>
        <v>0</v>
      </c>
      <c r="R155" s="2">
        <f t="shared" ref="R155:R164" si="204">(ROUND((ROUND(((EU155)*AV155*I155),2)*BS155),2)+ROUND((ROUND(((AE155-(EU155))*AV155*I155),2)*BS155),2))</f>
        <v>0</v>
      </c>
      <c r="S155" s="2">
        <f t="shared" si="180"/>
        <v>0</v>
      </c>
      <c r="T155" s="2">
        <f t="shared" si="181"/>
        <v>0</v>
      </c>
      <c r="U155" s="2">
        <f t="shared" si="182"/>
        <v>0</v>
      </c>
      <c r="V155" s="2">
        <f t="shared" si="183"/>
        <v>0</v>
      </c>
      <c r="W155" s="2">
        <f t="shared" si="184"/>
        <v>0</v>
      </c>
      <c r="X155" s="2">
        <f t="shared" ref="X155:X164" si="205">(ROUND((((S155+ROUND((ROUND(((EU155)*AV155*I155),2)*BS155),2))*AT155)/100),2)+ROUND(((ROUND((ROUND(((AE155-(EU155))*AV155*I155),2)*BS155),2)*AT155)/100),2))</f>
        <v>0</v>
      </c>
      <c r="Y155" s="2">
        <f t="shared" ref="Y155:Y164" si="206">(ROUND((((S155+ROUND((ROUND(((EU155)*AV155*I155),2)*BS155),2))*AU155)/100),2)+ROUND(((ROUND((ROUND(((AE155-(EU155))*AV155*I155),2)*BS155),2)*AU155)/100),2))</f>
        <v>0</v>
      </c>
      <c r="Z155" s="2"/>
      <c r="AA155" s="2">
        <v>-1</v>
      </c>
      <c r="AB155" s="2">
        <f t="shared" si="185"/>
        <v>24609.759999999998</v>
      </c>
      <c r="AC155" s="2">
        <f t="shared" ref="AC155:AC164" si="207">ROUND((ES155),6)</f>
        <v>24609.759999999998</v>
      </c>
      <c r="AD155" s="2">
        <f t="shared" ref="AD155:AD164" si="208">ROUND((((ET155)-(EU155))+AE155),6)</f>
        <v>0</v>
      </c>
      <c r="AE155" s="2">
        <f t="shared" ref="AE155:AE164" si="209">ROUND((EU155),6)</f>
        <v>0</v>
      </c>
      <c r="AF155" s="2">
        <f t="shared" ref="AF155:AF164" si="210">ROUND((EV155),6)</f>
        <v>0</v>
      </c>
      <c r="AG155" s="2">
        <f t="shared" si="186"/>
        <v>0</v>
      </c>
      <c r="AH155" s="2">
        <f t="shared" ref="AH155:AH164" si="211">(EW155)</f>
        <v>0</v>
      </c>
      <c r="AI155" s="2">
        <f t="shared" ref="AI155:AI164" si="212">(EX155)</f>
        <v>0</v>
      </c>
      <c r="AJ155" s="2">
        <f t="shared" si="187"/>
        <v>0</v>
      </c>
      <c r="AK155" s="2">
        <v>24609.759999999998</v>
      </c>
      <c r="AL155" s="2">
        <v>24609.759999999998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90</v>
      </c>
      <c r="AU155" s="2">
        <v>46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2</v>
      </c>
      <c r="BJ155" s="2" t="s">
        <v>265</v>
      </c>
      <c r="BK155" s="2"/>
      <c r="BL155" s="2"/>
      <c r="BM155" s="2">
        <v>72</v>
      </c>
      <c r="BN155" s="2">
        <v>0</v>
      </c>
      <c r="BO155" s="2" t="s">
        <v>3</v>
      </c>
      <c r="BP155" s="2">
        <v>0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90</v>
      </c>
      <c r="CA155" s="2">
        <v>46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3</v>
      </c>
      <c r="CO155" s="2">
        <v>0</v>
      </c>
      <c r="CP155" s="2">
        <f t="shared" si="188"/>
        <v>41.34</v>
      </c>
      <c r="CQ155" s="2">
        <f t="shared" si="189"/>
        <v>24609.759999999998</v>
      </c>
      <c r="CR155" s="2">
        <f t="shared" ref="CR155:CR164" si="213">(ROUND((ROUND(((ET155)*AV155*1),2)*BB155),2)+ROUND((ROUND(((AE155-(EU155))*AV155*1),2)*BS155),2))</f>
        <v>0</v>
      </c>
      <c r="CS155" s="2">
        <f t="shared" ref="CS155:CS164" si="214">(ROUND((ROUND(((EU155)*AV155*1),2)*BS155),2)+ROUND((ROUND(((AE155-(EU155))*AV155*1),2)*BS155),2))</f>
        <v>0</v>
      </c>
      <c r="CT155" s="2">
        <f t="shared" si="190"/>
        <v>0</v>
      </c>
      <c r="CU155" s="2">
        <f t="shared" si="191"/>
        <v>0</v>
      </c>
      <c r="CV155" s="2">
        <f t="shared" si="192"/>
        <v>0</v>
      </c>
      <c r="CW155" s="2">
        <f t="shared" si="193"/>
        <v>0</v>
      </c>
      <c r="CX155" s="2">
        <f t="shared" si="194"/>
        <v>0</v>
      </c>
      <c r="CY155" s="2">
        <f t="shared" ref="CY155:CY164" si="215">(ROUND((((S155+ROUND((ROUND(((EU155)*AV155*1),2)*BS155),2))*AT155)/100),2)+ROUND(((ROUND((ROUND(((AE155-(EU155))*AV155*1),2)*BS155),2)*AT155)/100),2))</f>
        <v>0</v>
      </c>
      <c r="CZ155" s="2">
        <f t="shared" ref="CZ155:CZ164" si="216">(ROUND((((S155+ROUND((ROUND(((EU155)*AV155*1),2)*BS155),2))*AU155)/100),2)+ROUND(((ROUND((ROUND(((AE155-(EU155))*AV155*1),2)*BS155),2)*AU155)/100),2))</f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1009</v>
      </c>
      <c r="DV155" s="2" t="s">
        <v>211</v>
      </c>
      <c r="DW155" s="2" t="s">
        <v>211</v>
      </c>
      <c r="DX155" s="2">
        <v>1000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55393976</v>
      </c>
      <c r="EF155" s="2">
        <v>40</v>
      </c>
      <c r="EG155" s="2" t="s">
        <v>31</v>
      </c>
      <c r="EH155" s="2">
        <v>0</v>
      </c>
      <c r="EI155" s="2" t="s">
        <v>3</v>
      </c>
      <c r="EJ155" s="2">
        <v>2</v>
      </c>
      <c r="EK155" s="2">
        <v>72</v>
      </c>
      <c r="EL155" s="2" t="s">
        <v>32</v>
      </c>
      <c r="EM155" s="2" t="s">
        <v>33</v>
      </c>
      <c r="EN155" s="2"/>
      <c r="EO155" s="2" t="s">
        <v>3</v>
      </c>
      <c r="EP155" s="2"/>
      <c r="EQ155" s="2">
        <v>1024</v>
      </c>
      <c r="ER155" s="2">
        <v>24609.759999999998</v>
      </c>
      <c r="ES155" s="2">
        <v>24609.759999999998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90</v>
      </c>
      <c r="FY155" s="2">
        <v>46</v>
      </c>
      <c r="FZ155" s="2"/>
      <c r="GA155" s="2" t="s">
        <v>3</v>
      </c>
      <c r="GB155" s="2"/>
      <c r="GC155" s="2"/>
      <c r="GD155" s="2">
        <v>1</v>
      </c>
      <c r="GE155" s="2"/>
      <c r="GF155" s="2">
        <v>-1932732921</v>
      </c>
      <c r="GG155" s="2">
        <v>2</v>
      </c>
      <c r="GH155" s="2">
        <v>1</v>
      </c>
      <c r="GI155" s="2">
        <v>-2</v>
      </c>
      <c r="GJ155" s="2">
        <v>0</v>
      </c>
      <c r="GK155" s="2">
        <v>0</v>
      </c>
      <c r="GL155" s="2">
        <f t="shared" si="195"/>
        <v>0</v>
      </c>
      <c r="GM155" s="2">
        <f t="shared" si="196"/>
        <v>41.34</v>
      </c>
      <c r="GN155" s="2">
        <f t="shared" si="197"/>
        <v>0</v>
      </c>
      <c r="GO155" s="2">
        <f t="shared" si="198"/>
        <v>41.34</v>
      </c>
      <c r="GP155" s="2">
        <f t="shared" si="199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200"/>
        <v>0</v>
      </c>
      <c r="GW155" s="2">
        <v>1</v>
      </c>
      <c r="GX155" s="2">
        <f t="shared" si="201"/>
        <v>0</v>
      </c>
      <c r="GY155" s="2"/>
      <c r="GZ155" s="2"/>
      <c r="HA155" s="2">
        <v>0</v>
      </c>
      <c r="HB155" s="2">
        <v>0</v>
      </c>
      <c r="HC155" s="2">
        <f t="shared" si="202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5">
      <c r="A156" s="3">
        <v>18</v>
      </c>
      <c r="B156" s="3">
        <v>1</v>
      </c>
      <c r="C156" s="3">
        <v>284</v>
      </c>
      <c r="E156" s="3" t="s">
        <v>3</v>
      </c>
      <c r="F156" s="3" t="s">
        <v>263</v>
      </c>
      <c r="G156" s="3" t="s">
        <v>264</v>
      </c>
      <c r="H156" s="3" t="s">
        <v>211</v>
      </c>
      <c r="I156" s="3">
        <f>I154*J156</f>
        <v>1.6800000000000001E-3</v>
      </c>
      <c r="J156" s="3">
        <v>3.5000000000000004E-5</v>
      </c>
      <c r="K156" s="3">
        <v>3.5000000000000004E-5</v>
      </c>
      <c r="O156" s="3">
        <f t="shared" si="178"/>
        <v>159.57</v>
      </c>
      <c r="P156" s="3">
        <f t="shared" si="179"/>
        <v>159.57</v>
      </c>
      <c r="Q156" s="3">
        <f t="shared" si="203"/>
        <v>0</v>
      </c>
      <c r="R156" s="3">
        <f t="shared" si="204"/>
        <v>0</v>
      </c>
      <c r="S156" s="3">
        <f t="shared" si="180"/>
        <v>0</v>
      </c>
      <c r="T156" s="3">
        <f t="shared" si="181"/>
        <v>0</v>
      </c>
      <c r="U156" s="3">
        <f t="shared" si="182"/>
        <v>0</v>
      </c>
      <c r="V156" s="3">
        <f t="shared" si="183"/>
        <v>0</v>
      </c>
      <c r="W156" s="3">
        <f t="shared" si="184"/>
        <v>0</v>
      </c>
      <c r="X156" s="3">
        <f t="shared" si="205"/>
        <v>0</v>
      </c>
      <c r="Y156" s="3">
        <f t="shared" si="206"/>
        <v>0</v>
      </c>
      <c r="AA156" s="3">
        <v>-1</v>
      </c>
      <c r="AB156" s="3">
        <f t="shared" si="185"/>
        <v>24609.759999999998</v>
      </c>
      <c r="AC156" s="3">
        <f t="shared" si="207"/>
        <v>24609.759999999998</v>
      </c>
      <c r="AD156" s="3">
        <f t="shared" si="208"/>
        <v>0</v>
      </c>
      <c r="AE156" s="3">
        <f t="shared" si="209"/>
        <v>0</v>
      </c>
      <c r="AF156" s="3">
        <f t="shared" si="210"/>
        <v>0</v>
      </c>
      <c r="AG156" s="3">
        <f t="shared" si="186"/>
        <v>0</v>
      </c>
      <c r="AH156" s="3">
        <f t="shared" si="211"/>
        <v>0</v>
      </c>
      <c r="AI156" s="3">
        <f t="shared" si="212"/>
        <v>0</v>
      </c>
      <c r="AJ156" s="3">
        <f t="shared" si="187"/>
        <v>0</v>
      </c>
      <c r="AK156" s="3">
        <v>24609.759999999998</v>
      </c>
      <c r="AL156" s="3">
        <v>24609.759999999998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90</v>
      </c>
      <c r="AU156" s="3">
        <v>46</v>
      </c>
      <c r="AV156" s="3">
        <v>1</v>
      </c>
      <c r="AW156" s="3">
        <v>1</v>
      </c>
      <c r="AZ156" s="3">
        <v>1</v>
      </c>
      <c r="BA156" s="3">
        <v>1</v>
      </c>
      <c r="BB156" s="3">
        <v>1</v>
      </c>
      <c r="BC156" s="3">
        <v>3.86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3</v>
      </c>
      <c r="BI156" s="3">
        <v>2</v>
      </c>
      <c r="BJ156" s="3" t="s">
        <v>265</v>
      </c>
      <c r="BM156" s="3">
        <v>72</v>
      </c>
      <c r="BN156" s="3">
        <v>0</v>
      </c>
      <c r="BO156" s="3" t="s">
        <v>263</v>
      </c>
      <c r="BP156" s="3">
        <v>1</v>
      </c>
      <c r="BQ156" s="3">
        <v>40</v>
      </c>
      <c r="BR156" s="3">
        <v>0</v>
      </c>
      <c r="BS156" s="3">
        <v>1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90</v>
      </c>
      <c r="CA156" s="3">
        <v>46</v>
      </c>
      <c r="CB156" s="3" t="s">
        <v>3</v>
      </c>
      <c r="CE156" s="3">
        <v>1566</v>
      </c>
      <c r="CF156" s="3">
        <v>0</v>
      </c>
      <c r="CG156" s="3">
        <v>0</v>
      </c>
      <c r="CM156" s="3">
        <v>0</v>
      </c>
      <c r="CN156" s="3" t="s">
        <v>3</v>
      </c>
      <c r="CO156" s="3">
        <v>0</v>
      </c>
      <c r="CP156" s="3">
        <f t="shared" si="188"/>
        <v>159.57</v>
      </c>
      <c r="CQ156" s="3">
        <f t="shared" si="189"/>
        <v>94993.67</v>
      </c>
      <c r="CR156" s="3">
        <f t="shared" si="213"/>
        <v>0</v>
      </c>
      <c r="CS156" s="3">
        <f t="shared" si="214"/>
        <v>0</v>
      </c>
      <c r="CT156" s="3">
        <f t="shared" si="190"/>
        <v>0</v>
      </c>
      <c r="CU156" s="3">
        <f t="shared" si="191"/>
        <v>0</v>
      </c>
      <c r="CV156" s="3">
        <f t="shared" si="192"/>
        <v>0</v>
      </c>
      <c r="CW156" s="3">
        <f t="shared" si="193"/>
        <v>0</v>
      </c>
      <c r="CX156" s="3">
        <f t="shared" si="194"/>
        <v>0</v>
      </c>
      <c r="CY156" s="3">
        <f t="shared" si="215"/>
        <v>0</v>
      </c>
      <c r="CZ156" s="3">
        <f t="shared" si="216"/>
        <v>0</v>
      </c>
      <c r="DC156" s="3" t="s">
        <v>3</v>
      </c>
      <c r="DD156" s="3" t="s">
        <v>3</v>
      </c>
      <c r="DE156" s="3" t="s">
        <v>3</v>
      </c>
      <c r="DF156" s="3" t="s">
        <v>3</v>
      </c>
      <c r="DG156" s="3" t="s">
        <v>3</v>
      </c>
      <c r="DH156" s="3" t="s">
        <v>3</v>
      </c>
      <c r="DI156" s="3" t="s">
        <v>3</v>
      </c>
      <c r="DJ156" s="3" t="s">
        <v>3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1009</v>
      </c>
      <c r="DV156" s="3" t="s">
        <v>211</v>
      </c>
      <c r="DW156" s="3" t="s">
        <v>211</v>
      </c>
      <c r="DX156" s="3">
        <v>1000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55393976</v>
      </c>
      <c r="EF156" s="3">
        <v>40</v>
      </c>
      <c r="EG156" s="3" t="s">
        <v>31</v>
      </c>
      <c r="EH156" s="3">
        <v>0</v>
      </c>
      <c r="EI156" s="3" t="s">
        <v>3</v>
      </c>
      <c r="EJ156" s="3">
        <v>2</v>
      </c>
      <c r="EK156" s="3">
        <v>72</v>
      </c>
      <c r="EL156" s="3" t="s">
        <v>32</v>
      </c>
      <c r="EM156" s="3" t="s">
        <v>33</v>
      </c>
      <c r="EO156" s="3" t="s">
        <v>3</v>
      </c>
      <c r="EQ156" s="3">
        <v>1024</v>
      </c>
      <c r="ER156" s="3">
        <v>24609.759999999998</v>
      </c>
      <c r="ES156" s="3">
        <v>24609.759999999998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FQ156" s="3">
        <v>0</v>
      </c>
      <c r="FR156" s="3">
        <v>0</v>
      </c>
      <c r="FS156" s="3">
        <v>0</v>
      </c>
      <c r="FX156" s="3">
        <v>90</v>
      </c>
      <c r="FY156" s="3">
        <v>46</v>
      </c>
      <c r="GA156" s="3" t="s">
        <v>3</v>
      </c>
      <c r="GD156" s="3">
        <v>1</v>
      </c>
      <c r="GF156" s="3">
        <v>-1932732921</v>
      </c>
      <c r="GG156" s="3">
        <v>2</v>
      </c>
      <c r="GH156" s="3">
        <v>1</v>
      </c>
      <c r="GI156" s="3">
        <v>2</v>
      </c>
      <c r="GJ156" s="3">
        <v>0</v>
      </c>
      <c r="GK156" s="3">
        <v>0</v>
      </c>
      <c r="GL156" s="3">
        <f t="shared" si="195"/>
        <v>0</v>
      </c>
      <c r="GM156" s="3">
        <f t="shared" si="196"/>
        <v>159.57</v>
      </c>
      <c r="GN156" s="3">
        <f t="shared" si="197"/>
        <v>0</v>
      </c>
      <c r="GO156" s="3">
        <f t="shared" si="198"/>
        <v>159.57</v>
      </c>
      <c r="GP156" s="3">
        <f t="shared" si="199"/>
        <v>0</v>
      </c>
      <c r="GR156" s="3">
        <v>0</v>
      </c>
      <c r="GS156" s="3">
        <v>3</v>
      </c>
      <c r="GT156" s="3">
        <v>0</v>
      </c>
      <c r="GU156" s="3" t="s">
        <v>3</v>
      </c>
      <c r="GV156" s="3">
        <f t="shared" si="200"/>
        <v>0</v>
      </c>
      <c r="GW156" s="3">
        <v>1</v>
      </c>
      <c r="GX156" s="3">
        <f t="shared" si="201"/>
        <v>0</v>
      </c>
      <c r="HA156" s="3">
        <v>0</v>
      </c>
      <c r="HB156" s="3">
        <v>0</v>
      </c>
      <c r="HC156" s="3">
        <f t="shared" si="202"/>
        <v>0</v>
      </c>
      <c r="HE156" s="3" t="s">
        <v>3</v>
      </c>
      <c r="HF156" s="3" t="s">
        <v>3</v>
      </c>
      <c r="HM156" s="3" t="s">
        <v>3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5">
      <c r="A157" s="2">
        <v>17</v>
      </c>
      <c r="B157" s="2">
        <v>1</v>
      </c>
      <c r="C157" s="2"/>
      <c r="D157" s="2"/>
      <c r="E157" s="2" t="s">
        <v>266</v>
      </c>
      <c r="F157" s="2" t="s">
        <v>267</v>
      </c>
      <c r="G157" s="2" t="s">
        <v>268</v>
      </c>
      <c r="H157" s="2" t="s">
        <v>216</v>
      </c>
      <c r="I157" s="2">
        <v>24</v>
      </c>
      <c r="J157" s="2">
        <v>0</v>
      </c>
      <c r="K157" s="2">
        <v>24</v>
      </c>
      <c r="L157" s="2"/>
      <c r="M157" s="2"/>
      <c r="N157" s="2"/>
      <c r="O157" s="2">
        <f t="shared" si="178"/>
        <v>95243.520000000004</v>
      </c>
      <c r="P157" s="2">
        <f t="shared" si="179"/>
        <v>95243.520000000004</v>
      </c>
      <c r="Q157" s="2">
        <f t="shared" si="203"/>
        <v>0</v>
      </c>
      <c r="R157" s="2">
        <f t="shared" si="204"/>
        <v>0</v>
      </c>
      <c r="S157" s="2">
        <f t="shared" si="180"/>
        <v>0</v>
      </c>
      <c r="T157" s="2">
        <f t="shared" si="181"/>
        <v>0</v>
      </c>
      <c r="U157" s="2">
        <f t="shared" si="182"/>
        <v>0</v>
      </c>
      <c r="V157" s="2">
        <f t="shared" si="183"/>
        <v>0</v>
      </c>
      <c r="W157" s="2">
        <f t="shared" si="184"/>
        <v>0</v>
      </c>
      <c r="X157" s="2">
        <f t="shared" si="205"/>
        <v>0</v>
      </c>
      <c r="Y157" s="2">
        <f t="shared" si="206"/>
        <v>0</v>
      </c>
      <c r="Z157" s="2"/>
      <c r="AA157" s="2">
        <v>55944368</v>
      </c>
      <c r="AB157" s="2">
        <f t="shared" si="185"/>
        <v>3968.48</v>
      </c>
      <c r="AC157" s="2">
        <f t="shared" si="207"/>
        <v>3968.48</v>
      </c>
      <c r="AD157" s="2">
        <f t="shared" si="208"/>
        <v>0</v>
      </c>
      <c r="AE157" s="2">
        <f t="shared" si="209"/>
        <v>0</v>
      </c>
      <c r="AF157" s="2">
        <f t="shared" si="210"/>
        <v>0</v>
      </c>
      <c r="AG157" s="2">
        <f t="shared" si="186"/>
        <v>0</v>
      </c>
      <c r="AH157" s="2">
        <f t="shared" si="211"/>
        <v>0</v>
      </c>
      <c r="AI157" s="2">
        <f t="shared" si="212"/>
        <v>0</v>
      </c>
      <c r="AJ157" s="2">
        <f t="shared" si="187"/>
        <v>0</v>
      </c>
      <c r="AK157" s="2">
        <v>3968.4799999999996</v>
      </c>
      <c r="AL157" s="2">
        <v>3968.4799999999996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3</v>
      </c>
      <c r="BJ157" s="2" t="s">
        <v>267</v>
      </c>
      <c r="BK157" s="2"/>
      <c r="BL157" s="2"/>
      <c r="BM157" s="2">
        <v>400007</v>
      </c>
      <c r="BN157" s="2">
        <v>0</v>
      </c>
      <c r="BO157" s="2" t="s">
        <v>3</v>
      </c>
      <c r="BP157" s="2">
        <v>0</v>
      </c>
      <c r="BQ157" s="2">
        <v>214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0</v>
      </c>
      <c r="CA157" s="2">
        <v>0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88"/>
        <v>95243.520000000004</v>
      </c>
      <c r="CQ157" s="2">
        <f t="shared" si="189"/>
        <v>3968.48</v>
      </c>
      <c r="CR157" s="2">
        <f t="shared" si="213"/>
        <v>0</v>
      </c>
      <c r="CS157" s="2">
        <f t="shared" si="214"/>
        <v>0</v>
      </c>
      <c r="CT157" s="2">
        <f t="shared" si="190"/>
        <v>0</v>
      </c>
      <c r="CU157" s="2">
        <f t="shared" si="191"/>
        <v>0</v>
      </c>
      <c r="CV157" s="2">
        <f t="shared" si="192"/>
        <v>0</v>
      </c>
      <c r="CW157" s="2">
        <f t="shared" si="193"/>
        <v>0</v>
      </c>
      <c r="CX157" s="2">
        <f t="shared" si="194"/>
        <v>0</v>
      </c>
      <c r="CY157" s="2">
        <f t="shared" si="215"/>
        <v>0</v>
      </c>
      <c r="CZ157" s="2">
        <f t="shared" si="216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216</v>
      </c>
      <c r="DW157" s="2" t="s">
        <v>216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55393904</v>
      </c>
      <c r="EF157" s="2">
        <v>214</v>
      </c>
      <c r="EG157" s="2" t="s">
        <v>217</v>
      </c>
      <c r="EH157" s="2">
        <v>0</v>
      </c>
      <c r="EI157" s="2" t="s">
        <v>3</v>
      </c>
      <c r="EJ157" s="2">
        <v>3</v>
      </c>
      <c r="EK157" s="2">
        <v>400007</v>
      </c>
      <c r="EL157" s="2" t="s">
        <v>217</v>
      </c>
      <c r="EM157" s="2" t="s">
        <v>218</v>
      </c>
      <c r="EN157" s="2"/>
      <c r="EO157" s="2" t="s">
        <v>3</v>
      </c>
      <c r="EP157" s="2"/>
      <c r="EQ157" s="2">
        <v>131088</v>
      </c>
      <c r="ER157" s="2">
        <v>0</v>
      </c>
      <c r="ES157" s="2">
        <v>3968.4799999999996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f t="shared" ref="FR157:FR164" si="217">P157</f>
        <v>95243.520000000004</v>
      </c>
      <c r="FS157" s="2">
        <v>0</v>
      </c>
      <c r="FT157" s="2"/>
      <c r="FU157" s="2"/>
      <c r="FV157" s="2"/>
      <c r="FW157" s="2"/>
      <c r="FX157" s="2">
        <v>0</v>
      </c>
      <c r="FY157" s="2">
        <v>0</v>
      </c>
      <c r="FZ157" s="2"/>
      <c r="GA157" s="2" t="s">
        <v>269</v>
      </c>
      <c r="GB157" s="2"/>
      <c r="GC157" s="2"/>
      <c r="GD157" s="2">
        <v>1</v>
      </c>
      <c r="GE157" s="2"/>
      <c r="GF157" s="2">
        <v>-1830499436</v>
      </c>
      <c r="GG157" s="2">
        <v>2</v>
      </c>
      <c r="GH157" s="2">
        <v>4</v>
      </c>
      <c r="GI157" s="2">
        <v>-2</v>
      </c>
      <c r="GJ157" s="2">
        <v>0</v>
      </c>
      <c r="GK157" s="2">
        <v>0</v>
      </c>
      <c r="GL157" s="2">
        <f t="shared" si="195"/>
        <v>0</v>
      </c>
      <c r="GM157" s="2">
        <f t="shared" si="196"/>
        <v>95243.520000000004</v>
      </c>
      <c r="GN157" s="2">
        <f t="shared" si="197"/>
        <v>0</v>
      </c>
      <c r="GO157" s="2">
        <f t="shared" si="198"/>
        <v>0</v>
      </c>
      <c r="GP157" s="2">
        <f t="shared" si="199"/>
        <v>0</v>
      </c>
      <c r="GQ157" s="2"/>
      <c r="GR157" s="2">
        <v>1</v>
      </c>
      <c r="GS157" s="2">
        <v>2</v>
      </c>
      <c r="GT157" s="2">
        <v>0</v>
      </c>
      <c r="GU157" s="2" t="s">
        <v>3</v>
      </c>
      <c r="GV157" s="2">
        <f t="shared" si="200"/>
        <v>0</v>
      </c>
      <c r="GW157" s="2">
        <v>1</v>
      </c>
      <c r="GX157" s="2">
        <f t="shared" si="201"/>
        <v>0</v>
      </c>
      <c r="GY157" s="2"/>
      <c r="GZ157" s="2"/>
      <c r="HA157" s="2">
        <v>0</v>
      </c>
      <c r="HB157" s="2">
        <v>0</v>
      </c>
      <c r="HC157" s="2">
        <f t="shared" si="202"/>
        <v>0</v>
      </c>
      <c r="HD157" s="2"/>
      <c r="HE157" s="2" t="s">
        <v>37</v>
      </c>
      <c r="HF157" s="2" t="s">
        <v>220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5">
      <c r="A158" s="3">
        <v>17</v>
      </c>
      <c r="B158" s="3">
        <v>1</v>
      </c>
      <c r="E158" s="3" t="s">
        <v>266</v>
      </c>
      <c r="F158" s="3" t="s">
        <v>267</v>
      </c>
      <c r="G158" s="3" t="s">
        <v>268</v>
      </c>
      <c r="H158" s="3" t="s">
        <v>216</v>
      </c>
      <c r="I158" s="3">
        <v>24</v>
      </c>
      <c r="J158" s="3">
        <v>0</v>
      </c>
      <c r="K158" s="3">
        <v>24</v>
      </c>
      <c r="O158" s="3">
        <f t="shared" si="178"/>
        <v>720993.45</v>
      </c>
      <c r="P158" s="3">
        <f t="shared" si="179"/>
        <v>720993.45</v>
      </c>
      <c r="Q158" s="3">
        <f t="shared" si="203"/>
        <v>0</v>
      </c>
      <c r="R158" s="3">
        <f t="shared" si="204"/>
        <v>0</v>
      </c>
      <c r="S158" s="3">
        <f t="shared" si="180"/>
        <v>0</v>
      </c>
      <c r="T158" s="3">
        <f t="shared" si="181"/>
        <v>0</v>
      </c>
      <c r="U158" s="3">
        <f t="shared" si="182"/>
        <v>0</v>
      </c>
      <c r="V158" s="3">
        <f t="shared" si="183"/>
        <v>0</v>
      </c>
      <c r="W158" s="3">
        <f t="shared" si="184"/>
        <v>0</v>
      </c>
      <c r="X158" s="3">
        <f t="shared" si="205"/>
        <v>0</v>
      </c>
      <c r="Y158" s="3">
        <f t="shared" si="206"/>
        <v>0</v>
      </c>
      <c r="AA158" s="3">
        <v>55944370</v>
      </c>
      <c r="AB158" s="3">
        <f t="shared" si="185"/>
        <v>3968.48</v>
      </c>
      <c r="AC158" s="3">
        <f t="shared" si="207"/>
        <v>3968.48</v>
      </c>
      <c r="AD158" s="3">
        <f t="shared" si="208"/>
        <v>0</v>
      </c>
      <c r="AE158" s="3">
        <f t="shared" si="209"/>
        <v>0</v>
      </c>
      <c r="AF158" s="3">
        <f t="shared" si="210"/>
        <v>0</v>
      </c>
      <c r="AG158" s="3">
        <f t="shared" si="186"/>
        <v>0</v>
      </c>
      <c r="AH158" s="3">
        <f t="shared" si="211"/>
        <v>0</v>
      </c>
      <c r="AI158" s="3">
        <f t="shared" si="212"/>
        <v>0</v>
      </c>
      <c r="AJ158" s="3">
        <f t="shared" si="187"/>
        <v>0</v>
      </c>
      <c r="AK158" s="3">
        <v>3968.4799999999996</v>
      </c>
      <c r="AL158" s="3">
        <v>3968.4799999999996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1</v>
      </c>
      <c r="AW158" s="3">
        <v>1</v>
      </c>
      <c r="AZ158" s="3">
        <v>1</v>
      </c>
      <c r="BA158" s="3">
        <v>1</v>
      </c>
      <c r="BB158" s="3">
        <v>1</v>
      </c>
      <c r="BC158" s="3">
        <v>7.57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3</v>
      </c>
      <c r="BI158" s="3">
        <v>3</v>
      </c>
      <c r="BJ158" s="3" t="s">
        <v>267</v>
      </c>
      <c r="BM158" s="3">
        <v>400007</v>
      </c>
      <c r="BN158" s="3">
        <v>0</v>
      </c>
      <c r="BO158" s="3" t="s">
        <v>3</v>
      </c>
      <c r="BP158" s="3">
        <v>0</v>
      </c>
      <c r="BQ158" s="3">
        <v>214</v>
      </c>
      <c r="BR158" s="3">
        <v>0</v>
      </c>
      <c r="BS158" s="3">
        <v>1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0</v>
      </c>
      <c r="CA158" s="3">
        <v>0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3</v>
      </c>
      <c r="CO158" s="3">
        <v>0</v>
      </c>
      <c r="CP158" s="3">
        <f t="shared" si="188"/>
        <v>720993.45</v>
      </c>
      <c r="CQ158" s="3">
        <f t="shared" si="189"/>
        <v>30041.39</v>
      </c>
      <c r="CR158" s="3">
        <f t="shared" si="213"/>
        <v>0</v>
      </c>
      <c r="CS158" s="3">
        <f t="shared" si="214"/>
        <v>0</v>
      </c>
      <c r="CT158" s="3">
        <f t="shared" si="190"/>
        <v>0</v>
      </c>
      <c r="CU158" s="3">
        <f t="shared" si="191"/>
        <v>0</v>
      </c>
      <c r="CV158" s="3">
        <f t="shared" si="192"/>
        <v>0</v>
      </c>
      <c r="CW158" s="3">
        <f t="shared" si="193"/>
        <v>0</v>
      </c>
      <c r="CX158" s="3">
        <f t="shared" si="194"/>
        <v>0</v>
      </c>
      <c r="CY158" s="3">
        <f t="shared" si="215"/>
        <v>0</v>
      </c>
      <c r="CZ158" s="3">
        <f t="shared" si="216"/>
        <v>0</v>
      </c>
      <c r="DC158" s="3" t="s">
        <v>3</v>
      </c>
      <c r="DD158" s="3" t="s">
        <v>3</v>
      </c>
      <c r="DE158" s="3" t="s">
        <v>3</v>
      </c>
      <c r="DF158" s="3" t="s">
        <v>3</v>
      </c>
      <c r="DG158" s="3" t="s">
        <v>3</v>
      </c>
      <c r="DH158" s="3" t="s">
        <v>3</v>
      </c>
      <c r="DI158" s="3" t="s">
        <v>3</v>
      </c>
      <c r="DJ158" s="3" t="s">
        <v>3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1013</v>
      </c>
      <c r="DV158" s="3" t="s">
        <v>216</v>
      </c>
      <c r="DW158" s="3" t="s">
        <v>216</v>
      </c>
      <c r="DX158" s="3">
        <v>1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55393904</v>
      </c>
      <c r="EF158" s="3">
        <v>214</v>
      </c>
      <c r="EG158" s="3" t="s">
        <v>217</v>
      </c>
      <c r="EH158" s="3">
        <v>0</v>
      </c>
      <c r="EI158" s="3" t="s">
        <v>3</v>
      </c>
      <c r="EJ158" s="3">
        <v>3</v>
      </c>
      <c r="EK158" s="3">
        <v>400007</v>
      </c>
      <c r="EL158" s="3" t="s">
        <v>217</v>
      </c>
      <c r="EM158" s="3" t="s">
        <v>218</v>
      </c>
      <c r="EO158" s="3" t="s">
        <v>3</v>
      </c>
      <c r="EQ158" s="3">
        <v>131088</v>
      </c>
      <c r="ER158" s="3">
        <v>0</v>
      </c>
      <c r="ES158" s="3">
        <v>3968.4799999999996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5</v>
      </c>
      <c r="FC158" s="3">
        <v>1</v>
      </c>
      <c r="FD158" s="3">
        <v>18</v>
      </c>
      <c r="FF158" s="3">
        <v>35161</v>
      </c>
      <c r="FQ158" s="3">
        <v>0</v>
      </c>
      <c r="FR158" s="3">
        <f t="shared" si="217"/>
        <v>720993.45</v>
      </c>
      <c r="FS158" s="3">
        <v>0</v>
      </c>
      <c r="FX158" s="3">
        <v>0</v>
      </c>
      <c r="FY158" s="3">
        <v>0</v>
      </c>
      <c r="GA158" s="3" t="s">
        <v>269</v>
      </c>
      <c r="GD158" s="3">
        <v>1</v>
      </c>
      <c r="GF158" s="3">
        <v>-1830499436</v>
      </c>
      <c r="GG158" s="3">
        <v>2</v>
      </c>
      <c r="GH158" s="3">
        <v>3</v>
      </c>
      <c r="GI158" s="3">
        <v>3</v>
      </c>
      <c r="GJ158" s="3">
        <v>0</v>
      </c>
      <c r="GK158" s="3">
        <v>0</v>
      </c>
      <c r="GL158" s="3">
        <f t="shared" si="195"/>
        <v>0</v>
      </c>
      <c r="GM158" s="3">
        <f t="shared" si="196"/>
        <v>720993.45</v>
      </c>
      <c r="GN158" s="3">
        <f t="shared" si="197"/>
        <v>0</v>
      </c>
      <c r="GO158" s="3">
        <f t="shared" si="198"/>
        <v>0</v>
      </c>
      <c r="GP158" s="3">
        <f t="shared" si="199"/>
        <v>0</v>
      </c>
      <c r="GR158" s="3">
        <v>1</v>
      </c>
      <c r="GS158" s="3">
        <v>1</v>
      </c>
      <c r="GT158" s="3">
        <v>0</v>
      </c>
      <c r="GU158" s="3" t="s">
        <v>3</v>
      </c>
      <c r="GV158" s="3">
        <f t="shared" si="200"/>
        <v>0</v>
      </c>
      <c r="GW158" s="3">
        <v>1</v>
      </c>
      <c r="GX158" s="3">
        <f t="shared" si="201"/>
        <v>0</v>
      </c>
      <c r="HA158" s="3">
        <v>0</v>
      </c>
      <c r="HB158" s="3">
        <v>0</v>
      </c>
      <c r="HC158" s="3">
        <f t="shared" si="202"/>
        <v>0</v>
      </c>
      <c r="HE158" s="3" t="s">
        <v>37</v>
      </c>
      <c r="HF158" s="3" t="s">
        <v>220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5">
      <c r="A159" s="2">
        <v>17</v>
      </c>
      <c r="B159" s="2">
        <v>1</v>
      </c>
      <c r="C159" s="2"/>
      <c r="D159" s="2"/>
      <c r="E159" s="2" t="s">
        <v>270</v>
      </c>
      <c r="F159" s="2" t="s">
        <v>271</v>
      </c>
      <c r="G159" s="2" t="s">
        <v>272</v>
      </c>
      <c r="H159" s="2" t="s">
        <v>216</v>
      </c>
      <c r="I159" s="2">
        <v>10</v>
      </c>
      <c r="J159" s="2">
        <v>0</v>
      </c>
      <c r="K159" s="2">
        <v>10</v>
      </c>
      <c r="L159" s="2"/>
      <c r="M159" s="2"/>
      <c r="N159" s="2"/>
      <c r="O159" s="2">
        <f t="shared" si="178"/>
        <v>61082.9</v>
      </c>
      <c r="P159" s="2">
        <f t="shared" si="179"/>
        <v>61082.9</v>
      </c>
      <c r="Q159" s="2">
        <f t="shared" si="203"/>
        <v>0</v>
      </c>
      <c r="R159" s="2">
        <f t="shared" si="204"/>
        <v>0</v>
      </c>
      <c r="S159" s="2">
        <f t="shared" si="180"/>
        <v>0</v>
      </c>
      <c r="T159" s="2">
        <f t="shared" si="181"/>
        <v>0</v>
      </c>
      <c r="U159" s="2">
        <f t="shared" si="182"/>
        <v>0</v>
      </c>
      <c r="V159" s="2">
        <f t="shared" si="183"/>
        <v>0</v>
      </c>
      <c r="W159" s="2">
        <f t="shared" si="184"/>
        <v>0</v>
      </c>
      <c r="X159" s="2">
        <f t="shared" si="205"/>
        <v>0</v>
      </c>
      <c r="Y159" s="2">
        <f t="shared" si="206"/>
        <v>0</v>
      </c>
      <c r="Z159" s="2"/>
      <c r="AA159" s="2">
        <v>55944368</v>
      </c>
      <c r="AB159" s="2">
        <f t="shared" si="185"/>
        <v>6108.29</v>
      </c>
      <c r="AC159" s="2">
        <f t="shared" si="207"/>
        <v>6108.29</v>
      </c>
      <c r="AD159" s="2">
        <f t="shared" si="208"/>
        <v>0</v>
      </c>
      <c r="AE159" s="2">
        <f t="shared" si="209"/>
        <v>0</v>
      </c>
      <c r="AF159" s="2">
        <f t="shared" si="210"/>
        <v>0</v>
      </c>
      <c r="AG159" s="2">
        <f t="shared" si="186"/>
        <v>0</v>
      </c>
      <c r="AH159" s="2">
        <f t="shared" si="211"/>
        <v>0</v>
      </c>
      <c r="AI159" s="2">
        <f t="shared" si="212"/>
        <v>0</v>
      </c>
      <c r="AJ159" s="2">
        <f t="shared" si="187"/>
        <v>0</v>
      </c>
      <c r="AK159" s="2">
        <v>6108.2900000000009</v>
      </c>
      <c r="AL159" s="2">
        <v>6108.2900000000009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3</v>
      </c>
      <c r="BJ159" s="2" t="s">
        <v>271</v>
      </c>
      <c r="BK159" s="2"/>
      <c r="BL159" s="2"/>
      <c r="BM159" s="2">
        <v>400007</v>
      </c>
      <c r="BN159" s="2">
        <v>0</v>
      </c>
      <c r="BO159" s="2" t="s">
        <v>3</v>
      </c>
      <c r="BP159" s="2">
        <v>0</v>
      </c>
      <c r="BQ159" s="2">
        <v>214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0</v>
      </c>
      <c r="CA159" s="2">
        <v>0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88"/>
        <v>61082.9</v>
      </c>
      <c r="CQ159" s="2">
        <f t="shared" si="189"/>
        <v>6108.29</v>
      </c>
      <c r="CR159" s="2">
        <f t="shared" si="213"/>
        <v>0</v>
      </c>
      <c r="CS159" s="2">
        <f t="shared" si="214"/>
        <v>0</v>
      </c>
      <c r="CT159" s="2">
        <f t="shared" si="190"/>
        <v>0</v>
      </c>
      <c r="CU159" s="2">
        <f t="shared" si="191"/>
        <v>0</v>
      </c>
      <c r="CV159" s="2">
        <f t="shared" si="192"/>
        <v>0</v>
      </c>
      <c r="CW159" s="2">
        <f t="shared" si="193"/>
        <v>0</v>
      </c>
      <c r="CX159" s="2">
        <f t="shared" si="194"/>
        <v>0</v>
      </c>
      <c r="CY159" s="2">
        <f t="shared" si="215"/>
        <v>0</v>
      </c>
      <c r="CZ159" s="2">
        <f t="shared" si="216"/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216</v>
      </c>
      <c r="DW159" s="2" t="s">
        <v>216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55393904</v>
      </c>
      <c r="EF159" s="2">
        <v>214</v>
      </c>
      <c r="EG159" s="2" t="s">
        <v>217</v>
      </c>
      <c r="EH159" s="2">
        <v>0</v>
      </c>
      <c r="EI159" s="2" t="s">
        <v>3</v>
      </c>
      <c r="EJ159" s="2">
        <v>3</v>
      </c>
      <c r="EK159" s="2">
        <v>400007</v>
      </c>
      <c r="EL159" s="2" t="s">
        <v>217</v>
      </c>
      <c r="EM159" s="2" t="s">
        <v>218</v>
      </c>
      <c r="EN159" s="2"/>
      <c r="EO159" s="2" t="s">
        <v>3</v>
      </c>
      <c r="EP159" s="2"/>
      <c r="EQ159" s="2">
        <v>131088</v>
      </c>
      <c r="ER159" s="2">
        <v>0</v>
      </c>
      <c r="ES159" s="2">
        <v>6108.2900000000009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f t="shared" si="217"/>
        <v>61082.9</v>
      </c>
      <c r="FS159" s="2">
        <v>0</v>
      </c>
      <c r="FT159" s="2"/>
      <c r="FU159" s="2"/>
      <c r="FV159" s="2"/>
      <c r="FW159" s="2"/>
      <c r="FX159" s="2">
        <v>0</v>
      </c>
      <c r="FY159" s="2">
        <v>0</v>
      </c>
      <c r="FZ159" s="2"/>
      <c r="GA159" s="2" t="s">
        <v>273</v>
      </c>
      <c r="GB159" s="2"/>
      <c r="GC159" s="2"/>
      <c r="GD159" s="2">
        <v>1</v>
      </c>
      <c r="GE159" s="2"/>
      <c r="GF159" s="2">
        <v>623396107</v>
      </c>
      <c r="GG159" s="2">
        <v>2</v>
      </c>
      <c r="GH159" s="2">
        <v>4</v>
      </c>
      <c r="GI159" s="2">
        <v>-2</v>
      </c>
      <c r="GJ159" s="2">
        <v>0</v>
      </c>
      <c r="GK159" s="2">
        <v>0</v>
      </c>
      <c r="GL159" s="2">
        <f t="shared" si="195"/>
        <v>0</v>
      </c>
      <c r="GM159" s="2">
        <f t="shared" si="196"/>
        <v>61082.9</v>
      </c>
      <c r="GN159" s="2">
        <f t="shared" si="197"/>
        <v>0</v>
      </c>
      <c r="GO159" s="2">
        <f t="shared" si="198"/>
        <v>0</v>
      </c>
      <c r="GP159" s="2">
        <f t="shared" si="199"/>
        <v>0</v>
      </c>
      <c r="GQ159" s="2"/>
      <c r="GR159" s="2">
        <v>1</v>
      </c>
      <c r="GS159" s="2">
        <v>2</v>
      </c>
      <c r="GT159" s="2">
        <v>0</v>
      </c>
      <c r="GU159" s="2" t="s">
        <v>3</v>
      </c>
      <c r="GV159" s="2">
        <f t="shared" si="200"/>
        <v>0</v>
      </c>
      <c r="GW159" s="2">
        <v>1</v>
      </c>
      <c r="GX159" s="2">
        <f t="shared" si="201"/>
        <v>0</v>
      </c>
      <c r="GY159" s="2"/>
      <c r="GZ159" s="2"/>
      <c r="HA159" s="2">
        <v>0</v>
      </c>
      <c r="HB159" s="2">
        <v>0</v>
      </c>
      <c r="HC159" s="2">
        <f t="shared" si="202"/>
        <v>0</v>
      </c>
      <c r="HD159" s="2"/>
      <c r="HE159" s="2" t="s">
        <v>37</v>
      </c>
      <c r="HF159" s="2" t="s">
        <v>220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5">
      <c r="A160" s="3">
        <v>17</v>
      </c>
      <c r="B160" s="3">
        <v>1</v>
      </c>
      <c r="E160" s="3" t="s">
        <v>270</v>
      </c>
      <c r="F160" s="3" t="s">
        <v>271</v>
      </c>
      <c r="G160" s="3" t="s">
        <v>272</v>
      </c>
      <c r="H160" s="3" t="s">
        <v>216</v>
      </c>
      <c r="I160" s="3">
        <v>10</v>
      </c>
      <c r="J160" s="3">
        <v>0</v>
      </c>
      <c r="K160" s="3">
        <v>10</v>
      </c>
      <c r="O160" s="3">
        <f t="shared" si="178"/>
        <v>462397.55</v>
      </c>
      <c r="P160" s="3">
        <f t="shared" si="179"/>
        <v>462397.55</v>
      </c>
      <c r="Q160" s="3">
        <f t="shared" si="203"/>
        <v>0</v>
      </c>
      <c r="R160" s="3">
        <f t="shared" si="204"/>
        <v>0</v>
      </c>
      <c r="S160" s="3">
        <f t="shared" si="180"/>
        <v>0</v>
      </c>
      <c r="T160" s="3">
        <f t="shared" si="181"/>
        <v>0</v>
      </c>
      <c r="U160" s="3">
        <f t="shared" si="182"/>
        <v>0</v>
      </c>
      <c r="V160" s="3">
        <f t="shared" si="183"/>
        <v>0</v>
      </c>
      <c r="W160" s="3">
        <f t="shared" si="184"/>
        <v>0</v>
      </c>
      <c r="X160" s="3">
        <f t="shared" si="205"/>
        <v>0</v>
      </c>
      <c r="Y160" s="3">
        <f t="shared" si="206"/>
        <v>0</v>
      </c>
      <c r="AA160" s="3">
        <v>55944370</v>
      </c>
      <c r="AB160" s="3">
        <f t="shared" si="185"/>
        <v>6108.29</v>
      </c>
      <c r="AC160" s="3">
        <f t="shared" si="207"/>
        <v>6108.29</v>
      </c>
      <c r="AD160" s="3">
        <f t="shared" si="208"/>
        <v>0</v>
      </c>
      <c r="AE160" s="3">
        <f t="shared" si="209"/>
        <v>0</v>
      </c>
      <c r="AF160" s="3">
        <f t="shared" si="210"/>
        <v>0</v>
      </c>
      <c r="AG160" s="3">
        <f t="shared" si="186"/>
        <v>0</v>
      </c>
      <c r="AH160" s="3">
        <f t="shared" si="211"/>
        <v>0</v>
      </c>
      <c r="AI160" s="3">
        <f t="shared" si="212"/>
        <v>0</v>
      </c>
      <c r="AJ160" s="3">
        <f t="shared" si="187"/>
        <v>0</v>
      </c>
      <c r="AK160" s="3">
        <v>6108.2900000000009</v>
      </c>
      <c r="AL160" s="3">
        <v>6108.2900000000009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1</v>
      </c>
      <c r="AW160" s="3">
        <v>1</v>
      </c>
      <c r="AZ160" s="3">
        <v>1</v>
      </c>
      <c r="BA160" s="3">
        <v>1</v>
      </c>
      <c r="BB160" s="3">
        <v>1</v>
      </c>
      <c r="BC160" s="3">
        <v>7.57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3</v>
      </c>
      <c r="BI160" s="3">
        <v>3</v>
      </c>
      <c r="BJ160" s="3" t="s">
        <v>271</v>
      </c>
      <c r="BM160" s="3">
        <v>400007</v>
      </c>
      <c r="BN160" s="3">
        <v>0</v>
      </c>
      <c r="BO160" s="3" t="s">
        <v>3</v>
      </c>
      <c r="BP160" s="3">
        <v>0</v>
      </c>
      <c r="BQ160" s="3">
        <v>214</v>
      </c>
      <c r="BR160" s="3">
        <v>0</v>
      </c>
      <c r="BS160" s="3">
        <v>1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0</v>
      </c>
      <c r="CA160" s="3">
        <v>0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3</v>
      </c>
      <c r="CO160" s="3">
        <v>0</v>
      </c>
      <c r="CP160" s="3">
        <f t="shared" si="188"/>
        <v>462397.55</v>
      </c>
      <c r="CQ160" s="3">
        <f t="shared" si="189"/>
        <v>46239.76</v>
      </c>
      <c r="CR160" s="3">
        <f t="shared" si="213"/>
        <v>0</v>
      </c>
      <c r="CS160" s="3">
        <f t="shared" si="214"/>
        <v>0</v>
      </c>
      <c r="CT160" s="3">
        <f t="shared" si="190"/>
        <v>0</v>
      </c>
      <c r="CU160" s="3">
        <f t="shared" si="191"/>
        <v>0</v>
      </c>
      <c r="CV160" s="3">
        <f t="shared" si="192"/>
        <v>0</v>
      </c>
      <c r="CW160" s="3">
        <f t="shared" si="193"/>
        <v>0</v>
      </c>
      <c r="CX160" s="3">
        <f t="shared" si="194"/>
        <v>0</v>
      </c>
      <c r="CY160" s="3">
        <f t="shared" si="215"/>
        <v>0</v>
      </c>
      <c r="CZ160" s="3">
        <f t="shared" si="216"/>
        <v>0</v>
      </c>
      <c r="DC160" s="3" t="s">
        <v>3</v>
      </c>
      <c r="DD160" s="3" t="s">
        <v>3</v>
      </c>
      <c r="DE160" s="3" t="s">
        <v>3</v>
      </c>
      <c r="DF160" s="3" t="s">
        <v>3</v>
      </c>
      <c r="DG160" s="3" t="s">
        <v>3</v>
      </c>
      <c r="DH160" s="3" t="s">
        <v>3</v>
      </c>
      <c r="DI160" s="3" t="s">
        <v>3</v>
      </c>
      <c r="DJ160" s="3" t="s">
        <v>3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1013</v>
      </c>
      <c r="DV160" s="3" t="s">
        <v>216</v>
      </c>
      <c r="DW160" s="3" t="s">
        <v>216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55393904</v>
      </c>
      <c r="EF160" s="3">
        <v>214</v>
      </c>
      <c r="EG160" s="3" t="s">
        <v>217</v>
      </c>
      <c r="EH160" s="3">
        <v>0</v>
      </c>
      <c r="EI160" s="3" t="s">
        <v>3</v>
      </c>
      <c r="EJ160" s="3">
        <v>3</v>
      </c>
      <c r="EK160" s="3">
        <v>400007</v>
      </c>
      <c r="EL160" s="3" t="s">
        <v>217</v>
      </c>
      <c r="EM160" s="3" t="s">
        <v>218</v>
      </c>
      <c r="EO160" s="3" t="s">
        <v>3</v>
      </c>
      <c r="EQ160" s="3">
        <v>131088</v>
      </c>
      <c r="ER160" s="3">
        <v>0</v>
      </c>
      <c r="ES160" s="3">
        <v>6108.2900000000009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5</v>
      </c>
      <c r="FC160" s="3">
        <v>1</v>
      </c>
      <c r="FD160" s="3">
        <v>18</v>
      </c>
      <c r="FF160" s="3">
        <v>54120</v>
      </c>
      <c r="FQ160" s="3">
        <v>0</v>
      </c>
      <c r="FR160" s="3">
        <f t="shared" si="217"/>
        <v>462397.55</v>
      </c>
      <c r="FS160" s="3">
        <v>0</v>
      </c>
      <c r="FX160" s="3">
        <v>0</v>
      </c>
      <c r="FY160" s="3">
        <v>0</v>
      </c>
      <c r="GA160" s="3" t="s">
        <v>273</v>
      </c>
      <c r="GD160" s="3">
        <v>1</v>
      </c>
      <c r="GF160" s="3">
        <v>623396107</v>
      </c>
      <c r="GG160" s="3">
        <v>2</v>
      </c>
      <c r="GH160" s="3">
        <v>3</v>
      </c>
      <c r="GI160" s="3">
        <v>3</v>
      </c>
      <c r="GJ160" s="3">
        <v>0</v>
      </c>
      <c r="GK160" s="3">
        <v>0</v>
      </c>
      <c r="GL160" s="3">
        <f t="shared" si="195"/>
        <v>0</v>
      </c>
      <c r="GM160" s="3">
        <f t="shared" si="196"/>
        <v>462397.55</v>
      </c>
      <c r="GN160" s="3">
        <f t="shared" si="197"/>
        <v>0</v>
      </c>
      <c r="GO160" s="3">
        <f t="shared" si="198"/>
        <v>0</v>
      </c>
      <c r="GP160" s="3">
        <f t="shared" si="199"/>
        <v>0</v>
      </c>
      <c r="GR160" s="3">
        <v>1</v>
      </c>
      <c r="GS160" s="3">
        <v>1</v>
      </c>
      <c r="GT160" s="3">
        <v>0</v>
      </c>
      <c r="GU160" s="3" t="s">
        <v>3</v>
      </c>
      <c r="GV160" s="3">
        <f t="shared" si="200"/>
        <v>0</v>
      </c>
      <c r="GW160" s="3">
        <v>1</v>
      </c>
      <c r="GX160" s="3">
        <f t="shared" si="201"/>
        <v>0</v>
      </c>
      <c r="HA160" s="3">
        <v>0</v>
      </c>
      <c r="HB160" s="3">
        <v>0</v>
      </c>
      <c r="HC160" s="3">
        <f t="shared" si="202"/>
        <v>0</v>
      </c>
      <c r="HE160" s="3" t="s">
        <v>37</v>
      </c>
      <c r="HF160" s="3" t="s">
        <v>220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5">
      <c r="A161" s="2">
        <v>17</v>
      </c>
      <c r="B161" s="2">
        <v>1</v>
      </c>
      <c r="C161" s="2"/>
      <c r="D161" s="2"/>
      <c r="E161" s="2" t="s">
        <v>274</v>
      </c>
      <c r="F161" s="2" t="s">
        <v>275</v>
      </c>
      <c r="G161" s="2" t="s">
        <v>276</v>
      </c>
      <c r="H161" s="2" t="s">
        <v>216</v>
      </c>
      <c r="I161" s="2">
        <v>13</v>
      </c>
      <c r="J161" s="2">
        <v>0</v>
      </c>
      <c r="K161" s="2">
        <v>13</v>
      </c>
      <c r="L161" s="2"/>
      <c r="M161" s="2"/>
      <c r="N161" s="2"/>
      <c r="O161" s="2">
        <f t="shared" si="178"/>
        <v>87009.52</v>
      </c>
      <c r="P161" s="2">
        <f t="shared" si="179"/>
        <v>87009.52</v>
      </c>
      <c r="Q161" s="2">
        <f t="shared" si="203"/>
        <v>0</v>
      </c>
      <c r="R161" s="2">
        <f t="shared" si="204"/>
        <v>0</v>
      </c>
      <c r="S161" s="2">
        <f t="shared" si="180"/>
        <v>0</v>
      </c>
      <c r="T161" s="2">
        <f t="shared" si="181"/>
        <v>0</v>
      </c>
      <c r="U161" s="2">
        <f t="shared" si="182"/>
        <v>0</v>
      </c>
      <c r="V161" s="2">
        <f t="shared" si="183"/>
        <v>0</v>
      </c>
      <c r="W161" s="2">
        <f t="shared" si="184"/>
        <v>0</v>
      </c>
      <c r="X161" s="2">
        <f t="shared" si="205"/>
        <v>0</v>
      </c>
      <c r="Y161" s="2">
        <f t="shared" si="206"/>
        <v>0</v>
      </c>
      <c r="Z161" s="2"/>
      <c r="AA161" s="2">
        <v>55944368</v>
      </c>
      <c r="AB161" s="2">
        <f t="shared" si="185"/>
        <v>6693.04</v>
      </c>
      <c r="AC161" s="2">
        <f t="shared" si="207"/>
        <v>6693.04</v>
      </c>
      <c r="AD161" s="2">
        <f t="shared" si="208"/>
        <v>0</v>
      </c>
      <c r="AE161" s="2">
        <f t="shared" si="209"/>
        <v>0</v>
      </c>
      <c r="AF161" s="2">
        <f t="shared" si="210"/>
        <v>0</v>
      </c>
      <c r="AG161" s="2">
        <f t="shared" si="186"/>
        <v>0</v>
      </c>
      <c r="AH161" s="2">
        <f t="shared" si="211"/>
        <v>0</v>
      </c>
      <c r="AI161" s="2">
        <f t="shared" si="212"/>
        <v>0</v>
      </c>
      <c r="AJ161" s="2">
        <f t="shared" si="187"/>
        <v>0</v>
      </c>
      <c r="AK161" s="2">
        <v>6693.04</v>
      </c>
      <c r="AL161" s="2">
        <v>6693.04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3</v>
      </c>
      <c r="BJ161" s="2" t="s">
        <v>275</v>
      </c>
      <c r="BK161" s="2"/>
      <c r="BL161" s="2"/>
      <c r="BM161" s="2">
        <v>400007</v>
      </c>
      <c r="BN161" s="2">
        <v>0</v>
      </c>
      <c r="BO161" s="2" t="s">
        <v>3</v>
      </c>
      <c r="BP161" s="2">
        <v>0</v>
      </c>
      <c r="BQ161" s="2">
        <v>214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0</v>
      </c>
      <c r="CA161" s="2">
        <v>0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si="188"/>
        <v>87009.52</v>
      </c>
      <c r="CQ161" s="2">
        <f t="shared" si="189"/>
        <v>6693.04</v>
      </c>
      <c r="CR161" s="2">
        <f t="shared" si="213"/>
        <v>0</v>
      </c>
      <c r="CS161" s="2">
        <f t="shared" si="214"/>
        <v>0</v>
      </c>
      <c r="CT161" s="2">
        <f t="shared" si="190"/>
        <v>0</v>
      </c>
      <c r="CU161" s="2">
        <f t="shared" si="191"/>
        <v>0</v>
      </c>
      <c r="CV161" s="2">
        <f t="shared" si="192"/>
        <v>0</v>
      </c>
      <c r="CW161" s="2">
        <f t="shared" si="193"/>
        <v>0</v>
      </c>
      <c r="CX161" s="2">
        <f t="shared" si="194"/>
        <v>0</v>
      </c>
      <c r="CY161" s="2">
        <f t="shared" si="215"/>
        <v>0</v>
      </c>
      <c r="CZ161" s="2">
        <f t="shared" si="216"/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216</v>
      </c>
      <c r="DW161" s="2" t="s">
        <v>216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55393904</v>
      </c>
      <c r="EF161" s="2">
        <v>214</v>
      </c>
      <c r="EG161" s="2" t="s">
        <v>217</v>
      </c>
      <c r="EH161" s="2">
        <v>0</v>
      </c>
      <c r="EI161" s="2" t="s">
        <v>3</v>
      </c>
      <c r="EJ161" s="2">
        <v>3</v>
      </c>
      <c r="EK161" s="2">
        <v>400007</v>
      </c>
      <c r="EL161" s="2" t="s">
        <v>217</v>
      </c>
      <c r="EM161" s="2" t="s">
        <v>218</v>
      </c>
      <c r="EN161" s="2"/>
      <c r="EO161" s="2" t="s">
        <v>3</v>
      </c>
      <c r="EP161" s="2"/>
      <c r="EQ161" s="2">
        <v>131088</v>
      </c>
      <c r="ER161" s="2">
        <v>0</v>
      </c>
      <c r="ES161" s="2">
        <v>6693.04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f t="shared" si="217"/>
        <v>87009.52</v>
      </c>
      <c r="FS161" s="2">
        <v>0</v>
      </c>
      <c r="FT161" s="2"/>
      <c r="FU161" s="2"/>
      <c r="FV161" s="2"/>
      <c r="FW161" s="2"/>
      <c r="FX161" s="2">
        <v>0</v>
      </c>
      <c r="FY161" s="2">
        <v>0</v>
      </c>
      <c r="FZ161" s="2"/>
      <c r="GA161" s="2" t="s">
        <v>277</v>
      </c>
      <c r="GB161" s="2"/>
      <c r="GC161" s="2"/>
      <c r="GD161" s="2">
        <v>1</v>
      </c>
      <c r="GE161" s="2"/>
      <c r="GF161" s="2">
        <v>1062193669</v>
      </c>
      <c r="GG161" s="2">
        <v>2</v>
      </c>
      <c r="GH161" s="2">
        <v>4</v>
      </c>
      <c r="GI161" s="2">
        <v>-2</v>
      </c>
      <c r="GJ161" s="2">
        <v>0</v>
      </c>
      <c r="GK161" s="2">
        <v>0</v>
      </c>
      <c r="GL161" s="2">
        <f t="shared" si="195"/>
        <v>0</v>
      </c>
      <c r="GM161" s="2">
        <f t="shared" si="196"/>
        <v>87009.52</v>
      </c>
      <c r="GN161" s="2">
        <f t="shared" si="197"/>
        <v>0</v>
      </c>
      <c r="GO161" s="2">
        <f t="shared" si="198"/>
        <v>0</v>
      </c>
      <c r="GP161" s="2">
        <f t="shared" si="199"/>
        <v>0</v>
      </c>
      <c r="GQ161" s="2"/>
      <c r="GR161" s="2">
        <v>1</v>
      </c>
      <c r="GS161" s="2">
        <v>2</v>
      </c>
      <c r="GT161" s="2">
        <v>0</v>
      </c>
      <c r="GU161" s="2" t="s">
        <v>3</v>
      </c>
      <c r="GV161" s="2">
        <f t="shared" si="200"/>
        <v>0</v>
      </c>
      <c r="GW161" s="2">
        <v>1</v>
      </c>
      <c r="GX161" s="2">
        <f t="shared" si="201"/>
        <v>0</v>
      </c>
      <c r="GY161" s="2"/>
      <c r="GZ161" s="2"/>
      <c r="HA161" s="2">
        <v>0</v>
      </c>
      <c r="HB161" s="2">
        <v>0</v>
      </c>
      <c r="HC161" s="2">
        <f t="shared" si="202"/>
        <v>0</v>
      </c>
      <c r="HD161" s="2"/>
      <c r="HE161" s="2" t="s">
        <v>37</v>
      </c>
      <c r="HF161" s="2" t="s">
        <v>220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5">
      <c r="A162" s="3">
        <v>17</v>
      </c>
      <c r="B162" s="3">
        <v>1</v>
      </c>
      <c r="E162" s="3" t="s">
        <v>274</v>
      </c>
      <c r="F162" s="3" t="s">
        <v>275</v>
      </c>
      <c r="G162" s="3" t="s">
        <v>276</v>
      </c>
      <c r="H162" s="3" t="s">
        <v>216</v>
      </c>
      <c r="I162" s="3">
        <v>13</v>
      </c>
      <c r="J162" s="3">
        <v>0</v>
      </c>
      <c r="K162" s="3">
        <v>13</v>
      </c>
      <c r="O162" s="3">
        <f t="shared" si="178"/>
        <v>658662.06999999995</v>
      </c>
      <c r="P162" s="3">
        <f t="shared" si="179"/>
        <v>658662.06999999995</v>
      </c>
      <c r="Q162" s="3">
        <f t="shared" si="203"/>
        <v>0</v>
      </c>
      <c r="R162" s="3">
        <f t="shared" si="204"/>
        <v>0</v>
      </c>
      <c r="S162" s="3">
        <f t="shared" si="180"/>
        <v>0</v>
      </c>
      <c r="T162" s="3">
        <f t="shared" si="181"/>
        <v>0</v>
      </c>
      <c r="U162" s="3">
        <f t="shared" si="182"/>
        <v>0</v>
      </c>
      <c r="V162" s="3">
        <f t="shared" si="183"/>
        <v>0</v>
      </c>
      <c r="W162" s="3">
        <f t="shared" si="184"/>
        <v>0</v>
      </c>
      <c r="X162" s="3">
        <f t="shared" si="205"/>
        <v>0</v>
      </c>
      <c r="Y162" s="3">
        <f t="shared" si="206"/>
        <v>0</v>
      </c>
      <c r="AA162" s="3">
        <v>55944370</v>
      </c>
      <c r="AB162" s="3">
        <f t="shared" si="185"/>
        <v>6693.04</v>
      </c>
      <c r="AC162" s="3">
        <f t="shared" si="207"/>
        <v>6693.04</v>
      </c>
      <c r="AD162" s="3">
        <f t="shared" si="208"/>
        <v>0</v>
      </c>
      <c r="AE162" s="3">
        <f t="shared" si="209"/>
        <v>0</v>
      </c>
      <c r="AF162" s="3">
        <f t="shared" si="210"/>
        <v>0</v>
      </c>
      <c r="AG162" s="3">
        <f t="shared" si="186"/>
        <v>0</v>
      </c>
      <c r="AH162" s="3">
        <f t="shared" si="211"/>
        <v>0</v>
      </c>
      <c r="AI162" s="3">
        <f t="shared" si="212"/>
        <v>0</v>
      </c>
      <c r="AJ162" s="3">
        <f t="shared" si="187"/>
        <v>0</v>
      </c>
      <c r="AK162" s="3">
        <v>6693.04</v>
      </c>
      <c r="AL162" s="3">
        <v>6693.04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7.57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3</v>
      </c>
      <c r="BJ162" s="3" t="s">
        <v>275</v>
      </c>
      <c r="BM162" s="3">
        <v>400007</v>
      </c>
      <c r="BN162" s="3">
        <v>0</v>
      </c>
      <c r="BO162" s="3" t="s">
        <v>3</v>
      </c>
      <c r="BP162" s="3">
        <v>0</v>
      </c>
      <c r="BQ162" s="3">
        <v>214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0</v>
      </c>
      <c r="CA162" s="3">
        <v>0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3</v>
      </c>
      <c r="CO162" s="3">
        <v>0</v>
      </c>
      <c r="CP162" s="3">
        <f t="shared" si="188"/>
        <v>658662.06999999995</v>
      </c>
      <c r="CQ162" s="3">
        <f t="shared" si="189"/>
        <v>50666.31</v>
      </c>
      <c r="CR162" s="3">
        <f t="shared" si="213"/>
        <v>0</v>
      </c>
      <c r="CS162" s="3">
        <f t="shared" si="214"/>
        <v>0</v>
      </c>
      <c r="CT162" s="3">
        <f t="shared" si="190"/>
        <v>0</v>
      </c>
      <c r="CU162" s="3">
        <f t="shared" si="191"/>
        <v>0</v>
      </c>
      <c r="CV162" s="3">
        <f t="shared" si="192"/>
        <v>0</v>
      </c>
      <c r="CW162" s="3">
        <f t="shared" si="193"/>
        <v>0</v>
      </c>
      <c r="CX162" s="3">
        <f t="shared" si="194"/>
        <v>0</v>
      </c>
      <c r="CY162" s="3">
        <f t="shared" si="215"/>
        <v>0</v>
      </c>
      <c r="CZ162" s="3">
        <f t="shared" si="216"/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216</v>
      </c>
      <c r="DW162" s="3" t="s">
        <v>216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55393904</v>
      </c>
      <c r="EF162" s="3">
        <v>214</v>
      </c>
      <c r="EG162" s="3" t="s">
        <v>217</v>
      </c>
      <c r="EH162" s="3">
        <v>0</v>
      </c>
      <c r="EI162" s="3" t="s">
        <v>3</v>
      </c>
      <c r="EJ162" s="3">
        <v>3</v>
      </c>
      <c r="EK162" s="3">
        <v>400007</v>
      </c>
      <c r="EL162" s="3" t="s">
        <v>217</v>
      </c>
      <c r="EM162" s="3" t="s">
        <v>218</v>
      </c>
      <c r="EO162" s="3" t="s">
        <v>3</v>
      </c>
      <c r="EQ162" s="3">
        <v>131088</v>
      </c>
      <c r="ER162" s="3">
        <v>0</v>
      </c>
      <c r="ES162" s="3">
        <v>6693.04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5</v>
      </c>
      <c r="FC162" s="3">
        <v>1</v>
      </c>
      <c r="FD162" s="3">
        <v>18</v>
      </c>
      <c r="FF162" s="3">
        <v>59301</v>
      </c>
      <c r="FQ162" s="3">
        <v>0</v>
      </c>
      <c r="FR162" s="3">
        <f t="shared" si="217"/>
        <v>658662.06999999995</v>
      </c>
      <c r="FS162" s="3">
        <v>0</v>
      </c>
      <c r="FX162" s="3">
        <v>0</v>
      </c>
      <c r="FY162" s="3">
        <v>0</v>
      </c>
      <c r="GA162" s="3" t="s">
        <v>277</v>
      </c>
      <c r="GD162" s="3">
        <v>1</v>
      </c>
      <c r="GF162" s="3">
        <v>1062193669</v>
      </c>
      <c r="GG162" s="3">
        <v>2</v>
      </c>
      <c r="GH162" s="3">
        <v>3</v>
      </c>
      <c r="GI162" s="3">
        <v>3</v>
      </c>
      <c r="GJ162" s="3">
        <v>0</v>
      </c>
      <c r="GK162" s="3">
        <v>0</v>
      </c>
      <c r="GL162" s="3">
        <f t="shared" si="195"/>
        <v>0</v>
      </c>
      <c r="GM162" s="3">
        <f t="shared" si="196"/>
        <v>658662.06999999995</v>
      </c>
      <c r="GN162" s="3">
        <f t="shared" si="197"/>
        <v>0</v>
      </c>
      <c r="GO162" s="3">
        <f t="shared" si="198"/>
        <v>0</v>
      </c>
      <c r="GP162" s="3">
        <f t="shared" si="199"/>
        <v>0</v>
      </c>
      <c r="GR162" s="3">
        <v>1</v>
      </c>
      <c r="GS162" s="3">
        <v>1</v>
      </c>
      <c r="GT162" s="3">
        <v>0</v>
      </c>
      <c r="GU162" s="3" t="s">
        <v>3</v>
      </c>
      <c r="GV162" s="3">
        <f t="shared" si="200"/>
        <v>0</v>
      </c>
      <c r="GW162" s="3">
        <v>1</v>
      </c>
      <c r="GX162" s="3">
        <f t="shared" si="201"/>
        <v>0</v>
      </c>
      <c r="HA162" s="3">
        <v>0</v>
      </c>
      <c r="HB162" s="3">
        <v>0</v>
      </c>
      <c r="HC162" s="3">
        <f t="shared" si="202"/>
        <v>0</v>
      </c>
      <c r="HE162" s="3" t="s">
        <v>37</v>
      </c>
      <c r="HF162" s="3" t="s">
        <v>220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5">
      <c r="A163" s="2">
        <v>17</v>
      </c>
      <c r="B163" s="2">
        <v>1</v>
      </c>
      <c r="C163" s="2"/>
      <c r="D163" s="2"/>
      <c r="E163" s="2" t="s">
        <v>278</v>
      </c>
      <c r="F163" s="2" t="s">
        <v>279</v>
      </c>
      <c r="G163" s="2" t="s">
        <v>280</v>
      </c>
      <c r="H163" s="2" t="s">
        <v>216</v>
      </c>
      <c r="I163" s="2">
        <v>1</v>
      </c>
      <c r="J163" s="2">
        <v>0</v>
      </c>
      <c r="K163" s="2">
        <v>1</v>
      </c>
      <c r="L163" s="2"/>
      <c r="M163" s="2"/>
      <c r="N163" s="2"/>
      <c r="O163" s="2">
        <f t="shared" si="178"/>
        <v>7048.46</v>
      </c>
      <c r="P163" s="2">
        <f t="shared" si="179"/>
        <v>7048.46</v>
      </c>
      <c r="Q163" s="2">
        <f t="shared" si="203"/>
        <v>0</v>
      </c>
      <c r="R163" s="2">
        <f t="shared" si="204"/>
        <v>0</v>
      </c>
      <c r="S163" s="2">
        <f t="shared" si="180"/>
        <v>0</v>
      </c>
      <c r="T163" s="2">
        <f t="shared" si="181"/>
        <v>0</v>
      </c>
      <c r="U163" s="2">
        <f t="shared" si="182"/>
        <v>0</v>
      </c>
      <c r="V163" s="2">
        <f t="shared" si="183"/>
        <v>0</v>
      </c>
      <c r="W163" s="2">
        <f t="shared" si="184"/>
        <v>0</v>
      </c>
      <c r="X163" s="2">
        <f t="shared" si="205"/>
        <v>0</v>
      </c>
      <c r="Y163" s="2">
        <f t="shared" si="206"/>
        <v>0</v>
      </c>
      <c r="Z163" s="2"/>
      <c r="AA163" s="2">
        <v>55944368</v>
      </c>
      <c r="AB163" s="2">
        <f t="shared" si="185"/>
        <v>7048.46</v>
      </c>
      <c r="AC163" s="2">
        <f t="shared" si="207"/>
        <v>7048.46</v>
      </c>
      <c r="AD163" s="2">
        <f t="shared" si="208"/>
        <v>0</v>
      </c>
      <c r="AE163" s="2">
        <f t="shared" si="209"/>
        <v>0</v>
      </c>
      <c r="AF163" s="2">
        <f t="shared" si="210"/>
        <v>0</v>
      </c>
      <c r="AG163" s="2">
        <f t="shared" si="186"/>
        <v>0</v>
      </c>
      <c r="AH163" s="2">
        <f t="shared" si="211"/>
        <v>0</v>
      </c>
      <c r="AI163" s="2">
        <f t="shared" si="212"/>
        <v>0</v>
      </c>
      <c r="AJ163" s="2">
        <f t="shared" si="187"/>
        <v>0</v>
      </c>
      <c r="AK163" s="2">
        <v>7048.46</v>
      </c>
      <c r="AL163" s="2">
        <v>7048.46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3</v>
      </c>
      <c r="BJ163" s="2" t="s">
        <v>279</v>
      </c>
      <c r="BK163" s="2"/>
      <c r="BL163" s="2"/>
      <c r="BM163" s="2">
        <v>400007</v>
      </c>
      <c r="BN163" s="2">
        <v>0</v>
      </c>
      <c r="BO163" s="2" t="s">
        <v>3</v>
      </c>
      <c r="BP163" s="2">
        <v>0</v>
      </c>
      <c r="BQ163" s="2">
        <v>214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0</v>
      </c>
      <c r="CA163" s="2">
        <v>0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3</v>
      </c>
      <c r="CO163" s="2">
        <v>0</v>
      </c>
      <c r="CP163" s="2">
        <f t="shared" si="188"/>
        <v>7048.46</v>
      </c>
      <c r="CQ163" s="2">
        <f t="shared" si="189"/>
        <v>7048.46</v>
      </c>
      <c r="CR163" s="2">
        <f t="shared" si="213"/>
        <v>0</v>
      </c>
      <c r="CS163" s="2">
        <f t="shared" si="214"/>
        <v>0</v>
      </c>
      <c r="CT163" s="2">
        <f t="shared" si="190"/>
        <v>0</v>
      </c>
      <c r="CU163" s="2">
        <f t="shared" si="191"/>
        <v>0</v>
      </c>
      <c r="CV163" s="2">
        <f t="shared" si="192"/>
        <v>0</v>
      </c>
      <c r="CW163" s="2">
        <f t="shared" si="193"/>
        <v>0</v>
      </c>
      <c r="CX163" s="2">
        <f t="shared" si="194"/>
        <v>0</v>
      </c>
      <c r="CY163" s="2">
        <f t="shared" si="215"/>
        <v>0</v>
      </c>
      <c r="CZ163" s="2">
        <f t="shared" si="216"/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216</v>
      </c>
      <c r="DW163" s="2" t="s">
        <v>216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55393904</v>
      </c>
      <c r="EF163" s="2">
        <v>214</v>
      </c>
      <c r="EG163" s="2" t="s">
        <v>217</v>
      </c>
      <c r="EH163" s="2">
        <v>0</v>
      </c>
      <c r="EI163" s="2" t="s">
        <v>3</v>
      </c>
      <c r="EJ163" s="2">
        <v>3</v>
      </c>
      <c r="EK163" s="2">
        <v>400007</v>
      </c>
      <c r="EL163" s="2" t="s">
        <v>217</v>
      </c>
      <c r="EM163" s="2" t="s">
        <v>218</v>
      </c>
      <c r="EN163" s="2"/>
      <c r="EO163" s="2" t="s">
        <v>3</v>
      </c>
      <c r="EP163" s="2"/>
      <c r="EQ163" s="2">
        <v>131088</v>
      </c>
      <c r="ER163" s="2">
        <v>0</v>
      </c>
      <c r="ES163" s="2">
        <v>7048.46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f t="shared" si="217"/>
        <v>7048.46</v>
      </c>
      <c r="FS163" s="2">
        <v>0</v>
      </c>
      <c r="FT163" s="2"/>
      <c r="FU163" s="2"/>
      <c r="FV163" s="2"/>
      <c r="FW163" s="2"/>
      <c r="FX163" s="2">
        <v>0</v>
      </c>
      <c r="FY163" s="2">
        <v>0</v>
      </c>
      <c r="FZ163" s="2"/>
      <c r="GA163" s="2" t="s">
        <v>281</v>
      </c>
      <c r="GB163" s="2"/>
      <c r="GC163" s="2"/>
      <c r="GD163" s="2">
        <v>1</v>
      </c>
      <c r="GE163" s="2"/>
      <c r="GF163" s="2">
        <v>1563898179</v>
      </c>
      <c r="GG163" s="2">
        <v>2</v>
      </c>
      <c r="GH163" s="2">
        <v>4</v>
      </c>
      <c r="GI163" s="2">
        <v>-2</v>
      </c>
      <c r="GJ163" s="2">
        <v>0</v>
      </c>
      <c r="GK163" s="2">
        <v>0</v>
      </c>
      <c r="GL163" s="2">
        <f t="shared" si="195"/>
        <v>0</v>
      </c>
      <c r="GM163" s="2">
        <f t="shared" si="196"/>
        <v>7048.46</v>
      </c>
      <c r="GN163" s="2">
        <f t="shared" si="197"/>
        <v>0</v>
      </c>
      <c r="GO163" s="2">
        <f t="shared" si="198"/>
        <v>0</v>
      </c>
      <c r="GP163" s="2">
        <f t="shared" si="199"/>
        <v>0</v>
      </c>
      <c r="GQ163" s="2"/>
      <c r="GR163" s="2">
        <v>1</v>
      </c>
      <c r="GS163" s="2">
        <v>2</v>
      </c>
      <c r="GT163" s="2">
        <v>0</v>
      </c>
      <c r="GU163" s="2" t="s">
        <v>3</v>
      </c>
      <c r="GV163" s="2">
        <f t="shared" si="200"/>
        <v>0</v>
      </c>
      <c r="GW163" s="2">
        <v>1</v>
      </c>
      <c r="GX163" s="2">
        <f t="shared" si="201"/>
        <v>0</v>
      </c>
      <c r="GY163" s="2"/>
      <c r="GZ163" s="2"/>
      <c r="HA163" s="2">
        <v>0</v>
      </c>
      <c r="HB163" s="2">
        <v>0</v>
      </c>
      <c r="HC163" s="2">
        <f t="shared" si="202"/>
        <v>0</v>
      </c>
      <c r="HD163" s="2"/>
      <c r="HE163" s="2" t="s">
        <v>37</v>
      </c>
      <c r="HF163" s="2" t="s">
        <v>220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5">
      <c r="A164" s="3">
        <v>17</v>
      </c>
      <c r="B164" s="3">
        <v>1</v>
      </c>
      <c r="E164" s="3" t="s">
        <v>278</v>
      </c>
      <c r="F164" s="3" t="s">
        <v>279</v>
      </c>
      <c r="G164" s="3" t="s">
        <v>280</v>
      </c>
      <c r="H164" s="3" t="s">
        <v>216</v>
      </c>
      <c r="I164" s="3">
        <v>1</v>
      </c>
      <c r="J164" s="3">
        <v>0</v>
      </c>
      <c r="K164" s="3">
        <v>1</v>
      </c>
      <c r="O164" s="3">
        <f t="shared" si="178"/>
        <v>53356.84</v>
      </c>
      <c r="P164" s="3">
        <f t="shared" si="179"/>
        <v>53356.84</v>
      </c>
      <c r="Q164" s="3">
        <f t="shared" si="203"/>
        <v>0</v>
      </c>
      <c r="R164" s="3">
        <f t="shared" si="204"/>
        <v>0</v>
      </c>
      <c r="S164" s="3">
        <f t="shared" si="180"/>
        <v>0</v>
      </c>
      <c r="T164" s="3">
        <f t="shared" si="181"/>
        <v>0</v>
      </c>
      <c r="U164" s="3">
        <f t="shared" si="182"/>
        <v>0</v>
      </c>
      <c r="V164" s="3">
        <f t="shared" si="183"/>
        <v>0</v>
      </c>
      <c r="W164" s="3">
        <f t="shared" si="184"/>
        <v>0</v>
      </c>
      <c r="X164" s="3">
        <f t="shared" si="205"/>
        <v>0</v>
      </c>
      <c r="Y164" s="3">
        <f t="shared" si="206"/>
        <v>0</v>
      </c>
      <c r="AA164" s="3">
        <v>55944370</v>
      </c>
      <c r="AB164" s="3">
        <f t="shared" si="185"/>
        <v>7048.46</v>
      </c>
      <c r="AC164" s="3">
        <f t="shared" si="207"/>
        <v>7048.46</v>
      </c>
      <c r="AD164" s="3">
        <f t="shared" si="208"/>
        <v>0</v>
      </c>
      <c r="AE164" s="3">
        <f t="shared" si="209"/>
        <v>0</v>
      </c>
      <c r="AF164" s="3">
        <f t="shared" si="210"/>
        <v>0</v>
      </c>
      <c r="AG164" s="3">
        <f t="shared" si="186"/>
        <v>0</v>
      </c>
      <c r="AH164" s="3">
        <f t="shared" si="211"/>
        <v>0</v>
      </c>
      <c r="AI164" s="3">
        <f t="shared" si="212"/>
        <v>0</v>
      </c>
      <c r="AJ164" s="3">
        <f t="shared" si="187"/>
        <v>0</v>
      </c>
      <c r="AK164" s="3">
        <v>7048.46</v>
      </c>
      <c r="AL164" s="3">
        <v>7048.46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1</v>
      </c>
      <c r="AW164" s="3">
        <v>1</v>
      </c>
      <c r="AZ164" s="3">
        <v>1</v>
      </c>
      <c r="BA164" s="3">
        <v>1</v>
      </c>
      <c r="BB164" s="3">
        <v>1</v>
      </c>
      <c r="BC164" s="3">
        <v>7.57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3</v>
      </c>
      <c r="BI164" s="3">
        <v>3</v>
      </c>
      <c r="BJ164" s="3" t="s">
        <v>279</v>
      </c>
      <c r="BM164" s="3">
        <v>400007</v>
      </c>
      <c r="BN164" s="3">
        <v>0</v>
      </c>
      <c r="BO164" s="3" t="s">
        <v>3</v>
      </c>
      <c r="BP164" s="3">
        <v>0</v>
      </c>
      <c r="BQ164" s="3">
        <v>214</v>
      </c>
      <c r="BR164" s="3">
        <v>0</v>
      </c>
      <c r="BS164" s="3">
        <v>1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0</v>
      </c>
      <c r="CA164" s="3">
        <v>0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3</v>
      </c>
      <c r="CO164" s="3">
        <v>0</v>
      </c>
      <c r="CP164" s="3">
        <f t="shared" si="188"/>
        <v>53356.84</v>
      </c>
      <c r="CQ164" s="3">
        <f t="shared" si="189"/>
        <v>53356.84</v>
      </c>
      <c r="CR164" s="3">
        <f t="shared" si="213"/>
        <v>0</v>
      </c>
      <c r="CS164" s="3">
        <f t="shared" si="214"/>
        <v>0</v>
      </c>
      <c r="CT164" s="3">
        <f t="shared" si="190"/>
        <v>0</v>
      </c>
      <c r="CU164" s="3">
        <f t="shared" si="191"/>
        <v>0</v>
      </c>
      <c r="CV164" s="3">
        <f t="shared" si="192"/>
        <v>0</v>
      </c>
      <c r="CW164" s="3">
        <f t="shared" si="193"/>
        <v>0</v>
      </c>
      <c r="CX164" s="3">
        <f t="shared" si="194"/>
        <v>0</v>
      </c>
      <c r="CY164" s="3">
        <f t="shared" si="215"/>
        <v>0</v>
      </c>
      <c r="CZ164" s="3">
        <f t="shared" si="216"/>
        <v>0</v>
      </c>
      <c r="DC164" s="3" t="s">
        <v>3</v>
      </c>
      <c r="DD164" s="3" t="s">
        <v>3</v>
      </c>
      <c r="DE164" s="3" t="s">
        <v>3</v>
      </c>
      <c r="DF164" s="3" t="s">
        <v>3</v>
      </c>
      <c r="DG164" s="3" t="s">
        <v>3</v>
      </c>
      <c r="DH164" s="3" t="s">
        <v>3</v>
      </c>
      <c r="DI164" s="3" t="s">
        <v>3</v>
      </c>
      <c r="DJ164" s="3" t="s">
        <v>3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1013</v>
      </c>
      <c r="DV164" s="3" t="s">
        <v>216</v>
      </c>
      <c r="DW164" s="3" t="s">
        <v>216</v>
      </c>
      <c r="DX164" s="3">
        <v>1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55393904</v>
      </c>
      <c r="EF164" s="3">
        <v>214</v>
      </c>
      <c r="EG164" s="3" t="s">
        <v>217</v>
      </c>
      <c r="EH164" s="3">
        <v>0</v>
      </c>
      <c r="EI164" s="3" t="s">
        <v>3</v>
      </c>
      <c r="EJ164" s="3">
        <v>3</v>
      </c>
      <c r="EK164" s="3">
        <v>400007</v>
      </c>
      <c r="EL164" s="3" t="s">
        <v>217</v>
      </c>
      <c r="EM164" s="3" t="s">
        <v>218</v>
      </c>
      <c r="EO164" s="3" t="s">
        <v>3</v>
      </c>
      <c r="EQ164" s="3">
        <v>131088</v>
      </c>
      <c r="ER164" s="3">
        <v>0</v>
      </c>
      <c r="ES164" s="3">
        <v>7048.46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5</v>
      </c>
      <c r="FC164" s="3">
        <v>1</v>
      </c>
      <c r="FD164" s="3">
        <v>18</v>
      </c>
      <c r="FF164" s="3">
        <v>62450</v>
      </c>
      <c r="FQ164" s="3">
        <v>0</v>
      </c>
      <c r="FR164" s="3">
        <f t="shared" si="217"/>
        <v>53356.84</v>
      </c>
      <c r="FS164" s="3">
        <v>0</v>
      </c>
      <c r="FX164" s="3">
        <v>0</v>
      </c>
      <c r="FY164" s="3">
        <v>0</v>
      </c>
      <c r="GA164" s="3" t="s">
        <v>281</v>
      </c>
      <c r="GD164" s="3">
        <v>1</v>
      </c>
      <c r="GF164" s="3">
        <v>1563898179</v>
      </c>
      <c r="GG164" s="3">
        <v>2</v>
      </c>
      <c r="GH164" s="3">
        <v>3</v>
      </c>
      <c r="GI164" s="3">
        <v>3</v>
      </c>
      <c r="GJ164" s="3">
        <v>0</v>
      </c>
      <c r="GK164" s="3">
        <v>0</v>
      </c>
      <c r="GL164" s="3">
        <f t="shared" si="195"/>
        <v>0</v>
      </c>
      <c r="GM164" s="3">
        <f t="shared" si="196"/>
        <v>53356.84</v>
      </c>
      <c r="GN164" s="3">
        <f t="shared" si="197"/>
        <v>0</v>
      </c>
      <c r="GO164" s="3">
        <f t="shared" si="198"/>
        <v>0</v>
      </c>
      <c r="GP164" s="3">
        <f t="shared" si="199"/>
        <v>0</v>
      </c>
      <c r="GR164" s="3">
        <v>1</v>
      </c>
      <c r="GS164" s="3">
        <v>1</v>
      </c>
      <c r="GT164" s="3">
        <v>0</v>
      </c>
      <c r="GU164" s="3" t="s">
        <v>3</v>
      </c>
      <c r="GV164" s="3">
        <f t="shared" si="200"/>
        <v>0</v>
      </c>
      <c r="GW164" s="3">
        <v>1</v>
      </c>
      <c r="GX164" s="3">
        <f t="shared" si="201"/>
        <v>0</v>
      </c>
      <c r="HA164" s="3">
        <v>0</v>
      </c>
      <c r="HB164" s="3">
        <v>0</v>
      </c>
      <c r="HC164" s="3">
        <f t="shared" si="202"/>
        <v>0</v>
      </c>
      <c r="HE164" s="3" t="s">
        <v>37</v>
      </c>
      <c r="HF164" s="3" t="s">
        <v>220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5">
      <c r="A165" s="2">
        <v>17</v>
      </c>
      <c r="B165" s="2">
        <v>1</v>
      </c>
      <c r="C165" s="2">
        <f>ROW(SmtRes!A285)</f>
        <v>285</v>
      </c>
      <c r="D165" s="2">
        <f>ROW(EtalonRes!A403)</f>
        <v>403</v>
      </c>
      <c r="E165" s="2" t="s">
        <v>3</v>
      </c>
      <c r="F165" s="2" t="s">
        <v>282</v>
      </c>
      <c r="G165" s="2" t="s">
        <v>283</v>
      </c>
      <c r="H165" s="2" t="s">
        <v>27</v>
      </c>
      <c r="I165" s="2">
        <v>48</v>
      </c>
      <c r="J165" s="2">
        <v>0</v>
      </c>
      <c r="K165" s="2">
        <v>48</v>
      </c>
      <c r="L165" s="2"/>
      <c r="M165" s="2"/>
      <c r="N165" s="2"/>
      <c r="O165" s="2">
        <f t="shared" si="178"/>
        <v>1551.23</v>
      </c>
      <c r="P165" s="2">
        <f t="shared" si="179"/>
        <v>0</v>
      </c>
      <c r="Q165" s="2">
        <f t="shared" ref="Q165:Q170" si="218">(ROUND((ROUND((((ET165*1.2))*AV165*I165),2)*BB165),2)+ROUND((ROUND(((AE165-((EU165*1.2)))*AV165*I165),2)*BS165),2))</f>
        <v>0</v>
      </c>
      <c r="R165" s="2">
        <f t="shared" ref="R165:R170" si="219">(ROUND((ROUND((((EU165*1.2))*AV165*I165),2)*BS165),2)+ROUND((ROUND(((AE165-((EU165*1.2)))*AV165*I165),2)*BS165),2))</f>
        <v>0</v>
      </c>
      <c r="S165" s="2">
        <f t="shared" si="180"/>
        <v>1551.23</v>
      </c>
      <c r="T165" s="2">
        <f t="shared" si="181"/>
        <v>0</v>
      </c>
      <c r="U165" s="2">
        <f t="shared" si="182"/>
        <v>122.91839999999999</v>
      </c>
      <c r="V165" s="2">
        <f t="shared" si="183"/>
        <v>0</v>
      </c>
      <c r="W165" s="2">
        <f t="shared" si="184"/>
        <v>0</v>
      </c>
      <c r="X165" s="2">
        <f t="shared" ref="X165:X170" si="220">(ROUND((((S165+ROUND((ROUND((((EU165*1.2))*AV165*I165),2)*BS165),2))*AT165)/100),2)+ROUND(((ROUND((ROUND(((AE165-((EU165*1.2)))*AV165*I165),2)*BS165),2)*AT165)/100),2))</f>
        <v>1427.13</v>
      </c>
      <c r="Y165" s="2">
        <f t="shared" ref="Y165:Y170" si="221">(ROUND((((S165+ROUND((ROUND((((EU165*1.2))*AV165*I165),2)*BS165),2))*AU165)/100),2)+ROUND(((ROUND((ROUND(((AE165-((EU165*1.2)))*AV165*I165),2)*BS165),2)*AU165)/100),2))</f>
        <v>760.1</v>
      </c>
      <c r="Z165" s="2"/>
      <c r="AA165" s="2">
        <v>-1</v>
      </c>
      <c r="AB165" s="2">
        <f t="shared" si="185"/>
        <v>30.288</v>
      </c>
      <c r="AC165" s="2">
        <f t="shared" ref="AC165:AC170" si="222">ROUND(((ES165*1)),6)</f>
        <v>0</v>
      </c>
      <c r="AD165" s="2">
        <f t="shared" ref="AD165:AD170" si="223">ROUND(((((ET165*1.2))-((EU165*1.2)))+AE165),6)</f>
        <v>0</v>
      </c>
      <c r="AE165" s="2">
        <f t="shared" ref="AE165:AF170" si="224">ROUND(((EU165*1.2)),6)</f>
        <v>0</v>
      </c>
      <c r="AF165" s="2">
        <f t="shared" si="224"/>
        <v>30.288</v>
      </c>
      <c r="AG165" s="2">
        <f t="shared" si="186"/>
        <v>0</v>
      </c>
      <c r="AH165" s="2">
        <f t="shared" ref="AH165:AI170" si="225">((EW165*1.2))</f>
        <v>2.4</v>
      </c>
      <c r="AI165" s="2">
        <f t="shared" si="225"/>
        <v>0</v>
      </c>
      <c r="AJ165" s="2">
        <f t="shared" si="187"/>
        <v>0</v>
      </c>
      <c r="AK165" s="2">
        <v>25.24</v>
      </c>
      <c r="AL165" s="2">
        <v>0</v>
      </c>
      <c r="AM165" s="2">
        <v>0</v>
      </c>
      <c r="AN165" s="2">
        <v>0</v>
      </c>
      <c r="AO165" s="2">
        <v>25.24</v>
      </c>
      <c r="AP165" s="2">
        <v>0</v>
      </c>
      <c r="AQ165" s="2">
        <v>2</v>
      </c>
      <c r="AR165" s="2">
        <v>0</v>
      </c>
      <c r="AS165" s="2">
        <v>0</v>
      </c>
      <c r="AT165" s="2">
        <v>92</v>
      </c>
      <c r="AU165" s="2">
        <v>49</v>
      </c>
      <c r="AV165" s="2">
        <v>1.0669999999999999</v>
      </c>
      <c r="AW165" s="2">
        <v>1.028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284</v>
      </c>
      <c r="BK165" s="2"/>
      <c r="BL165" s="2"/>
      <c r="BM165" s="2">
        <v>84</v>
      </c>
      <c r="BN165" s="2">
        <v>0</v>
      </c>
      <c r="BO165" s="2" t="s">
        <v>282</v>
      </c>
      <c r="BP165" s="2">
        <v>1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92</v>
      </c>
      <c r="CA165" s="2">
        <v>49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1356</v>
      </c>
      <c r="CO165" s="2">
        <v>0</v>
      </c>
      <c r="CP165" s="2">
        <f t="shared" si="188"/>
        <v>1551.23</v>
      </c>
      <c r="CQ165" s="2">
        <f t="shared" si="189"/>
        <v>0</v>
      </c>
      <c r="CR165" s="2">
        <f t="shared" ref="CR165:CR170" si="226">(ROUND((ROUND((((ET165*1.2))*AV165*1),2)*BB165),2)+ROUND((ROUND(((AE165-((EU165*1.2)))*AV165*1),2)*BS165),2))</f>
        <v>0</v>
      </c>
      <c r="CS165" s="2">
        <f t="shared" ref="CS165:CS170" si="227">(ROUND((ROUND((((EU165*1.2))*AV165*1),2)*BS165),2)+ROUND((ROUND(((AE165-((EU165*1.2)))*AV165*1),2)*BS165),2))</f>
        <v>0</v>
      </c>
      <c r="CT165" s="2">
        <f t="shared" si="190"/>
        <v>32.32</v>
      </c>
      <c r="CU165" s="2">
        <f t="shared" si="191"/>
        <v>0</v>
      </c>
      <c r="CV165" s="2">
        <f t="shared" si="192"/>
        <v>2.5608</v>
      </c>
      <c r="CW165" s="2">
        <f t="shared" si="193"/>
        <v>0</v>
      </c>
      <c r="CX165" s="2">
        <f t="shared" si="194"/>
        <v>0</v>
      </c>
      <c r="CY165" s="2">
        <f t="shared" ref="CY165:CY170" si="228">(ROUND((((S165+ROUND((ROUND((((EU165*1.2))*AV165*1),2)*BS165),2))*AT165)/100),2)+ROUND(((ROUND((ROUND(((AE165-((EU165*1.2)))*AV165*1),2)*BS165),2)*AT165)/100),2))</f>
        <v>1427.13</v>
      </c>
      <c r="CZ165" s="2">
        <f t="shared" ref="CZ165:CZ170" si="229">(ROUND((((S165+ROUND((ROUND((((EU165*1.2))*AV165*1),2)*BS165),2))*AU165)/100),2)+ROUND(((ROUND((ROUND(((AE165-((EU165*1.2)))*AV165*1),2)*BS165),2)*AU165)/100),2))</f>
        <v>760.1</v>
      </c>
      <c r="DA165" s="2"/>
      <c r="DB165" s="2">
        <v>113</v>
      </c>
      <c r="DC165" s="2" t="s">
        <v>3</v>
      </c>
      <c r="DD165" s="2" t="s">
        <v>82</v>
      </c>
      <c r="DE165" s="2" t="s">
        <v>83</v>
      </c>
      <c r="DF165" s="2" t="s">
        <v>83</v>
      </c>
      <c r="DG165" s="2" t="s">
        <v>83</v>
      </c>
      <c r="DH165" s="2" t="s">
        <v>3</v>
      </c>
      <c r="DI165" s="2" t="s">
        <v>83</v>
      </c>
      <c r="DJ165" s="2" t="s">
        <v>83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27</v>
      </c>
      <c r="DW165" s="2" t="s">
        <v>27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55393988</v>
      </c>
      <c r="EF165" s="2">
        <v>40</v>
      </c>
      <c r="EG165" s="2" t="s">
        <v>31</v>
      </c>
      <c r="EH165" s="2">
        <v>0</v>
      </c>
      <c r="EI165" s="2" t="s">
        <v>3</v>
      </c>
      <c r="EJ165" s="2">
        <v>2</v>
      </c>
      <c r="EK165" s="2">
        <v>84</v>
      </c>
      <c r="EL165" s="2" t="s">
        <v>285</v>
      </c>
      <c r="EM165" s="2" t="s">
        <v>286</v>
      </c>
      <c r="EN165" s="2"/>
      <c r="EO165" s="2" t="s">
        <v>87</v>
      </c>
      <c r="EP165" s="2"/>
      <c r="EQ165" s="2">
        <v>132096</v>
      </c>
      <c r="ER165" s="2">
        <v>25.24</v>
      </c>
      <c r="ES165" s="2">
        <v>0</v>
      </c>
      <c r="ET165" s="2">
        <v>0</v>
      </c>
      <c r="EU165" s="2">
        <v>0</v>
      </c>
      <c r="EV165" s="2">
        <v>25.24</v>
      </c>
      <c r="EW165" s="2">
        <v>2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2</v>
      </c>
      <c r="FT165" s="2"/>
      <c r="FU165" s="2"/>
      <c r="FV165" s="2"/>
      <c r="FW165" s="2"/>
      <c r="FX165" s="2">
        <v>92</v>
      </c>
      <c r="FY165" s="2">
        <v>49</v>
      </c>
      <c r="FZ165" s="2"/>
      <c r="GA165" s="2" t="s">
        <v>3</v>
      </c>
      <c r="GB165" s="2"/>
      <c r="GC165" s="2"/>
      <c r="GD165" s="2">
        <v>1</v>
      </c>
      <c r="GE165" s="2"/>
      <c r="GF165" s="2">
        <v>448555451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si="195"/>
        <v>0</v>
      </c>
      <c r="GM165" s="2">
        <f t="shared" si="196"/>
        <v>3738.46</v>
      </c>
      <c r="GN165" s="2">
        <f t="shared" si="197"/>
        <v>0</v>
      </c>
      <c r="GO165" s="2">
        <f t="shared" si="198"/>
        <v>3738.46</v>
      </c>
      <c r="GP165" s="2">
        <f t="shared" si="199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200"/>
        <v>0</v>
      </c>
      <c r="GW165" s="2">
        <v>1</v>
      </c>
      <c r="GX165" s="2">
        <f t="shared" si="201"/>
        <v>0</v>
      </c>
      <c r="GY165" s="2"/>
      <c r="GZ165" s="2"/>
      <c r="HA165" s="2">
        <v>0</v>
      </c>
      <c r="HB165" s="2">
        <v>0</v>
      </c>
      <c r="HC165" s="2">
        <f t="shared" si="202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5">
      <c r="A166" s="3">
        <v>17</v>
      </c>
      <c r="B166" s="3">
        <v>1</v>
      </c>
      <c r="C166" s="3">
        <f>ROW(SmtRes!A286)</f>
        <v>286</v>
      </c>
      <c r="D166" s="3">
        <f>ROW(EtalonRes!A404)</f>
        <v>404</v>
      </c>
      <c r="E166" s="3" t="s">
        <v>3</v>
      </c>
      <c r="F166" s="3" t="s">
        <v>282</v>
      </c>
      <c r="G166" s="3" t="s">
        <v>283</v>
      </c>
      <c r="H166" s="3" t="s">
        <v>27</v>
      </c>
      <c r="I166" s="3">
        <v>48</v>
      </c>
      <c r="J166" s="3">
        <v>0</v>
      </c>
      <c r="K166" s="3">
        <v>48</v>
      </c>
      <c r="O166" s="3">
        <f t="shared" si="178"/>
        <v>87411.81</v>
      </c>
      <c r="P166" s="3">
        <f t="shared" si="179"/>
        <v>0</v>
      </c>
      <c r="Q166" s="3">
        <f t="shared" si="218"/>
        <v>0</v>
      </c>
      <c r="R166" s="3">
        <f t="shared" si="219"/>
        <v>0</v>
      </c>
      <c r="S166" s="3">
        <f t="shared" si="180"/>
        <v>87411.81</v>
      </c>
      <c r="T166" s="3">
        <f t="shared" si="181"/>
        <v>0</v>
      </c>
      <c r="U166" s="3">
        <f t="shared" si="182"/>
        <v>122.91839999999999</v>
      </c>
      <c r="V166" s="3">
        <f t="shared" si="183"/>
        <v>0</v>
      </c>
      <c r="W166" s="3">
        <f t="shared" si="184"/>
        <v>0</v>
      </c>
      <c r="X166" s="3">
        <f t="shared" si="220"/>
        <v>80418.87</v>
      </c>
      <c r="Y166" s="3">
        <f t="shared" si="221"/>
        <v>42831.79</v>
      </c>
      <c r="AA166" s="3">
        <v>-1</v>
      </c>
      <c r="AB166" s="3">
        <f t="shared" si="185"/>
        <v>30.288</v>
      </c>
      <c r="AC166" s="3">
        <f t="shared" si="222"/>
        <v>0</v>
      </c>
      <c r="AD166" s="3">
        <f t="shared" si="223"/>
        <v>0</v>
      </c>
      <c r="AE166" s="3">
        <f t="shared" si="224"/>
        <v>0</v>
      </c>
      <c r="AF166" s="3">
        <f t="shared" si="224"/>
        <v>30.288</v>
      </c>
      <c r="AG166" s="3">
        <f t="shared" si="186"/>
        <v>0</v>
      </c>
      <c r="AH166" s="3">
        <f t="shared" si="225"/>
        <v>2.4</v>
      </c>
      <c r="AI166" s="3">
        <f t="shared" si="225"/>
        <v>0</v>
      </c>
      <c r="AJ166" s="3">
        <f t="shared" si="187"/>
        <v>0</v>
      </c>
      <c r="AK166" s="3">
        <v>25.24</v>
      </c>
      <c r="AL166" s="3">
        <v>0</v>
      </c>
      <c r="AM166" s="3">
        <v>0</v>
      </c>
      <c r="AN166" s="3">
        <v>0</v>
      </c>
      <c r="AO166" s="3">
        <v>25.24</v>
      </c>
      <c r="AP166" s="3">
        <v>0</v>
      </c>
      <c r="AQ166" s="3">
        <v>2</v>
      </c>
      <c r="AR166" s="3">
        <v>0</v>
      </c>
      <c r="AS166" s="3">
        <v>0</v>
      </c>
      <c r="AT166" s="3">
        <v>92</v>
      </c>
      <c r="AU166" s="3">
        <v>49</v>
      </c>
      <c r="AV166" s="3">
        <v>1.0669999999999999</v>
      </c>
      <c r="AW166" s="3">
        <v>1.028</v>
      </c>
      <c r="AZ166" s="3">
        <v>1</v>
      </c>
      <c r="BA166" s="3">
        <v>56.35</v>
      </c>
      <c r="BB166" s="3">
        <v>1</v>
      </c>
      <c r="BC166" s="3">
        <v>1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0</v>
      </c>
      <c r="BI166" s="3">
        <v>2</v>
      </c>
      <c r="BJ166" s="3" t="s">
        <v>284</v>
      </c>
      <c r="BM166" s="3">
        <v>84</v>
      </c>
      <c r="BN166" s="3">
        <v>0</v>
      </c>
      <c r="BO166" s="3" t="s">
        <v>282</v>
      </c>
      <c r="BP166" s="3">
        <v>1</v>
      </c>
      <c r="BQ166" s="3">
        <v>40</v>
      </c>
      <c r="BR166" s="3">
        <v>0</v>
      </c>
      <c r="BS166" s="3">
        <v>56.35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92</v>
      </c>
      <c r="CA166" s="3">
        <v>49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1356</v>
      </c>
      <c r="CO166" s="3">
        <v>0</v>
      </c>
      <c r="CP166" s="3">
        <f t="shared" si="188"/>
        <v>87411.81</v>
      </c>
      <c r="CQ166" s="3">
        <f t="shared" si="189"/>
        <v>0</v>
      </c>
      <c r="CR166" s="3">
        <f t="shared" si="226"/>
        <v>0</v>
      </c>
      <c r="CS166" s="3">
        <f t="shared" si="227"/>
        <v>0</v>
      </c>
      <c r="CT166" s="3">
        <f t="shared" si="190"/>
        <v>1821.23</v>
      </c>
      <c r="CU166" s="3">
        <f t="shared" si="191"/>
        <v>0</v>
      </c>
      <c r="CV166" s="3">
        <f t="shared" si="192"/>
        <v>2.5608</v>
      </c>
      <c r="CW166" s="3">
        <f t="shared" si="193"/>
        <v>0</v>
      </c>
      <c r="CX166" s="3">
        <f t="shared" si="194"/>
        <v>0</v>
      </c>
      <c r="CY166" s="3">
        <f t="shared" si="228"/>
        <v>80418.87</v>
      </c>
      <c r="CZ166" s="3">
        <f t="shared" si="229"/>
        <v>42831.79</v>
      </c>
      <c r="DB166" s="3">
        <v>114</v>
      </c>
      <c r="DC166" s="3" t="s">
        <v>3</v>
      </c>
      <c r="DD166" s="3" t="s">
        <v>82</v>
      </c>
      <c r="DE166" s="3" t="s">
        <v>83</v>
      </c>
      <c r="DF166" s="3" t="s">
        <v>83</v>
      </c>
      <c r="DG166" s="3" t="s">
        <v>83</v>
      </c>
      <c r="DH166" s="3" t="s">
        <v>3</v>
      </c>
      <c r="DI166" s="3" t="s">
        <v>83</v>
      </c>
      <c r="DJ166" s="3" t="s">
        <v>83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1013</v>
      </c>
      <c r="DV166" s="3" t="s">
        <v>27</v>
      </c>
      <c r="DW166" s="3" t="s">
        <v>27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55393988</v>
      </c>
      <c r="EF166" s="3">
        <v>40</v>
      </c>
      <c r="EG166" s="3" t="s">
        <v>31</v>
      </c>
      <c r="EH166" s="3">
        <v>0</v>
      </c>
      <c r="EI166" s="3" t="s">
        <v>3</v>
      </c>
      <c r="EJ166" s="3">
        <v>2</v>
      </c>
      <c r="EK166" s="3">
        <v>84</v>
      </c>
      <c r="EL166" s="3" t="s">
        <v>285</v>
      </c>
      <c r="EM166" s="3" t="s">
        <v>286</v>
      </c>
      <c r="EO166" s="3" t="s">
        <v>87</v>
      </c>
      <c r="EQ166" s="3">
        <v>132096</v>
      </c>
      <c r="ER166" s="3">
        <v>25.24</v>
      </c>
      <c r="ES166" s="3">
        <v>0</v>
      </c>
      <c r="ET166" s="3">
        <v>0</v>
      </c>
      <c r="EU166" s="3">
        <v>0</v>
      </c>
      <c r="EV166" s="3">
        <v>25.24</v>
      </c>
      <c r="EW166" s="3">
        <v>2</v>
      </c>
      <c r="EX166" s="3">
        <v>0</v>
      </c>
      <c r="EY166" s="3">
        <v>0</v>
      </c>
      <c r="FQ166" s="3">
        <v>0</v>
      </c>
      <c r="FR166" s="3">
        <v>0</v>
      </c>
      <c r="FS166" s="3">
        <v>2</v>
      </c>
      <c r="FX166" s="3">
        <v>92</v>
      </c>
      <c r="FY166" s="3">
        <v>49</v>
      </c>
      <c r="GA166" s="3" t="s">
        <v>3</v>
      </c>
      <c r="GD166" s="3">
        <v>1</v>
      </c>
      <c r="GF166" s="3">
        <v>448555451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95"/>
        <v>0</v>
      </c>
      <c r="GM166" s="3">
        <f t="shared" si="196"/>
        <v>210662.47</v>
      </c>
      <c r="GN166" s="3">
        <f t="shared" si="197"/>
        <v>0</v>
      </c>
      <c r="GO166" s="3">
        <f t="shared" si="198"/>
        <v>210662.47</v>
      </c>
      <c r="GP166" s="3">
        <f t="shared" si="199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200"/>
        <v>0</v>
      </c>
      <c r="GW166" s="3">
        <v>1</v>
      </c>
      <c r="GX166" s="3">
        <f t="shared" si="201"/>
        <v>0</v>
      </c>
      <c r="HA166" s="3">
        <v>0</v>
      </c>
      <c r="HB166" s="3">
        <v>0</v>
      </c>
      <c r="HC166" s="3">
        <f t="shared" si="202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5">
      <c r="A167" s="2">
        <v>17</v>
      </c>
      <c r="B167" s="2">
        <v>1</v>
      </c>
      <c r="C167" s="2">
        <f>ROW(SmtRes!A293)</f>
        <v>293</v>
      </c>
      <c r="D167" s="2">
        <f>ROW(EtalonRes!A411)</f>
        <v>411</v>
      </c>
      <c r="E167" s="2" t="s">
        <v>287</v>
      </c>
      <c r="F167" s="2" t="s">
        <v>288</v>
      </c>
      <c r="G167" s="2" t="s">
        <v>289</v>
      </c>
      <c r="H167" s="2" t="s">
        <v>290</v>
      </c>
      <c r="I167" s="2">
        <f>ROUND(9/100,9)</f>
        <v>0.09</v>
      </c>
      <c r="J167" s="2">
        <v>0</v>
      </c>
      <c r="K167" s="2">
        <f>ROUND(9/100,9)</f>
        <v>0.09</v>
      </c>
      <c r="L167" s="2"/>
      <c r="M167" s="2"/>
      <c r="N167" s="2"/>
      <c r="O167" s="2">
        <f t="shared" si="178"/>
        <v>18.170000000000002</v>
      </c>
      <c r="P167" s="2">
        <f t="shared" si="179"/>
        <v>1.33</v>
      </c>
      <c r="Q167" s="2">
        <f t="shared" si="218"/>
        <v>0</v>
      </c>
      <c r="R167" s="2">
        <f t="shared" si="219"/>
        <v>0</v>
      </c>
      <c r="S167" s="2">
        <f t="shared" si="180"/>
        <v>16.84</v>
      </c>
      <c r="T167" s="2">
        <f t="shared" si="181"/>
        <v>0</v>
      </c>
      <c r="U167" s="2">
        <f t="shared" si="182"/>
        <v>1.2777588</v>
      </c>
      <c r="V167" s="2">
        <f t="shared" si="183"/>
        <v>0</v>
      </c>
      <c r="W167" s="2">
        <f t="shared" si="184"/>
        <v>0</v>
      </c>
      <c r="X167" s="2">
        <f t="shared" si="220"/>
        <v>15.16</v>
      </c>
      <c r="Y167" s="2">
        <f t="shared" si="221"/>
        <v>7.75</v>
      </c>
      <c r="Z167" s="2"/>
      <c r="AA167" s="2">
        <v>55944368</v>
      </c>
      <c r="AB167" s="2">
        <f t="shared" si="185"/>
        <v>193.52600000000001</v>
      </c>
      <c r="AC167" s="2">
        <f t="shared" si="222"/>
        <v>14.81</v>
      </c>
      <c r="AD167" s="2">
        <f t="shared" si="223"/>
        <v>0</v>
      </c>
      <c r="AE167" s="2">
        <f t="shared" si="224"/>
        <v>0</v>
      </c>
      <c r="AF167" s="2">
        <f t="shared" si="224"/>
        <v>178.71600000000001</v>
      </c>
      <c r="AG167" s="2">
        <f t="shared" si="186"/>
        <v>0</v>
      </c>
      <c r="AH167" s="2">
        <f t="shared" si="225"/>
        <v>13.56</v>
      </c>
      <c r="AI167" s="2">
        <f t="shared" si="225"/>
        <v>0</v>
      </c>
      <c r="AJ167" s="2">
        <f t="shared" si="187"/>
        <v>0</v>
      </c>
      <c r="AK167" s="2">
        <v>163.74</v>
      </c>
      <c r="AL167" s="2">
        <v>14.81</v>
      </c>
      <c r="AM167" s="2">
        <v>0</v>
      </c>
      <c r="AN167" s="2">
        <v>0</v>
      </c>
      <c r="AO167" s="2">
        <v>148.93</v>
      </c>
      <c r="AP167" s="2">
        <v>0</v>
      </c>
      <c r="AQ167" s="2">
        <v>11.3</v>
      </c>
      <c r="AR167" s="2">
        <v>0</v>
      </c>
      <c r="AS167" s="2">
        <v>0</v>
      </c>
      <c r="AT167" s="2">
        <v>90</v>
      </c>
      <c r="AU167" s="2">
        <v>46</v>
      </c>
      <c r="AV167" s="2">
        <v>1.0469999999999999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0</v>
      </c>
      <c r="BI167" s="2">
        <v>2</v>
      </c>
      <c r="BJ167" s="2" t="s">
        <v>291</v>
      </c>
      <c r="BK167" s="2"/>
      <c r="BL167" s="2"/>
      <c r="BM167" s="2">
        <v>72</v>
      </c>
      <c r="BN167" s="2">
        <v>0</v>
      </c>
      <c r="BO167" s="2" t="s">
        <v>288</v>
      </c>
      <c r="BP167" s="2">
        <v>1</v>
      </c>
      <c r="BQ167" s="2">
        <v>40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90</v>
      </c>
      <c r="CA167" s="2">
        <v>46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1356</v>
      </c>
      <c r="CO167" s="2">
        <v>0</v>
      </c>
      <c r="CP167" s="2">
        <f t="shared" si="188"/>
        <v>18.170000000000002</v>
      </c>
      <c r="CQ167" s="2">
        <f t="shared" si="189"/>
        <v>14.81</v>
      </c>
      <c r="CR167" s="2">
        <f t="shared" si="226"/>
        <v>0</v>
      </c>
      <c r="CS167" s="2">
        <f t="shared" si="227"/>
        <v>0</v>
      </c>
      <c r="CT167" s="2">
        <f t="shared" si="190"/>
        <v>187.12</v>
      </c>
      <c r="CU167" s="2">
        <f t="shared" si="191"/>
        <v>0</v>
      </c>
      <c r="CV167" s="2">
        <f t="shared" si="192"/>
        <v>14.197319999999999</v>
      </c>
      <c r="CW167" s="2">
        <f t="shared" si="193"/>
        <v>0</v>
      </c>
      <c r="CX167" s="2">
        <f t="shared" si="194"/>
        <v>0</v>
      </c>
      <c r="CY167" s="2">
        <f t="shared" si="228"/>
        <v>15.16</v>
      </c>
      <c r="CZ167" s="2">
        <f t="shared" si="229"/>
        <v>7.75</v>
      </c>
      <c r="DA167" s="2"/>
      <c r="DB167" s="2">
        <v>115</v>
      </c>
      <c r="DC167" s="2" t="s">
        <v>3</v>
      </c>
      <c r="DD167" s="2" t="s">
        <v>82</v>
      </c>
      <c r="DE167" s="2" t="s">
        <v>83</v>
      </c>
      <c r="DF167" s="2" t="s">
        <v>83</v>
      </c>
      <c r="DG167" s="2" t="s">
        <v>83</v>
      </c>
      <c r="DH167" s="2" t="s">
        <v>3</v>
      </c>
      <c r="DI167" s="2" t="s">
        <v>83</v>
      </c>
      <c r="DJ167" s="2" t="s">
        <v>83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290</v>
      </c>
      <c r="DW167" s="2" t="s">
        <v>290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55393976</v>
      </c>
      <c r="EF167" s="2">
        <v>40</v>
      </c>
      <c r="EG167" s="2" t="s">
        <v>31</v>
      </c>
      <c r="EH167" s="2">
        <v>0</v>
      </c>
      <c r="EI167" s="2" t="s">
        <v>3</v>
      </c>
      <c r="EJ167" s="2">
        <v>2</v>
      </c>
      <c r="EK167" s="2">
        <v>72</v>
      </c>
      <c r="EL167" s="2" t="s">
        <v>32</v>
      </c>
      <c r="EM167" s="2" t="s">
        <v>33</v>
      </c>
      <c r="EN167" s="2"/>
      <c r="EO167" s="2" t="s">
        <v>87</v>
      </c>
      <c r="EP167" s="2"/>
      <c r="EQ167" s="2">
        <v>0</v>
      </c>
      <c r="ER167" s="2">
        <v>163.74</v>
      </c>
      <c r="ES167" s="2">
        <v>14.81</v>
      </c>
      <c r="ET167" s="2">
        <v>0</v>
      </c>
      <c r="EU167" s="2">
        <v>0</v>
      </c>
      <c r="EV167" s="2">
        <v>148.93</v>
      </c>
      <c r="EW167" s="2">
        <v>11.3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90</v>
      </c>
      <c r="FY167" s="2">
        <v>46</v>
      </c>
      <c r="FZ167" s="2"/>
      <c r="GA167" s="2" t="s">
        <v>3</v>
      </c>
      <c r="GB167" s="2"/>
      <c r="GC167" s="2"/>
      <c r="GD167" s="2">
        <v>1</v>
      </c>
      <c r="GE167" s="2"/>
      <c r="GF167" s="2">
        <v>-1683425287</v>
      </c>
      <c r="GG167" s="2">
        <v>2</v>
      </c>
      <c r="GH167" s="2">
        <v>1</v>
      </c>
      <c r="GI167" s="2">
        <v>2</v>
      </c>
      <c r="GJ167" s="2">
        <v>0</v>
      </c>
      <c r="GK167" s="2">
        <v>0</v>
      </c>
      <c r="GL167" s="2">
        <f t="shared" si="195"/>
        <v>0</v>
      </c>
      <c r="GM167" s="2">
        <f t="shared" si="196"/>
        <v>41.08</v>
      </c>
      <c r="GN167" s="2">
        <f t="shared" si="197"/>
        <v>0</v>
      </c>
      <c r="GO167" s="2">
        <f t="shared" si="198"/>
        <v>41.08</v>
      </c>
      <c r="GP167" s="2">
        <f t="shared" si="199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00"/>
        <v>0</v>
      </c>
      <c r="GW167" s="2">
        <v>1</v>
      </c>
      <c r="GX167" s="2">
        <f t="shared" si="201"/>
        <v>0</v>
      </c>
      <c r="GY167" s="2"/>
      <c r="GZ167" s="2"/>
      <c r="HA167" s="2">
        <v>0</v>
      </c>
      <c r="HB167" s="2">
        <v>0</v>
      </c>
      <c r="HC167" s="2">
        <f t="shared" si="202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5">
      <c r="A168" s="3">
        <v>17</v>
      </c>
      <c r="B168" s="3">
        <v>1</v>
      </c>
      <c r="C168" s="3">
        <f>ROW(SmtRes!A300)</f>
        <v>300</v>
      </c>
      <c r="D168" s="3">
        <f>ROW(EtalonRes!A418)</f>
        <v>418</v>
      </c>
      <c r="E168" s="3" t="s">
        <v>287</v>
      </c>
      <c r="F168" s="3" t="s">
        <v>288</v>
      </c>
      <c r="G168" s="3" t="s">
        <v>289</v>
      </c>
      <c r="H168" s="3" t="s">
        <v>290</v>
      </c>
      <c r="I168" s="3">
        <f>ROUND(9/100,9)</f>
        <v>0.09</v>
      </c>
      <c r="J168" s="3">
        <v>0</v>
      </c>
      <c r="K168" s="3">
        <f>ROUND(9/100,9)</f>
        <v>0.09</v>
      </c>
      <c r="O168" s="3">
        <f t="shared" si="178"/>
        <v>977.71</v>
      </c>
      <c r="P168" s="3">
        <f t="shared" si="179"/>
        <v>28.78</v>
      </c>
      <c r="Q168" s="3">
        <f t="shared" si="218"/>
        <v>0</v>
      </c>
      <c r="R168" s="3">
        <f t="shared" si="219"/>
        <v>0</v>
      </c>
      <c r="S168" s="3">
        <f t="shared" si="180"/>
        <v>948.93</v>
      </c>
      <c r="T168" s="3">
        <f t="shared" si="181"/>
        <v>0</v>
      </c>
      <c r="U168" s="3">
        <f t="shared" si="182"/>
        <v>1.2777588</v>
      </c>
      <c r="V168" s="3">
        <f t="shared" si="183"/>
        <v>0</v>
      </c>
      <c r="W168" s="3">
        <f t="shared" si="184"/>
        <v>0</v>
      </c>
      <c r="X168" s="3">
        <f t="shared" si="220"/>
        <v>854.04</v>
      </c>
      <c r="Y168" s="3">
        <f t="shared" si="221"/>
        <v>436.51</v>
      </c>
      <c r="AA168" s="3">
        <v>55944370</v>
      </c>
      <c r="AB168" s="3">
        <f t="shared" si="185"/>
        <v>193.52600000000001</v>
      </c>
      <c r="AC168" s="3">
        <f t="shared" si="222"/>
        <v>14.81</v>
      </c>
      <c r="AD168" s="3">
        <f t="shared" si="223"/>
        <v>0</v>
      </c>
      <c r="AE168" s="3">
        <f t="shared" si="224"/>
        <v>0</v>
      </c>
      <c r="AF168" s="3">
        <f t="shared" si="224"/>
        <v>178.71600000000001</v>
      </c>
      <c r="AG168" s="3">
        <f t="shared" si="186"/>
        <v>0</v>
      </c>
      <c r="AH168" s="3">
        <f t="shared" si="225"/>
        <v>13.56</v>
      </c>
      <c r="AI168" s="3">
        <f t="shared" si="225"/>
        <v>0</v>
      </c>
      <c r="AJ168" s="3">
        <f t="shared" si="187"/>
        <v>0</v>
      </c>
      <c r="AK168" s="3">
        <v>163.74</v>
      </c>
      <c r="AL168" s="3">
        <v>14.81</v>
      </c>
      <c r="AM168" s="3">
        <v>0</v>
      </c>
      <c r="AN168" s="3">
        <v>0</v>
      </c>
      <c r="AO168" s="3">
        <v>148.93</v>
      </c>
      <c r="AP168" s="3">
        <v>0</v>
      </c>
      <c r="AQ168" s="3">
        <v>11.3</v>
      </c>
      <c r="AR168" s="3">
        <v>0</v>
      </c>
      <c r="AS168" s="3">
        <v>0</v>
      </c>
      <c r="AT168" s="3">
        <v>90</v>
      </c>
      <c r="AU168" s="3">
        <v>46</v>
      </c>
      <c r="AV168" s="3">
        <v>1.0469999999999999</v>
      </c>
      <c r="AW168" s="3">
        <v>1</v>
      </c>
      <c r="AZ168" s="3">
        <v>1</v>
      </c>
      <c r="BA168" s="3">
        <v>56.35</v>
      </c>
      <c r="BB168" s="3">
        <v>1</v>
      </c>
      <c r="BC168" s="3">
        <v>21.64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0</v>
      </c>
      <c r="BI168" s="3">
        <v>2</v>
      </c>
      <c r="BJ168" s="3" t="s">
        <v>291</v>
      </c>
      <c r="BM168" s="3">
        <v>72</v>
      </c>
      <c r="BN168" s="3">
        <v>0</v>
      </c>
      <c r="BO168" s="3" t="s">
        <v>288</v>
      </c>
      <c r="BP168" s="3">
        <v>1</v>
      </c>
      <c r="BQ168" s="3">
        <v>40</v>
      </c>
      <c r="BR168" s="3">
        <v>0</v>
      </c>
      <c r="BS168" s="3">
        <v>56.35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90</v>
      </c>
      <c r="CA168" s="3">
        <v>46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1356</v>
      </c>
      <c r="CO168" s="3">
        <v>0</v>
      </c>
      <c r="CP168" s="3">
        <f t="shared" si="188"/>
        <v>977.70999999999992</v>
      </c>
      <c r="CQ168" s="3">
        <f t="shared" si="189"/>
        <v>320.49</v>
      </c>
      <c r="CR168" s="3">
        <f t="shared" si="226"/>
        <v>0</v>
      </c>
      <c r="CS168" s="3">
        <f t="shared" si="227"/>
        <v>0</v>
      </c>
      <c r="CT168" s="3">
        <f t="shared" si="190"/>
        <v>10544.21</v>
      </c>
      <c r="CU168" s="3">
        <f t="shared" si="191"/>
        <v>0</v>
      </c>
      <c r="CV168" s="3">
        <f t="shared" si="192"/>
        <v>14.197319999999999</v>
      </c>
      <c r="CW168" s="3">
        <f t="shared" si="193"/>
        <v>0</v>
      </c>
      <c r="CX168" s="3">
        <f t="shared" si="194"/>
        <v>0</v>
      </c>
      <c r="CY168" s="3">
        <f t="shared" si="228"/>
        <v>854.04</v>
      </c>
      <c r="CZ168" s="3">
        <f t="shared" si="229"/>
        <v>436.51</v>
      </c>
      <c r="DB168" s="3">
        <v>116</v>
      </c>
      <c r="DC168" s="3" t="s">
        <v>3</v>
      </c>
      <c r="DD168" s="3" t="s">
        <v>82</v>
      </c>
      <c r="DE168" s="3" t="s">
        <v>83</v>
      </c>
      <c r="DF168" s="3" t="s">
        <v>83</v>
      </c>
      <c r="DG168" s="3" t="s">
        <v>83</v>
      </c>
      <c r="DH168" s="3" t="s">
        <v>3</v>
      </c>
      <c r="DI168" s="3" t="s">
        <v>83</v>
      </c>
      <c r="DJ168" s="3" t="s">
        <v>83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1013</v>
      </c>
      <c r="DV168" s="3" t="s">
        <v>290</v>
      </c>
      <c r="DW168" s="3" t="s">
        <v>290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55393976</v>
      </c>
      <c r="EF168" s="3">
        <v>40</v>
      </c>
      <c r="EG168" s="3" t="s">
        <v>31</v>
      </c>
      <c r="EH168" s="3">
        <v>0</v>
      </c>
      <c r="EI168" s="3" t="s">
        <v>3</v>
      </c>
      <c r="EJ168" s="3">
        <v>2</v>
      </c>
      <c r="EK168" s="3">
        <v>72</v>
      </c>
      <c r="EL168" s="3" t="s">
        <v>32</v>
      </c>
      <c r="EM168" s="3" t="s">
        <v>33</v>
      </c>
      <c r="EO168" s="3" t="s">
        <v>87</v>
      </c>
      <c r="EQ168" s="3">
        <v>0</v>
      </c>
      <c r="ER168" s="3">
        <v>163.74</v>
      </c>
      <c r="ES168" s="3">
        <v>14.81</v>
      </c>
      <c r="ET168" s="3">
        <v>0</v>
      </c>
      <c r="EU168" s="3">
        <v>0</v>
      </c>
      <c r="EV168" s="3">
        <v>148.93</v>
      </c>
      <c r="EW168" s="3">
        <v>11.3</v>
      </c>
      <c r="EX168" s="3">
        <v>0</v>
      </c>
      <c r="EY168" s="3">
        <v>0</v>
      </c>
      <c r="FQ168" s="3">
        <v>0</v>
      </c>
      <c r="FR168" s="3">
        <v>0</v>
      </c>
      <c r="FS168" s="3">
        <v>0</v>
      </c>
      <c r="FX168" s="3">
        <v>90</v>
      </c>
      <c r="FY168" s="3">
        <v>46</v>
      </c>
      <c r="GA168" s="3" t="s">
        <v>3</v>
      </c>
      <c r="GD168" s="3">
        <v>1</v>
      </c>
      <c r="GF168" s="3">
        <v>-1683425287</v>
      </c>
      <c r="GG168" s="3">
        <v>2</v>
      </c>
      <c r="GH168" s="3">
        <v>1</v>
      </c>
      <c r="GI168" s="3">
        <v>2</v>
      </c>
      <c r="GJ168" s="3">
        <v>0</v>
      </c>
      <c r="GK168" s="3">
        <v>0</v>
      </c>
      <c r="GL168" s="3">
        <f t="shared" si="195"/>
        <v>0</v>
      </c>
      <c r="GM168" s="3">
        <f t="shared" si="196"/>
        <v>2268.2600000000002</v>
      </c>
      <c r="GN168" s="3">
        <f t="shared" si="197"/>
        <v>0</v>
      </c>
      <c r="GO168" s="3">
        <f t="shared" si="198"/>
        <v>2268.2600000000002</v>
      </c>
      <c r="GP168" s="3">
        <f t="shared" si="199"/>
        <v>0</v>
      </c>
      <c r="GR168" s="3">
        <v>0</v>
      </c>
      <c r="GS168" s="3">
        <v>3</v>
      </c>
      <c r="GT168" s="3">
        <v>0</v>
      </c>
      <c r="GU168" s="3" t="s">
        <v>3</v>
      </c>
      <c r="GV168" s="3">
        <f t="shared" si="200"/>
        <v>0</v>
      </c>
      <c r="GW168" s="3">
        <v>1</v>
      </c>
      <c r="GX168" s="3">
        <f t="shared" si="201"/>
        <v>0</v>
      </c>
      <c r="HA168" s="3">
        <v>0</v>
      </c>
      <c r="HB168" s="3">
        <v>0</v>
      </c>
      <c r="HC168" s="3">
        <f t="shared" si="202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5">
      <c r="A169" s="2">
        <v>17</v>
      </c>
      <c r="B169" s="2">
        <v>1</v>
      </c>
      <c r="C169" s="2">
        <f>ROW(SmtRes!A309)</f>
        <v>309</v>
      </c>
      <c r="D169" s="2">
        <f>ROW(EtalonRes!A428)</f>
        <v>428</v>
      </c>
      <c r="E169" s="2" t="s">
        <v>3</v>
      </c>
      <c r="F169" s="2" t="s">
        <v>40</v>
      </c>
      <c r="G169" s="2" t="s">
        <v>292</v>
      </c>
      <c r="H169" s="2" t="s">
        <v>42</v>
      </c>
      <c r="I169" s="2">
        <v>3</v>
      </c>
      <c r="J169" s="2">
        <v>0</v>
      </c>
      <c r="K169" s="2">
        <v>3</v>
      </c>
      <c r="L169" s="2"/>
      <c r="M169" s="2"/>
      <c r="N169" s="2"/>
      <c r="O169" s="2">
        <f t="shared" si="178"/>
        <v>1215.49</v>
      </c>
      <c r="P169" s="2">
        <f t="shared" si="179"/>
        <v>682.98</v>
      </c>
      <c r="Q169" s="2">
        <f t="shared" si="218"/>
        <v>42.55</v>
      </c>
      <c r="R169" s="2">
        <f t="shared" si="219"/>
        <v>3.32</v>
      </c>
      <c r="S169" s="2">
        <f t="shared" si="180"/>
        <v>489.96</v>
      </c>
      <c r="T169" s="2">
        <f t="shared" si="181"/>
        <v>0</v>
      </c>
      <c r="U169" s="2">
        <f t="shared" si="182"/>
        <v>38.822760000000002</v>
      </c>
      <c r="V169" s="2">
        <f t="shared" si="183"/>
        <v>0</v>
      </c>
      <c r="W169" s="2">
        <f t="shared" si="184"/>
        <v>0</v>
      </c>
      <c r="X169" s="2">
        <f t="shared" si="220"/>
        <v>443.95</v>
      </c>
      <c r="Y169" s="2">
        <f t="shared" si="221"/>
        <v>226.91</v>
      </c>
      <c r="Z169" s="2"/>
      <c r="AA169" s="2">
        <v>-1</v>
      </c>
      <c r="AB169" s="2">
        <f t="shared" si="185"/>
        <v>397.19600000000003</v>
      </c>
      <c r="AC169" s="2">
        <f t="shared" si="222"/>
        <v>227.66</v>
      </c>
      <c r="AD169" s="2">
        <f t="shared" si="223"/>
        <v>13.548</v>
      </c>
      <c r="AE169" s="2">
        <f t="shared" si="224"/>
        <v>1.056</v>
      </c>
      <c r="AF169" s="2">
        <f t="shared" si="224"/>
        <v>155.988</v>
      </c>
      <c r="AG169" s="2">
        <f t="shared" si="186"/>
        <v>0</v>
      </c>
      <c r="AH169" s="2">
        <f t="shared" si="225"/>
        <v>12.360000000000001</v>
      </c>
      <c r="AI169" s="2">
        <f t="shared" si="225"/>
        <v>0</v>
      </c>
      <c r="AJ169" s="2">
        <f t="shared" si="187"/>
        <v>0</v>
      </c>
      <c r="AK169" s="2">
        <v>368.94</v>
      </c>
      <c r="AL169" s="2">
        <v>227.66</v>
      </c>
      <c r="AM169" s="2">
        <v>11.29</v>
      </c>
      <c r="AN169" s="2">
        <v>0.88</v>
      </c>
      <c r="AO169" s="2">
        <v>129.99</v>
      </c>
      <c r="AP169" s="2">
        <v>0</v>
      </c>
      <c r="AQ169" s="2">
        <v>10.3</v>
      </c>
      <c r="AR169" s="2">
        <v>0</v>
      </c>
      <c r="AS169" s="2">
        <v>0</v>
      </c>
      <c r="AT169" s="2">
        <v>90</v>
      </c>
      <c r="AU169" s="2">
        <v>46</v>
      </c>
      <c r="AV169" s="2">
        <v>1.0469999999999999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2</v>
      </c>
      <c r="BJ169" s="2" t="s">
        <v>43</v>
      </c>
      <c r="BK169" s="2"/>
      <c r="BL169" s="2"/>
      <c r="BM169" s="2">
        <v>72</v>
      </c>
      <c r="BN169" s="2">
        <v>0</v>
      </c>
      <c r="BO169" s="2" t="s">
        <v>40</v>
      </c>
      <c r="BP169" s="2">
        <v>1</v>
      </c>
      <c r="BQ169" s="2">
        <v>40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90</v>
      </c>
      <c r="CA169" s="2">
        <v>46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1356</v>
      </c>
      <c r="CO169" s="2">
        <v>0</v>
      </c>
      <c r="CP169" s="2">
        <f t="shared" si="188"/>
        <v>1215.49</v>
      </c>
      <c r="CQ169" s="2">
        <f t="shared" si="189"/>
        <v>227.66</v>
      </c>
      <c r="CR169" s="2">
        <f t="shared" si="226"/>
        <v>14.18</v>
      </c>
      <c r="CS169" s="2">
        <f t="shared" si="227"/>
        <v>1.1100000000000001</v>
      </c>
      <c r="CT169" s="2">
        <f t="shared" si="190"/>
        <v>163.32</v>
      </c>
      <c r="CU169" s="2">
        <f t="shared" si="191"/>
        <v>0</v>
      </c>
      <c r="CV169" s="2">
        <f t="shared" si="192"/>
        <v>12.94092</v>
      </c>
      <c r="CW169" s="2">
        <f t="shared" si="193"/>
        <v>0</v>
      </c>
      <c r="CX169" s="2">
        <f t="shared" si="194"/>
        <v>0</v>
      </c>
      <c r="CY169" s="2">
        <f t="shared" si="228"/>
        <v>441.96</v>
      </c>
      <c r="CZ169" s="2">
        <f t="shared" si="229"/>
        <v>225.89</v>
      </c>
      <c r="DA169" s="2"/>
      <c r="DB169" s="2">
        <v>117</v>
      </c>
      <c r="DC169" s="2" t="s">
        <v>3</v>
      </c>
      <c r="DD169" s="2" t="s">
        <v>82</v>
      </c>
      <c r="DE169" s="2" t="s">
        <v>83</v>
      </c>
      <c r="DF169" s="2" t="s">
        <v>83</v>
      </c>
      <c r="DG169" s="2" t="s">
        <v>83</v>
      </c>
      <c r="DH169" s="2" t="s">
        <v>3</v>
      </c>
      <c r="DI169" s="2" t="s">
        <v>83</v>
      </c>
      <c r="DJ169" s="2" t="s">
        <v>83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42</v>
      </c>
      <c r="DW169" s="2" t="s">
        <v>42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55393976</v>
      </c>
      <c r="EF169" s="2">
        <v>40</v>
      </c>
      <c r="EG169" s="2" t="s">
        <v>31</v>
      </c>
      <c r="EH169" s="2">
        <v>0</v>
      </c>
      <c r="EI169" s="2" t="s">
        <v>3</v>
      </c>
      <c r="EJ169" s="2">
        <v>2</v>
      </c>
      <c r="EK169" s="2">
        <v>72</v>
      </c>
      <c r="EL169" s="2" t="s">
        <v>32</v>
      </c>
      <c r="EM169" s="2" t="s">
        <v>33</v>
      </c>
      <c r="EN169" s="2"/>
      <c r="EO169" s="2" t="s">
        <v>87</v>
      </c>
      <c r="EP169" s="2"/>
      <c r="EQ169" s="2">
        <v>132096</v>
      </c>
      <c r="ER169" s="2">
        <v>368.94</v>
      </c>
      <c r="ES169" s="2">
        <v>227.66</v>
      </c>
      <c r="ET169" s="2">
        <v>11.29</v>
      </c>
      <c r="EU169" s="2">
        <v>0.88</v>
      </c>
      <c r="EV169" s="2">
        <v>129.99</v>
      </c>
      <c r="EW169" s="2">
        <v>10.3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90</v>
      </c>
      <c r="FY169" s="2">
        <v>46</v>
      </c>
      <c r="FZ169" s="2"/>
      <c r="GA169" s="2" t="s">
        <v>3</v>
      </c>
      <c r="GB169" s="2"/>
      <c r="GC169" s="2"/>
      <c r="GD169" s="2">
        <v>1</v>
      </c>
      <c r="GE169" s="2"/>
      <c r="GF169" s="2">
        <v>-174147654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95"/>
        <v>0</v>
      </c>
      <c r="GM169" s="2">
        <f t="shared" si="196"/>
        <v>1886.35</v>
      </c>
      <c r="GN169" s="2">
        <f t="shared" si="197"/>
        <v>0</v>
      </c>
      <c r="GO169" s="2">
        <f t="shared" si="198"/>
        <v>1886.35</v>
      </c>
      <c r="GP169" s="2">
        <f t="shared" si="199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00"/>
        <v>0</v>
      </c>
      <c r="GW169" s="2">
        <v>1</v>
      </c>
      <c r="GX169" s="2">
        <f t="shared" si="201"/>
        <v>0</v>
      </c>
      <c r="GY169" s="2"/>
      <c r="GZ169" s="2"/>
      <c r="HA169" s="2">
        <v>0</v>
      </c>
      <c r="HB169" s="2">
        <v>0</v>
      </c>
      <c r="HC169" s="2">
        <f t="shared" si="202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5">
      <c r="A170" s="3">
        <v>17</v>
      </c>
      <c r="B170" s="3">
        <v>1</v>
      </c>
      <c r="C170" s="3">
        <f>ROW(SmtRes!A318)</f>
        <v>318</v>
      </c>
      <c r="D170" s="3">
        <f>ROW(EtalonRes!A438)</f>
        <v>438</v>
      </c>
      <c r="E170" s="3" t="s">
        <v>3</v>
      </c>
      <c r="F170" s="3" t="s">
        <v>40</v>
      </c>
      <c r="G170" s="3" t="s">
        <v>292</v>
      </c>
      <c r="H170" s="3" t="s">
        <v>42</v>
      </c>
      <c r="I170" s="3">
        <v>3</v>
      </c>
      <c r="J170" s="3">
        <v>0</v>
      </c>
      <c r="K170" s="3">
        <v>3</v>
      </c>
      <c r="O170" s="3">
        <f t="shared" si="178"/>
        <v>33472.26</v>
      </c>
      <c r="P170" s="3">
        <f t="shared" si="179"/>
        <v>5211.1400000000003</v>
      </c>
      <c r="Q170" s="3">
        <f t="shared" si="218"/>
        <v>651.87</v>
      </c>
      <c r="R170" s="3">
        <f t="shared" si="219"/>
        <v>187.08</v>
      </c>
      <c r="S170" s="3">
        <f t="shared" si="180"/>
        <v>27609.25</v>
      </c>
      <c r="T170" s="3">
        <f t="shared" si="181"/>
        <v>0</v>
      </c>
      <c r="U170" s="3">
        <f t="shared" si="182"/>
        <v>38.822760000000002</v>
      </c>
      <c r="V170" s="3">
        <f t="shared" si="183"/>
        <v>0</v>
      </c>
      <c r="W170" s="3">
        <f t="shared" si="184"/>
        <v>0</v>
      </c>
      <c r="X170" s="3">
        <f t="shared" si="220"/>
        <v>25016.7</v>
      </c>
      <c r="Y170" s="3">
        <f t="shared" si="221"/>
        <v>12786.31</v>
      </c>
      <c r="AA170" s="3">
        <v>-1</v>
      </c>
      <c r="AB170" s="3">
        <f t="shared" si="185"/>
        <v>397.19600000000003</v>
      </c>
      <c r="AC170" s="3">
        <f t="shared" si="222"/>
        <v>227.66</v>
      </c>
      <c r="AD170" s="3">
        <f t="shared" si="223"/>
        <v>13.548</v>
      </c>
      <c r="AE170" s="3">
        <f t="shared" si="224"/>
        <v>1.056</v>
      </c>
      <c r="AF170" s="3">
        <f t="shared" si="224"/>
        <v>155.988</v>
      </c>
      <c r="AG170" s="3">
        <f t="shared" si="186"/>
        <v>0</v>
      </c>
      <c r="AH170" s="3">
        <f t="shared" si="225"/>
        <v>12.360000000000001</v>
      </c>
      <c r="AI170" s="3">
        <f t="shared" si="225"/>
        <v>0</v>
      </c>
      <c r="AJ170" s="3">
        <f t="shared" si="187"/>
        <v>0</v>
      </c>
      <c r="AK170" s="3">
        <v>368.94</v>
      </c>
      <c r="AL170" s="3">
        <v>227.66</v>
      </c>
      <c r="AM170" s="3">
        <v>11.29</v>
      </c>
      <c r="AN170" s="3">
        <v>0.88</v>
      </c>
      <c r="AO170" s="3">
        <v>129.99</v>
      </c>
      <c r="AP170" s="3">
        <v>0</v>
      </c>
      <c r="AQ170" s="3">
        <v>10.3</v>
      </c>
      <c r="AR170" s="3">
        <v>0</v>
      </c>
      <c r="AS170" s="3">
        <v>0</v>
      </c>
      <c r="AT170" s="3">
        <v>90</v>
      </c>
      <c r="AU170" s="3">
        <v>46</v>
      </c>
      <c r="AV170" s="3">
        <v>1.0469999999999999</v>
      </c>
      <c r="AW170" s="3">
        <v>1</v>
      </c>
      <c r="AZ170" s="3">
        <v>1</v>
      </c>
      <c r="BA170" s="3">
        <v>56.35</v>
      </c>
      <c r="BB170" s="3">
        <v>15.32</v>
      </c>
      <c r="BC170" s="3">
        <v>7.63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0</v>
      </c>
      <c r="BI170" s="3">
        <v>2</v>
      </c>
      <c r="BJ170" s="3" t="s">
        <v>43</v>
      </c>
      <c r="BM170" s="3">
        <v>72</v>
      </c>
      <c r="BN170" s="3">
        <v>0</v>
      </c>
      <c r="BO170" s="3" t="s">
        <v>40</v>
      </c>
      <c r="BP170" s="3">
        <v>1</v>
      </c>
      <c r="BQ170" s="3">
        <v>40</v>
      </c>
      <c r="BR170" s="3">
        <v>0</v>
      </c>
      <c r="BS170" s="3">
        <v>56.35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90</v>
      </c>
      <c r="CA170" s="3">
        <v>46</v>
      </c>
      <c r="CB170" s="3" t="s">
        <v>3</v>
      </c>
      <c r="CE170" s="3">
        <v>1566</v>
      </c>
      <c r="CF170" s="3">
        <v>0</v>
      </c>
      <c r="CG170" s="3">
        <v>0</v>
      </c>
      <c r="CM170" s="3">
        <v>0</v>
      </c>
      <c r="CN170" s="3" t="s">
        <v>1356</v>
      </c>
      <c r="CO170" s="3">
        <v>0</v>
      </c>
      <c r="CP170" s="3">
        <f t="shared" si="188"/>
        <v>33472.26</v>
      </c>
      <c r="CQ170" s="3">
        <f t="shared" si="189"/>
        <v>1737.05</v>
      </c>
      <c r="CR170" s="3">
        <f t="shared" si="226"/>
        <v>217.24</v>
      </c>
      <c r="CS170" s="3">
        <f t="shared" si="227"/>
        <v>62.55</v>
      </c>
      <c r="CT170" s="3">
        <f t="shared" si="190"/>
        <v>9203.08</v>
      </c>
      <c r="CU170" s="3">
        <f t="shared" si="191"/>
        <v>0</v>
      </c>
      <c r="CV170" s="3">
        <f t="shared" si="192"/>
        <v>12.94092</v>
      </c>
      <c r="CW170" s="3">
        <f t="shared" si="193"/>
        <v>0</v>
      </c>
      <c r="CX170" s="3">
        <f t="shared" si="194"/>
        <v>0</v>
      </c>
      <c r="CY170" s="3">
        <f t="shared" si="228"/>
        <v>24904.62</v>
      </c>
      <c r="CZ170" s="3">
        <f t="shared" si="229"/>
        <v>12729.03</v>
      </c>
      <c r="DB170" s="3">
        <v>118</v>
      </c>
      <c r="DC170" s="3" t="s">
        <v>3</v>
      </c>
      <c r="DD170" s="3" t="s">
        <v>82</v>
      </c>
      <c r="DE170" s="3" t="s">
        <v>83</v>
      </c>
      <c r="DF170" s="3" t="s">
        <v>83</v>
      </c>
      <c r="DG170" s="3" t="s">
        <v>83</v>
      </c>
      <c r="DH170" s="3" t="s">
        <v>3</v>
      </c>
      <c r="DI170" s="3" t="s">
        <v>83</v>
      </c>
      <c r="DJ170" s="3" t="s">
        <v>83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1013</v>
      </c>
      <c r="DV170" s="3" t="s">
        <v>42</v>
      </c>
      <c r="DW170" s="3" t="s">
        <v>42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55393976</v>
      </c>
      <c r="EF170" s="3">
        <v>40</v>
      </c>
      <c r="EG170" s="3" t="s">
        <v>31</v>
      </c>
      <c r="EH170" s="3">
        <v>0</v>
      </c>
      <c r="EI170" s="3" t="s">
        <v>3</v>
      </c>
      <c r="EJ170" s="3">
        <v>2</v>
      </c>
      <c r="EK170" s="3">
        <v>72</v>
      </c>
      <c r="EL170" s="3" t="s">
        <v>32</v>
      </c>
      <c r="EM170" s="3" t="s">
        <v>33</v>
      </c>
      <c r="EO170" s="3" t="s">
        <v>87</v>
      </c>
      <c r="EQ170" s="3">
        <v>132096</v>
      </c>
      <c r="ER170" s="3">
        <v>368.94</v>
      </c>
      <c r="ES170" s="3">
        <v>227.66</v>
      </c>
      <c r="ET170" s="3">
        <v>11.29</v>
      </c>
      <c r="EU170" s="3">
        <v>0.88</v>
      </c>
      <c r="EV170" s="3">
        <v>129.99</v>
      </c>
      <c r="EW170" s="3">
        <v>10.3</v>
      </c>
      <c r="EX170" s="3">
        <v>0</v>
      </c>
      <c r="EY170" s="3">
        <v>0</v>
      </c>
      <c r="FQ170" s="3">
        <v>0</v>
      </c>
      <c r="FR170" s="3">
        <v>0</v>
      </c>
      <c r="FS170" s="3">
        <v>0</v>
      </c>
      <c r="FX170" s="3">
        <v>90</v>
      </c>
      <c r="FY170" s="3">
        <v>46</v>
      </c>
      <c r="GA170" s="3" t="s">
        <v>3</v>
      </c>
      <c r="GD170" s="3">
        <v>1</v>
      </c>
      <c r="GF170" s="3">
        <v>-174147654</v>
      </c>
      <c r="GG170" s="3">
        <v>2</v>
      </c>
      <c r="GH170" s="3">
        <v>1</v>
      </c>
      <c r="GI170" s="3">
        <v>2</v>
      </c>
      <c r="GJ170" s="3">
        <v>0</v>
      </c>
      <c r="GK170" s="3">
        <v>0</v>
      </c>
      <c r="GL170" s="3">
        <f t="shared" si="195"/>
        <v>0</v>
      </c>
      <c r="GM170" s="3">
        <f t="shared" si="196"/>
        <v>71275.27</v>
      </c>
      <c r="GN170" s="3">
        <f t="shared" si="197"/>
        <v>0</v>
      </c>
      <c r="GO170" s="3">
        <f t="shared" si="198"/>
        <v>71275.27</v>
      </c>
      <c r="GP170" s="3">
        <f t="shared" si="199"/>
        <v>0</v>
      </c>
      <c r="GR170" s="3">
        <v>0</v>
      </c>
      <c r="GS170" s="3">
        <v>3</v>
      </c>
      <c r="GT170" s="3">
        <v>0</v>
      </c>
      <c r="GU170" s="3" t="s">
        <v>3</v>
      </c>
      <c r="GV170" s="3">
        <f t="shared" si="200"/>
        <v>0</v>
      </c>
      <c r="GW170" s="3">
        <v>1</v>
      </c>
      <c r="GX170" s="3">
        <f t="shared" si="201"/>
        <v>0</v>
      </c>
      <c r="HA170" s="3">
        <v>0</v>
      </c>
      <c r="HB170" s="3">
        <v>0</v>
      </c>
      <c r="HC170" s="3">
        <f t="shared" si="202"/>
        <v>0</v>
      </c>
      <c r="HE170" s="3" t="s">
        <v>3</v>
      </c>
      <c r="HF170" s="3" t="s">
        <v>3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5">
      <c r="A171" s="2">
        <v>17</v>
      </c>
      <c r="B171" s="2">
        <v>1</v>
      </c>
      <c r="C171" s="2"/>
      <c r="D171" s="2"/>
      <c r="E171" s="2" t="s">
        <v>293</v>
      </c>
      <c r="F171" s="2" t="s">
        <v>294</v>
      </c>
      <c r="G171" s="2" t="s">
        <v>295</v>
      </c>
      <c r="H171" s="2" t="s">
        <v>216</v>
      </c>
      <c r="I171" s="2">
        <v>3</v>
      </c>
      <c r="J171" s="2">
        <v>0</v>
      </c>
      <c r="K171" s="2">
        <v>3</v>
      </c>
      <c r="L171" s="2"/>
      <c r="M171" s="2"/>
      <c r="N171" s="2"/>
      <c r="O171" s="2">
        <f t="shared" si="178"/>
        <v>1337.46</v>
      </c>
      <c r="P171" s="2">
        <f t="shared" si="179"/>
        <v>1337.46</v>
      </c>
      <c r="Q171" s="2">
        <f>(ROUND((ROUND(((ET171)*AV171*I171),2)*BB171),2)+ROUND((ROUND(((AE171-(EU171))*AV171*I171),2)*BS171),2))</f>
        <v>0</v>
      </c>
      <c r="R171" s="2">
        <f>(ROUND((ROUND(((EU171)*AV171*I171),2)*BS171),2)+ROUND((ROUND(((AE171-(EU171))*AV171*I171),2)*BS171),2))</f>
        <v>0</v>
      </c>
      <c r="S171" s="2">
        <f t="shared" si="180"/>
        <v>0</v>
      </c>
      <c r="T171" s="2">
        <f t="shared" si="181"/>
        <v>0</v>
      </c>
      <c r="U171" s="2">
        <f t="shared" si="182"/>
        <v>0</v>
      </c>
      <c r="V171" s="2">
        <f t="shared" si="183"/>
        <v>0</v>
      </c>
      <c r="W171" s="2">
        <f t="shared" si="184"/>
        <v>0</v>
      </c>
      <c r="X171" s="2">
        <f>(ROUND((((S171+ROUND((ROUND(((EU171)*AV171*I171),2)*BS171),2))*AT171)/100),2)+ROUND(((ROUND((ROUND(((AE171-(EU171))*AV171*I171),2)*BS171),2)*AT171)/100),2))</f>
        <v>0</v>
      </c>
      <c r="Y171" s="2">
        <f>(ROUND((((S171+ROUND((ROUND(((EU171)*AV171*I171),2)*BS171),2))*AU171)/100),2)+ROUND(((ROUND((ROUND(((AE171-(EU171))*AV171*I171),2)*BS171),2)*AU171)/100),2))</f>
        <v>0</v>
      </c>
      <c r="Z171" s="2"/>
      <c r="AA171" s="2">
        <v>55944368</v>
      </c>
      <c r="AB171" s="2">
        <f t="shared" si="185"/>
        <v>445.82</v>
      </c>
      <c r="AC171" s="2">
        <f>ROUND((ES171),6)</f>
        <v>445.82</v>
      </c>
      <c r="AD171" s="2">
        <f>ROUND((((ET171)-(EU171))+AE171),6)</f>
        <v>0</v>
      </c>
      <c r="AE171" s="2">
        <f>ROUND((EU171),6)</f>
        <v>0</v>
      </c>
      <c r="AF171" s="2">
        <f>ROUND((EV171),6)</f>
        <v>0</v>
      </c>
      <c r="AG171" s="2">
        <f t="shared" si="186"/>
        <v>0</v>
      </c>
      <c r="AH171" s="2">
        <f>(EW171)</f>
        <v>0</v>
      </c>
      <c r="AI171" s="2">
        <f>(EX171)</f>
        <v>0</v>
      </c>
      <c r="AJ171" s="2">
        <f t="shared" si="187"/>
        <v>0</v>
      </c>
      <c r="AK171" s="2">
        <v>445.82</v>
      </c>
      <c r="AL171" s="2">
        <v>445.82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3</v>
      </c>
      <c r="BJ171" s="2" t="s">
        <v>294</v>
      </c>
      <c r="BK171" s="2"/>
      <c r="BL171" s="2"/>
      <c r="BM171" s="2">
        <v>400007</v>
      </c>
      <c r="BN171" s="2">
        <v>0</v>
      </c>
      <c r="BO171" s="2" t="s">
        <v>3</v>
      </c>
      <c r="BP171" s="2">
        <v>0</v>
      </c>
      <c r="BQ171" s="2">
        <v>214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0</v>
      </c>
      <c r="CA171" s="2">
        <v>0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188"/>
        <v>1337.46</v>
      </c>
      <c r="CQ171" s="2">
        <f t="shared" si="189"/>
        <v>445.82</v>
      </c>
      <c r="CR171" s="2">
        <f>(ROUND((ROUND(((ET171)*AV171*1),2)*BB171),2)+ROUND((ROUND(((AE171-(EU171))*AV171*1),2)*BS171),2))</f>
        <v>0</v>
      </c>
      <c r="CS171" s="2">
        <f>(ROUND((ROUND(((EU171)*AV171*1),2)*BS171),2)+ROUND((ROUND(((AE171-(EU171))*AV171*1),2)*BS171),2))</f>
        <v>0</v>
      </c>
      <c r="CT171" s="2">
        <f t="shared" si="190"/>
        <v>0</v>
      </c>
      <c r="CU171" s="2">
        <f t="shared" si="191"/>
        <v>0</v>
      </c>
      <c r="CV171" s="2">
        <f t="shared" si="192"/>
        <v>0</v>
      </c>
      <c r="CW171" s="2">
        <f t="shared" si="193"/>
        <v>0</v>
      </c>
      <c r="CX171" s="2">
        <f t="shared" si="194"/>
        <v>0</v>
      </c>
      <c r="CY171" s="2">
        <f>(ROUND((((S171+ROUND((ROUND(((EU171)*AV171*1),2)*BS171),2))*AT171)/100),2)+ROUND(((ROUND((ROUND(((AE171-(EU171))*AV171*1),2)*BS171),2)*AT171)/100),2))</f>
        <v>0</v>
      </c>
      <c r="CZ171" s="2">
        <f>(ROUND((((S171+ROUND((ROUND(((EU171)*AV171*1),2)*BS171),2))*AU171)/100),2)+ROUND(((ROUND((ROUND(((AE171-(EU171))*AV171*1),2)*BS171),2)*AU171)/100),2))</f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216</v>
      </c>
      <c r="DW171" s="2" t="s">
        <v>216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55393904</v>
      </c>
      <c r="EF171" s="2">
        <v>214</v>
      </c>
      <c r="EG171" s="2" t="s">
        <v>217</v>
      </c>
      <c r="EH171" s="2">
        <v>0</v>
      </c>
      <c r="EI171" s="2" t="s">
        <v>3</v>
      </c>
      <c r="EJ171" s="2">
        <v>3</v>
      </c>
      <c r="EK171" s="2">
        <v>400007</v>
      </c>
      <c r="EL171" s="2" t="s">
        <v>217</v>
      </c>
      <c r="EM171" s="2" t="s">
        <v>218</v>
      </c>
      <c r="EN171" s="2"/>
      <c r="EO171" s="2" t="s">
        <v>3</v>
      </c>
      <c r="EP171" s="2"/>
      <c r="EQ171" s="2">
        <v>131088</v>
      </c>
      <c r="ER171" s="2">
        <v>0</v>
      </c>
      <c r="ES171" s="2">
        <v>445.82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f>P171</f>
        <v>1337.46</v>
      </c>
      <c r="FS171" s="2">
        <v>0</v>
      </c>
      <c r="FT171" s="2"/>
      <c r="FU171" s="2"/>
      <c r="FV171" s="2"/>
      <c r="FW171" s="2"/>
      <c r="FX171" s="2">
        <v>0</v>
      </c>
      <c r="FY171" s="2">
        <v>0</v>
      </c>
      <c r="FZ171" s="2"/>
      <c r="GA171" s="2" t="s">
        <v>296</v>
      </c>
      <c r="GB171" s="2"/>
      <c r="GC171" s="2"/>
      <c r="GD171" s="2">
        <v>1</v>
      </c>
      <c r="GE171" s="2"/>
      <c r="GF171" s="2">
        <v>915155028</v>
      </c>
      <c r="GG171" s="2">
        <v>2</v>
      </c>
      <c r="GH171" s="2">
        <v>4</v>
      </c>
      <c r="GI171" s="2">
        <v>-2</v>
      </c>
      <c r="GJ171" s="2">
        <v>0</v>
      </c>
      <c r="GK171" s="2">
        <v>0</v>
      </c>
      <c r="GL171" s="2">
        <f t="shared" si="195"/>
        <v>0</v>
      </c>
      <c r="GM171" s="2">
        <f t="shared" si="196"/>
        <v>1337.46</v>
      </c>
      <c r="GN171" s="2">
        <f t="shared" si="197"/>
        <v>0</v>
      </c>
      <c r="GO171" s="2">
        <f t="shared" si="198"/>
        <v>0</v>
      </c>
      <c r="GP171" s="2">
        <f t="shared" si="199"/>
        <v>0</v>
      </c>
      <c r="GQ171" s="2"/>
      <c r="GR171" s="2">
        <v>1</v>
      </c>
      <c r="GS171" s="2">
        <v>2</v>
      </c>
      <c r="GT171" s="2">
        <v>0</v>
      </c>
      <c r="GU171" s="2" t="s">
        <v>3</v>
      </c>
      <c r="GV171" s="2">
        <f t="shared" si="200"/>
        <v>0</v>
      </c>
      <c r="GW171" s="2">
        <v>1</v>
      </c>
      <c r="GX171" s="2">
        <f t="shared" si="201"/>
        <v>0</v>
      </c>
      <c r="GY171" s="2"/>
      <c r="GZ171" s="2"/>
      <c r="HA171" s="2">
        <v>0</v>
      </c>
      <c r="HB171" s="2">
        <v>0</v>
      </c>
      <c r="HC171" s="2">
        <f t="shared" si="202"/>
        <v>0</v>
      </c>
      <c r="HD171" s="2"/>
      <c r="HE171" s="2" t="s">
        <v>37</v>
      </c>
      <c r="HF171" s="2" t="s">
        <v>220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5">
      <c r="A172" s="3">
        <v>17</v>
      </c>
      <c r="B172" s="3">
        <v>1</v>
      </c>
      <c r="E172" s="3" t="s">
        <v>293</v>
      </c>
      <c r="F172" s="3" t="s">
        <v>294</v>
      </c>
      <c r="G172" s="3" t="s">
        <v>295</v>
      </c>
      <c r="H172" s="3" t="s">
        <v>216</v>
      </c>
      <c r="I172" s="3">
        <v>3</v>
      </c>
      <c r="J172" s="3">
        <v>0</v>
      </c>
      <c r="K172" s="3">
        <v>3</v>
      </c>
      <c r="O172" s="3">
        <f t="shared" si="178"/>
        <v>10124.57</v>
      </c>
      <c r="P172" s="3">
        <f t="shared" si="179"/>
        <v>10124.57</v>
      </c>
      <c r="Q172" s="3">
        <f>(ROUND((ROUND(((ET172)*AV172*I172),2)*BB172),2)+ROUND((ROUND(((AE172-(EU172))*AV172*I172),2)*BS172),2))</f>
        <v>0</v>
      </c>
      <c r="R172" s="3">
        <f>(ROUND((ROUND(((EU172)*AV172*I172),2)*BS172),2)+ROUND((ROUND(((AE172-(EU172))*AV172*I172),2)*BS172),2))</f>
        <v>0</v>
      </c>
      <c r="S172" s="3">
        <f t="shared" si="180"/>
        <v>0</v>
      </c>
      <c r="T172" s="3">
        <f t="shared" si="181"/>
        <v>0</v>
      </c>
      <c r="U172" s="3">
        <f t="shared" si="182"/>
        <v>0</v>
      </c>
      <c r="V172" s="3">
        <f t="shared" si="183"/>
        <v>0</v>
      </c>
      <c r="W172" s="3">
        <f t="shared" si="184"/>
        <v>0</v>
      </c>
      <c r="X172" s="3">
        <f>(ROUND((((S172+ROUND((ROUND(((EU172)*AV172*I172),2)*BS172),2))*AT172)/100),2)+ROUND(((ROUND((ROUND(((AE172-(EU172))*AV172*I172),2)*BS172),2)*AT172)/100),2))</f>
        <v>0</v>
      </c>
      <c r="Y172" s="3">
        <f>(ROUND((((S172+ROUND((ROUND(((EU172)*AV172*I172),2)*BS172),2))*AU172)/100),2)+ROUND(((ROUND((ROUND(((AE172-(EU172))*AV172*I172),2)*BS172),2)*AU172)/100),2))</f>
        <v>0</v>
      </c>
      <c r="AA172" s="3">
        <v>55944370</v>
      </c>
      <c r="AB172" s="3">
        <f t="shared" si="185"/>
        <v>445.82</v>
      </c>
      <c r="AC172" s="3">
        <f>ROUND((ES172),6)</f>
        <v>445.82</v>
      </c>
      <c r="AD172" s="3">
        <f>ROUND((((ET172)-(EU172))+AE172),6)</f>
        <v>0</v>
      </c>
      <c r="AE172" s="3">
        <f>ROUND((EU172),6)</f>
        <v>0</v>
      </c>
      <c r="AF172" s="3">
        <f>ROUND((EV172),6)</f>
        <v>0</v>
      </c>
      <c r="AG172" s="3">
        <f t="shared" si="186"/>
        <v>0</v>
      </c>
      <c r="AH172" s="3">
        <f>(EW172)</f>
        <v>0</v>
      </c>
      <c r="AI172" s="3">
        <f>(EX172)</f>
        <v>0</v>
      </c>
      <c r="AJ172" s="3">
        <f t="shared" si="187"/>
        <v>0</v>
      </c>
      <c r="AK172" s="3">
        <v>445.82</v>
      </c>
      <c r="AL172" s="3">
        <v>445.82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1</v>
      </c>
      <c r="AW172" s="3">
        <v>1</v>
      </c>
      <c r="AZ172" s="3">
        <v>1</v>
      </c>
      <c r="BA172" s="3">
        <v>1</v>
      </c>
      <c r="BB172" s="3">
        <v>1</v>
      </c>
      <c r="BC172" s="3">
        <v>7.57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3</v>
      </c>
      <c r="BI172" s="3">
        <v>3</v>
      </c>
      <c r="BJ172" s="3" t="s">
        <v>294</v>
      </c>
      <c r="BM172" s="3">
        <v>400007</v>
      </c>
      <c r="BN172" s="3">
        <v>0</v>
      </c>
      <c r="BO172" s="3" t="s">
        <v>3</v>
      </c>
      <c r="BP172" s="3">
        <v>0</v>
      </c>
      <c r="BQ172" s="3">
        <v>214</v>
      </c>
      <c r="BR172" s="3">
        <v>0</v>
      </c>
      <c r="BS172" s="3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0</v>
      </c>
      <c r="CA172" s="3">
        <v>0</v>
      </c>
      <c r="CB172" s="3" t="s">
        <v>3</v>
      </c>
      <c r="CE172" s="3">
        <v>1566</v>
      </c>
      <c r="CF172" s="3">
        <v>0</v>
      </c>
      <c r="CG172" s="3">
        <v>0</v>
      </c>
      <c r="CM172" s="3">
        <v>0</v>
      </c>
      <c r="CN172" s="3" t="s">
        <v>3</v>
      </c>
      <c r="CO172" s="3">
        <v>0</v>
      </c>
      <c r="CP172" s="3">
        <f t="shared" si="188"/>
        <v>10124.57</v>
      </c>
      <c r="CQ172" s="3">
        <f t="shared" si="189"/>
        <v>3374.86</v>
      </c>
      <c r="CR172" s="3">
        <f>(ROUND((ROUND(((ET172)*AV172*1),2)*BB172),2)+ROUND((ROUND(((AE172-(EU172))*AV172*1),2)*BS172),2))</f>
        <v>0</v>
      </c>
      <c r="CS172" s="3">
        <f>(ROUND((ROUND(((EU172)*AV172*1),2)*BS172),2)+ROUND((ROUND(((AE172-(EU172))*AV172*1),2)*BS172),2))</f>
        <v>0</v>
      </c>
      <c r="CT172" s="3">
        <f t="shared" si="190"/>
        <v>0</v>
      </c>
      <c r="CU172" s="3">
        <f t="shared" si="191"/>
        <v>0</v>
      </c>
      <c r="CV172" s="3">
        <f t="shared" si="192"/>
        <v>0</v>
      </c>
      <c r="CW172" s="3">
        <f t="shared" si="193"/>
        <v>0</v>
      </c>
      <c r="CX172" s="3">
        <f t="shared" si="194"/>
        <v>0</v>
      </c>
      <c r="CY172" s="3">
        <f>(ROUND((((S172+ROUND((ROUND(((EU172)*AV172*1),2)*BS172),2))*AT172)/100),2)+ROUND(((ROUND((ROUND(((AE172-(EU172))*AV172*1),2)*BS172),2)*AT172)/100),2))</f>
        <v>0</v>
      </c>
      <c r="CZ172" s="3">
        <f>(ROUND((((S172+ROUND((ROUND(((EU172)*AV172*1),2)*BS172),2))*AU172)/100),2)+ROUND(((ROUND((ROUND(((AE172-(EU172))*AV172*1),2)*BS172),2)*AU172)/100),2))</f>
        <v>0</v>
      </c>
      <c r="DC172" s="3" t="s">
        <v>3</v>
      </c>
      <c r="DD172" s="3" t="s">
        <v>3</v>
      </c>
      <c r="DE172" s="3" t="s">
        <v>3</v>
      </c>
      <c r="DF172" s="3" t="s">
        <v>3</v>
      </c>
      <c r="DG172" s="3" t="s">
        <v>3</v>
      </c>
      <c r="DH172" s="3" t="s">
        <v>3</v>
      </c>
      <c r="DI172" s="3" t="s">
        <v>3</v>
      </c>
      <c r="DJ172" s="3" t="s">
        <v>3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1013</v>
      </c>
      <c r="DV172" s="3" t="s">
        <v>216</v>
      </c>
      <c r="DW172" s="3" t="s">
        <v>216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55393904</v>
      </c>
      <c r="EF172" s="3">
        <v>214</v>
      </c>
      <c r="EG172" s="3" t="s">
        <v>217</v>
      </c>
      <c r="EH172" s="3">
        <v>0</v>
      </c>
      <c r="EI172" s="3" t="s">
        <v>3</v>
      </c>
      <c r="EJ172" s="3">
        <v>3</v>
      </c>
      <c r="EK172" s="3">
        <v>400007</v>
      </c>
      <c r="EL172" s="3" t="s">
        <v>217</v>
      </c>
      <c r="EM172" s="3" t="s">
        <v>218</v>
      </c>
      <c r="EO172" s="3" t="s">
        <v>3</v>
      </c>
      <c r="EQ172" s="3">
        <v>131088</v>
      </c>
      <c r="ER172" s="3">
        <v>0</v>
      </c>
      <c r="ES172" s="3">
        <v>445.82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5</v>
      </c>
      <c r="FC172" s="3">
        <v>1</v>
      </c>
      <c r="FD172" s="3">
        <v>18</v>
      </c>
      <c r="FF172" s="3">
        <v>3950</v>
      </c>
      <c r="FQ172" s="3">
        <v>0</v>
      </c>
      <c r="FR172" s="3">
        <f>P172</f>
        <v>10124.57</v>
      </c>
      <c r="FS172" s="3">
        <v>0</v>
      </c>
      <c r="FX172" s="3">
        <v>0</v>
      </c>
      <c r="FY172" s="3">
        <v>0</v>
      </c>
      <c r="GA172" s="3" t="s">
        <v>296</v>
      </c>
      <c r="GD172" s="3">
        <v>1</v>
      </c>
      <c r="GF172" s="3">
        <v>915155028</v>
      </c>
      <c r="GG172" s="3">
        <v>2</v>
      </c>
      <c r="GH172" s="3">
        <v>3</v>
      </c>
      <c r="GI172" s="3">
        <v>3</v>
      </c>
      <c r="GJ172" s="3">
        <v>0</v>
      </c>
      <c r="GK172" s="3">
        <v>0</v>
      </c>
      <c r="GL172" s="3">
        <f t="shared" si="195"/>
        <v>0</v>
      </c>
      <c r="GM172" s="3">
        <f t="shared" si="196"/>
        <v>10124.57</v>
      </c>
      <c r="GN172" s="3">
        <f t="shared" si="197"/>
        <v>0</v>
      </c>
      <c r="GO172" s="3">
        <f t="shared" si="198"/>
        <v>0</v>
      </c>
      <c r="GP172" s="3">
        <f t="shared" si="199"/>
        <v>0</v>
      </c>
      <c r="GR172" s="3">
        <v>1</v>
      </c>
      <c r="GS172" s="3">
        <v>1</v>
      </c>
      <c r="GT172" s="3">
        <v>0</v>
      </c>
      <c r="GU172" s="3" t="s">
        <v>3</v>
      </c>
      <c r="GV172" s="3">
        <f t="shared" si="200"/>
        <v>0</v>
      </c>
      <c r="GW172" s="3">
        <v>1</v>
      </c>
      <c r="GX172" s="3">
        <f t="shared" si="201"/>
        <v>0</v>
      </c>
      <c r="HA172" s="3">
        <v>0</v>
      </c>
      <c r="HB172" s="3">
        <v>0</v>
      </c>
      <c r="HC172" s="3">
        <f t="shared" si="202"/>
        <v>0</v>
      </c>
      <c r="HE172" s="3" t="s">
        <v>37</v>
      </c>
      <c r="HF172" s="3" t="s">
        <v>220</v>
      </c>
      <c r="HM172" s="3" t="s">
        <v>3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5">
      <c r="A173" s="2">
        <v>17</v>
      </c>
      <c r="B173" s="2">
        <v>1</v>
      </c>
      <c r="C173" s="2">
        <f>ROW(SmtRes!A319)</f>
        <v>319</v>
      </c>
      <c r="D173" s="2">
        <f>ROW(EtalonRes!A439)</f>
        <v>439</v>
      </c>
      <c r="E173" s="2" t="s">
        <v>297</v>
      </c>
      <c r="F173" s="2" t="s">
        <v>298</v>
      </c>
      <c r="G173" s="2" t="s">
        <v>299</v>
      </c>
      <c r="H173" s="2" t="s">
        <v>27</v>
      </c>
      <c r="I173" s="2">
        <v>4</v>
      </c>
      <c r="J173" s="2">
        <v>0</v>
      </c>
      <c r="K173" s="2">
        <v>4</v>
      </c>
      <c r="L173" s="2"/>
      <c r="M173" s="2"/>
      <c r="N173" s="2"/>
      <c r="O173" s="2">
        <f t="shared" si="178"/>
        <v>57.47</v>
      </c>
      <c r="P173" s="2">
        <f t="shared" si="179"/>
        <v>4.2</v>
      </c>
      <c r="Q173" s="2">
        <f t="shared" ref="Q173:Q178" si="230">(ROUND((ROUND((((ET173*1.2))*AV173*I173),2)*BB173),2)+ROUND((ROUND(((AE173-((EU173*1.2)))*AV173*I173),2)*BS173),2))</f>
        <v>0</v>
      </c>
      <c r="R173" s="2">
        <f t="shared" ref="R173:R178" si="231">(ROUND((ROUND((((EU173*1.2))*AV173*I173),2)*BS173),2)+ROUND((ROUND(((AE173-((EU173*1.2)))*AV173*I173),2)*BS173),2))</f>
        <v>0</v>
      </c>
      <c r="S173" s="2">
        <f t="shared" si="180"/>
        <v>53.27</v>
      </c>
      <c r="T173" s="2">
        <f t="shared" si="181"/>
        <v>0</v>
      </c>
      <c r="U173" s="2">
        <f t="shared" si="182"/>
        <v>4.2215039999999995</v>
      </c>
      <c r="V173" s="2">
        <f t="shared" si="183"/>
        <v>0</v>
      </c>
      <c r="W173" s="2">
        <f t="shared" si="184"/>
        <v>0</v>
      </c>
      <c r="X173" s="2">
        <f t="shared" ref="X173:X178" si="232">(ROUND((((S173+ROUND((ROUND((((EU173*1.2))*AV173*I173),2)*BS173),2))*AT173)/100),2)+ROUND(((ROUND((ROUND(((AE173-((EU173*1.2)))*AV173*I173),2)*BS173),2)*AT173)/100),2))</f>
        <v>47.94</v>
      </c>
      <c r="Y173" s="2">
        <f t="shared" ref="Y173:Y178" si="233">(ROUND((((S173+ROUND((ROUND((((EU173*1.2))*AV173*I173),2)*BS173),2))*AU173)/100),2)+ROUND(((ROUND((ROUND(((AE173-((EU173*1.2)))*AV173*I173),2)*BS173),2)*AU173)/100),2))</f>
        <v>24.5</v>
      </c>
      <c r="Z173" s="2"/>
      <c r="AA173" s="2">
        <v>55944368</v>
      </c>
      <c r="AB173" s="2">
        <f t="shared" si="185"/>
        <v>13.77</v>
      </c>
      <c r="AC173" s="2">
        <f t="shared" ref="AC173:AC178" si="234">ROUND(((ES173*1)),6)</f>
        <v>1.05</v>
      </c>
      <c r="AD173" s="2">
        <f t="shared" ref="AD173:AD178" si="235">ROUND(((((ET173*1.2))-((EU173*1.2)))+AE173),6)</f>
        <v>0</v>
      </c>
      <c r="AE173" s="2">
        <f t="shared" ref="AE173:AF178" si="236">ROUND(((EU173*1.2)),6)</f>
        <v>0</v>
      </c>
      <c r="AF173" s="2">
        <f t="shared" si="236"/>
        <v>12.72</v>
      </c>
      <c r="AG173" s="2">
        <f t="shared" si="186"/>
        <v>0</v>
      </c>
      <c r="AH173" s="2">
        <f t="shared" ref="AH173:AI178" si="237">((EW173*1.2))</f>
        <v>1.008</v>
      </c>
      <c r="AI173" s="2">
        <f t="shared" si="237"/>
        <v>0</v>
      </c>
      <c r="AJ173" s="2">
        <f t="shared" si="187"/>
        <v>0</v>
      </c>
      <c r="AK173" s="2">
        <v>11.65</v>
      </c>
      <c r="AL173" s="2">
        <v>1.05</v>
      </c>
      <c r="AM173" s="2">
        <v>0</v>
      </c>
      <c r="AN173" s="2">
        <v>0</v>
      </c>
      <c r="AO173" s="2">
        <v>10.6</v>
      </c>
      <c r="AP173" s="2">
        <v>0</v>
      </c>
      <c r="AQ173" s="2">
        <v>0.84</v>
      </c>
      <c r="AR173" s="2">
        <v>0</v>
      </c>
      <c r="AS173" s="2">
        <v>0</v>
      </c>
      <c r="AT173" s="2">
        <v>90</v>
      </c>
      <c r="AU173" s="2">
        <v>46</v>
      </c>
      <c r="AV173" s="2">
        <v>1.0469999999999999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2</v>
      </c>
      <c r="BJ173" s="2" t="s">
        <v>300</v>
      </c>
      <c r="BK173" s="2"/>
      <c r="BL173" s="2"/>
      <c r="BM173" s="2">
        <v>68</v>
      </c>
      <c r="BN173" s="2">
        <v>0</v>
      </c>
      <c r="BO173" s="2" t="s">
        <v>298</v>
      </c>
      <c r="BP173" s="2">
        <v>1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1356</v>
      </c>
      <c r="CO173" s="2">
        <v>0</v>
      </c>
      <c r="CP173" s="2">
        <f t="shared" si="188"/>
        <v>57.470000000000006</v>
      </c>
      <c r="CQ173" s="2">
        <f t="shared" si="189"/>
        <v>1.05</v>
      </c>
      <c r="CR173" s="2">
        <f t="shared" ref="CR173:CR178" si="238">(ROUND((ROUND((((ET173*1.2))*AV173*1),2)*BB173),2)+ROUND((ROUND(((AE173-((EU173*1.2)))*AV173*1),2)*BS173),2))</f>
        <v>0</v>
      </c>
      <c r="CS173" s="2">
        <f t="shared" ref="CS173:CS178" si="239">(ROUND((ROUND((((EU173*1.2))*AV173*1),2)*BS173),2)+ROUND((ROUND(((AE173-((EU173*1.2)))*AV173*1),2)*BS173),2))</f>
        <v>0</v>
      </c>
      <c r="CT173" s="2">
        <f t="shared" si="190"/>
        <v>13.32</v>
      </c>
      <c r="CU173" s="2">
        <f t="shared" si="191"/>
        <v>0</v>
      </c>
      <c r="CV173" s="2">
        <f t="shared" si="192"/>
        <v>1.0553759999999999</v>
      </c>
      <c r="CW173" s="2">
        <f t="shared" si="193"/>
        <v>0</v>
      </c>
      <c r="CX173" s="2">
        <f t="shared" si="194"/>
        <v>0</v>
      </c>
      <c r="CY173" s="2">
        <f t="shared" ref="CY173:CY178" si="240">(ROUND((((S173+ROUND((ROUND((((EU173*1.2))*AV173*1),2)*BS173),2))*AT173)/100),2)+ROUND(((ROUND((ROUND(((AE173-((EU173*1.2)))*AV173*1),2)*BS173),2)*AT173)/100),2))</f>
        <v>47.94</v>
      </c>
      <c r="CZ173" s="2">
        <f t="shared" ref="CZ173:CZ178" si="241">(ROUND((((S173+ROUND((ROUND((((EU173*1.2))*AV173*1),2)*BS173),2))*AU173)/100),2)+ROUND(((ROUND((ROUND(((AE173-((EU173*1.2)))*AV173*1),2)*BS173),2)*AU173)/100),2))</f>
        <v>24.5</v>
      </c>
      <c r="DA173" s="2"/>
      <c r="DB173" s="2">
        <v>119</v>
      </c>
      <c r="DC173" s="2" t="s">
        <v>3</v>
      </c>
      <c r="DD173" s="2" t="s">
        <v>82</v>
      </c>
      <c r="DE173" s="2" t="s">
        <v>83</v>
      </c>
      <c r="DF173" s="2" t="s">
        <v>83</v>
      </c>
      <c r="DG173" s="2" t="s">
        <v>83</v>
      </c>
      <c r="DH173" s="2" t="s">
        <v>3</v>
      </c>
      <c r="DI173" s="2" t="s">
        <v>83</v>
      </c>
      <c r="DJ173" s="2" t="s">
        <v>83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27</v>
      </c>
      <c r="DW173" s="2" t="s">
        <v>27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55393972</v>
      </c>
      <c r="EF173" s="2">
        <v>40</v>
      </c>
      <c r="EG173" s="2" t="s">
        <v>31</v>
      </c>
      <c r="EH173" s="2">
        <v>0</v>
      </c>
      <c r="EI173" s="2" t="s">
        <v>3</v>
      </c>
      <c r="EJ173" s="2">
        <v>2</v>
      </c>
      <c r="EK173" s="2">
        <v>68</v>
      </c>
      <c r="EL173" s="2" t="s">
        <v>54</v>
      </c>
      <c r="EM173" s="2" t="s">
        <v>55</v>
      </c>
      <c r="EN173" s="2"/>
      <c r="EO173" s="2" t="s">
        <v>87</v>
      </c>
      <c r="EP173" s="2"/>
      <c r="EQ173" s="2">
        <v>0</v>
      </c>
      <c r="ER173" s="2">
        <v>11.65</v>
      </c>
      <c r="ES173" s="2">
        <v>1.05</v>
      </c>
      <c r="ET173" s="2">
        <v>0</v>
      </c>
      <c r="EU173" s="2">
        <v>0</v>
      </c>
      <c r="EV173" s="2">
        <v>10.6</v>
      </c>
      <c r="EW173" s="2">
        <v>0.84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-1797125674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95"/>
        <v>0</v>
      </c>
      <c r="GM173" s="2">
        <f t="shared" si="196"/>
        <v>129.91</v>
      </c>
      <c r="GN173" s="2">
        <f t="shared" si="197"/>
        <v>0</v>
      </c>
      <c r="GO173" s="2">
        <f t="shared" si="198"/>
        <v>129.91</v>
      </c>
      <c r="GP173" s="2">
        <f t="shared" si="199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00"/>
        <v>0</v>
      </c>
      <c r="GW173" s="2">
        <v>1</v>
      </c>
      <c r="GX173" s="2">
        <f t="shared" si="201"/>
        <v>0</v>
      </c>
      <c r="GY173" s="2"/>
      <c r="GZ173" s="2"/>
      <c r="HA173" s="2">
        <v>0</v>
      </c>
      <c r="HB173" s="2">
        <v>0</v>
      </c>
      <c r="HC173" s="2">
        <f t="shared" si="202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5">
      <c r="A174" s="3">
        <v>17</v>
      </c>
      <c r="B174" s="3">
        <v>1</v>
      </c>
      <c r="C174" s="3">
        <f>ROW(SmtRes!A320)</f>
        <v>320</v>
      </c>
      <c r="D174" s="3">
        <f>ROW(EtalonRes!A440)</f>
        <v>440</v>
      </c>
      <c r="E174" s="3" t="s">
        <v>297</v>
      </c>
      <c r="F174" s="3" t="s">
        <v>298</v>
      </c>
      <c r="G174" s="3" t="s">
        <v>299</v>
      </c>
      <c r="H174" s="3" t="s">
        <v>27</v>
      </c>
      <c r="I174" s="3">
        <v>4</v>
      </c>
      <c r="J174" s="3">
        <v>0</v>
      </c>
      <c r="K174" s="3">
        <v>4</v>
      </c>
      <c r="O174" s="3">
        <f t="shared" si="178"/>
        <v>3043.09</v>
      </c>
      <c r="P174" s="3">
        <f t="shared" si="179"/>
        <v>41.33</v>
      </c>
      <c r="Q174" s="3">
        <f t="shared" si="230"/>
        <v>0</v>
      </c>
      <c r="R174" s="3">
        <f t="shared" si="231"/>
        <v>0</v>
      </c>
      <c r="S174" s="3">
        <f t="shared" si="180"/>
        <v>3001.76</v>
      </c>
      <c r="T174" s="3">
        <f t="shared" si="181"/>
        <v>0</v>
      </c>
      <c r="U174" s="3">
        <f t="shared" si="182"/>
        <v>4.2215039999999995</v>
      </c>
      <c r="V174" s="3">
        <f t="shared" si="183"/>
        <v>0</v>
      </c>
      <c r="W174" s="3">
        <f t="shared" si="184"/>
        <v>0</v>
      </c>
      <c r="X174" s="3">
        <f t="shared" si="232"/>
        <v>2701.58</v>
      </c>
      <c r="Y174" s="3">
        <f t="shared" si="233"/>
        <v>1380.81</v>
      </c>
      <c r="AA174" s="3">
        <v>55944370</v>
      </c>
      <c r="AB174" s="3">
        <f t="shared" si="185"/>
        <v>13.77</v>
      </c>
      <c r="AC174" s="3">
        <f t="shared" si="234"/>
        <v>1.05</v>
      </c>
      <c r="AD174" s="3">
        <f t="shared" si="235"/>
        <v>0</v>
      </c>
      <c r="AE174" s="3">
        <f t="shared" si="236"/>
        <v>0</v>
      </c>
      <c r="AF174" s="3">
        <f t="shared" si="236"/>
        <v>12.72</v>
      </c>
      <c r="AG174" s="3">
        <f t="shared" si="186"/>
        <v>0</v>
      </c>
      <c r="AH174" s="3">
        <f t="shared" si="237"/>
        <v>1.008</v>
      </c>
      <c r="AI174" s="3">
        <f t="shared" si="237"/>
        <v>0</v>
      </c>
      <c r="AJ174" s="3">
        <f t="shared" si="187"/>
        <v>0</v>
      </c>
      <c r="AK174" s="3">
        <v>11.65</v>
      </c>
      <c r="AL174" s="3">
        <v>1.05</v>
      </c>
      <c r="AM174" s="3">
        <v>0</v>
      </c>
      <c r="AN174" s="3">
        <v>0</v>
      </c>
      <c r="AO174" s="3">
        <v>10.6</v>
      </c>
      <c r="AP174" s="3">
        <v>0</v>
      </c>
      <c r="AQ174" s="3">
        <v>0.84</v>
      </c>
      <c r="AR174" s="3">
        <v>0</v>
      </c>
      <c r="AS174" s="3">
        <v>0</v>
      </c>
      <c r="AT174" s="3">
        <v>90</v>
      </c>
      <c r="AU174" s="3">
        <v>46</v>
      </c>
      <c r="AV174" s="3">
        <v>1.0469999999999999</v>
      </c>
      <c r="AW174" s="3">
        <v>1</v>
      </c>
      <c r="AZ174" s="3">
        <v>1</v>
      </c>
      <c r="BA174" s="3">
        <v>56.35</v>
      </c>
      <c r="BB174" s="3">
        <v>1</v>
      </c>
      <c r="BC174" s="3">
        <v>9.84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0</v>
      </c>
      <c r="BI174" s="3">
        <v>2</v>
      </c>
      <c r="BJ174" s="3" t="s">
        <v>300</v>
      </c>
      <c r="BM174" s="3">
        <v>68</v>
      </c>
      <c r="BN174" s="3">
        <v>0</v>
      </c>
      <c r="BO174" s="3" t="s">
        <v>298</v>
      </c>
      <c r="BP174" s="3">
        <v>1</v>
      </c>
      <c r="BQ174" s="3">
        <v>40</v>
      </c>
      <c r="BR174" s="3">
        <v>0</v>
      </c>
      <c r="BS174" s="3">
        <v>56.35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90</v>
      </c>
      <c r="CA174" s="3">
        <v>46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1356</v>
      </c>
      <c r="CO174" s="3">
        <v>0</v>
      </c>
      <c r="CP174" s="3">
        <f t="shared" si="188"/>
        <v>3043.09</v>
      </c>
      <c r="CQ174" s="3">
        <f t="shared" si="189"/>
        <v>10.33</v>
      </c>
      <c r="CR174" s="3">
        <f t="shared" si="238"/>
        <v>0</v>
      </c>
      <c r="CS174" s="3">
        <f t="shared" si="239"/>
        <v>0</v>
      </c>
      <c r="CT174" s="3">
        <f t="shared" si="190"/>
        <v>750.58</v>
      </c>
      <c r="CU174" s="3">
        <f t="shared" si="191"/>
        <v>0</v>
      </c>
      <c r="CV174" s="3">
        <f t="shared" si="192"/>
        <v>1.0553759999999999</v>
      </c>
      <c r="CW174" s="3">
        <f t="shared" si="193"/>
        <v>0</v>
      </c>
      <c r="CX174" s="3">
        <f t="shared" si="194"/>
        <v>0</v>
      </c>
      <c r="CY174" s="3">
        <f t="shared" si="240"/>
        <v>2701.58</v>
      </c>
      <c r="CZ174" s="3">
        <f t="shared" si="241"/>
        <v>1380.81</v>
      </c>
      <c r="DB174" s="3">
        <v>120</v>
      </c>
      <c r="DC174" s="3" t="s">
        <v>3</v>
      </c>
      <c r="DD174" s="3" t="s">
        <v>82</v>
      </c>
      <c r="DE174" s="3" t="s">
        <v>83</v>
      </c>
      <c r="DF174" s="3" t="s">
        <v>83</v>
      </c>
      <c r="DG174" s="3" t="s">
        <v>83</v>
      </c>
      <c r="DH174" s="3" t="s">
        <v>3</v>
      </c>
      <c r="DI174" s="3" t="s">
        <v>83</v>
      </c>
      <c r="DJ174" s="3" t="s">
        <v>83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1013</v>
      </c>
      <c r="DV174" s="3" t="s">
        <v>27</v>
      </c>
      <c r="DW174" s="3" t="s">
        <v>27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55393972</v>
      </c>
      <c r="EF174" s="3">
        <v>40</v>
      </c>
      <c r="EG174" s="3" t="s">
        <v>31</v>
      </c>
      <c r="EH174" s="3">
        <v>0</v>
      </c>
      <c r="EI174" s="3" t="s">
        <v>3</v>
      </c>
      <c r="EJ174" s="3">
        <v>2</v>
      </c>
      <c r="EK174" s="3">
        <v>68</v>
      </c>
      <c r="EL174" s="3" t="s">
        <v>54</v>
      </c>
      <c r="EM174" s="3" t="s">
        <v>55</v>
      </c>
      <c r="EO174" s="3" t="s">
        <v>87</v>
      </c>
      <c r="EQ174" s="3">
        <v>0</v>
      </c>
      <c r="ER174" s="3">
        <v>11.65</v>
      </c>
      <c r="ES174" s="3">
        <v>1.05</v>
      </c>
      <c r="ET174" s="3">
        <v>0</v>
      </c>
      <c r="EU174" s="3">
        <v>0</v>
      </c>
      <c r="EV174" s="3">
        <v>10.6</v>
      </c>
      <c r="EW174" s="3">
        <v>0.84</v>
      </c>
      <c r="EX174" s="3">
        <v>0</v>
      </c>
      <c r="EY174" s="3">
        <v>0</v>
      </c>
      <c r="FQ174" s="3">
        <v>0</v>
      </c>
      <c r="FR174" s="3">
        <v>0</v>
      </c>
      <c r="FS174" s="3">
        <v>0</v>
      </c>
      <c r="FX174" s="3">
        <v>90</v>
      </c>
      <c r="FY174" s="3">
        <v>46</v>
      </c>
      <c r="GA174" s="3" t="s">
        <v>3</v>
      </c>
      <c r="GD174" s="3">
        <v>1</v>
      </c>
      <c r="GF174" s="3">
        <v>-1797125674</v>
      </c>
      <c r="GG174" s="3">
        <v>2</v>
      </c>
      <c r="GH174" s="3">
        <v>1</v>
      </c>
      <c r="GI174" s="3">
        <v>2</v>
      </c>
      <c r="GJ174" s="3">
        <v>0</v>
      </c>
      <c r="GK174" s="3">
        <v>0</v>
      </c>
      <c r="GL174" s="3">
        <f t="shared" si="195"/>
        <v>0</v>
      </c>
      <c r="GM174" s="3">
        <f t="shared" si="196"/>
        <v>7125.48</v>
      </c>
      <c r="GN174" s="3">
        <f t="shared" si="197"/>
        <v>0</v>
      </c>
      <c r="GO174" s="3">
        <f t="shared" si="198"/>
        <v>7125.48</v>
      </c>
      <c r="GP174" s="3">
        <f t="shared" si="199"/>
        <v>0</v>
      </c>
      <c r="GR174" s="3">
        <v>0</v>
      </c>
      <c r="GS174" s="3">
        <v>3</v>
      </c>
      <c r="GT174" s="3">
        <v>0</v>
      </c>
      <c r="GU174" s="3" t="s">
        <v>3</v>
      </c>
      <c r="GV174" s="3">
        <f t="shared" si="200"/>
        <v>0</v>
      </c>
      <c r="GW174" s="3">
        <v>1</v>
      </c>
      <c r="GX174" s="3">
        <f t="shared" si="201"/>
        <v>0</v>
      </c>
      <c r="HA174" s="3">
        <v>0</v>
      </c>
      <c r="HB174" s="3">
        <v>0</v>
      </c>
      <c r="HC174" s="3">
        <f t="shared" si="202"/>
        <v>0</v>
      </c>
      <c r="HE174" s="3" t="s">
        <v>3</v>
      </c>
      <c r="HF174" s="3" t="s">
        <v>3</v>
      </c>
      <c r="HM174" s="3" t="s">
        <v>3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5">
      <c r="A175" s="2">
        <v>17</v>
      </c>
      <c r="B175" s="2">
        <v>1</v>
      </c>
      <c r="C175" s="2">
        <f>ROW(SmtRes!A322)</f>
        <v>322</v>
      </c>
      <c r="D175" s="2">
        <f>ROW(EtalonRes!A443)</f>
        <v>443</v>
      </c>
      <c r="E175" s="2" t="s">
        <v>301</v>
      </c>
      <c r="F175" s="2" t="s">
        <v>302</v>
      </c>
      <c r="G175" s="2" t="s">
        <v>303</v>
      </c>
      <c r="H175" s="2" t="s">
        <v>27</v>
      </c>
      <c r="I175" s="2">
        <v>4</v>
      </c>
      <c r="J175" s="2">
        <v>0</v>
      </c>
      <c r="K175" s="2">
        <v>4</v>
      </c>
      <c r="L175" s="2"/>
      <c r="M175" s="2"/>
      <c r="N175" s="2"/>
      <c r="O175" s="2">
        <f t="shared" si="178"/>
        <v>29.9</v>
      </c>
      <c r="P175" s="2">
        <f t="shared" si="179"/>
        <v>0</v>
      </c>
      <c r="Q175" s="2">
        <f t="shared" si="230"/>
        <v>0</v>
      </c>
      <c r="R175" s="2">
        <f t="shared" si="231"/>
        <v>0</v>
      </c>
      <c r="S175" s="2">
        <f t="shared" si="180"/>
        <v>29.9</v>
      </c>
      <c r="T175" s="2">
        <f t="shared" si="181"/>
        <v>0</v>
      </c>
      <c r="U175" s="2">
        <f t="shared" si="182"/>
        <v>2.5127999999999999</v>
      </c>
      <c r="V175" s="2">
        <f t="shared" si="183"/>
        <v>0</v>
      </c>
      <c r="W175" s="2">
        <f t="shared" si="184"/>
        <v>0</v>
      </c>
      <c r="X175" s="2">
        <f t="shared" si="232"/>
        <v>28.41</v>
      </c>
      <c r="Y175" s="2">
        <f t="shared" si="233"/>
        <v>15.85</v>
      </c>
      <c r="Z175" s="2"/>
      <c r="AA175" s="2">
        <v>55944368</v>
      </c>
      <c r="AB175" s="2">
        <f t="shared" si="185"/>
        <v>7.14</v>
      </c>
      <c r="AC175" s="2">
        <f t="shared" si="234"/>
        <v>0</v>
      </c>
      <c r="AD175" s="2">
        <f t="shared" si="235"/>
        <v>0</v>
      </c>
      <c r="AE175" s="2">
        <f t="shared" si="236"/>
        <v>0</v>
      </c>
      <c r="AF175" s="2">
        <f t="shared" si="236"/>
        <v>7.14</v>
      </c>
      <c r="AG175" s="2">
        <f t="shared" si="186"/>
        <v>0</v>
      </c>
      <c r="AH175" s="2">
        <f t="shared" si="237"/>
        <v>0.6</v>
      </c>
      <c r="AI175" s="2">
        <f t="shared" si="237"/>
        <v>0</v>
      </c>
      <c r="AJ175" s="2">
        <f t="shared" si="187"/>
        <v>0</v>
      </c>
      <c r="AK175" s="2">
        <v>5.95</v>
      </c>
      <c r="AL175" s="2">
        <v>0</v>
      </c>
      <c r="AM175" s="2">
        <v>0</v>
      </c>
      <c r="AN175" s="2">
        <v>0</v>
      </c>
      <c r="AO175" s="2">
        <v>5.95</v>
      </c>
      <c r="AP175" s="2">
        <v>0</v>
      </c>
      <c r="AQ175" s="2">
        <v>0.5</v>
      </c>
      <c r="AR175" s="2">
        <v>0</v>
      </c>
      <c r="AS175" s="2">
        <v>0</v>
      </c>
      <c r="AT175" s="2">
        <v>95</v>
      </c>
      <c r="AU175" s="2">
        <v>53</v>
      </c>
      <c r="AV175" s="2">
        <v>1.0469999999999999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0</v>
      </c>
      <c r="BI175" s="2">
        <v>2</v>
      </c>
      <c r="BJ175" s="2" t="s">
        <v>304</v>
      </c>
      <c r="BK175" s="2"/>
      <c r="BL175" s="2"/>
      <c r="BM175" s="2">
        <v>69</v>
      </c>
      <c r="BN175" s="2">
        <v>0</v>
      </c>
      <c r="BO175" s="2" t="s">
        <v>302</v>
      </c>
      <c r="BP175" s="2">
        <v>1</v>
      </c>
      <c r="BQ175" s="2">
        <v>40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95</v>
      </c>
      <c r="CA175" s="2">
        <v>53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1356</v>
      </c>
      <c r="CO175" s="2">
        <v>0</v>
      </c>
      <c r="CP175" s="2">
        <f t="shared" si="188"/>
        <v>29.9</v>
      </c>
      <c r="CQ175" s="2">
        <f t="shared" si="189"/>
        <v>0</v>
      </c>
      <c r="CR175" s="2">
        <f t="shared" si="238"/>
        <v>0</v>
      </c>
      <c r="CS175" s="2">
        <f t="shared" si="239"/>
        <v>0</v>
      </c>
      <c r="CT175" s="2">
        <f t="shared" si="190"/>
        <v>7.48</v>
      </c>
      <c r="CU175" s="2">
        <f t="shared" si="191"/>
        <v>0</v>
      </c>
      <c r="CV175" s="2">
        <f t="shared" si="192"/>
        <v>0.62819999999999998</v>
      </c>
      <c r="CW175" s="2">
        <f t="shared" si="193"/>
        <v>0</v>
      </c>
      <c r="CX175" s="2">
        <f t="shared" si="194"/>
        <v>0</v>
      </c>
      <c r="CY175" s="2">
        <f t="shared" si="240"/>
        <v>28.41</v>
      </c>
      <c r="CZ175" s="2">
        <f t="shared" si="241"/>
        <v>15.85</v>
      </c>
      <c r="DA175" s="2"/>
      <c r="DB175" s="2">
        <v>121</v>
      </c>
      <c r="DC175" s="2" t="s">
        <v>3</v>
      </c>
      <c r="DD175" s="2" t="s">
        <v>82</v>
      </c>
      <c r="DE175" s="2" t="s">
        <v>83</v>
      </c>
      <c r="DF175" s="2" t="s">
        <v>83</v>
      </c>
      <c r="DG175" s="2" t="s">
        <v>83</v>
      </c>
      <c r="DH175" s="2" t="s">
        <v>3</v>
      </c>
      <c r="DI175" s="2" t="s">
        <v>83</v>
      </c>
      <c r="DJ175" s="2" t="s">
        <v>83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1013</v>
      </c>
      <c r="DV175" s="2" t="s">
        <v>27</v>
      </c>
      <c r="DW175" s="2" t="s">
        <v>27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55393973</v>
      </c>
      <c r="EF175" s="2">
        <v>40</v>
      </c>
      <c r="EG175" s="2" t="s">
        <v>31</v>
      </c>
      <c r="EH175" s="2">
        <v>0</v>
      </c>
      <c r="EI175" s="2" t="s">
        <v>3</v>
      </c>
      <c r="EJ175" s="2">
        <v>2</v>
      </c>
      <c r="EK175" s="2">
        <v>69</v>
      </c>
      <c r="EL175" s="2" t="s">
        <v>305</v>
      </c>
      <c r="EM175" s="2" t="s">
        <v>306</v>
      </c>
      <c r="EN175" s="2"/>
      <c r="EO175" s="2" t="s">
        <v>87</v>
      </c>
      <c r="EP175" s="2"/>
      <c r="EQ175" s="2">
        <v>0</v>
      </c>
      <c r="ER175" s="2">
        <v>5.95</v>
      </c>
      <c r="ES175" s="2">
        <v>0</v>
      </c>
      <c r="ET175" s="2">
        <v>0</v>
      </c>
      <c r="EU175" s="2">
        <v>0</v>
      </c>
      <c r="EV175" s="2">
        <v>5.95</v>
      </c>
      <c r="EW175" s="2">
        <v>0.5</v>
      </c>
      <c r="EX175" s="2">
        <v>0</v>
      </c>
      <c r="EY175" s="2">
        <v>0</v>
      </c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95</v>
      </c>
      <c r="FY175" s="2">
        <v>53</v>
      </c>
      <c r="FZ175" s="2"/>
      <c r="GA175" s="2" t="s">
        <v>3</v>
      </c>
      <c r="GB175" s="2"/>
      <c r="GC175" s="2"/>
      <c r="GD175" s="2">
        <v>1</v>
      </c>
      <c r="GE175" s="2"/>
      <c r="GF175" s="2">
        <v>1585635103</v>
      </c>
      <c r="GG175" s="2">
        <v>2</v>
      </c>
      <c r="GH175" s="2">
        <v>1</v>
      </c>
      <c r="GI175" s="2">
        <v>2</v>
      </c>
      <c r="GJ175" s="2">
        <v>0</v>
      </c>
      <c r="GK175" s="2">
        <v>0</v>
      </c>
      <c r="GL175" s="2">
        <f t="shared" si="195"/>
        <v>0</v>
      </c>
      <c r="GM175" s="2">
        <f t="shared" si="196"/>
        <v>74.16</v>
      </c>
      <c r="GN175" s="2">
        <f t="shared" si="197"/>
        <v>0</v>
      </c>
      <c r="GO175" s="2">
        <f t="shared" si="198"/>
        <v>74.16</v>
      </c>
      <c r="GP175" s="2">
        <f t="shared" si="199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200"/>
        <v>0</v>
      </c>
      <c r="GW175" s="2">
        <v>1</v>
      </c>
      <c r="GX175" s="2">
        <f t="shared" si="201"/>
        <v>0</v>
      </c>
      <c r="GY175" s="2"/>
      <c r="GZ175" s="2"/>
      <c r="HA175" s="2">
        <v>0</v>
      </c>
      <c r="HB175" s="2">
        <v>0</v>
      </c>
      <c r="HC175" s="2">
        <f t="shared" si="202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5">
      <c r="A176" s="3">
        <v>17</v>
      </c>
      <c r="B176" s="3">
        <v>1</v>
      </c>
      <c r="C176" s="3">
        <f>ROW(SmtRes!A324)</f>
        <v>324</v>
      </c>
      <c r="D176" s="3">
        <f>ROW(EtalonRes!A446)</f>
        <v>446</v>
      </c>
      <c r="E176" s="3" t="s">
        <v>301</v>
      </c>
      <c r="F176" s="3" t="s">
        <v>302</v>
      </c>
      <c r="G176" s="3" t="s">
        <v>303</v>
      </c>
      <c r="H176" s="3" t="s">
        <v>27</v>
      </c>
      <c r="I176" s="3">
        <v>4</v>
      </c>
      <c r="J176" s="3">
        <v>0</v>
      </c>
      <c r="K176" s="3">
        <v>4</v>
      </c>
      <c r="O176" s="3">
        <f t="shared" si="178"/>
        <v>1684.87</v>
      </c>
      <c r="P176" s="3">
        <f t="shared" si="179"/>
        <v>0</v>
      </c>
      <c r="Q176" s="3">
        <f t="shared" si="230"/>
        <v>0</v>
      </c>
      <c r="R176" s="3">
        <f t="shared" si="231"/>
        <v>0</v>
      </c>
      <c r="S176" s="3">
        <f t="shared" si="180"/>
        <v>1684.87</v>
      </c>
      <c r="T176" s="3">
        <f t="shared" si="181"/>
        <v>0</v>
      </c>
      <c r="U176" s="3">
        <f t="shared" si="182"/>
        <v>2.5127999999999999</v>
      </c>
      <c r="V176" s="3">
        <f t="shared" si="183"/>
        <v>0</v>
      </c>
      <c r="W176" s="3">
        <f t="shared" si="184"/>
        <v>0</v>
      </c>
      <c r="X176" s="3">
        <f t="shared" si="232"/>
        <v>1600.63</v>
      </c>
      <c r="Y176" s="3">
        <f t="shared" si="233"/>
        <v>892.98</v>
      </c>
      <c r="AA176" s="3">
        <v>55944370</v>
      </c>
      <c r="AB176" s="3">
        <f t="shared" si="185"/>
        <v>7.14</v>
      </c>
      <c r="AC176" s="3">
        <f t="shared" si="234"/>
        <v>0</v>
      </c>
      <c r="AD176" s="3">
        <f t="shared" si="235"/>
        <v>0</v>
      </c>
      <c r="AE176" s="3">
        <f t="shared" si="236"/>
        <v>0</v>
      </c>
      <c r="AF176" s="3">
        <f t="shared" si="236"/>
        <v>7.14</v>
      </c>
      <c r="AG176" s="3">
        <f t="shared" si="186"/>
        <v>0</v>
      </c>
      <c r="AH176" s="3">
        <f t="shared" si="237"/>
        <v>0.6</v>
      </c>
      <c r="AI176" s="3">
        <f t="shared" si="237"/>
        <v>0</v>
      </c>
      <c r="AJ176" s="3">
        <f t="shared" si="187"/>
        <v>0</v>
      </c>
      <c r="AK176" s="3">
        <v>5.95</v>
      </c>
      <c r="AL176" s="3">
        <v>0</v>
      </c>
      <c r="AM176" s="3">
        <v>0</v>
      </c>
      <c r="AN176" s="3">
        <v>0</v>
      </c>
      <c r="AO176" s="3">
        <v>5.95</v>
      </c>
      <c r="AP176" s="3">
        <v>0</v>
      </c>
      <c r="AQ176" s="3">
        <v>0.5</v>
      </c>
      <c r="AR176" s="3">
        <v>0</v>
      </c>
      <c r="AS176" s="3">
        <v>0</v>
      </c>
      <c r="AT176" s="3">
        <v>95</v>
      </c>
      <c r="AU176" s="3">
        <v>53</v>
      </c>
      <c r="AV176" s="3">
        <v>1.0469999999999999</v>
      </c>
      <c r="AW176" s="3">
        <v>1</v>
      </c>
      <c r="AZ176" s="3">
        <v>1</v>
      </c>
      <c r="BA176" s="3">
        <v>56.35</v>
      </c>
      <c r="BB176" s="3">
        <v>1</v>
      </c>
      <c r="BC176" s="3">
        <v>1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0</v>
      </c>
      <c r="BI176" s="3">
        <v>2</v>
      </c>
      <c r="BJ176" s="3" t="s">
        <v>304</v>
      </c>
      <c r="BM176" s="3">
        <v>69</v>
      </c>
      <c r="BN176" s="3">
        <v>0</v>
      </c>
      <c r="BO176" s="3" t="s">
        <v>302</v>
      </c>
      <c r="BP176" s="3">
        <v>1</v>
      </c>
      <c r="BQ176" s="3">
        <v>40</v>
      </c>
      <c r="BR176" s="3">
        <v>0</v>
      </c>
      <c r="BS176" s="3">
        <v>56.35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95</v>
      </c>
      <c r="CA176" s="3">
        <v>53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1356</v>
      </c>
      <c r="CO176" s="3">
        <v>0</v>
      </c>
      <c r="CP176" s="3">
        <f t="shared" si="188"/>
        <v>1684.87</v>
      </c>
      <c r="CQ176" s="3">
        <f t="shared" si="189"/>
        <v>0</v>
      </c>
      <c r="CR176" s="3">
        <f t="shared" si="238"/>
        <v>0</v>
      </c>
      <c r="CS176" s="3">
        <f t="shared" si="239"/>
        <v>0</v>
      </c>
      <c r="CT176" s="3">
        <f t="shared" si="190"/>
        <v>421.5</v>
      </c>
      <c r="CU176" s="3">
        <f t="shared" si="191"/>
        <v>0</v>
      </c>
      <c r="CV176" s="3">
        <f t="shared" si="192"/>
        <v>0.62819999999999998</v>
      </c>
      <c r="CW176" s="3">
        <f t="shared" si="193"/>
        <v>0</v>
      </c>
      <c r="CX176" s="3">
        <f t="shared" si="194"/>
        <v>0</v>
      </c>
      <c r="CY176" s="3">
        <f t="shared" si="240"/>
        <v>1600.63</v>
      </c>
      <c r="CZ176" s="3">
        <f t="shared" si="241"/>
        <v>892.98</v>
      </c>
      <c r="DB176" s="3">
        <v>122</v>
      </c>
      <c r="DC176" s="3" t="s">
        <v>3</v>
      </c>
      <c r="DD176" s="3" t="s">
        <v>82</v>
      </c>
      <c r="DE176" s="3" t="s">
        <v>83</v>
      </c>
      <c r="DF176" s="3" t="s">
        <v>83</v>
      </c>
      <c r="DG176" s="3" t="s">
        <v>83</v>
      </c>
      <c r="DH176" s="3" t="s">
        <v>3</v>
      </c>
      <c r="DI176" s="3" t="s">
        <v>83</v>
      </c>
      <c r="DJ176" s="3" t="s">
        <v>83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1013</v>
      </c>
      <c r="DV176" s="3" t="s">
        <v>27</v>
      </c>
      <c r="DW176" s="3" t="s">
        <v>27</v>
      </c>
      <c r="DX176" s="3">
        <v>1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55393973</v>
      </c>
      <c r="EF176" s="3">
        <v>40</v>
      </c>
      <c r="EG176" s="3" t="s">
        <v>31</v>
      </c>
      <c r="EH176" s="3">
        <v>0</v>
      </c>
      <c r="EI176" s="3" t="s">
        <v>3</v>
      </c>
      <c r="EJ176" s="3">
        <v>2</v>
      </c>
      <c r="EK176" s="3">
        <v>69</v>
      </c>
      <c r="EL176" s="3" t="s">
        <v>305</v>
      </c>
      <c r="EM176" s="3" t="s">
        <v>306</v>
      </c>
      <c r="EO176" s="3" t="s">
        <v>87</v>
      </c>
      <c r="EQ176" s="3">
        <v>0</v>
      </c>
      <c r="ER176" s="3">
        <v>5.95</v>
      </c>
      <c r="ES176" s="3">
        <v>0</v>
      </c>
      <c r="ET176" s="3">
        <v>0</v>
      </c>
      <c r="EU176" s="3">
        <v>0</v>
      </c>
      <c r="EV176" s="3">
        <v>5.95</v>
      </c>
      <c r="EW176" s="3">
        <v>0.5</v>
      </c>
      <c r="EX176" s="3">
        <v>0</v>
      </c>
      <c r="EY176" s="3">
        <v>0</v>
      </c>
      <c r="FQ176" s="3">
        <v>0</v>
      </c>
      <c r="FR176" s="3">
        <v>0</v>
      </c>
      <c r="FS176" s="3">
        <v>0</v>
      </c>
      <c r="FX176" s="3">
        <v>95</v>
      </c>
      <c r="FY176" s="3">
        <v>53</v>
      </c>
      <c r="GA176" s="3" t="s">
        <v>3</v>
      </c>
      <c r="GD176" s="3">
        <v>1</v>
      </c>
      <c r="GF176" s="3">
        <v>1585635103</v>
      </c>
      <c r="GG176" s="3">
        <v>2</v>
      </c>
      <c r="GH176" s="3">
        <v>1</v>
      </c>
      <c r="GI176" s="3">
        <v>2</v>
      </c>
      <c r="GJ176" s="3">
        <v>0</v>
      </c>
      <c r="GK176" s="3">
        <v>0</v>
      </c>
      <c r="GL176" s="3">
        <f t="shared" si="195"/>
        <v>0</v>
      </c>
      <c r="GM176" s="3">
        <f t="shared" si="196"/>
        <v>4178.4799999999996</v>
      </c>
      <c r="GN176" s="3">
        <f t="shared" si="197"/>
        <v>0</v>
      </c>
      <c r="GO176" s="3">
        <f t="shared" si="198"/>
        <v>4178.4799999999996</v>
      </c>
      <c r="GP176" s="3">
        <f t="shared" si="199"/>
        <v>0</v>
      </c>
      <c r="GR176" s="3">
        <v>0</v>
      </c>
      <c r="GS176" s="3">
        <v>3</v>
      </c>
      <c r="GT176" s="3">
        <v>0</v>
      </c>
      <c r="GU176" s="3" t="s">
        <v>3</v>
      </c>
      <c r="GV176" s="3">
        <f t="shared" si="200"/>
        <v>0</v>
      </c>
      <c r="GW176" s="3">
        <v>1</v>
      </c>
      <c r="GX176" s="3">
        <f t="shared" si="201"/>
        <v>0</v>
      </c>
      <c r="HA176" s="3">
        <v>0</v>
      </c>
      <c r="HB176" s="3">
        <v>0</v>
      </c>
      <c r="HC176" s="3">
        <f t="shared" si="202"/>
        <v>0</v>
      </c>
      <c r="HE176" s="3" t="s">
        <v>3</v>
      </c>
      <c r="HF176" s="3" t="s">
        <v>3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5">
      <c r="A177" s="2">
        <v>17</v>
      </c>
      <c r="B177" s="2">
        <v>1</v>
      </c>
      <c r="C177" s="2">
        <f>ROW(SmtRes!A341)</f>
        <v>341</v>
      </c>
      <c r="D177" s="2">
        <f>ROW(EtalonRes!A465)</f>
        <v>465</v>
      </c>
      <c r="E177" s="2" t="s">
        <v>3</v>
      </c>
      <c r="F177" s="2" t="s">
        <v>45</v>
      </c>
      <c r="G177" s="2" t="s">
        <v>307</v>
      </c>
      <c r="H177" s="2" t="s">
        <v>27</v>
      </c>
      <c r="I177" s="2">
        <v>4</v>
      </c>
      <c r="J177" s="2">
        <v>0</v>
      </c>
      <c r="K177" s="2">
        <v>4</v>
      </c>
      <c r="L177" s="2"/>
      <c r="M177" s="2"/>
      <c r="N177" s="2"/>
      <c r="O177" s="2">
        <f t="shared" si="178"/>
        <v>285.73</v>
      </c>
      <c r="P177" s="2">
        <f t="shared" si="179"/>
        <v>110.64</v>
      </c>
      <c r="Q177" s="2">
        <f t="shared" si="230"/>
        <v>8.14</v>
      </c>
      <c r="R177" s="2">
        <f t="shared" si="231"/>
        <v>0.65</v>
      </c>
      <c r="S177" s="2">
        <f t="shared" si="180"/>
        <v>166.95</v>
      </c>
      <c r="T177" s="2">
        <f t="shared" si="181"/>
        <v>0</v>
      </c>
      <c r="U177" s="2">
        <f t="shared" si="182"/>
        <v>13.719887999999997</v>
      </c>
      <c r="V177" s="2">
        <f t="shared" si="183"/>
        <v>0</v>
      </c>
      <c r="W177" s="2">
        <f t="shared" si="184"/>
        <v>0</v>
      </c>
      <c r="X177" s="2">
        <f t="shared" si="232"/>
        <v>162.57</v>
      </c>
      <c r="Y177" s="2">
        <f t="shared" si="233"/>
        <v>85.48</v>
      </c>
      <c r="Z177" s="2"/>
      <c r="AA177" s="2">
        <v>-1</v>
      </c>
      <c r="AB177" s="2">
        <f t="shared" si="185"/>
        <v>69.468000000000004</v>
      </c>
      <c r="AC177" s="2">
        <f t="shared" si="234"/>
        <v>27.66</v>
      </c>
      <c r="AD177" s="2">
        <f t="shared" si="235"/>
        <v>1.944</v>
      </c>
      <c r="AE177" s="2">
        <f t="shared" si="236"/>
        <v>0.156</v>
      </c>
      <c r="AF177" s="2">
        <f t="shared" si="236"/>
        <v>39.863999999999997</v>
      </c>
      <c r="AG177" s="2">
        <f t="shared" si="186"/>
        <v>0</v>
      </c>
      <c r="AH177" s="2">
        <f t="shared" si="237"/>
        <v>3.2759999999999998</v>
      </c>
      <c r="AI177" s="2">
        <f t="shared" si="237"/>
        <v>0</v>
      </c>
      <c r="AJ177" s="2">
        <f t="shared" si="187"/>
        <v>0</v>
      </c>
      <c r="AK177" s="2">
        <v>62.5</v>
      </c>
      <c r="AL177" s="2">
        <v>27.66</v>
      </c>
      <c r="AM177" s="2">
        <v>1.62</v>
      </c>
      <c r="AN177" s="2">
        <v>0.13</v>
      </c>
      <c r="AO177" s="2">
        <v>33.22</v>
      </c>
      <c r="AP177" s="2">
        <v>0</v>
      </c>
      <c r="AQ177" s="2">
        <v>2.73</v>
      </c>
      <c r="AR177" s="2">
        <v>0</v>
      </c>
      <c r="AS177" s="2">
        <v>0</v>
      </c>
      <c r="AT177" s="2">
        <v>97</v>
      </c>
      <c r="AU177" s="2">
        <v>51</v>
      </c>
      <c r="AV177" s="2">
        <v>1.0469999999999999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0</v>
      </c>
      <c r="BI177" s="2">
        <v>2</v>
      </c>
      <c r="BJ177" s="2" t="s">
        <v>47</v>
      </c>
      <c r="BK177" s="2"/>
      <c r="BL177" s="2"/>
      <c r="BM177" s="2">
        <v>67</v>
      </c>
      <c r="BN177" s="2">
        <v>0</v>
      </c>
      <c r="BO177" s="2" t="s">
        <v>45</v>
      </c>
      <c r="BP177" s="2">
        <v>1</v>
      </c>
      <c r="BQ177" s="2">
        <v>40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97</v>
      </c>
      <c r="CA177" s="2">
        <v>51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1356</v>
      </c>
      <c r="CO177" s="2">
        <v>0</v>
      </c>
      <c r="CP177" s="2">
        <f t="shared" si="188"/>
        <v>285.73</v>
      </c>
      <c r="CQ177" s="2">
        <f t="shared" si="189"/>
        <v>27.66</v>
      </c>
      <c r="CR177" s="2">
        <f t="shared" si="238"/>
        <v>2.04</v>
      </c>
      <c r="CS177" s="2">
        <f t="shared" si="239"/>
        <v>0.16</v>
      </c>
      <c r="CT177" s="2">
        <f t="shared" si="190"/>
        <v>41.74</v>
      </c>
      <c r="CU177" s="2">
        <f t="shared" si="191"/>
        <v>0</v>
      </c>
      <c r="CV177" s="2">
        <f t="shared" si="192"/>
        <v>3.4299719999999994</v>
      </c>
      <c r="CW177" s="2">
        <f t="shared" si="193"/>
        <v>0</v>
      </c>
      <c r="CX177" s="2">
        <f t="shared" si="194"/>
        <v>0</v>
      </c>
      <c r="CY177" s="2">
        <f t="shared" si="240"/>
        <v>162.1</v>
      </c>
      <c r="CZ177" s="2">
        <f t="shared" si="241"/>
        <v>85.23</v>
      </c>
      <c r="DA177" s="2"/>
      <c r="DB177" s="2">
        <v>123</v>
      </c>
      <c r="DC177" s="2" t="s">
        <v>3</v>
      </c>
      <c r="DD177" s="2" t="s">
        <v>82</v>
      </c>
      <c r="DE177" s="2" t="s">
        <v>83</v>
      </c>
      <c r="DF177" s="2" t="s">
        <v>83</v>
      </c>
      <c r="DG177" s="2" t="s">
        <v>83</v>
      </c>
      <c r="DH177" s="2" t="s">
        <v>3</v>
      </c>
      <c r="DI177" s="2" t="s">
        <v>83</v>
      </c>
      <c r="DJ177" s="2" t="s">
        <v>83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27</v>
      </c>
      <c r="DW177" s="2" t="s">
        <v>27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55393971</v>
      </c>
      <c r="EF177" s="2">
        <v>40</v>
      </c>
      <c r="EG177" s="2" t="s">
        <v>31</v>
      </c>
      <c r="EH177" s="2">
        <v>0</v>
      </c>
      <c r="EI177" s="2" t="s">
        <v>3</v>
      </c>
      <c r="EJ177" s="2">
        <v>2</v>
      </c>
      <c r="EK177" s="2">
        <v>67</v>
      </c>
      <c r="EL177" s="2" t="s">
        <v>48</v>
      </c>
      <c r="EM177" s="2" t="s">
        <v>49</v>
      </c>
      <c r="EN177" s="2"/>
      <c r="EO177" s="2" t="s">
        <v>87</v>
      </c>
      <c r="EP177" s="2"/>
      <c r="EQ177" s="2">
        <v>132096</v>
      </c>
      <c r="ER177" s="2">
        <v>62.5</v>
      </c>
      <c r="ES177" s="2">
        <v>27.66</v>
      </c>
      <c r="ET177" s="2">
        <v>1.62</v>
      </c>
      <c r="EU177" s="2">
        <v>0.13</v>
      </c>
      <c r="EV177" s="2">
        <v>33.22</v>
      </c>
      <c r="EW177" s="2">
        <v>2.73</v>
      </c>
      <c r="EX177" s="2">
        <v>0</v>
      </c>
      <c r="EY177" s="2">
        <v>0</v>
      </c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97</v>
      </c>
      <c r="FY177" s="2">
        <v>51</v>
      </c>
      <c r="FZ177" s="2"/>
      <c r="GA177" s="2" t="s">
        <v>3</v>
      </c>
      <c r="GB177" s="2"/>
      <c r="GC177" s="2"/>
      <c r="GD177" s="2">
        <v>1</v>
      </c>
      <c r="GE177" s="2"/>
      <c r="GF177" s="2">
        <v>-1932036652</v>
      </c>
      <c r="GG177" s="2">
        <v>2</v>
      </c>
      <c r="GH177" s="2">
        <v>1</v>
      </c>
      <c r="GI177" s="2">
        <v>2</v>
      </c>
      <c r="GJ177" s="2">
        <v>0</v>
      </c>
      <c r="GK177" s="2">
        <v>0</v>
      </c>
      <c r="GL177" s="2">
        <f t="shared" si="195"/>
        <v>0</v>
      </c>
      <c r="GM177" s="2">
        <f t="shared" si="196"/>
        <v>533.78</v>
      </c>
      <c r="GN177" s="2">
        <f t="shared" si="197"/>
        <v>0</v>
      </c>
      <c r="GO177" s="2">
        <f t="shared" si="198"/>
        <v>533.78</v>
      </c>
      <c r="GP177" s="2">
        <f t="shared" si="199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0"/>
        <v>0</v>
      </c>
      <c r="GW177" s="2">
        <v>1</v>
      </c>
      <c r="GX177" s="2">
        <f t="shared" si="201"/>
        <v>0</v>
      </c>
      <c r="GY177" s="2"/>
      <c r="GZ177" s="2"/>
      <c r="HA177" s="2">
        <v>0</v>
      </c>
      <c r="HB177" s="2">
        <v>0</v>
      </c>
      <c r="HC177" s="2">
        <f t="shared" si="202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5">
      <c r="A178" s="3">
        <v>17</v>
      </c>
      <c r="B178" s="3">
        <v>1</v>
      </c>
      <c r="C178" s="3">
        <f>ROW(SmtRes!A358)</f>
        <v>358</v>
      </c>
      <c r="D178" s="3">
        <f>ROW(EtalonRes!A484)</f>
        <v>484</v>
      </c>
      <c r="E178" s="3" t="s">
        <v>3</v>
      </c>
      <c r="F178" s="3" t="s">
        <v>45</v>
      </c>
      <c r="G178" s="3" t="s">
        <v>307</v>
      </c>
      <c r="H178" s="3" t="s">
        <v>27</v>
      </c>
      <c r="I178" s="3">
        <v>4</v>
      </c>
      <c r="J178" s="3">
        <v>0</v>
      </c>
      <c r="K178" s="3">
        <v>4</v>
      </c>
      <c r="O178" s="3">
        <f t="shared" si="178"/>
        <v>10193.879999999999</v>
      </c>
      <c r="P178" s="3">
        <f t="shared" si="179"/>
        <v>661.63</v>
      </c>
      <c r="Q178" s="3">
        <f t="shared" si="230"/>
        <v>124.62</v>
      </c>
      <c r="R178" s="3">
        <f t="shared" si="231"/>
        <v>36.630000000000003</v>
      </c>
      <c r="S178" s="3">
        <f t="shared" si="180"/>
        <v>9407.6299999999992</v>
      </c>
      <c r="T178" s="3">
        <f t="shared" si="181"/>
        <v>0</v>
      </c>
      <c r="U178" s="3">
        <f t="shared" si="182"/>
        <v>13.719887999999997</v>
      </c>
      <c r="V178" s="3">
        <f t="shared" si="183"/>
        <v>0</v>
      </c>
      <c r="W178" s="3">
        <f t="shared" si="184"/>
        <v>0</v>
      </c>
      <c r="X178" s="3">
        <f t="shared" si="232"/>
        <v>9160.93</v>
      </c>
      <c r="Y178" s="3">
        <f t="shared" si="233"/>
        <v>4816.57</v>
      </c>
      <c r="AA178" s="3">
        <v>-1</v>
      </c>
      <c r="AB178" s="3">
        <f t="shared" si="185"/>
        <v>69.468000000000004</v>
      </c>
      <c r="AC178" s="3">
        <f t="shared" si="234"/>
        <v>27.66</v>
      </c>
      <c r="AD178" s="3">
        <f t="shared" si="235"/>
        <v>1.944</v>
      </c>
      <c r="AE178" s="3">
        <f t="shared" si="236"/>
        <v>0.156</v>
      </c>
      <c r="AF178" s="3">
        <f t="shared" si="236"/>
        <v>39.863999999999997</v>
      </c>
      <c r="AG178" s="3">
        <f t="shared" si="186"/>
        <v>0</v>
      </c>
      <c r="AH178" s="3">
        <f t="shared" si="237"/>
        <v>3.2759999999999998</v>
      </c>
      <c r="AI178" s="3">
        <f t="shared" si="237"/>
        <v>0</v>
      </c>
      <c r="AJ178" s="3">
        <f t="shared" si="187"/>
        <v>0</v>
      </c>
      <c r="AK178" s="3">
        <v>62.5</v>
      </c>
      <c r="AL178" s="3">
        <v>27.66</v>
      </c>
      <c r="AM178" s="3">
        <v>1.62</v>
      </c>
      <c r="AN178" s="3">
        <v>0.13</v>
      </c>
      <c r="AO178" s="3">
        <v>33.22</v>
      </c>
      <c r="AP178" s="3">
        <v>0</v>
      </c>
      <c r="AQ178" s="3">
        <v>2.73</v>
      </c>
      <c r="AR178" s="3">
        <v>0</v>
      </c>
      <c r="AS178" s="3">
        <v>0</v>
      </c>
      <c r="AT178" s="3">
        <v>97</v>
      </c>
      <c r="AU178" s="3">
        <v>51</v>
      </c>
      <c r="AV178" s="3">
        <v>1.0469999999999999</v>
      </c>
      <c r="AW178" s="3">
        <v>1</v>
      </c>
      <c r="AZ178" s="3">
        <v>1</v>
      </c>
      <c r="BA178" s="3">
        <v>56.35</v>
      </c>
      <c r="BB178" s="3">
        <v>15.31</v>
      </c>
      <c r="BC178" s="3">
        <v>5.98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0</v>
      </c>
      <c r="BI178" s="3">
        <v>2</v>
      </c>
      <c r="BJ178" s="3" t="s">
        <v>47</v>
      </c>
      <c r="BM178" s="3">
        <v>67</v>
      </c>
      <c r="BN178" s="3">
        <v>0</v>
      </c>
      <c r="BO178" s="3" t="s">
        <v>45</v>
      </c>
      <c r="BP178" s="3">
        <v>1</v>
      </c>
      <c r="BQ178" s="3">
        <v>40</v>
      </c>
      <c r="BR178" s="3">
        <v>0</v>
      </c>
      <c r="BS178" s="3">
        <v>56.35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97</v>
      </c>
      <c r="CA178" s="3">
        <v>51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1356</v>
      </c>
      <c r="CO178" s="3">
        <v>0</v>
      </c>
      <c r="CP178" s="3">
        <f t="shared" si="188"/>
        <v>10193.879999999999</v>
      </c>
      <c r="CQ178" s="3">
        <f t="shared" si="189"/>
        <v>165.41</v>
      </c>
      <c r="CR178" s="3">
        <f t="shared" si="238"/>
        <v>31.23</v>
      </c>
      <c r="CS178" s="3">
        <f t="shared" si="239"/>
        <v>9.02</v>
      </c>
      <c r="CT178" s="3">
        <f t="shared" si="190"/>
        <v>2352.0500000000002</v>
      </c>
      <c r="CU178" s="3">
        <f t="shared" si="191"/>
        <v>0</v>
      </c>
      <c r="CV178" s="3">
        <f t="shared" si="192"/>
        <v>3.4299719999999994</v>
      </c>
      <c r="CW178" s="3">
        <f t="shared" si="193"/>
        <v>0</v>
      </c>
      <c r="CX178" s="3">
        <f t="shared" si="194"/>
        <v>0</v>
      </c>
      <c r="CY178" s="3">
        <f t="shared" si="240"/>
        <v>9134.15</v>
      </c>
      <c r="CZ178" s="3">
        <f t="shared" si="241"/>
        <v>4802.49</v>
      </c>
      <c r="DB178" s="3">
        <v>124</v>
      </c>
      <c r="DC178" s="3" t="s">
        <v>3</v>
      </c>
      <c r="DD178" s="3" t="s">
        <v>82</v>
      </c>
      <c r="DE178" s="3" t="s">
        <v>83</v>
      </c>
      <c r="DF178" s="3" t="s">
        <v>83</v>
      </c>
      <c r="DG178" s="3" t="s">
        <v>83</v>
      </c>
      <c r="DH178" s="3" t="s">
        <v>3</v>
      </c>
      <c r="DI178" s="3" t="s">
        <v>83</v>
      </c>
      <c r="DJ178" s="3" t="s">
        <v>83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1013</v>
      </c>
      <c r="DV178" s="3" t="s">
        <v>27</v>
      </c>
      <c r="DW178" s="3" t="s">
        <v>27</v>
      </c>
      <c r="DX178" s="3">
        <v>1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55393971</v>
      </c>
      <c r="EF178" s="3">
        <v>40</v>
      </c>
      <c r="EG178" s="3" t="s">
        <v>31</v>
      </c>
      <c r="EH178" s="3">
        <v>0</v>
      </c>
      <c r="EI178" s="3" t="s">
        <v>3</v>
      </c>
      <c r="EJ178" s="3">
        <v>2</v>
      </c>
      <c r="EK178" s="3">
        <v>67</v>
      </c>
      <c r="EL178" s="3" t="s">
        <v>48</v>
      </c>
      <c r="EM178" s="3" t="s">
        <v>49</v>
      </c>
      <c r="EO178" s="3" t="s">
        <v>87</v>
      </c>
      <c r="EQ178" s="3">
        <v>132096</v>
      </c>
      <c r="ER178" s="3">
        <v>62.5</v>
      </c>
      <c r="ES178" s="3">
        <v>27.66</v>
      </c>
      <c r="ET178" s="3">
        <v>1.62</v>
      </c>
      <c r="EU178" s="3">
        <v>0.13</v>
      </c>
      <c r="EV178" s="3">
        <v>33.22</v>
      </c>
      <c r="EW178" s="3">
        <v>2.73</v>
      </c>
      <c r="EX178" s="3">
        <v>0</v>
      </c>
      <c r="EY178" s="3">
        <v>0</v>
      </c>
      <c r="FQ178" s="3">
        <v>0</v>
      </c>
      <c r="FR178" s="3">
        <v>0</v>
      </c>
      <c r="FS178" s="3">
        <v>0</v>
      </c>
      <c r="FX178" s="3">
        <v>97</v>
      </c>
      <c r="FY178" s="3">
        <v>51</v>
      </c>
      <c r="GA178" s="3" t="s">
        <v>3</v>
      </c>
      <c r="GD178" s="3">
        <v>1</v>
      </c>
      <c r="GF178" s="3">
        <v>-1932036652</v>
      </c>
      <c r="GG178" s="3">
        <v>2</v>
      </c>
      <c r="GH178" s="3">
        <v>1</v>
      </c>
      <c r="GI178" s="3">
        <v>2</v>
      </c>
      <c r="GJ178" s="3">
        <v>0</v>
      </c>
      <c r="GK178" s="3">
        <v>0</v>
      </c>
      <c r="GL178" s="3">
        <f t="shared" si="195"/>
        <v>0</v>
      </c>
      <c r="GM178" s="3">
        <f t="shared" si="196"/>
        <v>24171.38</v>
      </c>
      <c r="GN178" s="3">
        <f t="shared" si="197"/>
        <v>0</v>
      </c>
      <c r="GO178" s="3">
        <f t="shared" si="198"/>
        <v>24171.38</v>
      </c>
      <c r="GP178" s="3">
        <f t="shared" si="199"/>
        <v>0</v>
      </c>
      <c r="GR178" s="3">
        <v>0</v>
      </c>
      <c r="GS178" s="3">
        <v>3</v>
      </c>
      <c r="GT178" s="3">
        <v>0</v>
      </c>
      <c r="GU178" s="3" t="s">
        <v>3</v>
      </c>
      <c r="GV178" s="3">
        <f t="shared" si="200"/>
        <v>0</v>
      </c>
      <c r="GW178" s="3">
        <v>1</v>
      </c>
      <c r="GX178" s="3">
        <f t="shared" si="201"/>
        <v>0</v>
      </c>
      <c r="HA178" s="3">
        <v>0</v>
      </c>
      <c r="HB178" s="3">
        <v>0</v>
      </c>
      <c r="HC178" s="3">
        <f t="shared" si="202"/>
        <v>0</v>
      </c>
      <c r="HE178" s="3" t="s">
        <v>3</v>
      </c>
      <c r="HF178" s="3" t="s">
        <v>3</v>
      </c>
      <c r="HM178" s="3" t="s">
        <v>3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79" spans="1:255" x14ac:dyDescent="0.25">
      <c r="A179" s="2">
        <v>18</v>
      </c>
      <c r="B179" s="2">
        <v>1</v>
      </c>
      <c r="C179" s="2">
        <v>337</v>
      </c>
      <c r="D179" s="2"/>
      <c r="E179" s="2" t="s">
        <v>3</v>
      </c>
      <c r="F179" s="2" t="s">
        <v>209</v>
      </c>
      <c r="G179" s="2" t="s">
        <v>210</v>
      </c>
      <c r="H179" s="2" t="s">
        <v>211</v>
      </c>
      <c r="I179" s="2">
        <f>I177*J179</f>
        <v>1.4920000000000001E-3</v>
      </c>
      <c r="J179" s="2">
        <v>3.7300000000000001E-4</v>
      </c>
      <c r="K179" s="2">
        <v>3.7300000000000001E-4</v>
      </c>
      <c r="L179" s="2"/>
      <c r="M179" s="2"/>
      <c r="N179" s="2"/>
      <c r="O179" s="2">
        <f t="shared" si="178"/>
        <v>33.61</v>
      </c>
      <c r="P179" s="2">
        <f t="shared" si="179"/>
        <v>33.61</v>
      </c>
      <c r="Q179" s="2">
        <f t="shared" ref="Q179:Q184" si="242">(ROUND((ROUND(((ET179)*AV179*I179),2)*BB179),2)+ROUND((ROUND(((AE179-(EU179))*AV179*I179),2)*BS179),2))</f>
        <v>0</v>
      </c>
      <c r="R179" s="2">
        <f t="shared" ref="R179:R184" si="243">(ROUND((ROUND(((EU179)*AV179*I179),2)*BS179),2)+ROUND((ROUND(((AE179-(EU179))*AV179*I179),2)*BS179),2))</f>
        <v>0</v>
      </c>
      <c r="S179" s="2">
        <f t="shared" si="180"/>
        <v>0</v>
      </c>
      <c r="T179" s="2">
        <f t="shared" si="181"/>
        <v>0</v>
      </c>
      <c r="U179" s="2">
        <f t="shared" si="182"/>
        <v>0</v>
      </c>
      <c r="V179" s="2">
        <f t="shared" si="183"/>
        <v>0</v>
      </c>
      <c r="W179" s="2">
        <f t="shared" si="184"/>
        <v>0</v>
      </c>
      <c r="X179" s="2">
        <f t="shared" ref="X179:X184" si="244">(ROUND((((S179+ROUND((ROUND(((EU179)*AV179*I179),2)*BS179),2))*AT179)/100),2)+ROUND(((ROUND((ROUND(((AE179-(EU179))*AV179*I179),2)*BS179),2)*AT179)/100),2))</f>
        <v>0</v>
      </c>
      <c r="Y179" s="2">
        <f t="shared" ref="Y179:Y184" si="245">(ROUND((((S179+ROUND((ROUND(((EU179)*AV179*I179),2)*BS179),2))*AU179)/100),2)+ROUND(((ROUND((ROUND(((AE179-(EU179))*AV179*I179),2)*BS179),2)*AU179)/100),2))</f>
        <v>0</v>
      </c>
      <c r="Z179" s="2"/>
      <c r="AA179" s="2">
        <v>-1</v>
      </c>
      <c r="AB179" s="2">
        <f t="shared" si="185"/>
        <v>22524.65</v>
      </c>
      <c r="AC179" s="2">
        <f t="shared" ref="AC179:AC184" si="246">ROUND((ES179),6)</f>
        <v>22524.65</v>
      </c>
      <c r="AD179" s="2">
        <f t="shared" ref="AD179:AD184" si="247">ROUND((((ET179)-(EU179))+AE179),6)</f>
        <v>0</v>
      </c>
      <c r="AE179" s="2">
        <f t="shared" ref="AE179:AF184" si="248">ROUND((EU179),6)</f>
        <v>0</v>
      </c>
      <c r="AF179" s="2">
        <f t="shared" si="248"/>
        <v>0</v>
      </c>
      <c r="AG179" s="2">
        <f t="shared" si="186"/>
        <v>0</v>
      </c>
      <c r="AH179" s="2">
        <f t="shared" ref="AH179:AI184" si="249">(EW179)</f>
        <v>0</v>
      </c>
      <c r="AI179" s="2">
        <f t="shared" si="249"/>
        <v>0</v>
      </c>
      <c r="AJ179" s="2">
        <f t="shared" si="187"/>
        <v>0</v>
      </c>
      <c r="AK179" s="2">
        <v>22524.65</v>
      </c>
      <c r="AL179" s="2">
        <v>22524.65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97</v>
      </c>
      <c r="AU179" s="2">
        <v>51</v>
      </c>
      <c r="AV179" s="2">
        <v>1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2</v>
      </c>
      <c r="BJ179" s="2" t="s">
        <v>212</v>
      </c>
      <c r="BK179" s="2"/>
      <c r="BL179" s="2"/>
      <c r="BM179" s="2">
        <v>67</v>
      </c>
      <c r="BN179" s="2">
        <v>0</v>
      </c>
      <c r="BO179" s="2" t="s">
        <v>3</v>
      </c>
      <c r="BP179" s="2">
        <v>0</v>
      </c>
      <c r="BQ179" s="2">
        <v>40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97</v>
      </c>
      <c r="CA179" s="2">
        <v>51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3</v>
      </c>
      <c r="CO179" s="2">
        <v>0</v>
      </c>
      <c r="CP179" s="2">
        <f t="shared" si="188"/>
        <v>33.61</v>
      </c>
      <c r="CQ179" s="2">
        <f t="shared" si="189"/>
        <v>22524.65</v>
      </c>
      <c r="CR179" s="2">
        <f t="shared" ref="CR179:CR184" si="250">(ROUND((ROUND(((ET179)*AV179*1),2)*BB179),2)+ROUND((ROUND(((AE179-(EU179))*AV179*1),2)*BS179),2))</f>
        <v>0</v>
      </c>
      <c r="CS179" s="2">
        <f t="shared" ref="CS179:CS184" si="251">(ROUND((ROUND(((EU179)*AV179*1),2)*BS179),2)+ROUND((ROUND(((AE179-(EU179))*AV179*1),2)*BS179),2))</f>
        <v>0</v>
      </c>
      <c r="CT179" s="2">
        <f t="shared" si="190"/>
        <v>0</v>
      </c>
      <c r="CU179" s="2">
        <f t="shared" si="191"/>
        <v>0</v>
      </c>
      <c r="CV179" s="2">
        <f t="shared" si="192"/>
        <v>0</v>
      </c>
      <c r="CW179" s="2">
        <f t="shared" si="193"/>
        <v>0</v>
      </c>
      <c r="CX179" s="2">
        <f t="shared" si="194"/>
        <v>0</v>
      </c>
      <c r="CY179" s="2">
        <f t="shared" ref="CY179:CY184" si="252">(ROUND((((S179+ROUND((ROUND(((EU179)*AV179*1),2)*BS179),2))*AT179)/100),2)+ROUND(((ROUND((ROUND(((AE179-(EU179))*AV179*1),2)*BS179),2)*AT179)/100),2))</f>
        <v>0</v>
      </c>
      <c r="CZ179" s="2">
        <f t="shared" ref="CZ179:CZ184" si="253">(ROUND((((S179+ROUND((ROUND(((EU179)*AV179*1),2)*BS179),2))*AU179)/100),2)+ROUND(((ROUND((ROUND(((AE179-(EU179))*AV179*1),2)*BS179),2)*AU179)/100),2))</f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1009</v>
      </c>
      <c r="DV179" s="2" t="s">
        <v>211</v>
      </c>
      <c r="DW179" s="2" t="s">
        <v>211</v>
      </c>
      <c r="DX179" s="2">
        <v>1000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55393971</v>
      </c>
      <c r="EF179" s="2">
        <v>40</v>
      </c>
      <c r="EG179" s="2" t="s">
        <v>31</v>
      </c>
      <c r="EH179" s="2">
        <v>0</v>
      </c>
      <c r="EI179" s="2" t="s">
        <v>3</v>
      </c>
      <c r="EJ179" s="2">
        <v>2</v>
      </c>
      <c r="EK179" s="2">
        <v>67</v>
      </c>
      <c r="EL179" s="2" t="s">
        <v>48</v>
      </c>
      <c r="EM179" s="2" t="s">
        <v>49</v>
      </c>
      <c r="EN179" s="2"/>
      <c r="EO179" s="2" t="s">
        <v>3</v>
      </c>
      <c r="EP179" s="2"/>
      <c r="EQ179" s="2">
        <v>1024</v>
      </c>
      <c r="ER179" s="2">
        <v>22524.65</v>
      </c>
      <c r="ES179" s="2">
        <v>22524.65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97</v>
      </c>
      <c r="FY179" s="2">
        <v>51</v>
      </c>
      <c r="FZ179" s="2"/>
      <c r="GA179" s="2" t="s">
        <v>3</v>
      </c>
      <c r="GB179" s="2"/>
      <c r="GC179" s="2"/>
      <c r="GD179" s="2">
        <v>1</v>
      </c>
      <c r="GE179" s="2"/>
      <c r="GF179" s="2">
        <v>1706974629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si="195"/>
        <v>0</v>
      </c>
      <c r="GM179" s="2">
        <f t="shared" si="196"/>
        <v>33.61</v>
      </c>
      <c r="GN179" s="2">
        <f t="shared" si="197"/>
        <v>0</v>
      </c>
      <c r="GO179" s="2">
        <f t="shared" si="198"/>
        <v>33.61</v>
      </c>
      <c r="GP179" s="2">
        <f t="shared" si="199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200"/>
        <v>0</v>
      </c>
      <c r="GW179" s="2">
        <v>1</v>
      </c>
      <c r="GX179" s="2">
        <f t="shared" si="201"/>
        <v>0</v>
      </c>
      <c r="GY179" s="2"/>
      <c r="GZ179" s="2"/>
      <c r="HA179" s="2">
        <v>0</v>
      </c>
      <c r="HB179" s="2">
        <v>0</v>
      </c>
      <c r="HC179" s="2">
        <f t="shared" si="202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5">
      <c r="A180" s="3">
        <v>18</v>
      </c>
      <c r="B180" s="3">
        <v>1</v>
      </c>
      <c r="C180" s="3">
        <v>354</v>
      </c>
      <c r="E180" s="3" t="s">
        <v>3</v>
      </c>
      <c r="F180" s="3" t="s">
        <v>209</v>
      </c>
      <c r="G180" s="3" t="s">
        <v>210</v>
      </c>
      <c r="H180" s="3" t="s">
        <v>211</v>
      </c>
      <c r="I180" s="3">
        <f>I178*J180</f>
        <v>1.4920000000000001E-3</v>
      </c>
      <c r="J180" s="3">
        <v>3.7300000000000001E-4</v>
      </c>
      <c r="K180" s="3">
        <v>3.7300000000000001E-4</v>
      </c>
      <c r="O180" s="3">
        <f t="shared" si="178"/>
        <v>199.31</v>
      </c>
      <c r="P180" s="3">
        <f t="shared" si="179"/>
        <v>199.31</v>
      </c>
      <c r="Q180" s="3">
        <f t="shared" si="242"/>
        <v>0</v>
      </c>
      <c r="R180" s="3">
        <f t="shared" si="243"/>
        <v>0</v>
      </c>
      <c r="S180" s="3">
        <f t="shared" si="180"/>
        <v>0</v>
      </c>
      <c r="T180" s="3">
        <f t="shared" si="181"/>
        <v>0</v>
      </c>
      <c r="U180" s="3">
        <f t="shared" si="182"/>
        <v>0</v>
      </c>
      <c r="V180" s="3">
        <f t="shared" si="183"/>
        <v>0</v>
      </c>
      <c r="W180" s="3">
        <f t="shared" si="184"/>
        <v>0</v>
      </c>
      <c r="X180" s="3">
        <f t="shared" si="244"/>
        <v>0</v>
      </c>
      <c r="Y180" s="3">
        <f t="shared" si="245"/>
        <v>0</v>
      </c>
      <c r="AA180" s="3">
        <v>-1</v>
      </c>
      <c r="AB180" s="3">
        <f t="shared" si="185"/>
        <v>22524.65</v>
      </c>
      <c r="AC180" s="3">
        <f t="shared" si="246"/>
        <v>22524.65</v>
      </c>
      <c r="AD180" s="3">
        <f t="shared" si="247"/>
        <v>0</v>
      </c>
      <c r="AE180" s="3">
        <f t="shared" si="248"/>
        <v>0</v>
      </c>
      <c r="AF180" s="3">
        <f t="shared" si="248"/>
        <v>0</v>
      </c>
      <c r="AG180" s="3">
        <f t="shared" si="186"/>
        <v>0</v>
      </c>
      <c r="AH180" s="3">
        <f t="shared" si="249"/>
        <v>0</v>
      </c>
      <c r="AI180" s="3">
        <f t="shared" si="249"/>
        <v>0</v>
      </c>
      <c r="AJ180" s="3">
        <f t="shared" si="187"/>
        <v>0</v>
      </c>
      <c r="AK180" s="3">
        <v>22524.65</v>
      </c>
      <c r="AL180" s="3">
        <v>22524.65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97</v>
      </c>
      <c r="AU180" s="3">
        <v>51</v>
      </c>
      <c r="AV180" s="3">
        <v>1</v>
      </c>
      <c r="AW180" s="3">
        <v>1</v>
      </c>
      <c r="AZ180" s="3">
        <v>1</v>
      </c>
      <c r="BA180" s="3">
        <v>1</v>
      </c>
      <c r="BB180" s="3">
        <v>1</v>
      </c>
      <c r="BC180" s="3">
        <v>5.93</v>
      </c>
      <c r="BD180" s="3" t="s">
        <v>3</v>
      </c>
      <c r="BE180" s="3" t="s">
        <v>3</v>
      </c>
      <c r="BF180" s="3" t="s">
        <v>3</v>
      </c>
      <c r="BG180" s="3" t="s">
        <v>3</v>
      </c>
      <c r="BH180" s="3">
        <v>3</v>
      </c>
      <c r="BI180" s="3">
        <v>2</v>
      </c>
      <c r="BJ180" s="3" t="s">
        <v>212</v>
      </c>
      <c r="BM180" s="3">
        <v>67</v>
      </c>
      <c r="BN180" s="3">
        <v>0</v>
      </c>
      <c r="BO180" s="3" t="s">
        <v>209</v>
      </c>
      <c r="BP180" s="3">
        <v>1</v>
      </c>
      <c r="BQ180" s="3">
        <v>40</v>
      </c>
      <c r="BR180" s="3">
        <v>0</v>
      </c>
      <c r="BS180" s="3">
        <v>1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 t="s">
        <v>3</v>
      </c>
      <c r="BZ180" s="3">
        <v>97</v>
      </c>
      <c r="CA180" s="3">
        <v>51</v>
      </c>
      <c r="CB180" s="3" t="s">
        <v>3</v>
      </c>
      <c r="CE180" s="3">
        <v>1566</v>
      </c>
      <c r="CF180" s="3">
        <v>0</v>
      </c>
      <c r="CG180" s="3">
        <v>0</v>
      </c>
      <c r="CM180" s="3">
        <v>0</v>
      </c>
      <c r="CN180" s="3" t="s">
        <v>3</v>
      </c>
      <c r="CO180" s="3">
        <v>0</v>
      </c>
      <c r="CP180" s="3">
        <f t="shared" si="188"/>
        <v>199.31</v>
      </c>
      <c r="CQ180" s="3">
        <f t="shared" si="189"/>
        <v>133571.17000000001</v>
      </c>
      <c r="CR180" s="3">
        <f t="shared" si="250"/>
        <v>0</v>
      </c>
      <c r="CS180" s="3">
        <f t="shared" si="251"/>
        <v>0</v>
      </c>
      <c r="CT180" s="3">
        <f t="shared" si="190"/>
        <v>0</v>
      </c>
      <c r="CU180" s="3">
        <f t="shared" si="191"/>
        <v>0</v>
      </c>
      <c r="CV180" s="3">
        <f t="shared" si="192"/>
        <v>0</v>
      </c>
      <c r="CW180" s="3">
        <f t="shared" si="193"/>
        <v>0</v>
      </c>
      <c r="CX180" s="3">
        <f t="shared" si="194"/>
        <v>0</v>
      </c>
      <c r="CY180" s="3">
        <f t="shared" si="252"/>
        <v>0</v>
      </c>
      <c r="CZ180" s="3">
        <f t="shared" si="253"/>
        <v>0</v>
      </c>
      <c r="DC180" s="3" t="s">
        <v>3</v>
      </c>
      <c r="DD180" s="3" t="s">
        <v>3</v>
      </c>
      <c r="DE180" s="3" t="s">
        <v>3</v>
      </c>
      <c r="DF180" s="3" t="s">
        <v>3</v>
      </c>
      <c r="DG180" s="3" t="s">
        <v>3</v>
      </c>
      <c r="DH180" s="3" t="s">
        <v>3</v>
      </c>
      <c r="DI180" s="3" t="s">
        <v>3</v>
      </c>
      <c r="DJ180" s="3" t="s">
        <v>3</v>
      </c>
      <c r="DK180" s="3" t="s">
        <v>3</v>
      </c>
      <c r="DL180" s="3" t="s">
        <v>3</v>
      </c>
      <c r="DM180" s="3" t="s">
        <v>3</v>
      </c>
      <c r="DN180" s="3">
        <v>0</v>
      </c>
      <c r="DO180" s="3">
        <v>0</v>
      </c>
      <c r="DP180" s="3">
        <v>1</v>
      </c>
      <c r="DQ180" s="3">
        <v>1</v>
      </c>
      <c r="DU180" s="3">
        <v>1009</v>
      </c>
      <c r="DV180" s="3" t="s">
        <v>211</v>
      </c>
      <c r="DW180" s="3" t="s">
        <v>211</v>
      </c>
      <c r="DX180" s="3">
        <v>1000</v>
      </c>
      <c r="DZ180" s="3" t="s">
        <v>3</v>
      </c>
      <c r="EA180" s="3" t="s">
        <v>3</v>
      </c>
      <c r="EB180" s="3" t="s">
        <v>3</v>
      </c>
      <c r="EC180" s="3" t="s">
        <v>3</v>
      </c>
      <c r="EE180" s="3">
        <v>55393971</v>
      </c>
      <c r="EF180" s="3">
        <v>40</v>
      </c>
      <c r="EG180" s="3" t="s">
        <v>31</v>
      </c>
      <c r="EH180" s="3">
        <v>0</v>
      </c>
      <c r="EI180" s="3" t="s">
        <v>3</v>
      </c>
      <c r="EJ180" s="3">
        <v>2</v>
      </c>
      <c r="EK180" s="3">
        <v>67</v>
      </c>
      <c r="EL180" s="3" t="s">
        <v>48</v>
      </c>
      <c r="EM180" s="3" t="s">
        <v>49</v>
      </c>
      <c r="EO180" s="3" t="s">
        <v>3</v>
      </c>
      <c r="EQ180" s="3">
        <v>1024</v>
      </c>
      <c r="ER180" s="3">
        <v>22524.65</v>
      </c>
      <c r="ES180" s="3">
        <v>22524.65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FQ180" s="3">
        <v>0</v>
      </c>
      <c r="FR180" s="3">
        <v>0</v>
      </c>
      <c r="FS180" s="3">
        <v>0</v>
      </c>
      <c r="FX180" s="3">
        <v>97</v>
      </c>
      <c r="FY180" s="3">
        <v>51</v>
      </c>
      <c r="GA180" s="3" t="s">
        <v>3</v>
      </c>
      <c r="GD180" s="3">
        <v>1</v>
      </c>
      <c r="GF180" s="3">
        <v>1706974629</v>
      </c>
      <c r="GG180" s="3">
        <v>2</v>
      </c>
      <c r="GH180" s="3">
        <v>1</v>
      </c>
      <c r="GI180" s="3">
        <v>2</v>
      </c>
      <c r="GJ180" s="3">
        <v>0</v>
      </c>
      <c r="GK180" s="3">
        <v>0</v>
      </c>
      <c r="GL180" s="3">
        <f t="shared" si="195"/>
        <v>0</v>
      </c>
      <c r="GM180" s="3">
        <f t="shared" si="196"/>
        <v>199.31</v>
      </c>
      <c r="GN180" s="3">
        <f t="shared" si="197"/>
        <v>0</v>
      </c>
      <c r="GO180" s="3">
        <f t="shared" si="198"/>
        <v>199.31</v>
      </c>
      <c r="GP180" s="3">
        <f t="shared" si="199"/>
        <v>0</v>
      </c>
      <c r="GR180" s="3">
        <v>0</v>
      </c>
      <c r="GS180" s="3">
        <v>3</v>
      </c>
      <c r="GT180" s="3">
        <v>0</v>
      </c>
      <c r="GU180" s="3" t="s">
        <v>3</v>
      </c>
      <c r="GV180" s="3">
        <f t="shared" si="200"/>
        <v>0</v>
      </c>
      <c r="GW180" s="3">
        <v>1</v>
      </c>
      <c r="GX180" s="3">
        <f t="shared" si="201"/>
        <v>0</v>
      </c>
      <c r="HA180" s="3">
        <v>0</v>
      </c>
      <c r="HB180" s="3">
        <v>0</v>
      </c>
      <c r="HC180" s="3">
        <f t="shared" si="202"/>
        <v>0</v>
      </c>
      <c r="HE180" s="3" t="s">
        <v>3</v>
      </c>
      <c r="HF180" s="3" t="s">
        <v>3</v>
      </c>
      <c r="HM180" s="3" t="s">
        <v>3</v>
      </c>
      <c r="HN180" s="3" t="s">
        <v>3</v>
      </c>
      <c r="HO180" s="3" t="s">
        <v>3</v>
      </c>
      <c r="HP180" s="3" t="s">
        <v>3</v>
      </c>
      <c r="HQ180" s="3" t="s">
        <v>3</v>
      </c>
      <c r="HS180" s="3">
        <v>0</v>
      </c>
      <c r="IK180" s="3">
        <v>0</v>
      </c>
    </row>
    <row r="181" spans="1:255" x14ac:dyDescent="0.25">
      <c r="A181" s="2">
        <v>18</v>
      </c>
      <c r="B181" s="2">
        <v>1</v>
      </c>
      <c r="C181" s="2">
        <v>341</v>
      </c>
      <c r="D181" s="2"/>
      <c r="E181" s="2" t="s">
        <v>3</v>
      </c>
      <c r="F181" s="2" t="s">
        <v>308</v>
      </c>
      <c r="G181" s="2" t="s">
        <v>309</v>
      </c>
      <c r="H181" s="2" t="s">
        <v>80</v>
      </c>
      <c r="I181" s="2">
        <f>I177*J181</f>
        <v>0.24399999999999999</v>
      </c>
      <c r="J181" s="2">
        <v>6.0999999999999999E-2</v>
      </c>
      <c r="K181" s="2">
        <v>6.1000000000000006E-2</v>
      </c>
      <c r="L181" s="2"/>
      <c r="M181" s="2"/>
      <c r="N181" s="2"/>
      <c r="O181" s="2">
        <f t="shared" si="178"/>
        <v>3.96</v>
      </c>
      <c r="P181" s="2">
        <f t="shared" si="179"/>
        <v>3.96</v>
      </c>
      <c r="Q181" s="2">
        <f t="shared" si="242"/>
        <v>0</v>
      </c>
      <c r="R181" s="2">
        <f t="shared" si="243"/>
        <v>0</v>
      </c>
      <c r="S181" s="2">
        <f t="shared" si="180"/>
        <v>0</v>
      </c>
      <c r="T181" s="2">
        <f t="shared" si="181"/>
        <v>0</v>
      </c>
      <c r="U181" s="2">
        <f t="shared" si="182"/>
        <v>0</v>
      </c>
      <c r="V181" s="2">
        <f t="shared" si="183"/>
        <v>0</v>
      </c>
      <c r="W181" s="2">
        <f t="shared" si="184"/>
        <v>0</v>
      </c>
      <c r="X181" s="2">
        <f t="shared" si="244"/>
        <v>0</v>
      </c>
      <c r="Y181" s="2">
        <f t="shared" si="245"/>
        <v>0</v>
      </c>
      <c r="Z181" s="2"/>
      <c r="AA181" s="2">
        <v>-1</v>
      </c>
      <c r="AB181" s="2">
        <f t="shared" si="185"/>
        <v>16.21</v>
      </c>
      <c r="AC181" s="2">
        <f t="shared" si="246"/>
        <v>16.21</v>
      </c>
      <c r="AD181" s="2">
        <f t="shared" si="247"/>
        <v>0</v>
      </c>
      <c r="AE181" s="2">
        <f t="shared" si="248"/>
        <v>0</v>
      </c>
      <c r="AF181" s="2">
        <f t="shared" si="248"/>
        <v>0</v>
      </c>
      <c r="AG181" s="2">
        <f t="shared" si="186"/>
        <v>0</v>
      </c>
      <c r="AH181" s="2">
        <f t="shared" si="249"/>
        <v>0</v>
      </c>
      <c r="AI181" s="2">
        <f t="shared" si="249"/>
        <v>0</v>
      </c>
      <c r="AJ181" s="2">
        <f t="shared" si="187"/>
        <v>0</v>
      </c>
      <c r="AK181" s="2">
        <v>16.21</v>
      </c>
      <c r="AL181" s="2">
        <v>16.21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97</v>
      </c>
      <c r="AU181" s="2">
        <v>51</v>
      </c>
      <c r="AV181" s="2">
        <v>1</v>
      </c>
      <c r="AW181" s="2">
        <v>1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2</v>
      </c>
      <c r="BJ181" s="2" t="s">
        <v>310</v>
      </c>
      <c r="BK181" s="2"/>
      <c r="BL181" s="2"/>
      <c r="BM181" s="2">
        <v>67</v>
      </c>
      <c r="BN181" s="2">
        <v>0</v>
      </c>
      <c r="BO181" s="2" t="s">
        <v>3</v>
      </c>
      <c r="BP181" s="2">
        <v>0</v>
      </c>
      <c r="BQ181" s="2">
        <v>40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97</v>
      </c>
      <c r="CA181" s="2">
        <v>51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3</v>
      </c>
      <c r="CO181" s="2">
        <v>0</v>
      </c>
      <c r="CP181" s="2">
        <f t="shared" si="188"/>
        <v>3.96</v>
      </c>
      <c r="CQ181" s="2">
        <f t="shared" si="189"/>
        <v>16.21</v>
      </c>
      <c r="CR181" s="2">
        <f t="shared" si="250"/>
        <v>0</v>
      </c>
      <c r="CS181" s="2">
        <f t="shared" si="251"/>
        <v>0</v>
      </c>
      <c r="CT181" s="2">
        <f t="shared" si="190"/>
        <v>0</v>
      </c>
      <c r="CU181" s="2">
        <f t="shared" si="191"/>
        <v>0</v>
      </c>
      <c r="CV181" s="2">
        <f t="shared" si="192"/>
        <v>0</v>
      </c>
      <c r="CW181" s="2">
        <f t="shared" si="193"/>
        <v>0</v>
      </c>
      <c r="CX181" s="2">
        <f t="shared" si="194"/>
        <v>0</v>
      </c>
      <c r="CY181" s="2">
        <f t="shared" si="252"/>
        <v>0</v>
      </c>
      <c r="CZ181" s="2">
        <f t="shared" si="253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1010</v>
      </c>
      <c r="DV181" s="2" t="s">
        <v>80</v>
      </c>
      <c r="DW181" s="2" t="s">
        <v>80</v>
      </c>
      <c r="DX181" s="2">
        <v>100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55393971</v>
      </c>
      <c r="EF181" s="2">
        <v>40</v>
      </c>
      <c r="EG181" s="2" t="s">
        <v>31</v>
      </c>
      <c r="EH181" s="2">
        <v>0</v>
      </c>
      <c r="EI181" s="2" t="s">
        <v>3</v>
      </c>
      <c r="EJ181" s="2">
        <v>2</v>
      </c>
      <c r="EK181" s="2">
        <v>67</v>
      </c>
      <c r="EL181" s="2" t="s">
        <v>48</v>
      </c>
      <c r="EM181" s="2" t="s">
        <v>49</v>
      </c>
      <c r="EN181" s="2"/>
      <c r="EO181" s="2" t="s">
        <v>3</v>
      </c>
      <c r="EP181" s="2"/>
      <c r="EQ181" s="2">
        <v>1024</v>
      </c>
      <c r="ER181" s="2">
        <v>16.21</v>
      </c>
      <c r="ES181" s="2">
        <v>16.21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97</v>
      </c>
      <c r="FY181" s="2">
        <v>51</v>
      </c>
      <c r="FZ181" s="2"/>
      <c r="GA181" s="2" t="s">
        <v>3</v>
      </c>
      <c r="GB181" s="2"/>
      <c r="GC181" s="2"/>
      <c r="GD181" s="2">
        <v>1</v>
      </c>
      <c r="GE181" s="2"/>
      <c r="GF181" s="2">
        <v>-1663317437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195"/>
        <v>0</v>
      </c>
      <c r="GM181" s="2">
        <f t="shared" si="196"/>
        <v>3.96</v>
      </c>
      <c r="GN181" s="2">
        <f t="shared" si="197"/>
        <v>0</v>
      </c>
      <c r="GO181" s="2">
        <f t="shared" si="198"/>
        <v>3.96</v>
      </c>
      <c r="GP181" s="2">
        <f t="shared" si="199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00"/>
        <v>0</v>
      </c>
      <c r="GW181" s="2">
        <v>1</v>
      </c>
      <c r="GX181" s="2">
        <f t="shared" si="201"/>
        <v>0</v>
      </c>
      <c r="GY181" s="2"/>
      <c r="GZ181" s="2"/>
      <c r="HA181" s="2">
        <v>0</v>
      </c>
      <c r="HB181" s="2">
        <v>0</v>
      </c>
      <c r="HC181" s="2">
        <f t="shared" si="202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3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5">
      <c r="A182" s="3">
        <v>18</v>
      </c>
      <c r="B182" s="3">
        <v>1</v>
      </c>
      <c r="C182" s="3">
        <v>358</v>
      </c>
      <c r="E182" s="3" t="s">
        <v>3</v>
      </c>
      <c r="F182" s="3" t="s">
        <v>308</v>
      </c>
      <c r="G182" s="3" t="s">
        <v>309</v>
      </c>
      <c r="H182" s="3" t="s">
        <v>80</v>
      </c>
      <c r="I182" s="3">
        <f>I178*J182</f>
        <v>0.24399999999999999</v>
      </c>
      <c r="J182" s="3">
        <v>6.0999999999999999E-2</v>
      </c>
      <c r="K182" s="3">
        <v>6.1000000000000006E-2</v>
      </c>
      <c r="O182" s="3">
        <f t="shared" si="178"/>
        <v>32.31</v>
      </c>
      <c r="P182" s="3">
        <f t="shared" si="179"/>
        <v>32.31</v>
      </c>
      <c r="Q182" s="3">
        <f t="shared" si="242"/>
        <v>0</v>
      </c>
      <c r="R182" s="3">
        <f t="shared" si="243"/>
        <v>0</v>
      </c>
      <c r="S182" s="3">
        <f t="shared" si="180"/>
        <v>0</v>
      </c>
      <c r="T182" s="3">
        <f t="shared" si="181"/>
        <v>0</v>
      </c>
      <c r="U182" s="3">
        <f t="shared" si="182"/>
        <v>0</v>
      </c>
      <c r="V182" s="3">
        <f t="shared" si="183"/>
        <v>0</v>
      </c>
      <c r="W182" s="3">
        <f t="shared" si="184"/>
        <v>0</v>
      </c>
      <c r="X182" s="3">
        <f t="shared" si="244"/>
        <v>0</v>
      </c>
      <c r="Y182" s="3">
        <f t="shared" si="245"/>
        <v>0</v>
      </c>
      <c r="AA182" s="3">
        <v>-1</v>
      </c>
      <c r="AB182" s="3">
        <f t="shared" si="185"/>
        <v>16.21</v>
      </c>
      <c r="AC182" s="3">
        <f t="shared" si="246"/>
        <v>16.21</v>
      </c>
      <c r="AD182" s="3">
        <f t="shared" si="247"/>
        <v>0</v>
      </c>
      <c r="AE182" s="3">
        <f t="shared" si="248"/>
        <v>0</v>
      </c>
      <c r="AF182" s="3">
        <f t="shared" si="248"/>
        <v>0</v>
      </c>
      <c r="AG182" s="3">
        <f t="shared" si="186"/>
        <v>0</v>
      </c>
      <c r="AH182" s="3">
        <f t="shared" si="249"/>
        <v>0</v>
      </c>
      <c r="AI182" s="3">
        <f t="shared" si="249"/>
        <v>0</v>
      </c>
      <c r="AJ182" s="3">
        <f t="shared" si="187"/>
        <v>0</v>
      </c>
      <c r="AK182" s="3">
        <v>16.21</v>
      </c>
      <c r="AL182" s="3">
        <v>16.21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97</v>
      </c>
      <c r="AU182" s="3">
        <v>51</v>
      </c>
      <c r="AV182" s="3">
        <v>1</v>
      </c>
      <c r="AW182" s="3">
        <v>1</v>
      </c>
      <c r="AZ182" s="3">
        <v>1</v>
      </c>
      <c r="BA182" s="3">
        <v>1</v>
      </c>
      <c r="BB182" s="3">
        <v>1</v>
      </c>
      <c r="BC182" s="3">
        <v>8.16</v>
      </c>
      <c r="BD182" s="3" t="s">
        <v>3</v>
      </c>
      <c r="BE182" s="3" t="s">
        <v>3</v>
      </c>
      <c r="BF182" s="3" t="s">
        <v>3</v>
      </c>
      <c r="BG182" s="3" t="s">
        <v>3</v>
      </c>
      <c r="BH182" s="3">
        <v>3</v>
      </c>
      <c r="BI182" s="3">
        <v>2</v>
      </c>
      <c r="BJ182" s="3" t="s">
        <v>310</v>
      </c>
      <c r="BM182" s="3">
        <v>67</v>
      </c>
      <c r="BN182" s="3">
        <v>0</v>
      </c>
      <c r="BO182" s="3" t="s">
        <v>308</v>
      </c>
      <c r="BP182" s="3">
        <v>1</v>
      </c>
      <c r="BQ182" s="3">
        <v>40</v>
      </c>
      <c r="BR182" s="3">
        <v>0</v>
      </c>
      <c r="BS182" s="3">
        <v>1</v>
      </c>
      <c r="BT182" s="3">
        <v>1</v>
      </c>
      <c r="BU182" s="3">
        <v>1</v>
      </c>
      <c r="BV182" s="3">
        <v>1</v>
      </c>
      <c r="BW182" s="3">
        <v>1</v>
      </c>
      <c r="BX182" s="3">
        <v>1</v>
      </c>
      <c r="BY182" s="3" t="s">
        <v>3</v>
      </c>
      <c r="BZ182" s="3">
        <v>97</v>
      </c>
      <c r="CA182" s="3">
        <v>51</v>
      </c>
      <c r="CB182" s="3" t="s">
        <v>3</v>
      </c>
      <c r="CE182" s="3">
        <v>1566</v>
      </c>
      <c r="CF182" s="3">
        <v>0</v>
      </c>
      <c r="CG182" s="3">
        <v>0</v>
      </c>
      <c r="CM182" s="3">
        <v>0</v>
      </c>
      <c r="CN182" s="3" t="s">
        <v>3</v>
      </c>
      <c r="CO182" s="3">
        <v>0</v>
      </c>
      <c r="CP182" s="3">
        <f t="shared" si="188"/>
        <v>32.31</v>
      </c>
      <c r="CQ182" s="3">
        <f t="shared" si="189"/>
        <v>132.27000000000001</v>
      </c>
      <c r="CR182" s="3">
        <f t="shared" si="250"/>
        <v>0</v>
      </c>
      <c r="CS182" s="3">
        <f t="shared" si="251"/>
        <v>0</v>
      </c>
      <c r="CT182" s="3">
        <f t="shared" si="190"/>
        <v>0</v>
      </c>
      <c r="CU182" s="3">
        <f t="shared" si="191"/>
        <v>0</v>
      </c>
      <c r="CV182" s="3">
        <f t="shared" si="192"/>
        <v>0</v>
      </c>
      <c r="CW182" s="3">
        <f t="shared" si="193"/>
        <v>0</v>
      </c>
      <c r="CX182" s="3">
        <f t="shared" si="194"/>
        <v>0</v>
      </c>
      <c r="CY182" s="3">
        <f t="shared" si="252"/>
        <v>0</v>
      </c>
      <c r="CZ182" s="3">
        <f t="shared" si="253"/>
        <v>0</v>
      </c>
      <c r="DC182" s="3" t="s">
        <v>3</v>
      </c>
      <c r="DD182" s="3" t="s">
        <v>3</v>
      </c>
      <c r="DE182" s="3" t="s">
        <v>3</v>
      </c>
      <c r="DF182" s="3" t="s">
        <v>3</v>
      </c>
      <c r="DG182" s="3" t="s">
        <v>3</v>
      </c>
      <c r="DH182" s="3" t="s">
        <v>3</v>
      </c>
      <c r="DI182" s="3" t="s">
        <v>3</v>
      </c>
      <c r="DJ182" s="3" t="s">
        <v>3</v>
      </c>
      <c r="DK182" s="3" t="s">
        <v>3</v>
      </c>
      <c r="DL182" s="3" t="s">
        <v>3</v>
      </c>
      <c r="DM182" s="3" t="s">
        <v>3</v>
      </c>
      <c r="DN182" s="3">
        <v>0</v>
      </c>
      <c r="DO182" s="3">
        <v>0</v>
      </c>
      <c r="DP182" s="3">
        <v>1</v>
      </c>
      <c r="DQ182" s="3">
        <v>1</v>
      </c>
      <c r="DU182" s="3">
        <v>1010</v>
      </c>
      <c r="DV182" s="3" t="s">
        <v>80</v>
      </c>
      <c r="DW182" s="3" t="s">
        <v>80</v>
      </c>
      <c r="DX182" s="3">
        <v>100</v>
      </c>
      <c r="DZ182" s="3" t="s">
        <v>3</v>
      </c>
      <c r="EA182" s="3" t="s">
        <v>3</v>
      </c>
      <c r="EB182" s="3" t="s">
        <v>3</v>
      </c>
      <c r="EC182" s="3" t="s">
        <v>3</v>
      </c>
      <c r="EE182" s="3">
        <v>55393971</v>
      </c>
      <c r="EF182" s="3">
        <v>40</v>
      </c>
      <c r="EG182" s="3" t="s">
        <v>31</v>
      </c>
      <c r="EH182" s="3">
        <v>0</v>
      </c>
      <c r="EI182" s="3" t="s">
        <v>3</v>
      </c>
      <c r="EJ182" s="3">
        <v>2</v>
      </c>
      <c r="EK182" s="3">
        <v>67</v>
      </c>
      <c r="EL182" s="3" t="s">
        <v>48</v>
      </c>
      <c r="EM182" s="3" t="s">
        <v>49</v>
      </c>
      <c r="EO182" s="3" t="s">
        <v>3</v>
      </c>
      <c r="EQ182" s="3">
        <v>1024</v>
      </c>
      <c r="ER182" s="3">
        <v>16.21</v>
      </c>
      <c r="ES182" s="3">
        <v>16.21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FQ182" s="3">
        <v>0</v>
      </c>
      <c r="FR182" s="3">
        <v>0</v>
      </c>
      <c r="FS182" s="3">
        <v>0</v>
      </c>
      <c r="FX182" s="3">
        <v>97</v>
      </c>
      <c r="FY182" s="3">
        <v>51</v>
      </c>
      <c r="GA182" s="3" t="s">
        <v>3</v>
      </c>
      <c r="GD182" s="3">
        <v>1</v>
      </c>
      <c r="GF182" s="3">
        <v>-1663317437</v>
      </c>
      <c r="GG182" s="3">
        <v>2</v>
      </c>
      <c r="GH182" s="3">
        <v>1</v>
      </c>
      <c r="GI182" s="3">
        <v>2</v>
      </c>
      <c r="GJ182" s="3">
        <v>0</v>
      </c>
      <c r="GK182" s="3">
        <v>0</v>
      </c>
      <c r="GL182" s="3">
        <f t="shared" si="195"/>
        <v>0</v>
      </c>
      <c r="GM182" s="3">
        <f t="shared" si="196"/>
        <v>32.31</v>
      </c>
      <c r="GN182" s="3">
        <f t="shared" si="197"/>
        <v>0</v>
      </c>
      <c r="GO182" s="3">
        <f t="shared" si="198"/>
        <v>32.31</v>
      </c>
      <c r="GP182" s="3">
        <f t="shared" si="199"/>
        <v>0</v>
      </c>
      <c r="GR182" s="3">
        <v>0</v>
      </c>
      <c r="GS182" s="3">
        <v>3</v>
      </c>
      <c r="GT182" s="3">
        <v>0</v>
      </c>
      <c r="GU182" s="3" t="s">
        <v>3</v>
      </c>
      <c r="GV182" s="3">
        <f t="shared" si="200"/>
        <v>0</v>
      </c>
      <c r="GW182" s="3">
        <v>1</v>
      </c>
      <c r="GX182" s="3">
        <f t="shared" si="201"/>
        <v>0</v>
      </c>
      <c r="HA182" s="3">
        <v>0</v>
      </c>
      <c r="HB182" s="3">
        <v>0</v>
      </c>
      <c r="HC182" s="3">
        <f t="shared" si="202"/>
        <v>0</v>
      </c>
      <c r="HE182" s="3" t="s">
        <v>3</v>
      </c>
      <c r="HF182" s="3" t="s">
        <v>3</v>
      </c>
      <c r="HM182" s="3" t="s">
        <v>3</v>
      </c>
      <c r="HN182" s="3" t="s">
        <v>3</v>
      </c>
      <c r="HO182" s="3" t="s">
        <v>3</v>
      </c>
      <c r="HP182" s="3" t="s">
        <v>3</v>
      </c>
      <c r="HQ182" s="3" t="s">
        <v>3</v>
      </c>
      <c r="HS182" s="3">
        <v>0</v>
      </c>
      <c r="IK182" s="3">
        <v>0</v>
      </c>
    </row>
    <row r="183" spans="1:255" x14ac:dyDescent="0.25">
      <c r="A183" s="2">
        <v>17</v>
      </c>
      <c r="B183" s="2">
        <v>1</v>
      </c>
      <c r="C183" s="2"/>
      <c r="D183" s="2"/>
      <c r="E183" s="2" t="s">
        <v>311</v>
      </c>
      <c r="F183" s="2" t="s">
        <v>312</v>
      </c>
      <c r="G183" s="2" t="s">
        <v>313</v>
      </c>
      <c r="H183" s="2" t="s">
        <v>216</v>
      </c>
      <c r="I183" s="2">
        <v>4</v>
      </c>
      <c r="J183" s="2">
        <v>0</v>
      </c>
      <c r="K183" s="2">
        <v>4</v>
      </c>
      <c r="L183" s="2"/>
      <c r="M183" s="2"/>
      <c r="N183" s="2"/>
      <c r="O183" s="2">
        <f t="shared" si="178"/>
        <v>5345.32</v>
      </c>
      <c r="P183" s="2">
        <f t="shared" si="179"/>
        <v>5345.32</v>
      </c>
      <c r="Q183" s="2">
        <f t="shared" si="242"/>
        <v>0</v>
      </c>
      <c r="R183" s="2">
        <f t="shared" si="243"/>
        <v>0</v>
      </c>
      <c r="S183" s="2">
        <f t="shared" si="180"/>
        <v>0</v>
      </c>
      <c r="T183" s="2">
        <f t="shared" si="181"/>
        <v>0</v>
      </c>
      <c r="U183" s="2">
        <f t="shared" si="182"/>
        <v>0</v>
      </c>
      <c r="V183" s="2">
        <f t="shared" si="183"/>
        <v>0</v>
      </c>
      <c r="W183" s="2">
        <f t="shared" si="184"/>
        <v>0</v>
      </c>
      <c r="X183" s="2">
        <f t="shared" si="244"/>
        <v>0</v>
      </c>
      <c r="Y183" s="2">
        <f t="shared" si="245"/>
        <v>0</v>
      </c>
      <c r="Z183" s="2"/>
      <c r="AA183" s="2">
        <v>55944368</v>
      </c>
      <c r="AB183" s="2">
        <f t="shared" si="185"/>
        <v>1336.33</v>
      </c>
      <c r="AC183" s="2">
        <f t="shared" si="246"/>
        <v>1336.33</v>
      </c>
      <c r="AD183" s="2">
        <f t="shared" si="247"/>
        <v>0</v>
      </c>
      <c r="AE183" s="2">
        <f t="shared" si="248"/>
        <v>0</v>
      </c>
      <c r="AF183" s="2">
        <f t="shared" si="248"/>
        <v>0</v>
      </c>
      <c r="AG183" s="2">
        <f t="shared" si="186"/>
        <v>0</v>
      </c>
      <c r="AH183" s="2">
        <f t="shared" si="249"/>
        <v>0</v>
      </c>
      <c r="AI183" s="2">
        <f t="shared" si="249"/>
        <v>0</v>
      </c>
      <c r="AJ183" s="2">
        <f t="shared" si="187"/>
        <v>0</v>
      </c>
      <c r="AK183" s="2">
        <v>1336.33</v>
      </c>
      <c r="AL183" s="2">
        <v>1336.33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1</v>
      </c>
      <c r="AW183" s="2">
        <v>1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3</v>
      </c>
      <c r="BI183" s="2">
        <v>3</v>
      </c>
      <c r="BJ183" s="2" t="s">
        <v>312</v>
      </c>
      <c r="BK183" s="2"/>
      <c r="BL183" s="2"/>
      <c r="BM183" s="2">
        <v>400007</v>
      </c>
      <c r="BN183" s="2">
        <v>0</v>
      </c>
      <c r="BO183" s="2" t="s">
        <v>3</v>
      </c>
      <c r="BP183" s="2">
        <v>0</v>
      </c>
      <c r="BQ183" s="2">
        <v>214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0</v>
      </c>
      <c r="CA183" s="2">
        <v>0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3</v>
      </c>
      <c r="CO183" s="2">
        <v>0</v>
      </c>
      <c r="CP183" s="2">
        <f t="shared" si="188"/>
        <v>5345.32</v>
      </c>
      <c r="CQ183" s="2">
        <f t="shared" si="189"/>
        <v>1336.33</v>
      </c>
      <c r="CR183" s="2">
        <f t="shared" si="250"/>
        <v>0</v>
      </c>
      <c r="CS183" s="2">
        <f t="shared" si="251"/>
        <v>0</v>
      </c>
      <c r="CT183" s="2">
        <f t="shared" si="190"/>
        <v>0</v>
      </c>
      <c r="CU183" s="2">
        <f t="shared" si="191"/>
        <v>0</v>
      </c>
      <c r="CV183" s="2">
        <f t="shared" si="192"/>
        <v>0</v>
      </c>
      <c r="CW183" s="2">
        <f t="shared" si="193"/>
        <v>0</v>
      </c>
      <c r="CX183" s="2">
        <f t="shared" si="194"/>
        <v>0</v>
      </c>
      <c r="CY183" s="2">
        <f t="shared" si="252"/>
        <v>0</v>
      </c>
      <c r="CZ183" s="2">
        <f t="shared" si="253"/>
        <v>0</v>
      </c>
      <c r="DA183" s="2"/>
      <c r="DB183" s="2"/>
      <c r="DC183" s="2" t="s">
        <v>3</v>
      </c>
      <c r="DD183" s="2" t="s">
        <v>3</v>
      </c>
      <c r="DE183" s="2" t="s">
        <v>3</v>
      </c>
      <c r="DF183" s="2" t="s">
        <v>3</v>
      </c>
      <c r="DG183" s="2" t="s">
        <v>3</v>
      </c>
      <c r="DH183" s="2" t="s">
        <v>3</v>
      </c>
      <c r="DI183" s="2" t="s">
        <v>3</v>
      </c>
      <c r="DJ183" s="2" t="s">
        <v>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1013</v>
      </c>
      <c r="DV183" s="2" t="s">
        <v>216</v>
      </c>
      <c r="DW183" s="2" t="s">
        <v>216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55393904</v>
      </c>
      <c r="EF183" s="2">
        <v>214</v>
      </c>
      <c r="EG183" s="2" t="s">
        <v>217</v>
      </c>
      <c r="EH183" s="2">
        <v>0</v>
      </c>
      <c r="EI183" s="2" t="s">
        <v>3</v>
      </c>
      <c r="EJ183" s="2">
        <v>3</v>
      </c>
      <c r="EK183" s="2">
        <v>400007</v>
      </c>
      <c r="EL183" s="2" t="s">
        <v>217</v>
      </c>
      <c r="EM183" s="2" t="s">
        <v>218</v>
      </c>
      <c r="EN183" s="2"/>
      <c r="EO183" s="2" t="s">
        <v>3</v>
      </c>
      <c r="EP183" s="2"/>
      <c r="EQ183" s="2">
        <v>131088</v>
      </c>
      <c r="ER183" s="2">
        <v>0</v>
      </c>
      <c r="ES183" s="2">
        <v>1336.33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f>P183</f>
        <v>5345.32</v>
      </c>
      <c r="FS183" s="2">
        <v>0</v>
      </c>
      <c r="FT183" s="2"/>
      <c r="FU183" s="2"/>
      <c r="FV183" s="2"/>
      <c r="FW183" s="2"/>
      <c r="FX183" s="2">
        <v>0</v>
      </c>
      <c r="FY183" s="2">
        <v>0</v>
      </c>
      <c r="FZ183" s="2"/>
      <c r="GA183" s="2" t="s">
        <v>314</v>
      </c>
      <c r="GB183" s="2"/>
      <c r="GC183" s="2"/>
      <c r="GD183" s="2">
        <v>1</v>
      </c>
      <c r="GE183" s="2"/>
      <c r="GF183" s="2">
        <v>608693460</v>
      </c>
      <c r="GG183" s="2">
        <v>2</v>
      </c>
      <c r="GH183" s="2">
        <v>4</v>
      </c>
      <c r="GI183" s="2">
        <v>-2</v>
      </c>
      <c r="GJ183" s="2">
        <v>0</v>
      </c>
      <c r="GK183" s="2">
        <v>0</v>
      </c>
      <c r="GL183" s="2">
        <f t="shared" si="195"/>
        <v>0</v>
      </c>
      <c r="GM183" s="2">
        <f t="shared" si="196"/>
        <v>5345.32</v>
      </c>
      <c r="GN183" s="2">
        <f t="shared" si="197"/>
        <v>0</v>
      </c>
      <c r="GO183" s="2">
        <f t="shared" si="198"/>
        <v>0</v>
      </c>
      <c r="GP183" s="2">
        <f t="shared" si="199"/>
        <v>0</v>
      </c>
      <c r="GQ183" s="2"/>
      <c r="GR183" s="2">
        <v>1</v>
      </c>
      <c r="GS183" s="2">
        <v>2</v>
      </c>
      <c r="GT183" s="2">
        <v>0</v>
      </c>
      <c r="GU183" s="2" t="s">
        <v>3</v>
      </c>
      <c r="GV183" s="2">
        <f t="shared" si="200"/>
        <v>0</v>
      </c>
      <c r="GW183" s="2">
        <v>1</v>
      </c>
      <c r="GX183" s="2">
        <f t="shared" si="201"/>
        <v>0</v>
      </c>
      <c r="GY183" s="2"/>
      <c r="GZ183" s="2"/>
      <c r="HA183" s="2">
        <v>0</v>
      </c>
      <c r="HB183" s="2">
        <v>0</v>
      </c>
      <c r="HC183" s="2">
        <f t="shared" si="202"/>
        <v>0</v>
      </c>
      <c r="HD183" s="2"/>
      <c r="HE183" s="2" t="s">
        <v>37</v>
      </c>
      <c r="HF183" s="2" t="s">
        <v>220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5">
      <c r="A184" s="3">
        <v>17</v>
      </c>
      <c r="B184" s="3">
        <v>1</v>
      </c>
      <c r="E184" s="3" t="s">
        <v>311</v>
      </c>
      <c r="F184" s="3" t="s">
        <v>312</v>
      </c>
      <c r="G184" s="3" t="s">
        <v>313</v>
      </c>
      <c r="H184" s="3" t="s">
        <v>216</v>
      </c>
      <c r="I184" s="3">
        <v>4</v>
      </c>
      <c r="J184" s="3">
        <v>0</v>
      </c>
      <c r="K184" s="3">
        <v>4</v>
      </c>
      <c r="O184" s="3">
        <f t="shared" si="178"/>
        <v>40464.07</v>
      </c>
      <c r="P184" s="3">
        <f t="shared" si="179"/>
        <v>40464.07</v>
      </c>
      <c r="Q184" s="3">
        <f t="shared" si="242"/>
        <v>0</v>
      </c>
      <c r="R184" s="3">
        <f t="shared" si="243"/>
        <v>0</v>
      </c>
      <c r="S184" s="3">
        <f t="shared" si="180"/>
        <v>0</v>
      </c>
      <c r="T184" s="3">
        <f t="shared" si="181"/>
        <v>0</v>
      </c>
      <c r="U184" s="3">
        <f t="shared" si="182"/>
        <v>0</v>
      </c>
      <c r="V184" s="3">
        <f t="shared" si="183"/>
        <v>0</v>
      </c>
      <c r="W184" s="3">
        <f t="shared" si="184"/>
        <v>0</v>
      </c>
      <c r="X184" s="3">
        <f t="shared" si="244"/>
        <v>0</v>
      </c>
      <c r="Y184" s="3">
        <f t="shared" si="245"/>
        <v>0</v>
      </c>
      <c r="AA184" s="3">
        <v>55944370</v>
      </c>
      <c r="AB184" s="3">
        <f t="shared" si="185"/>
        <v>1336.33</v>
      </c>
      <c r="AC184" s="3">
        <f t="shared" si="246"/>
        <v>1336.33</v>
      </c>
      <c r="AD184" s="3">
        <f t="shared" si="247"/>
        <v>0</v>
      </c>
      <c r="AE184" s="3">
        <f t="shared" si="248"/>
        <v>0</v>
      </c>
      <c r="AF184" s="3">
        <f t="shared" si="248"/>
        <v>0</v>
      </c>
      <c r="AG184" s="3">
        <f t="shared" si="186"/>
        <v>0</v>
      </c>
      <c r="AH184" s="3">
        <f t="shared" si="249"/>
        <v>0</v>
      </c>
      <c r="AI184" s="3">
        <f t="shared" si="249"/>
        <v>0</v>
      </c>
      <c r="AJ184" s="3">
        <f t="shared" si="187"/>
        <v>0</v>
      </c>
      <c r="AK184" s="3">
        <v>1336.33</v>
      </c>
      <c r="AL184" s="3">
        <v>1336.33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1</v>
      </c>
      <c r="AW184" s="3">
        <v>1</v>
      </c>
      <c r="AZ184" s="3">
        <v>1</v>
      </c>
      <c r="BA184" s="3">
        <v>1</v>
      </c>
      <c r="BB184" s="3">
        <v>1</v>
      </c>
      <c r="BC184" s="3">
        <v>7.57</v>
      </c>
      <c r="BD184" s="3" t="s">
        <v>3</v>
      </c>
      <c r="BE184" s="3" t="s">
        <v>3</v>
      </c>
      <c r="BF184" s="3" t="s">
        <v>3</v>
      </c>
      <c r="BG184" s="3" t="s">
        <v>3</v>
      </c>
      <c r="BH184" s="3">
        <v>3</v>
      </c>
      <c r="BI184" s="3">
        <v>3</v>
      </c>
      <c r="BJ184" s="3" t="s">
        <v>312</v>
      </c>
      <c r="BM184" s="3">
        <v>400007</v>
      </c>
      <c r="BN184" s="3">
        <v>0</v>
      </c>
      <c r="BO184" s="3" t="s">
        <v>3</v>
      </c>
      <c r="BP184" s="3">
        <v>0</v>
      </c>
      <c r="BQ184" s="3">
        <v>214</v>
      </c>
      <c r="BR184" s="3">
        <v>0</v>
      </c>
      <c r="BS184" s="3">
        <v>1</v>
      </c>
      <c r="BT184" s="3">
        <v>1</v>
      </c>
      <c r="BU184" s="3">
        <v>1</v>
      </c>
      <c r="BV184" s="3">
        <v>1</v>
      </c>
      <c r="BW184" s="3">
        <v>1</v>
      </c>
      <c r="BX184" s="3">
        <v>1</v>
      </c>
      <c r="BY184" s="3" t="s">
        <v>3</v>
      </c>
      <c r="BZ184" s="3">
        <v>0</v>
      </c>
      <c r="CA184" s="3">
        <v>0</v>
      </c>
      <c r="CB184" s="3" t="s">
        <v>3</v>
      </c>
      <c r="CE184" s="3">
        <v>1566</v>
      </c>
      <c r="CF184" s="3">
        <v>0</v>
      </c>
      <c r="CG184" s="3">
        <v>0</v>
      </c>
      <c r="CM184" s="3">
        <v>0</v>
      </c>
      <c r="CN184" s="3" t="s">
        <v>3</v>
      </c>
      <c r="CO184" s="3">
        <v>0</v>
      </c>
      <c r="CP184" s="3">
        <f t="shared" si="188"/>
        <v>40464.07</v>
      </c>
      <c r="CQ184" s="3">
        <f t="shared" si="189"/>
        <v>10116.02</v>
      </c>
      <c r="CR184" s="3">
        <f t="shared" si="250"/>
        <v>0</v>
      </c>
      <c r="CS184" s="3">
        <f t="shared" si="251"/>
        <v>0</v>
      </c>
      <c r="CT184" s="3">
        <f t="shared" si="190"/>
        <v>0</v>
      </c>
      <c r="CU184" s="3">
        <f t="shared" si="191"/>
        <v>0</v>
      </c>
      <c r="CV184" s="3">
        <f t="shared" si="192"/>
        <v>0</v>
      </c>
      <c r="CW184" s="3">
        <f t="shared" si="193"/>
        <v>0</v>
      </c>
      <c r="CX184" s="3">
        <f t="shared" si="194"/>
        <v>0</v>
      </c>
      <c r="CY184" s="3">
        <f t="shared" si="252"/>
        <v>0</v>
      </c>
      <c r="CZ184" s="3">
        <f t="shared" si="253"/>
        <v>0</v>
      </c>
      <c r="DC184" s="3" t="s">
        <v>3</v>
      </c>
      <c r="DD184" s="3" t="s">
        <v>3</v>
      </c>
      <c r="DE184" s="3" t="s">
        <v>3</v>
      </c>
      <c r="DF184" s="3" t="s">
        <v>3</v>
      </c>
      <c r="DG184" s="3" t="s">
        <v>3</v>
      </c>
      <c r="DH184" s="3" t="s">
        <v>3</v>
      </c>
      <c r="DI184" s="3" t="s">
        <v>3</v>
      </c>
      <c r="DJ184" s="3" t="s">
        <v>3</v>
      </c>
      <c r="DK184" s="3" t="s">
        <v>3</v>
      </c>
      <c r="DL184" s="3" t="s">
        <v>3</v>
      </c>
      <c r="DM184" s="3" t="s">
        <v>3</v>
      </c>
      <c r="DN184" s="3">
        <v>0</v>
      </c>
      <c r="DO184" s="3">
        <v>0</v>
      </c>
      <c r="DP184" s="3">
        <v>1</v>
      </c>
      <c r="DQ184" s="3">
        <v>1</v>
      </c>
      <c r="DU184" s="3">
        <v>1013</v>
      </c>
      <c r="DV184" s="3" t="s">
        <v>216</v>
      </c>
      <c r="DW184" s="3" t="s">
        <v>216</v>
      </c>
      <c r="DX184" s="3">
        <v>1</v>
      </c>
      <c r="DZ184" s="3" t="s">
        <v>3</v>
      </c>
      <c r="EA184" s="3" t="s">
        <v>3</v>
      </c>
      <c r="EB184" s="3" t="s">
        <v>3</v>
      </c>
      <c r="EC184" s="3" t="s">
        <v>3</v>
      </c>
      <c r="EE184" s="3">
        <v>55393904</v>
      </c>
      <c r="EF184" s="3">
        <v>214</v>
      </c>
      <c r="EG184" s="3" t="s">
        <v>217</v>
      </c>
      <c r="EH184" s="3">
        <v>0</v>
      </c>
      <c r="EI184" s="3" t="s">
        <v>3</v>
      </c>
      <c r="EJ184" s="3">
        <v>3</v>
      </c>
      <c r="EK184" s="3">
        <v>400007</v>
      </c>
      <c r="EL184" s="3" t="s">
        <v>217</v>
      </c>
      <c r="EM184" s="3" t="s">
        <v>218</v>
      </c>
      <c r="EO184" s="3" t="s">
        <v>3</v>
      </c>
      <c r="EQ184" s="3">
        <v>131088</v>
      </c>
      <c r="ER184" s="3">
        <v>0</v>
      </c>
      <c r="ES184" s="3">
        <v>1336.33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5</v>
      </c>
      <c r="FC184" s="3">
        <v>1</v>
      </c>
      <c r="FD184" s="3">
        <v>18</v>
      </c>
      <c r="FF184" s="3">
        <v>11840</v>
      </c>
      <c r="FQ184" s="3">
        <v>0</v>
      </c>
      <c r="FR184" s="3">
        <f>P184</f>
        <v>40464.07</v>
      </c>
      <c r="FS184" s="3">
        <v>0</v>
      </c>
      <c r="FX184" s="3">
        <v>0</v>
      </c>
      <c r="FY184" s="3">
        <v>0</v>
      </c>
      <c r="GA184" s="3" t="s">
        <v>314</v>
      </c>
      <c r="GD184" s="3">
        <v>1</v>
      </c>
      <c r="GF184" s="3">
        <v>608693460</v>
      </c>
      <c r="GG184" s="3">
        <v>2</v>
      </c>
      <c r="GH184" s="3">
        <v>3</v>
      </c>
      <c r="GI184" s="3">
        <v>3</v>
      </c>
      <c r="GJ184" s="3">
        <v>0</v>
      </c>
      <c r="GK184" s="3">
        <v>0</v>
      </c>
      <c r="GL184" s="3">
        <f t="shared" si="195"/>
        <v>0</v>
      </c>
      <c r="GM184" s="3">
        <f t="shared" si="196"/>
        <v>40464.07</v>
      </c>
      <c r="GN184" s="3">
        <f t="shared" si="197"/>
        <v>0</v>
      </c>
      <c r="GO184" s="3">
        <f t="shared" si="198"/>
        <v>0</v>
      </c>
      <c r="GP184" s="3">
        <f t="shared" si="199"/>
        <v>0</v>
      </c>
      <c r="GR184" s="3">
        <v>1</v>
      </c>
      <c r="GS184" s="3">
        <v>1</v>
      </c>
      <c r="GT184" s="3">
        <v>0</v>
      </c>
      <c r="GU184" s="3" t="s">
        <v>3</v>
      </c>
      <c r="GV184" s="3">
        <f t="shared" si="200"/>
        <v>0</v>
      </c>
      <c r="GW184" s="3">
        <v>1</v>
      </c>
      <c r="GX184" s="3">
        <f t="shared" si="201"/>
        <v>0</v>
      </c>
      <c r="HA184" s="3">
        <v>0</v>
      </c>
      <c r="HB184" s="3">
        <v>0</v>
      </c>
      <c r="HC184" s="3">
        <f t="shared" si="202"/>
        <v>0</v>
      </c>
      <c r="HE184" s="3" t="s">
        <v>37</v>
      </c>
      <c r="HF184" s="3" t="s">
        <v>220</v>
      </c>
      <c r="HM184" s="3" t="s">
        <v>3</v>
      </c>
      <c r="HN184" s="3" t="s">
        <v>3</v>
      </c>
      <c r="HO184" s="3" t="s">
        <v>3</v>
      </c>
      <c r="HP184" s="3" t="s">
        <v>3</v>
      </c>
      <c r="HQ184" s="3" t="s">
        <v>3</v>
      </c>
      <c r="HS184" s="3">
        <v>0</v>
      </c>
      <c r="IK184" s="3">
        <v>0</v>
      </c>
    </row>
    <row r="185" spans="1:255" x14ac:dyDescent="0.25">
      <c r="A185" s="2">
        <v>17</v>
      </c>
      <c r="B185" s="2">
        <v>1</v>
      </c>
      <c r="C185" s="2">
        <f>ROW(SmtRes!A360)</f>
        <v>360</v>
      </c>
      <c r="D185" s="2">
        <f>ROW(EtalonRes!A487)</f>
        <v>487</v>
      </c>
      <c r="E185" s="2" t="s">
        <v>315</v>
      </c>
      <c r="F185" s="2" t="s">
        <v>25</v>
      </c>
      <c r="G185" s="2" t="s">
        <v>207</v>
      </c>
      <c r="H185" s="2" t="s">
        <v>27</v>
      </c>
      <c r="I185" s="2">
        <v>4</v>
      </c>
      <c r="J185" s="2">
        <v>0</v>
      </c>
      <c r="K185" s="2">
        <v>4</v>
      </c>
      <c r="L185" s="2"/>
      <c r="M185" s="2"/>
      <c r="N185" s="2"/>
      <c r="O185" s="2">
        <f t="shared" ref="O185:O196" si="254">ROUND(CP185,2)</f>
        <v>33.92</v>
      </c>
      <c r="P185" s="2">
        <f t="shared" ref="P185:P196" si="255">ROUND((ROUND((AC185*AW185*I185),2)*BC185),2)</f>
        <v>0</v>
      </c>
      <c r="Q185" s="2">
        <f>(ROUND((ROUND((((ET185*1.2))*AV185*I185),2)*BB185),2)+ROUND((ROUND(((AE185-((EU185*1.2)))*AV185*I185),2)*BS185),2))</f>
        <v>0</v>
      </c>
      <c r="R185" s="2">
        <f>(ROUND((ROUND((((EU185*1.2))*AV185*I185),2)*BS185),2)+ROUND((ROUND(((AE185-((EU185*1.2)))*AV185*I185),2)*BS185),2))</f>
        <v>0</v>
      </c>
      <c r="S185" s="2">
        <f t="shared" ref="S185:S196" si="256">ROUND((ROUND((AF185*AV185*I185),2)*BA185),2)</f>
        <v>33.92</v>
      </c>
      <c r="T185" s="2">
        <f t="shared" ref="T185:T196" si="257">ROUND(CU185*I185,2)</f>
        <v>0</v>
      </c>
      <c r="U185" s="2">
        <f t="shared" ref="U185:U196" si="258">CV185*I185</f>
        <v>2.6133119999999996</v>
      </c>
      <c r="V185" s="2">
        <f t="shared" ref="V185:V196" si="259">CW185*I185</f>
        <v>0</v>
      </c>
      <c r="W185" s="2">
        <f t="shared" ref="W185:W196" si="260">ROUND(CX185*I185,2)</f>
        <v>0</v>
      </c>
      <c r="X185" s="2">
        <f>(ROUND((((S185+ROUND((ROUND((((EU185*1.2))*AV185*I185),2)*BS185),2))*AT185)/100),2)+ROUND(((ROUND((ROUND(((AE185-((EU185*1.2)))*AV185*I185),2)*BS185),2)*AT185)/100),2))</f>
        <v>30.53</v>
      </c>
      <c r="Y185" s="2">
        <f>(ROUND((((S185+ROUND((ROUND((((EU185*1.2))*AV185*I185),2)*BS185),2))*AU185)/100),2)+ROUND(((ROUND((ROUND(((AE185-((EU185*1.2)))*AV185*I185),2)*BS185),2)*AU185)/100),2))</f>
        <v>15.6</v>
      </c>
      <c r="Z185" s="2"/>
      <c r="AA185" s="2">
        <v>55944368</v>
      </c>
      <c r="AB185" s="2">
        <f t="shared" ref="AB185:AB196" si="261">ROUND((AC185+AD185+AF185),6)</f>
        <v>8.1</v>
      </c>
      <c r="AC185" s="2">
        <f>ROUND(((ES185*1)),6)</f>
        <v>0</v>
      </c>
      <c r="AD185" s="2">
        <f>ROUND(((((ET185*1.2))-((EU185*1.2)))+AE185),6)</f>
        <v>0</v>
      </c>
      <c r="AE185" s="2">
        <f>ROUND(((EU185*1.2)),6)</f>
        <v>0</v>
      </c>
      <c r="AF185" s="2">
        <f>ROUND(((EV185*1.2)),6)</f>
        <v>8.1</v>
      </c>
      <c r="AG185" s="2">
        <f t="shared" ref="AG185:AG196" si="262">ROUND((AP185),6)</f>
        <v>0</v>
      </c>
      <c r="AH185" s="2">
        <f>((EW185*1.2))</f>
        <v>0.624</v>
      </c>
      <c r="AI185" s="2">
        <f>((EX185*1.2))</f>
        <v>0</v>
      </c>
      <c r="AJ185" s="2">
        <f t="shared" ref="AJ185:AJ196" si="263">(AS185)</f>
        <v>0</v>
      </c>
      <c r="AK185" s="2">
        <v>6.75</v>
      </c>
      <c r="AL185" s="2">
        <v>0</v>
      </c>
      <c r="AM185" s="2">
        <v>0</v>
      </c>
      <c r="AN185" s="2">
        <v>0</v>
      </c>
      <c r="AO185" s="2">
        <v>6.75</v>
      </c>
      <c r="AP185" s="2">
        <v>0</v>
      </c>
      <c r="AQ185" s="2">
        <v>0.52</v>
      </c>
      <c r="AR185" s="2">
        <v>0</v>
      </c>
      <c r="AS185" s="2">
        <v>0</v>
      </c>
      <c r="AT185" s="2">
        <v>90</v>
      </c>
      <c r="AU185" s="2">
        <v>46</v>
      </c>
      <c r="AV185" s="2">
        <v>1.0469999999999999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0</v>
      </c>
      <c r="BI185" s="2">
        <v>2</v>
      </c>
      <c r="BJ185" s="2" t="s">
        <v>28</v>
      </c>
      <c r="BK185" s="2"/>
      <c r="BL185" s="2"/>
      <c r="BM185" s="2">
        <v>72</v>
      </c>
      <c r="BN185" s="2">
        <v>0</v>
      </c>
      <c r="BO185" s="2" t="s">
        <v>25</v>
      </c>
      <c r="BP185" s="2">
        <v>1</v>
      </c>
      <c r="BQ185" s="2">
        <v>40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90</v>
      </c>
      <c r="CA185" s="2">
        <v>46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1356</v>
      </c>
      <c r="CO185" s="2">
        <v>0</v>
      </c>
      <c r="CP185" s="2">
        <f t="shared" ref="CP185:CP196" si="264">(P185+Q185+S185)</f>
        <v>33.92</v>
      </c>
      <c r="CQ185" s="2">
        <f t="shared" ref="CQ185:CQ196" si="265">ROUND((ROUND((AC185*AW185*1),2)*BC185),2)</f>
        <v>0</v>
      </c>
      <c r="CR185" s="2">
        <f>(ROUND((ROUND((((ET185*1.2))*AV185*1),2)*BB185),2)+ROUND((ROUND(((AE185-((EU185*1.2)))*AV185*1),2)*BS185),2))</f>
        <v>0</v>
      </c>
      <c r="CS185" s="2">
        <f>(ROUND((ROUND((((EU185*1.2))*AV185*1),2)*BS185),2)+ROUND((ROUND(((AE185-((EU185*1.2)))*AV185*1),2)*BS185),2))</f>
        <v>0</v>
      </c>
      <c r="CT185" s="2">
        <f t="shared" ref="CT185:CT196" si="266">ROUND((ROUND((AF185*AV185*1),2)*BA185),2)</f>
        <v>8.48</v>
      </c>
      <c r="CU185" s="2">
        <f t="shared" ref="CU185:CU196" si="267">AG185</f>
        <v>0</v>
      </c>
      <c r="CV185" s="2">
        <f t="shared" ref="CV185:CV196" si="268">(AH185*AV185)</f>
        <v>0.65332799999999991</v>
      </c>
      <c r="CW185" s="2">
        <f t="shared" ref="CW185:CW196" si="269">AI185</f>
        <v>0</v>
      </c>
      <c r="CX185" s="2">
        <f t="shared" ref="CX185:CX196" si="270">AJ185</f>
        <v>0</v>
      </c>
      <c r="CY185" s="2">
        <f>(ROUND((((S185+ROUND((ROUND((((EU185*1.2))*AV185*1),2)*BS185),2))*AT185)/100),2)+ROUND(((ROUND((ROUND(((AE185-((EU185*1.2)))*AV185*1),2)*BS185),2)*AT185)/100),2))</f>
        <v>30.53</v>
      </c>
      <c r="CZ185" s="2">
        <f>(ROUND((((S185+ROUND((ROUND((((EU185*1.2))*AV185*1),2)*BS185),2))*AU185)/100),2)+ROUND(((ROUND((ROUND(((AE185-((EU185*1.2)))*AV185*1),2)*BS185),2)*AU185)/100),2))</f>
        <v>15.6</v>
      </c>
      <c r="DA185" s="2"/>
      <c r="DB185" s="2">
        <v>125</v>
      </c>
      <c r="DC185" s="2" t="s">
        <v>3</v>
      </c>
      <c r="DD185" s="2" t="s">
        <v>82</v>
      </c>
      <c r="DE185" s="2" t="s">
        <v>83</v>
      </c>
      <c r="DF185" s="2" t="s">
        <v>83</v>
      </c>
      <c r="DG185" s="2" t="s">
        <v>83</v>
      </c>
      <c r="DH185" s="2" t="s">
        <v>3</v>
      </c>
      <c r="DI185" s="2" t="s">
        <v>83</v>
      </c>
      <c r="DJ185" s="2" t="s">
        <v>83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1013</v>
      </c>
      <c r="DV185" s="2" t="s">
        <v>27</v>
      </c>
      <c r="DW185" s="2" t="s">
        <v>27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55393976</v>
      </c>
      <c r="EF185" s="2">
        <v>40</v>
      </c>
      <c r="EG185" s="2" t="s">
        <v>31</v>
      </c>
      <c r="EH185" s="2">
        <v>0</v>
      </c>
      <c r="EI185" s="2" t="s">
        <v>3</v>
      </c>
      <c r="EJ185" s="2">
        <v>2</v>
      </c>
      <c r="EK185" s="2">
        <v>72</v>
      </c>
      <c r="EL185" s="2" t="s">
        <v>32</v>
      </c>
      <c r="EM185" s="2" t="s">
        <v>33</v>
      </c>
      <c r="EN185" s="2"/>
      <c r="EO185" s="2" t="s">
        <v>87</v>
      </c>
      <c r="EP185" s="2"/>
      <c r="EQ185" s="2">
        <v>0</v>
      </c>
      <c r="ER185" s="2">
        <v>6.75</v>
      </c>
      <c r="ES185" s="2">
        <v>0</v>
      </c>
      <c r="ET185" s="2">
        <v>0</v>
      </c>
      <c r="EU185" s="2">
        <v>0</v>
      </c>
      <c r="EV185" s="2">
        <v>6.75</v>
      </c>
      <c r="EW185" s="2">
        <v>0.52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90</v>
      </c>
      <c r="FY185" s="2">
        <v>46</v>
      </c>
      <c r="FZ185" s="2"/>
      <c r="GA185" s="2" t="s">
        <v>3</v>
      </c>
      <c r="GB185" s="2"/>
      <c r="GC185" s="2"/>
      <c r="GD185" s="2">
        <v>1</v>
      </c>
      <c r="GE185" s="2"/>
      <c r="GF185" s="2">
        <v>-1834868417</v>
      </c>
      <c r="GG185" s="2">
        <v>2</v>
      </c>
      <c r="GH185" s="2">
        <v>1</v>
      </c>
      <c r="GI185" s="2">
        <v>2</v>
      </c>
      <c r="GJ185" s="2">
        <v>0</v>
      </c>
      <c r="GK185" s="2">
        <v>0</v>
      </c>
      <c r="GL185" s="2">
        <f t="shared" ref="GL185:GL196" si="271">ROUND(IF(AND(BH185=3,BI185=3,FS185&lt;&gt;0),P185,0),2)</f>
        <v>0</v>
      </c>
      <c r="GM185" s="2">
        <f t="shared" ref="GM185:GM196" si="272">ROUND(O185+X185+Y185,2)+GX185</f>
        <v>80.05</v>
      </c>
      <c r="GN185" s="2">
        <f t="shared" ref="GN185:GN196" si="273">IF(OR(BI185=0,BI185=1),GM185-GX185,0)</f>
        <v>0</v>
      </c>
      <c r="GO185" s="2">
        <f t="shared" ref="GO185:GO196" si="274">IF(BI185=2,GM185-GX185,0)</f>
        <v>80.05</v>
      </c>
      <c r="GP185" s="2">
        <f t="shared" ref="GP185:GP196" si="275">IF(BI185=4,GM185-GX185,0)</f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ref="GV185:GV196" si="276">ROUND((GT185),6)</f>
        <v>0</v>
      </c>
      <c r="GW185" s="2">
        <v>1</v>
      </c>
      <c r="GX185" s="2">
        <f t="shared" ref="GX185:GX196" si="277">ROUND(HC185*I185,2)</f>
        <v>0</v>
      </c>
      <c r="GY185" s="2"/>
      <c r="GZ185" s="2"/>
      <c r="HA185" s="2">
        <v>0</v>
      </c>
      <c r="HB185" s="2">
        <v>0</v>
      </c>
      <c r="HC185" s="2">
        <f t="shared" ref="HC185:HC196" si="278">GV185*GW185</f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5">
      <c r="A186" s="3">
        <v>17</v>
      </c>
      <c r="B186" s="3">
        <v>1</v>
      </c>
      <c r="C186" s="3">
        <f>ROW(SmtRes!A362)</f>
        <v>362</v>
      </c>
      <c r="D186" s="3">
        <f>ROW(EtalonRes!A490)</f>
        <v>490</v>
      </c>
      <c r="E186" s="3" t="s">
        <v>315</v>
      </c>
      <c r="F186" s="3" t="s">
        <v>25</v>
      </c>
      <c r="G186" s="3" t="s">
        <v>207</v>
      </c>
      <c r="H186" s="3" t="s">
        <v>27</v>
      </c>
      <c r="I186" s="3">
        <v>4</v>
      </c>
      <c r="J186" s="3">
        <v>0</v>
      </c>
      <c r="K186" s="3">
        <v>4</v>
      </c>
      <c r="O186" s="3">
        <f t="shared" si="254"/>
        <v>1911.39</v>
      </c>
      <c r="P186" s="3">
        <f t="shared" si="255"/>
        <v>0</v>
      </c>
      <c r="Q186" s="3">
        <f>(ROUND((ROUND((((ET186*1.2))*AV186*I186),2)*BB186),2)+ROUND((ROUND(((AE186-((EU186*1.2)))*AV186*I186),2)*BS186),2))</f>
        <v>0</v>
      </c>
      <c r="R186" s="3">
        <f>(ROUND((ROUND((((EU186*1.2))*AV186*I186),2)*BS186),2)+ROUND((ROUND(((AE186-((EU186*1.2)))*AV186*I186),2)*BS186),2))</f>
        <v>0</v>
      </c>
      <c r="S186" s="3">
        <f t="shared" si="256"/>
        <v>1911.39</v>
      </c>
      <c r="T186" s="3">
        <f t="shared" si="257"/>
        <v>0</v>
      </c>
      <c r="U186" s="3">
        <f t="shared" si="258"/>
        <v>2.6133119999999996</v>
      </c>
      <c r="V186" s="3">
        <f t="shared" si="259"/>
        <v>0</v>
      </c>
      <c r="W186" s="3">
        <f t="shared" si="260"/>
        <v>0</v>
      </c>
      <c r="X186" s="3">
        <f>(ROUND((((S186+ROUND((ROUND((((EU186*1.2))*AV186*I186),2)*BS186),2))*AT186)/100),2)+ROUND(((ROUND((ROUND(((AE186-((EU186*1.2)))*AV186*I186),2)*BS186),2)*AT186)/100),2))</f>
        <v>1720.25</v>
      </c>
      <c r="Y186" s="3">
        <f>(ROUND((((S186+ROUND((ROUND((((EU186*1.2))*AV186*I186),2)*BS186),2))*AU186)/100),2)+ROUND(((ROUND((ROUND(((AE186-((EU186*1.2)))*AV186*I186),2)*BS186),2)*AU186)/100),2))</f>
        <v>879.24</v>
      </c>
      <c r="AA186" s="3">
        <v>55944370</v>
      </c>
      <c r="AB186" s="3">
        <f t="shared" si="261"/>
        <v>8.1</v>
      </c>
      <c r="AC186" s="3">
        <f>ROUND(((ES186*1)),6)</f>
        <v>0</v>
      </c>
      <c r="AD186" s="3">
        <f>ROUND(((((ET186*1.2))-((EU186*1.2)))+AE186),6)</f>
        <v>0</v>
      </c>
      <c r="AE186" s="3">
        <f>ROUND(((EU186*1.2)),6)</f>
        <v>0</v>
      </c>
      <c r="AF186" s="3">
        <f>ROUND(((EV186*1.2)),6)</f>
        <v>8.1</v>
      </c>
      <c r="AG186" s="3">
        <f t="shared" si="262"/>
        <v>0</v>
      </c>
      <c r="AH186" s="3">
        <f>((EW186*1.2))</f>
        <v>0.624</v>
      </c>
      <c r="AI186" s="3">
        <f>((EX186*1.2))</f>
        <v>0</v>
      </c>
      <c r="AJ186" s="3">
        <f t="shared" si="263"/>
        <v>0</v>
      </c>
      <c r="AK186" s="3">
        <v>6.75</v>
      </c>
      <c r="AL186" s="3">
        <v>0</v>
      </c>
      <c r="AM186" s="3">
        <v>0</v>
      </c>
      <c r="AN186" s="3">
        <v>0</v>
      </c>
      <c r="AO186" s="3">
        <v>6.75</v>
      </c>
      <c r="AP186" s="3">
        <v>0</v>
      </c>
      <c r="AQ186" s="3">
        <v>0.52</v>
      </c>
      <c r="AR186" s="3">
        <v>0</v>
      </c>
      <c r="AS186" s="3">
        <v>0</v>
      </c>
      <c r="AT186" s="3">
        <v>90</v>
      </c>
      <c r="AU186" s="3">
        <v>46</v>
      </c>
      <c r="AV186" s="3">
        <v>1.0469999999999999</v>
      </c>
      <c r="AW186" s="3">
        <v>1</v>
      </c>
      <c r="AZ186" s="3">
        <v>1</v>
      </c>
      <c r="BA186" s="3">
        <v>56.35</v>
      </c>
      <c r="BB186" s="3">
        <v>1</v>
      </c>
      <c r="BC186" s="3">
        <v>1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0</v>
      </c>
      <c r="BI186" s="3">
        <v>2</v>
      </c>
      <c r="BJ186" s="3" t="s">
        <v>28</v>
      </c>
      <c r="BM186" s="3">
        <v>72</v>
      </c>
      <c r="BN186" s="3">
        <v>0</v>
      </c>
      <c r="BO186" s="3" t="s">
        <v>25</v>
      </c>
      <c r="BP186" s="3">
        <v>1</v>
      </c>
      <c r="BQ186" s="3">
        <v>40</v>
      </c>
      <c r="BR186" s="3">
        <v>0</v>
      </c>
      <c r="BS186" s="3">
        <v>56.35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90</v>
      </c>
      <c r="CA186" s="3">
        <v>46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1356</v>
      </c>
      <c r="CO186" s="3">
        <v>0</v>
      </c>
      <c r="CP186" s="3">
        <f t="shared" si="264"/>
        <v>1911.39</v>
      </c>
      <c r="CQ186" s="3">
        <f t="shared" si="265"/>
        <v>0</v>
      </c>
      <c r="CR186" s="3">
        <f>(ROUND((ROUND((((ET186*1.2))*AV186*1),2)*BB186),2)+ROUND((ROUND(((AE186-((EU186*1.2)))*AV186*1),2)*BS186),2))</f>
        <v>0</v>
      </c>
      <c r="CS186" s="3">
        <f>(ROUND((ROUND((((EU186*1.2))*AV186*1),2)*BS186),2)+ROUND((ROUND(((AE186-((EU186*1.2)))*AV186*1),2)*BS186),2))</f>
        <v>0</v>
      </c>
      <c r="CT186" s="3">
        <f t="shared" si="266"/>
        <v>477.85</v>
      </c>
      <c r="CU186" s="3">
        <f t="shared" si="267"/>
        <v>0</v>
      </c>
      <c r="CV186" s="3">
        <f t="shared" si="268"/>
        <v>0.65332799999999991</v>
      </c>
      <c r="CW186" s="3">
        <f t="shared" si="269"/>
        <v>0</v>
      </c>
      <c r="CX186" s="3">
        <f t="shared" si="270"/>
        <v>0</v>
      </c>
      <c r="CY186" s="3">
        <f>(ROUND((((S186+ROUND((ROUND((((EU186*1.2))*AV186*1),2)*BS186),2))*AT186)/100),2)+ROUND(((ROUND((ROUND(((AE186-((EU186*1.2)))*AV186*1),2)*BS186),2)*AT186)/100),2))</f>
        <v>1720.25</v>
      </c>
      <c r="CZ186" s="3">
        <f>(ROUND((((S186+ROUND((ROUND((((EU186*1.2))*AV186*1),2)*BS186),2))*AU186)/100),2)+ROUND(((ROUND((ROUND(((AE186-((EU186*1.2)))*AV186*1),2)*BS186),2)*AU186)/100),2))</f>
        <v>879.24</v>
      </c>
      <c r="DB186" s="3">
        <v>126</v>
      </c>
      <c r="DC186" s="3" t="s">
        <v>3</v>
      </c>
      <c r="DD186" s="3" t="s">
        <v>82</v>
      </c>
      <c r="DE186" s="3" t="s">
        <v>83</v>
      </c>
      <c r="DF186" s="3" t="s">
        <v>83</v>
      </c>
      <c r="DG186" s="3" t="s">
        <v>83</v>
      </c>
      <c r="DH186" s="3" t="s">
        <v>3</v>
      </c>
      <c r="DI186" s="3" t="s">
        <v>83</v>
      </c>
      <c r="DJ186" s="3" t="s">
        <v>83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1013</v>
      </c>
      <c r="DV186" s="3" t="s">
        <v>27</v>
      </c>
      <c r="DW186" s="3" t="s">
        <v>27</v>
      </c>
      <c r="DX186" s="3">
        <v>1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55393976</v>
      </c>
      <c r="EF186" s="3">
        <v>40</v>
      </c>
      <c r="EG186" s="3" t="s">
        <v>31</v>
      </c>
      <c r="EH186" s="3">
        <v>0</v>
      </c>
      <c r="EI186" s="3" t="s">
        <v>3</v>
      </c>
      <c r="EJ186" s="3">
        <v>2</v>
      </c>
      <c r="EK186" s="3">
        <v>72</v>
      </c>
      <c r="EL186" s="3" t="s">
        <v>32</v>
      </c>
      <c r="EM186" s="3" t="s">
        <v>33</v>
      </c>
      <c r="EO186" s="3" t="s">
        <v>87</v>
      </c>
      <c r="EQ186" s="3">
        <v>0</v>
      </c>
      <c r="ER186" s="3">
        <v>6.75</v>
      </c>
      <c r="ES186" s="3">
        <v>0</v>
      </c>
      <c r="ET186" s="3">
        <v>0</v>
      </c>
      <c r="EU186" s="3">
        <v>0</v>
      </c>
      <c r="EV186" s="3">
        <v>6.75</v>
      </c>
      <c r="EW186" s="3">
        <v>0.52</v>
      </c>
      <c r="EX186" s="3">
        <v>0</v>
      </c>
      <c r="EY186" s="3">
        <v>0</v>
      </c>
      <c r="FQ186" s="3">
        <v>0</v>
      </c>
      <c r="FR186" s="3">
        <v>0</v>
      </c>
      <c r="FS186" s="3">
        <v>0</v>
      </c>
      <c r="FX186" s="3">
        <v>90</v>
      </c>
      <c r="FY186" s="3">
        <v>46</v>
      </c>
      <c r="GA186" s="3" t="s">
        <v>3</v>
      </c>
      <c r="GD186" s="3">
        <v>1</v>
      </c>
      <c r="GF186" s="3">
        <v>-1834868417</v>
      </c>
      <c r="GG186" s="3">
        <v>2</v>
      </c>
      <c r="GH186" s="3">
        <v>1</v>
      </c>
      <c r="GI186" s="3">
        <v>2</v>
      </c>
      <c r="GJ186" s="3">
        <v>0</v>
      </c>
      <c r="GK186" s="3">
        <v>0</v>
      </c>
      <c r="GL186" s="3">
        <f t="shared" si="271"/>
        <v>0</v>
      </c>
      <c r="GM186" s="3">
        <f t="shared" si="272"/>
        <v>4510.88</v>
      </c>
      <c r="GN186" s="3">
        <f t="shared" si="273"/>
        <v>0</v>
      </c>
      <c r="GO186" s="3">
        <f t="shared" si="274"/>
        <v>4510.88</v>
      </c>
      <c r="GP186" s="3">
        <f t="shared" si="275"/>
        <v>0</v>
      </c>
      <c r="GR186" s="3">
        <v>0</v>
      </c>
      <c r="GS186" s="3">
        <v>3</v>
      </c>
      <c r="GT186" s="3">
        <v>0</v>
      </c>
      <c r="GU186" s="3" t="s">
        <v>3</v>
      </c>
      <c r="GV186" s="3">
        <f t="shared" si="276"/>
        <v>0</v>
      </c>
      <c r="GW186" s="3">
        <v>1</v>
      </c>
      <c r="GX186" s="3">
        <f t="shared" si="277"/>
        <v>0</v>
      </c>
      <c r="HA186" s="3">
        <v>0</v>
      </c>
      <c r="HB186" s="3">
        <v>0</v>
      </c>
      <c r="HC186" s="3">
        <f t="shared" si="278"/>
        <v>0</v>
      </c>
      <c r="HE186" s="3" t="s">
        <v>3</v>
      </c>
      <c r="HF186" s="3" t="s">
        <v>3</v>
      </c>
      <c r="HM186" s="3" t="s">
        <v>3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5">
      <c r="A187" s="2">
        <v>18</v>
      </c>
      <c r="B187" s="2">
        <v>1</v>
      </c>
      <c r="C187" s="2">
        <v>360</v>
      </c>
      <c r="D187" s="2"/>
      <c r="E187" s="2" t="s">
        <v>316</v>
      </c>
      <c r="F187" s="2" t="s">
        <v>209</v>
      </c>
      <c r="G187" s="2" t="s">
        <v>210</v>
      </c>
      <c r="H187" s="2" t="s">
        <v>211</v>
      </c>
      <c r="I187" s="2">
        <f>I185*J187</f>
        <v>1.3999999999999999E-4</v>
      </c>
      <c r="J187" s="2">
        <v>3.4999999999999997E-5</v>
      </c>
      <c r="K187" s="2">
        <v>3.5000000000000004E-5</v>
      </c>
      <c r="L187" s="2"/>
      <c r="M187" s="2"/>
      <c r="N187" s="2"/>
      <c r="O187" s="2">
        <f t="shared" si="254"/>
        <v>3.15</v>
      </c>
      <c r="P187" s="2">
        <f t="shared" si="255"/>
        <v>3.15</v>
      </c>
      <c r="Q187" s="2">
        <f>(ROUND((ROUND(((ET187)*AV187*I187),2)*BB187),2)+ROUND((ROUND(((AE187-(EU187))*AV187*I187),2)*BS187),2))</f>
        <v>0</v>
      </c>
      <c r="R187" s="2">
        <f>(ROUND((ROUND(((EU187)*AV187*I187),2)*BS187),2)+ROUND((ROUND(((AE187-(EU187))*AV187*I187),2)*BS187),2))</f>
        <v>0</v>
      </c>
      <c r="S187" s="2">
        <f t="shared" si="256"/>
        <v>0</v>
      </c>
      <c r="T187" s="2">
        <f t="shared" si="257"/>
        <v>0</v>
      </c>
      <c r="U187" s="2">
        <f t="shared" si="258"/>
        <v>0</v>
      </c>
      <c r="V187" s="2">
        <f t="shared" si="259"/>
        <v>0</v>
      </c>
      <c r="W187" s="2">
        <f t="shared" si="260"/>
        <v>0</v>
      </c>
      <c r="X187" s="2">
        <f>(ROUND((((S187+ROUND((ROUND(((EU187)*AV187*I187),2)*BS187),2))*AT187)/100),2)+ROUND(((ROUND((ROUND(((AE187-(EU187))*AV187*I187),2)*BS187),2)*AT187)/100),2))</f>
        <v>0</v>
      </c>
      <c r="Y187" s="2">
        <f>(ROUND((((S187+ROUND((ROUND(((EU187)*AV187*I187),2)*BS187),2))*AU187)/100),2)+ROUND(((ROUND((ROUND(((AE187-(EU187))*AV187*I187),2)*BS187),2)*AU187)/100),2))</f>
        <v>0</v>
      </c>
      <c r="Z187" s="2"/>
      <c r="AA187" s="2">
        <v>55944368</v>
      </c>
      <c r="AB187" s="2">
        <f t="shared" si="261"/>
        <v>22524.65</v>
      </c>
      <c r="AC187" s="2">
        <f>ROUND((ES187),6)</f>
        <v>22524.65</v>
      </c>
      <c r="AD187" s="2">
        <f>ROUND((((ET187)-(EU187))+AE187),6)</f>
        <v>0</v>
      </c>
      <c r="AE187" s="2">
        <f>ROUND((EU187),6)</f>
        <v>0</v>
      </c>
      <c r="AF187" s="2">
        <f>ROUND((EV187),6)</f>
        <v>0</v>
      </c>
      <c r="AG187" s="2">
        <f t="shared" si="262"/>
        <v>0</v>
      </c>
      <c r="AH187" s="2">
        <f>(EW187)</f>
        <v>0</v>
      </c>
      <c r="AI187" s="2">
        <f>(EX187)</f>
        <v>0</v>
      </c>
      <c r="AJ187" s="2">
        <f t="shared" si="263"/>
        <v>0</v>
      </c>
      <c r="AK187" s="2">
        <v>22524.65</v>
      </c>
      <c r="AL187" s="2">
        <v>22524.65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90</v>
      </c>
      <c r="AU187" s="2">
        <v>46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2</v>
      </c>
      <c r="BJ187" s="2" t="s">
        <v>212</v>
      </c>
      <c r="BK187" s="2"/>
      <c r="BL187" s="2"/>
      <c r="BM187" s="2">
        <v>72</v>
      </c>
      <c r="BN187" s="2">
        <v>0</v>
      </c>
      <c r="BO187" s="2" t="s">
        <v>3</v>
      </c>
      <c r="BP187" s="2">
        <v>0</v>
      </c>
      <c r="BQ187" s="2">
        <v>40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90</v>
      </c>
      <c r="CA187" s="2">
        <v>46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3</v>
      </c>
      <c r="CO187" s="2">
        <v>0</v>
      </c>
      <c r="CP187" s="2">
        <f t="shared" si="264"/>
        <v>3.15</v>
      </c>
      <c r="CQ187" s="2">
        <f t="shared" si="265"/>
        <v>22524.65</v>
      </c>
      <c r="CR187" s="2">
        <f>(ROUND((ROUND(((ET187)*AV187*1),2)*BB187),2)+ROUND((ROUND(((AE187-(EU187))*AV187*1),2)*BS187),2))</f>
        <v>0</v>
      </c>
      <c r="CS187" s="2">
        <f>(ROUND((ROUND(((EU187)*AV187*1),2)*BS187),2)+ROUND((ROUND(((AE187-(EU187))*AV187*1),2)*BS187),2))</f>
        <v>0</v>
      </c>
      <c r="CT187" s="2">
        <f t="shared" si="266"/>
        <v>0</v>
      </c>
      <c r="CU187" s="2">
        <f t="shared" si="267"/>
        <v>0</v>
      </c>
      <c r="CV187" s="2">
        <f t="shared" si="268"/>
        <v>0</v>
      </c>
      <c r="CW187" s="2">
        <f t="shared" si="269"/>
        <v>0</v>
      </c>
      <c r="CX187" s="2">
        <f t="shared" si="270"/>
        <v>0</v>
      </c>
      <c r="CY187" s="2">
        <f>(ROUND((((S187+ROUND((ROUND(((EU187)*AV187*1),2)*BS187),2))*AT187)/100),2)+ROUND(((ROUND((ROUND(((AE187-(EU187))*AV187*1),2)*BS187),2)*AT187)/100),2))</f>
        <v>0</v>
      </c>
      <c r="CZ187" s="2">
        <f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1009</v>
      </c>
      <c r="DV187" s="2" t="s">
        <v>211</v>
      </c>
      <c r="DW187" s="2" t="s">
        <v>211</v>
      </c>
      <c r="DX187" s="2">
        <v>1000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55393976</v>
      </c>
      <c r="EF187" s="2">
        <v>40</v>
      </c>
      <c r="EG187" s="2" t="s">
        <v>31</v>
      </c>
      <c r="EH187" s="2">
        <v>0</v>
      </c>
      <c r="EI187" s="2" t="s">
        <v>3</v>
      </c>
      <c r="EJ187" s="2">
        <v>2</v>
      </c>
      <c r="EK187" s="2">
        <v>72</v>
      </c>
      <c r="EL187" s="2" t="s">
        <v>32</v>
      </c>
      <c r="EM187" s="2" t="s">
        <v>33</v>
      </c>
      <c r="EN187" s="2"/>
      <c r="EO187" s="2" t="s">
        <v>3</v>
      </c>
      <c r="EP187" s="2"/>
      <c r="EQ187" s="2">
        <v>0</v>
      </c>
      <c r="ER187" s="2">
        <v>22524.65</v>
      </c>
      <c r="ES187" s="2">
        <v>22524.65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90</v>
      </c>
      <c r="FY187" s="2">
        <v>46</v>
      </c>
      <c r="FZ187" s="2"/>
      <c r="GA187" s="2" t="s">
        <v>3</v>
      </c>
      <c r="GB187" s="2"/>
      <c r="GC187" s="2"/>
      <c r="GD187" s="2">
        <v>1</v>
      </c>
      <c r="GE187" s="2"/>
      <c r="GF187" s="2">
        <v>1706974629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271"/>
        <v>0</v>
      </c>
      <c r="GM187" s="2">
        <f t="shared" si="272"/>
        <v>3.15</v>
      </c>
      <c r="GN187" s="2">
        <f t="shared" si="273"/>
        <v>0</v>
      </c>
      <c r="GO187" s="2">
        <f t="shared" si="274"/>
        <v>3.15</v>
      </c>
      <c r="GP187" s="2">
        <f t="shared" si="275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276"/>
        <v>0</v>
      </c>
      <c r="GW187" s="2">
        <v>1</v>
      </c>
      <c r="GX187" s="2">
        <f t="shared" si="277"/>
        <v>0</v>
      </c>
      <c r="GY187" s="2"/>
      <c r="GZ187" s="2"/>
      <c r="HA187" s="2">
        <v>0</v>
      </c>
      <c r="HB187" s="2">
        <v>0</v>
      </c>
      <c r="HC187" s="2">
        <f t="shared" si="278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82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5">
      <c r="A188" s="3">
        <v>18</v>
      </c>
      <c r="B188" s="3">
        <v>1</v>
      </c>
      <c r="C188" s="3">
        <v>362</v>
      </c>
      <c r="E188" s="3" t="s">
        <v>316</v>
      </c>
      <c r="F188" s="3" t="s">
        <v>209</v>
      </c>
      <c r="G188" s="3" t="s">
        <v>210</v>
      </c>
      <c r="H188" s="3" t="s">
        <v>211</v>
      </c>
      <c r="I188" s="3">
        <f>I186*J188</f>
        <v>1.3999999999999999E-4</v>
      </c>
      <c r="J188" s="3">
        <v>3.4999999999999997E-5</v>
      </c>
      <c r="K188" s="3">
        <v>3.5000000000000004E-5</v>
      </c>
      <c r="O188" s="3">
        <f t="shared" si="254"/>
        <v>18.68</v>
      </c>
      <c r="P188" s="3">
        <f t="shared" si="255"/>
        <v>18.68</v>
      </c>
      <c r="Q188" s="3">
        <f>(ROUND((ROUND(((ET188)*AV188*I188),2)*BB188),2)+ROUND((ROUND(((AE188-(EU188))*AV188*I188),2)*BS188),2))</f>
        <v>0</v>
      </c>
      <c r="R188" s="3">
        <f>(ROUND((ROUND(((EU188)*AV188*I188),2)*BS188),2)+ROUND((ROUND(((AE188-(EU188))*AV188*I188),2)*BS188),2))</f>
        <v>0</v>
      </c>
      <c r="S188" s="3">
        <f t="shared" si="256"/>
        <v>0</v>
      </c>
      <c r="T188" s="3">
        <f t="shared" si="257"/>
        <v>0</v>
      </c>
      <c r="U188" s="3">
        <f t="shared" si="258"/>
        <v>0</v>
      </c>
      <c r="V188" s="3">
        <f t="shared" si="259"/>
        <v>0</v>
      </c>
      <c r="W188" s="3">
        <f t="shared" si="260"/>
        <v>0</v>
      </c>
      <c r="X188" s="3">
        <f>(ROUND((((S188+ROUND((ROUND(((EU188)*AV188*I188),2)*BS188),2))*AT188)/100),2)+ROUND(((ROUND((ROUND(((AE188-(EU188))*AV188*I188),2)*BS188),2)*AT188)/100),2))</f>
        <v>0</v>
      </c>
      <c r="Y188" s="3">
        <f>(ROUND((((S188+ROUND((ROUND(((EU188)*AV188*I188),2)*BS188),2))*AU188)/100),2)+ROUND(((ROUND((ROUND(((AE188-(EU188))*AV188*I188),2)*BS188),2)*AU188)/100),2))</f>
        <v>0</v>
      </c>
      <c r="AA188" s="3">
        <v>55944370</v>
      </c>
      <c r="AB188" s="3">
        <f t="shared" si="261"/>
        <v>22524.65</v>
      </c>
      <c r="AC188" s="3">
        <f>ROUND((ES188),6)</f>
        <v>22524.65</v>
      </c>
      <c r="AD188" s="3">
        <f>ROUND((((ET188)-(EU188))+AE188),6)</f>
        <v>0</v>
      </c>
      <c r="AE188" s="3">
        <f>ROUND((EU188),6)</f>
        <v>0</v>
      </c>
      <c r="AF188" s="3">
        <f>ROUND((EV188),6)</f>
        <v>0</v>
      </c>
      <c r="AG188" s="3">
        <f t="shared" si="262"/>
        <v>0</v>
      </c>
      <c r="AH188" s="3">
        <f>(EW188)</f>
        <v>0</v>
      </c>
      <c r="AI188" s="3">
        <f>(EX188)</f>
        <v>0</v>
      </c>
      <c r="AJ188" s="3">
        <f t="shared" si="263"/>
        <v>0</v>
      </c>
      <c r="AK188" s="3">
        <v>22524.65</v>
      </c>
      <c r="AL188" s="3">
        <v>22524.65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90</v>
      </c>
      <c r="AU188" s="3">
        <v>46</v>
      </c>
      <c r="AV188" s="3">
        <v>1</v>
      </c>
      <c r="AW188" s="3">
        <v>1</v>
      </c>
      <c r="AZ188" s="3">
        <v>1</v>
      </c>
      <c r="BA188" s="3">
        <v>1</v>
      </c>
      <c r="BB188" s="3">
        <v>1</v>
      </c>
      <c r="BC188" s="3">
        <v>5.93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3</v>
      </c>
      <c r="BI188" s="3">
        <v>2</v>
      </c>
      <c r="BJ188" s="3" t="s">
        <v>212</v>
      </c>
      <c r="BM188" s="3">
        <v>72</v>
      </c>
      <c r="BN188" s="3">
        <v>0</v>
      </c>
      <c r="BO188" s="3" t="s">
        <v>209</v>
      </c>
      <c r="BP188" s="3">
        <v>1</v>
      </c>
      <c r="BQ188" s="3">
        <v>40</v>
      </c>
      <c r="BR188" s="3">
        <v>0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90</v>
      </c>
      <c r="CA188" s="3">
        <v>46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3</v>
      </c>
      <c r="CO188" s="3">
        <v>0</v>
      </c>
      <c r="CP188" s="3">
        <f t="shared" si="264"/>
        <v>18.68</v>
      </c>
      <c r="CQ188" s="3">
        <f t="shared" si="265"/>
        <v>133571.17000000001</v>
      </c>
      <c r="CR188" s="3">
        <f>(ROUND((ROUND(((ET188)*AV188*1),2)*BB188),2)+ROUND((ROUND(((AE188-(EU188))*AV188*1),2)*BS188),2))</f>
        <v>0</v>
      </c>
      <c r="CS188" s="3">
        <f>(ROUND((ROUND(((EU188)*AV188*1),2)*BS188),2)+ROUND((ROUND(((AE188-(EU188))*AV188*1),2)*BS188),2))</f>
        <v>0</v>
      </c>
      <c r="CT188" s="3">
        <f t="shared" si="266"/>
        <v>0</v>
      </c>
      <c r="CU188" s="3">
        <f t="shared" si="267"/>
        <v>0</v>
      </c>
      <c r="CV188" s="3">
        <f t="shared" si="268"/>
        <v>0</v>
      </c>
      <c r="CW188" s="3">
        <f t="shared" si="269"/>
        <v>0</v>
      </c>
      <c r="CX188" s="3">
        <f t="shared" si="270"/>
        <v>0</v>
      </c>
      <c r="CY188" s="3">
        <f>(ROUND((((S188+ROUND((ROUND(((EU188)*AV188*1),2)*BS188),2))*AT188)/100),2)+ROUND(((ROUND((ROUND(((AE188-(EU188))*AV188*1),2)*BS188),2)*AT188)/100),2))</f>
        <v>0</v>
      </c>
      <c r="CZ188" s="3">
        <f>(ROUND((((S188+ROUND((ROUND(((EU188)*AV188*1),2)*BS188),2))*AU188)/100),2)+ROUND(((ROUND((ROUND(((AE188-(EU188))*AV188*1),2)*BS188),2)*AU188)/100),2))</f>
        <v>0</v>
      </c>
      <c r="DC188" s="3" t="s">
        <v>3</v>
      </c>
      <c r="DD188" s="3" t="s">
        <v>3</v>
      </c>
      <c r="DE188" s="3" t="s">
        <v>3</v>
      </c>
      <c r="DF188" s="3" t="s">
        <v>3</v>
      </c>
      <c r="DG188" s="3" t="s">
        <v>3</v>
      </c>
      <c r="DH188" s="3" t="s">
        <v>3</v>
      </c>
      <c r="DI188" s="3" t="s">
        <v>3</v>
      </c>
      <c r="DJ188" s="3" t="s">
        <v>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1009</v>
      </c>
      <c r="DV188" s="3" t="s">
        <v>211</v>
      </c>
      <c r="DW188" s="3" t="s">
        <v>211</v>
      </c>
      <c r="DX188" s="3">
        <v>1000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55393976</v>
      </c>
      <c r="EF188" s="3">
        <v>40</v>
      </c>
      <c r="EG188" s="3" t="s">
        <v>31</v>
      </c>
      <c r="EH188" s="3">
        <v>0</v>
      </c>
      <c r="EI188" s="3" t="s">
        <v>3</v>
      </c>
      <c r="EJ188" s="3">
        <v>2</v>
      </c>
      <c r="EK188" s="3">
        <v>72</v>
      </c>
      <c r="EL188" s="3" t="s">
        <v>32</v>
      </c>
      <c r="EM188" s="3" t="s">
        <v>33</v>
      </c>
      <c r="EO188" s="3" t="s">
        <v>3</v>
      </c>
      <c r="EQ188" s="3">
        <v>0</v>
      </c>
      <c r="ER188" s="3">
        <v>22524.65</v>
      </c>
      <c r="ES188" s="3">
        <v>22524.65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FQ188" s="3">
        <v>0</v>
      </c>
      <c r="FR188" s="3">
        <v>0</v>
      </c>
      <c r="FS188" s="3">
        <v>0</v>
      </c>
      <c r="FX188" s="3">
        <v>90</v>
      </c>
      <c r="FY188" s="3">
        <v>46</v>
      </c>
      <c r="GA188" s="3" t="s">
        <v>3</v>
      </c>
      <c r="GD188" s="3">
        <v>1</v>
      </c>
      <c r="GF188" s="3">
        <v>1706974629</v>
      </c>
      <c r="GG188" s="3">
        <v>2</v>
      </c>
      <c r="GH188" s="3">
        <v>1</v>
      </c>
      <c r="GI188" s="3">
        <v>2</v>
      </c>
      <c r="GJ188" s="3">
        <v>0</v>
      </c>
      <c r="GK188" s="3">
        <v>0</v>
      </c>
      <c r="GL188" s="3">
        <f t="shared" si="271"/>
        <v>0</v>
      </c>
      <c r="GM188" s="3">
        <f t="shared" si="272"/>
        <v>18.68</v>
      </c>
      <c r="GN188" s="3">
        <f t="shared" si="273"/>
        <v>0</v>
      </c>
      <c r="GO188" s="3">
        <f t="shared" si="274"/>
        <v>18.68</v>
      </c>
      <c r="GP188" s="3">
        <f t="shared" si="275"/>
        <v>0</v>
      </c>
      <c r="GR188" s="3">
        <v>0</v>
      </c>
      <c r="GS188" s="3">
        <v>3</v>
      </c>
      <c r="GT188" s="3">
        <v>0</v>
      </c>
      <c r="GU188" s="3" t="s">
        <v>3</v>
      </c>
      <c r="GV188" s="3">
        <f t="shared" si="276"/>
        <v>0</v>
      </c>
      <c r="GW188" s="3">
        <v>1</v>
      </c>
      <c r="GX188" s="3">
        <f t="shared" si="277"/>
        <v>0</v>
      </c>
      <c r="HA188" s="3">
        <v>0</v>
      </c>
      <c r="HB188" s="3">
        <v>0</v>
      </c>
      <c r="HC188" s="3">
        <f t="shared" si="278"/>
        <v>0</v>
      </c>
      <c r="HE188" s="3" t="s">
        <v>3</v>
      </c>
      <c r="HF188" s="3" t="s">
        <v>3</v>
      </c>
      <c r="HM188" s="3" t="s">
        <v>82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5">
      <c r="A189" s="2">
        <v>17</v>
      </c>
      <c r="B189" s="2">
        <v>1</v>
      </c>
      <c r="C189" s="2">
        <f>ROW(SmtRes!A377)</f>
        <v>377</v>
      </c>
      <c r="D189" s="2">
        <f>ROW(EtalonRes!A506)</f>
        <v>506</v>
      </c>
      <c r="E189" s="2" t="s">
        <v>3</v>
      </c>
      <c r="F189" s="2" t="s">
        <v>51</v>
      </c>
      <c r="G189" s="2" t="s">
        <v>317</v>
      </c>
      <c r="H189" s="2" t="s">
        <v>27</v>
      </c>
      <c r="I189" s="2">
        <v>4</v>
      </c>
      <c r="J189" s="2">
        <v>0</v>
      </c>
      <c r="K189" s="2">
        <v>4</v>
      </c>
      <c r="L189" s="2"/>
      <c r="M189" s="2"/>
      <c r="N189" s="2"/>
      <c r="O189" s="2">
        <f t="shared" si="254"/>
        <v>1133.5899999999999</v>
      </c>
      <c r="P189" s="2">
        <f t="shared" si="255"/>
        <v>223.2</v>
      </c>
      <c r="Q189" s="2">
        <f>(ROUND((ROUND((((ET189*1.2))*AV189*I189),2)*BB189),2)+ROUND((ROUND(((AE189-((EU189*1.2)))*AV189*I189),2)*BS189),2))</f>
        <v>230.83</v>
      </c>
      <c r="R189" s="2">
        <f>(ROUND((ROUND((((EU189*1.2))*AV189*I189),2)*BS189),2)+ROUND((ROUND(((AE189-((EU189*1.2)))*AV189*I189),2)*BS189),2))</f>
        <v>25.38</v>
      </c>
      <c r="S189" s="2">
        <f t="shared" si="256"/>
        <v>679.56</v>
      </c>
      <c r="T189" s="2">
        <f t="shared" si="257"/>
        <v>0</v>
      </c>
      <c r="U189" s="2">
        <f t="shared" si="258"/>
        <v>46.738079999999997</v>
      </c>
      <c r="V189" s="2">
        <f t="shared" si="259"/>
        <v>0</v>
      </c>
      <c r="W189" s="2">
        <f t="shared" si="260"/>
        <v>0</v>
      </c>
      <c r="X189" s="2">
        <f>(ROUND((((S189+ROUND((ROUND((((EU189*1.2))*AV189*I189),2)*BS189),2))*AT189)/100),2)+ROUND(((ROUND((ROUND(((AE189-((EU189*1.2)))*AV189*I189),2)*BS189),2)*AT189)/100),2))</f>
        <v>634.45000000000005</v>
      </c>
      <c r="Y189" s="2">
        <f>(ROUND((((S189+ROUND((ROUND((((EU189*1.2))*AV189*I189),2)*BS189),2))*AU189)/100),2)+ROUND(((ROUND((ROUND(((AE189-((EU189*1.2)))*AV189*I189),2)*BS189),2)*AU189)/100),2))</f>
        <v>324.27</v>
      </c>
      <c r="Z189" s="2"/>
      <c r="AA189" s="2">
        <v>-1</v>
      </c>
      <c r="AB189" s="2">
        <f t="shared" si="261"/>
        <v>273.18</v>
      </c>
      <c r="AC189" s="2">
        <f>ROUND(((ES189*1)),6)</f>
        <v>55.8</v>
      </c>
      <c r="AD189" s="2">
        <f>ROUND(((((ET189*1.2))-((EU189*1.2)))+AE189),6)</f>
        <v>55.116</v>
      </c>
      <c r="AE189" s="2">
        <f>ROUND(((EU189*1.2)),6)</f>
        <v>6.06</v>
      </c>
      <c r="AF189" s="2">
        <f>ROUND(((EV189*1.2)),6)</f>
        <v>162.26400000000001</v>
      </c>
      <c r="AG189" s="2">
        <f t="shared" si="262"/>
        <v>0</v>
      </c>
      <c r="AH189" s="2">
        <f>((EW189*1.2))</f>
        <v>11.16</v>
      </c>
      <c r="AI189" s="2">
        <f>((EX189*1.2))</f>
        <v>0</v>
      </c>
      <c r="AJ189" s="2">
        <f t="shared" si="263"/>
        <v>0</v>
      </c>
      <c r="AK189" s="2">
        <v>236.95</v>
      </c>
      <c r="AL189" s="2">
        <v>55.8</v>
      </c>
      <c r="AM189" s="2">
        <v>45.93</v>
      </c>
      <c r="AN189" s="2">
        <v>5.05</v>
      </c>
      <c r="AO189" s="2">
        <v>135.22</v>
      </c>
      <c r="AP189" s="2">
        <v>0</v>
      </c>
      <c r="AQ189" s="2">
        <v>9.3000000000000007</v>
      </c>
      <c r="AR189" s="2">
        <v>0</v>
      </c>
      <c r="AS189" s="2">
        <v>0</v>
      </c>
      <c r="AT189" s="2">
        <v>90</v>
      </c>
      <c r="AU189" s="2">
        <v>46</v>
      </c>
      <c r="AV189" s="2">
        <v>1.0469999999999999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0</v>
      </c>
      <c r="BI189" s="2">
        <v>2</v>
      </c>
      <c r="BJ189" s="2" t="s">
        <v>53</v>
      </c>
      <c r="BK189" s="2"/>
      <c r="BL189" s="2"/>
      <c r="BM189" s="2">
        <v>68</v>
      </c>
      <c r="BN189" s="2">
        <v>0</v>
      </c>
      <c r="BO189" s="2" t="s">
        <v>51</v>
      </c>
      <c r="BP189" s="2">
        <v>1</v>
      </c>
      <c r="BQ189" s="2">
        <v>40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90</v>
      </c>
      <c r="CA189" s="2">
        <v>46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1356</v>
      </c>
      <c r="CO189" s="2">
        <v>0</v>
      </c>
      <c r="CP189" s="2">
        <f t="shared" si="264"/>
        <v>1133.5899999999999</v>
      </c>
      <c r="CQ189" s="2">
        <f t="shared" si="265"/>
        <v>55.8</v>
      </c>
      <c r="CR189" s="2">
        <f>(ROUND((ROUND((((ET189*1.2))*AV189*1),2)*BB189),2)+ROUND((ROUND(((AE189-((EU189*1.2)))*AV189*1),2)*BS189),2))</f>
        <v>57.71</v>
      </c>
      <c r="CS189" s="2">
        <f>(ROUND((ROUND((((EU189*1.2))*AV189*1),2)*BS189),2)+ROUND((ROUND(((AE189-((EU189*1.2)))*AV189*1),2)*BS189),2))</f>
        <v>6.34</v>
      </c>
      <c r="CT189" s="2">
        <f t="shared" si="266"/>
        <v>169.89</v>
      </c>
      <c r="CU189" s="2">
        <f t="shared" si="267"/>
        <v>0</v>
      </c>
      <c r="CV189" s="2">
        <f t="shared" si="268"/>
        <v>11.684519999999999</v>
      </c>
      <c r="CW189" s="2">
        <f t="shared" si="269"/>
        <v>0</v>
      </c>
      <c r="CX189" s="2">
        <f t="shared" si="270"/>
        <v>0</v>
      </c>
      <c r="CY189" s="2">
        <f>(ROUND((((S189+ROUND((ROUND((((EU189*1.2))*AV189*1),2)*BS189),2))*AT189)/100),2)+ROUND(((ROUND((ROUND(((AE189-((EU189*1.2)))*AV189*1),2)*BS189),2)*AT189)/100),2))</f>
        <v>617.30999999999995</v>
      </c>
      <c r="CZ189" s="2">
        <f>(ROUND((((S189+ROUND((ROUND((((EU189*1.2))*AV189*1),2)*BS189),2))*AU189)/100),2)+ROUND(((ROUND((ROUND(((AE189-((EU189*1.2)))*AV189*1),2)*BS189),2)*AU189)/100),2))</f>
        <v>315.51</v>
      </c>
      <c r="DA189" s="2"/>
      <c r="DB189" s="2">
        <v>127</v>
      </c>
      <c r="DC189" s="2" t="s">
        <v>3</v>
      </c>
      <c r="DD189" s="2" t="s">
        <v>82</v>
      </c>
      <c r="DE189" s="2" t="s">
        <v>83</v>
      </c>
      <c r="DF189" s="2" t="s">
        <v>83</v>
      </c>
      <c r="DG189" s="2" t="s">
        <v>83</v>
      </c>
      <c r="DH189" s="2" t="s">
        <v>3</v>
      </c>
      <c r="DI189" s="2" t="s">
        <v>83</v>
      </c>
      <c r="DJ189" s="2" t="s">
        <v>83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1013</v>
      </c>
      <c r="DV189" s="2" t="s">
        <v>27</v>
      </c>
      <c r="DW189" s="2" t="s">
        <v>27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55393972</v>
      </c>
      <c r="EF189" s="2">
        <v>40</v>
      </c>
      <c r="EG189" s="2" t="s">
        <v>31</v>
      </c>
      <c r="EH189" s="2">
        <v>0</v>
      </c>
      <c r="EI189" s="2" t="s">
        <v>3</v>
      </c>
      <c r="EJ189" s="2">
        <v>2</v>
      </c>
      <c r="EK189" s="2">
        <v>68</v>
      </c>
      <c r="EL189" s="2" t="s">
        <v>54</v>
      </c>
      <c r="EM189" s="2" t="s">
        <v>55</v>
      </c>
      <c r="EN189" s="2"/>
      <c r="EO189" s="2" t="s">
        <v>87</v>
      </c>
      <c r="EP189" s="2"/>
      <c r="EQ189" s="2">
        <v>132096</v>
      </c>
      <c r="ER189" s="2">
        <v>236.95</v>
      </c>
      <c r="ES189" s="2">
        <v>55.8</v>
      </c>
      <c r="ET189" s="2">
        <v>45.93</v>
      </c>
      <c r="EU189" s="2">
        <v>5.05</v>
      </c>
      <c r="EV189" s="2">
        <v>135.22</v>
      </c>
      <c r="EW189" s="2">
        <v>9.3000000000000007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90</v>
      </c>
      <c r="FY189" s="2">
        <v>46</v>
      </c>
      <c r="FZ189" s="2"/>
      <c r="GA189" s="2" t="s">
        <v>3</v>
      </c>
      <c r="GB189" s="2"/>
      <c r="GC189" s="2"/>
      <c r="GD189" s="2">
        <v>1</v>
      </c>
      <c r="GE189" s="2"/>
      <c r="GF189" s="2">
        <v>1573787508</v>
      </c>
      <c r="GG189" s="2">
        <v>2</v>
      </c>
      <c r="GH189" s="2">
        <v>1</v>
      </c>
      <c r="GI189" s="2">
        <v>2</v>
      </c>
      <c r="GJ189" s="2">
        <v>0</v>
      </c>
      <c r="GK189" s="2">
        <v>0</v>
      </c>
      <c r="GL189" s="2">
        <f t="shared" si="271"/>
        <v>0</v>
      </c>
      <c r="GM189" s="2">
        <f t="shared" si="272"/>
        <v>2092.31</v>
      </c>
      <c r="GN189" s="2">
        <f t="shared" si="273"/>
        <v>0</v>
      </c>
      <c r="GO189" s="2">
        <f t="shared" si="274"/>
        <v>2092.31</v>
      </c>
      <c r="GP189" s="2">
        <f t="shared" si="275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76"/>
        <v>0</v>
      </c>
      <c r="GW189" s="2">
        <v>1</v>
      </c>
      <c r="GX189" s="2">
        <f t="shared" si="277"/>
        <v>0</v>
      </c>
      <c r="GY189" s="2"/>
      <c r="GZ189" s="2"/>
      <c r="HA189" s="2">
        <v>0</v>
      </c>
      <c r="HB189" s="2">
        <v>0</v>
      </c>
      <c r="HC189" s="2">
        <f t="shared" si="278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5">
      <c r="A190" s="3">
        <v>17</v>
      </c>
      <c r="B190" s="3">
        <v>1</v>
      </c>
      <c r="C190" s="3">
        <f>ROW(SmtRes!A392)</f>
        <v>392</v>
      </c>
      <c r="D190" s="3">
        <f>ROW(EtalonRes!A522)</f>
        <v>522</v>
      </c>
      <c r="E190" s="3" t="s">
        <v>3</v>
      </c>
      <c r="F190" s="3" t="s">
        <v>51</v>
      </c>
      <c r="G190" s="3" t="s">
        <v>317</v>
      </c>
      <c r="H190" s="3" t="s">
        <v>27</v>
      </c>
      <c r="I190" s="3">
        <v>4</v>
      </c>
      <c r="J190" s="3">
        <v>0</v>
      </c>
      <c r="K190" s="3">
        <v>4</v>
      </c>
      <c r="O190" s="3">
        <f t="shared" si="254"/>
        <v>44369.25</v>
      </c>
      <c r="P190" s="3">
        <f t="shared" si="255"/>
        <v>2345.83</v>
      </c>
      <c r="Q190" s="3">
        <f>(ROUND((ROUND((((ET190*1.2))*AV190*I190),2)*BB190),2)+ROUND((ROUND(((AE190-((EU190*1.2)))*AV190*I190),2)*BS190),2))</f>
        <v>3730.21</v>
      </c>
      <c r="R190" s="3">
        <f>(ROUND((ROUND((((EU190*1.2))*AV190*I190),2)*BS190),2)+ROUND((ROUND(((AE190-((EU190*1.2)))*AV190*I190),2)*BS190),2))</f>
        <v>1430.16</v>
      </c>
      <c r="S190" s="3">
        <f t="shared" si="256"/>
        <v>38293.21</v>
      </c>
      <c r="T190" s="3">
        <f t="shared" si="257"/>
        <v>0</v>
      </c>
      <c r="U190" s="3">
        <f t="shared" si="258"/>
        <v>46.738079999999997</v>
      </c>
      <c r="V190" s="3">
        <f t="shared" si="259"/>
        <v>0</v>
      </c>
      <c r="W190" s="3">
        <f t="shared" si="260"/>
        <v>0</v>
      </c>
      <c r="X190" s="3">
        <f>(ROUND((((S190+ROUND((ROUND((((EU190*1.2))*AV190*I190),2)*BS190),2))*AT190)/100),2)+ROUND(((ROUND((ROUND(((AE190-((EU190*1.2)))*AV190*I190),2)*BS190),2)*AT190)/100),2))</f>
        <v>35751.03</v>
      </c>
      <c r="Y190" s="3">
        <f>(ROUND((((S190+ROUND((ROUND((((EU190*1.2))*AV190*I190),2)*BS190),2))*AU190)/100),2)+ROUND(((ROUND((ROUND(((AE190-((EU190*1.2)))*AV190*I190),2)*BS190),2)*AU190)/100),2))</f>
        <v>18272.75</v>
      </c>
      <c r="AA190" s="3">
        <v>-1</v>
      </c>
      <c r="AB190" s="3">
        <f t="shared" si="261"/>
        <v>273.18</v>
      </c>
      <c r="AC190" s="3">
        <f>ROUND(((ES190*1)),6)</f>
        <v>55.8</v>
      </c>
      <c r="AD190" s="3">
        <f>ROUND(((((ET190*1.2))-((EU190*1.2)))+AE190),6)</f>
        <v>55.116</v>
      </c>
      <c r="AE190" s="3">
        <f>ROUND(((EU190*1.2)),6)</f>
        <v>6.06</v>
      </c>
      <c r="AF190" s="3">
        <f>ROUND(((EV190*1.2)),6)</f>
        <v>162.26400000000001</v>
      </c>
      <c r="AG190" s="3">
        <f t="shared" si="262"/>
        <v>0</v>
      </c>
      <c r="AH190" s="3">
        <f>((EW190*1.2))</f>
        <v>11.16</v>
      </c>
      <c r="AI190" s="3">
        <f>((EX190*1.2))</f>
        <v>0</v>
      </c>
      <c r="AJ190" s="3">
        <f t="shared" si="263"/>
        <v>0</v>
      </c>
      <c r="AK190" s="3">
        <v>236.95</v>
      </c>
      <c r="AL190" s="3">
        <v>55.8</v>
      </c>
      <c r="AM190" s="3">
        <v>45.93</v>
      </c>
      <c r="AN190" s="3">
        <v>5.05</v>
      </c>
      <c r="AO190" s="3">
        <v>135.22</v>
      </c>
      <c r="AP190" s="3">
        <v>0</v>
      </c>
      <c r="AQ190" s="3">
        <v>9.3000000000000007</v>
      </c>
      <c r="AR190" s="3">
        <v>0</v>
      </c>
      <c r="AS190" s="3">
        <v>0</v>
      </c>
      <c r="AT190" s="3">
        <v>90</v>
      </c>
      <c r="AU190" s="3">
        <v>46</v>
      </c>
      <c r="AV190" s="3">
        <v>1.0469999999999999</v>
      </c>
      <c r="AW190" s="3">
        <v>1</v>
      </c>
      <c r="AZ190" s="3">
        <v>1</v>
      </c>
      <c r="BA190" s="3">
        <v>56.35</v>
      </c>
      <c r="BB190" s="3">
        <v>16.16</v>
      </c>
      <c r="BC190" s="3">
        <v>10.51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0</v>
      </c>
      <c r="BI190" s="3">
        <v>2</v>
      </c>
      <c r="BJ190" s="3" t="s">
        <v>53</v>
      </c>
      <c r="BM190" s="3">
        <v>68</v>
      </c>
      <c r="BN190" s="3">
        <v>0</v>
      </c>
      <c r="BO190" s="3" t="s">
        <v>51</v>
      </c>
      <c r="BP190" s="3">
        <v>1</v>
      </c>
      <c r="BQ190" s="3">
        <v>40</v>
      </c>
      <c r="BR190" s="3">
        <v>0</v>
      </c>
      <c r="BS190" s="3">
        <v>56.35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90</v>
      </c>
      <c r="CA190" s="3">
        <v>46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1356</v>
      </c>
      <c r="CO190" s="3">
        <v>0</v>
      </c>
      <c r="CP190" s="3">
        <f t="shared" si="264"/>
        <v>44369.25</v>
      </c>
      <c r="CQ190" s="3">
        <f t="shared" si="265"/>
        <v>586.46</v>
      </c>
      <c r="CR190" s="3">
        <f>(ROUND((ROUND((((ET190*1.2))*AV190*1),2)*BB190),2)+ROUND((ROUND(((AE190-((EU190*1.2)))*AV190*1),2)*BS190),2))</f>
        <v>932.59</v>
      </c>
      <c r="CS190" s="3">
        <f>(ROUND((ROUND((((EU190*1.2))*AV190*1),2)*BS190),2)+ROUND((ROUND(((AE190-((EU190*1.2)))*AV190*1),2)*BS190),2))</f>
        <v>357.26</v>
      </c>
      <c r="CT190" s="3">
        <f t="shared" si="266"/>
        <v>9573.2999999999993</v>
      </c>
      <c r="CU190" s="3">
        <f t="shared" si="267"/>
        <v>0</v>
      </c>
      <c r="CV190" s="3">
        <f t="shared" si="268"/>
        <v>11.684519999999999</v>
      </c>
      <c r="CW190" s="3">
        <f t="shared" si="269"/>
        <v>0</v>
      </c>
      <c r="CX190" s="3">
        <f t="shared" si="270"/>
        <v>0</v>
      </c>
      <c r="CY190" s="3">
        <f>(ROUND((((S190+ROUND((ROUND((((EU190*1.2))*AV190*1),2)*BS190),2))*AT190)/100),2)+ROUND(((ROUND((ROUND(((AE190-((EU190*1.2)))*AV190*1),2)*BS190),2)*AT190)/100),2))</f>
        <v>34785.42</v>
      </c>
      <c r="CZ190" s="3">
        <f>(ROUND((((S190+ROUND((ROUND((((EU190*1.2))*AV190*1),2)*BS190),2))*AU190)/100),2)+ROUND(((ROUND((ROUND(((AE190-((EU190*1.2)))*AV190*1),2)*BS190),2)*AU190)/100),2))</f>
        <v>17779.22</v>
      </c>
      <c r="DB190" s="3">
        <v>128</v>
      </c>
      <c r="DC190" s="3" t="s">
        <v>3</v>
      </c>
      <c r="DD190" s="3" t="s">
        <v>82</v>
      </c>
      <c r="DE190" s="3" t="s">
        <v>83</v>
      </c>
      <c r="DF190" s="3" t="s">
        <v>83</v>
      </c>
      <c r="DG190" s="3" t="s">
        <v>83</v>
      </c>
      <c r="DH190" s="3" t="s">
        <v>3</v>
      </c>
      <c r="DI190" s="3" t="s">
        <v>83</v>
      </c>
      <c r="DJ190" s="3" t="s">
        <v>83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1013</v>
      </c>
      <c r="DV190" s="3" t="s">
        <v>27</v>
      </c>
      <c r="DW190" s="3" t="s">
        <v>27</v>
      </c>
      <c r="DX190" s="3">
        <v>1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55393972</v>
      </c>
      <c r="EF190" s="3">
        <v>40</v>
      </c>
      <c r="EG190" s="3" t="s">
        <v>31</v>
      </c>
      <c r="EH190" s="3">
        <v>0</v>
      </c>
      <c r="EI190" s="3" t="s">
        <v>3</v>
      </c>
      <c r="EJ190" s="3">
        <v>2</v>
      </c>
      <c r="EK190" s="3">
        <v>68</v>
      </c>
      <c r="EL190" s="3" t="s">
        <v>54</v>
      </c>
      <c r="EM190" s="3" t="s">
        <v>55</v>
      </c>
      <c r="EO190" s="3" t="s">
        <v>87</v>
      </c>
      <c r="EQ190" s="3">
        <v>132096</v>
      </c>
      <c r="ER190" s="3">
        <v>236.95</v>
      </c>
      <c r="ES190" s="3">
        <v>55.8</v>
      </c>
      <c r="ET190" s="3">
        <v>45.93</v>
      </c>
      <c r="EU190" s="3">
        <v>5.05</v>
      </c>
      <c r="EV190" s="3">
        <v>135.22</v>
      </c>
      <c r="EW190" s="3">
        <v>9.3000000000000007</v>
      </c>
      <c r="EX190" s="3">
        <v>0</v>
      </c>
      <c r="EY190" s="3">
        <v>0</v>
      </c>
      <c r="FQ190" s="3">
        <v>0</v>
      </c>
      <c r="FR190" s="3">
        <v>0</v>
      </c>
      <c r="FS190" s="3">
        <v>0</v>
      </c>
      <c r="FX190" s="3">
        <v>90</v>
      </c>
      <c r="FY190" s="3">
        <v>46</v>
      </c>
      <c r="GA190" s="3" t="s">
        <v>3</v>
      </c>
      <c r="GD190" s="3">
        <v>1</v>
      </c>
      <c r="GF190" s="3">
        <v>1573787508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271"/>
        <v>0</v>
      </c>
      <c r="GM190" s="3">
        <f t="shared" si="272"/>
        <v>98393.03</v>
      </c>
      <c r="GN190" s="3">
        <f t="shared" si="273"/>
        <v>0</v>
      </c>
      <c r="GO190" s="3">
        <f t="shared" si="274"/>
        <v>98393.03</v>
      </c>
      <c r="GP190" s="3">
        <f t="shared" si="275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276"/>
        <v>0</v>
      </c>
      <c r="GW190" s="3">
        <v>1</v>
      </c>
      <c r="GX190" s="3">
        <f t="shared" si="277"/>
        <v>0</v>
      </c>
      <c r="HA190" s="3">
        <v>0</v>
      </c>
      <c r="HB190" s="3">
        <v>0</v>
      </c>
      <c r="HC190" s="3">
        <f t="shared" si="278"/>
        <v>0</v>
      </c>
      <c r="HE190" s="3" t="s">
        <v>3</v>
      </c>
      <c r="HF190" s="3" t="s">
        <v>3</v>
      </c>
      <c r="HM190" s="3" t="s">
        <v>3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5">
      <c r="A191" s="2">
        <v>18</v>
      </c>
      <c r="B191" s="2">
        <v>1</v>
      </c>
      <c r="C191" s="2">
        <v>369</v>
      </c>
      <c r="D191" s="2"/>
      <c r="E191" s="2" t="s">
        <v>3</v>
      </c>
      <c r="F191" s="2" t="s">
        <v>209</v>
      </c>
      <c r="G191" s="2" t="s">
        <v>210</v>
      </c>
      <c r="H191" s="2" t="s">
        <v>211</v>
      </c>
      <c r="I191" s="2">
        <f>I189*J191</f>
        <v>1.1999999999999999E-3</v>
      </c>
      <c r="J191" s="2">
        <v>2.9999999999999997E-4</v>
      </c>
      <c r="K191" s="2">
        <v>2.9999999999999997E-4</v>
      </c>
      <c r="L191" s="2"/>
      <c r="M191" s="2"/>
      <c r="N191" s="2"/>
      <c r="O191" s="2">
        <f t="shared" si="254"/>
        <v>27.03</v>
      </c>
      <c r="P191" s="2">
        <f t="shared" si="255"/>
        <v>27.03</v>
      </c>
      <c r="Q191" s="2">
        <f t="shared" ref="Q191:Q196" si="279">(ROUND((ROUND(((ET191)*AV191*I191),2)*BB191),2)+ROUND((ROUND(((AE191-(EU191))*AV191*I191),2)*BS191),2))</f>
        <v>0</v>
      </c>
      <c r="R191" s="2">
        <f t="shared" ref="R191:R196" si="280">(ROUND((ROUND(((EU191)*AV191*I191),2)*BS191),2)+ROUND((ROUND(((AE191-(EU191))*AV191*I191),2)*BS191),2))</f>
        <v>0</v>
      </c>
      <c r="S191" s="2">
        <f t="shared" si="256"/>
        <v>0</v>
      </c>
      <c r="T191" s="2">
        <f t="shared" si="257"/>
        <v>0</v>
      </c>
      <c r="U191" s="2">
        <f t="shared" si="258"/>
        <v>0</v>
      </c>
      <c r="V191" s="2">
        <f t="shared" si="259"/>
        <v>0</v>
      </c>
      <c r="W191" s="2">
        <f t="shared" si="260"/>
        <v>0</v>
      </c>
      <c r="X191" s="2">
        <f t="shared" ref="X191:X196" si="281">(ROUND((((S191+ROUND((ROUND(((EU191)*AV191*I191),2)*BS191),2))*AT191)/100),2)+ROUND(((ROUND((ROUND(((AE191-(EU191))*AV191*I191),2)*BS191),2)*AT191)/100),2))</f>
        <v>0</v>
      </c>
      <c r="Y191" s="2">
        <f t="shared" ref="Y191:Y196" si="282">(ROUND((((S191+ROUND((ROUND(((EU191)*AV191*I191),2)*BS191),2))*AU191)/100),2)+ROUND(((ROUND((ROUND(((AE191-(EU191))*AV191*I191),2)*BS191),2)*AU191)/100),2))</f>
        <v>0</v>
      </c>
      <c r="Z191" s="2"/>
      <c r="AA191" s="2">
        <v>-1</v>
      </c>
      <c r="AB191" s="2">
        <f t="shared" si="261"/>
        <v>22524.65</v>
      </c>
      <c r="AC191" s="2">
        <f t="shared" ref="AC191:AC196" si="283">ROUND((ES191),6)</f>
        <v>22524.65</v>
      </c>
      <c r="AD191" s="2">
        <f t="shared" ref="AD191:AD196" si="284">ROUND((((ET191)-(EU191))+AE191),6)</f>
        <v>0</v>
      </c>
      <c r="AE191" s="2">
        <f t="shared" ref="AE191:AF196" si="285">ROUND((EU191),6)</f>
        <v>0</v>
      </c>
      <c r="AF191" s="2">
        <f t="shared" si="285"/>
        <v>0</v>
      </c>
      <c r="AG191" s="2">
        <f t="shared" si="262"/>
        <v>0</v>
      </c>
      <c r="AH191" s="2">
        <f t="shared" ref="AH191:AI196" si="286">(EW191)</f>
        <v>0</v>
      </c>
      <c r="AI191" s="2">
        <f t="shared" si="286"/>
        <v>0</v>
      </c>
      <c r="AJ191" s="2">
        <f t="shared" si="263"/>
        <v>0</v>
      </c>
      <c r="AK191" s="2">
        <v>22524.65</v>
      </c>
      <c r="AL191" s="2">
        <v>22524.65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90</v>
      </c>
      <c r="AU191" s="2">
        <v>46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2</v>
      </c>
      <c r="BJ191" s="2" t="s">
        <v>212</v>
      </c>
      <c r="BK191" s="2"/>
      <c r="BL191" s="2"/>
      <c r="BM191" s="2">
        <v>68</v>
      </c>
      <c r="BN191" s="2">
        <v>0</v>
      </c>
      <c r="BO191" s="2" t="s">
        <v>3</v>
      </c>
      <c r="BP191" s="2">
        <v>0</v>
      </c>
      <c r="BQ191" s="2">
        <v>40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90</v>
      </c>
      <c r="CA191" s="2">
        <v>46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3</v>
      </c>
      <c r="CO191" s="2">
        <v>0</v>
      </c>
      <c r="CP191" s="2">
        <f t="shared" si="264"/>
        <v>27.03</v>
      </c>
      <c r="CQ191" s="2">
        <f t="shared" si="265"/>
        <v>22524.65</v>
      </c>
      <c r="CR191" s="2">
        <f t="shared" ref="CR191:CR196" si="287">(ROUND((ROUND(((ET191)*AV191*1),2)*BB191),2)+ROUND((ROUND(((AE191-(EU191))*AV191*1),2)*BS191),2))</f>
        <v>0</v>
      </c>
      <c r="CS191" s="2">
        <f t="shared" ref="CS191:CS196" si="288">(ROUND((ROUND(((EU191)*AV191*1),2)*BS191),2)+ROUND((ROUND(((AE191-(EU191))*AV191*1),2)*BS191),2))</f>
        <v>0</v>
      </c>
      <c r="CT191" s="2">
        <f t="shared" si="266"/>
        <v>0</v>
      </c>
      <c r="CU191" s="2">
        <f t="shared" si="267"/>
        <v>0</v>
      </c>
      <c r="CV191" s="2">
        <f t="shared" si="268"/>
        <v>0</v>
      </c>
      <c r="CW191" s="2">
        <f t="shared" si="269"/>
        <v>0</v>
      </c>
      <c r="CX191" s="2">
        <f t="shared" si="270"/>
        <v>0</v>
      </c>
      <c r="CY191" s="2">
        <f t="shared" ref="CY191:CY196" si="289">(ROUND((((S191+ROUND((ROUND(((EU191)*AV191*1),2)*BS191),2))*AT191)/100),2)+ROUND(((ROUND((ROUND(((AE191-(EU191))*AV191*1),2)*BS191),2)*AT191)/100),2))</f>
        <v>0</v>
      </c>
      <c r="CZ191" s="2">
        <f t="shared" ref="CZ191:CZ196" si="290">(ROUND((((S191+ROUND((ROUND(((EU191)*AV191*1),2)*BS191),2))*AU191)/100),2)+ROUND(((ROUND((ROUND(((AE191-(EU191))*AV191*1),2)*BS191),2)*AU191)/100),2))</f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1009</v>
      </c>
      <c r="DV191" s="2" t="s">
        <v>211</v>
      </c>
      <c r="DW191" s="2" t="s">
        <v>211</v>
      </c>
      <c r="DX191" s="2">
        <v>1000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55393972</v>
      </c>
      <c r="EF191" s="2">
        <v>40</v>
      </c>
      <c r="EG191" s="2" t="s">
        <v>31</v>
      </c>
      <c r="EH191" s="2">
        <v>0</v>
      </c>
      <c r="EI191" s="2" t="s">
        <v>3</v>
      </c>
      <c r="EJ191" s="2">
        <v>2</v>
      </c>
      <c r="EK191" s="2">
        <v>68</v>
      </c>
      <c r="EL191" s="2" t="s">
        <v>54</v>
      </c>
      <c r="EM191" s="2" t="s">
        <v>55</v>
      </c>
      <c r="EN191" s="2"/>
      <c r="EO191" s="2" t="s">
        <v>3</v>
      </c>
      <c r="EP191" s="2"/>
      <c r="EQ191" s="2">
        <v>1024</v>
      </c>
      <c r="ER191" s="2">
        <v>22524.65</v>
      </c>
      <c r="ES191" s="2">
        <v>22524.65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90</v>
      </c>
      <c r="FY191" s="2">
        <v>46</v>
      </c>
      <c r="FZ191" s="2"/>
      <c r="GA191" s="2" t="s">
        <v>3</v>
      </c>
      <c r="GB191" s="2"/>
      <c r="GC191" s="2"/>
      <c r="GD191" s="2">
        <v>1</v>
      </c>
      <c r="GE191" s="2"/>
      <c r="GF191" s="2">
        <v>1706974629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271"/>
        <v>0</v>
      </c>
      <c r="GM191" s="2">
        <f t="shared" si="272"/>
        <v>27.03</v>
      </c>
      <c r="GN191" s="2">
        <f t="shared" si="273"/>
        <v>0</v>
      </c>
      <c r="GO191" s="2">
        <f t="shared" si="274"/>
        <v>27.03</v>
      </c>
      <c r="GP191" s="2">
        <f t="shared" si="275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76"/>
        <v>0</v>
      </c>
      <c r="GW191" s="2">
        <v>1</v>
      </c>
      <c r="GX191" s="2">
        <f t="shared" si="277"/>
        <v>0</v>
      </c>
      <c r="GY191" s="2"/>
      <c r="GZ191" s="2"/>
      <c r="HA191" s="2">
        <v>0</v>
      </c>
      <c r="HB191" s="2">
        <v>0</v>
      </c>
      <c r="HC191" s="2">
        <f t="shared" si="278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5">
      <c r="A192" s="3">
        <v>18</v>
      </c>
      <c r="B192" s="3">
        <v>1</v>
      </c>
      <c r="C192" s="3">
        <v>384</v>
      </c>
      <c r="E192" s="3" t="s">
        <v>3</v>
      </c>
      <c r="F192" s="3" t="s">
        <v>209</v>
      </c>
      <c r="G192" s="3" t="s">
        <v>210</v>
      </c>
      <c r="H192" s="3" t="s">
        <v>211</v>
      </c>
      <c r="I192" s="3">
        <f>I190*J192</f>
        <v>1.1999999999999999E-3</v>
      </c>
      <c r="J192" s="3">
        <v>2.9999999999999997E-4</v>
      </c>
      <c r="K192" s="3">
        <v>2.9999999999999997E-4</v>
      </c>
      <c r="O192" s="3">
        <f t="shared" si="254"/>
        <v>160.29</v>
      </c>
      <c r="P192" s="3">
        <f t="shared" si="255"/>
        <v>160.29</v>
      </c>
      <c r="Q192" s="3">
        <f t="shared" si="279"/>
        <v>0</v>
      </c>
      <c r="R192" s="3">
        <f t="shared" si="280"/>
        <v>0</v>
      </c>
      <c r="S192" s="3">
        <f t="shared" si="256"/>
        <v>0</v>
      </c>
      <c r="T192" s="3">
        <f t="shared" si="257"/>
        <v>0</v>
      </c>
      <c r="U192" s="3">
        <f t="shared" si="258"/>
        <v>0</v>
      </c>
      <c r="V192" s="3">
        <f t="shared" si="259"/>
        <v>0</v>
      </c>
      <c r="W192" s="3">
        <f t="shared" si="260"/>
        <v>0</v>
      </c>
      <c r="X192" s="3">
        <f t="shared" si="281"/>
        <v>0</v>
      </c>
      <c r="Y192" s="3">
        <f t="shared" si="282"/>
        <v>0</v>
      </c>
      <c r="AA192" s="3">
        <v>-1</v>
      </c>
      <c r="AB192" s="3">
        <f t="shared" si="261"/>
        <v>22524.65</v>
      </c>
      <c r="AC192" s="3">
        <f t="shared" si="283"/>
        <v>22524.65</v>
      </c>
      <c r="AD192" s="3">
        <f t="shared" si="284"/>
        <v>0</v>
      </c>
      <c r="AE192" s="3">
        <f t="shared" si="285"/>
        <v>0</v>
      </c>
      <c r="AF192" s="3">
        <f t="shared" si="285"/>
        <v>0</v>
      </c>
      <c r="AG192" s="3">
        <f t="shared" si="262"/>
        <v>0</v>
      </c>
      <c r="AH192" s="3">
        <f t="shared" si="286"/>
        <v>0</v>
      </c>
      <c r="AI192" s="3">
        <f t="shared" si="286"/>
        <v>0</v>
      </c>
      <c r="AJ192" s="3">
        <f t="shared" si="263"/>
        <v>0</v>
      </c>
      <c r="AK192" s="3">
        <v>22524.65</v>
      </c>
      <c r="AL192" s="3">
        <v>22524.65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90</v>
      </c>
      <c r="AU192" s="3">
        <v>46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5.93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2</v>
      </c>
      <c r="BJ192" s="3" t="s">
        <v>212</v>
      </c>
      <c r="BM192" s="3">
        <v>68</v>
      </c>
      <c r="BN192" s="3">
        <v>0</v>
      </c>
      <c r="BO192" s="3" t="s">
        <v>209</v>
      </c>
      <c r="BP192" s="3">
        <v>1</v>
      </c>
      <c r="BQ192" s="3">
        <v>40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90</v>
      </c>
      <c r="CA192" s="3">
        <v>46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3</v>
      </c>
      <c r="CO192" s="3">
        <v>0</v>
      </c>
      <c r="CP192" s="3">
        <f t="shared" si="264"/>
        <v>160.29</v>
      </c>
      <c r="CQ192" s="3">
        <f t="shared" si="265"/>
        <v>133571.17000000001</v>
      </c>
      <c r="CR192" s="3">
        <f t="shared" si="287"/>
        <v>0</v>
      </c>
      <c r="CS192" s="3">
        <f t="shared" si="288"/>
        <v>0</v>
      </c>
      <c r="CT192" s="3">
        <f t="shared" si="266"/>
        <v>0</v>
      </c>
      <c r="CU192" s="3">
        <f t="shared" si="267"/>
        <v>0</v>
      </c>
      <c r="CV192" s="3">
        <f t="shared" si="268"/>
        <v>0</v>
      </c>
      <c r="CW192" s="3">
        <f t="shared" si="269"/>
        <v>0</v>
      </c>
      <c r="CX192" s="3">
        <f t="shared" si="270"/>
        <v>0</v>
      </c>
      <c r="CY192" s="3">
        <f t="shared" si="289"/>
        <v>0</v>
      </c>
      <c r="CZ192" s="3">
        <f t="shared" si="290"/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1009</v>
      </c>
      <c r="DV192" s="3" t="s">
        <v>211</v>
      </c>
      <c r="DW192" s="3" t="s">
        <v>211</v>
      </c>
      <c r="DX192" s="3">
        <v>1000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55393972</v>
      </c>
      <c r="EF192" s="3">
        <v>40</v>
      </c>
      <c r="EG192" s="3" t="s">
        <v>31</v>
      </c>
      <c r="EH192" s="3">
        <v>0</v>
      </c>
      <c r="EI192" s="3" t="s">
        <v>3</v>
      </c>
      <c r="EJ192" s="3">
        <v>2</v>
      </c>
      <c r="EK192" s="3">
        <v>68</v>
      </c>
      <c r="EL192" s="3" t="s">
        <v>54</v>
      </c>
      <c r="EM192" s="3" t="s">
        <v>55</v>
      </c>
      <c r="EO192" s="3" t="s">
        <v>3</v>
      </c>
      <c r="EQ192" s="3">
        <v>1024</v>
      </c>
      <c r="ER192" s="3">
        <v>22524.65</v>
      </c>
      <c r="ES192" s="3">
        <v>22524.65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FQ192" s="3">
        <v>0</v>
      </c>
      <c r="FR192" s="3">
        <v>0</v>
      </c>
      <c r="FS192" s="3">
        <v>0</v>
      </c>
      <c r="FX192" s="3">
        <v>90</v>
      </c>
      <c r="FY192" s="3">
        <v>46</v>
      </c>
      <c r="GA192" s="3" t="s">
        <v>3</v>
      </c>
      <c r="GD192" s="3">
        <v>1</v>
      </c>
      <c r="GF192" s="3">
        <v>1706974629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271"/>
        <v>0</v>
      </c>
      <c r="GM192" s="3">
        <f t="shared" si="272"/>
        <v>160.29</v>
      </c>
      <c r="GN192" s="3">
        <f t="shared" si="273"/>
        <v>0</v>
      </c>
      <c r="GO192" s="3">
        <f t="shared" si="274"/>
        <v>160.29</v>
      </c>
      <c r="GP192" s="3">
        <f t="shared" si="275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276"/>
        <v>0</v>
      </c>
      <c r="GW192" s="3">
        <v>1</v>
      </c>
      <c r="GX192" s="3">
        <f t="shared" si="277"/>
        <v>0</v>
      </c>
      <c r="HA192" s="3">
        <v>0</v>
      </c>
      <c r="HB192" s="3">
        <v>0</v>
      </c>
      <c r="HC192" s="3">
        <f t="shared" si="278"/>
        <v>0</v>
      </c>
      <c r="HE192" s="3" t="s">
        <v>3</v>
      </c>
      <c r="HF192" s="3" t="s">
        <v>3</v>
      </c>
      <c r="HM192" s="3" t="s">
        <v>3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5">
      <c r="A193" s="2">
        <v>18</v>
      </c>
      <c r="B193" s="2">
        <v>1</v>
      </c>
      <c r="C193" s="2">
        <v>375</v>
      </c>
      <c r="D193" s="2"/>
      <c r="E193" s="2" t="s">
        <v>3</v>
      </c>
      <c r="F193" s="2" t="s">
        <v>318</v>
      </c>
      <c r="G193" s="2" t="s">
        <v>319</v>
      </c>
      <c r="H193" s="2" t="s">
        <v>320</v>
      </c>
      <c r="I193" s="2">
        <f>I189*J193</f>
        <v>40</v>
      </c>
      <c r="J193" s="2">
        <v>10</v>
      </c>
      <c r="K193" s="2">
        <v>10</v>
      </c>
      <c r="L193" s="2"/>
      <c r="M193" s="2"/>
      <c r="N193" s="2"/>
      <c r="O193" s="2">
        <f t="shared" si="254"/>
        <v>10</v>
      </c>
      <c r="P193" s="2">
        <f t="shared" si="255"/>
        <v>10</v>
      </c>
      <c r="Q193" s="2">
        <f t="shared" si="279"/>
        <v>0</v>
      </c>
      <c r="R193" s="2">
        <f t="shared" si="280"/>
        <v>0</v>
      </c>
      <c r="S193" s="2">
        <f t="shared" si="256"/>
        <v>0</v>
      </c>
      <c r="T193" s="2">
        <f t="shared" si="257"/>
        <v>0</v>
      </c>
      <c r="U193" s="2">
        <f t="shared" si="258"/>
        <v>0</v>
      </c>
      <c r="V193" s="2">
        <f t="shared" si="259"/>
        <v>0</v>
      </c>
      <c r="W193" s="2">
        <f t="shared" si="260"/>
        <v>0</v>
      </c>
      <c r="X193" s="2">
        <f t="shared" si="281"/>
        <v>0</v>
      </c>
      <c r="Y193" s="2">
        <f t="shared" si="282"/>
        <v>0</v>
      </c>
      <c r="Z193" s="2"/>
      <c r="AA193" s="2">
        <v>-1</v>
      </c>
      <c r="AB193" s="2">
        <f t="shared" si="261"/>
        <v>0.25</v>
      </c>
      <c r="AC193" s="2">
        <f t="shared" si="283"/>
        <v>0.25</v>
      </c>
      <c r="AD193" s="2">
        <f t="shared" si="284"/>
        <v>0</v>
      </c>
      <c r="AE193" s="2">
        <f t="shared" si="285"/>
        <v>0</v>
      </c>
      <c r="AF193" s="2">
        <f t="shared" si="285"/>
        <v>0</v>
      </c>
      <c r="AG193" s="2">
        <f t="shared" si="262"/>
        <v>0</v>
      </c>
      <c r="AH193" s="2">
        <f t="shared" si="286"/>
        <v>0</v>
      </c>
      <c r="AI193" s="2">
        <f t="shared" si="286"/>
        <v>0</v>
      </c>
      <c r="AJ193" s="2">
        <f t="shared" si="263"/>
        <v>0</v>
      </c>
      <c r="AK193" s="2">
        <v>0.25</v>
      </c>
      <c r="AL193" s="2">
        <v>0.25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90</v>
      </c>
      <c r="AU193" s="2">
        <v>46</v>
      </c>
      <c r="AV193" s="2">
        <v>1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3</v>
      </c>
      <c r="BI193" s="2">
        <v>2</v>
      </c>
      <c r="BJ193" s="2" t="s">
        <v>321</v>
      </c>
      <c r="BK193" s="2"/>
      <c r="BL193" s="2"/>
      <c r="BM193" s="2">
        <v>68</v>
      </c>
      <c r="BN193" s="2">
        <v>0</v>
      </c>
      <c r="BO193" s="2" t="s">
        <v>3</v>
      </c>
      <c r="BP193" s="2">
        <v>0</v>
      </c>
      <c r="BQ193" s="2">
        <v>40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90</v>
      </c>
      <c r="CA193" s="2">
        <v>46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3</v>
      </c>
      <c r="CO193" s="2">
        <v>0</v>
      </c>
      <c r="CP193" s="2">
        <f t="shared" si="264"/>
        <v>10</v>
      </c>
      <c r="CQ193" s="2">
        <f t="shared" si="265"/>
        <v>0.25</v>
      </c>
      <c r="CR193" s="2">
        <f t="shared" si="287"/>
        <v>0</v>
      </c>
      <c r="CS193" s="2">
        <f t="shared" si="288"/>
        <v>0</v>
      </c>
      <c r="CT193" s="2">
        <f t="shared" si="266"/>
        <v>0</v>
      </c>
      <c r="CU193" s="2">
        <f t="shared" si="267"/>
        <v>0</v>
      </c>
      <c r="CV193" s="2">
        <f t="shared" si="268"/>
        <v>0</v>
      </c>
      <c r="CW193" s="2">
        <f t="shared" si="269"/>
        <v>0</v>
      </c>
      <c r="CX193" s="2">
        <f t="shared" si="270"/>
        <v>0</v>
      </c>
      <c r="CY193" s="2">
        <f t="shared" si="289"/>
        <v>0</v>
      </c>
      <c r="CZ193" s="2">
        <f t="shared" si="290"/>
        <v>0</v>
      </c>
      <c r="DA193" s="2"/>
      <c r="DB193" s="2"/>
      <c r="DC193" s="2" t="s">
        <v>3</v>
      </c>
      <c r="DD193" s="2" t="s">
        <v>3</v>
      </c>
      <c r="DE193" s="2" t="s">
        <v>3</v>
      </c>
      <c r="DF193" s="2" t="s">
        <v>3</v>
      </c>
      <c r="DG193" s="2" t="s">
        <v>3</v>
      </c>
      <c r="DH193" s="2" t="s">
        <v>3</v>
      </c>
      <c r="DI193" s="2" t="s">
        <v>3</v>
      </c>
      <c r="DJ193" s="2" t="s">
        <v>3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1010</v>
      </c>
      <c r="DV193" s="2" t="s">
        <v>320</v>
      </c>
      <c r="DW193" s="2" t="s">
        <v>320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55393972</v>
      </c>
      <c r="EF193" s="2">
        <v>40</v>
      </c>
      <c r="EG193" s="2" t="s">
        <v>31</v>
      </c>
      <c r="EH193" s="2">
        <v>0</v>
      </c>
      <c r="EI193" s="2" t="s">
        <v>3</v>
      </c>
      <c r="EJ193" s="2">
        <v>2</v>
      </c>
      <c r="EK193" s="2">
        <v>68</v>
      </c>
      <c r="EL193" s="2" t="s">
        <v>54</v>
      </c>
      <c r="EM193" s="2" t="s">
        <v>55</v>
      </c>
      <c r="EN193" s="2"/>
      <c r="EO193" s="2" t="s">
        <v>3</v>
      </c>
      <c r="EP193" s="2"/>
      <c r="EQ193" s="2">
        <v>1024</v>
      </c>
      <c r="ER193" s="2">
        <v>0.25</v>
      </c>
      <c r="ES193" s="2">
        <v>0.25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90</v>
      </c>
      <c r="FY193" s="2">
        <v>46</v>
      </c>
      <c r="FZ193" s="2"/>
      <c r="GA193" s="2" t="s">
        <v>3</v>
      </c>
      <c r="GB193" s="2"/>
      <c r="GC193" s="2"/>
      <c r="GD193" s="2">
        <v>1</v>
      </c>
      <c r="GE193" s="2"/>
      <c r="GF193" s="2">
        <v>-1446611938</v>
      </c>
      <c r="GG193" s="2">
        <v>2</v>
      </c>
      <c r="GH193" s="2">
        <v>1</v>
      </c>
      <c r="GI193" s="2">
        <v>-2</v>
      </c>
      <c r="GJ193" s="2">
        <v>0</v>
      </c>
      <c r="GK193" s="2">
        <v>0</v>
      </c>
      <c r="GL193" s="2">
        <f t="shared" si="271"/>
        <v>0</v>
      </c>
      <c r="GM193" s="2">
        <f t="shared" si="272"/>
        <v>10</v>
      </c>
      <c r="GN193" s="2">
        <f t="shared" si="273"/>
        <v>0</v>
      </c>
      <c r="GO193" s="2">
        <f t="shared" si="274"/>
        <v>10</v>
      </c>
      <c r="GP193" s="2">
        <f t="shared" si="275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276"/>
        <v>0</v>
      </c>
      <c r="GW193" s="2">
        <v>1</v>
      </c>
      <c r="GX193" s="2">
        <f t="shared" si="277"/>
        <v>0</v>
      </c>
      <c r="GY193" s="2"/>
      <c r="GZ193" s="2"/>
      <c r="HA193" s="2">
        <v>0</v>
      </c>
      <c r="HB193" s="2">
        <v>0</v>
      </c>
      <c r="HC193" s="2">
        <f t="shared" si="278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5">
      <c r="A194" s="3">
        <v>18</v>
      </c>
      <c r="B194" s="3">
        <v>1</v>
      </c>
      <c r="C194" s="3">
        <v>390</v>
      </c>
      <c r="E194" s="3" t="s">
        <v>3</v>
      </c>
      <c r="F194" s="3" t="s">
        <v>318</v>
      </c>
      <c r="G194" s="3" t="s">
        <v>319</v>
      </c>
      <c r="H194" s="3" t="s">
        <v>320</v>
      </c>
      <c r="I194" s="3">
        <f>I190*J194</f>
        <v>40</v>
      </c>
      <c r="J194" s="3">
        <v>10</v>
      </c>
      <c r="K194" s="3">
        <v>10</v>
      </c>
      <c r="O194" s="3">
        <f t="shared" si="254"/>
        <v>86.8</v>
      </c>
      <c r="P194" s="3">
        <f t="shared" si="255"/>
        <v>86.8</v>
      </c>
      <c r="Q194" s="3">
        <f t="shared" si="279"/>
        <v>0</v>
      </c>
      <c r="R194" s="3">
        <f t="shared" si="280"/>
        <v>0</v>
      </c>
      <c r="S194" s="3">
        <f t="shared" si="256"/>
        <v>0</v>
      </c>
      <c r="T194" s="3">
        <f t="shared" si="257"/>
        <v>0</v>
      </c>
      <c r="U194" s="3">
        <f t="shared" si="258"/>
        <v>0</v>
      </c>
      <c r="V194" s="3">
        <f t="shared" si="259"/>
        <v>0</v>
      </c>
      <c r="W194" s="3">
        <f t="shared" si="260"/>
        <v>0</v>
      </c>
      <c r="X194" s="3">
        <f t="shared" si="281"/>
        <v>0</v>
      </c>
      <c r="Y194" s="3">
        <f t="shared" si="282"/>
        <v>0</v>
      </c>
      <c r="AA194" s="3">
        <v>-1</v>
      </c>
      <c r="AB194" s="3">
        <f t="shared" si="261"/>
        <v>0.25</v>
      </c>
      <c r="AC194" s="3">
        <f t="shared" si="283"/>
        <v>0.25</v>
      </c>
      <c r="AD194" s="3">
        <f t="shared" si="284"/>
        <v>0</v>
      </c>
      <c r="AE194" s="3">
        <f t="shared" si="285"/>
        <v>0</v>
      </c>
      <c r="AF194" s="3">
        <f t="shared" si="285"/>
        <v>0</v>
      </c>
      <c r="AG194" s="3">
        <f t="shared" si="262"/>
        <v>0</v>
      </c>
      <c r="AH194" s="3">
        <f t="shared" si="286"/>
        <v>0</v>
      </c>
      <c r="AI194" s="3">
        <f t="shared" si="286"/>
        <v>0</v>
      </c>
      <c r="AJ194" s="3">
        <f t="shared" si="263"/>
        <v>0</v>
      </c>
      <c r="AK194" s="3">
        <v>0.25</v>
      </c>
      <c r="AL194" s="3">
        <v>0.25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90</v>
      </c>
      <c r="AU194" s="3">
        <v>46</v>
      </c>
      <c r="AV194" s="3">
        <v>1</v>
      </c>
      <c r="AW194" s="3">
        <v>1</v>
      </c>
      <c r="AZ194" s="3">
        <v>1</v>
      </c>
      <c r="BA194" s="3">
        <v>1</v>
      </c>
      <c r="BB194" s="3">
        <v>1</v>
      </c>
      <c r="BC194" s="3">
        <v>8.68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3</v>
      </c>
      <c r="BI194" s="3">
        <v>2</v>
      </c>
      <c r="BJ194" s="3" t="s">
        <v>321</v>
      </c>
      <c r="BM194" s="3">
        <v>68</v>
      </c>
      <c r="BN194" s="3">
        <v>0</v>
      </c>
      <c r="BO194" s="3" t="s">
        <v>318</v>
      </c>
      <c r="BP194" s="3">
        <v>1</v>
      </c>
      <c r="BQ194" s="3">
        <v>40</v>
      </c>
      <c r="BR194" s="3">
        <v>0</v>
      </c>
      <c r="BS194" s="3">
        <v>1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90</v>
      </c>
      <c r="CA194" s="3">
        <v>46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3</v>
      </c>
      <c r="CO194" s="3">
        <v>0</v>
      </c>
      <c r="CP194" s="3">
        <f t="shared" si="264"/>
        <v>86.8</v>
      </c>
      <c r="CQ194" s="3">
        <f t="shared" si="265"/>
        <v>2.17</v>
      </c>
      <c r="CR194" s="3">
        <f t="shared" si="287"/>
        <v>0</v>
      </c>
      <c r="CS194" s="3">
        <f t="shared" si="288"/>
        <v>0</v>
      </c>
      <c r="CT194" s="3">
        <f t="shared" si="266"/>
        <v>0</v>
      </c>
      <c r="CU194" s="3">
        <f t="shared" si="267"/>
        <v>0</v>
      </c>
      <c r="CV194" s="3">
        <f t="shared" si="268"/>
        <v>0</v>
      </c>
      <c r="CW194" s="3">
        <f t="shared" si="269"/>
        <v>0</v>
      </c>
      <c r="CX194" s="3">
        <f t="shared" si="270"/>
        <v>0</v>
      </c>
      <c r="CY194" s="3">
        <f t="shared" si="289"/>
        <v>0</v>
      </c>
      <c r="CZ194" s="3">
        <f t="shared" si="290"/>
        <v>0</v>
      </c>
      <c r="DC194" s="3" t="s">
        <v>3</v>
      </c>
      <c r="DD194" s="3" t="s">
        <v>3</v>
      </c>
      <c r="DE194" s="3" t="s">
        <v>3</v>
      </c>
      <c r="DF194" s="3" t="s">
        <v>3</v>
      </c>
      <c r="DG194" s="3" t="s">
        <v>3</v>
      </c>
      <c r="DH194" s="3" t="s">
        <v>3</v>
      </c>
      <c r="DI194" s="3" t="s">
        <v>3</v>
      </c>
      <c r="DJ194" s="3" t="s">
        <v>3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1010</v>
      </c>
      <c r="DV194" s="3" t="s">
        <v>320</v>
      </c>
      <c r="DW194" s="3" t="s">
        <v>320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55393972</v>
      </c>
      <c r="EF194" s="3">
        <v>40</v>
      </c>
      <c r="EG194" s="3" t="s">
        <v>31</v>
      </c>
      <c r="EH194" s="3">
        <v>0</v>
      </c>
      <c r="EI194" s="3" t="s">
        <v>3</v>
      </c>
      <c r="EJ194" s="3">
        <v>2</v>
      </c>
      <c r="EK194" s="3">
        <v>68</v>
      </c>
      <c r="EL194" s="3" t="s">
        <v>54</v>
      </c>
      <c r="EM194" s="3" t="s">
        <v>55</v>
      </c>
      <c r="EO194" s="3" t="s">
        <v>3</v>
      </c>
      <c r="EQ194" s="3">
        <v>1024</v>
      </c>
      <c r="ER194" s="3">
        <v>0.25</v>
      </c>
      <c r="ES194" s="3">
        <v>0.25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FQ194" s="3">
        <v>0</v>
      </c>
      <c r="FR194" s="3">
        <v>0</v>
      </c>
      <c r="FS194" s="3">
        <v>0</v>
      </c>
      <c r="FX194" s="3">
        <v>90</v>
      </c>
      <c r="FY194" s="3">
        <v>46</v>
      </c>
      <c r="GA194" s="3" t="s">
        <v>3</v>
      </c>
      <c r="GD194" s="3">
        <v>1</v>
      </c>
      <c r="GF194" s="3">
        <v>-1446611938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271"/>
        <v>0</v>
      </c>
      <c r="GM194" s="3">
        <f t="shared" si="272"/>
        <v>86.8</v>
      </c>
      <c r="GN194" s="3">
        <f t="shared" si="273"/>
        <v>0</v>
      </c>
      <c r="GO194" s="3">
        <f t="shared" si="274"/>
        <v>86.8</v>
      </c>
      <c r="GP194" s="3">
        <f t="shared" si="275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276"/>
        <v>0</v>
      </c>
      <c r="GW194" s="3">
        <v>1</v>
      </c>
      <c r="GX194" s="3">
        <f t="shared" si="277"/>
        <v>0</v>
      </c>
      <c r="HA194" s="3">
        <v>0</v>
      </c>
      <c r="HB194" s="3">
        <v>0</v>
      </c>
      <c r="HC194" s="3">
        <f t="shared" si="278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5">
      <c r="A195" s="2">
        <v>17</v>
      </c>
      <c r="B195" s="2">
        <v>1</v>
      </c>
      <c r="C195" s="2"/>
      <c r="D195" s="2"/>
      <c r="E195" s="2" t="s">
        <v>322</v>
      </c>
      <c r="F195" s="2" t="s">
        <v>323</v>
      </c>
      <c r="G195" s="2" t="s">
        <v>324</v>
      </c>
      <c r="H195" s="2" t="s">
        <v>216</v>
      </c>
      <c r="I195" s="2">
        <v>4</v>
      </c>
      <c r="J195" s="2">
        <v>0</v>
      </c>
      <c r="K195" s="2">
        <v>4</v>
      </c>
      <c r="L195" s="2"/>
      <c r="M195" s="2"/>
      <c r="N195" s="2"/>
      <c r="O195" s="2">
        <f t="shared" si="254"/>
        <v>7133.12</v>
      </c>
      <c r="P195" s="2">
        <f t="shared" si="255"/>
        <v>7133.12</v>
      </c>
      <c r="Q195" s="2">
        <f t="shared" si="279"/>
        <v>0</v>
      </c>
      <c r="R195" s="2">
        <f t="shared" si="280"/>
        <v>0</v>
      </c>
      <c r="S195" s="2">
        <f t="shared" si="256"/>
        <v>0</v>
      </c>
      <c r="T195" s="2">
        <f t="shared" si="257"/>
        <v>0</v>
      </c>
      <c r="U195" s="2">
        <f t="shared" si="258"/>
        <v>0</v>
      </c>
      <c r="V195" s="2">
        <f t="shared" si="259"/>
        <v>0</v>
      </c>
      <c r="W195" s="2">
        <f t="shared" si="260"/>
        <v>0</v>
      </c>
      <c r="X195" s="2">
        <f t="shared" si="281"/>
        <v>0</v>
      </c>
      <c r="Y195" s="2">
        <f t="shared" si="282"/>
        <v>0</v>
      </c>
      <c r="Z195" s="2"/>
      <c r="AA195" s="2">
        <v>55944368</v>
      </c>
      <c r="AB195" s="2">
        <f t="shared" si="261"/>
        <v>1783.28</v>
      </c>
      <c r="AC195" s="2">
        <f t="shared" si="283"/>
        <v>1783.28</v>
      </c>
      <c r="AD195" s="2">
        <f t="shared" si="284"/>
        <v>0</v>
      </c>
      <c r="AE195" s="2">
        <f t="shared" si="285"/>
        <v>0</v>
      </c>
      <c r="AF195" s="2">
        <f t="shared" si="285"/>
        <v>0</v>
      </c>
      <c r="AG195" s="2">
        <f t="shared" si="262"/>
        <v>0</v>
      </c>
      <c r="AH195" s="2">
        <f t="shared" si="286"/>
        <v>0</v>
      </c>
      <c r="AI195" s="2">
        <f t="shared" si="286"/>
        <v>0</v>
      </c>
      <c r="AJ195" s="2">
        <f t="shared" si="263"/>
        <v>0</v>
      </c>
      <c r="AK195" s="2">
        <v>1783.28</v>
      </c>
      <c r="AL195" s="2">
        <v>1783.28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3</v>
      </c>
      <c r="BJ195" s="2" t="s">
        <v>323</v>
      </c>
      <c r="BK195" s="2"/>
      <c r="BL195" s="2"/>
      <c r="BM195" s="2">
        <v>400007</v>
      </c>
      <c r="BN195" s="2">
        <v>0</v>
      </c>
      <c r="BO195" s="2" t="s">
        <v>3</v>
      </c>
      <c r="BP195" s="2">
        <v>0</v>
      </c>
      <c r="BQ195" s="2">
        <v>214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0</v>
      </c>
      <c r="CA195" s="2">
        <v>0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3</v>
      </c>
      <c r="CO195" s="2">
        <v>0</v>
      </c>
      <c r="CP195" s="2">
        <f t="shared" si="264"/>
        <v>7133.12</v>
      </c>
      <c r="CQ195" s="2">
        <f t="shared" si="265"/>
        <v>1783.28</v>
      </c>
      <c r="CR195" s="2">
        <f t="shared" si="287"/>
        <v>0</v>
      </c>
      <c r="CS195" s="2">
        <f t="shared" si="288"/>
        <v>0</v>
      </c>
      <c r="CT195" s="2">
        <f t="shared" si="266"/>
        <v>0</v>
      </c>
      <c r="CU195" s="2">
        <f t="shared" si="267"/>
        <v>0</v>
      </c>
      <c r="CV195" s="2">
        <f t="shared" si="268"/>
        <v>0</v>
      </c>
      <c r="CW195" s="2">
        <f t="shared" si="269"/>
        <v>0</v>
      </c>
      <c r="CX195" s="2">
        <f t="shared" si="270"/>
        <v>0</v>
      </c>
      <c r="CY195" s="2">
        <f t="shared" si="289"/>
        <v>0</v>
      </c>
      <c r="CZ195" s="2">
        <f t="shared" si="290"/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216</v>
      </c>
      <c r="DW195" s="2" t="s">
        <v>216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55393904</v>
      </c>
      <c r="EF195" s="2">
        <v>214</v>
      </c>
      <c r="EG195" s="2" t="s">
        <v>217</v>
      </c>
      <c r="EH195" s="2">
        <v>0</v>
      </c>
      <c r="EI195" s="2" t="s">
        <v>3</v>
      </c>
      <c r="EJ195" s="2">
        <v>3</v>
      </c>
      <c r="EK195" s="2">
        <v>400007</v>
      </c>
      <c r="EL195" s="2" t="s">
        <v>217</v>
      </c>
      <c r="EM195" s="2" t="s">
        <v>218</v>
      </c>
      <c r="EN195" s="2"/>
      <c r="EO195" s="2" t="s">
        <v>3</v>
      </c>
      <c r="EP195" s="2"/>
      <c r="EQ195" s="2">
        <v>131088</v>
      </c>
      <c r="ER195" s="2">
        <v>0</v>
      </c>
      <c r="ES195" s="2">
        <v>1783.28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f>P195</f>
        <v>7133.12</v>
      </c>
      <c r="FS195" s="2">
        <v>0</v>
      </c>
      <c r="FT195" s="2"/>
      <c r="FU195" s="2"/>
      <c r="FV195" s="2"/>
      <c r="FW195" s="2"/>
      <c r="FX195" s="2">
        <v>0</v>
      </c>
      <c r="FY195" s="2">
        <v>0</v>
      </c>
      <c r="FZ195" s="2"/>
      <c r="GA195" s="2" t="s">
        <v>325</v>
      </c>
      <c r="GB195" s="2"/>
      <c r="GC195" s="2"/>
      <c r="GD195" s="2">
        <v>1</v>
      </c>
      <c r="GE195" s="2"/>
      <c r="GF195" s="2">
        <v>-1713647366</v>
      </c>
      <c r="GG195" s="2">
        <v>2</v>
      </c>
      <c r="GH195" s="2">
        <v>4</v>
      </c>
      <c r="GI195" s="2">
        <v>-2</v>
      </c>
      <c r="GJ195" s="2">
        <v>0</v>
      </c>
      <c r="GK195" s="2">
        <v>0</v>
      </c>
      <c r="GL195" s="2">
        <f t="shared" si="271"/>
        <v>0</v>
      </c>
      <c r="GM195" s="2">
        <f t="shared" si="272"/>
        <v>7133.12</v>
      </c>
      <c r="GN195" s="2">
        <f t="shared" si="273"/>
        <v>0</v>
      </c>
      <c r="GO195" s="2">
        <f t="shared" si="274"/>
        <v>0</v>
      </c>
      <c r="GP195" s="2">
        <f t="shared" si="275"/>
        <v>0</v>
      </c>
      <c r="GQ195" s="2"/>
      <c r="GR195" s="2">
        <v>1</v>
      </c>
      <c r="GS195" s="2">
        <v>2</v>
      </c>
      <c r="GT195" s="2">
        <v>0</v>
      </c>
      <c r="GU195" s="2" t="s">
        <v>3</v>
      </c>
      <c r="GV195" s="2">
        <f t="shared" si="276"/>
        <v>0</v>
      </c>
      <c r="GW195" s="2">
        <v>1</v>
      </c>
      <c r="GX195" s="2">
        <f t="shared" si="277"/>
        <v>0</v>
      </c>
      <c r="GY195" s="2"/>
      <c r="GZ195" s="2"/>
      <c r="HA195" s="2">
        <v>0</v>
      </c>
      <c r="HB195" s="2">
        <v>0</v>
      </c>
      <c r="HC195" s="2">
        <f t="shared" si="278"/>
        <v>0</v>
      </c>
      <c r="HD195" s="2"/>
      <c r="HE195" s="2" t="s">
        <v>37</v>
      </c>
      <c r="HF195" s="2" t="s">
        <v>220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3">
        <v>17</v>
      </c>
      <c r="B196" s="3">
        <v>1</v>
      </c>
      <c r="E196" s="3" t="s">
        <v>322</v>
      </c>
      <c r="F196" s="3" t="s">
        <v>323</v>
      </c>
      <c r="G196" s="3" t="s">
        <v>324</v>
      </c>
      <c r="H196" s="3" t="s">
        <v>216</v>
      </c>
      <c r="I196" s="3">
        <v>4</v>
      </c>
      <c r="J196" s="3">
        <v>0</v>
      </c>
      <c r="K196" s="3">
        <v>4</v>
      </c>
      <c r="O196" s="3">
        <f t="shared" si="254"/>
        <v>53997.72</v>
      </c>
      <c r="P196" s="3">
        <f t="shared" si="255"/>
        <v>53997.72</v>
      </c>
      <c r="Q196" s="3">
        <f t="shared" si="279"/>
        <v>0</v>
      </c>
      <c r="R196" s="3">
        <f t="shared" si="280"/>
        <v>0</v>
      </c>
      <c r="S196" s="3">
        <f t="shared" si="256"/>
        <v>0</v>
      </c>
      <c r="T196" s="3">
        <f t="shared" si="257"/>
        <v>0</v>
      </c>
      <c r="U196" s="3">
        <f t="shared" si="258"/>
        <v>0</v>
      </c>
      <c r="V196" s="3">
        <f t="shared" si="259"/>
        <v>0</v>
      </c>
      <c r="W196" s="3">
        <f t="shared" si="260"/>
        <v>0</v>
      </c>
      <c r="X196" s="3">
        <f t="shared" si="281"/>
        <v>0</v>
      </c>
      <c r="Y196" s="3">
        <f t="shared" si="282"/>
        <v>0</v>
      </c>
      <c r="AA196" s="3">
        <v>55944370</v>
      </c>
      <c r="AB196" s="3">
        <f t="shared" si="261"/>
        <v>1783.28</v>
      </c>
      <c r="AC196" s="3">
        <f t="shared" si="283"/>
        <v>1783.28</v>
      </c>
      <c r="AD196" s="3">
        <f t="shared" si="284"/>
        <v>0</v>
      </c>
      <c r="AE196" s="3">
        <f t="shared" si="285"/>
        <v>0</v>
      </c>
      <c r="AF196" s="3">
        <f t="shared" si="285"/>
        <v>0</v>
      </c>
      <c r="AG196" s="3">
        <f t="shared" si="262"/>
        <v>0</v>
      </c>
      <c r="AH196" s="3">
        <f t="shared" si="286"/>
        <v>0</v>
      </c>
      <c r="AI196" s="3">
        <f t="shared" si="286"/>
        <v>0</v>
      </c>
      <c r="AJ196" s="3">
        <f t="shared" si="263"/>
        <v>0</v>
      </c>
      <c r="AK196" s="3">
        <v>1783.28</v>
      </c>
      <c r="AL196" s="3">
        <v>1783.28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1</v>
      </c>
      <c r="AW196" s="3">
        <v>1</v>
      </c>
      <c r="AZ196" s="3">
        <v>1</v>
      </c>
      <c r="BA196" s="3">
        <v>1</v>
      </c>
      <c r="BB196" s="3">
        <v>1</v>
      </c>
      <c r="BC196" s="3">
        <v>7.57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3</v>
      </c>
      <c r="BI196" s="3">
        <v>3</v>
      </c>
      <c r="BJ196" s="3" t="s">
        <v>323</v>
      </c>
      <c r="BM196" s="3">
        <v>400007</v>
      </c>
      <c r="BN196" s="3">
        <v>0</v>
      </c>
      <c r="BO196" s="3" t="s">
        <v>3</v>
      </c>
      <c r="BP196" s="3">
        <v>0</v>
      </c>
      <c r="BQ196" s="3">
        <v>214</v>
      </c>
      <c r="BR196" s="3">
        <v>0</v>
      </c>
      <c r="BS196" s="3">
        <v>1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0</v>
      </c>
      <c r="CA196" s="3">
        <v>0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3</v>
      </c>
      <c r="CO196" s="3">
        <v>0</v>
      </c>
      <c r="CP196" s="3">
        <f t="shared" si="264"/>
        <v>53997.72</v>
      </c>
      <c r="CQ196" s="3">
        <f t="shared" si="265"/>
        <v>13499.43</v>
      </c>
      <c r="CR196" s="3">
        <f t="shared" si="287"/>
        <v>0</v>
      </c>
      <c r="CS196" s="3">
        <f t="shared" si="288"/>
        <v>0</v>
      </c>
      <c r="CT196" s="3">
        <f t="shared" si="266"/>
        <v>0</v>
      </c>
      <c r="CU196" s="3">
        <f t="shared" si="267"/>
        <v>0</v>
      </c>
      <c r="CV196" s="3">
        <f t="shared" si="268"/>
        <v>0</v>
      </c>
      <c r="CW196" s="3">
        <f t="shared" si="269"/>
        <v>0</v>
      </c>
      <c r="CX196" s="3">
        <f t="shared" si="270"/>
        <v>0</v>
      </c>
      <c r="CY196" s="3">
        <f t="shared" si="289"/>
        <v>0</v>
      </c>
      <c r="CZ196" s="3">
        <f t="shared" si="290"/>
        <v>0</v>
      </c>
      <c r="DC196" s="3" t="s">
        <v>3</v>
      </c>
      <c r="DD196" s="3" t="s">
        <v>3</v>
      </c>
      <c r="DE196" s="3" t="s">
        <v>3</v>
      </c>
      <c r="DF196" s="3" t="s">
        <v>3</v>
      </c>
      <c r="DG196" s="3" t="s">
        <v>3</v>
      </c>
      <c r="DH196" s="3" t="s">
        <v>3</v>
      </c>
      <c r="DI196" s="3" t="s">
        <v>3</v>
      </c>
      <c r="DJ196" s="3" t="s">
        <v>3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216</v>
      </c>
      <c r="DW196" s="3" t="s">
        <v>216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55393904</v>
      </c>
      <c r="EF196" s="3">
        <v>214</v>
      </c>
      <c r="EG196" s="3" t="s">
        <v>217</v>
      </c>
      <c r="EH196" s="3">
        <v>0</v>
      </c>
      <c r="EI196" s="3" t="s">
        <v>3</v>
      </c>
      <c r="EJ196" s="3">
        <v>3</v>
      </c>
      <c r="EK196" s="3">
        <v>400007</v>
      </c>
      <c r="EL196" s="3" t="s">
        <v>217</v>
      </c>
      <c r="EM196" s="3" t="s">
        <v>218</v>
      </c>
      <c r="EO196" s="3" t="s">
        <v>3</v>
      </c>
      <c r="EQ196" s="3">
        <v>131088</v>
      </c>
      <c r="ER196" s="3">
        <v>0</v>
      </c>
      <c r="ES196" s="3">
        <v>1783.28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5</v>
      </c>
      <c r="FC196" s="3">
        <v>1</v>
      </c>
      <c r="FD196" s="3">
        <v>18</v>
      </c>
      <c r="FF196" s="3">
        <v>15800</v>
      </c>
      <c r="FQ196" s="3">
        <v>0</v>
      </c>
      <c r="FR196" s="3">
        <f>P196</f>
        <v>53997.72</v>
      </c>
      <c r="FS196" s="3">
        <v>0</v>
      </c>
      <c r="FX196" s="3">
        <v>0</v>
      </c>
      <c r="FY196" s="3">
        <v>0</v>
      </c>
      <c r="GA196" s="3" t="s">
        <v>325</v>
      </c>
      <c r="GD196" s="3">
        <v>1</v>
      </c>
      <c r="GF196" s="3">
        <v>-1713647366</v>
      </c>
      <c r="GG196" s="3">
        <v>2</v>
      </c>
      <c r="GH196" s="3">
        <v>3</v>
      </c>
      <c r="GI196" s="3">
        <v>3</v>
      </c>
      <c r="GJ196" s="3">
        <v>0</v>
      </c>
      <c r="GK196" s="3">
        <v>0</v>
      </c>
      <c r="GL196" s="3">
        <f t="shared" si="271"/>
        <v>0</v>
      </c>
      <c r="GM196" s="3">
        <f t="shared" si="272"/>
        <v>53997.72</v>
      </c>
      <c r="GN196" s="3">
        <f t="shared" si="273"/>
        <v>0</v>
      </c>
      <c r="GO196" s="3">
        <f t="shared" si="274"/>
        <v>0</v>
      </c>
      <c r="GP196" s="3">
        <f t="shared" si="275"/>
        <v>0</v>
      </c>
      <c r="GR196" s="3">
        <v>1</v>
      </c>
      <c r="GS196" s="3">
        <v>1</v>
      </c>
      <c r="GT196" s="3">
        <v>0</v>
      </c>
      <c r="GU196" s="3" t="s">
        <v>3</v>
      </c>
      <c r="GV196" s="3">
        <f t="shared" si="276"/>
        <v>0</v>
      </c>
      <c r="GW196" s="3">
        <v>1</v>
      </c>
      <c r="GX196" s="3">
        <f t="shared" si="277"/>
        <v>0</v>
      </c>
      <c r="HA196" s="3">
        <v>0</v>
      </c>
      <c r="HB196" s="3">
        <v>0</v>
      </c>
      <c r="HC196" s="3">
        <f t="shared" si="278"/>
        <v>0</v>
      </c>
      <c r="HE196" s="3" t="s">
        <v>37</v>
      </c>
      <c r="HF196" s="3" t="s">
        <v>220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8" spans="1:255" ht="13" x14ac:dyDescent="0.3">
      <c r="A198" s="11">
        <v>51</v>
      </c>
      <c r="B198" s="11">
        <f>B117</f>
        <v>1</v>
      </c>
      <c r="C198" s="11">
        <f>A117</f>
        <v>4</v>
      </c>
      <c r="D198" s="11">
        <f>ROW(A117)</f>
        <v>117</v>
      </c>
      <c r="E198" s="11"/>
      <c r="F198" s="11" t="str">
        <f>IF(F117&lt;&gt;"",F117,"")</f>
        <v>Новый раздел</v>
      </c>
      <c r="G198" s="11" t="str">
        <f>IF(G117&lt;&gt;"",G117,"")</f>
        <v>Приборы и средства автоматизации</v>
      </c>
      <c r="H198" s="11">
        <v>0</v>
      </c>
      <c r="I198" s="11"/>
      <c r="J198" s="11"/>
      <c r="K198" s="11"/>
      <c r="L198" s="11"/>
      <c r="M198" s="11"/>
      <c r="N198" s="11"/>
      <c r="O198" s="11">
        <f t="shared" ref="O198:T198" si="291">ROUND(AB198,2)</f>
        <v>369176.19</v>
      </c>
      <c r="P198" s="11">
        <f t="shared" si="291"/>
        <v>365914.77</v>
      </c>
      <c r="Q198" s="11">
        <f t="shared" si="291"/>
        <v>1700.06</v>
      </c>
      <c r="R198" s="11">
        <f t="shared" si="291"/>
        <v>190.57</v>
      </c>
      <c r="S198" s="11">
        <f t="shared" si="291"/>
        <v>1561.36</v>
      </c>
      <c r="T198" s="11">
        <f t="shared" si="291"/>
        <v>0</v>
      </c>
      <c r="U198" s="11">
        <f>AH198</f>
        <v>124.95777479999997</v>
      </c>
      <c r="V198" s="11">
        <f>AI198</f>
        <v>0</v>
      </c>
      <c r="W198" s="11">
        <f>ROUND(AJ198,2)</f>
        <v>0</v>
      </c>
      <c r="X198" s="11">
        <f>ROUND(AK198,2)</f>
        <v>1578.25</v>
      </c>
      <c r="Y198" s="11">
        <f>ROUND(AL198,2)</f>
        <v>807.99</v>
      </c>
      <c r="Z198" s="11"/>
      <c r="AA198" s="11"/>
      <c r="AB198" s="11">
        <f>ROUND(SUMIF(AA121:AA196,"=55944368",O121:O196),2)</f>
        <v>369176.19</v>
      </c>
      <c r="AC198" s="11">
        <f>ROUND(SUMIF(AA121:AA196,"=55944368",P121:P196),2)</f>
        <v>365914.77</v>
      </c>
      <c r="AD198" s="11">
        <f>ROUND(SUMIF(AA121:AA196,"=55944368",Q121:Q196),2)</f>
        <v>1700.06</v>
      </c>
      <c r="AE198" s="11">
        <f>ROUND(SUMIF(AA121:AA196,"=55944368",R121:R196),2)</f>
        <v>190.57</v>
      </c>
      <c r="AF198" s="11">
        <f>ROUND(SUMIF(AA121:AA196,"=55944368",S121:S196),2)</f>
        <v>1561.36</v>
      </c>
      <c r="AG198" s="11">
        <f>ROUND(SUMIF(AA121:AA196,"=55944368",T121:T196),2)</f>
        <v>0</v>
      </c>
      <c r="AH198" s="11">
        <f>SUMIF(AA121:AA196,"=55944368",U121:U196)</f>
        <v>124.95777479999997</v>
      </c>
      <c r="AI198" s="11">
        <f>SUMIF(AA121:AA196,"=55944368",V121:V196)</f>
        <v>0</v>
      </c>
      <c r="AJ198" s="11">
        <f>ROUND(SUMIF(AA121:AA196,"=55944368",W121:W196),2)</f>
        <v>0</v>
      </c>
      <c r="AK198" s="11">
        <f>ROUND(SUMIF(AA121:AA196,"=55944368",X121:X196),2)</f>
        <v>1578.25</v>
      </c>
      <c r="AL198" s="11">
        <f>ROUND(SUMIF(AA121:AA196,"=55944368",Y121:Y196),2)</f>
        <v>807.99</v>
      </c>
      <c r="AM198" s="11"/>
      <c r="AN198" s="11"/>
      <c r="AO198" s="11">
        <f t="shared" ref="AO198:BD198" si="292">ROUND(BX198,2)</f>
        <v>0</v>
      </c>
      <c r="AP198" s="11">
        <f t="shared" si="292"/>
        <v>365805.63</v>
      </c>
      <c r="AQ198" s="11">
        <f t="shared" si="292"/>
        <v>0</v>
      </c>
      <c r="AR198" s="11">
        <f t="shared" si="292"/>
        <v>371562.43</v>
      </c>
      <c r="AS198" s="11">
        <f t="shared" si="292"/>
        <v>0</v>
      </c>
      <c r="AT198" s="11">
        <f t="shared" si="292"/>
        <v>5756.8</v>
      </c>
      <c r="AU198" s="11">
        <f t="shared" si="292"/>
        <v>0</v>
      </c>
      <c r="AV198" s="11">
        <f t="shared" si="292"/>
        <v>365914.77</v>
      </c>
      <c r="AW198" s="11">
        <f t="shared" si="292"/>
        <v>109.14</v>
      </c>
      <c r="AX198" s="11">
        <f t="shared" si="292"/>
        <v>0</v>
      </c>
      <c r="AY198" s="11">
        <f t="shared" si="292"/>
        <v>109.14</v>
      </c>
      <c r="AZ198" s="11">
        <f t="shared" si="292"/>
        <v>365805.63</v>
      </c>
      <c r="BA198" s="11">
        <f t="shared" si="292"/>
        <v>0</v>
      </c>
      <c r="BB198" s="11">
        <f t="shared" si="292"/>
        <v>0</v>
      </c>
      <c r="BC198" s="11">
        <f t="shared" si="292"/>
        <v>0</v>
      </c>
      <c r="BD198" s="11">
        <f t="shared" si="292"/>
        <v>0</v>
      </c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>
        <f>ROUND(SUMIF(AA121:AA196,"=55944368",FQ121:FQ196),2)</f>
        <v>0</v>
      </c>
      <c r="BY198" s="11">
        <f>ROUND(SUMIF(AA121:AA196,"=55944368",FR121:FR196),2)</f>
        <v>365805.63</v>
      </c>
      <c r="BZ198" s="11">
        <f>ROUND(SUMIF(AA121:AA196,"=55944368",GL121:GL196),2)</f>
        <v>0</v>
      </c>
      <c r="CA198" s="11">
        <f>ROUND(SUMIF(AA121:AA196,"=55944368",GM121:GM196),2)</f>
        <v>371562.43</v>
      </c>
      <c r="CB198" s="11">
        <f>ROUND(SUMIF(AA121:AA196,"=55944368",GN121:GN196),2)</f>
        <v>0</v>
      </c>
      <c r="CC198" s="11">
        <f>ROUND(SUMIF(AA121:AA196,"=55944368",GO121:GO196),2)</f>
        <v>5756.8</v>
      </c>
      <c r="CD198" s="11">
        <f>ROUND(SUMIF(AA121:AA196,"=55944368",GP121:GP196),2)</f>
        <v>0</v>
      </c>
      <c r="CE198" s="11">
        <f>AC198-BX198</f>
        <v>365914.77</v>
      </c>
      <c r="CF198" s="11">
        <f>AC198-BY198</f>
        <v>109.14000000001397</v>
      </c>
      <c r="CG198" s="11">
        <f>BX198-BZ198</f>
        <v>0</v>
      </c>
      <c r="CH198" s="11">
        <f>AC198-BX198-BY198+BZ198</f>
        <v>109.14000000001397</v>
      </c>
      <c r="CI198" s="11">
        <f>BY198-BZ198</f>
        <v>365805.63</v>
      </c>
      <c r="CJ198" s="11">
        <f>ROUND(SUMIF(AA121:AA196,"=55944368",GX121:GX196),2)</f>
        <v>0</v>
      </c>
      <c r="CK198" s="11">
        <f>ROUND(SUMIF(AA121:AA196,"=55944368",GY121:GY196),2)</f>
        <v>0</v>
      </c>
      <c r="CL198" s="11">
        <f>ROUND(SUMIF(AA121:AA196,"=55944368",GZ121:GZ196),2)</f>
        <v>0</v>
      </c>
      <c r="CM198" s="11">
        <f>ROUND(SUMIF(AA121:AA196,"=55944368",HD121:HD196),2)</f>
        <v>0</v>
      </c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2">
        <f t="shared" ref="DG198:DL198" si="293">ROUND(DT198,2)</f>
        <v>2884217.7</v>
      </c>
      <c r="DH198" s="12">
        <f t="shared" si="293"/>
        <v>2769833.14</v>
      </c>
      <c r="DI198" s="12">
        <f t="shared" si="293"/>
        <v>26401.93</v>
      </c>
      <c r="DJ198" s="12">
        <f t="shared" si="293"/>
        <v>10738.62</v>
      </c>
      <c r="DK198" s="12">
        <f t="shared" si="293"/>
        <v>87982.63</v>
      </c>
      <c r="DL198" s="12">
        <f t="shared" si="293"/>
        <v>0</v>
      </c>
      <c r="DM198" s="12">
        <f>DZ198</f>
        <v>124.95777479999997</v>
      </c>
      <c r="DN198" s="12">
        <f>EA198</f>
        <v>0</v>
      </c>
      <c r="DO198" s="12">
        <f>ROUND(EB198,2)</f>
        <v>0</v>
      </c>
      <c r="DP198" s="12">
        <f>ROUND(EC198,2)</f>
        <v>88933.38</v>
      </c>
      <c r="DQ198" s="12">
        <f>ROUND(ED198,2)</f>
        <v>45529.71</v>
      </c>
      <c r="DR198" s="12"/>
      <c r="DS198" s="12"/>
      <c r="DT198" s="12">
        <f>ROUND(SUMIF(AA121:AA196,"=55944370",O121:O196),2)</f>
        <v>2884217.7</v>
      </c>
      <c r="DU198" s="12">
        <f>ROUND(SUMIF(AA121:AA196,"=55944370",P121:P196),2)</f>
        <v>2769833.14</v>
      </c>
      <c r="DV198" s="12">
        <f>ROUND(SUMIF(AA121:AA196,"=55944370",Q121:Q196),2)</f>
        <v>26401.93</v>
      </c>
      <c r="DW198" s="12">
        <f>ROUND(SUMIF(AA121:AA196,"=55944370",R121:R196),2)</f>
        <v>10738.62</v>
      </c>
      <c r="DX198" s="12">
        <f>ROUND(SUMIF(AA121:AA196,"=55944370",S121:S196),2)</f>
        <v>87982.63</v>
      </c>
      <c r="DY198" s="12">
        <f>ROUND(SUMIF(AA121:AA196,"=55944370",T121:T196),2)</f>
        <v>0</v>
      </c>
      <c r="DZ198" s="12">
        <f>SUMIF(AA121:AA196,"=55944370",U121:U196)</f>
        <v>124.95777479999997</v>
      </c>
      <c r="EA198" s="12">
        <f>SUMIF(AA121:AA196,"=55944370",V121:V196)</f>
        <v>0</v>
      </c>
      <c r="EB198" s="12">
        <f>ROUND(SUMIF(AA121:AA196,"=55944370",W121:W196),2)</f>
        <v>0</v>
      </c>
      <c r="EC198" s="12">
        <f>ROUND(SUMIF(AA121:AA196,"=55944370",X121:X196),2)</f>
        <v>88933.38</v>
      </c>
      <c r="ED198" s="12">
        <f>ROUND(SUMIF(AA121:AA196,"=55944370",Y121:Y196),2)</f>
        <v>45529.71</v>
      </c>
      <c r="EE198" s="12"/>
      <c r="EF198" s="12"/>
      <c r="EG198" s="12">
        <f t="shared" ref="EG198:EV198" si="294">ROUND(FP198,2)</f>
        <v>0</v>
      </c>
      <c r="EH198" s="12">
        <f t="shared" si="294"/>
        <v>2769148.62</v>
      </c>
      <c r="EI198" s="12">
        <f t="shared" si="294"/>
        <v>0</v>
      </c>
      <c r="EJ198" s="12">
        <f t="shared" si="294"/>
        <v>3018680.79</v>
      </c>
      <c r="EK198" s="12">
        <f t="shared" si="294"/>
        <v>0</v>
      </c>
      <c r="EL198" s="12">
        <f t="shared" si="294"/>
        <v>249532.17</v>
      </c>
      <c r="EM198" s="12">
        <f t="shared" si="294"/>
        <v>0</v>
      </c>
      <c r="EN198" s="12">
        <f t="shared" si="294"/>
        <v>2769833.14</v>
      </c>
      <c r="EO198" s="12">
        <f t="shared" si="294"/>
        <v>684.52</v>
      </c>
      <c r="EP198" s="12">
        <f t="shared" si="294"/>
        <v>0</v>
      </c>
      <c r="EQ198" s="12">
        <f t="shared" si="294"/>
        <v>684.52</v>
      </c>
      <c r="ER198" s="12">
        <f t="shared" si="294"/>
        <v>2769148.62</v>
      </c>
      <c r="ES198" s="12">
        <f t="shared" si="294"/>
        <v>0</v>
      </c>
      <c r="ET198" s="12">
        <f t="shared" si="294"/>
        <v>0</v>
      </c>
      <c r="EU198" s="12">
        <f t="shared" si="294"/>
        <v>0</v>
      </c>
      <c r="EV198" s="12">
        <f t="shared" si="294"/>
        <v>0</v>
      </c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>
        <f>ROUND(SUMIF(AA121:AA196,"=55944370",FQ121:FQ196),2)</f>
        <v>0</v>
      </c>
      <c r="FQ198" s="12">
        <f>ROUND(SUMIF(AA121:AA196,"=55944370",FR121:FR196),2)</f>
        <v>2769148.62</v>
      </c>
      <c r="FR198" s="12">
        <f>ROUND(SUMIF(AA121:AA196,"=55944370",GL121:GL196),2)</f>
        <v>0</v>
      </c>
      <c r="FS198" s="12">
        <f>ROUND(SUMIF(AA121:AA196,"=55944370",GM121:GM196),2)</f>
        <v>3018680.79</v>
      </c>
      <c r="FT198" s="12">
        <f>ROUND(SUMIF(AA121:AA196,"=55944370",GN121:GN196),2)</f>
        <v>0</v>
      </c>
      <c r="FU198" s="12">
        <f>ROUND(SUMIF(AA121:AA196,"=55944370",GO121:GO196),2)</f>
        <v>249532.17</v>
      </c>
      <c r="FV198" s="12">
        <f>ROUND(SUMIF(AA121:AA196,"=55944370",GP121:GP196),2)</f>
        <v>0</v>
      </c>
      <c r="FW198" s="12">
        <f>DU198-FP198</f>
        <v>2769833.14</v>
      </c>
      <c r="FX198" s="12">
        <f>DU198-FQ198</f>
        <v>684.52000000001863</v>
      </c>
      <c r="FY198" s="12">
        <f>FP198-FR198</f>
        <v>0</v>
      </c>
      <c r="FZ198" s="12">
        <f>DU198-FP198-FQ198+FR198</f>
        <v>684.52000000001863</v>
      </c>
      <c r="GA198" s="12">
        <f>FQ198-FR198</f>
        <v>2769148.62</v>
      </c>
      <c r="GB198" s="12">
        <f>ROUND(SUMIF(AA121:AA196,"=55944370",GX121:GX196),2)</f>
        <v>0</v>
      </c>
      <c r="GC198" s="12">
        <f>ROUND(SUMIF(AA121:AA196,"=55944370",GY121:GY196),2)</f>
        <v>0</v>
      </c>
      <c r="GD198" s="12">
        <f>ROUND(SUMIF(AA121:AA196,"=55944370",GZ121:GZ196),2)</f>
        <v>0</v>
      </c>
      <c r="GE198" s="12">
        <f>ROUND(SUMIF(AA121:AA196,"=55944370",HD121:HD196),2)</f>
        <v>0</v>
      </c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>
        <v>0</v>
      </c>
    </row>
    <row r="200" spans="1:255" ht="13" x14ac:dyDescent="0.3">
      <c r="A200" s="13">
        <v>50</v>
      </c>
      <c r="B200" s="13">
        <v>0</v>
      </c>
      <c r="C200" s="13">
        <v>0</v>
      </c>
      <c r="D200" s="13">
        <v>1</v>
      </c>
      <c r="E200" s="13">
        <v>201</v>
      </c>
      <c r="F200" s="13">
        <f>ROUND(Source!O198,O200)</f>
        <v>369176.19</v>
      </c>
      <c r="G200" s="13" t="s">
        <v>151</v>
      </c>
      <c r="H200" s="13" t="s">
        <v>152</v>
      </c>
      <c r="I200" s="13"/>
      <c r="J200" s="13"/>
      <c r="K200" s="13">
        <v>201</v>
      </c>
      <c r="L200" s="13">
        <v>1</v>
      </c>
      <c r="M200" s="13">
        <v>3</v>
      </c>
      <c r="N200" s="13" t="s">
        <v>3</v>
      </c>
      <c r="O200" s="13">
        <v>2</v>
      </c>
      <c r="P200" s="13">
        <f>ROUND(Source!DG198,O200)</f>
        <v>2884217.7</v>
      </c>
      <c r="Q200" s="13"/>
      <c r="R200" s="13"/>
      <c r="S200" s="13"/>
      <c r="T200" s="13"/>
      <c r="U200" s="13"/>
      <c r="V200" s="13"/>
      <c r="W200" s="13">
        <v>369176.19</v>
      </c>
      <c r="X200" s="13">
        <v>1</v>
      </c>
      <c r="Y200" s="13">
        <v>369176.19</v>
      </c>
      <c r="Z200" s="13">
        <v>2884217.7</v>
      </c>
      <c r="AA200" s="13">
        <v>1</v>
      </c>
      <c r="AB200" s="13">
        <v>2884217.7</v>
      </c>
    </row>
    <row r="201" spans="1:255" ht="13" x14ac:dyDescent="0.3">
      <c r="A201" s="13">
        <v>50</v>
      </c>
      <c r="B201" s="13">
        <v>0</v>
      </c>
      <c r="C201" s="13">
        <v>0</v>
      </c>
      <c r="D201" s="13">
        <v>1</v>
      </c>
      <c r="E201" s="13">
        <v>202</v>
      </c>
      <c r="F201" s="13">
        <f>ROUND(Source!P198,O201)</f>
        <v>365914.77</v>
      </c>
      <c r="G201" s="13" t="s">
        <v>153</v>
      </c>
      <c r="H201" s="13" t="s">
        <v>154</v>
      </c>
      <c r="I201" s="13"/>
      <c r="J201" s="13"/>
      <c r="K201" s="13">
        <v>202</v>
      </c>
      <c r="L201" s="13">
        <v>2</v>
      </c>
      <c r="M201" s="13">
        <v>3</v>
      </c>
      <c r="N201" s="13" t="s">
        <v>3</v>
      </c>
      <c r="O201" s="13">
        <v>2</v>
      </c>
      <c r="P201" s="13">
        <f>ROUND(Source!DH198,O201)</f>
        <v>2769833.14</v>
      </c>
      <c r="Q201" s="13"/>
      <c r="R201" s="13"/>
      <c r="S201" s="13"/>
      <c r="T201" s="13"/>
      <c r="U201" s="13"/>
      <c r="V201" s="13"/>
      <c r="W201" s="13">
        <v>365914.77</v>
      </c>
      <c r="X201" s="13">
        <v>1</v>
      </c>
      <c r="Y201" s="13">
        <v>365914.77</v>
      </c>
      <c r="Z201" s="13">
        <v>2769833.14</v>
      </c>
      <c r="AA201" s="13">
        <v>1</v>
      </c>
      <c r="AB201" s="13">
        <v>2769833.14</v>
      </c>
    </row>
    <row r="202" spans="1:255" ht="13" x14ac:dyDescent="0.3">
      <c r="A202" s="13">
        <v>50</v>
      </c>
      <c r="B202" s="13">
        <v>0</v>
      </c>
      <c r="C202" s="13">
        <v>0</v>
      </c>
      <c r="D202" s="13">
        <v>1</v>
      </c>
      <c r="E202" s="13">
        <v>222</v>
      </c>
      <c r="F202" s="13">
        <f>ROUND(Source!AO198,O202)</f>
        <v>0</v>
      </c>
      <c r="G202" s="13" t="s">
        <v>155</v>
      </c>
      <c r="H202" s="13" t="s">
        <v>156</v>
      </c>
      <c r="I202" s="13"/>
      <c r="J202" s="13"/>
      <c r="K202" s="13">
        <v>222</v>
      </c>
      <c r="L202" s="13">
        <v>3</v>
      </c>
      <c r="M202" s="13">
        <v>3</v>
      </c>
      <c r="N202" s="13" t="s">
        <v>3</v>
      </c>
      <c r="O202" s="13">
        <v>2</v>
      </c>
      <c r="P202" s="13">
        <f>ROUND(Source!EG198,O202)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255" ht="13" x14ac:dyDescent="0.3">
      <c r="A203" s="13">
        <v>50</v>
      </c>
      <c r="B203" s="13">
        <v>0</v>
      </c>
      <c r="C203" s="13">
        <v>0</v>
      </c>
      <c r="D203" s="13">
        <v>1</v>
      </c>
      <c r="E203" s="13">
        <v>225</v>
      </c>
      <c r="F203" s="13">
        <f>ROUND(Source!AV198,O203)</f>
        <v>365914.77</v>
      </c>
      <c r="G203" s="13" t="s">
        <v>157</v>
      </c>
      <c r="H203" s="13" t="s">
        <v>158</v>
      </c>
      <c r="I203" s="13"/>
      <c r="J203" s="13"/>
      <c r="K203" s="13">
        <v>225</v>
      </c>
      <c r="L203" s="13">
        <v>4</v>
      </c>
      <c r="M203" s="13">
        <v>3</v>
      </c>
      <c r="N203" s="13" t="s">
        <v>3</v>
      </c>
      <c r="O203" s="13">
        <v>2</v>
      </c>
      <c r="P203" s="13">
        <f>ROUND(Source!EN198,O203)</f>
        <v>2769833.14</v>
      </c>
      <c r="Q203" s="13"/>
      <c r="R203" s="13"/>
      <c r="S203" s="13"/>
      <c r="T203" s="13"/>
      <c r="U203" s="13"/>
      <c r="V203" s="13"/>
      <c r="W203" s="13">
        <v>365914.77</v>
      </c>
      <c r="X203" s="13">
        <v>1</v>
      </c>
      <c r="Y203" s="13">
        <v>365914.77</v>
      </c>
      <c r="Z203" s="13">
        <v>2769833.14</v>
      </c>
      <c r="AA203" s="13">
        <v>1</v>
      </c>
      <c r="AB203" s="13">
        <v>2769833.14</v>
      </c>
    </row>
    <row r="204" spans="1:255" ht="13" x14ac:dyDescent="0.3">
      <c r="A204" s="13">
        <v>50</v>
      </c>
      <c r="B204" s="13">
        <v>0</v>
      </c>
      <c r="C204" s="13">
        <v>0</v>
      </c>
      <c r="D204" s="13">
        <v>1</v>
      </c>
      <c r="E204" s="13">
        <v>226</v>
      </c>
      <c r="F204" s="13">
        <f>ROUND(Source!AW198,O204)</f>
        <v>109.14</v>
      </c>
      <c r="G204" s="13" t="s">
        <v>159</v>
      </c>
      <c r="H204" s="13" t="s">
        <v>160</v>
      </c>
      <c r="I204" s="13"/>
      <c r="J204" s="13"/>
      <c r="K204" s="13">
        <v>226</v>
      </c>
      <c r="L204" s="13">
        <v>5</v>
      </c>
      <c r="M204" s="13">
        <v>3</v>
      </c>
      <c r="N204" s="13" t="s">
        <v>3</v>
      </c>
      <c r="O204" s="13">
        <v>2</v>
      </c>
      <c r="P204" s="13">
        <f>ROUND(Source!EO198,O204)</f>
        <v>684.52</v>
      </c>
      <c r="Q204" s="13"/>
      <c r="R204" s="13"/>
      <c r="S204" s="13"/>
      <c r="T204" s="13"/>
      <c r="U204" s="13"/>
      <c r="V204" s="13"/>
      <c r="W204" s="13">
        <v>109.14</v>
      </c>
      <c r="X204" s="13">
        <v>1</v>
      </c>
      <c r="Y204" s="13">
        <v>109.14</v>
      </c>
      <c r="Z204" s="13">
        <v>684.52</v>
      </c>
      <c r="AA204" s="13">
        <v>1</v>
      </c>
      <c r="AB204" s="13">
        <v>684.52</v>
      </c>
    </row>
    <row r="205" spans="1:255" ht="13" x14ac:dyDescent="0.3">
      <c r="A205" s="13">
        <v>50</v>
      </c>
      <c r="B205" s="13">
        <v>0</v>
      </c>
      <c r="C205" s="13">
        <v>0</v>
      </c>
      <c r="D205" s="13">
        <v>1</v>
      </c>
      <c r="E205" s="13">
        <v>227</v>
      </c>
      <c r="F205" s="13">
        <f>ROUND(Source!AX198,O205)</f>
        <v>0</v>
      </c>
      <c r="G205" s="13" t="s">
        <v>161</v>
      </c>
      <c r="H205" s="13" t="s">
        <v>162</v>
      </c>
      <c r="I205" s="13"/>
      <c r="J205" s="13"/>
      <c r="K205" s="13">
        <v>227</v>
      </c>
      <c r="L205" s="13">
        <v>6</v>
      </c>
      <c r="M205" s="13">
        <v>3</v>
      </c>
      <c r="N205" s="13" t="s">
        <v>3</v>
      </c>
      <c r="O205" s="13">
        <v>2</v>
      </c>
      <c r="P205" s="13">
        <f>ROUND(Source!EP198,O205)</f>
        <v>0</v>
      </c>
      <c r="Q205" s="13"/>
      <c r="R205" s="13"/>
      <c r="S205" s="13"/>
      <c r="T205" s="13"/>
      <c r="U205" s="13"/>
      <c r="V205" s="13"/>
      <c r="W205" s="13">
        <v>0</v>
      </c>
      <c r="X205" s="13">
        <v>1</v>
      </c>
      <c r="Y205" s="13">
        <v>0</v>
      </c>
      <c r="Z205" s="13">
        <v>0</v>
      </c>
      <c r="AA205" s="13">
        <v>1</v>
      </c>
      <c r="AB205" s="13">
        <v>0</v>
      </c>
    </row>
    <row r="206" spans="1:255" ht="13" x14ac:dyDescent="0.3">
      <c r="A206" s="13">
        <v>50</v>
      </c>
      <c r="B206" s="13">
        <v>0</v>
      </c>
      <c r="C206" s="13">
        <v>0</v>
      </c>
      <c r="D206" s="13">
        <v>1</v>
      </c>
      <c r="E206" s="13">
        <v>228</v>
      </c>
      <c r="F206" s="13">
        <f>ROUND(Source!AY198,O206)</f>
        <v>109.14</v>
      </c>
      <c r="G206" s="13" t="s">
        <v>163</v>
      </c>
      <c r="H206" s="13" t="s">
        <v>164</v>
      </c>
      <c r="I206" s="13"/>
      <c r="J206" s="13"/>
      <c r="K206" s="13">
        <v>228</v>
      </c>
      <c r="L206" s="13">
        <v>7</v>
      </c>
      <c r="M206" s="13">
        <v>3</v>
      </c>
      <c r="N206" s="13" t="s">
        <v>3</v>
      </c>
      <c r="O206" s="13">
        <v>2</v>
      </c>
      <c r="P206" s="13">
        <f>ROUND(Source!EQ198,O206)</f>
        <v>684.52</v>
      </c>
      <c r="Q206" s="13"/>
      <c r="R206" s="13"/>
      <c r="S206" s="13"/>
      <c r="T206" s="13"/>
      <c r="U206" s="13"/>
      <c r="V206" s="13"/>
      <c r="W206" s="13">
        <v>109.14</v>
      </c>
      <c r="X206" s="13">
        <v>1</v>
      </c>
      <c r="Y206" s="13">
        <v>109.14</v>
      </c>
      <c r="Z206" s="13">
        <v>684.52</v>
      </c>
      <c r="AA206" s="13">
        <v>1</v>
      </c>
      <c r="AB206" s="13">
        <v>684.52</v>
      </c>
    </row>
    <row r="207" spans="1:255" ht="13" x14ac:dyDescent="0.3">
      <c r="A207" s="13">
        <v>50</v>
      </c>
      <c r="B207" s="13">
        <v>0</v>
      </c>
      <c r="C207" s="13">
        <v>0</v>
      </c>
      <c r="D207" s="13">
        <v>1</v>
      </c>
      <c r="E207" s="13">
        <v>216</v>
      </c>
      <c r="F207" s="13">
        <f>ROUND(Source!AP198,O207)</f>
        <v>365805.63</v>
      </c>
      <c r="G207" s="13" t="s">
        <v>165</v>
      </c>
      <c r="H207" s="13" t="s">
        <v>166</v>
      </c>
      <c r="I207" s="13"/>
      <c r="J207" s="13"/>
      <c r="K207" s="13">
        <v>216</v>
      </c>
      <c r="L207" s="13">
        <v>8</v>
      </c>
      <c r="M207" s="13">
        <v>3</v>
      </c>
      <c r="N207" s="13" t="s">
        <v>3</v>
      </c>
      <c r="O207" s="13">
        <v>2</v>
      </c>
      <c r="P207" s="13">
        <f>ROUND(Source!EH198,O207)</f>
        <v>2769148.62</v>
      </c>
      <c r="Q207" s="13"/>
      <c r="R207" s="13"/>
      <c r="S207" s="13"/>
      <c r="T207" s="13"/>
      <c r="U207" s="13"/>
      <c r="V207" s="13"/>
      <c r="W207" s="13">
        <v>365805.63</v>
      </c>
      <c r="X207" s="13">
        <v>1</v>
      </c>
      <c r="Y207" s="13">
        <v>365805.63</v>
      </c>
      <c r="Z207" s="13">
        <v>2769148.62</v>
      </c>
      <c r="AA207" s="13">
        <v>1</v>
      </c>
      <c r="AB207" s="13">
        <v>2769148.62</v>
      </c>
    </row>
    <row r="208" spans="1:255" ht="13" x14ac:dyDescent="0.3">
      <c r="A208" s="13">
        <v>50</v>
      </c>
      <c r="B208" s="13">
        <v>0</v>
      </c>
      <c r="C208" s="13">
        <v>0</v>
      </c>
      <c r="D208" s="13">
        <v>1</v>
      </c>
      <c r="E208" s="13">
        <v>223</v>
      </c>
      <c r="F208" s="13">
        <f>ROUND(Source!AQ198,O208)</f>
        <v>0</v>
      </c>
      <c r="G208" s="13" t="s">
        <v>167</v>
      </c>
      <c r="H208" s="13" t="s">
        <v>168</v>
      </c>
      <c r="I208" s="13"/>
      <c r="J208" s="13"/>
      <c r="K208" s="13">
        <v>223</v>
      </c>
      <c r="L208" s="13">
        <v>9</v>
      </c>
      <c r="M208" s="13">
        <v>3</v>
      </c>
      <c r="N208" s="13" t="s">
        <v>3</v>
      </c>
      <c r="O208" s="13">
        <v>2</v>
      </c>
      <c r="P208" s="13">
        <f>ROUND(Source!EI198,O208)</f>
        <v>0</v>
      </c>
      <c r="Q208" s="13"/>
      <c r="R208" s="13"/>
      <c r="S208" s="13"/>
      <c r="T208" s="13"/>
      <c r="U208" s="13"/>
      <c r="V208" s="13"/>
      <c r="W208" s="13">
        <v>0</v>
      </c>
      <c r="X208" s="13">
        <v>1</v>
      </c>
      <c r="Y208" s="13">
        <v>0</v>
      </c>
      <c r="Z208" s="13">
        <v>0</v>
      </c>
      <c r="AA208" s="13">
        <v>1</v>
      </c>
      <c r="AB208" s="13">
        <v>0</v>
      </c>
    </row>
    <row r="209" spans="1:28" ht="13" x14ac:dyDescent="0.3">
      <c r="A209" s="13">
        <v>50</v>
      </c>
      <c r="B209" s="13">
        <v>0</v>
      </c>
      <c r="C209" s="13">
        <v>0</v>
      </c>
      <c r="D209" s="13">
        <v>1</v>
      </c>
      <c r="E209" s="13">
        <v>229</v>
      </c>
      <c r="F209" s="13">
        <f>ROUND(Source!AZ198,O209)</f>
        <v>365805.63</v>
      </c>
      <c r="G209" s="13" t="s">
        <v>169</v>
      </c>
      <c r="H209" s="13" t="s">
        <v>170</v>
      </c>
      <c r="I209" s="13"/>
      <c r="J209" s="13"/>
      <c r="K209" s="13">
        <v>229</v>
      </c>
      <c r="L209" s="13">
        <v>10</v>
      </c>
      <c r="M209" s="13">
        <v>3</v>
      </c>
      <c r="N209" s="13" t="s">
        <v>3</v>
      </c>
      <c r="O209" s="13">
        <v>2</v>
      </c>
      <c r="P209" s="13">
        <f>ROUND(Source!ER198,O209)</f>
        <v>2769148.62</v>
      </c>
      <c r="Q209" s="13"/>
      <c r="R209" s="13"/>
      <c r="S209" s="13"/>
      <c r="T209" s="13"/>
      <c r="U209" s="13"/>
      <c r="V209" s="13"/>
      <c r="W209" s="13">
        <v>365805.63</v>
      </c>
      <c r="X209" s="13">
        <v>1</v>
      </c>
      <c r="Y209" s="13">
        <v>365805.63</v>
      </c>
      <c r="Z209" s="13">
        <v>2769148.62</v>
      </c>
      <c r="AA209" s="13">
        <v>1</v>
      </c>
      <c r="AB209" s="13">
        <v>2769148.62</v>
      </c>
    </row>
    <row r="210" spans="1:28" ht="13" x14ac:dyDescent="0.3">
      <c r="A210" s="13">
        <v>50</v>
      </c>
      <c r="B210" s="13">
        <v>0</v>
      </c>
      <c r="C210" s="13">
        <v>0</v>
      </c>
      <c r="D210" s="13">
        <v>1</v>
      </c>
      <c r="E210" s="13">
        <v>203</v>
      </c>
      <c r="F210" s="13">
        <f>ROUND(Source!Q198,O210)</f>
        <v>1700.06</v>
      </c>
      <c r="G210" s="13" t="s">
        <v>171</v>
      </c>
      <c r="H210" s="13" t="s">
        <v>172</v>
      </c>
      <c r="I210" s="13"/>
      <c r="J210" s="13"/>
      <c r="K210" s="13">
        <v>203</v>
      </c>
      <c r="L210" s="13">
        <v>11</v>
      </c>
      <c r="M210" s="13">
        <v>3</v>
      </c>
      <c r="N210" s="13" t="s">
        <v>3</v>
      </c>
      <c r="O210" s="13">
        <v>2</v>
      </c>
      <c r="P210" s="13">
        <f>ROUND(Source!DI198,O210)</f>
        <v>26401.93</v>
      </c>
      <c r="Q210" s="13"/>
      <c r="R210" s="13"/>
      <c r="S210" s="13"/>
      <c r="T210" s="13"/>
      <c r="U210" s="13"/>
      <c r="V210" s="13"/>
      <c r="W210" s="13">
        <v>1700.06</v>
      </c>
      <c r="X210" s="13">
        <v>1</v>
      </c>
      <c r="Y210" s="13">
        <v>1700.06</v>
      </c>
      <c r="Z210" s="13">
        <v>26401.93</v>
      </c>
      <c r="AA210" s="13">
        <v>1</v>
      </c>
      <c r="AB210" s="13">
        <v>26401.93</v>
      </c>
    </row>
    <row r="211" spans="1:28" ht="13" x14ac:dyDescent="0.3">
      <c r="A211" s="13">
        <v>50</v>
      </c>
      <c r="B211" s="13">
        <v>0</v>
      </c>
      <c r="C211" s="13">
        <v>0</v>
      </c>
      <c r="D211" s="13">
        <v>1</v>
      </c>
      <c r="E211" s="13">
        <v>231</v>
      </c>
      <c r="F211" s="13">
        <f>ROUND(Source!BB198,O211)</f>
        <v>0</v>
      </c>
      <c r="G211" s="13" t="s">
        <v>173</v>
      </c>
      <c r="H211" s="13" t="s">
        <v>174</v>
      </c>
      <c r="I211" s="13"/>
      <c r="J211" s="13"/>
      <c r="K211" s="13">
        <v>231</v>
      </c>
      <c r="L211" s="13">
        <v>12</v>
      </c>
      <c r="M211" s="13">
        <v>3</v>
      </c>
      <c r="N211" s="13" t="s">
        <v>3</v>
      </c>
      <c r="O211" s="13">
        <v>2</v>
      </c>
      <c r="P211" s="13">
        <f>ROUND(Source!ET198,O211)</f>
        <v>0</v>
      </c>
      <c r="Q211" s="13"/>
      <c r="R211" s="13"/>
      <c r="S211" s="13"/>
      <c r="T211" s="13"/>
      <c r="U211" s="13"/>
      <c r="V211" s="13"/>
      <c r="W211" s="13">
        <v>0</v>
      </c>
      <c r="X211" s="13">
        <v>1</v>
      </c>
      <c r="Y211" s="13">
        <v>0</v>
      </c>
      <c r="Z211" s="13">
        <v>0</v>
      </c>
      <c r="AA211" s="13">
        <v>1</v>
      </c>
      <c r="AB211" s="13">
        <v>0</v>
      </c>
    </row>
    <row r="212" spans="1:28" ht="13" x14ac:dyDescent="0.3">
      <c r="A212" s="13">
        <v>50</v>
      </c>
      <c r="B212" s="13">
        <v>0</v>
      </c>
      <c r="C212" s="13">
        <v>0</v>
      </c>
      <c r="D212" s="13">
        <v>1</v>
      </c>
      <c r="E212" s="13">
        <v>204</v>
      </c>
      <c r="F212" s="13">
        <f>ROUND(Source!R198,O212)</f>
        <v>190.57</v>
      </c>
      <c r="G212" s="13" t="s">
        <v>175</v>
      </c>
      <c r="H212" s="13" t="s">
        <v>176</v>
      </c>
      <c r="I212" s="13"/>
      <c r="J212" s="13"/>
      <c r="K212" s="13">
        <v>204</v>
      </c>
      <c r="L212" s="13">
        <v>13</v>
      </c>
      <c r="M212" s="13">
        <v>3</v>
      </c>
      <c r="N212" s="13" t="s">
        <v>3</v>
      </c>
      <c r="O212" s="13">
        <v>2</v>
      </c>
      <c r="P212" s="13">
        <f>ROUND(Source!DJ198,O212)</f>
        <v>10738.62</v>
      </c>
      <c r="Q212" s="13"/>
      <c r="R212" s="13"/>
      <c r="S212" s="13"/>
      <c r="T212" s="13"/>
      <c r="U212" s="13"/>
      <c r="V212" s="13"/>
      <c r="W212" s="13">
        <v>190.57</v>
      </c>
      <c r="X212" s="13">
        <v>1</v>
      </c>
      <c r="Y212" s="13">
        <v>190.57</v>
      </c>
      <c r="Z212" s="13">
        <v>10738.62</v>
      </c>
      <c r="AA212" s="13">
        <v>1</v>
      </c>
      <c r="AB212" s="13">
        <v>10738.62</v>
      </c>
    </row>
    <row r="213" spans="1:28" ht="13" x14ac:dyDescent="0.3">
      <c r="A213" s="13">
        <v>50</v>
      </c>
      <c r="B213" s="13">
        <v>0</v>
      </c>
      <c r="C213" s="13">
        <v>0</v>
      </c>
      <c r="D213" s="13">
        <v>1</v>
      </c>
      <c r="E213" s="13">
        <v>205</v>
      </c>
      <c r="F213" s="13">
        <f>ROUND(Source!S198,O213)</f>
        <v>1561.36</v>
      </c>
      <c r="G213" s="13" t="s">
        <v>177</v>
      </c>
      <c r="H213" s="13" t="s">
        <v>178</v>
      </c>
      <c r="I213" s="13"/>
      <c r="J213" s="13"/>
      <c r="K213" s="13">
        <v>205</v>
      </c>
      <c r="L213" s="13">
        <v>14</v>
      </c>
      <c r="M213" s="13">
        <v>3</v>
      </c>
      <c r="N213" s="13" t="s">
        <v>3</v>
      </c>
      <c r="O213" s="13">
        <v>2</v>
      </c>
      <c r="P213" s="13">
        <f>ROUND(Source!DK198,O213)</f>
        <v>87982.63</v>
      </c>
      <c r="Q213" s="13"/>
      <c r="R213" s="13"/>
      <c r="S213" s="13"/>
      <c r="T213" s="13"/>
      <c r="U213" s="13"/>
      <c r="V213" s="13"/>
      <c r="W213" s="13">
        <v>1561.36</v>
      </c>
      <c r="X213" s="13">
        <v>1</v>
      </c>
      <c r="Y213" s="13">
        <v>1561.36</v>
      </c>
      <c r="Z213" s="13">
        <v>87982.63</v>
      </c>
      <c r="AA213" s="13">
        <v>1</v>
      </c>
      <c r="AB213" s="13">
        <v>87982.63</v>
      </c>
    </row>
    <row r="214" spans="1:28" ht="13" x14ac:dyDescent="0.3">
      <c r="A214" s="13">
        <v>50</v>
      </c>
      <c r="B214" s="13">
        <v>0</v>
      </c>
      <c r="C214" s="13">
        <v>0</v>
      </c>
      <c r="D214" s="13">
        <v>1</v>
      </c>
      <c r="E214" s="13">
        <v>232</v>
      </c>
      <c r="F214" s="13">
        <f>ROUND(Source!BC198,O214)</f>
        <v>0</v>
      </c>
      <c r="G214" s="13" t="s">
        <v>179</v>
      </c>
      <c r="H214" s="13" t="s">
        <v>180</v>
      </c>
      <c r="I214" s="13"/>
      <c r="J214" s="13"/>
      <c r="K214" s="13">
        <v>232</v>
      </c>
      <c r="L214" s="13">
        <v>15</v>
      </c>
      <c r="M214" s="13">
        <v>3</v>
      </c>
      <c r="N214" s="13" t="s">
        <v>3</v>
      </c>
      <c r="O214" s="13">
        <v>2</v>
      </c>
      <c r="P214" s="13">
        <f>ROUND(Source!EU198,O214)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8" ht="13" x14ac:dyDescent="0.3">
      <c r="A215" s="13">
        <v>50</v>
      </c>
      <c r="B215" s="13">
        <v>0</v>
      </c>
      <c r="C215" s="13">
        <v>0</v>
      </c>
      <c r="D215" s="13">
        <v>1</v>
      </c>
      <c r="E215" s="13">
        <v>214</v>
      </c>
      <c r="F215" s="13">
        <f>ROUND(Source!AS198,O215)</f>
        <v>0</v>
      </c>
      <c r="G215" s="13" t="s">
        <v>181</v>
      </c>
      <c r="H215" s="13" t="s">
        <v>182</v>
      </c>
      <c r="I215" s="13"/>
      <c r="J215" s="13"/>
      <c r="K215" s="13">
        <v>214</v>
      </c>
      <c r="L215" s="13">
        <v>16</v>
      </c>
      <c r="M215" s="13">
        <v>3</v>
      </c>
      <c r="N215" s="13" t="s">
        <v>3</v>
      </c>
      <c r="O215" s="13">
        <v>2</v>
      </c>
      <c r="P215" s="13">
        <f>ROUND(Source!EK198,O215)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ht="13" x14ac:dyDescent="0.3">
      <c r="A216" s="13">
        <v>50</v>
      </c>
      <c r="B216" s="13">
        <v>0</v>
      </c>
      <c r="C216" s="13">
        <v>0</v>
      </c>
      <c r="D216" s="13">
        <v>1</v>
      </c>
      <c r="E216" s="13">
        <v>215</v>
      </c>
      <c r="F216" s="13">
        <f>ROUND(Source!AT198,O216)</f>
        <v>5756.8</v>
      </c>
      <c r="G216" s="13" t="s">
        <v>183</v>
      </c>
      <c r="H216" s="13" t="s">
        <v>184</v>
      </c>
      <c r="I216" s="13"/>
      <c r="J216" s="13"/>
      <c r="K216" s="13">
        <v>215</v>
      </c>
      <c r="L216" s="13">
        <v>17</v>
      </c>
      <c r="M216" s="13">
        <v>3</v>
      </c>
      <c r="N216" s="13" t="s">
        <v>3</v>
      </c>
      <c r="O216" s="13">
        <v>2</v>
      </c>
      <c r="P216" s="13">
        <f>ROUND(Source!EL198,O216)</f>
        <v>249532.17</v>
      </c>
      <c r="Q216" s="13"/>
      <c r="R216" s="13"/>
      <c r="S216" s="13"/>
      <c r="T216" s="13"/>
      <c r="U216" s="13"/>
      <c r="V216" s="13"/>
      <c r="W216" s="13">
        <v>5756.8</v>
      </c>
      <c r="X216" s="13">
        <v>1</v>
      </c>
      <c r="Y216" s="13">
        <v>5756.8</v>
      </c>
      <c r="Z216" s="13">
        <v>249532.17</v>
      </c>
      <c r="AA216" s="13">
        <v>1</v>
      </c>
      <c r="AB216" s="13">
        <v>249532.17</v>
      </c>
    </row>
    <row r="217" spans="1:28" ht="13" x14ac:dyDescent="0.3">
      <c r="A217" s="13">
        <v>50</v>
      </c>
      <c r="B217" s="13">
        <v>0</v>
      </c>
      <c r="C217" s="13">
        <v>0</v>
      </c>
      <c r="D217" s="13">
        <v>1</v>
      </c>
      <c r="E217" s="13">
        <v>217</v>
      </c>
      <c r="F217" s="13">
        <f>ROUND(Source!AU198,O217)</f>
        <v>0</v>
      </c>
      <c r="G217" s="13" t="s">
        <v>185</v>
      </c>
      <c r="H217" s="13" t="s">
        <v>186</v>
      </c>
      <c r="I217" s="13"/>
      <c r="J217" s="13"/>
      <c r="K217" s="13">
        <v>217</v>
      </c>
      <c r="L217" s="13">
        <v>18</v>
      </c>
      <c r="M217" s="13">
        <v>3</v>
      </c>
      <c r="N217" s="13" t="s">
        <v>3</v>
      </c>
      <c r="O217" s="13">
        <v>2</v>
      </c>
      <c r="P217" s="13">
        <f>ROUND(Source!EM198,O217)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ht="13" x14ac:dyDescent="0.3">
      <c r="A218" s="13">
        <v>50</v>
      </c>
      <c r="B218" s="13">
        <v>0</v>
      </c>
      <c r="C218" s="13">
        <v>0</v>
      </c>
      <c r="D218" s="13">
        <v>1</v>
      </c>
      <c r="E218" s="13">
        <v>230</v>
      </c>
      <c r="F218" s="13">
        <f>ROUND(Source!BA198,O218)</f>
        <v>0</v>
      </c>
      <c r="G218" s="13" t="s">
        <v>187</v>
      </c>
      <c r="H218" s="13" t="s">
        <v>188</v>
      </c>
      <c r="I218" s="13"/>
      <c r="J218" s="13"/>
      <c r="K218" s="13">
        <v>230</v>
      </c>
      <c r="L218" s="13">
        <v>19</v>
      </c>
      <c r="M218" s="13">
        <v>3</v>
      </c>
      <c r="N218" s="13" t="s">
        <v>3</v>
      </c>
      <c r="O218" s="13">
        <v>2</v>
      </c>
      <c r="P218" s="13">
        <f>ROUND(Source!ES198,O218)</f>
        <v>0</v>
      </c>
      <c r="Q218" s="13"/>
      <c r="R218" s="13"/>
      <c r="S218" s="13"/>
      <c r="T218" s="13"/>
      <c r="U218" s="13"/>
      <c r="V218" s="13"/>
      <c r="W218" s="13">
        <v>0</v>
      </c>
      <c r="X218" s="13">
        <v>1</v>
      </c>
      <c r="Y218" s="13">
        <v>0</v>
      </c>
      <c r="Z218" s="13">
        <v>0</v>
      </c>
      <c r="AA218" s="13">
        <v>1</v>
      </c>
      <c r="AB218" s="13">
        <v>0</v>
      </c>
    </row>
    <row r="219" spans="1:28" ht="13" x14ac:dyDescent="0.3">
      <c r="A219" s="13">
        <v>50</v>
      </c>
      <c r="B219" s="13">
        <v>0</v>
      </c>
      <c r="C219" s="13">
        <v>0</v>
      </c>
      <c r="D219" s="13">
        <v>1</v>
      </c>
      <c r="E219" s="13">
        <v>206</v>
      </c>
      <c r="F219" s="13">
        <f>ROUND(Source!T198,O219)</f>
        <v>0</v>
      </c>
      <c r="G219" s="13" t="s">
        <v>189</v>
      </c>
      <c r="H219" s="13" t="s">
        <v>190</v>
      </c>
      <c r="I219" s="13"/>
      <c r="J219" s="13"/>
      <c r="K219" s="13">
        <v>206</v>
      </c>
      <c r="L219" s="13">
        <v>20</v>
      </c>
      <c r="M219" s="13">
        <v>3</v>
      </c>
      <c r="N219" s="13" t="s">
        <v>3</v>
      </c>
      <c r="O219" s="13">
        <v>2</v>
      </c>
      <c r="P219" s="13">
        <f>ROUND(Source!DL198,O219)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8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207</v>
      </c>
      <c r="F220" s="13">
        <f>Source!U198</f>
        <v>124.95777479999997</v>
      </c>
      <c r="G220" s="13" t="s">
        <v>191</v>
      </c>
      <c r="H220" s="13" t="s">
        <v>192</v>
      </c>
      <c r="I220" s="13"/>
      <c r="J220" s="13"/>
      <c r="K220" s="13">
        <v>207</v>
      </c>
      <c r="L220" s="13">
        <v>21</v>
      </c>
      <c r="M220" s="13">
        <v>3</v>
      </c>
      <c r="N220" s="13" t="s">
        <v>3</v>
      </c>
      <c r="O220" s="13">
        <v>-1</v>
      </c>
      <c r="P220" s="13">
        <f>Source!DM198</f>
        <v>124.95777479999997</v>
      </c>
      <c r="Q220" s="13"/>
      <c r="R220" s="13"/>
      <c r="S220" s="13"/>
      <c r="T220" s="13"/>
      <c r="U220" s="13"/>
      <c r="V220" s="13"/>
      <c r="W220" s="13">
        <v>124.9577748</v>
      </c>
      <c r="X220" s="13">
        <v>1</v>
      </c>
      <c r="Y220" s="13">
        <v>124.9577748</v>
      </c>
      <c r="Z220" s="13">
        <v>124.9577748</v>
      </c>
      <c r="AA220" s="13">
        <v>1</v>
      </c>
      <c r="AB220" s="13">
        <v>124.9577748</v>
      </c>
    </row>
    <row r="221" spans="1:28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208</v>
      </c>
      <c r="F221" s="13">
        <f>Source!V198</f>
        <v>0</v>
      </c>
      <c r="G221" s="13" t="s">
        <v>193</v>
      </c>
      <c r="H221" s="13" t="s">
        <v>194</v>
      </c>
      <c r="I221" s="13"/>
      <c r="J221" s="13"/>
      <c r="K221" s="13">
        <v>208</v>
      </c>
      <c r="L221" s="13">
        <v>22</v>
      </c>
      <c r="M221" s="13">
        <v>3</v>
      </c>
      <c r="N221" s="13" t="s">
        <v>3</v>
      </c>
      <c r="O221" s="13">
        <v>-1</v>
      </c>
      <c r="P221" s="13">
        <f>Source!DN198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8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209</v>
      </c>
      <c r="F222" s="13">
        <f>ROUND(Source!W198,O222)</f>
        <v>0</v>
      </c>
      <c r="G222" s="13" t="s">
        <v>195</v>
      </c>
      <c r="H222" s="13" t="s">
        <v>196</v>
      </c>
      <c r="I222" s="13"/>
      <c r="J222" s="13"/>
      <c r="K222" s="13">
        <v>209</v>
      </c>
      <c r="L222" s="13">
        <v>23</v>
      </c>
      <c r="M222" s="13">
        <v>3</v>
      </c>
      <c r="N222" s="13" t="s">
        <v>3</v>
      </c>
      <c r="O222" s="13">
        <v>2</v>
      </c>
      <c r="P222" s="13">
        <f>ROUND(Source!DO198,O222)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8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233</v>
      </c>
      <c r="F223" s="13">
        <f>ROUND(Source!BD198,O223)</f>
        <v>0</v>
      </c>
      <c r="G223" s="13" t="s">
        <v>197</v>
      </c>
      <c r="H223" s="13" t="s">
        <v>198</v>
      </c>
      <c r="I223" s="13"/>
      <c r="J223" s="13"/>
      <c r="K223" s="13">
        <v>233</v>
      </c>
      <c r="L223" s="13">
        <v>24</v>
      </c>
      <c r="M223" s="13">
        <v>3</v>
      </c>
      <c r="N223" s="13" t="s">
        <v>3</v>
      </c>
      <c r="O223" s="13">
        <v>2</v>
      </c>
      <c r="P223" s="13">
        <f>ROUND(Source!EV198,O223)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8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210</v>
      </c>
      <c r="F224" s="13">
        <f>ROUND(Source!X198,O224)</f>
        <v>1578.25</v>
      </c>
      <c r="G224" s="13" t="s">
        <v>199</v>
      </c>
      <c r="H224" s="13" t="s">
        <v>200</v>
      </c>
      <c r="I224" s="13"/>
      <c r="J224" s="13"/>
      <c r="K224" s="13">
        <v>210</v>
      </c>
      <c r="L224" s="13">
        <v>25</v>
      </c>
      <c r="M224" s="13">
        <v>3</v>
      </c>
      <c r="N224" s="13" t="s">
        <v>3</v>
      </c>
      <c r="O224" s="13">
        <v>2</v>
      </c>
      <c r="P224" s="13">
        <f>ROUND(Source!DP198,O224)</f>
        <v>88933.38</v>
      </c>
      <c r="Q224" s="13"/>
      <c r="R224" s="13"/>
      <c r="S224" s="13"/>
      <c r="T224" s="13"/>
      <c r="U224" s="13"/>
      <c r="V224" s="13"/>
      <c r="W224" s="13">
        <v>1578.25</v>
      </c>
      <c r="X224" s="13">
        <v>1</v>
      </c>
      <c r="Y224" s="13">
        <v>1578.25</v>
      </c>
      <c r="Z224" s="13">
        <v>88933.38</v>
      </c>
      <c r="AA224" s="13">
        <v>1</v>
      </c>
      <c r="AB224" s="13">
        <v>88933.38</v>
      </c>
    </row>
    <row r="225" spans="1:255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211</v>
      </c>
      <c r="F225" s="13">
        <f>ROUND(Source!Y198,O225)</f>
        <v>807.99</v>
      </c>
      <c r="G225" s="13" t="s">
        <v>201</v>
      </c>
      <c r="H225" s="13" t="s">
        <v>202</v>
      </c>
      <c r="I225" s="13"/>
      <c r="J225" s="13"/>
      <c r="K225" s="13">
        <v>211</v>
      </c>
      <c r="L225" s="13">
        <v>26</v>
      </c>
      <c r="M225" s="13">
        <v>3</v>
      </c>
      <c r="N225" s="13" t="s">
        <v>3</v>
      </c>
      <c r="O225" s="13">
        <v>2</v>
      </c>
      <c r="P225" s="13">
        <f>ROUND(Source!DQ198,O225)</f>
        <v>45529.71</v>
      </c>
      <c r="Q225" s="13"/>
      <c r="R225" s="13"/>
      <c r="S225" s="13"/>
      <c r="T225" s="13"/>
      <c r="U225" s="13"/>
      <c r="V225" s="13"/>
      <c r="W225" s="13">
        <v>807.99</v>
      </c>
      <c r="X225" s="13">
        <v>1</v>
      </c>
      <c r="Y225" s="13">
        <v>807.99</v>
      </c>
      <c r="Z225" s="13">
        <v>45529.71</v>
      </c>
      <c r="AA225" s="13">
        <v>1</v>
      </c>
      <c r="AB225" s="13">
        <v>45529.71</v>
      </c>
    </row>
    <row r="226" spans="1:255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224</v>
      </c>
      <c r="F226" s="13">
        <f>ROUND(Source!AR198,O226)</f>
        <v>371562.43</v>
      </c>
      <c r="G226" s="13" t="s">
        <v>203</v>
      </c>
      <c r="H226" s="13" t="s">
        <v>204</v>
      </c>
      <c r="I226" s="13"/>
      <c r="J226" s="13"/>
      <c r="K226" s="13">
        <v>224</v>
      </c>
      <c r="L226" s="13">
        <v>27</v>
      </c>
      <c r="M226" s="13">
        <v>3</v>
      </c>
      <c r="N226" s="13" t="s">
        <v>3</v>
      </c>
      <c r="O226" s="13">
        <v>2</v>
      </c>
      <c r="P226" s="13">
        <f>ROUND(Source!EJ198,O226)</f>
        <v>3018680.79</v>
      </c>
      <c r="Q226" s="13"/>
      <c r="R226" s="13"/>
      <c r="S226" s="13"/>
      <c r="T226" s="13"/>
      <c r="U226" s="13"/>
      <c r="V226" s="13"/>
      <c r="W226" s="13">
        <v>371562.43</v>
      </c>
      <c r="X226" s="13">
        <v>1</v>
      </c>
      <c r="Y226" s="13">
        <v>371562.43</v>
      </c>
      <c r="Z226" s="13">
        <v>3018680.79</v>
      </c>
      <c r="AA226" s="13">
        <v>1</v>
      </c>
      <c r="AB226" s="13">
        <v>3018680.79</v>
      </c>
    </row>
    <row r="228" spans="1:255" ht="13" x14ac:dyDescent="0.3">
      <c r="A228" s="10">
        <v>4</v>
      </c>
      <c r="B228" s="10">
        <v>1</v>
      </c>
      <c r="C228" s="10"/>
      <c r="D228" s="10">
        <f>ROW(A257)</f>
        <v>257</v>
      </c>
      <c r="E228" s="10"/>
      <c r="F228" s="10" t="s">
        <v>22</v>
      </c>
      <c r="G228" s="10" t="s">
        <v>326</v>
      </c>
      <c r="H228" s="10" t="s">
        <v>3</v>
      </c>
      <c r="I228" s="10">
        <v>0</v>
      </c>
      <c r="J228" s="10"/>
      <c r="K228" s="10">
        <v>0</v>
      </c>
      <c r="L228" s="10"/>
      <c r="M228" s="10" t="s">
        <v>3</v>
      </c>
      <c r="N228" s="10"/>
      <c r="O228" s="10"/>
      <c r="P228" s="10"/>
      <c r="Q228" s="10"/>
      <c r="R228" s="10"/>
      <c r="S228" s="10">
        <v>0</v>
      </c>
      <c r="T228" s="10">
        <v>0</v>
      </c>
      <c r="U228" s="10" t="s">
        <v>3</v>
      </c>
      <c r="V228" s="10">
        <v>2</v>
      </c>
      <c r="W228" s="10"/>
      <c r="X228" s="10"/>
      <c r="Y228" s="10"/>
      <c r="Z228" s="10"/>
      <c r="AA228" s="10"/>
      <c r="AB228" s="10" t="s">
        <v>3</v>
      </c>
      <c r="AC228" s="10" t="s">
        <v>3</v>
      </c>
      <c r="AD228" s="10" t="s">
        <v>3</v>
      </c>
      <c r="AE228" s="10" t="s">
        <v>3</v>
      </c>
      <c r="AF228" s="10" t="s">
        <v>3</v>
      </c>
      <c r="AG228" s="10" t="s">
        <v>3</v>
      </c>
      <c r="AH228" s="10"/>
      <c r="AI228" s="10"/>
      <c r="AJ228" s="10"/>
      <c r="AK228" s="10"/>
      <c r="AL228" s="10"/>
      <c r="AM228" s="10"/>
      <c r="AN228" s="10"/>
      <c r="AO228" s="10"/>
      <c r="AP228" s="10" t="s">
        <v>3</v>
      </c>
      <c r="AQ228" s="10" t="s">
        <v>3</v>
      </c>
      <c r="AR228" s="10" t="s">
        <v>3</v>
      </c>
      <c r="AS228" s="10"/>
      <c r="AT228" s="10"/>
      <c r="AU228" s="10"/>
      <c r="AV228" s="10"/>
      <c r="AW228" s="10"/>
      <c r="AX228" s="10"/>
      <c r="AY228" s="10"/>
      <c r="AZ228" s="10" t="s">
        <v>3</v>
      </c>
      <c r="BA228" s="10"/>
      <c r="BB228" s="10" t="s">
        <v>3</v>
      </c>
      <c r="BC228" s="10" t="s">
        <v>3</v>
      </c>
      <c r="BD228" s="10" t="s">
        <v>3</v>
      </c>
      <c r="BE228" s="10" t="s">
        <v>3</v>
      </c>
      <c r="BF228" s="10" t="s">
        <v>3</v>
      </c>
      <c r="BG228" s="10" t="s">
        <v>3</v>
      </c>
      <c r="BH228" s="10" t="s">
        <v>3</v>
      </c>
      <c r="BI228" s="10" t="s">
        <v>3</v>
      </c>
      <c r="BJ228" s="10" t="s">
        <v>3</v>
      </c>
      <c r="BK228" s="10" t="s">
        <v>3</v>
      </c>
      <c r="BL228" s="10" t="s">
        <v>3</v>
      </c>
      <c r="BM228" s="10" t="s">
        <v>3</v>
      </c>
      <c r="BN228" s="10" t="s">
        <v>3</v>
      </c>
      <c r="BO228" s="10" t="s">
        <v>3</v>
      </c>
      <c r="BP228" s="10" t="s">
        <v>3</v>
      </c>
      <c r="BQ228" s="10"/>
      <c r="BR228" s="10"/>
      <c r="BS228" s="10"/>
      <c r="BT228" s="10"/>
      <c r="BU228" s="10"/>
      <c r="BV228" s="10"/>
      <c r="BW228" s="10"/>
      <c r="BX228" s="10">
        <v>0</v>
      </c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>
        <v>0</v>
      </c>
    </row>
    <row r="230" spans="1:255" ht="13" x14ac:dyDescent="0.3">
      <c r="A230" s="11">
        <v>52</v>
      </c>
      <c r="B230" s="11">
        <f t="shared" ref="B230:G230" si="295">B257</f>
        <v>1</v>
      </c>
      <c r="C230" s="11">
        <f t="shared" si="295"/>
        <v>4</v>
      </c>
      <c r="D230" s="11">
        <f t="shared" si="295"/>
        <v>228</v>
      </c>
      <c r="E230" s="11">
        <f t="shared" si="295"/>
        <v>0</v>
      </c>
      <c r="F230" s="11" t="str">
        <f t="shared" si="295"/>
        <v>Новый раздел</v>
      </c>
      <c r="G230" s="11" t="str">
        <f t="shared" si="295"/>
        <v>Оборудование для диспетчеризации</v>
      </c>
      <c r="H230" s="11"/>
      <c r="I230" s="11"/>
      <c r="J230" s="11"/>
      <c r="K230" s="11"/>
      <c r="L230" s="11"/>
      <c r="M230" s="11"/>
      <c r="N230" s="11"/>
      <c r="O230" s="11">
        <f t="shared" ref="O230:AT230" si="296">O257</f>
        <v>17987.03</v>
      </c>
      <c r="P230" s="11">
        <f t="shared" si="296"/>
        <v>17851.759999999998</v>
      </c>
      <c r="Q230" s="11">
        <f t="shared" si="296"/>
        <v>50.15</v>
      </c>
      <c r="R230" s="11">
        <f t="shared" si="296"/>
        <v>7.62</v>
      </c>
      <c r="S230" s="11">
        <f t="shared" si="296"/>
        <v>85.12</v>
      </c>
      <c r="T230" s="11">
        <f t="shared" si="296"/>
        <v>0</v>
      </c>
      <c r="U230" s="11">
        <f t="shared" si="296"/>
        <v>7.1577107999999994</v>
      </c>
      <c r="V230" s="11">
        <f t="shared" si="296"/>
        <v>0</v>
      </c>
      <c r="W230" s="11">
        <f t="shared" si="296"/>
        <v>0</v>
      </c>
      <c r="X230" s="11">
        <f t="shared" si="296"/>
        <v>83.47</v>
      </c>
      <c r="Y230" s="11">
        <f t="shared" si="296"/>
        <v>42.66</v>
      </c>
      <c r="Z230" s="11">
        <f t="shared" si="296"/>
        <v>0</v>
      </c>
      <c r="AA230" s="11">
        <f t="shared" si="296"/>
        <v>0</v>
      </c>
      <c r="AB230" s="11">
        <f t="shared" si="296"/>
        <v>17987.03</v>
      </c>
      <c r="AC230" s="11">
        <f t="shared" si="296"/>
        <v>17851.759999999998</v>
      </c>
      <c r="AD230" s="11">
        <f t="shared" si="296"/>
        <v>50.15</v>
      </c>
      <c r="AE230" s="11">
        <f t="shared" si="296"/>
        <v>7.62</v>
      </c>
      <c r="AF230" s="11">
        <f t="shared" si="296"/>
        <v>85.12</v>
      </c>
      <c r="AG230" s="11">
        <f t="shared" si="296"/>
        <v>0</v>
      </c>
      <c r="AH230" s="11">
        <f t="shared" si="296"/>
        <v>7.1577107999999994</v>
      </c>
      <c r="AI230" s="11">
        <f t="shared" si="296"/>
        <v>0</v>
      </c>
      <c r="AJ230" s="11">
        <f t="shared" si="296"/>
        <v>0</v>
      </c>
      <c r="AK230" s="11">
        <f t="shared" si="296"/>
        <v>83.47</v>
      </c>
      <c r="AL230" s="11">
        <f t="shared" si="296"/>
        <v>42.66</v>
      </c>
      <c r="AM230" s="11">
        <f t="shared" si="296"/>
        <v>0</v>
      </c>
      <c r="AN230" s="11">
        <f t="shared" si="296"/>
        <v>0</v>
      </c>
      <c r="AO230" s="11">
        <f t="shared" si="296"/>
        <v>0</v>
      </c>
      <c r="AP230" s="11">
        <f t="shared" si="296"/>
        <v>17849.419999999998</v>
      </c>
      <c r="AQ230" s="11">
        <f t="shared" si="296"/>
        <v>0</v>
      </c>
      <c r="AR230" s="11">
        <f t="shared" si="296"/>
        <v>18113.16</v>
      </c>
      <c r="AS230" s="11">
        <f t="shared" si="296"/>
        <v>0</v>
      </c>
      <c r="AT230" s="11">
        <f t="shared" si="296"/>
        <v>263.74</v>
      </c>
      <c r="AU230" s="11">
        <f t="shared" ref="AU230:BZ230" si="297">AU257</f>
        <v>0</v>
      </c>
      <c r="AV230" s="11">
        <f t="shared" si="297"/>
        <v>17851.759999999998</v>
      </c>
      <c r="AW230" s="11">
        <f t="shared" si="297"/>
        <v>2.34</v>
      </c>
      <c r="AX230" s="11">
        <f t="shared" si="297"/>
        <v>0</v>
      </c>
      <c r="AY230" s="11">
        <f t="shared" si="297"/>
        <v>2.34</v>
      </c>
      <c r="AZ230" s="11">
        <f t="shared" si="297"/>
        <v>17849.419999999998</v>
      </c>
      <c r="BA230" s="11">
        <f t="shared" si="297"/>
        <v>0</v>
      </c>
      <c r="BB230" s="11">
        <f t="shared" si="297"/>
        <v>0</v>
      </c>
      <c r="BC230" s="11">
        <f t="shared" si="297"/>
        <v>0</v>
      </c>
      <c r="BD230" s="11">
        <f t="shared" si="297"/>
        <v>0</v>
      </c>
      <c r="BE230" s="11">
        <f t="shared" si="297"/>
        <v>0</v>
      </c>
      <c r="BF230" s="11">
        <f t="shared" si="297"/>
        <v>0</v>
      </c>
      <c r="BG230" s="11">
        <f t="shared" si="297"/>
        <v>0</v>
      </c>
      <c r="BH230" s="11">
        <f t="shared" si="297"/>
        <v>0</v>
      </c>
      <c r="BI230" s="11">
        <f t="shared" si="297"/>
        <v>0</v>
      </c>
      <c r="BJ230" s="11">
        <f t="shared" si="297"/>
        <v>0</v>
      </c>
      <c r="BK230" s="11">
        <f t="shared" si="297"/>
        <v>0</v>
      </c>
      <c r="BL230" s="11">
        <f t="shared" si="297"/>
        <v>0</v>
      </c>
      <c r="BM230" s="11">
        <f t="shared" si="297"/>
        <v>0</v>
      </c>
      <c r="BN230" s="11">
        <f t="shared" si="297"/>
        <v>0</v>
      </c>
      <c r="BO230" s="11">
        <f t="shared" si="297"/>
        <v>0</v>
      </c>
      <c r="BP230" s="11">
        <f t="shared" si="297"/>
        <v>0</v>
      </c>
      <c r="BQ230" s="11">
        <f t="shared" si="297"/>
        <v>0</v>
      </c>
      <c r="BR230" s="11">
        <f t="shared" si="297"/>
        <v>0</v>
      </c>
      <c r="BS230" s="11">
        <f t="shared" si="297"/>
        <v>0</v>
      </c>
      <c r="BT230" s="11">
        <f t="shared" si="297"/>
        <v>0</v>
      </c>
      <c r="BU230" s="11">
        <f t="shared" si="297"/>
        <v>0</v>
      </c>
      <c r="BV230" s="11">
        <f t="shared" si="297"/>
        <v>0</v>
      </c>
      <c r="BW230" s="11">
        <f t="shared" si="297"/>
        <v>0</v>
      </c>
      <c r="BX230" s="11">
        <f t="shared" si="297"/>
        <v>0</v>
      </c>
      <c r="BY230" s="11">
        <f t="shared" si="297"/>
        <v>17849.419999999998</v>
      </c>
      <c r="BZ230" s="11">
        <f t="shared" si="297"/>
        <v>0</v>
      </c>
      <c r="CA230" s="11">
        <f t="shared" ref="CA230:DF230" si="298">CA257</f>
        <v>18113.16</v>
      </c>
      <c r="CB230" s="11">
        <f t="shared" si="298"/>
        <v>0</v>
      </c>
      <c r="CC230" s="11">
        <f t="shared" si="298"/>
        <v>263.74</v>
      </c>
      <c r="CD230" s="11">
        <f t="shared" si="298"/>
        <v>0</v>
      </c>
      <c r="CE230" s="11">
        <f t="shared" si="298"/>
        <v>17851.759999999998</v>
      </c>
      <c r="CF230" s="11">
        <f t="shared" si="298"/>
        <v>2.3400000000001455</v>
      </c>
      <c r="CG230" s="11">
        <f t="shared" si="298"/>
        <v>0</v>
      </c>
      <c r="CH230" s="11">
        <f t="shared" si="298"/>
        <v>2.3400000000001455</v>
      </c>
      <c r="CI230" s="11">
        <f t="shared" si="298"/>
        <v>17849.419999999998</v>
      </c>
      <c r="CJ230" s="11">
        <f t="shared" si="298"/>
        <v>0</v>
      </c>
      <c r="CK230" s="11">
        <f t="shared" si="298"/>
        <v>0</v>
      </c>
      <c r="CL230" s="11">
        <f t="shared" si="298"/>
        <v>0</v>
      </c>
      <c r="CM230" s="11">
        <f t="shared" si="298"/>
        <v>0</v>
      </c>
      <c r="CN230" s="11">
        <f t="shared" si="298"/>
        <v>0</v>
      </c>
      <c r="CO230" s="11">
        <f t="shared" si="298"/>
        <v>0</v>
      </c>
      <c r="CP230" s="11">
        <f t="shared" si="298"/>
        <v>0</v>
      </c>
      <c r="CQ230" s="11">
        <f t="shared" si="298"/>
        <v>0</v>
      </c>
      <c r="CR230" s="11">
        <f t="shared" si="298"/>
        <v>0</v>
      </c>
      <c r="CS230" s="11">
        <f t="shared" si="298"/>
        <v>0</v>
      </c>
      <c r="CT230" s="11">
        <f t="shared" si="298"/>
        <v>0</v>
      </c>
      <c r="CU230" s="11">
        <f t="shared" si="298"/>
        <v>0</v>
      </c>
      <c r="CV230" s="11">
        <f t="shared" si="298"/>
        <v>0</v>
      </c>
      <c r="CW230" s="11">
        <f t="shared" si="298"/>
        <v>0</v>
      </c>
      <c r="CX230" s="11">
        <f t="shared" si="298"/>
        <v>0</v>
      </c>
      <c r="CY230" s="11">
        <f t="shared" si="298"/>
        <v>0</v>
      </c>
      <c r="CZ230" s="11">
        <f t="shared" si="298"/>
        <v>0</v>
      </c>
      <c r="DA230" s="11">
        <f t="shared" si="298"/>
        <v>0</v>
      </c>
      <c r="DB230" s="11">
        <f t="shared" si="298"/>
        <v>0</v>
      </c>
      <c r="DC230" s="11">
        <f t="shared" si="298"/>
        <v>0</v>
      </c>
      <c r="DD230" s="11">
        <f t="shared" si="298"/>
        <v>0</v>
      </c>
      <c r="DE230" s="11">
        <f t="shared" si="298"/>
        <v>0</v>
      </c>
      <c r="DF230" s="11">
        <f t="shared" si="298"/>
        <v>0</v>
      </c>
      <c r="DG230" s="12">
        <f t="shared" ref="DG230:EL230" si="299">DG257</f>
        <v>140680.29999999999</v>
      </c>
      <c r="DH230" s="12">
        <f t="shared" si="299"/>
        <v>135028.09</v>
      </c>
      <c r="DI230" s="12">
        <f t="shared" si="299"/>
        <v>855.71</v>
      </c>
      <c r="DJ230" s="12">
        <f t="shared" si="299"/>
        <v>429.39</v>
      </c>
      <c r="DK230" s="12">
        <f t="shared" si="299"/>
        <v>4796.5</v>
      </c>
      <c r="DL230" s="12">
        <f t="shared" si="299"/>
        <v>0</v>
      </c>
      <c r="DM230" s="12">
        <f t="shared" si="299"/>
        <v>7.1577107999999994</v>
      </c>
      <c r="DN230" s="12">
        <f t="shared" si="299"/>
        <v>0</v>
      </c>
      <c r="DO230" s="12">
        <f t="shared" si="299"/>
        <v>0</v>
      </c>
      <c r="DP230" s="12">
        <f t="shared" si="299"/>
        <v>4703.3100000000004</v>
      </c>
      <c r="DQ230" s="12">
        <f t="shared" si="299"/>
        <v>2403.91</v>
      </c>
      <c r="DR230" s="12">
        <f t="shared" si="299"/>
        <v>0</v>
      </c>
      <c r="DS230" s="12">
        <f t="shared" si="299"/>
        <v>0</v>
      </c>
      <c r="DT230" s="12">
        <f t="shared" si="299"/>
        <v>140680.29999999999</v>
      </c>
      <c r="DU230" s="12">
        <f t="shared" si="299"/>
        <v>135028.09</v>
      </c>
      <c r="DV230" s="12">
        <f t="shared" si="299"/>
        <v>855.71</v>
      </c>
      <c r="DW230" s="12">
        <f t="shared" si="299"/>
        <v>429.39</v>
      </c>
      <c r="DX230" s="12">
        <f t="shared" si="299"/>
        <v>4796.5</v>
      </c>
      <c r="DY230" s="12">
        <f t="shared" si="299"/>
        <v>0</v>
      </c>
      <c r="DZ230" s="12">
        <f t="shared" si="299"/>
        <v>7.1577107999999994</v>
      </c>
      <c r="EA230" s="12">
        <f t="shared" si="299"/>
        <v>0</v>
      </c>
      <c r="EB230" s="12">
        <f t="shared" si="299"/>
        <v>0</v>
      </c>
      <c r="EC230" s="12">
        <f t="shared" si="299"/>
        <v>4703.3100000000004</v>
      </c>
      <c r="ED230" s="12">
        <f t="shared" si="299"/>
        <v>2403.91</v>
      </c>
      <c r="EE230" s="12">
        <f t="shared" si="299"/>
        <v>0</v>
      </c>
      <c r="EF230" s="12">
        <f t="shared" si="299"/>
        <v>0</v>
      </c>
      <c r="EG230" s="12">
        <f t="shared" si="299"/>
        <v>0</v>
      </c>
      <c r="EH230" s="12">
        <f t="shared" si="299"/>
        <v>135004.13</v>
      </c>
      <c r="EI230" s="12">
        <f t="shared" si="299"/>
        <v>0</v>
      </c>
      <c r="EJ230" s="12">
        <f t="shared" si="299"/>
        <v>147787.51999999999</v>
      </c>
      <c r="EK230" s="12">
        <f t="shared" si="299"/>
        <v>0</v>
      </c>
      <c r="EL230" s="12">
        <f t="shared" si="299"/>
        <v>12783.39</v>
      </c>
      <c r="EM230" s="12">
        <f t="shared" ref="EM230:FR230" si="300">EM257</f>
        <v>0</v>
      </c>
      <c r="EN230" s="12">
        <f t="shared" si="300"/>
        <v>135028.09</v>
      </c>
      <c r="EO230" s="12">
        <f t="shared" si="300"/>
        <v>23.96</v>
      </c>
      <c r="EP230" s="12">
        <f t="shared" si="300"/>
        <v>0</v>
      </c>
      <c r="EQ230" s="12">
        <f t="shared" si="300"/>
        <v>23.96</v>
      </c>
      <c r="ER230" s="12">
        <f t="shared" si="300"/>
        <v>135004.13</v>
      </c>
      <c r="ES230" s="12">
        <f t="shared" si="300"/>
        <v>0</v>
      </c>
      <c r="ET230" s="12">
        <f t="shared" si="300"/>
        <v>0</v>
      </c>
      <c r="EU230" s="12">
        <f t="shared" si="300"/>
        <v>0</v>
      </c>
      <c r="EV230" s="12">
        <f t="shared" si="300"/>
        <v>0</v>
      </c>
      <c r="EW230" s="12">
        <f t="shared" si="300"/>
        <v>0</v>
      </c>
      <c r="EX230" s="12">
        <f t="shared" si="300"/>
        <v>0</v>
      </c>
      <c r="EY230" s="12">
        <f t="shared" si="300"/>
        <v>0</v>
      </c>
      <c r="EZ230" s="12">
        <f t="shared" si="300"/>
        <v>0</v>
      </c>
      <c r="FA230" s="12">
        <f t="shared" si="300"/>
        <v>0</v>
      </c>
      <c r="FB230" s="12">
        <f t="shared" si="300"/>
        <v>0</v>
      </c>
      <c r="FC230" s="12">
        <f t="shared" si="300"/>
        <v>0</v>
      </c>
      <c r="FD230" s="12">
        <f t="shared" si="300"/>
        <v>0</v>
      </c>
      <c r="FE230" s="12">
        <f t="shared" si="300"/>
        <v>0</v>
      </c>
      <c r="FF230" s="12">
        <f t="shared" si="300"/>
        <v>0</v>
      </c>
      <c r="FG230" s="12">
        <f t="shared" si="300"/>
        <v>0</v>
      </c>
      <c r="FH230" s="12">
        <f t="shared" si="300"/>
        <v>0</v>
      </c>
      <c r="FI230" s="12">
        <f t="shared" si="300"/>
        <v>0</v>
      </c>
      <c r="FJ230" s="12">
        <f t="shared" si="300"/>
        <v>0</v>
      </c>
      <c r="FK230" s="12">
        <f t="shared" si="300"/>
        <v>0</v>
      </c>
      <c r="FL230" s="12">
        <f t="shared" si="300"/>
        <v>0</v>
      </c>
      <c r="FM230" s="12">
        <f t="shared" si="300"/>
        <v>0</v>
      </c>
      <c r="FN230" s="12">
        <f t="shared" si="300"/>
        <v>0</v>
      </c>
      <c r="FO230" s="12">
        <f t="shared" si="300"/>
        <v>0</v>
      </c>
      <c r="FP230" s="12">
        <f t="shared" si="300"/>
        <v>0</v>
      </c>
      <c r="FQ230" s="12">
        <f t="shared" si="300"/>
        <v>135004.13</v>
      </c>
      <c r="FR230" s="12">
        <f t="shared" si="300"/>
        <v>0</v>
      </c>
      <c r="FS230" s="12">
        <f t="shared" ref="FS230:GX230" si="301">FS257</f>
        <v>147787.51999999999</v>
      </c>
      <c r="FT230" s="12">
        <f t="shared" si="301"/>
        <v>0</v>
      </c>
      <c r="FU230" s="12">
        <f t="shared" si="301"/>
        <v>12783.39</v>
      </c>
      <c r="FV230" s="12">
        <f t="shared" si="301"/>
        <v>0</v>
      </c>
      <c r="FW230" s="12">
        <f t="shared" si="301"/>
        <v>135028.09</v>
      </c>
      <c r="FX230" s="12">
        <f t="shared" si="301"/>
        <v>23.959999999991851</v>
      </c>
      <c r="FY230" s="12">
        <f t="shared" si="301"/>
        <v>0</v>
      </c>
      <c r="FZ230" s="12">
        <f t="shared" si="301"/>
        <v>23.959999999991851</v>
      </c>
      <c r="GA230" s="12">
        <f t="shared" si="301"/>
        <v>135004.13</v>
      </c>
      <c r="GB230" s="12">
        <f t="shared" si="301"/>
        <v>0</v>
      </c>
      <c r="GC230" s="12">
        <f t="shared" si="301"/>
        <v>0</v>
      </c>
      <c r="GD230" s="12">
        <f t="shared" si="301"/>
        <v>0</v>
      </c>
      <c r="GE230" s="12">
        <f t="shared" si="301"/>
        <v>0</v>
      </c>
      <c r="GF230" s="12">
        <f t="shared" si="301"/>
        <v>0</v>
      </c>
      <c r="GG230" s="12">
        <f t="shared" si="301"/>
        <v>0</v>
      </c>
      <c r="GH230" s="12">
        <f t="shared" si="301"/>
        <v>0</v>
      </c>
      <c r="GI230" s="12">
        <f t="shared" si="301"/>
        <v>0</v>
      </c>
      <c r="GJ230" s="12">
        <f t="shared" si="301"/>
        <v>0</v>
      </c>
      <c r="GK230" s="12">
        <f t="shared" si="301"/>
        <v>0</v>
      </c>
      <c r="GL230" s="12">
        <f t="shared" si="301"/>
        <v>0</v>
      </c>
      <c r="GM230" s="12">
        <f t="shared" si="301"/>
        <v>0</v>
      </c>
      <c r="GN230" s="12">
        <f t="shared" si="301"/>
        <v>0</v>
      </c>
      <c r="GO230" s="12">
        <f t="shared" si="301"/>
        <v>0</v>
      </c>
      <c r="GP230" s="12">
        <f t="shared" si="301"/>
        <v>0</v>
      </c>
      <c r="GQ230" s="12">
        <f t="shared" si="301"/>
        <v>0</v>
      </c>
      <c r="GR230" s="12">
        <f t="shared" si="301"/>
        <v>0</v>
      </c>
      <c r="GS230" s="12">
        <f t="shared" si="301"/>
        <v>0</v>
      </c>
      <c r="GT230" s="12">
        <f t="shared" si="301"/>
        <v>0</v>
      </c>
      <c r="GU230" s="12">
        <f t="shared" si="301"/>
        <v>0</v>
      </c>
      <c r="GV230" s="12">
        <f t="shared" si="301"/>
        <v>0</v>
      </c>
      <c r="GW230" s="12">
        <f t="shared" si="301"/>
        <v>0</v>
      </c>
      <c r="GX230" s="12">
        <f t="shared" si="301"/>
        <v>0</v>
      </c>
    </row>
    <row r="232" spans="1:255" x14ac:dyDescent="0.25">
      <c r="A232" s="2">
        <v>17</v>
      </c>
      <c r="B232" s="2">
        <v>1</v>
      </c>
      <c r="C232" s="2">
        <f>ROW(SmtRes!A398)</f>
        <v>398</v>
      </c>
      <c r="D232" s="2">
        <f>ROW(EtalonRes!A530)</f>
        <v>530</v>
      </c>
      <c r="E232" s="2" t="s">
        <v>3</v>
      </c>
      <c r="F232" s="2" t="s">
        <v>57</v>
      </c>
      <c r="G232" s="2" t="s">
        <v>327</v>
      </c>
      <c r="H232" s="2" t="s">
        <v>27</v>
      </c>
      <c r="I232" s="2">
        <v>1</v>
      </c>
      <c r="J232" s="2">
        <v>0</v>
      </c>
      <c r="K232" s="2">
        <v>1</v>
      </c>
      <c r="L232" s="2"/>
      <c r="M232" s="2"/>
      <c r="N232" s="2"/>
      <c r="O232" s="2">
        <f t="shared" ref="O232:O255" si="302">ROUND(CP232,2)</f>
        <v>201.06</v>
      </c>
      <c r="P232" s="2">
        <f t="shared" ref="P232:P251" si="303">ROUND((ROUND((AC232*AW232*I232),2)*BC232),2)</f>
        <v>5.0999999999999996</v>
      </c>
      <c r="Q232" s="2">
        <f>(ROUND((ROUND((((ET232*1.2))*AV232*I232),2)*BB232),2)+ROUND((ROUND(((AE232-((EU232*1.2)))*AV232*I232),2)*BS232),2))</f>
        <v>45.72</v>
      </c>
      <c r="R232" s="2">
        <f>(ROUND((ROUND((((EU232*1.2))*AV232*I232),2)*BS232),2)+ROUND((ROUND(((AE232-((EU232*1.2)))*AV232*I232),2)*BS232),2))</f>
        <v>6.89</v>
      </c>
      <c r="S232" s="2">
        <f t="shared" ref="S232:S255" si="304">ROUND((ROUND((AF232*AV232*I232),2)*BA232),2)</f>
        <v>150.24</v>
      </c>
      <c r="T232" s="2">
        <f t="shared" ref="T232:T255" si="305">ROUND(CU232*I232,2)</f>
        <v>0</v>
      </c>
      <c r="U232" s="2">
        <f t="shared" ref="U232:U255" si="306">CV232*I232</f>
        <v>12.94092</v>
      </c>
      <c r="V232" s="2">
        <f t="shared" ref="V232:V255" si="307">CW232*I232</f>
        <v>0</v>
      </c>
      <c r="W232" s="2">
        <f t="shared" ref="W232:W255" si="308">ROUND(CX232*I232,2)</f>
        <v>0</v>
      </c>
      <c r="X232" s="2">
        <f>(ROUND((((S232+ROUND((ROUND((((EU232*1.2))*AV232*I232),2)*BS232),2))*AT232)/100),2)+ROUND(((ROUND((ROUND(((AE232-((EU232*1.2)))*AV232*I232),2)*BS232),2)*AT232)/100),2))</f>
        <v>141.41999999999999</v>
      </c>
      <c r="Y232" s="2">
        <f>(ROUND((((S232+ROUND((ROUND((((EU232*1.2))*AV232*I232),2)*BS232),2))*AU232)/100),2)+ROUND(((ROUND((ROUND(((AE232-((EU232*1.2)))*AV232*I232),2)*BS232),2)*AU232)/100),2))</f>
        <v>72.28</v>
      </c>
      <c r="Z232" s="2"/>
      <c r="AA232" s="2">
        <v>-1</v>
      </c>
      <c r="AB232" s="2">
        <f t="shared" ref="AB232:AB255" si="309">ROUND((AC232+AD232+AF232),6)</f>
        <v>192.26400000000001</v>
      </c>
      <c r="AC232" s="2">
        <f>ROUND(((ES232*1)),6)</f>
        <v>5.0999999999999996</v>
      </c>
      <c r="AD232" s="2">
        <f>ROUND(((((ET232*1.2))-((EU232*1.2)))+AE232),6)</f>
        <v>43.667999999999999</v>
      </c>
      <c r="AE232" s="2">
        <f t="shared" ref="AE232:AF235" si="310">ROUND(((EU232*1.2)),6)</f>
        <v>6.5759999999999996</v>
      </c>
      <c r="AF232" s="2">
        <f t="shared" si="310"/>
        <v>143.49600000000001</v>
      </c>
      <c r="AG232" s="2">
        <f t="shared" ref="AG232:AG255" si="311">ROUND((AP232),6)</f>
        <v>0</v>
      </c>
      <c r="AH232" s="2">
        <f t="shared" ref="AH232:AI235" si="312">((EW232*1.2))</f>
        <v>12.360000000000001</v>
      </c>
      <c r="AI232" s="2">
        <f t="shared" si="312"/>
        <v>0</v>
      </c>
      <c r="AJ232" s="2">
        <f t="shared" ref="AJ232:AJ255" si="313">(AS232)</f>
        <v>0</v>
      </c>
      <c r="AK232" s="2">
        <v>161.07</v>
      </c>
      <c r="AL232" s="2">
        <v>5.0999999999999996</v>
      </c>
      <c r="AM232" s="2">
        <v>36.39</v>
      </c>
      <c r="AN232" s="2">
        <v>5.48</v>
      </c>
      <c r="AO232" s="2">
        <v>119.58</v>
      </c>
      <c r="AP232" s="2">
        <v>0</v>
      </c>
      <c r="AQ232" s="2">
        <v>10.3</v>
      </c>
      <c r="AR232" s="2">
        <v>0</v>
      </c>
      <c r="AS232" s="2">
        <v>0</v>
      </c>
      <c r="AT232" s="2">
        <v>90</v>
      </c>
      <c r="AU232" s="2">
        <v>46</v>
      </c>
      <c r="AV232" s="2">
        <v>1.0469999999999999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0</v>
      </c>
      <c r="BI232" s="2">
        <v>2</v>
      </c>
      <c r="BJ232" s="2" t="s">
        <v>59</v>
      </c>
      <c r="BK232" s="2"/>
      <c r="BL232" s="2"/>
      <c r="BM232" s="2">
        <v>72</v>
      </c>
      <c r="BN232" s="2">
        <v>0</v>
      </c>
      <c r="BO232" s="2" t="s">
        <v>57</v>
      </c>
      <c r="BP232" s="2">
        <v>1</v>
      </c>
      <c r="BQ232" s="2">
        <v>40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90</v>
      </c>
      <c r="CA232" s="2">
        <v>46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1356</v>
      </c>
      <c r="CO232" s="2">
        <v>0</v>
      </c>
      <c r="CP232" s="2">
        <f t="shared" ref="CP232:CP255" si="314">(P232+Q232+S232)</f>
        <v>201.06</v>
      </c>
      <c r="CQ232" s="2">
        <f t="shared" ref="CQ232:CQ251" si="315">ROUND((ROUND((AC232*AW232*1),2)*BC232),2)</f>
        <v>5.0999999999999996</v>
      </c>
      <c r="CR232" s="2">
        <f>(ROUND((ROUND((((ET232*1.2))*AV232*1),2)*BB232),2)+ROUND((ROUND(((AE232-((EU232*1.2)))*AV232*1),2)*BS232),2))</f>
        <v>45.72</v>
      </c>
      <c r="CS232" s="2">
        <f>(ROUND((ROUND((((EU232*1.2))*AV232*1),2)*BS232),2)+ROUND((ROUND(((AE232-((EU232*1.2)))*AV232*1),2)*BS232),2))</f>
        <v>6.89</v>
      </c>
      <c r="CT232" s="2">
        <f t="shared" ref="CT232:CT255" si="316">ROUND((ROUND((AF232*AV232*1),2)*BA232),2)</f>
        <v>150.24</v>
      </c>
      <c r="CU232" s="2">
        <f t="shared" ref="CU232:CU255" si="317">AG232</f>
        <v>0</v>
      </c>
      <c r="CV232" s="2">
        <f t="shared" ref="CV232:CV255" si="318">(AH232*AV232)</f>
        <v>12.94092</v>
      </c>
      <c r="CW232" s="2">
        <f t="shared" ref="CW232:CW255" si="319">AI232</f>
        <v>0</v>
      </c>
      <c r="CX232" s="2">
        <f t="shared" ref="CX232:CX255" si="320">AJ232</f>
        <v>0</v>
      </c>
      <c r="CY232" s="2">
        <f>(ROUND((((S232+ROUND((ROUND((((EU232*1.2))*AV232*1),2)*BS232),2))*AT232)/100),2)+ROUND(((ROUND((ROUND(((AE232-((EU232*1.2)))*AV232*1),2)*BS232),2)*AT232)/100),2))</f>
        <v>141.41999999999999</v>
      </c>
      <c r="CZ232" s="2">
        <f>(ROUND((((S232+ROUND((ROUND((((EU232*1.2))*AV232*1),2)*BS232),2))*AU232)/100),2)+ROUND(((ROUND((ROUND(((AE232-((EU232*1.2)))*AV232*1),2)*BS232),2)*AU232)/100),2))</f>
        <v>72.28</v>
      </c>
      <c r="DA232" s="2"/>
      <c r="DB232" s="2">
        <v>129</v>
      </c>
      <c r="DC232" s="2" t="s">
        <v>3</v>
      </c>
      <c r="DD232" s="2" t="s">
        <v>82</v>
      </c>
      <c r="DE232" s="2" t="s">
        <v>83</v>
      </c>
      <c r="DF232" s="2" t="s">
        <v>83</v>
      </c>
      <c r="DG232" s="2" t="s">
        <v>83</v>
      </c>
      <c r="DH232" s="2" t="s">
        <v>3</v>
      </c>
      <c r="DI232" s="2" t="s">
        <v>83</v>
      </c>
      <c r="DJ232" s="2" t="s">
        <v>83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1013</v>
      </c>
      <c r="DV232" s="2" t="s">
        <v>27</v>
      </c>
      <c r="DW232" s="2" t="s">
        <v>27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55393976</v>
      </c>
      <c r="EF232" s="2">
        <v>40</v>
      </c>
      <c r="EG232" s="2" t="s">
        <v>31</v>
      </c>
      <c r="EH232" s="2">
        <v>0</v>
      </c>
      <c r="EI232" s="2" t="s">
        <v>3</v>
      </c>
      <c r="EJ232" s="2">
        <v>2</v>
      </c>
      <c r="EK232" s="2">
        <v>72</v>
      </c>
      <c r="EL232" s="2" t="s">
        <v>32</v>
      </c>
      <c r="EM232" s="2" t="s">
        <v>33</v>
      </c>
      <c r="EN232" s="2"/>
      <c r="EO232" s="2" t="s">
        <v>87</v>
      </c>
      <c r="EP232" s="2"/>
      <c r="EQ232" s="2">
        <v>132096</v>
      </c>
      <c r="ER232" s="2">
        <v>161.07</v>
      </c>
      <c r="ES232" s="2">
        <v>5.0999999999999996</v>
      </c>
      <c r="ET232" s="2">
        <v>36.39</v>
      </c>
      <c r="EU232" s="2">
        <v>5.48</v>
      </c>
      <c r="EV232" s="2">
        <v>119.58</v>
      </c>
      <c r="EW232" s="2">
        <v>10.3</v>
      </c>
      <c r="EX232" s="2">
        <v>0</v>
      </c>
      <c r="EY232" s="2">
        <v>0</v>
      </c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90</v>
      </c>
      <c r="FY232" s="2">
        <v>46</v>
      </c>
      <c r="FZ232" s="2"/>
      <c r="GA232" s="2" t="s">
        <v>3</v>
      </c>
      <c r="GB232" s="2"/>
      <c r="GC232" s="2"/>
      <c r="GD232" s="2">
        <v>1</v>
      </c>
      <c r="GE232" s="2"/>
      <c r="GF232" s="2">
        <v>-521091575</v>
      </c>
      <c r="GG232" s="2">
        <v>2</v>
      </c>
      <c r="GH232" s="2">
        <v>1</v>
      </c>
      <c r="GI232" s="2">
        <v>2</v>
      </c>
      <c r="GJ232" s="2">
        <v>0</v>
      </c>
      <c r="GK232" s="2">
        <v>0</v>
      </c>
      <c r="GL232" s="2">
        <f t="shared" ref="GL232:GL255" si="321">ROUND(IF(AND(BH232=3,BI232=3,FS232&lt;&gt;0),P232,0),2)</f>
        <v>0</v>
      </c>
      <c r="GM232" s="2">
        <f t="shared" ref="GM232:GM255" si="322">ROUND(O232+X232+Y232,2)+GX232</f>
        <v>414.76</v>
      </c>
      <c r="GN232" s="2">
        <f t="shared" ref="GN232:GN255" si="323">IF(OR(BI232=0,BI232=1),GM232-GX232,0)</f>
        <v>0</v>
      </c>
      <c r="GO232" s="2">
        <f t="shared" ref="GO232:GO255" si="324">IF(BI232=2,GM232-GX232,0)</f>
        <v>414.76</v>
      </c>
      <c r="GP232" s="2">
        <f t="shared" ref="GP232:GP255" si="325">IF(BI232=4,GM232-GX232,0)</f>
        <v>0</v>
      </c>
      <c r="GQ232" s="2"/>
      <c r="GR232" s="2">
        <v>0</v>
      </c>
      <c r="GS232" s="2">
        <v>3</v>
      </c>
      <c r="GT232" s="2">
        <v>0</v>
      </c>
      <c r="GU232" s="2" t="s">
        <v>3</v>
      </c>
      <c r="GV232" s="2">
        <f t="shared" ref="GV232:GV255" si="326">ROUND((GT232),6)</f>
        <v>0</v>
      </c>
      <c r="GW232" s="2">
        <v>1</v>
      </c>
      <c r="GX232" s="2">
        <f t="shared" ref="GX232:GX255" si="327">ROUND(HC232*I232,2)</f>
        <v>0</v>
      </c>
      <c r="GY232" s="2"/>
      <c r="GZ232" s="2"/>
      <c r="HA232" s="2">
        <v>0</v>
      </c>
      <c r="HB232" s="2">
        <v>0</v>
      </c>
      <c r="HC232" s="2">
        <f t="shared" ref="HC232:HC255" si="328">GV232*GW232</f>
        <v>0</v>
      </c>
      <c r="HD232" s="2"/>
      <c r="HE232" s="2" t="s">
        <v>3</v>
      </c>
      <c r="HF232" s="2" t="s">
        <v>3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5">
      <c r="A233" s="3">
        <v>17</v>
      </c>
      <c r="B233" s="3">
        <v>1</v>
      </c>
      <c r="C233" s="3">
        <f>ROW(SmtRes!A404)</f>
        <v>404</v>
      </c>
      <c r="D233" s="3">
        <f>ROW(EtalonRes!A538)</f>
        <v>538</v>
      </c>
      <c r="E233" s="3" t="s">
        <v>3</v>
      </c>
      <c r="F233" s="3" t="s">
        <v>57</v>
      </c>
      <c r="G233" s="3" t="s">
        <v>327</v>
      </c>
      <c r="H233" s="3" t="s">
        <v>27</v>
      </c>
      <c r="I233" s="3">
        <v>1</v>
      </c>
      <c r="J233" s="3">
        <v>0</v>
      </c>
      <c r="K233" s="3">
        <v>1</v>
      </c>
      <c r="O233" s="3">
        <f t="shared" si="302"/>
        <v>9273.61</v>
      </c>
      <c r="P233" s="3">
        <f t="shared" si="303"/>
        <v>29.89</v>
      </c>
      <c r="Q233" s="3">
        <f>(ROUND((ROUND((((ET233*1.2))*AV233*I233),2)*BB233),2)+ROUND((ROUND(((AE233-((EU233*1.2)))*AV233*I233),2)*BS233),2))</f>
        <v>777.7</v>
      </c>
      <c r="R233" s="3">
        <f>(ROUND((ROUND((((EU233*1.2))*AV233*I233),2)*BS233),2)+ROUND((ROUND(((AE233-((EU233*1.2)))*AV233*I233),2)*BS233),2))</f>
        <v>388.25</v>
      </c>
      <c r="S233" s="3">
        <f t="shared" si="304"/>
        <v>8466.02</v>
      </c>
      <c r="T233" s="3">
        <f t="shared" si="305"/>
        <v>0</v>
      </c>
      <c r="U233" s="3">
        <f t="shared" si="306"/>
        <v>12.94092</v>
      </c>
      <c r="V233" s="3">
        <f t="shared" si="307"/>
        <v>0</v>
      </c>
      <c r="W233" s="3">
        <f t="shared" si="308"/>
        <v>0</v>
      </c>
      <c r="X233" s="3">
        <f>(ROUND((((S233+ROUND((ROUND((((EU233*1.2))*AV233*I233),2)*BS233),2))*AT233)/100),2)+ROUND(((ROUND((ROUND(((AE233-((EU233*1.2)))*AV233*I233),2)*BS233),2)*AT233)/100),2))</f>
        <v>7968.84</v>
      </c>
      <c r="Y233" s="3">
        <f>(ROUND((((S233+ROUND((ROUND((((EU233*1.2))*AV233*I233),2)*BS233),2))*AU233)/100),2)+ROUND(((ROUND((ROUND(((AE233-((EU233*1.2)))*AV233*I233),2)*BS233),2)*AU233)/100),2))</f>
        <v>4072.96</v>
      </c>
      <c r="AA233" s="3">
        <v>-1</v>
      </c>
      <c r="AB233" s="3">
        <f t="shared" si="309"/>
        <v>192.26400000000001</v>
      </c>
      <c r="AC233" s="3">
        <f>ROUND(((ES233*1)),6)</f>
        <v>5.0999999999999996</v>
      </c>
      <c r="AD233" s="3">
        <f>ROUND(((((ET233*1.2))-((EU233*1.2)))+AE233),6)</f>
        <v>43.667999999999999</v>
      </c>
      <c r="AE233" s="3">
        <f t="shared" si="310"/>
        <v>6.5759999999999996</v>
      </c>
      <c r="AF233" s="3">
        <f t="shared" si="310"/>
        <v>143.49600000000001</v>
      </c>
      <c r="AG233" s="3">
        <f t="shared" si="311"/>
        <v>0</v>
      </c>
      <c r="AH233" s="3">
        <f t="shared" si="312"/>
        <v>12.360000000000001</v>
      </c>
      <c r="AI233" s="3">
        <f t="shared" si="312"/>
        <v>0</v>
      </c>
      <c r="AJ233" s="3">
        <f t="shared" si="313"/>
        <v>0</v>
      </c>
      <c r="AK233" s="3">
        <v>161.07</v>
      </c>
      <c r="AL233" s="3">
        <v>5.0999999999999996</v>
      </c>
      <c r="AM233" s="3">
        <v>36.39</v>
      </c>
      <c r="AN233" s="3">
        <v>5.48</v>
      </c>
      <c r="AO233" s="3">
        <v>119.58</v>
      </c>
      <c r="AP233" s="3">
        <v>0</v>
      </c>
      <c r="AQ233" s="3">
        <v>10.3</v>
      </c>
      <c r="AR233" s="3">
        <v>0</v>
      </c>
      <c r="AS233" s="3">
        <v>0</v>
      </c>
      <c r="AT233" s="3">
        <v>90</v>
      </c>
      <c r="AU233" s="3">
        <v>46</v>
      </c>
      <c r="AV233" s="3">
        <v>1.0469999999999999</v>
      </c>
      <c r="AW233" s="3">
        <v>1</v>
      </c>
      <c r="AZ233" s="3">
        <v>1</v>
      </c>
      <c r="BA233" s="3">
        <v>56.35</v>
      </c>
      <c r="BB233" s="3">
        <v>17.010000000000002</v>
      </c>
      <c r="BC233" s="3">
        <v>5.86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0</v>
      </c>
      <c r="BI233" s="3">
        <v>2</v>
      </c>
      <c r="BJ233" s="3" t="s">
        <v>59</v>
      </c>
      <c r="BM233" s="3">
        <v>72</v>
      </c>
      <c r="BN233" s="3">
        <v>0</v>
      </c>
      <c r="BO233" s="3" t="s">
        <v>57</v>
      </c>
      <c r="BP233" s="3">
        <v>1</v>
      </c>
      <c r="BQ233" s="3">
        <v>40</v>
      </c>
      <c r="BR233" s="3">
        <v>0</v>
      </c>
      <c r="BS233" s="3">
        <v>56.35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90</v>
      </c>
      <c r="CA233" s="3">
        <v>46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1356</v>
      </c>
      <c r="CO233" s="3">
        <v>0</v>
      </c>
      <c r="CP233" s="3">
        <f t="shared" si="314"/>
        <v>9273.61</v>
      </c>
      <c r="CQ233" s="3">
        <f t="shared" si="315"/>
        <v>29.89</v>
      </c>
      <c r="CR233" s="3">
        <f>(ROUND((ROUND((((ET233*1.2))*AV233*1),2)*BB233),2)+ROUND((ROUND(((AE233-((EU233*1.2)))*AV233*1),2)*BS233),2))</f>
        <v>777.7</v>
      </c>
      <c r="CS233" s="3">
        <f>(ROUND((ROUND((((EU233*1.2))*AV233*1),2)*BS233),2)+ROUND((ROUND(((AE233-((EU233*1.2)))*AV233*1),2)*BS233),2))</f>
        <v>388.25</v>
      </c>
      <c r="CT233" s="3">
        <f t="shared" si="316"/>
        <v>8466.02</v>
      </c>
      <c r="CU233" s="3">
        <f t="shared" si="317"/>
        <v>0</v>
      </c>
      <c r="CV233" s="3">
        <f t="shared" si="318"/>
        <v>12.94092</v>
      </c>
      <c r="CW233" s="3">
        <f t="shared" si="319"/>
        <v>0</v>
      </c>
      <c r="CX233" s="3">
        <f t="shared" si="320"/>
        <v>0</v>
      </c>
      <c r="CY233" s="3">
        <f>(ROUND((((S233+ROUND((ROUND((((EU233*1.2))*AV233*1),2)*BS233),2))*AT233)/100),2)+ROUND(((ROUND((ROUND(((AE233-((EU233*1.2)))*AV233*1),2)*BS233),2)*AT233)/100),2))</f>
        <v>7968.84</v>
      </c>
      <c r="CZ233" s="3">
        <f>(ROUND((((S233+ROUND((ROUND((((EU233*1.2))*AV233*1),2)*BS233),2))*AU233)/100),2)+ROUND(((ROUND((ROUND(((AE233-((EU233*1.2)))*AV233*1),2)*BS233),2)*AU233)/100),2))</f>
        <v>4072.96</v>
      </c>
      <c r="DB233" s="3">
        <v>130</v>
      </c>
      <c r="DC233" s="3" t="s">
        <v>3</v>
      </c>
      <c r="DD233" s="3" t="s">
        <v>82</v>
      </c>
      <c r="DE233" s="3" t="s">
        <v>83</v>
      </c>
      <c r="DF233" s="3" t="s">
        <v>83</v>
      </c>
      <c r="DG233" s="3" t="s">
        <v>83</v>
      </c>
      <c r="DH233" s="3" t="s">
        <v>3</v>
      </c>
      <c r="DI233" s="3" t="s">
        <v>83</v>
      </c>
      <c r="DJ233" s="3" t="s">
        <v>83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1013</v>
      </c>
      <c r="DV233" s="3" t="s">
        <v>27</v>
      </c>
      <c r="DW233" s="3" t="s">
        <v>27</v>
      </c>
      <c r="DX233" s="3">
        <v>1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55393976</v>
      </c>
      <c r="EF233" s="3">
        <v>40</v>
      </c>
      <c r="EG233" s="3" t="s">
        <v>31</v>
      </c>
      <c r="EH233" s="3">
        <v>0</v>
      </c>
      <c r="EI233" s="3" t="s">
        <v>3</v>
      </c>
      <c r="EJ233" s="3">
        <v>2</v>
      </c>
      <c r="EK233" s="3">
        <v>72</v>
      </c>
      <c r="EL233" s="3" t="s">
        <v>32</v>
      </c>
      <c r="EM233" s="3" t="s">
        <v>33</v>
      </c>
      <c r="EO233" s="3" t="s">
        <v>87</v>
      </c>
      <c r="EQ233" s="3">
        <v>132096</v>
      </c>
      <c r="ER233" s="3">
        <v>161.07</v>
      </c>
      <c r="ES233" s="3">
        <v>5.0999999999999996</v>
      </c>
      <c r="ET233" s="3">
        <v>36.39</v>
      </c>
      <c r="EU233" s="3">
        <v>5.48</v>
      </c>
      <c r="EV233" s="3">
        <v>119.58</v>
      </c>
      <c r="EW233" s="3">
        <v>10.3</v>
      </c>
      <c r="EX233" s="3">
        <v>0</v>
      </c>
      <c r="EY233" s="3">
        <v>0</v>
      </c>
      <c r="FQ233" s="3">
        <v>0</v>
      </c>
      <c r="FR233" s="3">
        <v>0</v>
      </c>
      <c r="FS233" s="3">
        <v>0</v>
      </c>
      <c r="FX233" s="3">
        <v>90</v>
      </c>
      <c r="FY233" s="3">
        <v>46</v>
      </c>
      <c r="GA233" s="3" t="s">
        <v>3</v>
      </c>
      <c r="GD233" s="3">
        <v>1</v>
      </c>
      <c r="GF233" s="3">
        <v>-521091575</v>
      </c>
      <c r="GG233" s="3">
        <v>2</v>
      </c>
      <c r="GH233" s="3">
        <v>1</v>
      </c>
      <c r="GI233" s="3">
        <v>2</v>
      </c>
      <c r="GJ233" s="3">
        <v>0</v>
      </c>
      <c r="GK233" s="3">
        <v>0</v>
      </c>
      <c r="GL233" s="3">
        <f t="shared" si="321"/>
        <v>0</v>
      </c>
      <c r="GM233" s="3">
        <f t="shared" si="322"/>
        <v>21315.41</v>
      </c>
      <c r="GN233" s="3">
        <f t="shared" si="323"/>
        <v>0</v>
      </c>
      <c r="GO233" s="3">
        <f t="shared" si="324"/>
        <v>21315.41</v>
      </c>
      <c r="GP233" s="3">
        <f t="shared" si="325"/>
        <v>0</v>
      </c>
      <c r="GR233" s="3">
        <v>0</v>
      </c>
      <c r="GS233" s="3">
        <v>3</v>
      </c>
      <c r="GT233" s="3">
        <v>0</v>
      </c>
      <c r="GU233" s="3" t="s">
        <v>3</v>
      </c>
      <c r="GV233" s="3">
        <f t="shared" si="326"/>
        <v>0</v>
      </c>
      <c r="GW233" s="3">
        <v>1</v>
      </c>
      <c r="GX233" s="3">
        <f t="shared" si="327"/>
        <v>0</v>
      </c>
      <c r="HA233" s="3">
        <v>0</v>
      </c>
      <c r="HB233" s="3">
        <v>0</v>
      </c>
      <c r="HC233" s="3">
        <f t="shared" si="328"/>
        <v>0</v>
      </c>
      <c r="HE233" s="3" t="s">
        <v>3</v>
      </c>
      <c r="HF233" s="3" t="s">
        <v>3</v>
      </c>
      <c r="HM233" s="3" t="s">
        <v>3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5">
      <c r="A234" s="2">
        <v>17</v>
      </c>
      <c r="B234" s="2">
        <v>1</v>
      </c>
      <c r="C234" s="2">
        <f>ROW(SmtRes!A406)</f>
        <v>406</v>
      </c>
      <c r="D234" s="2">
        <f>ROW(EtalonRes!A541)</f>
        <v>541</v>
      </c>
      <c r="E234" s="2" t="s">
        <v>328</v>
      </c>
      <c r="F234" s="2" t="s">
        <v>61</v>
      </c>
      <c r="G234" s="2" t="s">
        <v>329</v>
      </c>
      <c r="H234" s="2" t="s">
        <v>27</v>
      </c>
      <c r="I234" s="2">
        <v>1</v>
      </c>
      <c r="J234" s="2">
        <v>0</v>
      </c>
      <c r="K234" s="2">
        <v>1</v>
      </c>
      <c r="L234" s="2"/>
      <c r="M234" s="2"/>
      <c r="N234" s="2"/>
      <c r="O234" s="2">
        <f t="shared" si="302"/>
        <v>76.819999999999993</v>
      </c>
      <c r="P234" s="2">
        <f t="shared" si="303"/>
        <v>0</v>
      </c>
      <c r="Q234" s="2">
        <f>(ROUND((ROUND((((ET234*1.2))*AV234*I234),2)*BB234),2)+ROUND((ROUND(((AE234-((EU234*1.2)))*AV234*I234),2)*BS234),2))</f>
        <v>33.409999999999997</v>
      </c>
      <c r="R234" s="2">
        <f>(ROUND((ROUND((((EU234*1.2))*AV234*I234),2)*BS234),2)+ROUND((ROUND(((AE234-((EU234*1.2)))*AV234*I234),2)*BS234),2))</f>
        <v>5.08</v>
      </c>
      <c r="S234" s="2">
        <f t="shared" si="304"/>
        <v>43.41</v>
      </c>
      <c r="T234" s="2">
        <f t="shared" si="305"/>
        <v>0</v>
      </c>
      <c r="U234" s="2">
        <f t="shared" si="306"/>
        <v>3.8822759999999996</v>
      </c>
      <c r="V234" s="2">
        <f t="shared" si="307"/>
        <v>0</v>
      </c>
      <c r="W234" s="2">
        <f t="shared" si="308"/>
        <v>0</v>
      </c>
      <c r="X234" s="2">
        <f>(ROUND((((S234+ROUND((ROUND((((EU234*1.2))*AV234*I234),2)*BS234),2))*AT234)/100),2)+ROUND(((ROUND((ROUND(((AE234-((EU234*1.2)))*AV234*I234),2)*BS234),2)*AT234)/100),2))</f>
        <v>43.64</v>
      </c>
      <c r="Y234" s="2">
        <f>(ROUND((((S234+ROUND((ROUND((((EU234*1.2))*AV234*I234),2)*BS234),2))*AU234)/100),2)+ROUND(((ROUND((ROUND(((AE234-((EU234*1.2)))*AV234*I234),2)*BS234),2)*AU234)/100),2))</f>
        <v>22.31</v>
      </c>
      <c r="Z234" s="2"/>
      <c r="AA234" s="2">
        <v>55944368</v>
      </c>
      <c r="AB234" s="2">
        <f t="shared" si="309"/>
        <v>73.367999999999995</v>
      </c>
      <c r="AC234" s="2">
        <f>ROUND(((ES234*1)),6)</f>
        <v>0</v>
      </c>
      <c r="AD234" s="2">
        <f>ROUND(((((ET234*1.2))-((EU234*1.2)))+AE234),6)</f>
        <v>31.908000000000001</v>
      </c>
      <c r="AE234" s="2">
        <f t="shared" si="310"/>
        <v>4.8479999999999999</v>
      </c>
      <c r="AF234" s="2">
        <f t="shared" si="310"/>
        <v>41.46</v>
      </c>
      <c r="AG234" s="2">
        <f t="shared" si="311"/>
        <v>0</v>
      </c>
      <c r="AH234" s="2">
        <f t="shared" si="312"/>
        <v>3.7079999999999997</v>
      </c>
      <c r="AI234" s="2">
        <f t="shared" si="312"/>
        <v>0</v>
      </c>
      <c r="AJ234" s="2">
        <f t="shared" si="313"/>
        <v>0</v>
      </c>
      <c r="AK234" s="2">
        <v>61.14</v>
      </c>
      <c r="AL234" s="2">
        <v>0</v>
      </c>
      <c r="AM234" s="2">
        <v>26.59</v>
      </c>
      <c r="AN234" s="2">
        <v>4.04</v>
      </c>
      <c r="AO234" s="2">
        <v>34.549999999999997</v>
      </c>
      <c r="AP234" s="2">
        <v>0</v>
      </c>
      <c r="AQ234" s="2">
        <v>3.09</v>
      </c>
      <c r="AR234" s="2">
        <v>0</v>
      </c>
      <c r="AS234" s="2">
        <v>0</v>
      </c>
      <c r="AT234" s="2">
        <v>90</v>
      </c>
      <c r="AU234" s="2">
        <v>46</v>
      </c>
      <c r="AV234" s="2">
        <v>1.0469999999999999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2</v>
      </c>
      <c r="BJ234" s="2" t="s">
        <v>63</v>
      </c>
      <c r="BK234" s="2"/>
      <c r="BL234" s="2"/>
      <c r="BM234" s="2">
        <v>72</v>
      </c>
      <c r="BN234" s="2">
        <v>0</v>
      </c>
      <c r="BO234" s="2" t="s">
        <v>61</v>
      </c>
      <c r="BP234" s="2">
        <v>1</v>
      </c>
      <c r="BQ234" s="2">
        <v>40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90</v>
      </c>
      <c r="CA234" s="2">
        <v>46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1356</v>
      </c>
      <c r="CO234" s="2">
        <v>0</v>
      </c>
      <c r="CP234" s="2">
        <f t="shared" si="314"/>
        <v>76.819999999999993</v>
      </c>
      <c r="CQ234" s="2">
        <f t="shared" si="315"/>
        <v>0</v>
      </c>
      <c r="CR234" s="2">
        <f>(ROUND((ROUND((((ET234*1.2))*AV234*1),2)*BB234),2)+ROUND((ROUND(((AE234-((EU234*1.2)))*AV234*1),2)*BS234),2))</f>
        <v>33.409999999999997</v>
      </c>
      <c r="CS234" s="2">
        <f>(ROUND((ROUND((((EU234*1.2))*AV234*1),2)*BS234),2)+ROUND((ROUND(((AE234-((EU234*1.2)))*AV234*1),2)*BS234),2))</f>
        <v>5.08</v>
      </c>
      <c r="CT234" s="2">
        <f t="shared" si="316"/>
        <v>43.41</v>
      </c>
      <c r="CU234" s="2">
        <f t="shared" si="317"/>
        <v>0</v>
      </c>
      <c r="CV234" s="2">
        <f t="shared" si="318"/>
        <v>3.8822759999999996</v>
      </c>
      <c r="CW234" s="2">
        <f t="shared" si="319"/>
        <v>0</v>
      </c>
      <c r="CX234" s="2">
        <f t="shared" si="320"/>
        <v>0</v>
      </c>
      <c r="CY234" s="2">
        <f>(ROUND((((S234+ROUND((ROUND((((EU234*1.2))*AV234*1),2)*BS234),2))*AT234)/100),2)+ROUND(((ROUND((ROUND(((AE234-((EU234*1.2)))*AV234*1),2)*BS234),2)*AT234)/100),2))</f>
        <v>43.64</v>
      </c>
      <c r="CZ234" s="2">
        <f>(ROUND((((S234+ROUND((ROUND((((EU234*1.2))*AV234*1),2)*BS234),2))*AU234)/100),2)+ROUND(((ROUND((ROUND(((AE234-((EU234*1.2)))*AV234*1),2)*BS234),2)*AU234)/100),2))</f>
        <v>22.31</v>
      </c>
      <c r="DA234" s="2"/>
      <c r="DB234" s="2">
        <v>131</v>
      </c>
      <c r="DC234" s="2" t="s">
        <v>3</v>
      </c>
      <c r="DD234" s="2" t="s">
        <v>82</v>
      </c>
      <c r="DE234" s="2" t="s">
        <v>83</v>
      </c>
      <c r="DF234" s="2" t="s">
        <v>83</v>
      </c>
      <c r="DG234" s="2" t="s">
        <v>83</v>
      </c>
      <c r="DH234" s="2" t="s">
        <v>3</v>
      </c>
      <c r="DI234" s="2" t="s">
        <v>83</v>
      </c>
      <c r="DJ234" s="2" t="s">
        <v>83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1013</v>
      </c>
      <c r="DV234" s="2" t="s">
        <v>27</v>
      </c>
      <c r="DW234" s="2" t="s">
        <v>27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55393976</v>
      </c>
      <c r="EF234" s="2">
        <v>40</v>
      </c>
      <c r="EG234" s="2" t="s">
        <v>31</v>
      </c>
      <c r="EH234" s="2">
        <v>0</v>
      </c>
      <c r="EI234" s="2" t="s">
        <v>3</v>
      </c>
      <c r="EJ234" s="2">
        <v>2</v>
      </c>
      <c r="EK234" s="2">
        <v>72</v>
      </c>
      <c r="EL234" s="2" t="s">
        <v>32</v>
      </c>
      <c r="EM234" s="2" t="s">
        <v>33</v>
      </c>
      <c r="EN234" s="2"/>
      <c r="EO234" s="2" t="s">
        <v>87</v>
      </c>
      <c r="EP234" s="2"/>
      <c r="EQ234" s="2">
        <v>0</v>
      </c>
      <c r="ER234" s="2">
        <v>61.14</v>
      </c>
      <c r="ES234" s="2">
        <v>0</v>
      </c>
      <c r="ET234" s="2">
        <v>26.59</v>
      </c>
      <c r="EU234" s="2">
        <v>4.04</v>
      </c>
      <c r="EV234" s="2">
        <v>34.549999999999997</v>
      </c>
      <c r="EW234" s="2">
        <v>3.09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90</v>
      </c>
      <c r="FY234" s="2">
        <v>46</v>
      </c>
      <c r="FZ234" s="2"/>
      <c r="GA234" s="2" t="s">
        <v>3</v>
      </c>
      <c r="GB234" s="2"/>
      <c r="GC234" s="2"/>
      <c r="GD234" s="2">
        <v>1</v>
      </c>
      <c r="GE234" s="2"/>
      <c r="GF234" s="2">
        <v>563141307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si="321"/>
        <v>0</v>
      </c>
      <c r="GM234" s="2">
        <f t="shared" si="322"/>
        <v>142.77000000000001</v>
      </c>
      <c r="GN234" s="2">
        <f t="shared" si="323"/>
        <v>0</v>
      </c>
      <c r="GO234" s="2">
        <f t="shared" si="324"/>
        <v>142.77000000000001</v>
      </c>
      <c r="GP234" s="2">
        <f t="shared" si="325"/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si="326"/>
        <v>0</v>
      </c>
      <c r="GW234" s="2">
        <v>1</v>
      </c>
      <c r="GX234" s="2">
        <f t="shared" si="327"/>
        <v>0</v>
      </c>
      <c r="GY234" s="2"/>
      <c r="GZ234" s="2"/>
      <c r="HA234" s="2">
        <v>0</v>
      </c>
      <c r="HB234" s="2">
        <v>0</v>
      </c>
      <c r="HC234" s="2">
        <f t="shared" si="328"/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5">
      <c r="A235" s="3">
        <v>17</v>
      </c>
      <c r="B235" s="3">
        <v>1</v>
      </c>
      <c r="C235" s="3">
        <f>ROW(SmtRes!A408)</f>
        <v>408</v>
      </c>
      <c r="D235" s="3">
        <f>ROW(EtalonRes!A544)</f>
        <v>544</v>
      </c>
      <c r="E235" s="3" t="s">
        <v>328</v>
      </c>
      <c r="F235" s="3" t="s">
        <v>61</v>
      </c>
      <c r="G235" s="3" t="s">
        <v>329</v>
      </c>
      <c r="H235" s="3" t="s">
        <v>27</v>
      </c>
      <c r="I235" s="3">
        <v>1</v>
      </c>
      <c r="J235" s="3">
        <v>0</v>
      </c>
      <c r="K235" s="3">
        <v>1</v>
      </c>
      <c r="O235" s="3">
        <f t="shared" si="302"/>
        <v>3016.46</v>
      </c>
      <c r="P235" s="3">
        <f t="shared" si="303"/>
        <v>0</v>
      </c>
      <c r="Q235" s="3">
        <f>(ROUND((ROUND((((ET235*1.2))*AV235*I235),2)*BB235),2)+ROUND((ROUND(((AE235-((EU235*1.2)))*AV235*I235),2)*BS235),2))</f>
        <v>570.30999999999995</v>
      </c>
      <c r="R235" s="3">
        <f>(ROUND((ROUND((((EU235*1.2))*AV235*I235),2)*BS235),2)+ROUND((ROUND(((AE235-((EU235*1.2)))*AV235*I235),2)*BS235),2))</f>
        <v>286.26</v>
      </c>
      <c r="S235" s="3">
        <f t="shared" si="304"/>
        <v>2446.15</v>
      </c>
      <c r="T235" s="3">
        <f t="shared" si="305"/>
        <v>0</v>
      </c>
      <c r="U235" s="3">
        <f t="shared" si="306"/>
        <v>3.8822759999999996</v>
      </c>
      <c r="V235" s="3">
        <f t="shared" si="307"/>
        <v>0</v>
      </c>
      <c r="W235" s="3">
        <f t="shared" si="308"/>
        <v>0</v>
      </c>
      <c r="X235" s="3">
        <f>(ROUND((((S235+ROUND((ROUND((((EU235*1.2))*AV235*I235),2)*BS235),2))*AT235)/100),2)+ROUND(((ROUND((ROUND(((AE235-((EU235*1.2)))*AV235*I235),2)*BS235),2)*AT235)/100),2))</f>
        <v>2459.17</v>
      </c>
      <c r="Y235" s="3">
        <f>(ROUND((((S235+ROUND((ROUND((((EU235*1.2))*AV235*I235),2)*BS235),2))*AU235)/100),2)+ROUND(((ROUND((ROUND(((AE235-((EU235*1.2)))*AV235*I235),2)*BS235),2)*AU235)/100),2))</f>
        <v>1256.9100000000001</v>
      </c>
      <c r="AA235" s="3">
        <v>55944370</v>
      </c>
      <c r="AB235" s="3">
        <f t="shared" si="309"/>
        <v>73.367999999999995</v>
      </c>
      <c r="AC235" s="3">
        <f>ROUND(((ES235*1)),6)</f>
        <v>0</v>
      </c>
      <c r="AD235" s="3">
        <f>ROUND(((((ET235*1.2))-((EU235*1.2)))+AE235),6)</f>
        <v>31.908000000000001</v>
      </c>
      <c r="AE235" s="3">
        <f t="shared" si="310"/>
        <v>4.8479999999999999</v>
      </c>
      <c r="AF235" s="3">
        <f t="shared" si="310"/>
        <v>41.46</v>
      </c>
      <c r="AG235" s="3">
        <f t="shared" si="311"/>
        <v>0</v>
      </c>
      <c r="AH235" s="3">
        <f t="shared" si="312"/>
        <v>3.7079999999999997</v>
      </c>
      <c r="AI235" s="3">
        <f t="shared" si="312"/>
        <v>0</v>
      </c>
      <c r="AJ235" s="3">
        <f t="shared" si="313"/>
        <v>0</v>
      </c>
      <c r="AK235" s="3">
        <v>61.14</v>
      </c>
      <c r="AL235" s="3">
        <v>0</v>
      </c>
      <c r="AM235" s="3">
        <v>26.59</v>
      </c>
      <c r="AN235" s="3">
        <v>4.04</v>
      </c>
      <c r="AO235" s="3">
        <v>34.549999999999997</v>
      </c>
      <c r="AP235" s="3">
        <v>0</v>
      </c>
      <c r="AQ235" s="3">
        <v>3.09</v>
      </c>
      <c r="AR235" s="3">
        <v>0</v>
      </c>
      <c r="AS235" s="3">
        <v>0</v>
      </c>
      <c r="AT235" s="3">
        <v>90</v>
      </c>
      <c r="AU235" s="3">
        <v>46</v>
      </c>
      <c r="AV235" s="3">
        <v>1.0469999999999999</v>
      </c>
      <c r="AW235" s="3">
        <v>1</v>
      </c>
      <c r="AZ235" s="3">
        <v>1</v>
      </c>
      <c r="BA235" s="3">
        <v>56.35</v>
      </c>
      <c r="BB235" s="3">
        <v>17.07</v>
      </c>
      <c r="BC235" s="3">
        <v>1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0</v>
      </c>
      <c r="BI235" s="3">
        <v>2</v>
      </c>
      <c r="BJ235" s="3" t="s">
        <v>63</v>
      </c>
      <c r="BM235" s="3">
        <v>72</v>
      </c>
      <c r="BN235" s="3">
        <v>0</v>
      </c>
      <c r="BO235" s="3" t="s">
        <v>61</v>
      </c>
      <c r="BP235" s="3">
        <v>1</v>
      </c>
      <c r="BQ235" s="3">
        <v>40</v>
      </c>
      <c r="BR235" s="3">
        <v>0</v>
      </c>
      <c r="BS235" s="3">
        <v>56.35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90</v>
      </c>
      <c r="CA235" s="3">
        <v>46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1356</v>
      </c>
      <c r="CO235" s="3">
        <v>0</v>
      </c>
      <c r="CP235" s="3">
        <f t="shared" si="314"/>
        <v>3016.46</v>
      </c>
      <c r="CQ235" s="3">
        <f t="shared" si="315"/>
        <v>0</v>
      </c>
      <c r="CR235" s="3">
        <f>(ROUND((ROUND((((ET235*1.2))*AV235*1),2)*BB235),2)+ROUND((ROUND(((AE235-((EU235*1.2)))*AV235*1),2)*BS235),2))</f>
        <v>570.30999999999995</v>
      </c>
      <c r="CS235" s="3">
        <f>(ROUND((ROUND((((EU235*1.2))*AV235*1),2)*BS235),2)+ROUND((ROUND(((AE235-((EU235*1.2)))*AV235*1),2)*BS235),2))</f>
        <v>286.26</v>
      </c>
      <c r="CT235" s="3">
        <f t="shared" si="316"/>
        <v>2446.15</v>
      </c>
      <c r="CU235" s="3">
        <f t="shared" si="317"/>
        <v>0</v>
      </c>
      <c r="CV235" s="3">
        <f t="shared" si="318"/>
        <v>3.8822759999999996</v>
      </c>
      <c r="CW235" s="3">
        <f t="shared" si="319"/>
        <v>0</v>
      </c>
      <c r="CX235" s="3">
        <f t="shared" si="320"/>
        <v>0</v>
      </c>
      <c r="CY235" s="3">
        <f>(ROUND((((S235+ROUND((ROUND((((EU235*1.2))*AV235*1),2)*BS235),2))*AT235)/100),2)+ROUND(((ROUND((ROUND(((AE235-((EU235*1.2)))*AV235*1),2)*BS235),2)*AT235)/100),2))</f>
        <v>2459.17</v>
      </c>
      <c r="CZ235" s="3">
        <f>(ROUND((((S235+ROUND((ROUND((((EU235*1.2))*AV235*1),2)*BS235),2))*AU235)/100),2)+ROUND(((ROUND((ROUND(((AE235-((EU235*1.2)))*AV235*1),2)*BS235),2)*AU235)/100),2))</f>
        <v>1256.9100000000001</v>
      </c>
      <c r="DB235" s="3">
        <v>132</v>
      </c>
      <c r="DC235" s="3" t="s">
        <v>3</v>
      </c>
      <c r="DD235" s="3" t="s">
        <v>82</v>
      </c>
      <c r="DE235" s="3" t="s">
        <v>83</v>
      </c>
      <c r="DF235" s="3" t="s">
        <v>83</v>
      </c>
      <c r="DG235" s="3" t="s">
        <v>83</v>
      </c>
      <c r="DH235" s="3" t="s">
        <v>3</v>
      </c>
      <c r="DI235" s="3" t="s">
        <v>83</v>
      </c>
      <c r="DJ235" s="3" t="s">
        <v>83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1013</v>
      </c>
      <c r="DV235" s="3" t="s">
        <v>27</v>
      </c>
      <c r="DW235" s="3" t="s">
        <v>27</v>
      </c>
      <c r="DX235" s="3">
        <v>1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55393976</v>
      </c>
      <c r="EF235" s="3">
        <v>40</v>
      </c>
      <c r="EG235" s="3" t="s">
        <v>31</v>
      </c>
      <c r="EH235" s="3">
        <v>0</v>
      </c>
      <c r="EI235" s="3" t="s">
        <v>3</v>
      </c>
      <c r="EJ235" s="3">
        <v>2</v>
      </c>
      <c r="EK235" s="3">
        <v>72</v>
      </c>
      <c r="EL235" s="3" t="s">
        <v>32</v>
      </c>
      <c r="EM235" s="3" t="s">
        <v>33</v>
      </c>
      <c r="EO235" s="3" t="s">
        <v>87</v>
      </c>
      <c r="EQ235" s="3">
        <v>0</v>
      </c>
      <c r="ER235" s="3">
        <v>61.14</v>
      </c>
      <c r="ES235" s="3">
        <v>0</v>
      </c>
      <c r="ET235" s="3">
        <v>26.59</v>
      </c>
      <c r="EU235" s="3">
        <v>4.04</v>
      </c>
      <c r="EV235" s="3">
        <v>34.549999999999997</v>
      </c>
      <c r="EW235" s="3">
        <v>3.09</v>
      </c>
      <c r="EX235" s="3">
        <v>0</v>
      </c>
      <c r="EY235" s="3">
        <v>0</v>
      </c>
      <c r="FQ235" s="3">
        <v>0</v>
      </c>
      <c r="FR235" s="3">
        <v>0</v>
      </c>
      <c r="FS235" s="3">
        <v>0</v>
      </c>
      <c r="FX235" s="3">
        <v>90</v>
      </c>
      <c r="FY235" s="3">
        <v>46</v>
      </c>
      <c r="GA235" s="3" t="s">
        <v>3</v>
      </c>
      <c r="GD235" s="3">
        <v>1</v>
      </c>
      <c r="GF235" s="3">
        <v>563141307</v>
      </c>
      <c r="GG235" s="3">
        <v>2</v>
      </c>
      <c r="GH235" s="3">
        <v>1</v>
      </c>
      <c r="GI235" s="3">
        <v>2</v>
      </c>
      <c r="GJ235" s="3">
        <v>0</v>
      </c>
      <c r="GK235" s="3">
        <v>0</v>
      </c>
      <c r="GL235" s="3">
        <f t="shared" si="321"/>
        <v>0</v>
      </c>
      <c r="GM235" s="3">
        <f t="shared" si="322"/>
        <v>6732.54</v>
      </c>
      <c r="GN235" s="3">
        <f t="shared" si="323"/>
        <v>0</v>
      </c>
      <c r="GO235" s="3">
        <f t="shared" si="324"/>
        <v>6732.54</v>
      </c>
      <c r="GP235" s="3">
        <f t="shared" si="325"/>
        <v>0</v>
      </c>
      <c r="GR235" s="3">
        <v>0</v>
      </c>
      <c r="GS235" s="3">
        <v>3</v>
      </c>
      <c r="GT235" s="3">
        <v>0</v>
      </c>
      <c r="GU235" s="3" t="s">
        <v>3</v>
      </c>
      <c r="GV235" s="3">
        <f t="shared" si="326"/>
        <v>0</v>
      </c>
      <c r="GW235" s="3">
        <v>1</v>
      </c>
      <c r="GX235" s="3">
        <f t="shared" si="327"/>
        <v>0</v>
      </c>
      <c r="HA235" s="3">
        <v>0</v>
      </c>
      <c r="HB235" s="3">
        <v>0</v>
      </c>
      <c r="HC235" s="3">
        <f t="shared" si="328"/>
        <v>0</v>
      </c>
      <c r="HE235" s="3" t="s">
        <v>3</v>
      </c>
      <c r="HF235" s="3" t="s">
        <v>3</v>
      </c>
      <c r="HM235" s="3" t="s">
        <v>3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5">
      <c r="A236" s="2">
        <v>17</v>
      </c>
      <c r="B236" s="2">
        <v>1</v>
      </c>
      <c r="C236" s="2"/>
      <c r="D236" s="2"/>
      <c r="E236" s="2" t="s">
        <v>330</v>
      </c>
      <c r="F236" s="2" t="s">
        <v>331</v>
      </c>
      <c r="G236" s="2" t="s">
        <v>332</v>
      </c>
      <c r="H236" s="2" t="s">
        <v>216</v>
      </c>
      <c r="I236" s="2">
        <v>1</v>
      </c>
      <c r="J236" s="2">
        <v>0</v>
      </c>
      <c r="K236" s="2">
        <v>1</v>
      </c>
      <c r="L236" s="2"/>
      <c r="M236" s="2"/>
      <c r="N236" s="2"/>
      <c r="O236" s="2">
        <f t="shared" si="302"/>
        <v>8464.93</v>
      </c>
      <c r="P236" s="2">
        <f t="shared" si="303"/>
        <v>8464.93</v>
      </c>
      <c r="Q236" s="2">
        <f>(ROUND((ROUND(((ET236)*AV236*I236),2)*BB236),2)+ROUND((ROUND(((AE236-(EU236))*AV236*I236),2)*BS236),2))</f>
        <v>0</v>
      </c>
      <c r="R236" s="2">
        <f>(ROUND((ROUND(((EU236)*AV236*I236),2)*BS236),2)+ROUND((ROUND(((AE236-(EU236))*AV236*I236),2)*BS236),2))</f>
        <v>0</v>
      </c>
      <c r="S236" s="2">
        <f t="shared" si="304"/>
        <v>0</v>
      </c>
      <c r="T236" s="2">
        <f t="shared" si="305"/>
        <v>0</v>
      </c>
      <c r="U236" s="2">
        <f t="shared" si="306"/>
        <v>0</v>
      </c>
      <c r="V236" s="2">
        <f t="shared" si="307"/>
        <v>0</v>
      </c>
      <c r="W236" s="2">
        <f t="shared" si="308"/>
        <v>0</v>
      </c>
      <c r="X236" s="2">
        <f>(ROUND((((S236+ROUND((ROUND(((EU236)*AV236*I236),2)*BS236),2))*AT236)/100),2)+ROUND(((ROUND((ROUND(((AE236-(EU236))*AV236*I236),2)*BS236),2)*AT236)/100),2))</f>
        <v>0</v>
      </c>
      <c r="Y236" s="2">
        <f>(ROUND((((S236+ROUND((ROUND(((EU236)*AV236*I236),2)*BS236),2))*AU236)/100),2)+ROUND(((ROUND((ROUND(((AE236-(EU236))*AV236*I236),2)*BS236),2)*AU236)/100),2))</f>
        <v>0</v>
      </c>
      <c r="Z236" s="2"/>
      <c r="AA236" s="2">
        <v>55944368</v>
      </c>
      <c r="AB236" s="2">
        <f t="shared" si="309"/>
        <v>8464.93</v>
      </c>
      <c r="AC236" s="2">
        <f>ROUND((ES236),6)</f>
        <v>8464.93</v>
      </c>
      <c r="AD236" s="2">
        <f>ROUND((((ET236)-(EU236))+AE236),6)</f>
        <v>0</v>
      </c>
      <c r="AE236" s="2">
        <f>ROUND((EU236),6)</f>
        <v>0</v>
      </c>
      <c r="AF236" s="2">
        <f>ROUND((EV236),6)</f>
        <v>0</v>
      </c>
      <c r="AG236" s="2">
        <f t="shared" si="311"/>
        <v>0</v>
      </c>
      <c r="AH236" s="2">
        <f>(EW236)</f>
        <v>0</v>
      </c>
      <c r="AI236" s="2">
        <f>(EX236)</f>
        <v>0</v>
      </c>
      <c r="AJ236" s="2">
        <f t="shared" si="313"/>
        <v>0</v>
      </c>
      <c r="AK236" s="2">
        <v>8464.93</v>
      </c>
      <c r="AL236" s="2">
        <v>8464.93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3</v>
      </c>
      <c r="BJ236" s="2" t="s">
        <v>331</v>
      </c>
      <c r="BK236" s="2"/>
      <c r="BL236" s="2"/>
      <c r="BM236" s="2">
        <v>400007</v>
      </c>
      <c r="BN236" s="2">
        <v>0</v>
      </c>
      <c r="BO236" s="2" t="s">
        <v>3</v>
      </c>
      <c r="BP236" s="2">
        <v>0</v>
      </c>
      <c r="BQ236" s="2">
        <v>214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0</v>
      </c>
      <c r="CA236" s="2">
        <v>0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3</v>
      </c>
      <c r="CO236" s="2">
        <v>0</v>
      </c>
      <c r="CP236" s="2">
        <f t="shared" si="314"/>
        <v>8464.93</v>
      </c>
      <c r="CQ236" s="2">
        <f t="shared" si="315"/>
        <v>8464.93</v>
      </c>
      <c r="CR236" s="2">
        <f>(ROUND((ROUND(((ET236)*AV236*1),2)*BB236),2)+ROUND((ROUND(((AE236-(EU236))*AV236*1),2)*BS236),2))</f>
        <v>0</v>
      </c>
      <c r="CS236" s="2">
        <f>(ROUND((ROUND(((EU236)*AV236*1),2)*BS236),2)+ROUND((ROUND(((AE236-(EU236))*AV236*1),2)*BS236),2))</f>
        <v>0</v>
      </c>
      <c r="CT236" s="2">
        <f t="shared" si="316"/>
        <v>0</v>
      </c>
      <c r="CU236" s="2">
        <f t="shared" si="317"/>
        <v>0</v>
      </c>
      <c r="CV236" s="2">
        <f t="shared" si="318"/>
        <v>0</v>
      </c>
      <c r="CW236" s="2">
        <f t="shared" si="319"/>
        <v>0</v>
      </c>
      <c r="CX236" s="2">
        <f t="shared" si="320"/>
        <v>0</v>
      </c>
      <c r="CY236" s="2">
        <f>(ROUND((((S236+ROUND((ROUND(((EU236)*AV236*1),2)*BS236),2))*AT236)/100),2)+ROUND(((ROUND((ROUND(((AE236-(EU236))*AV236*1),2)*BS236),2)*AT236)/100),2))</f>
        <v>0</v>
      </c>
      <c r="CZ236" s="2">
        <f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1013</v>
      </c>
      <c r="DV236" s="2" t="s">
        <v>216</v>
      </c>
      <c r="DW236" s="2" t="s">
        <v>216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55393904</v>
      </c>
      <c r="EF236" s="2">
        <v>214</v>
      </c>
      <c r="EG236" s="2" t="s">
        <v>217</v>
      </c>
      <c r="EH236" s="2">
        <v>0</v>
      </c>
      <c r="EI236" s="2" t="s">
        <v>3</v>
      </c>
      <c r="EJ236" s="2">
        <v>3</v>
      </c>
      <c r="EK236" s="2">
        <v>400007</v>
      </c>
      <c r="EL236" s="2" t="s">
        <v>217</v>
      </c>
      <c r="EM236" s="2" t="s">
        <v>218</v>
      </c>
      <c r="EN236" s="2"/>
      <c r="EO236" s="2" t="s">
        <v>3</v>
      </c>
      <c r="EP236" s="2"/>
      <c r="EQ236" s="2">
        <v>131088</v>
      </c>
      <c r="ER236" s="2">
        <v>0</v>
      </c>
      <c r="ES236" s="2">
        <v>8464.93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f>P236</f>
        <v>8464.93</v>
      </c>
      <c r="FS236" s="2">
        <v>0</v>
      </c>
      <c r="FT236" s="2"/>
      <c r="FU236" s="2"/>
      <c r="FV236" s="2"/>
      <c r="FW236" s="2"/>
      <c r="FX236" s="2">
        <v>0</v>
      </c>
      <c r="FY236" s="2">
        <v>0</v>
      </c>
      <c r="FZ236" s="2"/>
      <c r="GA236" s="2" t="s">
        <v>333</v>
      </c>
      <c r="GB236" s="2"/>
      <c r="GC236" s="2"/>
      <c r="GD236" s="2">
        <v>1</v>
      </c>
      <c r="GE236" s="2"/>
      <c r="GF236" s="2">
        <v>-981223186</v>
      </c>
      <c r="GG236" s="2">
        <v>2</v>
      </c>
      <c r="GH236" s="2">
        <v>4</v>
      </c>
      <c r="GI236" s="2">
        <v>-2</v>
      </c>
      <c r="GJ236" s="2">
        <v>0</v>
      </c>
      <c r="GK236" s="2">
        <v>0</v>
      </c>
      <c r="GL236" s="2">
        <f t="shared" si="321"/>
        <v>0</v>
      </c>
      <c r="GM236" s="2">
        <f t="shared" si="322"/>
        <v>8464.93</v>
      </c>
      <c r="GN236" s="2">
        <f t="shared" si="323"/>
        <v>0</v>
      </c>
      <c r="GO236" s="2">
        <f t="shared" si="324"/>
        <v>0</v>
      </c>
      <c r="GP236" s="2">
        <f t="shared" si="325"/>
        <v>0</v>
      </c>
      <c r="GQ236" s="2"/>
      <c r="GR236" s="2">
        <v>1</v>
      </c>
      <c r="GS236" s="2">
        <v>2</v>
      </c>
      <c r="GT236" s="2">
        <v>0</v>
      </c>
      <c r="GU236" s="2" t="s">
        <v>3</v>
      </c>
      <c r="GV236" s="2">
        <f t="shared" si="326"/>
        <v>0</v>
      </c>
      <c r="GW236" s="2">
        <v>1</v>
      </c>
      <c r="GX236" s="2">
        <f t="shared" si="327"/>
        <v>0</v>
      </c>
      <c r="GY236" s="2"/>
      <c r="GZ236" s="2"/>
      <c r="HA236" s="2">
        <v>0</v>
      </c>
      <c r="HB236" s="2">
        <v>0</v>
      </c>
      <c r="HC236" s="2">
        <f t="shared" si="328"/>
        <v>0</v>
      </c>
      <c r="HD236" s="2"/>
      <c r="HE236" s="2" t="s">
        <v>37</v>
      </c>
      <c r="HF236" s="2" t="s">
        <v>220</v>
      </c>
      <c r="HG236" s="2"/>
      <c r="HH236" s="2"/>
      <c r="HI236" s="2"/>
      <c r="HJ236" s="2"/>
      <c r="HK236" s="2"/>
      <c r="HL236" s="2"/>
      <c r="HM236" s="2" t="s">
        <v>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5">
      <c r="A237" s="3">
        <v>17</v>
      </c>
      <c r="B237" s="3">
        <v>1</v>
      </c>
      <c r="E237" s="3" t="s">
        <v>330</v>
      </c>
      <c r="F237" s="3" t="s">
        <v>331</v>
      </c>
      <c r="G237" s="3" t="s">
        <v>332</v>
      </c>
      <c r="H237" s="3" t="s">
        <v>216</v>
      </c>
      <c r="I237" s="3">
        <v>1</v>
      </c>
      <c r="J237" s="3">
        <v>0</v>
      </c>
      <c r="K237" s="3">
        <v>1</v>
      </c>
      <c r="O237" s="3">
        <f t="shared" si="302"/>
        <v>64079.519999999997</v>
      </c>
      <c r="P237" s="3">
        <f t="shared" si="303"/>
        <v>64079.519999999997</v>
      </c>
      <c r="Q237" s="3">
        <f>(ROUND((ROUND(((ET237)*AV237*I237),2)*BB237),2)+ROUND((ROUND(((AE237-(EU237))*AV237*I237),2)*BS237),2))</f>
        <v>0</v>
      </c>
      <c r="R237" s="3">
        <f>(ROUND((ROUND(((EU237)*AV237*I237),2)*BS237),2)+ROUND((ROUND(((AE237-(EU237))*AV237*I237),2)*BS237),2))</f>
        <v>0</v>
      </c>
      <c r="S237" s="3">
        <f t="shared" si="304"/>
        <v>0</v>
      </c>
      <c r="T237" s="3">
        <f t="shared" si="305"/>
        <v>0</v>
      </c>
      <c r="U237" s="3">
        <f t="shared" si="306"/>
        <v>0</v>
      </c>
      <c r="V237" s="3">
        <f t="shared" si="307"/>
        <v>0</v>
      </c>
      <c r="W237" s="3">
        <f t="shared" si="308"/>
        <v>0</v>
      </c>
      <c r="X237" s="3">
        <f>(ROUND((((S237+ROUND((ROUND(((EU237)*AV237*I237),2)*BS237),2))*AT237)/100),2)+ROUND(((ROUND((ROUND(((AE237-(EU237))*AV237*I237),2)*BS237),2)*AT237)/100),2))</f>
        <v>0</v>
      </c>
      <c r="Y237" s="3">
        <f>(ROUND((((S237+ROUND((ROUND(((EU237)*AV237*I237),2)*BS237),2))*AU237)/100),2)+ROUND(((ROUND((ROUND(((AE237-(EU237))*AV237*I237),2)*BS237),2)*AU237)/100),2))</f>
        <v>0</v>
      </c>
      <c r="AA237" s="3">
        <v>55944370</v>
      </c>
      <c r="AB237" s="3">
        <f t="shared" si="309"/>
        <v>8464.93</v>
      </c>
      <c r="AC237" s="3">
        <f>ROUND((ES237),6)</f>
        <v>8464.93</v>
      </c>
      <c r="AD237" s="3">
        <f>ROUND((((ET237)-(EU237))+AE237),6)</f>
        <v>0</v>
      </c>
      <c r="AE237" s="3">
        <f>ROUND((EU237),6)</f>
        <v>0</v>
      </c>
      <c r="AF237" s="3">
        <f>ROUND((EV237),6)</f>
        <v>0</v>
      </c>
      <c r="AG237" s="3">
        <f t="shared" si="311"/>
        <v>0</v>
      </c>
      <c r="AH237" s="3">
        <f>(EW237)</f>
        <v>0</v>
      </c>
      <c r="AI237" s="3">
        <f>(EX237)</f>
        <v>0</v>
      </c>
      <c r="AJ237" s="3">
        <f t="shared" si="313"/>
        <v>0</v>
      </c>
      <c r="AK237" s="3">
        <v>8464.93</v>
      </c>
      <c r="AL237" s="3">
        <v>8464.93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7.57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3</v>
      </c>
      <c r="BJ237" s="3" t="s">
        <v>331</v>
      </c>
      <c r="BM237" s="3">
        <v>400007</v>
      </c>
      <c r="BN237" s="3">
        <v>0</v>
      </c>
      <c r="BO237" s="3" t="s">
        <v>3</v>
      </c>
      <c r="BP237" s="3">
        <v>0</v>
      </c>
      <c r="BQ237" s="3">
        <v>214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0</v>
      </c>
      <c r="CA237" s="3">
        <v>0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3</v>
      </c>
      <c r="CO237" s="3">
        <v>0</v>
      </c>
      <c r="CP237" s="3">
        <f t="shared" si="314"/>
        <v>64079.519999999997</v>
      </c>
      <c r="CQ237" s="3">
        <f t="shared" si="315"/>
        <v>64079.519999999997</v>
      </c>
      <c r="CR237" s="3">
        <f>(ROUND((ROUND(((ET237)*AV237*1),2)*BB237),2)+ROUND((ROUND(((AE237-(EU237))*AV237*1),2)*BS237),2))</f>
        <v>0</v>
      </c>
      <c r="CS237" s="3">
        <f>(ROUND((ROUND(((EU237)*AV237*1),2)*BS237),2)+ROUND((ROUND(((AE237-(EU237))*AV237*1),2)*BS237),2))</f>
        <v>0</v>
      </c>
      <c r="CT237" s="3">
        <f t="shared" si="316"/>
        <v>0</v>
      </c>
      <c r="CU237" s="3">
        <f t="shared" si="317"/>
        <v>0</v>
      </c>
      <c r="CV237" s="3">
        <f t="shared" si="318"/>
        <v>0</v>
      </c>
      <c r="CW237" s="3">
        <f t="shared" si="319"/>
        <v>0</v>
      </c>
      <c r="CX237" s="3">
        <f t="shared" si="320"/>
        <v>0</v>
      </c>
      <c r="CY237" s="3">
        <f>(ROUND((((S237+ROUND((ROUND(((EU237)*AV237*1),2)*BS237),2))*AT237)/100),2)+ROUND(((ROUND((ROUND(((AE237-(EU237))*AV237*1),2)*BS237),2)*AT237)/100),2))</f>
        <v>0</v>
      </c>
      <c r="CZ237" s="3">
        <f>(ROUND((((S237+ROUND((ROUND(((EU237)*AV237*1),2)*BS237),2))*AU237)/100),2)+ROUND(((ROUND((ROUND(((AE237-(EU237))*AV237*1),2)*BS237),2)*AU237)/100),2))</f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1013</v>
      </c>
      <c r="DV237" s="3" t="s">
        <v>216</v>
      </c>
      <c r="DW237" s="3" t="s">
        <v>216</v>
      </c>
      <c r="DX237" s="3">
        <v>1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55393904</v>
      </c>
      <c r="EF237" s="3">
        <v>214</v>
      </c>
      <c r="EG237" s="3" t="s">
        <v>217</v>
      </c>
      <c r="EH237" s="3">
        <v>0</v>
      </c>
      <c r="EI237" s="3" t="s">
        <v>3</v>
      </c>
      <c r="EJ237" s="3">
        <v>3</v>
      </c>
      <c r="EK237" s="3">
        <v>400007</v>
      </c>
      <c r="EL237" s="3" t="s">
        <v>217</v>
      </c>
      <c r="EM237" s="3" t="s">
        <v>218</v>
      </c>
      <c r="EO237" s="3" t="s">
        <v>3</v>
      </c>
      <c r="EQ237" s="3">
        <v>131088</v>
      </c>
      <c r="ER237" s="3">
        <v>0</v>
      </c>
      <c r="ES237" s="3">
        <v>8464.93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5</v>
      </c>
      <c r="FC237" s="3">
        <v>1</v>
      </c>
      <c r="FD237" s="3">
        <v>18</v>
      </c>
      <c r="FF237" s="3">
        <v>75000</v>
      </c>
      <c r="FQ237" s="3">
        <v>0</v>
      </c>
      <c r="FR237" s="3">
        <f>P237</f>
        <v>64079.519999999997</v>
      </c>
      <c r="FS237" s="3">
        <v>0</v>
      </c>
      <c r="FX237" s="3">
        <v>0</v>
      </c>
      <c r="FY237" s="3">
        <v>0</v>
      </c>
      <c r="GA237" s="3" t="s">
        <v>333</v>
      </c>
      <c r="GD237" s="3">
        <v>1</v>
      </c>
      <c r="GF237" s="3">
        <v>-981223186</v>
      </c>
      <c r="GG237" s="3">
        <v>2</v>
      </c>
      <c r="GH237" s="3">
        <v>3</v>
      </c>
      <c r="GI237" s="3">
        <v>3</v>
      </c>
      <c r="GJ237" s="3">
        <v>0</v>
      </c>
      <c r="GK237" s="3">
        <v>0</v>
      </c>
      <c r="GL237" s="3">
        <f t="shared" si="321"/>
        <v>0</v>
      </c>
      <c r="GM237" s="3">
        <f t="shared" si="322"/>
        <v>64079.519999999997</v>
      </c>
      <c r="GN237" s="3">
        <f t="shared" si="323"/>
        <v>0</v>
      </c>
      <c r="GO237" s="3">
        <f t="shared" si="324"/>
        <v>0</v>
      </c>
      <c r="GP237" s="3">
        <f t="shared" si="325"/>
        <v>0</v>
      </c>
      <c r="GR237" s="3">
        <v>1</v>
      </c>
      <c r="GS237" s="3">
        <v>1</v>
      </c>
      <c r="GT237" s="3">
        <v>0</v>
      </c>
      <c r="GU237" s="3" t="s">
        <v>3</v>
      </c>
      <c r="GV237" s="3">
        <f t="shared" si="326"/>
        <v>0</v>
      </c>
      <c r="GW237" s="3">
        <v>1</v>
      </c>
      <c r="GX237" s="3">
        <f t="shared" si="327"/>
        <v>0</v>
      </c>
      <c r="HA237" s="3">
        <v>0</v>
      </c>
      <c r="HB237" s="3">
        <v>0</v>
      </c>
      <c r="HC237" s="3">
        <f t="shared" si="328"/>
        <v>0</v>
      </c>
      <c r="HE237" s="3" t="s">
        <v>37</v>
      </c>
      <c r="HF237" s="3" t="s">
        <v>220</v>
      </c>
      <c r="HM237" s="3" t="s">
        <v>3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5">
      <c r="A238" s="2">
        <v>17</v>
      </c>
      <c r="B238" s="2">
        <v>1</v>
      </c>
      <c r="C238" s="2">
        <f>ROW(SmtRes!A410)</f>
        <v>410</v>
      </c>
      <c r="D238" s="2">
        <f>ROW(EtalonRes!A547)</f>
        <v>547</v>
      </c>
      <c r="E238" s="2" t="s">
        <v>334</v>
      </c>
      <c r="F238" s="2" t="s">
        <v>335</v>
      </c>
      <c r="G238" s="2" t="s">
        <v>336</v>
      </c>
      <c r="H238" s="2" t="s">
        <v>27</v>
      </c>
      <c r="I238" s="2">
        <v>1</v>
      </c>
      <c r="J238" s="2">
        <v>0</v>
      </c>
      <c r="K238" s="2">
        <v>1</v>
      </c>
      <c r="L238" s="2"/>
      <c r="M238" s="2"/>
      <c r="N238" s="2"/>
      <c r="O238" s="2">
        <f t="shared" si="302"/>
        <v>31.18</v>
      </c>
      <c r="P238" s="2">
        <f t="shared" si="303"/>
        <v>0</v>
      </c>
      <c r="Q238" s="2">
        <f>(ROUND((ROUND((((ET238*1.2))*AV238*I238),2)*BB238),2)+ROUND((ROUND(((AE238-((EU238*1.2)))*AV238*I238),2)*BS238),2))</f>
        <v>16.71</v>
      </c>
      <c r="R238" s="2">
        <f>(ROUND((ROUND((((EU238*1.2))*AV238*I238),2)*BS238),2)+ROUND((ROUND(((AE238-((EU238*1.2)))*AV238*I238),2)*BS238),2))</f>
        <v>2.54</v>
      </c>
      <c r="S238" s="2">
        <f t="shared" si="304"/>
        <v>14.47</v>
      </c>
      <c r="T238" s="2">
        <f t="shared" si="305"/>
        <v>0</v>
      </c>
      <c r="U238" s="2">
        <f t="shared" si="306"/>
        <v>1.2940919999999998</v>
      </c>
      <c r="V238" s="2">
        <f t="shared" si="307"/>
        <v>0</v>
      </c>
      <c r="W238" s="2">
        <f t="shared" si="308"/>
        <v>0</v>
      </c>
      <c r="X238" s="2">
        <f>(ROUND((((S238+ROUND((ROUND((((EU238*1.2))*AV238*I238),2)*BS238),2))*AT238)/100),2)+ROUND(((ROUND((ROUND(((AE238-((EU238*1.2)))*AV238*I238),2)*BS238),2)*AT238)/100),2))</f>
        <v>15.31</v>
      </c>
      <c r="Y238" s="2">
        <f>(ROUND((((S238+ROUND((ROUND((((EU238*1.2))*AV238*I238),2)*BS238),2))*AU238)/100),2)+ROUND(((ROUND((ROUND(((AE238-((EU238*1.2)))*AV238*I238),2)*BS238),2)*AU238)/100),2))</f>
        <v>7.82</v>
      </c>
      <c r="Z238" s="2"/>
      <c r="AA238" s="2">
        <v>55944368</v>
      </c>
      <c r="AB238" s="2">
        <f t="shared" si="309"/>
        <v>29.783999999999999</v>
      </c>
      <c r="AC238" s="2">
        <f>ROUND(((ES238*1)),6)</f>
        <v>0</v>
      </c>
      <c r="AD238" s="2">
        <f>ROUND(((((ET238*1.2))-((EU238*1.2)))+AE238),6)</f>
        <v>15.96</v>
      </c>
      <c r="AE238" s="2">
        <f>ROUND(((EU238*1.2)),6)</f>
        <v>2.4239999999999999</v>
      </c>
      <c r="AF238" s="2">
        <f>ROUND(((EV238*1.2)),6)</f>
        <v>13.824</v>
      </c>
      <c r="AG238" s="2">
        <f t="shared" si="311"/>
        <v>0</v>
      </c>
      <c r="AH238" s="2">
        <f>((EW238*1.2))</f>
        <v>1.236</v>
      </c>
      <c r="AI238" s="2">
        <f>((EX238*1.2))</f>
        <v>0</v>
      </c>
      <c r="AJ238" s="2">
        <f t="shared" si="313"/>
        <v>0</v>
      </c>
      <c r="AK238" s="2">
        <v>24.82</v>
      </c>
      <c r="AL238" s="2">
        <v>0</v>
      </c>
      <c r="AM238" s="2">
        <v>13.3</v>
      </c>
      <c r="AN238" s="2">
        <v>2.02</v>
      </c>
      <c r="AO238" s="2">
        <v>11.52</v>
      </c>
      <c r="AP238" s="2">
        <v>0</v>
      </c>
      <c r="AQ238" s="2">
        <v>1.03</v>
      </c>
      <c r="AR238" s="2">
        <v>0</v>
      </c>
      <c r="AS238" s="2">
        <v>0</v>
      </c>
      <c r="AT238" s="2">
        <v>90</v>
      </c>
      <c r="AU238" s="2">
        <v>46</v>
      </c>
      <c r="AV238" s="2">
        <v>1.0469999999999999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0</v>
      </c>
      <c r="BI238" s="2">
        <v>2</v>
      </c>
      <c r="BJ238" s="2" t="s">
        <v>337</v>
      </c>
      <c r="BK238" s="2"/>
      <c r="BL238" s="2"/>
      <c r="BM238" s="2">
        <v>72</v>
      </c>
      <c r="BN238" s="2">
        <v>0</v>
      </c>
      <c r="BO238" s="2" t="s">
        <v>335</v>
      </c>
      <c r="BP238" s="2">
        <v>1</v>
      </c>
      <c r="BQ238" s="2">
        <v>40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90</v>
      </c>
      <c r="CA238" s="2">
        <v>46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1356</v>
      </c>
      <c r="CO238" s="2">
        <v>0</v>
      </c>
      <c r="CP238" s="2">
        <f t="shared" si="314"/>
        <v>31.18</v>
      </c>
      <c r="CQ238" s="2">
        <f t="shared" si="315"/>
        <v>0</v>
      </c>
      <c r="CR238" s="2">
        <f>(ROUND((ROUND((((ET238*1.2))*AV238*1),2)*BB238),2)+ROUND((ROUND(((AE238-((EU238*1.2)))*AV238*1),2)*BS238),2))</f>
        <v>16.71</v>
      </c>
      <c r="CS238" s="2">
        <f>(ROUND((ROUND((((EU238*1.2))*AV238*1),2)*BS238),2)+ROUND((ROUND(((AE238-((EU238*1.2)))*AV238*1),2)*BS238),2))</f>
        <v>2.54</v>
      </c>
      <c r="CT238" s="2">
        <f t="shared" si="316"/>
        <v>14.47</v>
      </c>
      <c r="CU238" s="2">
        <f t="shared" si="317"/>
        <v>0</v>
      </c>
      <c r="CV238" s="2">
        <f t="shared" si="318"/>
        <v>1.2940919999999998</v>
      </c>
      <c r="CW238" s="2">
        <f t="shared" si="319"/>
        <v>0</v>
      </c>
      <c r="CX238" s="2">
        <f t="shared" si="320"/>
        <v>0</v>
      </c>
      <c r="CY238" s="2">
        <f>(ROUND((((S238+ROUND((ROUND((((EU238*1.2))*AV238*1),2)*BS238),2))*AT238)/100),2)+ROUND(((ROUND((ROUND(((AE238-((EU238*1.2)))*AV238*1),2)*BS238),2)*AT238)/100),2))</f>
        <v>15.31</v>
      </c>
      <c r="CZ238" s="2">
        <f>(ROUND((((S238+ROUND((ROUND((((EU238*1.2))*AV238*1),2)*BS238),2))*AU238)/100),2)+ROUND(((ROUND((ROUND(((AE238-((EU238*1.2)))*AV238*1),2)*BS238),2)*AU238)/100),2))</f>
        <v>7.82</v>
      </c>
      <c r="DA238" s="2"/>
      <c r="DB238" s="2">
        <v>133</v>
      </c>
      <c r="DC238" s="2" t="s">
        <v>3</v>
      </c>
      <c r="DD238" s="2" t="s">
        <v>82</v>
      </c>
      <c r="DE238" s="2" t="s">
        <v>83</v>
      </c>
      <c r="DF238" s="2" t="s">
        <v>83</v>
      </c>
      <c r="DG238" s="2" t="s">
        <v>83</v>
      </c>
      <c r="DH238" s="2" t="s">
        <v>3</v>
      </c>
      <c r="DI238" s="2" t="s">
        <v>83</v>
      </c>
      <c r="DJ238" s="2" t="s">
        <v>83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1013</v>
      </c>
      <c r="DV238" s="2" t="s">
        <v>27</v>
      </c>
      <c r="DW238" s="2" t="s">
        <v>27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55393976</v>
      </c>
      <c r="EF238" s="2">
        <v>40</v>
      </c>
      <c r="EG238" s="2" t="s">
        <v>31</v>
      </c>
      <c r="EH238" s="2">
        <v>0</v>
      </c>
      <c r="EI238" s="2" t="s">
        <v>3</v>
      </c>
      <c r="EJ238" s="2">
        <v>2</v>
      </c>
      <c r="EK238" s="2">
        <v>72</v>
      </c>
      <c r="EL238" s="2" t="s">
        <v>32</v>
      </c>
      <c r="EM238" s="2" t="s">
        <v>33</v>
      </c>
      <c r="EN238" s="2"/>
      <c r="EO238" s="2" t="s">
        <v>87</v>
      </c>
      <c r="EP238" s="2"/>
      <c r="EQ238" s="2">
        <v>131072</v>
      </c>
      <c r="ER238" s="2">
        <v>24.82</v>
      </c>
      <c r="ES238" s="2">
        <v>0</v>
      </c>
      <c r="ET238" s="2">
        <v>13.3</v>
      </c>
      <c r="EU238" s="2">
        <v>2.02</v>
      </c>
      <c r="EV238" s="2">
        <v>11.52</v>
      </c>
      <c r="EW238" s="2">
        <v>1.03</v>
      </c>
      <c r="EX238" s="2">
        <v>0</v>
      </c>
      <c r="EY238" s="2">
        <v>0</v>
      </c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90</v>
      </c>
      <c r="FY238" s="2">
        <v>46</v>
      </c>
      <c r="FZ238" s="2"/>
      <c r="GA238" s="2" t="s">
        <v>3</v>
      </c>
      <c r="GB238" s="2"/>
      <c r="GC238" s="2"/>
      <c r="GD238" s="2">
        <v>1</v>
      </c>
      <c r="GE238" s="2"/>
      <c r="GF238" s="2">
        <v>-402392528</v>
      </c>
      <c r="GG238" s="2">
        <v>2</v>
      </c>
      <c r="GH238" s="2">
        <v>1</v>
      </c>
      <c r="GI238" s="2">
        <v>2</v>
      </c>
      <c r="GJ238" s="2">
        <v>0</v>
      </c>
      <c r="GK238" s="2">
        <v>0</v>
      </c>
      <c r="GL238" s="2">
        <f t="shared" si="321"/>
        <v>0</v>
      </c>
      <c r="GM238" s="2">
        <f t="shared" si="322"/>
        <v>54.31</v>
      </c>
      <c r="GN238" s="2">
        <f t="shared" si="323"/>
        <v>0</v>
      </c>
      <c r="GO238" s="2">
        <f t="shared" si="324"/>
        <v>54.31</v>
      </c>
      <c r="GP238" s="2">
        <f t="shared" si="325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326"/>
        <v>0</v>
      </c>
      <c r="GW238" s="2">
        <v>1</v>
      </c>
      <c r="GX238" s="2">
        <f t="shared" si="327"/>
        <v>0</v>
      </c>
      <c r="GY238" s="2"/>
      <c r="GZ238" s="2"/>
      <c r="HA238" s="2">
        <v>0</v>
      </c>
      <c r="HB238" s="2">
        <v>0</v>
      </c>
      <c r="HC238" s="2">
        <f t="shared" si="328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5">
      <c r="A239" s="3">
        <v>17</v>
      </c>
      <c r="B239" s="3">
        <v>1</v>
      </c>
      <c r="C239" s="3">
        <f>ROW(SmtRes!A412)</f>
        <v>412</v>
      </c>
      <c r="D239" s="3">
        <f>ROW(EtalonRes!A550)</f>
        <v>550</v>
      </c>
      <c r="E239" s="3" t="s">
        <v>334</v>
      </c>
      <c r="F239" s="3" t="s">
        <v>335</v>
      </c>
      <c r="G239" s="3" t="s">
        <v>336</v>
      </c>
      <c r="H239" s="3" t="s">
        <v>27</v>
      </c>
      <c r="I239" s="3">
        <v>1</v>
      </c>
      <c r="J239" s="3">
        <v>0</v>
      </c>
      <c r="K239" s="3">
        <v>1</v>
      </c>
      <c r="O239" s="3">
        <f t="shared" si="302"/>
        <v>1100.45</v>
      </c>
      <c r="P239" s="3">
        <f t="shared" si="303"/>
        <v>0</v>
      </c>
      <c r="Q239" s="3">
        <f>(ROUND((ROUND((((ET239*1.2))*AV239*I239),2)*BB239),2)+ROUND((ROUND(((AE239-((EU239*1.2)))*AV239*I239),2)*BS239),2))</f>
        <v>285.07</v>
      </c>
      <c r="R239" s="3">
        <f>(ROUND((ROUND((((EU239*1.2))*AV239*I239),2)*BS239),2)+ROUND((ROUND(((AE239-((EU239*1.2)))*AV239*I239),2)*BS239),2))</f>
        <v>143.13</v>
      </c>
      <c r="S239" s="3">
        <f t="shared" si="304"/>
        <v>815.38</v>
      </c>
      <c r="T239" s="3">
        <f t="shared" si="305"/>
        <v>0</v>
      </c>
      <c r="U239" s="3">
        <f t="shared" si="306"/>
        <v>1.2940919999999998</v>
      </c>
      <c r="V239" s="3">
        <f t="shared" si="307"/>
        <v>0</v>
      </c>
      <c r="W239" s="3">
        <f t="shared" si="308"/>
        <v>0</v>
      </c>
      <c r="X239" s="3">
        <f>(ROUND((((S239+ROUND((ROUND((((EU239*1.2))*AV239*I239),2)*BS239),2))*AT239)/100),2)+ROUND(((ROUND((ROUND(((AE239-((EU239*1.2)))*AV239*I239),2)*BS239),2)*AT239)/100),2))</f>
        <v>862.66</v>
      </c>
      <c r="Y239" s="3">
        <f>(ROUND((((S239+ROUND((ROUND((((EU239*1.2))*AV239*I239),2)*BS239),2))*AU239)/100),2)+ROUND(((ROUND((ROUND(((AE239-((EU239*1.2)))*AV239*I239),2)*BS239),2)*AU239)/100),2))</f>
        <v>440.91</v>
      </c>
      <c r="AA239" s="3">
        <v>55944370</v>
      </c>
      <c r="AB239" s="3">
        <f t="shared" si="309"/>
        <v>29.783999999999999</v>
      </c>
      <c r="AC239" s="3">
        <f>ROUND(((ES239*1)),6)</f>
        <v>0</v>
      </c>
      <c r="AD239" s="3">
        <f>ROUND(((((ET239*1.2))-((EU239*1.2)))+AE239),6)</f>
        <v>15.96</v>
      </c>
      <c r="AE239" s="3">
        <f>ROUND(((EU239*1.2)),6)</f>
        <v>2.4239999999999999</v>
      </c>
      <c r="AF239" s="3">
        <f>ROUND(((EV239*1.2)),6)</f>
        <v>13.824</v>
      </c>
      <c r="AG239" s="3">
        <f t="shared" si="311"/>
        <v>0</v>
      </c>
      <c r="AH239" s="3">
        <f>((EW239*1.2))</f>
        <v>1.236</v>
      </c>
      <c r="AI239" s="3">
        <f>((EX239*1.2))</f>
        <v>0</v>
      </c>
      <c r="AJ239" s="3">
        <f t="shared" si="313"/>
        <v>0</v>
      </c>
      <c r="AK239" s="3">
        <v>24.82</v>
      </c>
      <c r="AL239" s="3">
        <v>0</v>
      </c>
      <c r="AM239" s="3">
        <v>13.3</v>
      </c>
      <c r="AN239" s="3">
        <v>2.02</v>
      </c>
      <c r="AO239" s="3">
        <v>11.52</v>
      </c>
      <c r="AP239" s="3">
        <v>0</v>
      </c>
      <c r="AQ239" s="3">
        <v>1.03</v>
      </c>
      <c r="AR239" s="3">
        <v>0</v>
      </c>
      <c r="AS239" s="3">
        <v>0</v>
      </c>
      <c r="AT239" s="3">
        <v>90</v>
      </c>
      <c r="AU239" s="3">
        <v>46</v>
      </c>
      <c r="AV239" s="3">
        <v>1.0469999999999999</v>
      </c>
      <c r="AW239" s="3">
        <v>1</v>
      </c>
      <c r="AZ239" s="3">
        <v>1</v>
      </c>
      <c r="BA239" s="3">
        <v>56.35</v>
      </c>
      <c r="BB239" s="3">
        <v>17.059999999999999</v>
      </c>
      <c r="BC239" s="3">
        <v>1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0</v>
      </c>
      <c r="BI239" s="3">
        <v>2</v>
      </c>
      <c r="BJ239" s="3" t="s">
        <v>337</v>
      </c>
      <c r="BM239" s="3">
        <v>72</v>
      </c>
      <c r="BN239" s="3">
        <v>0</v>
      </c>
      <c r="BO239" s="3" t="s">
        <v>335</v>
      </c>
      <c r="BP239" s="3">
        <v>1</v>
      </c>
      <c r="BQ239" s="3">
        <v>40</v>
      </c>
      <c r="BR239" s="3">
        <v>0</v>
      </c>
      <c r="BS239" s="3">
        <v>56.35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90</v>
      </c>
      <c r="CA239" s="3">
        <v>46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1356</v>
      </c>
      <c r="CO239" s="3">
        <v>0</v>
      </c>
      <c r="CP239" s="3">
        <f t="shared" si="314"/>
        <v>1100.45</v>
      </c>
      <c r="CQ239" s="3">
        <f t="shared" si="315"/>
        <v>0</v>
      </c>
      <c r="CR239" s="3">
        <f>(ROUND((ROUND((((ET239*1.2))*AV239*1),2)*BB239),2)+ROUND((ROUND(((AE239-((EU239*1.2)))*AV239*1),2)*BS239),2))</f>
        <v>285.07</v>
      </c>
      <c r="CS239" s="3">
        <f>(ROUND((ROUND((((EU239*1.2))*AV239*1),2)*BS239),2)+ROUND((ROUND(((AE239-((EU239*1.2)))*AV239*1),2)*BS239),2))</f>
        <v>143.13</v>
      </c>
      <c r="CT239" s="3">
        <f t="shared" si="316"/>
        <v>815.38</v>
      </c>
      <c r="CU239" s="3">
        <f t="shared" si="317"/>
        <v>0</v>
      </c>
      <c r="CV239" s="3">
        <f t="shared" si="318"/>
        <v>1.2940919999999998</v>
      </c>
      <c r="CW239" s="3">
        <f t="shared" si="319"/>
        <v>0</v>
      </c>
      <c r="CX239" s="3">
        <f t="shared" si="320"/>
        <v>0</v>
      </c>
      <c r="CY239" s="3">
        <f>(ROUND((((S239+ROUND((ROUND((((EU239*1.2))*AV239*1),2)*BS239),2))*AT239)/100),2)+ROUND(((ROUND((ROUND(((AE239-((EU239*1.2)))*AV239*1),2)*BS239),2)*AT239)/100),2))</f>
        <v>862.66</v>
      </c>
      <c r="CZ239" s="3">
        <f>(ROUND((((S239+ROUND((ROUND((((EU239*1.2))*AV239*1),2)*BS239),2))*AU239)/100),2)+ROUND(((ROUND((ROUND(((AE239-((EU239*1.2)))*AV239*1),2)*BS239),2)*AU239)/100),2))</f>
        <v>440.91</v>
      </c>
      <c r="DB239" s="3">
        <v>134</v>
      </c>
      <c r="DC239" s="3" t="s">
        <v>3</v>
      </c>
      <c r="DD239" s="3" t="s">
        <v>82</v>
      </c>
      <c r="DE239" s="3" t="s">
        <v>83</v>
      </c>
      <c r="DF239" s="3" t="s">
        <v>83</v>
      </c>
      <c r="DG239" s="3" t="s">
        <v>83</v>
      </c>
      <c r="DH239" s="3" t="s">
        <v>3</v>
      </c>
      <c r="DI239" s="3" t="s">
        <v>83</v>
      </c>
      <c r="DJ239" s="3" t="s">
        <v>83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1013</v>
      </c>
      <c r="DV239" s="3" t="s">
        <v>27</v>
      </c>
      <c r="DW239" s="3" t="s">
        <v>27</v>
      </c>
      <c r="DX239" s="3">
        <v>1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55393976</v>
      </c>
      <c r="EF239" s="3">
        <v>40</v>
      </c>
      <c r="EG239" s="3" t="s">
        <v>31</v>
      </c>
      <c r="EH239" s="3">
        <v>0</v>
      </c>
      <c r="EI239" s="3" t="s">
        <v>3</v>
      </c>
      <c r="EJ239" s="3">
        <v>2</v>
      </c>
      <c r="EK239" s="3">
        <v>72</v>
      </c>
      <c r="EL239" s="3" t="s">
        <v>32</v>
      </c>
      <c r="EM239" s="3" t="s">
        <v>33</v>
      </c>
      <c r="EO239" s="3" t="s">
        <v>87</v>
      </c>
      <c r="EQ239" s="3">
        <v>131072</v>
      </c>
      <c r="ER239" s="3">
        <v>24.82</v>
      </c>
      <c r="ES239" s="3">
        <v>0</v>
      </c>
      <c r="ET239" s="3">
        <v>13.3</v>
      </c>
      <c r="EU239" s="3">
        <v>2.02</v>
      </c>
      <c r="EV239" s="3">
        <v>11.52</v>
      </c>
      <c r="EW239" s="3">
        <v>1.03</v>
      </c>
      <c r="EX239" s="3">
        <v>0</v>
      </c>
      <c r="EY239" s="3">
        <v>0</v>
      </c>
      <c r="FQ239" s="3">
        <v>0</v>
      </c>
      <c r="FR239" s="3">
        <v>0</v>
      </c>
      <c r="FS239" s="3">
        <v>0</v>
      </c>
      <c r="FX239" s="3">
        <v>90</v>
      </c>
      <c r="FY239" s="3">
        <v>46</v>
      </c>
      <c r="GA239" s="3" t="s">
        <v>3</v>
      </c>
      <c r="GD239" s="3">
        <v>1</v>
      </c>
      <c r="GF239" s="3">
        <v>-402392528</v>
      </c>
      <c r="GG239" s="3">
        <v>2</v>
      </c>
      <c r="GH239" s="3">
        <v>1</v>
      </c>
      <c r="GI239" s="3">
        <v>2</v>
      </c>
      <c r="GJ239" s="3">
        <v>0</v>
      </c>
      <c r="GK239" s="3">
        <v>0</v>
      </c>
      <c r="GL239" s="3">
        <f t="shared" si="321"/>
        <v>0</v>
      </c>
      <c r="GM239" s="3">
        <f t="shared" si="322"/>
        <v>2404.02</v>
      </c>
      <c r="GN239" s="3">
        <f t="shared" si="323"/>
        <v>0</v>
      </c>
      <c r="GO239" s="3">
        <f t="shared" si="324"/>
        <v>2404.02</v>
      </c>
      <c r="GP239" s="3">
        <f t="shared" si="325"/>
        <v>0</v>
      </c>
      <c r="GR239" s="3">
        <v>0</v>
      </c>
      <c r="GS239" s="3">
        <v>3</v>
      </c>
      <c r="GT239" s="3">
        <v>0</v>
      </c>
      <c r="GU239" s="3" t="s">
        <v>3</v>
      </c>
      <c r="GV239" s="3">
        <f t="shared" si="326"/>
        <v>0</v>
      </c>
      <c r="GW239" s="3">
        <v>1</v>
      </c>
      <c r="GX239" s="3">
        <f t="shared" si="327"/>
        <v>0</v>
      </c>
      <c r="HA239" s="3">
        <v>0</v>
      </c>
      <c r="HB239" s="3">
        <v>0</v>
      </c>
      <c r="HC239" s="3">
        <f t="shared" si="328"/>
        <v>0</v>
      </c>
      <c r="HE239" s="3" t="s">
        <v>3</v>
      </c>
      <c r="HF239" s="3" t="s">
        <v>3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5">
      <c r="A240" s="2">
        <v>17</v>
      </c>
      <c r="B240" s="2">
        <v>1</v>
      </c>
      <c r="C240" s="2"/>
      <c r="D240" s="2"/>
      <c r="E240" s="2" t="s">
        <v>338</v>
      </c>
      <c r="F240" s="2" t="s">
        <v>339</v>
      </c>
      <c r="G240" s="2" t="s">
        <v>340</v>
      </c>
      <c r="H240" s="2" t="s">
        <v>216</v>
      </c>
      <c r="I240" s="2">
        <v>1</v>
      </c>
      <c r="J240" s="2">
        <v>0</v>
      </c>
      <c r="K240" s="2">
        <v>1</v>
      </c>
      <c r="L240" s="2"/>
      <c r="M240" s="2"/>
      <c r="N240" s="2"/>
      <c r="O240" s="2">
        <f t="shared" si="302"/>
        <v>2765.22</v>
      </c>
      <c r="P240" s="2">
        <f t="shared" si="303"/>
        <v>2765.22</v>
      </c>
      <c r="Q240" s="2">
        <f>(ROUND((ROUND(((ET240)*AV240*I240),2)*BB240),2)+ROUND((ROUND(((AE240-(EU240))*AV240*I240),2)*BS240),2))</f>
        <v>0</v>
      </c>
      <c r="R240" s="2">
        <f>(ROUND((ROUND(((EU240)*AV240*I240),2)*BS240),2)+ROUND((ROUND(((AE240-(EU240))*AV240*I240),2)*BS240),2))</f>
        <v>0</v>
      </c>
      <c r="S240" s="2">
        <f t="shared" si="304"/>
        <v>0</v>
      </c>
      <c r="T240" s="2">
        <f t="shared" si="305"/>
        <v>0</v>
      </c>
      <c r="U240" s="2">
        <f t="shared" si="306"/>
        <v>0</v>
      </c>
      <c r="V240" s="2">
        <f t="shared" si="307"/>
        <v>0</v>
      </c>
      <c r="W240" s="2">
        <f t="shared" si="308"/>
        <v>0</v>
      </c>
      <c r="X240" s="2">
        <f>(ROUND((((S240+ROUND((ROUND(((EU240)*AV240*I240),2)*BS240),2))*AT240)/100),2)+ROUND(((ROUND((ROUND(((AE240-(EU240))*AV240*I240),2)*BS240),2)*AT240)/100),2))</f>
        <v>0</v>
      </c>
      <c r="Y240" s="2">
        <f>(ROUND((((S240+ROUND((ROUND(((EU240)*AV240*I240),2)*BS240),2))*AU240)/100),2)+ROUND(((ROUND((ROUND(((AE240-(EU240))*AV240*I240),2)*BS240),2)*AU240)/100),2))</f>
        <v>0</v>
      </c>
      <c r="Z240" s="2"/>
      <c r="AA240" s="2">
        <v>55944368</v>
      </c>
      <c r="AB240" s="2">
        <f t="shared" si="309"/>
        <v>2765.22</v>
      </c>
      <c r="AC240" s="2">
        <f>ROUND((ES240),6)</f>
        <v>2765.22</v>
      </c>
      <c r="AD240" s="2">
        <f>ROUND((((ET240)-(EU240))+AE240),6)</f>
        <v>0</v>
      </c>
      <c r="AE240" s="2">
        <f t="shared" ref="AE240:AF243" si="329">ROUND((EU240),6)</f>
        <v>0</v>
      </c>
      <c r="AF240" s="2">
        <f t="shared" si="329"/>
        <v>0</v>
      </c>
      <c r="AG240" s="2">
        <f t="shared" si="311"/>
        <v>0</v>
      </c>
      <c r="AH240" s="2">
        <f t="shared" ref="AH240:AI243" si="330">(EW240)</f>
        <v>0</v>
      </c>
      <c r="AI240" s="2">
        <f t="shared" si="330"/>
        <v>0</v>
      </c>
      <c r="AJ240" s="2">
        <f t="shared" si="313"/>
        <v>0</v>
      </c>
      <c r="AK240" s="2">
        <v>2765.2200000000003</v>
      </c>
      <c r="AL240" s="2">
        <v>2765.2200000000003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3</v>
      </c>
      <c r="BJ240" s="2" t="s">
        <v>339</v>
      </c>
      <c r="BK240" s="2"/>
      <c r="BL240" s="2"/>
      <c r="BM240" s="2">
        <v>400007</v>
      </c>
      <c r="BN240" s="2">
        <v>0</v>
      </c>
      <c r="BO240" s="2" t="s">
        <v>3</v>
      </c>
      <c r="BP240" s="2">
        <v>0</v>
      </c>
      <c r="BQ240" s="2">
        <v>214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0</v>
      </c>
      <c r="CA240" s="2">
        <v>0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3</v>
      </c>
      <c r="CO240" s="2">
        <v>0</v>
      </c>
      <c r="CP240" s="2">
        <f t="shared" si="314"/>
        <v>2765.22</v>
      </c>
      <c r="CQ240" s="2">
        <f t="shared" si="315"/>
        <v>2765.22</v>
      </c>
      <c r="CR240" s="2">
        <f>(ROUND((ROUND(((ET240)*AV240*1),2)*BB240),2)+ROUND((ROUND(((AE240-(EU240))*AV240*1),2)*BS240),2))</f>
        <v>0</v>
      </c>
      <c r="CS240" s="2">
        <f>(ROUND((ROUND(((EU240)*AV240*1),2)*BS240),2)+ROUND((ROUND(((AE240-(EU240))*AV240*1),2)*BS240),2))</f>
        <v>0</v>
      </c>
      <c r="CT240" s="2">
        <f t="shared" si="316"/>
        <v>0</v>
      </c>
      <c r="CU240" s="2">
        <f t="shared" si="317"/>
        <v>0</v>
      </c>
      <c r="CV240" s="2">
        <f t="shared" si="318"/>
        <v>0</v>
      </c>
      <c r="CW240" s="2">
        <f t="shared" si="319"/>
        <v>0</v>
      </c>
      <c r="CX240" s="2">
        <f t="shared" si="320"/>
        <v>0</v>
      </c>
      <c r="CY240" s="2">
        <f>(ROUND((((S240+ROUND((ROUND(((EU240)*AV240*1),2)*BS240),2))*AT240)/100),2)+ROUND(((ROUND((ROUND(((AE240-(EU240))*AV240*1),2)*BS240),2)*AT240)/100),2))</f>
        <v>0</v>
      </c>
      <c r="CZ240" s="2">
        <f>(ROUND((((S240+ROUND((ROUND(((EU240)*AV240*1),2)*BS240),2))*AU240)/100),2)+ROUND(((ROUND((ROUND(((AE240-(EU240))*AV240*1),2)*BS240),2)*AU240)/100),2))</f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1013</v>
      </c>
      <c r="DV240" s="2" t="s">
        <v>216</v>
      </c>
      <c r="DW240" s="2" t="s">
        <v>216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55393904</v>
      </c>
      <c r="EF240" s="2">
        <v>214</v>
      </c>
      <c r="EG240" s="2" t="s">
        <v>217</v>
      </c>
      <c r="EH240" s="2">
        <v>0</v>
      </c>
      <c r="EI240" s="2" t="s">
        <v>3</v>
      </c>
      <c r="EJ240" s="2">
        <v>3</v>
      </c>
      <c r="EK240" s="2">
        <v>400007</v>
      </c>
      <c r="EL240" s="2" t="s">
        <v>217</v>
      </c>
      <c r="EM240" s="2" t="s">
        <v>218</v>
      </c>
      <c r="EN240" s="2"/>
      <c r="EO240" s="2" t="s">
        <v>3</v>
      </c>
      <c r="EP240" s="2"/>
      <c r="EQ240" s="2">
        <v>131088</v>
      </c>
      <c r="ER240" s="2">
        <v>0</v>
      </c>
      <c r="ES240" s="2">
        <v>2765.2200000000003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f>P240</f>
        <v>2765.22</v>
      </c>
      <c r="FS240" s="2">
        <v>0</v>
      </c>
      <c r="FT240" s="2"/>
      <c r="FU240" s="2"/>
      <c r="FV240" s="2"/>
      <c r="FW240" s="2"/>
      <c r="FX240" s="2">
        <v>0</v>
      </c>
      <c r="FY240" s="2">
        <v>0</v>
      </c>
      <c r="FZ240" s="2"/>
      <c r="GA240" s="2" t="s">
        <v>341</v>
      </c>
      <c r="GB240" s="2"/>
      <c r="GC240" s="2"/>
      <c r="GD240" s="2">
        <v>1</v>
      </c>
      <c r="GE240" s="2"/>
      <c r="GF240" s="2">
        <v>2126033759</v>
      </c>
      <c r="GG240" s="2">
        <v>2</v>
      </c>
      <c r="GH240" s="2">
        <v>4</v>
      </c>
      <c r="GI240" s="2">
        <v>-2</v>
      </c>
      <c r="GJ240" s="2">
        <v>0</v>
      </c>
      <c r="GK240" s="2">
        <v>0</v>
      </c>
      <c r="GL240" s="2">
        <f t="shared" si="321"/>
        <v>0</v>
      </c>
      <c r="GM240" s="2">
        <f t="shared" si="322"/>
        <v>2765.22</v>
      </c>
      <c r="GN240" s="2">
        <f t="shared" si="323"/>
        <v>0</v>
      </c>
      <c r="GO240" s="2">
        <f t="shared" si="324"/>
        <v>0</v>
      </c>
      <c r="GP240" s="2">
        <f t="shared" si="325"/>
        <v>0</v>
      </c>
      <c r="GQ240" s="2"/>
      <c r="GR240" s="2">
        <v>1</v>
      </c>
      <c r="GS240" s="2">
        <v>2</v>
      </c>
      <c r="GT240" s="2">
        <v>0</v>
      </c>
      <c r="GU240" s="2" t="s">
        <v>3</v>
      </c>
      <c r="GV240" s="2">
        <f t="shared" si="326"/>
        <v>0</v>
      </c>
      <c r="GW240" s="2">
        <v>1</v>
      </c>
      <c r="GX240" s="2">
        <f t="shared" si="327"/>
        <v>0</v>
      </c>
      <c r="GY240" s="2"/>
      <c r="GZ240" s="2"/>
      <c r="HA240" s="2">
        <v>0</v>
      </c>
      <c r="HB240" s="2">
        <v>0</v>
      </c>
      <c r="HC240" s="2">
        <f t="shared" si="328"/>
        <v>0</v>
      </c>
      <c r="HD240" s="2"/>
      <c r="HE240" s="2" t="s">
        <v>37</v>
      </c>
      <c r="HF240" s="2" t="s">
        <v>220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17</v>
      </c>
      <c r="B241" s="3">
        <v>1</v>
      </c>
      <c r="E241" s="3" t="s">
        <v>338</v>
      </c>
      <c r="F241" s="3" t="s">
        <v>339</v>
      </c>
      <c r="G241" s="3" t="s">
        <v>340</v>
      </c>
      <c r="H241" s="3" t="s">
        <v>216</v>
      </c>
      <c r="I241" s="3">
        <v>1</v>
      </c>
      <c r="J241" s="3">
        <v>0</v>
      </c>
      <c r="K241" s="3">
        <v>1</v>
      </c>
      <c r="O241" s="3">
        <f t="shared" si="302"/>
        <v>20932.72</v>
      </c>
      <c r="P241" s="3">
        <f t="shared" si="303"/>
        <v>20932.72</v>
      </c>
      <c r="Q241" s="3">
        <f>(ROUND((ROUND(((ET241)*AV241*I241),2)*BB241),2)+ROUND((ROUND(((AE241-(EU241))*AV241*I241),2)*BS241),2))</f>
        <v>0</v>
      </c>
      <c r="R241" s="3">
        <f>(ROUND((ROUND(((EU241)*AV241*I241),2)*BS241),2)+ROUND((ROUND(((AE241-(EU241))*AV241*I241),2)*BS241),2))</f>
        <v>0</v>
      </c>
      <c r="S241" s="3">
        <f t="shared" si="304"/>
        <v>0</v>
      </c>
      <c r="T241" s="3">
        <f t="shared" si="305"/>
        <v>0</v>
      </c>
      <c r="U241" s="3">
        <f t="shared" si="306"/>
        <v>0</v>
      </c>
      <c r="V241" s="3">
        <f t="shared" si="307"/>
        <v>0</v>
      </c>
      <c r="W241" s="3">
        <f t="shared" si="308"/>
        <v>0</v>
      </c>
      <c r="X241" s="3">
        <f>(ROUND((((S241+ROUND((ROUND(((EU241)*AV241*I241),2)*BS241),2))*AT241)/100),2)+ROUND(((ROUND((ROUND(((AE241-(EU241))*AV241*I241),2)*BS241),2)*AT241)/100),2))</f>
        <v>0</v>
      </c>
      <c r="Y241" s="3">
        <f>(ROUND((((S241+ROUND((ROUND(((EU241)*AV241*I241),2)*BS241),2))*AU241)/100),2)+ROUND(((ROUND((ROUND(((AE241-(EU241))*AV241*I241),2)*BS241),2)*AU241)/100),2))</f>
        <v>0</v>
      </c>
      <c r="AA241" s="3">
        <v>55944370</v>
      </c>
      <c r="AB241" s="3">
        <f t="shared" si="309"/>
        <v>2765.22</v>
      </c>
      <c r="AC241" s="3">
        <f>ROUND((ES241),6)</f>
        <v>2765.22</v>
      </c>
      <c r="AD241" s="3">
        <f>ROUND((((ET241)-(EU241))+AE241),6)</f>
        <v>0</v>
      </c>
      <c r="AE241" s="3">
        <f t="shared" si="329"/>
        <v>0</v>
      </c>
      <c r="AF241" s="3">
        <f t="shared" si="329"/>
        <v>0</v>
      </c>
      <c r="AG241" s="3">
        <f t="shared" si="311"/>
        <v>0</v>
      </c>
      <c r="AH241" s="3">
        <f t="shared" si="330"/>
        <v>0</v>
      </c>
      <c r="AI241" s="3">
        <f t="shared" si="330"/>
        <v>0</v>
      </c>
      <c r="AJ241" s="3">
        <f t="shared" si="313"/>
        <v>0</v>
      </c>
      <c r="AK241" s="3">
        <v>2765.2200000000003</v>
      </c>
      <c r="AL241" s="3">
        <v>2765.2200000000003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1</v>
      </c>
      <c r="AW241" s="3">
        <v>1</v>
      </c>
      <c r="AZ241" s="3">
        <v>1</v>
      </c>
      <c r="BA241" s="3">
        <v>1</v>
      </c>
      <c r="BB241" s="3">
        <v>1</v>
      </c>
      <c r="BC241" s="3">
        <v>7.57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3</v>
      </c>
      <c r="BI241" s="3">
        <v>3</v>
      </c>
      <c r="BJ241" s="3" t="s">
        <v>339</v>
      </c>
      <c r="BM241" s="3">
        <v>400007</v>
      </c>
      <c r="BN241" s="3">
        <v>0</v>
      </c>
      <c r="BO241" s="3" t="s">
        <v>3</v>
      </c>
      <c r="BP241" s="3">
        <v>0</v>
      </c>
      <c r="BQ241" s="3">
        <v>214</v>
      </c>
      <c r="BR241" s="3">
        <v>0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0</v>
      </c>
      <c r="CA241" s="3">
        <v>0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3</v>
      </c>
      <c r="CO241" s="3">
        <v>0</v>
      </c>
      <c r="CP241" s="3">
        <f t="shared" si="314"/>
        <v>20932.72</v>
      </c>
      <c r="CQ241" s="3">
        <f t="shared" si="315"/>
        <v>20932.72</v>
      </c>
      <c r="CR241" s="3">
        <f>(ROUND((ROUND(((ET241)*AV241*1),2)*BB241),2)+ROUND((ROUND(((AE241-(EU241))*AV241*1),2)*BS241),2))</f>
        <v>0</v>
      </c>
      <c r="CS241" s="3">
        <f>(ROUND((ROUND(((EU241)*AV241*1),2)*BS241),2)+ROUND((ROUND(((AE241-(EU241))*AV241*1),2)*BS241),2))</f>
        <v>0</v>
      </c>
      <c r="CT241" s="3">
        <f t="shared" si="316"/>
        <v>0</v>
      </c>
      <c r="CU241" s="3">
        <f t="shared" si="317"/>
        <v>0</v>
      </c>
      <c r="CV241" s="3">
        <f t="shared" si="318"/>
        <v>0</v>
      </c>
      <c r="CW241" s="3">
        <f t="shared" si="319"/>
        <v>0</v>
      </c>
      <c r="CX241" s="3">
        <f t="shared" si="320"/>
        <v>0</v>
      </c>
      <c r="CY241" s="3">
        <f>(ROUND((((S241+ROUND((ROUND(((EU241)*AV241*1),2)*BS241),2))*AT241)/100),2)+ROUND(((ROUND((ROUND(((AE241-(EU241))*AV241*1),2)*BS241),2)*AT241)/100),2))</f>
        <v>0</v>
      </c>
      <c r="CZ241" s="3">
        <f>(ROUND((((S241+ROUND((ROUND(((EU241)*AV241*1),2)*BS241),2))*AU241)/100),2)+ROUND(((ROUND((ROUND(((AE241-(EU241))*AV241*1),2)*BS241),2)*AU241)/100),2))</f>
        <v>0</v>
      </c>
      <c r="DC241" s="3" t="s">
        <v>3</v>
      </c>
      <c r="DD241" s="3" t="s">
        <v>3</v>
      </c>
      <c r="DE241" s="3" t="s">
        <v>3</v>
      </c>
      <c r="DF241" s="3" t="s">
        <v>3</v>
      </c>
      <c r="DG241" s="3" t="s">
        <v>3</v>
      </c>
      <c r="DH241" s="3" t="s">
        <v>3</v>
      </c>
      <c r="DI241" s="3" t="s">
        <v>3</v>
      </c>
      <c r="DJ241" s="3" t="s">
        <v>3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1013</v>
      </c>
      <c r="DV241" s="3" t="s">
        <v>216</v>
      </c>
      <c r="DW241" s="3" t="s">
        <v>216</v>
      </c>
      <c r="DX241" s="3">
        <v>1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55393904</v>
      </c>
      <c r="EF241" s="3">
        <v>214</v>
      </c>
      <c r="EG241" s="3" t="s">
        <v>217</v>
      </c>
      <c r="EH241" s="3">
        <v>0</v>
      </c>
      <c r="EI241" s="3" t="s">
        <v>3</v>
      </c>
      <c r="EJ241" s="3">
        <v>3</v>
      </c>
      <c r="EK241" s="3">
        <v>400007</v>
      </c>
      <c r="EL241" s="3" t="s">
        <v>217</v>
      </c>
      <c r="EM241" s="3" t="s">
        <v>218</v>
      </c>
      <c r="EO241" s="3" t="s">
        <v>3</v>
      </c>
      <c r="EQ241" s="3">
        <v>131088</v>
      </c>
      <c r="ER241" s="3">
        <v>0</v>
      </c>
      <c r="ES241" s="3">
        <v>2765.2200000000003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5</v>
      </c>
      <c r="FC241" s="3">
        <v>1</v>
      </c>
      <c r="FD241" s="3">
        <v>18</v>
      </c>
      <c r="FF241" s="3">
        <v>24500</v>
      </c>
      <c r="FQ241" s="3">
        <v>0</v>
      </c>
      <c r="FR241" s="3">
        <f>P241</f>
        <v>20932.72</v>
      </c>
      <c r="FS241" s="3">
        <v>0</v>
      </c>
      <c r="FX241" s="3">
        <v>0</v>
      </c>
      <c r="FY241" s="3">
        <v>0</v>
      </c>
      <c r="GA241" s="3" t="s">
        <v>341</v>
      </c>
      <c r="GD241" s="3">
        <v>1</v>
      </c>
      <c r="GF241" s="3">
        <v>2126033759</v>
      </c>
      <c r="GG241" s="3">
        <v>2</v>
      </c>
      <c r="GH241" s="3">
        <v>3</v>
      </c>
      <c r="GI241" s="3">
        <v>3</v>
      </c>
      <c r="GJ241" s="3">
        <v>0</v>
      </c>
      <c r="GK241" s="3">
        <v>0</v>
      </c>
      <c r="GL241" s="3">
        <f t="shared" si="321"/>
        <v>0</v>
      </c>
      <c r="GM241" s="3">
        <f t="shared" si="322"/>
        <v>20932.72</v>
      </c>
      <c r="GN241" s="3">
        <f t="shared" si="323"/>
        <v>0</v>
      </c>
      <c r="GO241" s="3">
        <f t="shared" si="324"/>
        <v>0</v>
      </c>
      <c r="GP241" s="3">
        <f t="shared" si="325"/>
        <v>0</v>
      </c>
      <c r="GR241" s="3">
        <v>1</v>
      </c>
      <c r="GS241" s="3">
        <v>1</v>
      </c>
      <c r="GT241" s="3">
        <v>0</v>
      </c>
      <c r="GU241" s="3" t="s">
        <v>3</v>
      </c>
      <c r="GV241" s="3">
        <f t="shared" si="326"/>
        <v>0</v>
      </c>
      <c r="GW241" s="3">
        <v>1</v>
      </c>
      <c r="GX241" s="3">
        <f t="shared" si="327"/>
        <v>0</v>
      </c>
      <c r="HA241" s="3">
        <v>0</v>
      </c>
      <c r="HB241" s="3">
        <v>0</v>
      </c>
      <c r="HC241" s="3">
        <f t="shared" si="328"/>
        <v>0</v>
      </c>
      <c r="HE241" s="3" t="s">
        <v>37</v>
      </c>
      <c r="HF241" s="3" t="s">
        <v>220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17</v>
      </c>
      <c r="B242" s="2">
        <v>1</v>
      </c>
      <c r="C242" s="2"/>
      <c r="D242" s="2"/>
      <c r="E242" s="2" t="s">
        <v>342</v>
      </c>
      <c r="F242" s="2" t="s">
        <v>343</v>
      </c>
      <c r="G242" s="2" t="s">
        <v>344</v>
      </c>
      <c r="H242" s="2" t="s">
        <v>216</v>
      </c>
      <c r="I242" s="2">
        <v>1</v>
      </c>
      <c r="J242" s="2">
        <v>0</v>
      </c>
      <c r="K242" s="2">
        <v>1</v>
      </c>
      <c r="L242" s="2"/>
      <c r="M242" s="2"/>
      <c r="N242" s="2"/>
      <c r="O242" s="2">
        <f t="shared" si="302"/>
        <v>282.17</v>
      </c>
      <c r="P242" s="2">
        <f t="shared" si="303"/>
        <v>282.17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304"/>
        <v>0</v>
      </c>
      <c r="T242" s="2">
        <f t="shared" si="305"/>
        <v>0</v>
      </c>
      <c r="U242" s="2">
        <f t="shared" si="306"/>
        <v>0</v>
      </c>
      <c r="V242" s="2">
        <f t="shared" si="307"/>
        <v>0</v>
      </c>
      <c r="W242" s="2">
        <f t="shared" si="308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55944368</v>
      </c>
      <c r="AB242" s="2">
        <f t="shared" si="309"/>
        <v>282.17</v>
      </c>
      <c r="AC242" s="2">
        <f>ROUND((ES242),6)</f>
        <v>282.17</v>
      </c>
      <c r="AD242" s="2">
        <f>ROUND((((ET242)-(EU242))+AE242),6)</f>
        <v>0</v>
      </c>
      <c r="AE242" s="2">
        <f t="shared" si="329"/>
        <v>0</v>
      </c>
      <c r="AF242" s="2">
        <f t="shared" si="329"/>
        <v>0</v>
      </c>
      <c r="AG242" s="2">
        <f t="shared" si="311"/>
        <v>0</v>
      </c>
      <c r="AH242" s="2">
        <f t="shared" si="330"/>
        <v>0</v>
      </c>
      <c r="AI242" s="2">
        <f t="shared" si="330"/>
        <v>0</v>
      </c>
      <c r="AJ242" s="2">
        <f t="shared" si="313"/>
        <v>0</v>
      </c>
      <c r="AK242" s="2">
        <v>282.17</v>
      </c>
      <c r="AL242" s="2">
        <v>282.17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3</v>
      </c>
      <c r="BJ242" s="2" t="s">
        <v>343</v>
      </c>
      <c r="BK242" s="2"/>
      <c r="BL242" s="2"/>
      <c r="BM242" s="2">
        <v>400007</v>
      </c>
      <c r="BN242" s="2">
        <v>0</v>
      </c>
      <c r="BO242" s="2" t="s">
        <v>3</v>
      </c>
      <c r="BP242" s="2">
        <v>0</v>
      </c>
      <c r="BQ242" s="2">
        <v>214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0</v>
      </c>
      <c r="CA242" s="2">
        <v>0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3</v>
      </c>
      <c r="CO242" s="2">
        <v>0</v>
      </c>
      <c r="CP242" s="2">
        <f t="shared" si="314"/>
        <v>282.17</v>
      </c>
      <c r="CQ242" s="2">
        <f t="shared" si="315"/>
        <v>282.17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316"/>
        <v>0</v>
      </c>
      <c r="CU242" s="2">
        <f t="shared" si="317"/>
        <v>0</v>
      </c>
      <c r="CV242" s="2">
        <f t="shared" si="318"/>
        <v>0</v>
      </c>
      <c r="CW242" s="2">
        <f t="shared" si="319"/>
        <v>0</v>
      </c>
      <c r="CX242" s="2">
        <f t="shared" si="320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1013</v>
      </c>
      <c r="DV242" s="2" t="s">
        <v>216</v>
      </c>
      <c r="DW242" s="2" t="s">
        <v>216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55393904</v>
      </c>
      <c r="EF242" s="2">
        <v>214</v>
      </c>
      <c r="EG242" s="2" t="s">
        <v>217</v>
      </c>
      <c r="EH242" s="2">
        <v>0</v>
      </c>
      <c r="EI242" s="2" t="s">
        <v>3</v>
      </c>
      <c r="EJ242" s="2">
        <v>3</v>
      </c>
      <c r="EK242" s="2">
        <v>400007</v>
      </c>
      <c r="EL242" s="2" t="s">
        <v>217</v>
      </c>
      <c r="EM242" s="2" t="s">
        <v>218</v>
      </c>
      <c r="EN242" s="2"/>
      <c r="EO242" s="2" t="s">
        <v>3</v>
      </c>
      <c r="EP242" s="2"/>
      <c r="EQ242" s="2">
        <v>131088</v>
      </c>
      <c r="ER242" s="2">
        <v>0</v>
      </c>
      <c r="ES242" s="2">
        <v>282.17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f>P242</f>
        <v>282.17</v>
      </c>
      <c r="FS242" s="2">
        <v>0</v>
      </c>
      <c r="FT242" s="2"/>
      <c r="FU242" s="2"/>
      <c r="FV242" s="2"/>
      <c r="FW242" s="2"/>
      <c r="FX242" s="2">
        <v>0</v>
      </c>
      <c r="FY242" s="2">
        <v>0</v>
      </c>
      <c r="FZ242" s="2"/>
      <c r="GA242" s="2" t="s">
        <v>345</v>
      </c>
      <c r="GB242" s="2"/>
      <c r="GC242" s="2"/>
      <c r="GD242" s="2">
        <v>1</v>
      </c>
      <c r="GE242" s="2"/>
      <c r="GF242" s="2">
        <v>1353924283</v>
      </c>
      <c r="GG242" s="2">
        <v>2</v>
      </c>
      <c r="GH242" s="2">
        <v>4</v>
      </c>
      <c r="GI242" s="2">
        <v>-2</v>
      </c>
      <c r="GJ242" s="2">
        <v>0</v>
      </c>
      <c r="GK242" s="2">
        <v>0</v>
      </c>
      <c r="GL242" s="2">
        <f t="shared" si="321"/>
        <v>0</v>
      </c>
      <c r="GM242" s="2">
        <f t="shared" si="322"/>
        <v>282.17</v>
      </c>
      <c r="GN242" s="2">
        <f t="shared" si="323"/>
        <v>0</v>
      </c>
      <c r="GO242" s="2">
        <f t="shared" si="324"/>
        <v>0</v>
      </c>
      <c r="GP242" s="2">
        <f t="shared" si="325"/>
        <v>0</v>
      </c>
      <c r="GQ242" s="2"/>
      <c r="GR242" s="2">
        <v>1</v>
      </c>
      <c r="GS242" s="2">
        <v>2</v>
      </c>
      <c r="GT242" s="2">
        <v>0</v>
      </c>
      <c r="GU242" s="2" t="s">
        <v>3</v>
      </c>
      <c r="GV242" s="2">
        <f t="shared" si="326"/>
        <v>0</v>
      </c>
      <c r="GW242" s="2">
        <v>1</v>
      </c>
      <c r="GX242" s="2">
        <f t="shared" si="327"/>
        <v>0</v>
      </c>
      <c r="GY242" s="2"/>
      <c r="GZ242" s="2"/>
      <c r="HA242" s="2">
        <v>0</v>
      </c>
      <c r="HB242" s="2">
        <v>0</v>
      </c>
      <c r="HC242" s="2">
        <f t="shared" si="328"/>
        <v>0</v>
      </c>
      <c r="HD242" s="2"/>
      <c r="HE242" s="2" t="s">
        <v>37</v>
      </c>
      <c r="HF242" s="2" t="s">
        <v>220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17</v>
      </c>
      <c r="B243" s="3">
        <v>1</v>
      </c>
      <c r="E243" s="3" t="s">
        <v>342</v>
      </c>
      <c r="F243" s="3" t="s">
        <v>343</v>
      </c>
      <c r="G243" s="3" t="s">
        <v>344</v>
      </c>
      <c r="H243" s="3" t="s">
        <v>216</v>
      </c>
      <c r="I243" s="3">
        <v>1</v>
      </c>
      <c r="J243" s="3">
        <v>0</v>
      </c>
      <c r="K243" s="3">
        <v>1</v>
      </c>
      <c r="O243" s="3">
        <f t="shared" si="302"/>
        <v>2136.0300000000002</v>
      </c>
      <c r="P243" s="3">
        <f t="shared" si="303"/>
        <v>2136.0300000000002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304"/>
        <v>0</v>
      </c>
      <c r="T243" s="3">
        <f t="shared" si="305"/>
        <v>0</v>
      </c>
      <c r="U243" s="3">
        <f t="shared" si="306"/>
        <v>0</v>
      </c>
      <c r="V243" s="3">
        <f t="shared" si="307"/>
        <v>0</v>
      </c>
      <c r="W243" s="3">
        <f t="shared" si="308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55944370</v>
      </c>
      <c r="AB243" s="3">
        <f t="shared" si="309"/>
        <v>282.17</v>
      </c>
      <c r="AC243" s="3">
        <f>ROUND((ES243),6)</f>
        <v>282.17</v>
      </c>
      <c r="AD243" s="3">
        <f>ROUND((((ET243)-(EU243))+AE243),6)</f>
        <v>0</v>
      </c>
      <c r="AE243" s="3">
        <f t="shared" si="329"/>
        <v>0</v>
      </c>
      <c r="AF243" s="3">
        <f t="shared" si="329"/>
        <v>0</v>
      </c>
      <c r="AG243" s="3">
        <f t="shared" si="311"/>
        <v>0</v>
      </c>
      <c r="AH243" s="3">
        <f t="shared" si="330"/>
        <v>0</v>
      </c>
      <c r="AI243" s="3">
        <f t="shared" si="330"/>
        <v>0</v>
      </c>
      <c r="AJ243" s="3">
        <f t="shared" si="313"/>
        <v>0</v>
      </c>
      <c r="AK243" s="3">
        <v>282.17</v>
      </c>
      <c r="AL243" s="3">
        <v>282.17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7.57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3</v>
      </c>
      <c r="BJ243" s="3" t="s">
        <v>343</v>
      </c>
      <c r="BM243" s="3">
        <v>400007</v>
      </c>
      <c r="BN243" s="3">
        <v>0</v>
      </c>
      <c r="BO243" s="3" t="s">
        <v>3</v>
      </c>
      <c r="BP243" s="3">
        <v>0</v>
      </c>
      <c r="BQ243" s="3">
        <v>214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0</v>
      </c>
      <c r="CA243" s="3">
        <v>0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3</v>
      </c>
      <c r="CO243" s="3">
        <v>0</v>
      </c>
      <c r="CP243" s="3">
        <f t="shared" si="314"/>
        <v>2136.0300000000002</v>
      </c>
      <c r="CQ243" s="3">
        <f t="shared" si="315"/>
        <v>2136.0300000000002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316"/>
        <v>0</v>
      </c>
      <c r="CU243" s="3">
        <f t="shared" si="317"/>
        <v>0</v>
      </c>
      <c r="CV243" s="3">
        <f t="shared" si="318"/>
        <v>0</v>
      </c>
      <c r="CW243" s="3">
        <f t="shared" si="319"/>
        <v>0</v>
      </c>
      <c r="CX243" s="3">
        <f t="shared" si="320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1013</v>
      </c>
      <c r="DV243" s="3" t="s">
        <v>216</v>
      </c>
      <c r="DW243" s="3" t="s">
        <v>216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55393904</v>
      </c>
      <c r="EF243" s="3">
        <v>214</v>
      </c>
      <c r="EG243" s="3" t="s">
        <v>217</v>
      </c>
      <c r="EH243" s="3">
        <v>0</v>
      </c>
      <c r="EI243" s="3" t="s">
        <v>3</v>
      </c>
      <c r="EJ243" s="3">
        <v>3</v>
      </c>
      <c r="EK243" s="3">
        <v>400007</v>
      </c>
      <c r="EL243" s="3" t="s">
        <v>217</v>
      </c>
      <c r="EM243" s="3" t="s">
        <v>218</v>
      </c>
      <c r="EO243" s="3" t="s">
        <v>3</v>
      </c>
      <c r="EQ243" s="3">
        <v>131088</v>
      </c>
      <c r="ER243" s="3">
        <v>0</v>
      </c>
      <c r="ES243" s="3">
        <v>282.17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5</v>
      </c>
      <c r="FC243" s="3">
        <v>1</v>
      </c>
      <c r="FD243" s="3">
        <v>18</v>
      </c>
      <c r="FF243" s="3">
        <v>2500</v>
      </c>
      <c r="FQ243" s="3">
        <v>0</v>
      </c>
      <c r="FR243" s="3">
        <f>P243</f>
        <v>2136.0300000000002</v>
      </c>
      <c r="FS243" s="3">
        <v>0</v>
      </c>
      <c r="FX243" s="3">
        <v>0</v>
      </c>
      <c r="FY243" s="3">
        <v>0</v>
      </c>
      <c r="GA243" s="3" t="s">
        <v>345</v>
      </c>
      <c r="GD243" s="3">
        <v>1</v>
      </c>
      <c r="GF243" s="3">
        <v>1353924283</v>
      </c>
      <c r="GG243" s="3">
        <v>2</v>
      </c>
      <c r="GH243" s="3">
        <v>3</v>
      </c>
      <c r="GI243" s="3">
        <v>3</v>
      </c>
      <c r="GJ243" s="3">
        <v>0</v>
      </c>
      <c r="GK243" s="3">
        <v>0</v>
      </c>
      <c r="GL243" s="3">
        <f t="shared" si="321"/>
        <v>0</v>
      </c>
      <c r="GM243" s="3">
        <f t="shared" si="322"/>
        <v>2136.0300000000002</v>
      </c>
      <c r="GN243" s="3">
        <f t="shared" si="323"/>
        <v>0</v>
      </c>
      <c r="GO243" s="3">
        <f t="shared" si="324"/>
        <v>0</v>
      </c>
      <c r="GP243" s="3">
        <f t="shared" si="325"/>
        <v>0</v>
      </c>
      <c r="GR243" s="3">
        <v>1</v>
      </c>
      <c r="GS243" s="3">
        <v>1</v>
      </c>
      <c r="GT243" s="3">
        <v>0</v>
      </c>
      <c r="GU243" s="3" t="s">
        <v>3</v>
      </c>
      <c r="GV243" s="3">
        <f t="shared" si="326"/>
        <v>0</v>
      </c>
      <c r="GW243" s="3">
        <v>1</v>
      </c>
      <c r="GX243" s="3">
        <f t="shared" si="327"/>
        <v>0</v>
      </c>
      <c r="HA243" s="3">
        <v>0</v>
      </c>
      <c r="HB243" s="3">
        <v>0</v>
      </c>
      <c r="HC243" s="3">
        <f t="shared" si="328"/>
        <v>0</v>
      </c>
      <c r="HE243" s="3" t="s">
        <v>37</v>
      </c>
      <c r="HF243" s="3" t="s">
        <v>220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17</v>
      </c>
      <c r="B244" s="2">
        <v>1</v>
      </c>
      <c r="C244" s="2">
        <f>ROW(SmtRes!A418)</f>
        <v>418</v>
      </c>
      <c r="D244" s="2">
        <f>ROW(EtalonRes!A557)</f>
        <v>557</v>
      </c>
      <c r="E244" s="2" t="s">
        <v>346</v>
      </c>
      <c r="F244" s="2" t="s">
        <v>65</v>
      </c>
      <c r="G244" s="2" t="s">
        <v>347</v>
      </c>
      <c r="H244" s="2" t="s">
        <v>27</v>
      </c>
      <c r="I244" s="2">
        <v>1</v>
      </c>
      <c r="J244" s="2">
        <v>0</v>
      </c>
      <c r="K244" s="2">
        <v>1</v>
      </c>
      <c r="L244" s="2"/>
      <c r="M244" s="2"/>
      <c r="N244" s="2"/>
      <c r="O244" s="2">
        <f t="shared" si="302"/>
        <v>26.17</v>
      </c>
      <c r="P244" s="2">
        <f t="shared" si="303"/>
        <v>2.34</v>
      </c>
      <c r="Q244" s="2">
        <f>(ROUND((ROUND((((ET244*1.2))*AV244*I244),2)*BB244),2)+ROUND((ROUND(((AE244-((EU244*1.2)))*AV244*I244),2)*BS244),2))</f>
        <v>0.03</v>
      </c>
      <c r="R244" s="2">
        <f>(ROUND((ROUND((((EU244*1.2))*AV244*I244),2)*BS244),2)+ROUND((ROUND(((AE244-((EU244*1.2)))*AV244*I244),2)*BS244),2))</f>
        <v>0</v>
      </c>
      <c r="S244" s="2">
        <f t="shared" si="304"/>
        <v>23.8</v>
      </c>
      <c r="T244" s="2">
        <f t="shared" si="305"/>
        <v>0</v>
      </c>
      <c r="U244" s="2">
        <f t="shared" si="306"/>
        <v>1.708704</v>
      </c>
      <c r="V244" s="2">
        <f t="shared" si="307"/>
        <v>0</v>
      </c>
      <c r="W244" s="2">
        <f t="shared" si="308"/>
        <v>0</v>
      </c>
      <c r="X244" s="2">
        <f>(ROUND((((S244+ROUND((ROUND((((EU244*1.2))*AV244*I244),2)*BS244),2))*AT244)/100),2)+ROUND(((ROUND((ROUND(((AE244-((EU244*1.2)))*AV244*I244),2)*BS244),2)*AT244)/100),2))</f>
        <v>21.42</v>
      </c>
      <c r="Y244" s="2">
        <f>(ROUND((((S244+ROUND((ROUND((((EU244*1.2))*AV244*I244),2)*BS244),2))*AU244)/100),2)+ROUND(((ROUND((ROUND(((AE244-((EU244*1.2)))*AV244*I244),2)*BS244),2)*AU244)/100),2))</f>
        <v>10.95</v>
      </c>
      <c r="Z244" s="2"/>
      <c r="AA244" s="2">
        <v>55944368</v>
      </c>
      <c r="AB244" s="2">
        <f t="shared" si="309"/>
        <v>25.091999999999999</v>
      </c>
      <c r="AC244" s="2">
        <f>ROUND(((ES244*1)),6)</f>
        <v>2.34</v>
      </c>
      <c r="AD244" s="2">
        <f>ROUND(((((ET244*1.2))-((EU244*1.2)))+AE244),6)</f>
        <v>2.4E-2</v>
      </c>
      <c r="AE244" s="2">
        <f>ROUND(((EU244*1.2)),6)</f>
        <v>0</v>
      </c>
      <c r="AF244" s="2">
        <f>ROUND(((EV244*1.2)),6)</f>
        <v>22.728000000000002</v>
      </c>
      <c r="AG244" s="2">
        <f t="shared" si="311"/>
        <v>0</v>
      </c>
      <c r="AH244" s="2">
        <f>((EW244*1.2))</f>
        <v>1.6320000000000001</v>
      </c>
      <c r="AI244" s="2">
        <f>((EX244*1.2))</f>
        <v>0</v>
      </c>
      <c r="AJ244" s="2">
        <f t="shared" si="313"/>
        <v>0</v>
      </c>
      <c r="AK244" s="2">
        <v>21.3</v>
      </c>
      <c r="AL244" s="2">
        <v>2.34</v>
      </c>
      <c r="AM244" s="2">
        <v>0.02</v>
      </c>
      <c r="AN244" s="2">
        <v>0</v>
      </c>
      <c r="AO244" s="2">
        <v>18.940000000000001</v>
      </c>
      <c r="AP244" s="2">
        <v>0</v>
      </c>
      <c r="AQ244" s="2">
        <v>1.36</v>
      </c>
      <c r="AR244" s="2">
        <v>0</v>
      </c>
      <c r="AS244" s="2">
        <v>0</v>
      </c>
      <c r="AT244" s="2">
        <v>90</v>
      </c>
      <c r="AU244" s="2">
        <v>46</v>
      </c>
      <c r="AV244" s="2">
        <v>1.0469999999999999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2</v>
      </c>
      <c r="BJ244" s="2" t="s">
        <v>67</v>
      </c>
      <c r="BK244" s="2"/>
      <c r="BL244" s="2"/>
      <c r="BM244" s="2">
        <v>68</v>
      </c>
      <c r="BN244" s="2">
        <v>0</v>
      </c>
      <c r="BO244" s="2" t="s">
        <v>65</v>
      </c>
      <c r="BP244" s="2">
        <v>1</v>
      </c>
      <c r="BQ244" s="2">
        <v>40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90</v>
      </c>
      <c r="CA244" s="2">
        <v>46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1356</v>
      </c>
      <c r="CO244" s="2">
        <v>0</v>
      </c>
      <c r="CP244" s="2">
        <f t="shared" si="314"/>
        <v>26.17</v>
      </c>
      <c r="CQ244" s="2">
        <f t="shared" si="315"/>
        <v>2.34</v>
      </c>
      <c r="CR244" s="2">
        <f>(ROUND((ROUND((((ET244*1.2))*AV244*1),2)*BB244),2)+ROUND((ROUND(((AE244-((EU244*1.2)))*AV244*1),2)*BS244),2))</f>
        <v>0.03</v>
      </c>
      <c r="CS244" s="2">
        <f>(ROUND((ROUND((((EU244*1.2))*AV244*1),2)*BS244),2)+ROUND((ROUND(((AE244-((EU244*1.2)))*AV244*1),2)*BS244),2))</f>
        <v>0</v>
      </c>
      <c r="CT244" s="2">
        <f t="shared" si="316"/>
        <v>23.8</v>
      </c>
      <c r="CU244" s="2">
        <f t="shared" si="317"/>
        <v>0</v>
      </c>
      <c r="CV244" s="2">
        <f t="shared" si="318"/>
        <v>1.708704</v>
      </c>
      <c r="CW244" s="2">
        <f t="shared" si="319"/>
        <v>0</v>
      </c>
      <c r="CX244" s="2">
        <f t="shared" si="320"/>
        <v>0</v>
      </c>
      <c r="CY244" s="2">
        <f>(ROUND((((S244+ROUND((ROUND((((EU244*1.2))*AV244*1),2)*BS244),2))*AT244)/100),2)+ROUND(((ROUND((ROUND(((AE244-((EU244*1.2)))*AV244*1),2)*BS244),2)*AT244)/100),2))</f>
        <v>21.42</v>
      </c>
      <c r="CZ244" s="2">
        <f>(ROUND((((S244+ROUND((ROUND((((EU244*1.2))*AV244*1),2)*BS244),2))*AU244)/100),2)+ROUND(((ROUND((ROUND(((AE244-((EU244*1.2)))*AV244*1),2)*BS244),2)*AU244)/100),2))</f>
        <v>10.95</v>
      </c>
      <c r="DA244" s="2"/>
      <c r="DB244" s="2">
        <v>135</v>
      </c>
      <c r="DC244" s="2" t="s">
        <v>3</v>
      </c>
      <c r="DD244" s="2" t="s">
        <v>82</v>
      </c>
      <c r="DE244" s="2" t="s">
        <v>83</v>
      </c>
      <c r="DF244" s="2" t="s">
        <v>83</v>
      </c>
      <c r="DG244" s="2" t="s">
        <v>83</v>
      </c>
      <c r="DH244" s="2" t="s">
        <v>3</v>
      </c>
      <c r="DI244" s="2" t="s">
        <v>83</v>
      </c>
      <c r="DJ244" s="2" t="s">
        <v>83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1013</v>
      </c>
      <c r="DV244" s="2" t="s">
        <v>27</v>
      </c>
      <c r="DW244" s="2" t="s">
        <v>27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55393972</v>
      </c>
      <c r="EF244" s="2">
        <v>40</v>
      </c>
      <c r="EG244" s="2" t="s">
        <v>31</v>
      </c>
      <c r="EH244" s="2">
        <v>0</v>
      </c>
      <c r="EI244" s="2" t="s">
        <v>3</v>
      </c>
      <c r="EJ244" s="2">
        <v>2</v>
      </c>
      <c r="EK244" s="2">
        <v>68</v>
      </c>
      <c r="EL244" s="2" t="s">
        <v>54</v>
      </c>
      <c r="EM244" s="2" t="s">
        <v>55</v>
      </c>
      <c r="EN244" s="2"/>
      <c r="EO244" s="2" t="s">
        <v>87</v>
      </c>
      <c r="EP244" s="2"/>
      <c r="EQ244" s="2">
        <v>131072</v>
      </c>
      <c r="ER244" s="2">
        <v>21.3</v>
      </c>
      <c r="ES244" s="2">
        <v>2.34</v>
      </c>
      <c r="ET244" s="2">
        <v>0.02</v>
      </c>
      <c r="EU244" s="2">
        <v>0</v>
      </c>
      <c r="EV244" s="2">
        <v>18.940000000000001</v>
      </c>
      <c r="EW244" s="2">
        <v>1.36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90</v>
      </c>
      <c r="FY244" s="2">
        <v>46</v>
      </c>
      <c r="FZ244" s="2"/>
      <c r="GA244" s="2" t="s">
        <v>3</v>
      </c>
      <c r="GB244" s="2"/>
      <c r="GC244" s="2"/>
      <c r="GD244" s="2">
        <v>1</v>
      </c>
      <c r="GE244" s="2"/>
      <c r="GF244" s="2">
        <v>-635599801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321"/>
        <v>0</v>
      </c>
      <c r="GM244" s="2">
        <f t="shared" si="322"/>
        <v>58.54</v>
      </c>
      <c r="GN244" s="2">
        <f t="shared" si="323"/>
        <v>0</v>
      </c>
      <c r="GO244" s="2">
        <f t="shared" si="324"/>
        <v>58.54</v>
      </c>
      <c r="GP244" s="2">
        <f t="shared" si="325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326"/>
        <v>0</v>
      </c>
      <c r="GW244" s="2">
        <v>1</v>
      </c>
      <c r="GX244" s="2">
        <f t="shared" si="327"/>
        <v>0</v>
      </c>
      <c r="GY244" s="2"/>
      <c r="GZ244" s="2"/>
      <c r="HA244" s="2">
        <v>0</v>
      </c>
      <c r="HB244" s="2">
        <v>0</v>
      </c>
      <c r="HC244" s="2">
        <f t="shared" si="328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17</v>
      </c>
      <c r="B245" s="3">
        <v>1</v>
      </c>
      <c r="C245" s="3">
        <f>ROW(SmtRes!A424)</f>
        <v>424</v>
      </c>
      <c r="D245" s="3">
        <f>ROW(EtalonRes!A564)</f>
        <v>564</v>
      </c>
      <c r="E245" s="3" t="s">
        <v>346</v>
      </c>
      <c r="F245" s="3" t="s">
        <v>65</v>
      </c>
      <c r="G245" s="3" t="s">
        <v>347</v>
      </c>
      <c r="H245" s="3" t="s">
        <v>27</v>
      </c>
      <c r="I245" s="3">
        <v>1</v>
      </c>
      <c r="J245" s="3">
        <v>0</v>
      </c>
      <c r="K245" s="3">
        <v>1</v>
      </c>
      <c r="O245" s="3">
        <f t="shared" si="302"/>
        <v>1365.42</v>
      </c>
      <c r="P245" s="3">
        <f t="shared" si="303"/>
        <v>23.96</v>
      </c>
      <c r="Q245" s="3">
        <f>(ROUND((ROUND((((ET245*1.2))*AV245*I245),2)*BB245),2)+ROUND((ROUND(((AE245-((EU245*1.2)))*AV245*I245),2)*BS245),2))</f>
        <v>0.33</v>
      </c>
      <c r="R245" s="3">
        <f>(ROUND((ROUND((((EU245*1.2))*AV245*I245),2)*BS245),2)+ROUND((ROUND(((AE245-((EU245*1.2)))*AV245*I245),2)*BS245),2))</f>
        <v>0</v>
      </c>
      <c r="S245" s="3">
        <f t="shared" si="304"/>
        <v>1341.13</v>
      </c>
      <c r="T245" s="3">
        <f t="shared" si="305"/>
        <v>0</v>
      </c>
      <c r="U245" s="3">
        <f t="shared" si="306"/>
        <v>1.708704</v>
      </c>
      <c r="V245" s="3">
        <f t="shared" si="307"/>
        <v>0</v>
      </c>
      <c r="W245" s="3">
        <f t="shared" si="308"/>
        <v>0</v>
      </c>
      <c r="X245" s="3">
        <f>(ROUND((((S245+ROUND((ROUND((((EU245*1.2))*AV245*I245),2)*BS245),2))*AT245)/100),2)+ROUND(((ROUND((ROUND(((AE245-((EU245*1.2)))*AV245*I245),2)*BS245),2)*AT245)/100),2))</f>
        <v>1207.02</v>
      </c>
      <c r="Y245" s="3">
        <f>(ROUND((((S245+ROUND((ROUND((((EU245*1.2))*AV245*I245),2)*BS245),2))*AU245)/100),2)+ROUND(((ROUND((ROUND(((AE245-((EU245*1.2)))*AV245*I245),2)*BS245),2)*AU245)/100),2))</f>
        <v>616.91999999999996</v>
      </c>
      <c r="AA245" s="3">
        <v>55944370</v>
      </c>
      <c r="AB245" s="3">
        <f t="shared" si="309"/>
        <v>25.091999999999999</v>
      </c>
      <c r="AC245" s="3">
        <f>ROUND(((ES245*1)),6)</f>
        <v>2.34</v>
      </c>
      <c r="AD245" s="3">
        <f>ROUND(((((ET245*1.2))-((EU245*1.2)))+AE245),6)</f>
        <v>2.4E-2</v>
      </c>
      <c r="AE245" s="3">
        <f>ROUND(((EU245*1.2)),6)</f>
        <v>0</v>
      </c>
      <c r="AF245" s="3">
        <f>ROUND(((EV245*1.2)),6)</f>
        <v>22.728000000000002</v>
      </c>
      <c r="AG245" s="3">
        <f t="shared" si="311"/>
        <v>0</v>
      </c>
      <c r="AH245" s="3">
        <f>((EW245*1.2))</f>
        <v>1.6320000000000001</v>
      </c>
      <c r="AI245" s="3">
        <f>((EX245*1.2))</f>
        <v>0</v>
      </c>
      <c r="AJ245" s="3">
        <f t="shared" si="313"/>
        <v>0</v>
      </c>
      <c r="AK245" s="3">
        <v>21.3</v>
      </c>
      <c r="AL245" s="3">
        <v>2.34</v>
      </c>
      <c r="AM245" s="3">
        <v>0.02</v>
      </c>
      <c r="AN245" s="3">
        <v>0</v>
      </c>
      <c r="AO245" s="3">
        <v>18.940000000000001</v>
      </c>
      <c r="AP245" s="3">
        <v>0</v>
      </c>
      <c r="AQ245" s="3">
        <v>1.36</v>
      </c>
      <c r="AR245" s="3">
        <v>0</v>
      </c>
      <c r="AS245" s="3">
        <v>0</v>
      </c>
      <c r="AT245" s="3">
        <v>90</v>
      </c>
      <c r="AU245" s="3">
        <v>46</v>
      </c>
      <c r="AV245" s="3">
        <v>1.0469999999999999</v>
      </c>
      <c r="AW245" s="3">
        <v>1</v>
      </c>
      <c r="AZ245" s="3">
        <v>1</v>
      </c>
      <c r="BA245" s="3">
        <v>56.35</v>
      </c>
      <c r="BB245" s="3">
        <v>11</v>
      </c>
      <c r="BC245" s="3">
        <v>10.24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2</v>
      </c>
      <c r="BJ245" s="3" t="s">
        <v>67</v>
      </c>
      <c r="BM245" s="3">
        <v>68</v>
      </c>
      <c r="BN245" s="3">
        <v>0</v>
      </c>
      <c r="BO245" s="3" t="s">
        <v>65</v>
      </c>
      <c r="BP245" s="3">
        <v>1</v>
      </c>
      <c r="BQ245" s="3">
        <v>40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90</v>
      </c>
      <c r="CA245" s="3">
        <v>46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1356</v>
      </c>
      <c r="CO245" s="3">
        <v>0</v>
      </c>
      <c r="CP245" s="3">
        <f t="shared" si="314"/>
        <v>1365.42</v>
      </c>
      <c r="CQ245" s="3">
        <f t="shared" si="315"/>
        <v>23.96</v>
      </c>
      <c r="CR245" s="3">
        <f>(ROUND((ROUND((((ET245*1.2))*AV245*1),2)*BB245),2)+ROUND((ROUND(((AE245-((EU245*1.2)))*AV245*1),2)*BS245),2))</f>
        <v>0.33</v>
      </c>
      <c r="CS245" s="3">
        <f>(ROUND((ROUND((((EU245*1.2))*AV245*1),2)*BS245),2)+ROUND((ROUND(((AE245-((EU245*1.2)))*AV245*1),2)*BS245),2))</f>
        <v>0</v>
      </c>
      <c r="CT245" s="3">
        <f t="shared" si="316"/>
        <v>1341.13</v>
      </c>
      <c r="CU245" s="3">
        <f t="shared" si="317"/>
        <v>0</v>
      </c>
      <c r="CV245" s="3">
        <f t="shared" si="318"/>
        <v>1.708704</v>
      </c>
      <c r="CW245" s="3">
        <f t="shared" si="319"/>
        <v>0</v>
      </c>
      <c r="CX245" s="3">
        <f t="shared" si="320"/>
        <v>0</v>
      </c>
      <c r="CY245" s="3">
        <f>(ROUND((((S245+ROUND((ROUND((((EU245*1.2))*AV245*1),2)*BS245),2))*AT245)/100),2)+ROUND(((ROUND((ROUND(((AE245-((EU245*1.2)))*AV245*1),2)*BS245),2)*AT245)/100),2))</f>
        <v>1207.02</v>
      </c>
      <c r="CZ245" s="3">
        <f>(ROUND((((S245+ROUND((ROUND((((EU245*1.2))*AV245*1),2)*BS245),2))*AU245)/100),2)+ROUND(((ROUND((ROUND(((AE245-((EU245*1.2)))*AV245*1),2)*BS245),2)*AU245)/100),2))</f>
        <v>616.91999999999996</v>
      </c>
      <c r="DB245" s="3">
        <v>136</v>
      </c>
      <c r="DC245" s="3" t="s">
        <v>3</v>
      </c>
      <c r="DD245" s="3" t="s">
        <v>82</v>
      </c>
      <c r="DE245" s="3" t="s">
        <v>83</v>
      </c>
      <c r="DF245" s="3" t="s">
        <v>83</v>
      </c>
      <c r="DG245" s="3" t="s">
        <v>83</v>
      </c>
      <c r="DH245" s="3" t="s">
        <v>3</v>
      </c>
      <c r="DI245" s="3" t="s">
        <v>83</v>
      </c>
      <c r="DJ245" s="3" t="s">
        <v>83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1013</v>
      </c>
      <c r="DV245" s="3" t="s">
        <v>27</v>
      </c>
      <c r="DW245" s="3" t="s">
        <v>27</v>
      </c>
      <c r="DX245" s="3">
        <v>1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55393972</v>
      </c>
      <c r="EF245" s="3">
        <v>40</v>
      </c>
      <c r="EG245" s="3" t="s">
        <v>31</v>
      </c>
      <c r="EH245" s="3">
        <v>0</v>
      </c>
      <c r="EI245" s="3" t="s">
        <v>3</v>
      </c>
      <c r="EJ245" s="3">
        <v>2</v>
      </c>
      <c r="EK245" s="3">
        <v>68</v>
      </c>
      <c r="EL245" s="3" t="s">
        <v>54</v>
      </c>
      <c r="EM245" s="3" t="s">
        <v>55</v>
      </c>
      <c r="EO245" s="3" t="s">
        <v>87</v>
      </c>
      <c r="EQ245" s="3">
        <v>131072</v>
      </c>
      <c r="ER245" s="3">
        <v>21.3</v>
      </c>
      <c r="ES245" s="3">
        <v>2.34</v>
      </c>
      <c r="ET245" s="3">
        <v>0.02</v>
      </c>
      <c r="EU245" s="3">
        <v>0</v>
      </c>
      <c r="EV245" s="3">
        <v>18.940000000000001</v>
      </c>
      <c r="EW245" s="3">
        <v>1.36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90</v>
      </c>
      <c r="FY245" s="3">
        <v>46</v>
      </c>
      <c r="GA245" s="3" t="s">
        <v>3</v>
      </c>
      <c r="GD245" s="3">
        <v>1</v>
      </c>
      <c r="GF245" s="3">
        <v>-635599801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321"/>
        <v>0</v>
      </c>
      <c r="GM245" s="3">
        <f t="shared" si="322"/>
        <v>3189.36</v>
      </c>
      <c r="GN245" s="3">
        <f t="shared" si="323"/>
        <v>0</v>
      </c>
      <c r="GO245" s="3">
        <f t="shared" si="324"/>
        <v>3189.36</v>
      </c>
      <c r="GP245" s="3">
        <f t="shared" si="325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326"/>
        <v>0</v>
      </c>
      <c r="GW245" s="3">
        <v>1</v>
      </c>
      <c r="GX245" s="3">
        <f t="shared" si="327"/>
        <v>0</v>
      </c>
      <c r="HA245" s="3">
        <v>0</v>
      </c>
      <c r="HB245" s="3">
        <v>0</v>
      </c>
      <c r="HC245" s="3">
        <f t="shared" si="328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17</v>
      </c>
      <c r="B246" s="2">
        <v>1</v>
      </c>
      <c r="C246" s="2"/>
      <c r="D246" s="2"/>
      <c r="E246" s="2" t="s">
        <v>348</v>
      </c>
      <c r="F246" s="2" t="s">
        <v>349</v>
      </c>
      <c r="G246" s="2" t="s">
        <v>350</v>
      </c>
      <c r="H246" s="2" t="s">
        <v>216</v>
      </c>
      <c r="I246" s="2">
        <v>1</v>
      </c>
      <c r="J246" s="2">
        <v>0</v>
      </c>
      <c r="K246" s="2">
        <v>1</v>
      </c>
      <c r="L246" s="2"/>
      <c r="M246" s="2"/>
      <c r="N246" s="2"/>
      <c r="O246" s="2">
        <f t="shared" si="302"/>
        <v>6134.25</v>
      </c>
      <c r="P246" s="2">
        <f t="shared" si="303"/>
        <v>6134.25</v>
      </c>
      <c r="Q246" s="2">
        <f>(ROUND((ROUND(((ET246)*AV246*I246),2)*BB246),2)+ROUND((ROUND(((AE246-(EU246))*AV246*I246),2)*BS246),2))</f>
        <v>0</v>
      </c>
      <c r="R246" s="2">
        <f>(ROUND((ROUND(((EU246)*AV246*I246),2)*BS246),2)+ROUND((ROUND(((AE246-(EU246))*AV246*I246),2)*BS246),2))</f>
        <v>0</v>
      </c>
      <c r="S246" s="2">
        <f t="shared" si="304"/>
        <v>0</v>
      </c>
      <c r="T246" s="2">
        <f t="shared" si="305"/>
        <v>0</v>
      </c>
      <c r="U246" s="2">
        <f t="shared" si="306"/>
        <v>0</v>
      </c>
      <c r="V246" s="2">
        <f t="shared" si="307"/>
        <v>0</v>
      </c>
      <c r="W246" s="2">
        <f t="shared" si="308"/>
        <v>0</v>
      </c>
      <c r="X246" s="2">
        <f>(ROUND((((S246+ROUND((ROUND(((EU246)*AV246*I246),2)*BS246),2))*AT246)/100),2)+ROUND(((ROUND((ROUND(((AE246-(EU246))*AV246*I246),2)*BS246),2)*AT246)/100),2))</f>
        <v>0</v>
      </c>
      <c r="Y246" s="2">
        <f>(ROUND((((S246+ROUND((ROUND(((EU246)*AV246*I246),2)*BS246),2))*AU246)/100),2)+ROUND(((ROUND((ROUND(((AE246-(EU246))*AV246*I246),2)*BS246),2)*AU246)/100),2))</f>
        <v>0</v>
      </c>
      <c r="Z246" s="2"/>
      <c r="AA246" s="2">
        <v>55944368</v>
      </c>
      <c r="AB246" s="2">
        <f t="shared" si="309"/>
        <v>6134.25</v>
      </c>
      <c r="AC246" s="2">
        <f>ROUND((ES246),6)</f>
        <v>6134.25</v>
      </c>
      <c r="AD246" s="2">
        <f>ROUND((((ET246)-(EU246))+AE246),6)</f>
        <v>0</v>
      </c>
      <c r="AE246" s="2">
        <f>ROUND((EU246),6)</f>
        <v>0</v>
      </c>
      <c r="AF246" s="2">
        <f>ROUND((EV246),6)</f>
        <v>0</v>
      </c>
      <c r="AG246" s="2">
        <f t="shared" si="311"/>
        <v>0</v>
      </c>
      <c r="AH246" s="2">
        <f>(EW246)</f>
        <v>0</v>
      </c>
      <c r="AI246" s="2">
        <f>(EX246)</f>
        <v>0</v>
      </c>
      <c r="AJ246" s="2">
        <f t="shared" si="313"/>
        <v>0</v>
      </c>
      <c r="AK246" s="2">
        <v>6134.25</v>
      </c>
      <c r="AL246" s="2">
        <v>6134.25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3</v>
      </c>
      <c r="BJ246" s="2" t="s">
        <v>349</v>
      </c>
      <c r="BK246" s="2"/>
      <c r="BL246" s="2"/>
      <c r="BM246" s="2">
        <v>400007</v>
      </c>
      <c r="BN246" s="2">
        <v>0</v>
      </c>
      <c r="BO246" s="2" t="s">
        <v>3</v>
      </c>
      <c r="BP246" s="2">
        <v>0</v>
      </c>
      <c r="BQ246" s="2">
        <v>214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0</v>
      </c>
      <c r="CA246" s="2">
        <v>0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si="314"/>
        <v>6134.25</v>
      </c>
      <c r="CQ246" s="2">
        <f t="shared" si="315"/>
        <v>6134.25</v>
      </c>
      <c r="CR246" s="2">
        <f>(ROUND((ROUND(((ET246)*AV246*1),2)*BB246),2)+ROUND((ROUND(((AE246-(EU246))*AV246*1),2)*BS246),2))</f>
        <v>0</v>
      </c>
      <c r="CS246" s="2">
        <f>(ROUND((ROUND(((EU246)*AV246*1),2)*BS246),2)+ROUND((ROUND(((AE246-(EU246))*AV246*1),2)*BS246),2))</f>
        <v>0</v>
      </c>
      <c r="CT246" s="2">
        <f t="shared" si="316"/>
        <v>0</v>
      </c>
      <c r="CU246" s="2">
        <f t="shared" si="317"/>
        <v>0</v>
      </c>
      <c r="CV246" s="2">
        <f t="shared" si="318"/>
        <v>0</v>
      </c>
      <c r="CW246" s="2">
        <f t="shared" si="319"/>
        <v>0</v>
      </c>
      <c r="CX246" s="2">
        <f t="shared" si="320"/>
        <v>0</v>
      </c>
      <c r="CY246" s="2">
        <f>(ROUND((((S246+ROUND((ROUND(((EU246)*AV246*1),2)*BS246),2))*AT246)/100),2)+ROUND(((ROUND((ROUND(((AE246-(EU246))*AV246*1),2)*BS246),2)*AT246)/100),2))</f>
        <v>0</v>
      </c>
      <c r="CZ246" s="2">
        <f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1013</v>
      </c>
      <c r="DV246" s="2" t="s">
        <v>216</v>
      </c>
      <c r="DW246" s="2" t="s">
        <v>216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55393904</v>
      </c>
      <c r="EF246" s="2">
        <v>214</v>
      </c>
      <c r="EG246" s="2" t="s">
        <v>217</v>
      </c>
      <c r="EH246" s="2">
        <v>0</v>
      </c>
      <c r="EI246" s="2" t="s">
        <v>3</v>
      </c>
      <c r="EJ246" s="2">
        <v>3</v>
      </c>
      <c r="EK246" s="2">
        <v>400007</v>
      </c>
      <c r="EL246" s="2" t="s">
        <v>217</v>
      </c>
      <c r="EM246" s="2" t="s">
        <v>218</v>
      </c>
      <c r="EN246" s="2"/>
      <c r="EO246" s="2" t="s">
        <v>3</v>
      </c>
      <c r="EP246" s="2"/>
      <c r="EQ246" s="2">
        <v>131088</v>
      </c>
      <c r="ER246" s="2">
        <v>0</v>
      </c>
      <c r="ES246" s="2">
        <v>6134.25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f>P246</f>
        <v>6134.25</v>
      </c>
      <c r="FS246" s="2">
        <v>0</v>
      </c>
      <c r="FT246" s="2"/>
      <c r="FU246" s="2"/>
      <c r="FV246" s="2"/>
      <c r="FW246" s="2"/>
      <c r="FX246" s="2">
        <v>0</v>
      </c>
      <c r="FY246" s="2">
        <v>0</v>
      </c>
      <c r="FZ246" s="2"/>
      <c r="GA246" s="2" t="s">
        <v>351</v>
      </c>
      <c r="GB246" s="2"/>
      <c r="GC246" s="2"/>
      <c r="GD246" s="2">
        <v>1</v>
      </c>
      <c r="GE246" s="2"/>
      <c r="GF246" s="2">
        <v>-131119379</v>
      </c>
      <c r="GG246" s="2">
        <v>2</v>
      </c>
      <c r="GH246" s="2">
        <v>4</v>
      </c>
      <c r="GI246" s="2">
        <v>-2</v>
      </c>
      <c r="GJ246" s="2">
        <v>0</v>
      </c>
      <c r="GK246" s="2">
        <v>0</v>
      </c>
      <c r="GL246" s="2">
        <f t="shared" si="321"/>
        <v>0</v>
      </c>
      <c r="GM246" s="2">
        <f t="shared" si="322"/>
        <v>6134.25</v>
      </c>
      <c r="GN246" s="2">
        <f t="shared" si="323"/>
        <v>0</v>
      </c>
      <c r="GO246" s="2">
        <f t="shared" si="324"/>
        <v>0</v>
      </c>
      <c r="GP246" s="2">
        <f t="shared" si="325"/>
        <v>0</v>
      </c>
      <c r="GQ246" s="2"/>
      <c r="GR246" s="2">
        <v>1</v>
      </c>
      <c r="GS246" s="2">
        <v>2</v>
      </c>
      <c r="GT246" s="2">
        <v>0</v>
      </c>
      <c r="GU246" s="2" t="s">
        <v>3</v>
      </c>
      <c r="GV246" s="2">
        <f t="shared" si="326"/>
        <v>0</v>
      </c>
      <c r="GW246" s="2">
        <v>1</v>
      </c>
      <c r="GX246" s="2">
        <f t="shared" si="327"/>
        <v>0</v>
      </c>
      <c r="GY246" s="2"/>
      <c r="GZ246" s="2"/>
      <c r="HA246" s="2">
        <v>0</v>
      </c>
      <c r="HB246" s="2">
        <v>0</v>
      </c>
      <c r="HC246" s="2">
        <f t="shared" si="328"/>
        <v>0</v>
      </c>
      <c r="HD246" s="2"/>
      <c r="HE246" s="2" t="s">
        <v>37</v>
      </c>
      <c r="HF246" s="2" t="s">
        <v>220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17</v>
      </c>
      <c r="B247" s="3">
        <v>1</v>
      </c>
      <c r="E247" s="3" t="s">
        <v>348</v>
      </c>
      <c r="F247" s="3" t="s">
        <v>349</v>
      </c>
      <c r="G247" s="3" t="s">
        <v>350</v>
      </c>
      <c r="H247" s="3" t="s">
        <v>216</v>
      </c>
      <c r="I247" s="3">
        <v>1</v>
      </c>
      <c r="J247" s="3">
        <v>0</v>
      </c>
      <c r="K247" s="3">
        <v>1</v>
      </c>
      <c r="O247" s="3">
        <f t="shared" si="302"/>
        <v>46436.27</v>
      </c>
      <c r="P247" s="3">
        <f t="shared" si="303"/>
        <v>46436.27</v>
      </c>
      <c r="Q247" s="3">
        <f>(ROUND((ROUND(((ET247)*AV247*I247),2)*BB247),2)+ROUND((ROUND(((AE247-(EU247))*AV247*I247),2)*BS247),2))</f>
        <v>0</v>
      </c>
      <c r="R247" s="3">
        <f>(ROUND((ROUND(((EU247)*AV247*I247),2)*BS247),2)+ROUND((ROUND(((AE247-(EU247))*AV247*I247),2)*BS247),2))</f>
        <v>0</v>
      </c>
      <c r="S247" s="3">
        <f t="shared" si="304"/>
        <v>0</v>
      </c>
      <c r="T247" s="3">
        <f t="shared" si="305"/>
        <v>0</v>
      </c>
      <c r="U247" s="3">
        <f t="shared" si="306"/>
        <v>0</v>
      </c>
      <c r="V247" s="3">
        <f t="shared" si="307"/>
        <v>0</v>
      </c>
      <c r="W247" s="3">
        <f t="shared" si="308"/>
        <v>0</v>
      </c>
      <c r="X247" s="3">
        <f>(ROUND((((S247+ROUND((ROUND(((EU247)*AV247*I247),2)*BS247),2))*AT247)/100),2)+ROUND(((ROUND((ROUND(((AE247-(EU247))*AV247*I247),2)*BS247),2)*AT247)/100),2))</f>
        <v>0</v>
      </c>
      <c r="Y247" s="3">
        <f>(ROUND((((S247+ROUND((ROUND(((EU247)*AV247*I247),2)*BS247),2))*AU247)/100),2)+ROUND(((ROUND((ROUND(((AE247-(EU247))*AV247*I247),2)*BS247),2)*AU247)/100),2))</f>
        <v>0</v>
      </c>
      <c r="AA247" s="3">
        <v>55944370</v>
      </c>
      <c r="AB247" s="3">
        <f t="shared" si="309"/>
        <v>6134.25</v>
      </c>
      <c r="AC247" s="3">
        <f>ROUND((ES247),6)</f>
        <v>6134.25</v>
      </c>
      <c r="AD247" s="3">
        <f>ROUND((((ET247)-(EU247))+AE247),6)</f>
        <v>0</v>
      </c>
      <c r="AE247" s="3">
        <f>ROUND((EU247),6)</f>
        <v>0</v>
      </c>
      <c r="AF247" s="3">
        <f>ROUND((EV247),6)</f>
        <v>0</v>
      </c>
      <c r="AG247" s="3">
        <f t="shared" si="311"/>
        <v>0</v>
      </c>
      <c r="AH247" s="3">
        <f>(EW247)</f>
        <v>0</v>
      </c>
      <c r="AI247" s="3">
        <f>(EX247)</f>
        <v>0</v>
      </c>
      <c r="AJ247" s="3">
        <f t="shared" si="313"/>
        <v>0</v>
      </c>
      <c r="AK247" s="3">
        <v>6134.25</v>
      </c>
      <c r="AL247" s="3">
        <v>6134.25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7.57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3</v>
      </c>
      <c r="BJ247" s="3" t="s">
        <v>349</v>
      </c>
      <c r="BM247" s="3">
        <v>400007</v>
      </c>
      <c r="BN247" s="3">
        <v>0</v>
      </c>
      <c r="BO247" s="3" t="s">
        <v>3</v>
      </c>
      <c r="BP247" s="3">
        <v>0</v>
      </c>
      <c r="BQ247" s="3">
        <v>214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0</v>
      </c>
      <c r="CA247" s="3">
        <v>0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3</v>
      </c>
      <c r="CO247" s="3">
        <v>0</v>
      </c>
      <c r="CP247" s="3">
        <f t="shared" si="314"/>
        <v>46436.27</v>
      </c>
      <c r="CQ247" s="3">
        <f t="shared" si="315"/>
        <v>46436.27</v>
      </c>
      <c r="CR247" s="3">
        <f>(ROUND((ROUND(((ET247)*AV247*1),2)*BB247),2)+ROUND((ROUND(((AE247-(EU247))*AV247*1),2)*BS247),2))</f>
        <v>0</v>
      </c>
      <c r="CS247" s="3">
        <f>(ROUND((ROUND(((EU247)*AV247*1),2)*BS247),2)+ROUND((ROUND(((AE247-(EU247))*AV247*1),2)*BS247),2))</f>
        <v>0</v>
      </c>
      <c r="CT247" s="3">
        <f t="shared" si="316"/>
        <v>0</v>
      </c>
      <c r="CU247" s="3">
        <f t="shared" si="317"/>
        <v>0</v>
      </c>
      <c r="CV247" s="3">
        <f t="shared" si="318"/>
        <v>0</v>
      </c>
      <c r="CW247" s="3">
        <f t="shared" si="319"/>
        <v>0</v>
      </c>
      <c r="CX247" s="3">
        <f t="shared" si="320"/>
        <v>0</v>
      </c>
      <c r="CY247" s="3">
        <f>(ROUND((((S247+ROUND((ROUND(((EU247)*AV247*1),2)*BS247),2))*AT247)/100),2)+ROUND(((ROUND((ROUND(((AE247-(EU247))*AV247*1),2)*BS247),2)*AT247)/100),2))</f>
        <v>0</v>
      </c>
      <c r="CZ247" s="3">
        <f>(ROUND((((S247+ROUND((ROUND(((EU247)*AV247*1),2)*BS247),2))*AU247)/100),2)+ROUND(((ROUND((ROUND(((AE247-(EU247))*AV247*1),2)*BS247),2)*AU247)/100),2))</f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1013</v>
      </c>
      <c r="DV247" s="3" t="s">
        <v>216</v>
      </c>
      <c r="DW247" s="3" t="s">
        <v>216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55393904</v>
      </c>
      <c r="EF247" s="3">
        <v>214</v>
      </c>
      <c r="EG247" s="3" t="s">
        <v>217</v>
      </c>
      <c r="EH247" s="3">
        <v>0</v>
      </c>
      <c r="EI247" s="3" t="s">
        <v>3</v>
      </c>
      <c r="EJ247" s="3">
        <v>3</v>
      </c>
      <c r="EK247" s="3">
        <v>400007</v>
      </c>
      <c r="EL247" s="3" t="s">
        <v>217</v>
      </c>
      <c r="EM247" s="3" t="s">
        <v>218</v>
      </c>
      <c r="EO247" s="3" t="s">
        <v>3</v>
      </c>
      <c r="EQ247" s="3">
        <v>131088</v>
      </c>
      <c r="ER247" s="3">
        <v>0</v>
      </c>
      <c r="ES247" s="3">
        <v>6134.25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5</v>
      </c>
      <c r="FC247" s="3">
        <v>1</v>
      </c>
      <c r="FD247" s="3">
        <v>18</v>
      </c>
      <c r="FF247" s="3">
        <v>54350</v>
      </c>
      <c r="FQ247" s="3">
        <v>0</v>
      </c>
      <c r="FR247" s="3">
        <f>P247</f>
        <v>46436.27</v>
      </c>
      <c r="FS247" s="3">
        <v>0</v>
      </c>
      <c r="FX247" s="3">
        <v>0</v>
      </c>
      <c r="FY247" s="3">
        <v>0</v>
      </c>
      <c r="GA247" s="3" t="s">
        <v>351</v>
      </c>
      <c r="GD247" s="3">
        <v>1</v>
      </c>
      <c r="GF247" s="3">
        <v>-131119379</v>
      </c>
      <c r="GG247" s="3">
        <v>2</v>
      </c>
      <c r="GH247" s="3">
        <v>3</v>
      </c>
      <c r="GI247" s="3">
        <v>3</v>
      </c>
      <c r="GJ247" s="3">
        <v>0</v>
      </c>
      <c r="GK247" s="3">
        <v>0</v>
      </c>
      <c r="GL247" s="3">
        <f t="shared" si="321"/>
        <v>0</v>
      </c>
      <c r="GM247" s="3">
        <f t="shared" si="322"/>
        <v>46436.27</v>
      </c>
      <c r="GN247" s="3">
        <f t="shared" si="323"/>
        <v>0</v>
      </c>
      <c r="GO247" s="3">
        <f t="shared" si="324"/>
        <v>0</v>
      </c>
      <c r="GP247" s="3">
        <f t="shared" si="325"/>
        <v>0</v>
      </c>
      <c r="GR247" s="3">
        <v>1</v>
      </c>
      <c r="GS247" s="3">
        <v>1</v>
      </c>
      <c r="GT247" s="3">
        <v>0</v>
      </c>
      <c r="GU247" s="3" t="s">
        <v>3</v>
      </c>
      <c r="GV247" s="3">
        <f t="shared" si="326"/>
        <v>0</v>
      </c>
      <c r="GW247" s="3">
        <v>1</v>
      </c>
      <c r="GX247" s="3">
        <f t="shared" si="327"/>
        <v>0</v>
      </c>
      <c r="HA247" s="3">
        <v>0</v>
      </c>
      <c r="HB247" s="3">
        <v>0</v>
      </c>
      <c r="HC247" s="3">
        <f t="shared" si="328"/>
        <v>0</v>
      </c>
      <c r="HE247" s="3" t="s">
        <v>37</v>
      </c>
      <c r="HF247" s="3" t="s">
        <v>220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17</v>
      </c>
      <c r="B248" s="2">
        <v>1</v>
      </c>
      <c r="C248" s="2">
        <f>ROW(SmtRes!A425)</f>
        <v>425</v>
      </c>
      <c r="D248" s="2">
        <f>ROW(EtalonRes!A566)</f>
        <v>566</v>
      </c>
      <c r="E248" s="2" t="s">
        <v>352</v>
      </c>
      <c r="F248" s="2" t="s">
        <v>353</v>
      </c>
      <c r="G248" s="2" t="s">
        <v>354</v>
      </c>
      <c r="H248" s="2" t="s">
        <v>355</v>
      </c>
      <c r="I248" s="2">
        <f>ROUND(7/100,9)</f>
        <v>7.0000000000000007E-2</v>
      </c>
      <c r="J248" s="2">
        <v>0</v>
      </c>
      <c r="K248" s="2">
        <f>ROUND(7/100,9)</f>
        <v>7.0000000000000007E-2</v>
      </c>
      <c r="L248" s="2"/>
      <c r="M248" s="2"/>
      <c r="N248" s="2"/>
      <c r="O248" s="2">
        <f t="shared" si="302"/>
        <v>3.44</v>
      </c>
      <c r="P248" s="2">
        <f t="shared" si="303"/>
        <v>0</v>
      </c>
      <c r="Q248" s="2">
        <f>(ROUND((ROUND((((ET248*1.2))*AV248*I248),2)*BB248),2)+ROUND((ROUND(((AE248-((EU248*1.2)))*AV248*I248),2)*BS248),2))</f>
        <v>0</v>
      </c>
      <c r="R248" s="2">
        <f>(ROUND((ROUND((((EU248*1.2))*AV248*I248),2)*BS248),2)+ROUND((ROUND(((AE248-((EU248*1.2)))*AV248*I248),2)*BS248),2))</f>
        <v>0</v>
      </c>
      <c r="S248" s="2">
        <f t="shared" si="304"/>
        <v>3.44</v>
      </c>
      <c r="T248" s="2">
        <f t="shared" si="305"/>
        <v>0</v>
      </c>
      <c r="U248" s="2">
        <f t="shared" si="306"/>
        <v>0.27263879999999996</v>
      </c>
      <c r="V248" s="2">
        <f t="shared" si="307"/>
        <v>0</v>
      </c>
      <c r="W248" s="2">
        <f t="shared" si="308"/>
        <v>0</v>
      </c>
      <c r="X248" s="2">
        <f>(ROUND((((S248+ROUND((ROUND((((EU248*1.2))*AV248*I248),2)*BS248),2))*AT248)/100),2)+ROUND(((ROUND((ROUND(((AE248-((EU248*1.2)))*AV248*I248),2)*BS248),2)*AT248)/100),2))</f>
        <v>3.1</v>
      </c>
      <c r="Y248" s="2">
        <f>(ROUND((((S248+ROUND((ROUND((((EU248*1.2))*AV248*I248),2)*BS248),2))*AU248)/100),2)+ROUND(((ROUND((ROUND(((AE248-((EU248*1.2)))*AV248*I248),2)*BS248),2)*AU248)/100),2))</f>
        <v>1.58</v>
      </c>
      <c r="Z248" s="2"/>
      <c r="AA248" s="2">
        <v>55944368</v>
      </c>
      <c r="AB248" s="2">
        <f t="shared" si="309"/>
        <v>46.944000000000003</v>
      </c>
      <c r="AC248" s="2">
        <f>ROUND(((ES248*1)),6)</f>
        <v>0</v>
      </c>
      <c r="AD248" s="2">
        <f>ROUND(((((ET248*1.2))-((EU248*1.2)))+AE248),6)</f>
        <v>0</v>
      </c>
      <c r="AE248" s="2">
        <f t="shared" ref="AE248:AF251" si="331">ROUND(((EU248*1.2)),6)</f>
        <v>0</v>
      </c>
      <c r="AF248" s="2">
        <f t="shared" si="331"/>
        <v>46.944000000000003</v>
      </c>
      <c r="AG248" s="2">
        <f t="shared" si="311"/>
        <v>0</v>
      </c>
      <c r="AH248" s="2">
        <f t="shared" ref="AH248:AI251" si="332">((EW248*1.2))</f>
        <v>3.7199999999999998</v>
      </c>
      <c r="AI248" s="2">
        <f t="shared" si="332"/>
        <v>0</v>
      </c>
      <c r="AJ248" s="2">
        <f t="shared" si="313"/>
        <v>0</v>
      </c>
      <c r="AK248" s="2">
        <v>39.119999999999997</v>
      </c>
      <c r="AL248" s="2">
        <v>0</v>
      </c>
      <c r="AM248" s="2">
        <v>0</v>
      </c>
      <c r="AN248" s="2">
        <v>0</v>
      </c>
      <c r="AO248" s="2">
        <v>39.119999999999997</v>
      </c>
      <c r="AP248" s="2">
        <v>0</v>
      </c>
      <c r="AQ248" s="2">
        <v>3.1</v>
      </c>
      <c r="AR248" s="2">
        <v>0</v>
      </c>
      <c r="AS248" s="2">
        <v>0</v>
      </c>
      <c r="AT248" s="2">
        <v>90</v>
      </c>
      <c r="AU248" s="2">
        <v>46</v>
      </c>
      <c r="AV248" s="2">
        <v>1.0469999999999999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2</v>
      </c>
      <c r="BJ248" s="2" t="s">
        <v>356</v>
      </c>
      <c r="BK248" s="2"/>
      <c r="BL248" s="2"/>
      <c r="BM248" s="2">
        <v>68</v>
      </c>
      <c r="BN248" s="2">
        <v>0</v>
      </c>
      <c r="BO248" s="2" t="s">
        <v>353</v>
      </c>
      <c r="BP248" s="2">
        <v>1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90</v>
      </c>
      <c r="CA248" s="2">
        <v>46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1356</v>
      </c>
      <c r="CO248" s="2">
        <v>0</v>
      </c>
      <c r="CP248" s="2">
        <f t="shared" si="314"/>
        <v>3.44</v>
      </c>
      <c r="CQ248" s="2">
        <f t="shared" si="315"/>
        <v>0</v>
      </c>
      <c r="CR248" s="2">
        <f>(ROUND((ROUND((((ET248*1.2))*AV248*1),2)*BB248),2)+ROUND((ROUND(((AE248-((EU248*1.2)))*AV248*1),2)*BS248),2))</f>
        <v>0</v>
      </c>
      <c r="CS248" s="2">
        <f>(ROUND((ROUND((((EU248*1.2))*AV248*1),2)*BS248),2)+ROUND((ROUND(((AE248-((EU248*1.2)))*AV248*1),2)*BS248),2))</f>
        <v>0</v>
      </c>
      <c r="CT248" s="2">
        <f t="shared" si="316"/>
        <v>49.15</v>
      </c>
      <c r="CU248" s="2">
        <f t="shared" si="317"/>
        <v>0</v>
      </c>
      <c r="CV248" s="2">
        <f t="shared" si="318"/>
        <v>3.8948399999999994</v>
      </c>
      <c r="CW248" s="2">
        <f t="shared" si="319"/>
        <v>0</v>
      </c>
      <c r="CX248" s="2">
        <f t="shared" si="320"/>
        <v>0</v>
      </c>
      <c r="CY248" s="2">
        <f>(ROUND((((S248+ROUND((ROUND((((EU248*1.2))*AV248*1),2)*BS248),2))*AT248)/100),2)+ROUND(((ROUND((ROUND(((AE248-((EU248*1.2)))*AV248*1),2)*BS248),2)*AT248)/100),2))</f>
        <v>3.1</v>
      </c>
      <c r="CZ248" s="2">
        <f>(ROUND((((S248+ROUND((ROUND((((EU248*1.2))*AV248*1),2)*BS248),2))*AU248)/100),2)+ROUND(((ROUND((ROUND(((AE248-((EU248*1.2)))*AV248*1),2)*BS248),2)*AU248)/100),2))</f>
        <v>1.58</v>
      </c>
      <c r="DA248" s="2"/>
      <c r="DB248" s="2">
        <v>137</v>
      </c>
      <c r="DC248" s="2" t="s">
        <v>3</v>
      </c>
      <c r="DD248" s="2" t="s">
        <v>82</v>
      </c>
      <c r="DE248" s="2" t="s">
        <v>83</v>
      </c>
      <c r="DF248" s="2" t="s">
        <v>83</v>
      </c>
      <c r="DG248" s="2" t="s">
        <v>83</v>
      </c>
      <c r="DH248" s="2" t="s">
        <v>3</v>
      </c>
      <c r="DI248" s="2" t="s">
        <v>83</v>
      </c>
      <c r="DJ248" s="2" t="s">
        <v>83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1013</v>
      </c>
      <c r="DV248" s="2" t="s">
        <v>355</v>
      </c>
      <c r="DW248" s="2" t="s">
        <v>355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55393972</v>
      </c>
      <c r="EF248" s="2">
        <v>40</v>
      </c>
      <c r="EG248" s="2" t="s">
        <v>31</v>
      </c>
      <c r="EH248" s="2">
        <v>0</v>
      </c>
      <c r="EI248" s="2" t="s">
        <v>3</v>
      </c>
      <c r="EJ248" s="2">
        <v>2</v>
      </c>
      <c r="EK248" s="2">
        <v>68</v>
      </c>
      <c r="EL248" s="2" t="s">
        <v>54</v>
      </c>
      <c r="EM248" s="2" t="s">
        <v>55</v>
      </c>
      <c r="EN248" s="2"/>
      <c r="EO248" s="2" t="s">
        <v>87</v>
      </c>
      <c r="EP248" s="2"/>
      <c r="EQ248" s="2">
        <v>0</v>
      </c>
      <c r="ER248" s="2">
        <v>39.119999999999997</v>
      </c>
      <c r="ES248" s="2">
        <v>0</v>
      </c>
      <c r="ET248" s="2">
        <v>0</v>
      </c>
      <c r="EU248" s="2">
        <v>0</v>
      </c>
      <c r="EV248" s="2">
        <v>39.119999999999997</v>
      </c>
      <c r="EW248" s="2">
        <v>3.1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90</v>
      </c>
      <c r="FY248" s="2">
        <v>46</v>
      </c>
      <c r="FZ248" s="2"/>
      <c r="GA248" s="2" t="s">
        <v>3</v>
      </c>
      <c r="GB248" s="2"/>
      <c r="GC248" s="2"/>
      <c r="GD248" s="2">
        <v>1</v>
      </c>
      <c r="GE248" s="2"/>
      <c r="GF248" s="2">
        <v>-395814045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321"/>
        <v>0</v>
      </c>
      <c r="GM248" s="2">
        <f t="shared" si="322"/>
        <v>8.1199999999999992</v>
      </c>
      <c r="GN248" s="2">
        <f t="shared" si="323"/>
        <v>0</v>
      </c>
      <c r="GO248" s="2">
        <f t="shared" si="324"/>
        <v>8.1199999999999992</v>
      </c>
      <c r="GP248" s="2">
        <f t="shared" si="325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326"/>
        <v>0</v>
      </c>
      <c r="GW248" s="2">
        <v>1</v>
      </c>
      <c r="GX248" s="2">
        <f t="shared" si="327"/>
        <v>0</v>
      </c>
      <c r="GY248" s="2"/>
      <c r="GZ248" s="2"/>
      <c r="HA248" s="2">
        <v>0</v>
      </c>
      <c r="HB248" s="2">
        <v>0</v>
      </c>
      <c r="HC248" s="2">
        <f t="shared" si="328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17</v>
      </c>
      <c r="B249" s="3">
        <v>1</v>
      </c>
      <c r="C249" s="3">
        <f>ROW(SmtRes!A426)</f>
        <v>426</v>
      </c>
      <c r="D249" s="3">
        <f>ROW(EtalonRes!A568)</f>
        <v>568</v>
      </c>
      <c r="E249" s="3" t="s">
        <v>352</v>
      </c>
      <c r="F249" s="3" t="s">
        <v>353</v>
      </c>
      <c r="G249" s="3" t="s">
        <v>354</v>
      </c>
      <c r="H249" s="3" t="s">
        <v>355</v>
      </c>
      <c r="I249" s="3">
        <f>ROUND(7/100,9)</f>
        <v>7.0000000000000007E-2</v>
      </c>
      <c r="J249" s="3">
        <v>0</v>
      </c>
      <c r="K249" s="3">
        <f>ROUND(7/100,9)</f>
        <v>7.0000000000000007E-2</v>
      </c>
      <c r="O249" s="3">
        <f t="shared" si="302"/>
        <v>193.84</v>
      </c>
      <c r="P249" s="3">
        <f t="shared" si="303"/>
        <v>0</v>
      </c>
      <c r="Q249" s="3">
        <f>(ROUND((ROUND((((ET249*1.2))*AV249*I249),2)*BB249),2)+ROUND((ROUND(((AE249-((EU249*1.2)))*AV249*I249),2)*BS249),2))</f>
        <v>0</v>
      </c>
      <c r="R249" s="3">
        <f>(ROUND((ROUND((((EU249*1.2))*AV249*I249),2)*BS249),2)+ROUND((ROUND(((AE249-((EU249*1.2)))*AV249*I249),2)*BS249),2))</f>
        <v>0</v>
      </c>
      <c r="S249" s="3">
        <f t="shared" si="304"/>
        <v>193.84</v>
      </c>
      <c r="T249" s="3">
        <f t="shared" si="305"/>
        <v>0</v>
      </c>
      <c r="U249" s="3">
        <f t="shared" si="306"/>
        <v>0.27263879999999996</v>
      </c>
      <c r="V249" s="3">
        <f t="shared" si="307"/>
        <v>0</v>
      </c>
      <c r="W249" s="3">
        <f t="shared" si="308"/>
        <v>0</v>
      </c>
      <c r="X249" s="3">
        <f>(ROUND((((S249+ROUND((ROUND((((EU249*1.2))*AV249*I249),2)*BS249),2))*AT249)/100),2)+ROUND(((ROUND((ROUND(((AE249-((EU249*1.2)))*AV249*I249),2)*BS249),2)*AT249)/100),2))</f>
        <v>174.46</v>
      </c>
      <c r="Y249" s="3">
        <f>(ROUND((((S249+ROUND((ROUND((((EU249*1.2))*AV249*I249),2)*BS249),2))*AU249)/100),2)+ROUND(((ROUND((ROUND(((AE249-((EU249*1.2)))*AV249*I249),2)*BS249),2)*AU249)/100),2))</f>
        <v>89.17</v>
      </c>
      <c r="AA249" s="3">
        <v>55944370</v>
      </c>
      <c r="AB249" s="3">
        <f t="shared" si="309"/>
        <v>46.944000000000003</v>
      </c>
      <c r="AC249" s="3">
        <f>ROUND(((ES249*1)),6)</f>
        <v>0</v>
      </c>
      <c r="AD249" s="3">
        <f>ROUND(((((ET249*1.2))-((EU249*1.2)))+AE249),6)</f>
        <v>0</v>
      </c>
      <c r="AE249" s="3">
        <f t="shared" si="331"/>
        <v>0</v>
      </c>
      <c r="AF249" s="3">
        <f t="shared" si="331"/>
        <v>46.944000000000003</v>
      </c>
      <c r="AG249" s="3">
        <f t="shared" si="311"/>
        <v>0</v>
      </c>
      <c r="AH249" s="3">
        <f t="shared" si="332"/>
        <v>3.7199999999999998</v>
      </c>
      <c r="AI249" s="3">
        <f t="shared" si="332"/>
        <v>0</v>
      </c>
      <c r="AJ249" s="3">
        <f t="shared" si="313"/>
        <v>0</v>
      </c>
      <c r="AK249" s="3">
        <v>39.119999999999997</v>
      </c>
      <c r="AL249" s="3">
        <v>0</v>
      </c>
      <c r="AM249" s="3">
        <v>0</v>
      </c>
      <c r="AN249" s="3">
        <v>0</v>
      </c>
      <c r="AO249" s="3">
        <v>39.119999999999997</v>
      </c>
      <c r="AP249" s="3">
        <v>0</v>
      </c>
      <c r="AQ249" s="3">
        <v>3.1</v>
      </c>
      <c r="AR249" s="3">
        <v>0</v>
      </c>
      <c r="AS249" s="3">
        <v>0</v>
      </c>
      <c r="AT249" s="3">
        <v>90</v>
      </c>
      <c r="AU249" s="3">
        <v>46</v>
      </c>
      <c r="AV249" s="3">
        <v>1.0469999999999999</v>
      </c>
      <c r="AW249" s="3">
        <v>1</v>
      </c>
      <c r="AZ249" s="3">
        <v>1</v>
      </c>
      <c r="BA249" s="3">
        <v>56.35</v>
      </c>
      <c r="BB249" s="3">
        <v>1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2</v>
      </c>
      <c r="BJ249" s="3" t="s">
        <v>356</v>
      </c>
      <c r="BM249" s="3">
        <v>68</v>
      </c>
      <c r="BN249" s="3">
        <v>0</v>
      </c>
      <c r="BO249" s="3" t="s">
        <v>353</v>
      </c>
      <c r="BP249" s="3">
        <v>1</v>
      </c>
      <c r="BQ249" s="3">
        <v>40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90</v>
      </c>
      <c r="CA249" s="3">
        <v>46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1356</v>
      </c>
      <c r="CO249" s="3">
        <v>0</v>
      </c>
      <c r="CP249" s="3">
        <f t="shared" si="314"/>
        <v>193.84</v>
      </c>
      <c r="CQ249" s="3">
        <f t="shared" si="315"/>
        <v>0</v>
      </c>
      <c r="CR249" s="3">
        <f>(ROUND((ROUND((((ET249*1.2))*AV249*1),2)*BB249),2)+ROUND((ROUND(((AE249-((EU249*1.2)))*AV249*1),2)*BS249),2))</f>
        <v>0</v>
      </c>
      <c r="CS249" s="3">
        <f>(ROUND((ROUND((((EU249*1.2))*AV249*1),2)*BS249),2)+ROUND((ROUND(((AE249-((EU249*1.2)))*AV249*1),2)*BS249),2))</f>
        <v>0</v>
      </c>
      <c r="CT249" s="3">
        <f t="shared" si="316"/>
        <v>2769.6</v>
      </c>
      <c r="CU249" s="3">
        <f t="shared" si="317"/>
        <v>0</v>
      </c>
      <c r="CV249" s="3">
        <f t="shared" si="318"/>
        <v>3.8948399999999994</v>
      </c>
      <c r="CW249" s="3">
        <f t="shared" si="319"/>
        <v>0</v>
      </c>
      <c r="CX249" s="3">
        <f t="shared" si="320"/>
        <v>0</v>
      </c>
      <c r="CY249" s="3">
        <f>(ROUND((((S249+ROUND((ROUND((((EU249*1.2))*AV249*1),2)*BS249),2))*AT249)/100),2)+ROUND(((ROUND((ROUND(((AE249-((EU249*1.2)))*AV249*1),2)*BS249),2)*AT249)/100),2))</f>
        <v>174.46</v>
      </c>
      <c r="CZ249" s="3">
        <f>(ROUND((((S249+ROUND((ROUND((((EU249*1.2))*AV249*1),2)*BS249),2))*AU249)/100),2)+ROUND(((ROUND((ROUND(((AE249-((EU249*1.2)))*AV249*1),2)*BS249),2)*AU249)/100),2))</f>
        <v>89.17</v>
      </c>
      <c r="DB249" s="3">
        <v>138</v>
      </c>
      <c r="DC249" s="3" t="s">
        <v>3</v>
      </c>
      <c r="DD249" s="3" t="s">
        <v>82</v>
      </c>
      <c r="DE249" s="3" t="s">
        <v>83</v>
      </c>
      <c r="DF249" s="3" t="s">
        <v>83</v>
      </c>
      <c r="DG249" s="3" t="s">
        <v>83</v>
      </c>
      <c r="DH249" s="3" t="s">
        <v>3</v>
      </c>
      <c r="DI249" s="3" t="s">
        <v>83</v>
      </c>
      <c r="DJ249" s="3" t="s">
        <v>83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1013</v>
      </c>
      <c r="DV249" s="3" t="s">
        <v>355</v>
      </c>
      <c r="DW249" s="3" t="s">
        <v>355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55393972</v>
      </c>
      <c r="EF249" s="3">
        <v>40</v>
      </c>
      <c r="EG249" s="3" t="s">
        <v>31</v>
      </c>
      <c r="EH249" s="3">
        <v>0</v>
      </c>
      <c r="EI249" s="3" t="s">
        <v>3</v>
      </c>
      <c r="EJ249" s="3">
        <v>2</v>
      </c>
      <c r="EK249" s="3">
        <v>68</v>
      </c>
      <c r="EL249" s="3" t="s">
        <v>54</v>
      </c>
      <c r="EM249" s="3" t="s">
        <v>55</v>
      </c>
      <c r="EO249" s="3" t="s">
        <v>87</v>
      </c>
      <c r="EQ249" s="3">
        <v>0</v>
      </c>
      <c r="ER249" s="3">
        <v>39.119999999999997</v>
      </c>
      <c r="ES249" s="3">
        <v>0</v>
      </c>
      <c r="ET249" s="3">
        <v>0</v>
      </c>
      <c r="EU249" s="3">
        <v>0</v>
      </c>
      <c r="EV249" s="3">
        <v>39.119999999999997</v>
      </c>
      <c r="EW249" s="3">
        <v>3.1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90</v>
      </c>
      <c r="FY249" s="3">
        <v>46</v>
      </c>
      <c r="GA249" s="3" t="s">
        <v>3</v>
      </c>
      <c r="GD249" s="3">
        <v>1</v>
      </c>
      <c r="GF249" s="3">
        <v>-395814045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321"/>
        <v>0</v>
      </c>
      <c r="GM249" s="3">
        <f t="shared" si="322"/>
        <v>457.47</v>
      </c>
      <c r="GN249" s="3">
        <f t="shared" si="323"/>
        <v>0</v>
      </c>
      <c r="GO249" s="3">
        <f t="shared" si="324"/>
        <v>457.47</v>
      </c>
      <c r="GP249" s="3">
        <f t="shared" si="325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326"/>
        <v>0</v>
      </c>
      <c r="GW249" s="3">
        <v>1</v>
      </c>
      <c r="GX249" s="3">
        <f t="shared" si="327"/>
        <v>0</v>
      </c>
      <c r="HA249" s="3">
        <v>0</v>
      </c>
      <c r="HB249" s="3">
        <v>0</v>
      </c>
      <c r="HC249" s="3">
        <f t="shared" si="328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17</v>
      </c>
      <c r="B250" s="2">
        <v>1</v>
      </c>
      <c r="C250" s="2">
        <f>ROW(SmtRes!A430)</f>
        <v>430</v>
      </c>
      <c r="D250" s="2">
        <f>ROW(EtalonRes!A572)</f>
        <v>572</v>
      </c>
      <c r="E250" s="2" t="s">
        <v>3</v>
      </c>
      <c r="F250" s="2" t="s">
        <v>357</v>
      </c>
      <c r="G250" s="2" t="s">
        <v>358</v>
      </c>
      <c r="H250" s="2" t="s">
        <v>359</v>
      </c>
      <c r="I250" s="2">
        <f>ROUND(6+1,9)</f>
        <v>7</v>
      </c>
      <c r="J250" s="2">
        <v>0</v>
      </c>
      <c r="K250" s="2">
        <f>ROUND(6+1,9)</f>
        <v>7</v>
      </c>
      <c r="L250" s="2"/>
      <c r="M250" s="2"/>
      <c r="N250" s="2"/>
      <c r="O250" s="2">
        <f t="shared" si="302"/>
        <v>140.77000000000001</v>
      </c>
      <c r="P250" s="2">
        <f t="shared" si="303"/>
        <v>16.87</v>
      </c>
      <c r="Q250" s="2">
        <f>(ROUND((ROUND((((ET250*1.2))*AV250*I250),2)*BB250),2)+ROUND((ROUND(((AE250-((EU250*1.2)))*AV250*I250),2)*BS250),2))</f>
        <v>0</v>
      </c>
      <c r="R250" s="2">
        <f>(ROUND((ROUND((((EU250*1.2))*AV250*I250),2)*BS250),2)+ROUND((ROUND(((AE250-((EU250*1.2)))*AV250*I250),2)*BS250),2))</f>
        <v>0</v>
      </c>
      <c r="S250" s="2">
        <f t="shared" si="304"/>
        <v>123.9</v>
      </c>
      <c r="T250" s="2">
        <f t="shared" si="305"/>
        <v>0</v>
      </c>
      <c r="U250" s="2">
        <f t="shared" si="306"/>
        <v>9.1308000000000007</v>
      </c>
      <c r="V250" s="2">
        <f t="shared" si="307"/>
        <v>0</v>
      </c>
      <c r="W250" s="2">
        <f t="shared" si="308"/>
        <v>0</v>
      </c>
      <c r="X250" s="2">
        <f>(ROUND((((S250+ROUND((ROUND((((EU250*1.2))*AV250*I250),2)*BS250),2))*AT250)/100),2)+ROUND(((ROUND((ROUND(((AE250-((EU250*1.2)))*AV250*I250),2)*BS250),2)*AT250)/100),2))</f>
        <v>117.71</v>
      </c>
      <c r="Y250" s="2">
        <f>(ROUND((((S250+ROUND((ROUND((((EU250*1.2))*AV250*I250),2)*BS250),2))*AU250)/100),2)+ROUND(((ROUND((ROUND(((AE250-((EU250*1.2)))*AV250*I250),2)*BS250),2)*AU250)/100),2))</f>
        <v>65.67</v>
      </c>
      <c r="Z250" s="2"/>
      <c r="AA250" s="2">
        <v>-1</v>
      </c>
      <c r="AB250" s="2">
        <f t="shared" si="309"/>
        <v>18.693999999999999</v>
      </c>
      <c r="AC250" s="2">
        <f>ROUND(((ES250*1)),6)</f>
        <v>2.41</v>
      </c>
      <c r="AD250" s="2">
        <f>ROUND(((((ET250*1.2))-((EU250*1.2)))+AE250),6)</f>
        <v>0</v>
      </c>
      <c r="AE250" s="2">
        <f t="shared" si="331"/>
        <v>0</v>
      </c>
      <c r="AF250" s="2">
        <f t="shared" si="331"/>
        <v>16.283999999999999</v>
      </c>
      <c r="AG250" s="2">
        <f t="shared" si="311"/>
        <v>0</v>
      </c>
      <c r="AH250" s="2">
        <f t="shared" si="332"/>
        <v>1.2</v>
      </c>
      <c r="AI250" s="2">
        <f t="shared" si="332"/>
        <v>0</v>
      </c>
      <c r="AJ250" s="2">
        <f t="shared" si="313"/>
        <v>0</v>
      </c>
      <c r="AK250" s="2">
        <v>15.98</v>
      </c>
      <c r="AL250" s="2">
        <v>2.41</v>
      </c>
      <c r="AM250" s="2">
        <v>0</v>
      </c>
      <c r="AN250" s="2">
        <v>0</v>
      </c>
      <c r="AO250" s="2">
        <v>13.57</v>
      </c>
      <c r="AP250" s="2">
        <v>0</v>
      </c>
      <c r="AQ250" s="2">
        <v>1</v>
      </c>
      <c r="AR250" s="2">
        <v>0</v>
      </c>
      <c r="AS250" s="2">
        <v>0</v>
      </c>
      <c r="AT250" s="2">
        <v>95</v>
      </c>
      <c r="AU250" s="2">
        <v>53</v>
      </c>
      <c r="AV250" s="2">
        <v>1.087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0</v>
      </c>
      <c r="BI250" s="2">
        <v>2</v>
      </c>
      <c r="BJ250" s="2" t="s">
        <v>360</v>
      </c>
      <c r="BK250" s="2"/>
      <c r="BL250" s="2"/>
      <c r="BM250" s="2">
        <v>69</v>
      </c>
      <c r="BN250" s="2">
        <v>0</v>
      </c>
      <c r="BO250" s="2" t="s">
        <v>357</v>
      </c>
      <c r="BP250" s="2">
        <v>1</v>
      </c>
      <c r="BQ250" s="2">
        <v>40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95</v>
      </c>
      <c r="CA250" s="2">
        <v>53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1356</v>
      </c>
      <c r="CO250" s="2">
        <v>0</v>
      </c>
      <c r="CP250" s="2">
        <f t="shared" si="314"/>
        <v>140.77000000000001</v>
      </c>
      <c r="CQ250" s="2">
        <f t="shared" si="315"/>
        <v>2.41</v>
      </c>
      <c r="CR250" s="2">
        <f>(ROUND((ROUND((((ET250*1.2))*AV250*1),2)*BB250),2)+ROUND((ROUND(((AE250-((EU250*1.2)))*AV250*1),2)*BS250),2))</f>
        <v>0</v>
      </c>
      <c r="CS250" s="2">
        <f>(ROUND((ROUND((((EU250*1.2))*AV250*1),2)*BS250),2)+ROUND((ROUND(((AE250-((EU250*1.2)))*AV250*1),2)*BS250),2))</f>
        <v>0</v>
      </c>
      <c r="CT250" s="2">
        <f t="shared" si="316"/>
        <v>17.7</v>
      </c>
      <c r="CU250" s="2">
        <f t="shared" si="317"/>
        <v>0</v>
      </c>
      <c r="CV250" s="2">
        <f t="shared" si="318"/>
        <v>1.3044</v>
      </c>
      <c r="CW250" s="2">
        <f t="shared" si="319"/>
        <v>0</v>
      </c>
      <c r="CX250" s="2">
        <f t="shared" si="320"/>
        <v>0</v>
      </c>
      <c r="CY250" s="2">
        <f>(ROUND((((S250+ROUND((ROUND((((EU250*1.2))*AV250*1),2)*BS250),2))*AT250)/100),2)+ROUND(((ROUND((ROUND(((AE250-((EU250*1.2)))*AV250*1),2)*BS250),2)*AT250)/100),2))</f>
        <v>117.71</v>
      </c>
      <c r="CZ250" s="2">
        <f>(ROUND((((S250+ROUND((ROUND((((EU250*1.2))*AV250*1),2)*BS250),2))*AU250)/100),2)+ROUND(((ROUND((ROUND(((AE250-((EU250*1.2)))*AV250*1),2)*BS250),2)*AU250)/100),2))</f>
        <v>65.67</v>
      </c>
      <c r="DA250" s="2"/>
      <c r="DB250" s="2">
        <v>139</v>
      </c>
      <c r="DC250" s="2" t="s">
        <v>3</v>
      </c>
      <c r="DD250" s="2" t="s">
        <v>82</v>
      </c>
      <c r="DE250" s="2" t="s">
        <v>83</v>
      </c>
      <c r="DF250" s="2" t="s">
        <v>83</v>
      </c>
      <c r="DG250" s="2" t="s">
        <v>83</v>
      </c>
      <c r="DH250" s="2" t="s">
        <v>3</v>
      </c>
      <c r="DI250" s="2" t="s">
        <v>83</v>
      </c>
      <c r="DJ250" s="2" t="s">
        <v>83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1013</v>
      </c>
      <c r="DV250" s="2" t="s">
        <v>359</v>
      </c>
      <c r="DW250" s="2" t="s">
        <v>359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55393973</v>
      </c>
      <c r="EF250" s="2">
        <v>40</v>
      </c>
      <c r="EG250" s="2" t="s">
        <v>31</v>
      </c>
      <c r="EH250" s="2">
        <v>0</v>
      </c>
      <c r="EI250" s="2" t="s">
        <v>3</v>
      </c>
      <c r="EJ250" s="2">
        <v>2</v>
      </c>
      <c r="EK250" s="2">
        <v>69</v>
      </c>
      <c r="EL250" s="2" t="s">
        <v>305</v>
      </c>
      <c r="EM250" s="2" t="s">
        <v>306</v>
      </c>
      <c r="EN250" s="2"/>
      <c r="EO250" s="2" t="s">
        <v>87</v>
      </c>
      <c r="EP250" s="2"/>
      <c r="EQ250" s="2">
        <v>132096</v>
      </c>
      <c r="ER250" s="2">
        <v>15.98</v>
      </c>
      <c r="ES250" s="2">
        <v>2.41</v>
      </c>
      <c r="ET250" s="2">
        <v>0</v>
      </c>
      <c r="EU250" s="2">
        <v>0</v>
      </c>
      <c r="EV250" s="2">
        <v>13.57</v>
      </c>
      <c r="EW250" s="2">
        <v>1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95</v>
      </c>
      <c r="FY250" s="2">
        <v>53</v>
      </c>
      <c r="FZ250" s="2"/>
      <c r="GA250" s="2" t="s">
        <v>3</v>
      </c>
      <c r="GB250" s="2"/>
      <c r="GC250" s="2"/>
      <c r="GD250" s="2">
        <v>1</v>
      </c>
      <c r="GE250" s="2"/>
      <c r="GF250" s="2">
        <v>-1890209825</v>
      </c>
      <c r="GG250" s="2">
        <v>2</v>
      </c>
      <c r="GH250" s="2">
        <v>1</v>
      </c>
      <c r="GI250" s="2">
        <v>2</v>
      </c>
      <c r="GJ250" s="2">
        <v>0</v>
      </c>
      <c r="GK250" s="2">
        <v>0</v>
      </c>
      <c r="GL250" s="2">
        <f t="shared" si="321"/>
        <v>0</v>
      </c>
      <c r="GM250" s="2">
        <f t="shared" si="322"/>
        <v>324.14999999999998</v>
      </c>
      <c r="GN250" s="2">
        <f t="shared" si="323"/>
        <v>0</v>
      </c>
      <c r="GO250" s="2">
        <f t="shared" si="324"/>
        <v>324.14999999999998</v>
      </c>
      <c r="GP250" s="2">
        <f t="shared" si="325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326"/>
        <v>0</v>
      </c>
      <c r="GW250" s="2">
        <v>1</v>
      </c>
      <c r="GX250" s="2">
        <f t="shared" si="327"/>
        <v>0</v>
      </c>
      <c r="GY250" s="2"/>
      <c r="GZ250" s="2"/>
      <c r="HA250" s="2">
        <v>0</v>
      </c>
      <c r="HB250" s="2">
        <v>0</v>
      </c>
      <c r="HC250" s="2">
        <f t="shared" si="328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17</v>
      </c>
      <c r="B251" s="3">
        <v>1</v>
      </c>
      <c r="C251" s="3">
        <f>ROW(SmtRes!A434)</f>
        <v>434</v>
      </c>
      <c r="D251" s="3">
        <f>ROW(EtalonRes!A576)</f>
        <v>576</v>
      </c>
      <c r="E251" s="3" t="s">
        <v>3</v>
      </c>
      <c r="F251" s="3" t="s">
        <v>357</v>
      </c>
      <c r="G251" s="3" t="s">
        <v>358</v>
      </c>
      <c r="H251" s="3" t="s">
        <v>359</v>
      </c>
      <c r="I251" s="3">
        <f>ROUND(6+1,9)</f>
        <v>7</v>
      </c>
      <c r="J251" s="3">
        <v>0</v>
      </c>
      <c r="K251" s="3">
        <f>ROUND(6+1,9)</f>
        <v>7</v>
      </c>
      <c r="O251" s="3">
        <f t="shared" si="302"/>
        <v>7322.71</v>
      </c>
      <c r="P251" s="3">
        <f t="shared" si="303"/>
        <v>340.94</v>
      </c>
      <c r="Q251" s="3">
        <f>(ROUND((ROUND((((ET251*1.2))*AV251*I251),2)*BB251),2)+ROUND((ROUND(((AE251-((EU251*1.2)))*AV251*I251),2)*BS251),2))</f>
        <v>0</v>
      </c>
      <c r="R251" s="3">
        <f>(ROUND((ROUND((((EU251*1.2))*AV251*I251),2)*BS251),2)+ROUND((ROUND(((AE251-((EU251*1.2)))*AV251*I251),2)*BS251),2))</f>
        <v>0</v>
      </c>
      <c r="S251" s="3">
        <f t="shared" si="304"/>
        <v>6981.77</v>
      </c>
      <c r="T251" s="3">
        <f t="shared" si="305"/>
        <v>0</v>
      </c>
      <c r="U251" s="3">
        <f t="shared" si="306"/>
        <v>9.1308000000000007</v>
      </c>
      <c r="V251" s="3">
        <f t="shared" si="307"/>
        <v>0</v>
      </c>
      <c r="W251" s="3">
        <f t="shared" si="308"/>
        <v>0</v>
      </c>
      <c r="X251" s="3">
        <f>(ROUND((((S251+ROUND((ROUND((((EU251*1.2))*AV251*I251),2)*BS251),2))*AT251)/100),2)+ROUND(((ROUND((ROUND(((AE251-((EU251*1.2)))*AV251*I251),2)*BS251),2)*AT251)/100),2))</f>
        <v>6632.68</v>
      </c>
      <c r="Y251" s="3">
        <f>(ROUND((((S251+ROUND((ROUND((((EU251*1.2))*AV251*I251),2)*BS251),2))*AU251)/100),2)+ROUND(((ROUND((ROUND(((AE251-((EU251*1.2)))*AV251*I251),2)*BS251),2)*AU251)/100),2))</f>
        <v>3700.34</v>
      </c>
      <c r="AA251" s="3">
        <v>-1</v>
      </c>
      <c r="AB251" s="3">
        <f t="shared" si="309"/>
        <v>18.693999999999999</v>
      </c>
      <c r="AC251" s="3">
        <f>ROUND(((ES251*1)),6)</f>
        <v>2.41</v>
      </c>
      <c r="AD251" s="3">
        <f>ROUND(((((ET251*1.2))-((EU251*1.2)))+AE251),6)</f>
        <v>0</v>
      </c>
      <c r="AE251" s="3">
        <f t="shared" si="331"/>
        <v>0</v>
      </c>
      <c r="AF251" s="3">
        <f t="shared" si="331"/>
        <v>16.283999999999999</v>
      </c>
      <c r="AG251" s="3">
        <f t="shared" si="311"/>
        <v>0</v>
      </c>
      <c r="AH251" s="3">
        <f t="shared" si="332"/>
        <v>1.2</v>
      </c>
      <c r="AI251" s="3">
        <f t="shared" si="332"/>
        <v>0</v>
      </c>
      <c r="AJ251" s="3">
        <f t="shared" si="313"/>
        <v>0</v>
      </c>
      <c r="AK251" s="3">
        <v>15.98</v>
      </c>
      <c r="AL251" s="3">
        <v>2.41</v>
      </c>
      <c r="AM251" s="3">
        <v>0</v>
      </c>
      <c r="AN251" s="3">
        <v>0</v>
      </c>
      <c r="AO251" s="3">
        <v>13.57</v>
      </c>
      <c r="AP251" s="3">
        <v>0</v>
      </c>
      <c r="AQ251" s="3">
        <v>1</v>
      </c>
      <c r="AR251" s="3">
        <v>0</v>
      </c>
      <c r="AS251" s="3">
        <v>0</v>
      </c>
      <c r="AT251" s="3">
        <v>95</v>
      </c>
      <c r="AU251" s="3">
        <v>53</v>
      </c>
      <c r="AV251" s="3">
        <v>1.087</v>
      </c>
      <c r="AW251" s="3">
        <v>1</v>
      </c>
      <c r="AZ251" s="3">
        <v>1</v>
      </c>
      <c r="BA251" s="3">
        <v>56.35</v>
      </c>
      <c r="BB251" s="3">
        <v>1</v>
      </c>
      <c r="BC251" s="3">
        <v>20.21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0</v>
      </c>
      <c r="BI251" s="3">
        <v>2</v>
      </c>
      <c r="BJ251" s="3" t="s">
        <v>360</v>
      </c>
      <c r="BM251" s="3">
        <v>69</v>
      </c>
      <c r="BN251" s="3">
        <v>0</v>
      </c>
      <c r="BO251" s="3" t="s">
        <v>357</v>
      </c>
      <c r="BP251" s="3">
        <v>1</v>
      </c>
      <c r="BQ251" s="3">
        <v>40</v>
      </c>
      <c r="BR251" s="3">
        <v>0</v>
      </c>
      <c r="BS251" s="3">
        <v>56.35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95</v>
      </c>
      <c r="CA251" s="3">
        <v>53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1356</v>
      </c>
      <c r="CO251" s="3">
        <v>0</v>
      </c>
      <c r="CP251" s="3">
        <f t="shared" si="314"/>
        <v>7322.71</v>
      </c>
      <c r="CQ251" s="3">
        <f t="shared" si="315"/>
        <v>48.71</v>
      </c>
      <c r="CR251" s="3">
        <f>(ROUND((ROUND((((ET251*1.2))*AV251*1),2)*BB251),2)+ROUND((ROUND(((AE251-((EU251*1.2)))*AV251*1),2)*BS251),2))</f>
        <v>0</v>
      </c>
      <c r="CS251" s="3">
        <f>(ROUND((ROUND((((EU251*1.2))*AV251*1),2)*BS251),2)+ROUND((ROUND(((AE251-((EU251*1.2)))*AV251*1),2)*BS251),2))</f>
        <v>0</v>
      </c>
      <c r="CT251" s="3">
        <f t="shared" si="316"/>
        <v>997.4</v>
      </c>
      <c r="CU251" s="3">
        <f t="shared" si="317"/>
        <v>0</v>
      </c>
      <c r="CV251" s="3">
        <f t="shared" si="318"/>
        <v>1.3044</v>
      </c>
      <c r="CW251" s="3">
        <f t="shared" si="319"/>
        <v>0</v>
      </c>
      <c r="CX251" s="3">
        <f t="shared" si="320"/>
        <v>0</v>
      </c>
      <c r="CY251" s="3">
        <f>(ROUND((((S251+ROUND((ROUND((((EU251*1.2))*AV251*1),2)*BS251),2))*AT251)/100),2)+ROUND(((ROUND((ROUND(((AE251-((EU251*1.2)))*AV251*1),2)*BS251),2)*AT251)/100),2))</f>
        <v>6632.68</v>
      </c>
      <c r="CZ251" s="3">
        <f>(ROUND((((S251+ROUND((ROUND((((EU251*1.2))*AV251*1),2)*BS251),2))*AU251)/100),2)+ROUND(((ROUND((ROUND(((AE251-((EU251*1.2)))*AV251*1),2)*BS251),2)*AU251)/100),2))</f>
        <v>3700.34</v>
      </c>
      <c r="DB251" s="3">
        <v>140</v>
      </c>
      <c r="DC251" s="3" t="s">
        <v>3</v>
      </c>
      <c r="DD251" s="3" t="s">
        <v>82</v>
      </c>
      <c r="DE251" s="3" t="s">
        <v>83</v>
      </c>
      <c r="DF251" s="3" t="s">
        <v>83</v>
      </c>
      <c r="DG251" s="3" t="s">
        <v>83</v>
      </c>
      <c r="DH251" s="3" t="s">
        <v>3</v>
      </c>
      <c r="DI251" s="3" t="s">
        <v>83</v>
      </c>
      <c r="DJ251" s="3" t="s">
        <v>83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1013</v>
      </c>
      <c r="DV251" s="3" t="s">
        <v>359</v>
      </c>
      <c r="DW251" s="3" t="s">
        <v>359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55393973</v>
      </c>
      <c r="EF251" s="3">
        <v>40</v>
      </c>
      <c r="EG251" s="3" t="s">
        <v>31</v>
      </c>
      <c r="EH251" s="3">
        <v>0</v>
      </c>
      <c r="EI251" s="3" t="s">
        <v>3</v>
      </c>
      <c r="EJ251" s="3">
        <v>2</v>
      </c>
      <c r="EK251" s="3">
        <v>69</v>
      </c>
      <c r="EL251" s="3" t="s">
        <v>305</v>
      </c>
      <c r="EM251" s="3" t="s">
        <v>306</v>
      </c>
      <c r="EO251" s="3" t="s">
        <v>87</v>
      </c>
      <c r="EQ251" s="3">
        <v>132096</v>
      </c>
      <c r="ER251" s="3">
        <v>15.98</v>
      </c>
      <c r="ES251" s="3">
        <v>2.41</v>
      </c>
      <c r="ET251" s="3">
        <v>0</v>
      </c>
      <c r="EU251" s="3">
        <v>0</v>
      </c>
      <c r="EV251" s="3">
        <v>13.57</v>
      </c>
      <c r="EW251" s="3">
        <v>1</v>
      </c>
      <c r="EX251" s="3">
        <v>0</v>
      </c>
      <c r="EY251" s="3">
        <v>0</v>
      </c>
      <c r="FQ251" s="3">
        <v>0</v>
      </c>
      <c r="FR251" s="3">
        <v>0</v>
      </c>
      <c r="FS251" s="3">
        <v>0</v>
      </c>
      <c r="FX251" s="3">
        <v>95</v>
      </c>
      <c r="FY251" s="3">
        <v>53</v>
      </c>
      <c r="GA251" s="3" t="s">
        <v>3</v>
      </c>
      <c r="GD251" s="3">
        <v>1</v>
      </c>
      <c r="GF251" s="3">
        <v>-1890209825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321"/>
        <v>0</v>
      </c>
      <c r="GM251" s="3">
        <f t="shared" si="322"/>
        <v>17655.73</v>
      </c>
      <c r="GN251" s="3">
        <f t="shared" si="323"/>
        <v>0</v>
      </c>
      <c r="GO251" s="3">
        <f t="shared" si="324"/>
        <v>17655.73</v>
      </c>
      <c r="GP251" s="3">
        <f t="shared" si="325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326"/>
        <v>0</v>
      </c>
      <c r="GW251" s="3">
        <v>1</v>
      </c>
      <c r="GX251" s="3">
        <f t="shared" si="327"/>
        <v>0</v>
      </c>
      <c r="HA251" s="3">
        <v>0</v>
      </c>
      <c r="HB251" s="3">
        <v>0</v>
      </c>
      <c r="HC251" s="3">
        <f t="shared" si="328"/>
        <v>0</v>
      </c>
      <c r="HE251" s="3" t="s">
        <v>3</v>
      </c>
      <c r="HF251" s="3" t="s">
        <v>3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5">
      <c r="A252" s="2">
        <v>17</v>
      </c>
      <c r="B252" s="2">
        <v>1</v>
      </c>
      <c r="C252" s="2"/>
      <c r="D252" s="2"/>
      <c r="E252" s="2" t="s">
        <v>361</v>
      </c>
      <c r="F252" s="2" t="s">
        <v>362</v>
      </c>
      <c r="G252" s="2" t="s">
        <v>363</v>
      </c>
      <c r="H252" s="2" t="s">
        <v>320</v>
      </c>
      <c r="I252" s="2">
        <v>6</v>
      </c>
      <c r="J252" s="2">
        <v>0</v>
      </c>
      <c r="K252" s="2">
        <v>6</v>
      </c>
      <c r="L252" s="2"/>
      <c r="M252" s="2"/>
      <c r="N252" s="2"/>
      <c r="O252" s="2">
        <f t="shared" si="302"/>
        <v>193.56</v>
      </c>
      <c r="P252" s="2">
        <f>ROUND((ROUND((AC252*I252),2)*BC252),2)</f>
        <v>193.56</v>
      </c>
      <c r="Q252" s="2">
        <f>(ROUND((ROUND(((ET252)*AV252*I252),2)*BB252),2)+ROUND((ROUND(((AE252-(EU252))*AV252*I252),2)*BS252),2))</f>
        <v>0</v>
      </c>
      <c r="R252" s="2">
        <f>(ROUND((ROUND(((EU252)*AV252*I252),2)*BS252),2)+ROUND((ROUND(((AE252-(EU252))*AV252*I252),2)*BS252),2))</f>
        <v>0</v>
      </c>
      <c r="S252" s="2">
        <f t="shared" si="304"/>
        <v>0</v>
      </c>
      <c r="T252" s="2">
        <f t="shared" si="305"/>
        <v>0</v>
      </c>
      <c r="U252" s="2">
        <f t="shared" si="306"/>
        <v>0</v>
      </c>
      <c r="V252" s="2">
        <f t="shared" si="307"/>
        <v>0</v>
      </c>
      <c r="W252" s="2">
        <f t="shared" si="308"/>
        <v>0</v>
      </c>
      <c r="X252" s="2">
        <f>(ROUND((((S252+ROUND((ROUND(((EU252)*AV252*I252),2)*BS252),2))*AT252)/100),2)+ROUND(((ROUND((ROUND(((AE252-(EU252))*AV252*I252),2)*BS252),2)*AT252)/100),2))</f>
        <v>0</v>
      </c>
      <c r="Y252" s="2">
        <f>(ROUND((((S252+ROUND((ROUND(((EU252)*AV252*I252),2)*BS252),2))*AU252)/100),2)+ROUND(((ROUND((ROUND(((AE252-(EU252))*AV252*I252),2)*BS252),2)*AU252)/100),2))</f>
        <v>0</v>
      </c>
      <c r="Z252" s="2"/>
      <c r="AA252" s="2">
        <v>55944368</v>
      </c>
      <c r="AB252" s="2">
        <f t="shared" si="309"/>
        <v>32.26</v>
      </c>
      <c r="AC252" s="2">
        <f>ROUND((ES252),6)</f>
        <v>32.26</v>
      </c>
      <c r="AD252" s="2">
        <f>ROUND((((ET252)-(EU252))+AE252),6)</f>
        <v>0</v>
      </c>
      <c r="AE252" s="2">
        <f t="shared" ref="AE252:AF255" si="333">ROUND((EU252),6)</f>
        <v>0</v>
      </c>
      <c r="AF252" s="2">
        <f t="shared" si="333"/>
        <v>0</v>
      </c>
      <c r="AG252" s="2">
        <f t="shared" si="311"/>
        <v>0</v>
      </c>
      <c r="AH252" s="2">
        <f t="shared" ref="AH252:AI255" si="334">(EW252)</f>
        <v>0</v>
      </c>
      <c r="AI252" s="2">
        <f t="shared" si="334"/>
        <v>0</v>
      </c>
      <c r="AJ252" s="2">
        <f t="shared" si="313"/>
        <v>0</v>
      </c>
      <c r="AK252" s="2">
        <v>32.26</v>
      </c>
      <c r="AL252" s="2">
        <v>32.26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1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3</v>
      </c>
      <c r="BI252" s="2">
        <v>3</v>
      </c>
      <c r="BJ252" s="2" t="s">
        <v>364</v>
      </c>
      <c r="BK252" s="2"/>
      <c r="BL252" s="2"/>
      <c r="BM252" s="2">
        <v>746</v>
      </c>
      <c r="BN252" s="2">
        <v>0</v>
      </c>
      <c r="BO252" s="2" t="s">
        <v>3</v>
      </c>
      <c r="BP252" s="2">
        <v>0</v>
      </c>
      <c r="BQ252" s="2">
        <v>130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0</v>
      </c>
      <c r="CA252" s="2">
        <v>0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3</v>
      </c>
      <c r="CO252" s="2">
        <v>0</v>
      </c>
      <c r="CP252" s="2">
        <f t="shared" si="314"/>
        <v>193.56</v>
      </c>
      <c r="CQ252" s="2">
        <f>ROUND((ROUND((AC252*1),2)*BC252),2)</f>
        <v>32.26</v>
      </c>
      <c r="CR252" s="2">
        <f>(ROUND((ROUND(((ET252)*AV252*1),2)*BB252),2)+ROUND((ROUND(((AE252-(EU252))*AV252*1),2)*BS252),2))</f>
        <v>0</v>
      </c>
      <c r="CS252" s="2">
        <f>(ROUND((ROUND(((EU252)*AV252*1),2)*BS252),2)+ROUND((ROUND(((AE252-(EU252))*AV252*1),2)*BS252),2))</f>
        <v>0</v>
      </c>
      <c r="CT252" s="2">
        <f t="shared" si="316"/>
        <v>0</v>
      </c>
      <c r="CU252" s="2">
        <f t="shared" si="317"/>
        <v>0</v>
      </c>
      <c r="CV252" s="2">
        <f t="shared" si="318"/>
        <v>0</v>
      </c>
      <c r="CW252" s="2">
        <f t="shared" si="319"/>
        <v>0</v>
      </c>
      <c r="CX252" s="2">
        <f t="shared" si="320"/>
        <v>0</v>
      </c>
      <c r="CY252" s="2">
        <f>(ROUND((((S252+ROUND((ROUND(((EU252)*AV252*1),2)*BS252),2))*AT252)/100),2)+ROUND(((ROUND((ROUND(((AE252-(EU252))*AV252*1),2)*BS252),2)*AT252)/100),2))</f>
        <v>0</v>
      </c>
      <c r="CZ252" s="2">
        <f>(ROUND((((S252+ROUND((ROUND(((EU252)*AV252*1),2)*BS252),2))*AU252)/100),2)+ROUND(((ROUND((ROUND(((AE252-(EU252))*AV252*1),2)*BS252),2)*AU252)/100),2))</f>
        <v>0</v>
      </c>
      <c r="DA252" s="2"/>
      <c r="DB252" s="2"/>
      <c r="DC252" s="2" t="s">
        <v>3</v>
      </c>
      <c r="DD252" s="2" t="s">
        <v>3</v>
      </c>
      <c r="DE252" s="2" t="s">
        <v>3</v>
      </c>
      <c r="DF252" s="2" t="s">
        <v>3</v>
      </c>
      <c r="DG252" s="2" t="s">
        <v>3</v>
      </c>
      <c r="DH252" s="2" t="s">
        <v>3</v>
      </c>
      <c r="DI252" s="2" t="s">
        <v>3</v>
      </c>
      <c r="DJ252" s="2" t="s">
        <v>3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1010</v>
      </c>
      <c r="DV252" s="2" t="s">
        <v>320</v>
      </c>
      <c r="DW252" s="2" t="s">
        <v>320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55393877</v>
      </c>
      <c r="EF252" s="2">
        <v>130</v>
      </c>
      <c r="EG252" s="2" t="s">
        <v>365</v>
      </c>
      <c r="EH252" s="2">
        <v>0</v>
      </c>
      <c r="EI252" s="2" t="s">
        <v>3</v>
      </c>
      <c r="EJ252" s="2">
        <v>3</v>
      </c>
      <c r="EK252" s="2">
        <v>746</v>
      </c>
      <c r="EL252" s="2" t="s">
        <v>366</v>
      </c>
      <c r="EM252" s="2" t="s">
        <v>367</v>
      </c>
      <c r="EN252" s="2"/>
      <c r="EO252" s="2" t="s">
        <v>3</v>
      </c>
      <c r="EP252" s="2"/>
      <c r="EQ252" s="2">
        <v>131072</v>
      </c>
      <c r="ER252" s="2">
        <v>32.26</v>
      </c>
      <c r="ES252" s="2">
        <v>32.26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f>P252</f>
        <v>193.56</v>
      </c>
      <c r="FS252" s="2">
        <v>0</v>
      </c>
      <c r="FT252" s="2"/>
      <c r="FU252" s="2"/>
      <c r="FV252" s="2"/>
      <c r="FW252" s="2"/>
      <c r="FX252" s="2">
        <v>0</v>
      </c>
      <c r="FY252" s="2">
        <v>0</v>
      </c>
      <c r="FZ252" s="2"/>
      <c r="GA252" s="2" t="s">
        <v>3</v>
      </c>
      <c r="GB252" s="2"/>
      <c r="GC252" s="2"/>
      <c r="GD252" s="2">
        <v>1</v>
      </c>
      <c r="GE252" s="2"/>
      <c r="GF252" s="2">
        <v>-1427699839</v>
      </c>
      <c r="GG252" s="2">
        <v>2</v>
      </c>
      <c r="GH252" s="2">
        <v>1</v>
      </c>
      <c r="GI252" s="2">
        <v>-2</v>
      </c>
      <c r="GJ252" s="2">
        <v>0</v>
      </c>
      <c r="GK252" s="2">
        <v>0</v>
      </c>
      <c r="GL252" s="2">
        <f t="shared" si="321"/>
        <v>0</v>
      </c>
      <c r="GM252" s="2">
        <f t="shared" si="322"/>
        <v>193.56</v>
      </c>
      <c r="GN252" s="2">
        <f t="shared" si="323"/>
        <v>0</v>
      </c>
      <c r="GO252" s="2">
        <f t="shared" si="324"/>
        <v>0</v>
      </c>
      <c r="GP252" s="2">
        <f t="shared" si="325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326"/>
        <v>0</v>
      </c>
      <c r="GW252" s="2">
        <v>1</v>
      </c>
      <c r="GX252" s="2">
        <f t="shared" si="327"/>
        <v>0</v>
      </c>
      <c r="GY252" s="2"/>
      <c r="GZ252" s="2"/>
      <c r="HA252" s="2">
        <v>0</v>
      </c>
      <c r="HB252" s="2">
        <v>0</v>
      </c>
      <c r="HC252" s="2">
        <f t="shared" si="328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17</v>
      </c>
      <c r="B253" s="3">
        <v>1</v>
      </c>
      <c r="E253" s="3" t="s">
        <v>361</v>
      </c>
      <c r="F253" s="3" t="s">
        <v>362</v>
      </c>
      <c r="G253" s="3" t="s">
        <v>363</v>
      </c>
      <c r="H253" s="3" t="s">
        <v>320</v>
      </c>
      <c r="I253" s="3">
        <v>6</v>
      </c>
      <c r="J253" s="3">
        <v>0</v>
      </c>
      <c r="K253" s="3">
        <v>6</v>
      </c>
      <c r="O253" s="3">
        <f t="shared" si="302"/>
        <v>1341.37</v>
      </c>
      <c r="P253" s="3">
        <f>ROUND((ROUND((AC253*I253),2)*BC253),2)</f>
        <v>1341.37</v>
      </c>
      <c r="Q253" s="3">
        <f>(ROUND((ROUND(((ET253)*AV253*I253),2)*BB253),2)+ROUND((ROUND(((AE253-(EU253))*AV253*I253),2)*BS253),2))</f>
        <v>0</v>
      </c>
      <c r="R253" s="3">
        <f>(ROUND((ROUND(((EU253)*AV253*I253),2)*BS253),2)+ROUND((ROUND(((AE253-(EU253))*AV253*I253),2)*BS253),2))</f>
        <v>0</v>
      </c>
      <c r="S253" s="3">
        <f t="shared" si="304"/>
        <v>0</v>
      </c>
      <c r="T253" s="3">
        <f t="shared" si="305"/>
        <v>0</v>
      </c>
      <c r="U253" s="3">
        <f t="shared" si="306"/>
        <v>0</v>
      </c>
      <c r="V253" s="3">
        <f t="shared" si="307"/>
        <v>0</v>
      </c>
      <c r="W253" s="3">
        <f t="shared" si="308"/>
        <v>0</v>
      </c>
      <c r="X253" s="3">
        <f>(ROUND((((S253+ROUND((ROUND(((EU253)*AV253*I253),2)*BS253),2))*AT253)/100),2)+ROUND(((ROUND((ROUND(((AE253-(EU253))*AV253*I253),2)*BS253),2)*AT253)/100),2))</f>
        <v>0</v>
      </c>
      <c r="Y253" s="3">
        <f>(ROUND((((S253+ROUND((ROUND(((EU253)*AV253*I253),2)*BS253),2))*AU253)/100),2)+ROUND(((ROUND((ROUND(((AE253-(EU253))*AV253*I253),2)*BS253),2)*AU253)/100),2))</f>
        <v>0</v>
      </c>
      <c r="AA253" s="3">
        <v>55944370</v>
      </c>
      <c r="AB253" s="3">
        <f t="shared" si="309"/>
        <v>32.26</v>
      </c>
      <c r="AC253" s="3">
        <f>ROUND((ES253),6)</f>
        <v>32.26</v>
      </c>
      <c r="AD253" s="3">
        <f>ROUND((((ET253)-(EU253))+AE253),6)</f>
        <v>0</v>
      </c>
      <c r="AE253" s="3">
        <f t="shared" si="333"/>
        <v>0</v>
      </c>
      <c r="AF253" s="3">
        <f t="shared" si="333"/>
        <v>0</v>
      </c>
      <c r="AG253" s="3">
        <f t="shared" si="311"/>
        <v>0</v>
      </c>
      <c r="AH253" s="3">
        <f t="shared" si="334"/>
        <v>0</v>
      </c>
      <c r="AI253" s="3">
        <f t="shared" si="334"/>
        <v>0</v>
      </c>
      <c r="AJ253" s="3">
        <f t="shared" si="313"/>
        <v>0</v>
      </c>
      <c r="AK253" s="3">
        <v>32.26</v>
      </c>
      <c r="AL253" s="3">
        <v>32.26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1</v>
      </c>
      <c r="AW253" s="3">
        <v>1</v>
      </c>
      <c r="AZ253" s="3">
        <v>1</v>
      </c>
      <c r="BA253" s="3">
        <v>1</v>
      </c>
      <c r="BB253" s="3">
        <v>1</v>
      </c>
      <c r="BC253" s="3">
        <v>6.93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3</v>
      </c>
      <c r="BI253" s="3">
        <v>3</v>
      </c>
      <c r="BJ253" s="3" t="s">
        <v>364</v>
      </c>
      <c r="BM253" s="3">
        <v>746</v>
      </c>
      <c r="BN253" s="3">
        <v>0</v>
      </c>
      <c r="BO253" s="3" t="s">
        <v>3</v>
      </c>
      <c r="BP253" s="3">
        <v>0</v>
      </c>
      <c r="BQ253" s="3">
        <v>130</v>
      </c>
      <c r="BR253" s="3">
        <v>0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0</v>
      </c>
      <c r="CA253" s="3">
        <v>0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3</v>
      </c>
      <c r="CO253" s="3">
        <v>0</v>
      </c>
      <c r="CP253" s="3">
        <f t="shared" si="314"/>
        <v>1341.37</v>
      </c>
      <c r="CQ253" s="3">
        <f>ROUND((ROUND((AC253*1),2)*BC253),2)</f>
        <v>223.56</v>
      </c>
      <c r="CR253" s="3">
        <f>(ROUND((ROUND(((ET253)*AV253*1),2)*BB253),2)+ROUND((ROUND(((AE253-(EU253))*AV253*1),2)*BS253),2))</f>
        <v>0</v>
      </c>
      <c r="CS253" s="3">
        <f>(ROUND((ROUND(((EU253)*AV253*1),2)*BS253),2)+ROUND((ROUND(((AE253-(EU253))*AV253*1),2)*BS253),2))</f>
        <v>0</v>
      </c>
      <c r="CT253" s="3">
        <f t="shared" si="316"/>
        <v>0</v>
      </c>
      <c r="CU253" s="3">
        <f t="shared" si="317"/>
        <v>0</v>
      </c>
      <c r="CV253" s="3">
        <f t="shared" si="318"/>
        <v>0</v>
      </c>
      <c r="CW253" s="3">
        <f t="shared" si="319"/>
        <v>0</v>
      </c>
      <c r="CX253" s="3">
        <f t="shared" si="320"/>
        <v>0</v>
      </c>
      <c r="CY253" s="3">
        <f>(ROUND((((S253+ROUND((ROUND(((EU253)*AV253*1),2)*BS253),2))*AT253)/100),2)+ROUND(((ROUND((ROUND(((AE253-(EU253))*AV253*1),2)*BS253),2)*AT253)/100),2))</f>
        <v>0</v>
      </c>
      <c r="CZ253" s="3">
        <f>(ROUND((((S253+ROUND((ROUND(((EU253)*AV253*1),2)*BS253),2))*AU253)/100),2)+ROUND(((ROUND((ROUND(((AE253-(EU253))*AV253*1),2)*BS253),2)*AU253)/100),2))</f>
        <v>0</v>
      </c>
      <c r="DC253" s="3" t="s">
        <v>3</v>
      </c>
      <c r="DD253" s="3" t="s">
        <v>3</v>
      </c>
      <c r="DE253" s="3" t="s">
        <v>3</v>
      </c>
      <c r="DF253" s="3" t="s">
        <v>3</v>
      </c>
      <c r="DG253" s="3" t="s">
        <v>3</v>
      </c>
      <c r="DH253" s="3" t="s">
        <v>3</v>
      </c>
      <c r="DI253" s="3" t="s">
        <v>3</v>
      </c>
      <c r="DJ253" s="3" t="s">
        <v>3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1010</v>
      </c>
      <c r="DV253" s="3" t="s">
        <v>320</v>
      </c>
      <c r="DW253" s="3" t="s">
        <v>320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55393877</v>
      </c>
      <c r="EF253" s="3">
        <v>130</v>
      </c>
      <c r="EG253" s="3" t="s">
        <v>365</v>
      </c>
      <c r="EH253" s="3">
        <v>0</v>
      </c>
      <c r="EI253" s="3" t="s">
        <v>3</v>
      </c>
      <c r="EJ253" s="3">
        <v>3</v>
      </c>
      <c r="EK253" s="3">
        <v>746</v>
      </c>
      <c r="EL253" s="3" t="s">
        <v>366</v>
      </c>
      <c r="EM253" s="3" t="s">
        <v>367</v>
      </c>
      <c r="EO253" s="3" t="s">
        <v>3</v>
      </c>
      <c r="EQ253" s="3">
        <v>131072</v>
      </c>
      <c r="ER253" s="3">
        <v>32.26</v>
      </c>
      <c r="ES253" s="3">
        <v>32.26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FQ253" s="3">
        <v>0</v>
      </c>
      <c r="FR253" s="3">
        <f>P253</f>
        <v>1341.37</v>
      </c>
      <c r="FS253" s="3">
        <v>0</v>
      </c>
      <c r="FX253" s="3">
        <v>0</v>
      </c>
      <c r="FY253" s="3">
        <v>0</v>
      </c>
      <c r="GA253" s="3" t="s">
        <v>3</v>
      </c>
      <c r="GD253" s="3">
        <v>1</v>
      </c>
      <c r="GF253" s="3">
        <v>-1427699839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321"/>
        <v>0</v>
      </c>
      <c r="GM253" s="3">
        <f t="shared" si="322"/>
        <v>1341.37</v>
      </c>
      <c r="GN253" s="3">
        <f t="shared" si="323"/>
        <v>0</v>
      </c>
      <c r="GO253" s="3">
        <f t="shared" si="324"/>
        <v>0</v>
      </c>
      <c r="GP253" s="3">
        <f t="shared" si="325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326"/>
        <v>0</v>
      </c>
      <c r="GW253" s="3">
        <v>1</v>
      </c>
      <c r="GX253" s="3">
        <f t="shared" si="327"/>
        <v>0</v>
      </c>
      <c r="HA253" s="3">
        <v>0</v>
      </c>
      <c r="HB253" s="3">
        <v>0</v>
      </c>
      <c r="HC253" s="3">
        <f t="shared" si="328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5">
      <c r="A254" s="2">
        <v>17</v>
      </c>
      <c r="B254" s="2">
        <v>1</v>
      </c>
      <c r="C254" s="2"/>
      <c r="D254" s="2"/>
      <c r="E254" s="2" t="s">
        <v>368</v>
      </c>
      <c r="F254" s="2" t="s">
        <v>369</v>
      </c>
      <c r="G254" s="2" t="s">
        <v>370</v>
      </c>
      <c r="H254" s="2" t="s">
        <v>320</v>
      </c>
      <c r="I254" s="2">
        <v>1</v>
      </c>
      <c r="J254" s="2">
        <v>0</v>
      </c>
      <c r="K254" s="2">
        <v>1</v>
      </c>
      <c r="L254" s="2"/>
      <c r="M254" s="2"/>
      <c r="N254" s="2"/>
      <c r="O254" s="2">
        <f t="shared" si="302"/>
        <v>9.2899999999999991</v>
      </c>
      <c r="P254" s="2">
        <f>ROUND((ROUND((AC254*I254),2)*BC254),2)</f>
        <v>9.2899999999999991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304"/>
        <v>0</v>
      </c>
      <c r="T254" s="2">
        <f t="shared" si="305"/>
        <v>0</v>
      </c>
      <c r="U254" s="2">
        <f t="shared" si="306"/>
        <v>0</v>
      </c>
      <c r="V254" s="2">
        <f t="shared" si="307"/>
        <v>0</v>
      </c>
      <c r="W254" s="2">
        <f t="shared" si="308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55944368</v>
      </c>
      <c r="AB254" s="2">
        <f t="shared" si="309"/>
        <v>9.2899999999999991</v>
      </c>
      <c r="AC254" s="2">
        <f>ROUND((ES254),6)</f>
        <v>9.2899999999999991</v>
      </c>
      <c r="AD254" s="2">
        <f>ROUND((((ET254)-(EU254))+AE254),6)</f>
        <v>0</v>
      </c>
      <c r="AE254" s="2">
        <f t="shared" si="333"/>
        <v>0</v>
      </c>
      <c r="AF254" s="2">
        <f t="shared" si="333"/>
        <v>0</v>
      </c>
      <c r="AG254" s="2">
        <f t="shared" si="311"/>
        <v>0</v>
      </c>
      <c r="AH254" s="2">
        <f t="shared" si="334"/>
        <v>0</v>
      </c>
      <c r="AI254" s="2">
        <f t="shared" si="334"/>
        <v>0</v>
      </c>
      <c r="AJ254" s="2">
        <f t="shared" si="313"/>
        <v>0</v>
      </c>
      <c r="AK254" s="2">
        <v>9.2899999999999991</v>
      </c>
      <c r="AL254" s="2">
        <v>9.2899999999999991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3</v>
      </c>
      <c r="BJ254" s="2" t="s">
        <v>371</v>
      </c>
      <c r="BK254" s="2"/>
      <c r="BL254" s="2"/>
      <c r="BM254" s="2">
        <v>746</v>
      </c>
      <c r="BN254" s="2">
        <v>0</v>
      </c>
      <c r="BO254" s="2" t="s">
        <v>3</v>
      </c>
      <c r="BP254" s="2">
        <v>0</v>
      </c>
      <c r="BQ254" s="2">
        <v>130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0</v>
      </c>
      <c r="CA254" s="2">
        <v>0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314"/>
        <v>9.2899999999999991</v>
      </c>
      <c r="CQ254" s="2">
        <f>ROUND((ROUND((AC254*1),2)*BC254),2)</f>
        <v>9.2899999999999991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316"/>
        <v>0</v>
      </c>
      <c r="CU254" s="2">
        <f t="shared" si="317"/>
        <v>0</v>
      </c>
      <c r="CV254" s="2">
        <f t="shared" si="318"/>
        <v>0</v>
      </c>
      <c r="CW254" s="2">
        <f t="shared" si="319"/>
        <v>0</v>
      </c>
      <c r="CX254" s="2">
        <f t="shared" si="320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320</v>
      </c>
      <c r="DW254" s="2" t="s">
        <v>320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55393877</v>
      </c>
      <c r="EF254" s="2">
        <v>130</v>
      </c>
      <c r="EG254" s="2" t="s">
        <v>365</v>
      </c>
      <c r="EH254" s="2">
        <v>0</v>
      </c>
      <c r="EI254" s="2" t="s">
        <v>3</v>
      </c>
      <c r="EJ254" s="2">
        <v>3</v>
      </c>
      <c r="EK254" s="2">
        <v>746</v>
      </c>
      <c r="EL254" s="2" t="s">
        <v>366</v>
      </c>
      <c r="EM254" s="2" t="s">
        <v>367</v>
      </c>
      <c r="EN254" s="2"/>
      <c r="EO254" s="2" t="s">
        <v>3</v>
      </c>
      <c r="EP254" s="2"/>
      <c r="EQ254" s="2">
        <v>131072</v>
      </c>
      <c r="ER254" s="2">
        <v>9.2899999999999991</v>
      </c>
      <c r="ES254" s="2">
        <v>9.2899999999999991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f>P254</f>
        <v>9.2899999999999991</v>
      </c>
      <c r="FS254" s="2">
        <v>0</v>
      </c>
      <c r="FT254" s="2"/>
      <c r="FU254" s="2"/>
      <c r="FV254" s="2"/>
      <c r="FW254" s="2"/>
      <c r="FX254" s="2">
        <v>0</v>
      </c>
      <c r="FY254" s="2">
        <v>0</v>
      </c>
      <c r="FZ254" s="2"/>
      <c r="GA254" s="2" t="s">
        <v>3</v>
      </c>
      <c r="GB254" s="2"/>
      <c r="GC254" s="2"/>
      <c r="GD254" s="2">
        <v>1</v>
      </c>
      <c r="GE254" s="2"/>
      <c r="GF254" s="2">
        <v>-1116705363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321"/>
        <v>0</v>
      </c>
      <c r="GM254" s="2">
        <f t="shared" si="322"/>
        <v>9.2899999999999991</v>
      </c>
      <c r="GN254" s="2">
        <f t="shared" si="323"/>
        <v>0</v>
      </c>
      <c r="GO254" s="2">
        <f t="shared" si="324"/>
        <v>0</v>
      </c>
      <c r="GP254" s="2">
        <f t="shared" si="325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326"/>
        <v>0</v>
      </c>
      <c r="GW254" s="2">
        <v>1</v>
      </c>
      <c r="GX254" s="2">
        <f t="shared" si="327"/>
        <v>0</v>
      </c>
      <c r="GY254" s="2"/>
      <c r="GZ254" s="2"/>
      <c r="HA254" s="2">
        <v>0</v>
      </c>
      <c r="HB254" s="2">
        <v>0</v>
      </c>
      <c r="HC254" s="2">
        <f t="shared" si="328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3">
        <v>17</v>
      </c>
      <c r="B255" s="3">
        <v>1</v>
      </c>
      <c r="E255" s="3" t="s">
        <v>368</v>
      </c>
      <c r="F255" s="3" t="s">
        <v>369</v>
      </c>
      <c r="G255" s="3" t="s">
        <v>370</v>
      </c>
      <c r="H255" s="3" t="s">
        <v>320</v>
      </c>
      <c r="I255" s="3">
        <v>1</v>
      </c>
      <c r="J255" s="3">
        <v>0</v>
      </c>
      <c r="K255" s="3">
        <v>1</v>
      </c>
      <c r="O255" s="3">
        <f t="shared" si="302"/>
        <v>78.22</v>
      </c>
      <c r="P255" s="3">
        <f>ROUND((ROUND((AC255*I255),2)*BC255),2)</f>
        <v>78.22</v>
      </c>
      <c r="Q255" s="3">
        <f>(ROUND((ROUND(((ET255)*AV255*I255),2)*BB255),2)+ROUND((ROUND(((AE255-(EU255))*AV255*I255),2)*BS255),2))</f>
        <v>0</v>
      </c>
      <c r="R255" s="3">
        <f>(ROUND((ROUND(((EU255)*AV255*I255),2)*BS255),2)+ROUND((ROUND(((AE255-(EU255))*AV255*I255),2)*BS255),2))</f>
        <v>0</v>
      </c>
      <c r="S255" s="3">
        <f t="shared" si="304"/>
        <v>0</v>
      </c>
      <c r="T255" s="3">
        <f t="shared" si="305"/>
        <v>0</v>
      </c>
      <c r="U255" s="3">
        <f t="shared" si="306"/>
        <v>0</v>
      </c>
      <c r="V255" s="3">
        <f t="shared" si="307"/>
        <v>0</v>
      </c>
      <c r="W255" s="3">
        <f t="shared" si="308"/>
        <v>0</v>
      </c>
      <c r="X255" s="3">
        <f>(ROUND((((S255+ROUND((ROUND(((EU255)*AV255*I255),2)*BS255),2))*AT255)/100),2)+ROUND(((ROUND((ROUND(((AE255-(EU255))*AV255*I255),2)*BS255),2)*AT255)/100),2))</f>
        <v>0</v>
      </c>
      <c r="Y255" s="3">
        <f>(ROUND((((S255+ROUND((ROUND(((EU255)*AV255*I255),2)*BS255),2))*AU255)/100),2)+ROUND(((ROUND((ROUND(((AE255-(EU255))*AV255*I255),2)*BS255),2)*AU255)/100),2))</f>
        <v>0</v>
      </c>
      <c r="AA255" s="3">
        <v>55944370</v>
      </c>
      <c r="AB255" s="3">
        <f t="shared" si="309"/>
        <v>9.2899999999999991</v>
      </c>
      <c r="AC255" s="3">
        <f>ROUND((ES255),6)</f>
        <v>9.2899999999999991</v>
      </c>
      <c r="AD255" s="3">
        <f>ROUND((((ET255)-(EU255))+AE255),6)</f>
        <v>0</v>
      </c>
      <c r="AE255" s="3">
        <f t="shared" si="333"/>
        <v>0</v>
      </c>
      <c r="AF255" s="3">
        <f t="shared" si="333"/>
        <v>0</v>
      </c>
      <c r="AG255" s="3">
        <f t="shared" si="311"/>
        <v>0</v>
      </c>
      <c r="AH255" s="3">
        <f t="shared" si="334"/>
        <v>0</v>
      </c>
      <c r="AI255" s="3">
        <f t="shared" si="334"/>
        <v>0</v>
      </c>
      <c r="AJ255" s="3">
        <f t="shared" si="313"/>
        <v>0</v>
      </c>
      <c r="AK255" s="3">
        <v>9.2899999999999991</v>
      </c>
      <c r="AL255" s="3">
        <v>9.2899999999999991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8.42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3</v>
      </c>
      <c r="BJ255" s="3" t="s">
        <v>371</v>
      </c>
      <c r="BM255" s="3">
        <v>746</v>
      </c>
      <c r="BN255" s="3">
        <v>0</v>
      </c>
      <c r="BO255" s="3" t="s">
        <v>3</v>
      </c>
      <c r="BP255" s="3">
        <v>0</v>
      </c>
      <c r="BQ255" s="3">
        <v>130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0</v>
      </c>
      <c r="CA255" s="3">
        <v>0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314"/>
        <v>78.22</v>
      </c>
      <c r="CQ255" s="3">
        <f>ROUND((ROUND((AC255*1),2)*BC255),2)</f>
        <v>78.22</v>
      </c>
      <c r="CR255" s="3">
        <f>(ROUND((ROUND(((ET255)*AV255*1),2)*BB255),2)+ROUND((ROUND(((AE255-(EU255))*AV255*1),2)*BS255),2))</f>
        <v>0</v>
      </c>
      <c r="CS255" s="3">
        <f>(ROUND((ROUND(((EU255)*AV255*1),2)*BS255),2)+ROUND((ROUND(((AE255-(EU255))*AV255*1),2)*BS255),2))</f>
        <v>0</v>
      </c>
      <c r="CT255" s="3">
        <f t="shared" si="316"/>
        <v>0</v>
      </c>
      <c r="CU255" s="3">
        <f t="shared" si="317"/>
        <v>0</v>
      </c>
      <c r="CV255" s="3">
        <f t="shared" si="318"/>
        <v>0</v>
      </c>
      <c r="CW255" s="3">
        <f t="shared" si="319"/>
        <v>0</v>
      </c>
      <c r="CX255" s="3">
        <f t="shared" si="320"/>
        <v>0</v>
      </c>
      <c r="CY255" s="3">
        <f>(ROUND((((S255+ROUND((ROUND(((EU255)*AV255*1),2)*BS255),2))*AT255)/100),2)+ROUND(((ROUND((ROUND(((AE255-(EU255))*AV255*1),2)*BS255),2)*AT255)/100),2))</f>
        <v>0</v>
      </c>
      <c r="CZ255" s="3">
        <f>(ROUND((((S255+ROUND((ROUND(((EU255)*AV255*1),2)*BS255),2))*AU255)/100),2)+ROUND(((ROUND((ROUND(((AE255-(EU255))*AV255*1),2)*BS255),2)*AU255)/100),2))</f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320</v>
      </c>
      <c r="DW255" s="3" t="s">
        <v>320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55393877</v>
      </c>
      <c r="EF255" s="3">
        <v>130</v>
      </c>
      <c r="EG255" s="3" t="s">
        <v>365</v>
      </c>
      <c r="EH255" s="3">
        <v>0</v>
      </c>
      <c r="EI255" s="3" t="s">
        <v>3</v>
      </c>
      <c r="EJ255" s="3">
        <v>3</v>
      </c>
      <c r="EK255" s="3">
        <v>746</v>
      </c>
      <c r="EL255" s="3" t="s">
        <v>366</v>
      </c>
      <c r="EM255" s="3" t="s">
        <v>367</v>
      </c>
      <c r="EO255" s="3" t="s">
        <v>3</v>
      </c>
      <c r="EQ255" s="3">
        <v>131072</v>
      </c>
      <c r="ER255" s="3">
        <v>9.2899999999999991</v>
      </c>
      <c r="ES255" s="3">
        <v>9.2899999999999991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FQ255" s="3">
        <v>0</v>
      </c>
      <c r="FR255" s="3">
        <f>P255</f>
        <v>78.22</v>
      </c>
      <c r="FS255" s="3">
        <v>0</v>
      </c>
      <c r="FX255" s="3">
        <v>0</v>
      </c>
      <c r="FY255" s="3">
        <v>0</v>
      </c>
      <c r="GA255" s="3" t="s">
        <v>3</v>
      </c>
      <c r="GD255" s="3">
        <v>1</v>
      </c>
      <c r="GF255" s="3">
        <v>-1116705363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321"/>
        <v>0</v>
      </c>
      <c r="GM255" s="3">
        <f t="shared" si="322"/>
        <v>78.22</v>
      </c>
      <c r="GN255" s="3">
        <f t="shared" si="323"/>
        <v>0</v>
      </c>
      <c r="GO255" s="3">
        <f t="shared" si="324"/>
        <v>0</v>
      </c>
      <c r="GP255" s="3">
        <f t="shared" si="325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326"/>
        <v>0</v>
      </c>
      <c r="GW255" s="3">
        <v>1</v>
      </c>
      <c r="GX255" s="3">
        <f t="shared" si="327"/>
        <v>0</v>
      </c>
      <c r="HA255" s="3">
        <v>0</v>
      </c>
      <c r="HB255" s="3">
        <v>0</v>
      </c>
      <c r="HC255" s="3">
        <f t="shared" si="328"/>
        <v>0</v>
      </c>
      <c r="HE255" s="3" t="s">
        <v>3</v>
      </c>
      <c r="HF255" s="3" t="s">
        <v>3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7" spans="1:206" ht="13" x14ac:dyDescent="0.3">
      <c r="A257" s="11">
        <v>51</v>
      </c>
      <c r="B257" s="11">
        <f>B228</f>
        <v>1</v>
      </c>
      <c r="C257" s="11">
        <f>A228</f>
        <v>4</v>
      </c>
      <c r="D257" s="11">
        <f>ROW(A228)</f>
        <v>228</v>
      </c>
      <c r="E257" s="11"/>
      <c r="F257" s="11" t="str">
        <f>IF(F228&lt;&gt;"",F228,"")</f>
        <v>Новый раздел</v>
      </c>
      <c r="G257" s="11" t="str">
        <f>IF(G228&lt;&gt;"",G228,"")</f>
        <v>Оборудование для диспетчеризации</v>
      </c>
      <c r="H257" s="11">
        <v>0</v>
      </c>
      <c r="I257" s="11"/>
      <c r="J257" s="11"/>
      <c r="K257" s="11"/>
      <c r="L257" s="11"/>
      <c r="M257" s="11"/>
      <c r="N257" s="11"/>
      <c r="O257" s="11">
        <f t="shared" ref="O257:T257" si="335">ROUND(AB257,2)</f>
        <v>17987.03</v>
      </c>
      <c r="P257" s="11">
        <f t="shared" si="335"/>
        <v>17851.759999999998</v>
      </c>
      <c r="Q257" s="11">
        <f t="shared" si="335"/>
        <v>50.15</v>
      </c>
      <c r="R257" s="11">
        <f t="shared" si="335"/>
        <v>7.62</v>
      </c>
      <c r="S257" s="11">
        <f t="shared" si="335"/>
        <v>85.12</v>
      </c>
      <c r="T257" s="11">
        <f t="shared" si="335"/>
        <v>0</v>
      </c>
      <c r="U257" s="11">
        <f>AH257</f>
        <v>7.1577107999999994</v>
      </c>
      <c r="V257" s="11">
        <f>AI257</f>
        <v>0</v>
      </c>
      <c r="W257" s="11">
        <f>ROUND(AJ257,2)</f>
        <v>0</v>
      </c>
      <c r="X257" s="11">
        <f>ROUND(AK257,2)</f>
        <v>83.47</v>
      </c>
      <c r="Y257" s="11">
        <f>ROUND(AL257,2)</f>
        <v>42.66</v>
      </c>
      <c r="Z257" s="11"/>
      <c r="AA257" s="11"/>
      <c r="AB257" s="11">
        <f>ROUND(SUMIF(AA232:AA255,"=55944368",O232:O255),2)</f>
        <v>17987.03</v>
      </c>
      <c r="AC257" s="11">
        <f>ROUND(SUMIF(AA232:AA255,"=55944368",P232:P255),2)</f>
        <v>17851.759999999998</v>
      </c>
      <c r="AD257" s="11">
        <f>ROUND(SUMIF(AA232:AA255,"=55944368",Q232:Q255),2)</f>
        <v>50.15</v>
      </c>
      <c r="AE257" s="11">
        <f>ROUND(SUMIF(AA232:AA255,"=55944368",R232:R255),2)</f>
        <v>7.62</v>
      </c>
      <c r="AF257" s="11">
        <f>ROUND(SUMIF(AA232:AA255,"=55944368",S232:S255),2)</f>
        <v>85.12</v>
      </c>
      <c r="AG257" s="11">
        <f>ROUND(SUMIF(AA232:AA255,"=55944368",T232:T255),2)</f>
        <v>0</v>
      </c>
      <c r="AH257" s="11">
        <f>SUMIF(AA232:AA255,"=55944368",U232:U255)</f>
        <v>7.1577107999999994</v>
      </c>
      <c r="AI257" s="11">
        <f>SUMIF(AA232:AA255,"=55944368",V232:V255)</f>
        <v>0</v>
      </c>
      <c r="AJ257" s="11">
        <f>ROUND(SUMIF(AA232:AA255,"=55944368",W232:W255),2)</f>
        <v>0</v>
      </c>
      <c r="AK257" s="11">
        <f>ROUND(SUMIF(AA232:AA255,"=55944368",X232:X255),2)</f>
        <v>83.47</v>
      </c>
      <c r="AL257" s="11">
        <f>ROUND(SUMIF(AA232:AA255,"=55944368",Y232:Y255),2)</f>
        <v>42.66</v>
      </c>
      <c r="AM257" s="11"/>
      <c r="AN257" s="11"/>
      <c r="AO257" s="11">
        <f t="shared" ref="AO257:BD257" si="336">ROUND(BX257,2)</f>
        <v>0</v>
      </c>
      <c r="AP257" s="11">
        <f t="shared" si="336"/>
        <v>17849.419999999998</v>
      </c>
      <c r="AQ257" s="11">
        <f t="shared" si="336"/>
        <v>0</v>
      </c>
      <c r="AR257" s="11">
        <f t="shared" si="336"/>
        <v>18113.16</v>
      </c>
      <c r="AS257" s="11">
        <f t="shared" si="336"/>
        <v>0</v>
      </c>
      <c r="AT257" s="11">
        <f t="shared" si="336"/>
        <v>263.74</v>
      </c>
      <c r="AU257" s="11">
        <f t="shared" si="336"/>
        <v>0</v>
      </c>
      <c r="AV257" s="11">
        <f t="shared" si="336"/>
        <v>17851.759999999998</v>
      </c>
      <c r="AW257" s="11">
        <f t="shared" si="336"/>
        <v>2.34</v>
      </c>
      <c r="AX257" s="11">
        <f t="shared" si="336"/>
        <v>0</v>
      </c>
      <c r="AY257" s="11">
        <f t="shared" si="336"/>
        <v>2.34</v>
      </c>
      <c r="AZ257" s="11">
        <f t="shared" si="336"/>
        <v>17849.419999999998</v>
      </c>
      <c r="BA257" s="11">
        <f t="shared" si="336"/>
        <v>0</v>
      </c>
      <c r="BB257" s="11">
        <f t="shared" si="336"/>
        <v>0</v>
      </c>
      <c r="BC257" s="11">
        <f t="shared" si="336"/>
        <v>0</v>
      </c>
      <c r="BD257" s="11">
        <f t="shared" si="336"/>
        <v>0</v>
      </c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>
        <f>ROUND(SUMIF(AA232:AA255,"=55944368",FQ232:FQ255),2)</f>
        <v>0</v>
      </c>
      <c r="BY257" s="11">
        <f>ROUND(SUMIF(AA232:AA255,"=55944368",FR232:FR255),2)</f>
        <v>17849.419999999998</v>
      </c>
      <c r="BZ257" s="11">
        <f>ROUND(SUMIF(AA232:AA255,"=55944368",GL232:GL255),2)</f>
        <v>0</v>
      </c>
      <c r="CA257" s="11">
        <f>ROUND(SUMIF(AA232:AA255,"=55944368",GM232:GM255),2)</f>
        <v>18113.16</v>
      </c>
      <c r="CB257" s="11">
        <f>ROUND(SUMIF(AA232:AA255,"=55944368",GN232:GN255),2)</f>
        <v>0</v>
      </c>
      <c r="CC257" s="11">
        <f>ROUND(SUMIF(AA232:AA255,"=55944368",GO232:GO255),2)</f>
        <v>263.74</v>
      </c>
      <c r="CD257" s="11">
        <f>ROUND(SUMIF(AA232:AA255,"=55944368",GP232:GP255),2)</f>
        <v>0</v>
      </c>
      <c r="CE257" s="11">
        <f>AC257-BX257</f>
        <v>17851.759999999998</v>
      </c>
      <c r="CF257" s="11">
        <f>AC257-BY257</f>
        <v>2.3400000000001455</v>
      </c>
      <c r="CG257" s="11">
        <f>BX257-BZ257</f>
        <v>0</v>
      </c>
      <c r="CH257" s="11">
        <f>AC257-BX257-BY257+BZ257</f>
        <v>2.3400000000001455</v>
      </c>
      <c r="CI257" s="11">
        <f>BY257-BZ257</f>
        <v>17849.419999999998</v>
      </c>
      <c r="CJ257" s="11">
        <f>ROUND(SUMIF(AA232:AA255,"=55944368",GX232:GX255),2)</f>
        <v>0</v>
      </c>
      <c r="CK257" s="11">
        <f>ROUND(SUMIF(AA232:AA255,"=55944368",GY232:GY255),2)</f>
        <v>0</v>
      </c>
      <c r="CL257" s="11">
        <f>ROUND(SUMIF(AA232:AA255,"=55944368",GZ232:GZ255),2)</f>
        <v>0</v>
      </c>
      <c r="CM257" s="11">
        <f>ROUND(SUMIF(AA232:AA255,"=55944368",HD232:HD255),2)</f>
        <v>0</v>
      </c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2">
        <f t="shared" ref="DG257:DL257" si="337">ROUND(DT257,2)</f>
        <v>140680.29999999999</v>
      </c>
      <c r="DH257" s="12">
        <f t="shared" si="337"/>
        <v>135028.09</v>
      </c>
      <c r="DI257" s="12">
        <f t="shared" si="337"/>
        <v>855.71</v>
      </c>
      <c r="DJ257" s="12">
        <f t="shared" si="337"/>
        <v>429.39</v>
      </c>
      <c r="DK257" s="12">
        <f t="shared" si="337"/>
        <v>4796.5</v>
      </c>
      <c r="DL257" s="12">
        <f t="shared" si="337"/>
        <v>0</v>
      </c>
      <c r="DM257" s="12">
        <f>DZ257</f>
        <v>7.1577107999999994</v>
      </c>
      <c r="DN257" s="12">
        <f>EA257</f>
        <v>0</v>
      </c>
      <c r="DO257" s="12">
        <f>ROUND(EB257,2)</f>
        <v>0</v>
      </c>
      <c r="DP257" s="12">
        <f>ROUND(EC257,2)</f>
        <v>4703.3100000000004</v>
      </c>
      <c r="DQ257" s="12">
        <f>ROUND(ED257,2)</f>
        <v>2403.91</v>
      </c>
      <c r="DR257" s="12"/>
      <c r="DS257" s="12"/>
      <c r="DT257" s="12">
        <f>ROUND(SUMIF(AA232:AA255,"=55944370",O232:O255),2)</f>
        <v>140680.29999999999</v>
      </c>
      <c r="DU257" s="12">
        <f>ROUND(SUMIF(AA232:AA255,"=55944370",P232:P255),2)</f>
        <v>135028.09</v>
      </c>
      <c r="DV257" s="12">
        <f>ROUND(SUMIF(AA232:AA255,"=55944370",Q232:Q255),2)</f>
        <v>855.71</v>
      </c>
      <c r="DW257" s="12">
        <f>ROUND(SUMIF(AA232:AA255,"=55944370",R232:R255),2)</f>
        <v>429.39</v>
      </c>
      <c r="DX257" s="12">
        <f>ROUND(SUMIF(AA232:AA255,"=55944370",S232:S255),2)</f>
        <v>4796.5</v>
      </c>
      <c r="DY257" s="12">
        <f>ROUND(SUMIF(AA232:AA255,"=55944370",T232:T255),2)</f>
        <v>0</v>
      </c>
      <c r="DZ257" s="12">
        <f>SUMIF(AA232:AA255,"=55944370",U232:U255)</f>
        <v>7.1577107999999994</v>
      </c>
      <c r="EA257" s="12">
        <f>SUMIF(AA232:AA255,"=55944370",V232:V255)</f>
        <v>0</v>
      </c>
      <c r="EB257" s="12">
        <f>ROUND(SUMIF(AA232:AA255,"=55944370",W232:W255),2)</f>
        <v>0</v>
      </c>
      <c r="EC257" s="12">
        <f>ROUND(SUMIF(AA232:AA255,"=55944370",X232:X255),2)</f>
        <v>4703.3100000000004</v>
      </c>
      <c r="ED257" s="12">
        <f>ROUND(SUMIF(AA232:AA255,"=55944370",Y232:Y255),2)</f>
        <v>2403.91</v>
      </c>
      <c r="EE257" s="12"/>
      <c r="EF257" s="12"/>
      <c r="EG257" s="12">
        <f t="shared" ref="EG257:EV257" si="338">ROUND(FP257,2)</f>
        <v>0</v>
      </c>
      <c r="EH257" s="12">
        <f t="shared" si="338"/>
        <v>135004.13</v>
      </c>
      <c r="EI257" s="12">
        <f t="shared" si="338"/>
        <v>0</v>
      </c>
      <c r="EJ257" s="12">
        <f t="shared" si="338"/>
        <v>147787.51999999999</v>
      </c>
      <c r="EK257" s="12">
        <f t="shared" si="338"/>
        <v>0</v>
      </c>
      <c r="EL257" s="12">
        <f t="shared" si="338"/>
        <v>12783.39</v>
      </c>
      <c r="EM257" s="12">
        <f t="shared" si="338"/>
        <v>0</v>
      </c>
      <c r="EN257" s="12">
        <f t="shared" si="338"/>
        <v>135028.09</v>
      </c>
      <c r="EO257" s="12">
        <f t="shared" si="338"/>
        <v>23.96</v>
      </c>
      <c r="EP257" s="12">
        <f t="shared" si="338"/>
        <v>0</v>
      </c>
      <c r="EQ257" s="12">
        <f t="shared" si="338"/>
        <v>23.96</v>
      </c>
      <c r="ER257" s="12">
        <f t="shared" si="338"/>
        <v>135004.13</v>
      </c>
      <c r="ES257" s="12">
        <f t="shared" si="338"/>
        <v>0</v>
      </c>
      <c r="ET257" s="12">
        <f t="shared" si="338"/>
        <v>0</v>
      </c>
      <c r="EU257" s="12">
        <f t="shared" si="338"/>
        <v>0</v>
      </c>
      <c r="EV257" s="12">
        <f t="shared" si="338"/>
        <v>0</v>
      </c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>
        <f>ROUND(SUMIF(AA232:AA255,"=55944370",FQ232:FQ255),2)</f>
        <v>0</v>
      </c>
      <c r="FQ257" s="12">
        <f>ROUND(SUMIF(AA232:AA255,"=55944370",FR232:FR255),2)</f>
        <v>135004.13</v>
      </c>
      <c r="FR257" s="12">
        <f>ROUND(SUMIF(AA232:AA255,"=55944370",GL232:GL255),2)</f>
        <v>0</v>
      </c>
      <c r="FS257" s="12">
        <f>ROUND(SUMIF(AA232:AA255,"=55944370",GM232:GM255),2)</f>
        <v>147787.51999999999</v>
      </c>
      <c r="FT257" s="12">
        <f>ROUND(SUMIF(AA232:AA255,"=55944370",GN232:GN255),2)</f>
        <v>0</v>
      </c>
      <c r="FU257" s="12">
        <f>ROUND(SUMIF(AA232:AA255,"=55944370",GO232:GO255),2)</f>
        <v>12783.39</v>
      </c>
      <c r="FV257" s="12">
        <f>ROUND(SUMIF(AA232:AA255,"=55944370",GP232:GP255),2)</f>
        <v>0</v>
      </c>
      <c r="FW257" s="12">
        <f>DU257-FP257</f>
        <v>135028.09</v>
      </c>
      <c r="FX257" s="12">
        <f>DU257-FQ257</f>
        <v>23.959999999991851</v>
      </c>
      <c r="FY257" s="12">
        <f>FP257-FR257</f>
        <v>0</v>
      </c>
      <c r="FZ257" s="12">
        <f>DU257-FP257-FQ257+FR257</f>
        <v>23.959999999991851</v>
      </c>
      <c r="GA257" s="12">
        <f>FQ257-FR257</f>
        <v>135004.13</v>
      </c>
      <c r="GB257" s="12">
        <f>ROUND(SUMIF(AA232:AA255,"=55944370",GX232:GX255),2)</f>
        <v>0</v>
      </c>
      <c r="GC257" s="12">
        <f>ROUND(SUMIF(AA232:AA255,"=55944370",GY232:GY255),2)</f>
        <v>0</v>
      </c>
      <c r="GD257" s="12">
        <f>ROUND(SUMIF(AA232:AA255,"=55944370",GZ232:GZ255),2)</f>
        <v>0</v>
      </c>
      <c r="GE257" s="12">
        <f>ROUND(SUMIF(AA232:AA255,"=55944370",HD232:HD255),2)</f>
        <v>0</v>
      </c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>
        <v>0</v>
      </c>
    </row>
    <row r="259" spans="1:206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201</v>
      </c>
      <c r="F259" s="13">
        <f>ROUND(Source!O257,O259)</f>
        <v>17987.03</v>
      </c>
      <c r="G259" s="13" t="s">
        <v>151</v>
      </c>
      <c r="H259" s="13" t="s">
        <v>152</v>
      </c>
      <c r="I259" s="13"/>
      <c r="J259" s="13"/>
      <c r="K259" s="13">
        <v>201</v>
      </c>
      <c r="L259" s="13">
        <v>1</v>
      </c>
      <c r="M259" s="13">
        <v>3</v>
      </c>
      <c r="N259" s="13" t="s">
        <v>3</v>
      </c>
      <c r="O259" s="13">
        <v>2</v>
      </c>
      <c r="P259" s="13">
        <f>ROUND(Source!DG257,O259)</f>
        <v>140680.29999999999</v>
      </c>
      <c r="Q259" s="13"/>
      <c r="R259" s="13"/>
      <c r="S259" s="13"/>
      <c r="T259" s="13"/>
      <c r="U259" s="13"/>
      <c r="V259" s="13"/>
      <c r="W259" s="13">
        <v>17987.03</v>
      </c>
      <c r="X259" s="13">
        <v>1</v>
      </c>
      <c r="Y259" s="13">
        <v>17987.03</v>
      </c>
      <c r="Z259" s="13">
        <v>140680.29999999999</v>
      </c>
      <c r="AA259" s="13">
        <v>1</v>
      </c>
      <c r="AB259" s="13">
        <v>140680.29999999999</v>
      </c>
    </row>
    <row r="260" spans="1:206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202</v>
      </c>
      <c r="F260" s="13">
        <f>ROUND(Source!P257,O260)</f>
        <v>17851.759999999998</v>
      </c>
      <c r="G260" s="13" t="s">
        <v>153</v>
      </c>
      <c r="H260" s="13" t="s">
        <v>154</v>
      </c>
      <c r="I260" s="13"/>
      <c r="J260" s="13"/>
      <c r="K260" s="13">
        <v>202</v>
      </c>
      <c r="L260" s="13">
        <v>2</v>
      </c>
      <c r="M260" s="13">
        <v>3</v>
      </c>
      <c r="N260" s="13" t="s">
        <v>3</v>
      </c>
      <c r="O260" s="13">
        <v>2</v>
      </c>
      <c r="P260" s="13">
        <f>ROUND(Source!DH257,O260)</f>
        <v>135028.09</v>
      </c>
      <c r="Q260" s="13"/>
      <c r="R260" s="13"/>
      <c r="S260" s="13"/>
      <c r="T260" s="13"/>
      <c r="U260" s="13"/>
      <c r="V260" s="13"/>
      <c r="W260" s="13">
        <v>17851.759999999998</v>
      </c>
      <c r="X260" s="13">
        <v>1</v>
      </c>
      <c r="Y260" s="13">
        <v>17851.759999999998</v>
      </c>
      <c r="Z260" s="13">
        <v>135028.09</v>
      </c>
      <c r="AA260" s="13">
        <v>1</v>
      </c>
      <c r="AB260" s="13">
        <v>135028.09</v>
      </c>
    </row>
    <row r="261" spans="1:206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222</v>
      </c>
      <c r="F261" s="13">
        <f>ROUND(Source!AO257,O261)</f>
        <v>0</v>
      </c>
      <c r="G261" s="13" t="s">
        <v>155</v>
      </c>
      <c r="H261" s="13" t="s">
        <v>156</v>
      </c>
      <c r="I261" s="13"/>
      <c r="J261" s="13"/>
      <c r="K261" s="13">
        <v>222</v>
      </c>
      <c r="L261" s="13">
        <v>3</v>
      </c>
      <c r="M261" s="13">
        <v>3</v>
      </c>
      <c r="N261" s="13" t="s">
        <v>3</v>
      </c>
      <c r="O261" s="13">
        <v>2</v>
      </c>
      <c r="P261" s="13">
        <f>ROUND(Source!EG257,O261)</f>
        <v>0</v>
      </c>
      <c r="Q261" s="13"/>
      <c r="R261" s="13"/>
      <c r="S261" s="13"/>
      <c r="T261" s="13"/>
      <c r="U261" s="13"/>
      <c r="V261" s="13"/>
      <c r="W261" s="13">
        <v>0</v>
      </c>
      <c r="X261" s="13">
        <v>1</v>
      </c>
      <c r="Y261" s="13">
        <v>0</v>
      </c>
      <c r="Z261" s="13">
        <v>0</v>
      </c>
      <c r="AA261" s="13">
        <v>1</v>
      </c>
      <c r="AB261" s="13">
        <v>0</v>
      </c>
    </row>
    <row r="262" spans="1:206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225</v>
      </c>
      <c r="F262" s="13">
        <f>ROUND(Source!AV257,O262)</f>
        <v>17851.759999999998</v>
      </c>
      <c r="G262" s="13" t="s">
        <v>157</v>
      </c>
      <c r="H262" s="13" t="s">
        <v>158</v>
      </c>
      <c r="I262" s="13"/>
      <c r="J262" s="13"/>
      <c r="K262" s="13">
        <v>225</v>
      </c>
      <c r="L262" s="13">
        <v>4</v>
      </c>
      <c r="M262" s="13">
        <v>3</v>
      </c>
      <c r="N262" s="13" t="s">
        <v>3</v>
      </c>
      <c r="O262" s="13">
        <v>2</v>
      </c>
      <c r="P262" s="13">
        <f>ROUND(Source!EN257,O262)</f>
        <v>135028.09</v>
      </c>
      <c r="Q262" s="13"/>
      <c r="R262" s="13"/>
      <c r="S262" s="13"/>
      <c r="T262" s="13"/>
      <c r="U262" s="13"/>
      <c r="V262" s="13"/>
      <c r="W262" s="13">
        <v>17851.759999999998</v>
      </c>
      <c r="X262" s="13">
        <v>1</v>
      </c>
      <c r="Y262" s="13">
        <v>17851.759999999998</v>
      </c>
      <c r="Z262" s="13">
        <v>135028.09</v>
      </c>
      <c r="AA262" s="13">
        <v>1</v>
      </c>
      <c r="AB262" s="13">
        <v>135028.09</v>
      </c>
    </row>
    <row r="263" spans="1:206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226</v>
      </c>
      <c r="F263" s="13">
        <f>ROUND(Source!AW257,O263)</f>
        <v>2.34</v>
      </c>
      <c r="G263" s="13" t="s">
        <v>159</v>
      </c>
      <c r="H263" s="13" t="s">
        <v>160</v>
      </c>
      <c r="I263" s="13"/>
      <c r="J263" s="13"/>
      <c r="K263" s="13">
        <v>226</v>
      </c>
      <c r="L263" s="13">
        <v>5</v>
      </c>
      <c r="M263" s="13">
        <v>3</v>
      </c>
      <c r="N263" s="13" t="s">
        <v>3</v>
      </c>
      <c r="O263" s="13">
        <v>2</v>
      </c>
      <c r="P263" s="13">
        <f>ROUND(Source!EO257,O263)</f>
        <v>23.96</v>
      </c>
      <c r="Q263" s="13"/>
      <c r="R263" s="13"/>
      <c r="S263" s="13"/>
      <c r="T263" s="13"/>
      <c r="U263" s="13"/>
      <c r="V263" s="13"/>
      <c r="W263" s="13">
        <v>2.34</v>
      </c>
      <c r="X263" s="13">
        <v>1</v>
      </c>
      <c r="Y263" s="13">
        <v>2.34</v>
      </c>
      <c r="Z263" s="13">
        <v>23.96</v>
      </c>
      <c r="AA263" s="13">
        <v>1</v>
      </c>
      <c r="AB263" s="13">
        <v>23.96</v>
      </c>
    </row>
    <row r="264" spans="1:206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227</v>
      </c>
      <c r="F264" s="13">
        <f>ROUND(Source!AX257,O264)</f>
        <v>0</v>
      </c>
      <c r="G264" s="13" t="s">
        <v>161</v>
      </c>
      <c r="H264" s="13" t="s">
        <v>162</v>
      </c>
      <c r="I264" s="13"/>
      <c r="J264" s="13"/>
      <c r="K264" s="13">
        <v>227</v>
      </c>
      <c r="L264" s="13">
        <v>6</v>
      </c>
      <c r="M264" s="13">
        <v>3</v>
      </c>
      <c r="N264" s="13" t="s">
        <v>3</v>
      </c>
      <c r="O264" s="13">
        <v>2</v>
      </c>
      <c r="P264" s="13">
        <f>ROUND(Source!EP257,O264)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06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228</v>
      </c>
      <c r="F265" s="13">
        <f>ROUND(Source!AY257,O265)</f>
        <v>2.34</v>
      </c>
      <c r="G265" s="13" t="s">
        <v>163</v>
      </c>
      <c r="H265" s="13" t="s">
        <v>164</v>
      </c>
      <c r="I265" s="13"/>
      <c r="J265" s="13"/>
      <c r="K265" s="13">
        <v>228</v>
      </c>
      <c r="L265" s="13">
        <v>7</v>
      </c>
      <c r="M265" s="13">
        <v>3</v>
      </c>
      <c r="N265" s="13" t="s">
        <v>3</v>
      </c>
      <c r="O265" s="13">
        <v>2</v>
      </c>
      <c r="P265" s="13">
        <f>ROUND(Source!EQ257,O265)</f>
        <v>23.96</v>
      </c>
      <c r="Q265" s="13"/>
      <c r="R265" s="13"/>
      <c r="S265" s="13"/>
      <c r="T265" s="13"/>
      <c r="U265" s="13"/>
      <c r="V265" s="13"/>
      <c r="W265" s="13">
        <v>2.34</v>
      </c>
      <c r="X265" s="13">
        <v>1</v>
      </c>
      <c r="Y265" s="13">
        <v>2.34</v>
      </c>
      <c r="Z265" s="13">
        <v>23.96</v>
      </c>
      <c r="AA265" s="13">
        <v>1</v>
      </c>
      <c r="AB265" s="13">
        <v>23.96</v>
      </c>
    </row>
    <row r="266" spans="1:206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216</v>
      </c>
      <c r="F266" s="13">
        <f>ROUND(Source!AP257,O266)</f>
        <v>17849.419999999998</v>
      </c>
      <c r="G266" s="13" t="s">
        <v>165</v>
      </c>
      <c r="H266" s="13" t="s">
        <v>166</v>
      </c>
      <c r="I266" s="13"/>
      <c r="J266" s="13"/>
      <c r="K266" s="13">
        <v>216</v>
      </c>
      <c r="L266" s="13">
        <v>8</v>
      </c>
      <c r="M266" s="13">
        <v>3</v>
      </c>
      <c r="N266" s="13" t="s">
        <v>3</v>
      </c>
      <c r="O266" s="13">
        <v>2</v>
      </c>
      <c r="P266" s="13">
        <f>ROUND(Source!EH257,O266)</f>
        <v>135004.13</v>
      </c>
      <c r="Q266" s="13"/>
      <c r="R266" s="13"/>
      <c r="S266" s="13"/>
      <c r="T266" s="13"/>
      <c r="U266" s="13"/>
      <c r="V266" s="13"/>
      <c r="W266" s="13">
        <v>17849.419999999998</v>
      </c>
      <c r="X266" s="13">
        <v>1</v>
      </c>
      <c r="Y266" s="13">
        <v>17849.419999999998</v>
      </c>
      <c r="Z266" s="13">
        <v>135004.13</v>
      </c>
      <c r="AA266" s="13">
        <v>1</v>
      </c>
      <c r="AB266" s="13">
        <v>135004.13</v>
      </c>
    </row>
    <row r="267" spans="1:206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223</v>
      </c>
      <c r="F267" s="13">
        <f>ROUND(Source!AQ257,O267)</f>
        <v>0</v>
      </c>
      <c r="G267" s="13" t="s">
        <v>167</v>
      </c>
      <c r="H267" s="13" t="s">
        <v>168</v>
      </c>
      <c r="I267" s="13"/>
      <c r="J267" s="13"/>
      <c r="K267" s="13">
        <v>223</v>
      </c>
      <c r="L267" s="13">
        <v>9</v>
      </c>
      <c r="M267" s="13">
        <v>3</v>
      </c>
      <c r="N267" s="13" t="s">
        <v>3</v>
      </c>
      <c r="O267" s="13">
        <v>2</v>
      </c>
      <c r="P267" s="13">
        <f>ROUND(Source!EI257,O267)</f>
        <v>0</v>
      </c>
      <c r="Q267" s="13"/>
      <c r="R267" s="13"/>
      <c r="S267" s="13"/>
      <c r="T267" s="13"/>
      <c r="U267" s="13"/>
      <c r="V267" s="13"/>
      <c r="W267" s="13">
        <v>0</v>
      </c>
      <c r="X267" s="13">
        <v>1</v>
      </c>
      <c r="Y267" s="13">
        <v>0</v>
      </c>
      <c r="Z267" s="13">
        <v>0</v>
      </c>
      <c r="AA267" s="13">
        <v>1</v>
      </c>
      <c r="AB267" s="13">
        <v>0</v>
      </c>
    </row>
    <row r="268" spans="1:206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229</v>
      </c>
      <c r="F268" s="13">
        <f>ROUND(Source!AZ257,O268)</f>
        <v>17849.419999999998</v>
      </c>
      <c r="G268" s="13" t="s">
        <v>169</v>
      </c>
      <c r="H268" s="13" t="s">
        <v>170</v>
      </c>
      <c r="I268" s="13"/>
      <c r="J268" s="13"/>
      <c r="K268" s="13">
        <v>229</v>
      </c>
      <c r="L268" s="13">
        <v>10</v>
      </c>
      <c r="M268" s="13">
        <v>3</v>
      </c>
      <c r="N268" s="13" t="s">
        <v>3</v>
      </c>
      <c r="O268" s="13">
        <v>2</v>
      </c>
      <c r="P268" s="13">
        <f>ROUND(Source!ER257,O268)</f>
        <v>135004.13</v>
      </c>
      <c r="Q268" s="13"/>
      <c r="R268" s="13"/>
      <c r="S268" s="13"/>
      <c r="T268" s="13"/>
      <c r="U268" s="13"/>
      <c r="V268" s="13"/>
      <c r="W268" s="13">
        <v>17849.419999999998</v>
      </c>
      <c r="X268" s="13">
        <v>1</v>
      </c>
      <c r="Y268" s="13">
        <v>17849.419999999998</v>
      </c>
      <c r="Z268" s="13">
        <v>135004.13</v>
      </c>
      <c r="AA268" s="13">
        <v>1</v>
      </c>
      <c r="AB268" s="13">
        <v>135004.13</v>
      </c>
    </row>
    <row r="269" spans="1:206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203</v>
      </c>
      <c r="F269" s="13">
        <f>ROUND(Source!Q257,O269)</f>
        <v>50.15</v>
      </c>
      <c r="G269" s="13" t="s">
        <v>171</v>
      </c>
      <c r="H269" s="13" t="s">
        <v>172</v>
      </c>
      <c r="I269" s="13"/>
      <c r="J269" s="13"/>
      <c r="K269" s="13">
        <v>203</v>
      </c>
      <c r="L269" s="13">
        <v>11</v>
      </c>
      <c r="M269" s="13">
        <v>3</v>
      </c>
      <c r="N269" s="13" t="s">
        <v>3</v>
      </c>
      <c r="O269" s="13">
        <v>2</v>
      </c>
      <c r="P269" s="13">
        <f>ROUND(Source!DI257,O269)</f>
        <v>855.71</v>
      </c>
      <c r="Q269" s="13"/>
      <c r="R269" s="13"/>
      <c r="S269" s="13"/>
      <c r="T269" s="13"/>
      <c r="U269" s="13"/>
      <c r="V269" s="13"/>
      <c r="W269" s="13">
        <v>50.15</v>
      </c>
      <c r="X269" s="13">
        <v>1</v>
      </c>
      <c r="Y269" s="13">
        <v>50.15</v>
      </c>
      <c r="Z269" s="13">
        <v>855.71</v>
      </c>
      <c r="AA269" s="13">
        <v>1</v>
      </c>
      <c r="AB269" s="13">
        <v>855.71</v>
      </c>
    </row>
    <row r="270" spans="1:206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231</v>
      </c>
      <c r="F270" s="13">
        <f>ROUND(Source!BB257,O270)</f>
        <v>0</v>
      </c>
      <c r="G270" s="13" t="s">
        <v>173</v>
      </c>
      <c r="H270" s="13" t="s">
        <v>174</v>
      </c>
      <c r="I270" s="13"/>
      <c r="J270" s="13"/>
      <c r="K270" s="13">
        <v>231</v>
      </c>
      <c r="L270" s="13">
        <v>12</v>
      </c>
      <c r="M270" s="13">
        <v>3</v>
      </c>
      <c r="N270" s="13" t="s">
        <v>3</v>
      </c>
      <c r="O270" s="13">
        <v>2</v>
      </c>
      <c r="P270" s="13">
        <f>ROUND(Source!ET257,O270)</f>
        <v>0</v>
      </c>
      <c r="Q270" s="13"/>
      <c r="R270" s="13"/>
      <c r="S270" s="13"/>
      <c r="T270" s="13"/>
      <c r="U270" s="13"/>
      <c r="V270" s="13"/>
      <c r="W270" s="13">
        <v>0</v>
      </c>
      <c r="X270" s="13">
        <v>1</v>
      </c>
      <c r="Y270" s="13">
        <v>0</v>
      </c>
      <c r="Z270" s="13">
        <v>0</v>
      </c>
      <c r="AA270" s="13">
        <v>1</v>
      </c>
      <c r="AB270" s="13">
        <v>0</v>
      </c>
    </row>
    <row r="271" spans="1:206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204</v>
      </c>
      <c r="F271" s="13">
        <f>ROUND(Source!R257,O271)</f>
        <v>7.62</v>
      </c>
      <c r="G271" s="13" t="s">
        <v>175</v>
      </c>
      <c r="H271" s="13" t="s">
        <v>176</v>
      </c>
      <c r="I271" s="13"/>
      <c r="J271" s="13"/>
      <c r="K271" s="13">
        <v>204</v>
      </c>
      <c r="L271" s="13">
        <v>13</v>
      </c>
      <c r="M271" s="13">
        <v>3</v>
      </c>
      <c r="N271" s="13" t="s">
        <v>3</v>
      </c>
      <c r="O271" s="13">
        <v>2</v>
      </c>
      <c r="P271" s="13">
        <f>ROUND(Source!DJ257,O271)</f>
        <v>429.39</v>
      </c>
      <c r="Q271" s="13"/>
      <c r="R271" s="13"/>
      <c r="S271" s="13"/>
      <c r="T271" s="13"/>
      <c r="U271" s="13"/>
      <c r="V271" s="13"/>
      <c r="W271" s="13">
        <v>7.62</v>
      </c>
      <c r="X271" s="13">
        <v>1</v>
      </c>
      <c r="Y271" s="13">
        <v>7.62</v>
      </c>
      <c r="Z271" s="13">
        <v>429.39</v>
      </c>
      <c r="AA271" s="13">
        <v>1</v>
      </c>
      <c r="AB271" s="13">
        <v>429.39</v>
      </c>
    </row>
    <row r="272" spans="1:206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205</v>
      </c>
      <c r="F272" s="13">
        <f>ROUND(Source!S257,O272)</f>
        <v>85.12</v>
      </c>
      <c r="G272" s="13" t="s">
        <v>177</v>
      </c>
      <c r="H272" s="13" t="s">
        <v>178</v>
      </c>
      <c r="I272" s="13"/>
      <c r="J272" s="13"/>
      <c r="K272" s="13">
        <v>205</v>
      </c>
      <c r="L272" s="13">
        <v>14</v>
      </c>
      <c r="M272" s="13">
        <v>3</v>
      </c>
      <c r="N272" s="13" t="s">
        <v>3</v>
      </c>
      <c r="O272" s="13">
        <v>2</v>
      </c>
      <c r="P272" s="13">
        <f>ROUND(Source!DK257,O272)</f>
        <v>4796.5</v>
      </c>
      <c r="Q272" s="13"/>
      <c r="R272" s="13"/>
      <c r="S272" s="13"/>
      <c r="T272" s="13"/>
      <c r="U272" s="13"/>
      <c r="V272" s="13"/>
      <c r="W272" s="13">
        <v>85.12</v>
      </c>
      <c r="X272" s="13">
        <v>1</v>
      </c>
      <c r="Y272" s="13">
        <v>85.12</v>
      </c>
      <c r="Z272" s="13">
        <v>4796.5</v>
      </c>
      <c r="AA272" s="13">
        <v>1</v>
      </c>
      <c r="AB272" s="13">
        <v>4796.5</v>
      </c>
    </row>
    <row r="273" spans="1:88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232</v>
      </c>
      <c r="F273" s="13">
        <f>ROUND(Source!BC257,O273)</f>
        <v>0</v>
      </c>
      <c r="G273" s="13" t="s">
        <v>179</v>
      </c>
      <c r="H273" s="13" t="s">
        <v>180</v>
      </c>
      <c r="I273" s="13"/>
      <c r="J273" s="13"/>
      <c r="K273" s="13">
        <v>232</v>
      </c>
      <c r="L273" s="13">
        <v>15</v>
      </c>
      <c r="M273" s="13">
        <v>3</v>
      </c>
      <c r="N273" s="13" t="s">
        <v>3</v>
      </c>
      <c r="O273" s="13">
        <v>2</v>
      </c>
      <c r="P273" s="13">
        <f>ROUND(Source!EU257,O273)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88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214</v>
      </c>
      <c r="F274" s="13">
        <f>ROUND(Source!AS257,O274)</f>
        <v>0</v>
      </c>
      <c r="G274" s="13" t="s">
        <v>181</v>
      </c>
      <c r="H274" s="13" t="s">
        <v>182</v>
      </c>
      <c r="I274" s="13"/>
      <c r="J274" s="13"/>
      <c r="K274" s="13">
        <v>214</v>
      </c>
      <c r="L274" s="13">
        <v>16</v>
      </c>
      <c r="M274" s="13">
        <v>3</v>
      </c>
      <c r="N274" s="13" t="s">
        <v>3</v>
      </c>
      <c r="O274" s="13">
        <v>2</v>
      </c>
      <c r="P274" s="13">
        <f>ROUND(Source!EK257,O274)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88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215</v>
      </c>
      <c r="F275" s="13">
        <f>ROUND(Source!AT257,O275)</f>
        <v>263.74</v>
      </c>
      <c r="G275" s="13" t="s">
        <v>183</v>
      </c>
      <c r="H275" s="13" t="s">
        <v>184</v>
      </c>
      <c r="I275" s="13"/>
      <c r="J275" s="13"/>
      <c r="K275" s="13">
        <v>215</v>
      </c>
      <c r="L275" s="13">
        <v>17</v>
      </c>
      <c r="M275" s="13">
        <v>3</v>
      </c>
      <c r="N275" s="13" t="s">
        <v>3</v>
      </c>
      <c r="O275" s="13">
        <v>2</v>
      </c>
      <c r="P275" s="13">
        <f>ROUND(Source!EL257,O275)</f>
        <v>12783.39</v>
      </c>
      <c r="Q275" s="13"/>
      <c r="R275" s="13"/>
      <c r="S275" s="13"/>
      <c r="T275" s="13"/>
      <c r="U275" s="13"/>
      <c r="V275" s="13"/>
      <c r="W275" s="13">
        <v>263.74</v>
      </c>
      <c r="X275" s="13">
        <v>1</v>
      </c>
      <c r="Y275" s="13">
        <v>263.74</v>
      </c>
      <c r="Z275" s="13">
        <v>12783.39</v>
      </c>
      <c r="AA275" s="13">
        <v>1</v>
      </c>
      <c r="AB275" s="13">
        <v>12783.39</v>
      </c>
    </row>
    <row r="276" spans="1:88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217</v>
      </c>
      <c r="F276" s="13">
        <f>ROUND(Source!AU257,O276)</f>
        <v>0</v>
      </c>
      <c r="G276" s="13" t="s">
        <v>185</v>
      </c>
      <c r="H276" s="13" t="s">
        <v>186</v>
      </c>
      <c r="I276" s="13"/>
      <c r="J276" s="13"/>
      <c r="K276" s="13">
        <v>217</v>
      </c>
      <c r="L276" s="13">
        <v>18</v>
      </c>
      <c r="M276" s="13">
        <v>3</v>
      </c>
      <c r="N276" s="13" t="s">
        <v>3</v>
      </c>
      <c r="O276" s="13">
        <v>2</v>
      </c>
      <c r="P276" s="13">
        <f>ROUND(Source!EM257,O276)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88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230</v>
      </c>
      <c r="F277" s="13">
        <f>ROUND(Source!BA257,O277)</f>
        <v>0</v>
      </c>
      <c r="G277" s="13" t="s">
        <v>187</v>
      </c>
      <c r="H277" s="13" t="s">
        <v>188</v>
      </c>
      <c r="I277" s="13"/>
      <c r="J277" s="13"/>
      <c r="K277" s="13">
        <v>230</v>
      </c>
      <c r="L277" s="13">
        <v>19</v>
      </c>
      <c r="M277" s="13">
        <v>3</v>
      </c>
      <c r="N277" s="13" t="s">
        <v>3</v>
      </c>
      <c r="O277" s="13">
        <v>2</v>
      </c>
      <c r="P277" s="13">
        <f>ROUND(Source!ES257,O277)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88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206</v>
      </c>
      <c r="F278" s="13">
        <f>ROUND(Source!T257,O278)</f>
        <v>0</v>
      </c>
      <c r="G278" s="13" t="s">
        <v>189</v>
      </c>
      <c r="H278" s="13" t="s">
        <v>190</v>
      </c>
      <c r="I278" s="13"/>
      <c r="J278" s="13"/>
      <c r="K278" s="13">
        <v>206</v>
      </c>
      <c r="L278" s="13">
        <v>20</v>
      </c>
      <c r="M278" s="13">
        <v>3</v>
      </c>
      <c r="N278" s="13" t="s">
        <v>3</v>
      </c>
      <c r="O278" s="13">
        <v>2</v>
      </c>
      <c r="P278" s="13">
        <f>ROUND(Source!DL257,O278)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88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207</v>
      </c>
      <c r="F279" s="13">
        <f>Source!U257</f>
        <v>7.1577107999999994</v>
      </c>
      <c r="G279" s="13" t="s">
        <v>191</v>
      </c>
      <c r="H279" s="13" t="s">
        <v>192</v>
      </c>
      <c r="I279" s="13"/>
      <c r="J279" s="13"/>
      <c r="K279" s="13">
        <v>207</v>
      </c>
      <c r="L279" s="13">
        <v>21</v>
      </c>
      <c r="M279" s="13">
        <v>3</v>
      </c>
      <c r="N279" s="13" t="s">
        <v>3</v>
      </c>
      <c r="O279" s="13">
        <v>-1</v>
      </c>
      <c r="P279" s="13">
        <f>Source!DM257</f>
        <v>7.1577107999999994</v>
      </c>
      <c r="Q279" s="13"/>
      <c r="R279" s="13"/>
      <c r="S279" s="13"/>
      <c r="T279" s="13"/>
      <c r="U279" s="13"/>
      <c r="V279" s="13"/>
      <c r="W279" s="13">
        <v>7.1577108000000003</v>
      </c>
      <c r="X279" s="13">
        <v>1</v>
      </c>
      <c r="Y279" s="13">
        <v>7.1577108000000003</v>
      </c>
      <c r="Z279" s="13">
        <v>7.1577108000000003</v>
      </c>
      <c r="AA279" s="13">
        <v>1</v>
      </c>
      <c r="AB279" s="13">
        <v>7.1577108000000003</v>
      </c>
    </row>
    <row r="280" spans="1:88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208</v>
      </c>
      <c r="F280" s="13">
        <f>Source!V257</f>
        <v>0</v>
      </c>
      <c r="G280" s="13" t="s">
        <v>193</v>
      </c>
      <c r="H280" s="13" t="s">
        <v>194</v>
      </c>
      <c r="I280" s="13"/>
      <c r="J280" s="13"/>
      <c r="K280" s="13">
        <v>208</v>
      </c>
      <c r="L280" s="13">
        <v>22</v>
      </c>
      <c r="M280" s="13">
        <v>3</v>
      </c>
      <c r="N280" s="13" t="s">
        <v>3</v>
      </c>
      <c r="O280" s="13">
        <v>-1</v>
      </c>
      <c r="P280" s="13">
        <f>Source!DN257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88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209</v>
      </c>
      <c r="F281" s="13">
        <f>ROUND(Source!W257,O281)</f>
        <v>0</v>
      </c>
      <c r="G281" s="13" t="s">
        <v>195</v>
      </c>
      <c r="H281" s="13" t="s">
        <v>196</v>
      </c>
      <c r="I281" s="13"/>
      <c r="J281" s="13"/>
      <c r="K281" s="13">
        <v>209</v>
      </c>
      <c r="L281" s="13">
        <v>23</v>
      </c>
      <c r="M281" s="13">
        <v>3</v>
      </c>
      <c r="N281" s="13" t="s">
        <v>3</v>
      </c>
      <c r="O281" s="13">
        <v>2</v>
      </c>
      <c r="P281" s="13">
        <f>ROUND(Source!DO257,O281)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88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233</v>
      </c>
      <c r="F282" s="13">
        <f>ROUND(Source!BD257,O282)</f>
        <v>0</v>
      </c>
      <c r="G282" s="13" t="s">
        <v>197</v>
      </c>
      <c r="H282" s="13" t="s">
        <v>198</v>
      </c>
      <c r="I282" s="13"/>
      <c r="J282" s="13"/>
      <c r="K282" s="13">
        <v>233</v>
      </c>
      <c r="L282" s="13">
        <v>24</v>
      </c>
      <c r="M282" s="13">
        <v>3</v>
      </c>
      <c r="N282" s="13" t="s">
        <v>3</v>
      </c>
      <c r="O282" s="13">
        <v>2</v>
      </c>
      <c r="P282" s="13">
        <f>ROUND(Source!EV257,O282)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88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210</v>
      </c>
      <c r="F283" s="13">
        <f>ROUND(Source!X257,O283)</f>
        <v>83.47</v>
      </c>
      <c r="G283" s="13" t="s">
        <v>199</v>
      </c>
      <c r="H283" s="13" t="s">
        <v>200</v>
      </c>
      <c r="I283" s="13"/>
      <c r="J283" s="13"/>
      <c r="K283" s="13">
        <v>210</v>
      </c>
      <c r="L283" s="13">
        <v>25</v>
      </c>
      <c r="M283" s="13">
        <v>3</v>
      </c>
      <c r="N283" s="13" t="s">
        <v>3</v>
      </c>
      <c r="O283" s="13">
        <v>2</v>
      </c>
      <c r="P283" s="13">
        <f>ROUND(Source!DP257,O283)</f>
        <v>4703.3100000000004</v>
      </c>
      <c r="Q283" s="13"/>
      <c r="R283" s="13"/>
      <c r="S283" s="13"/>
      <c r="T283" s="13"/>
      <c r="U283" s="13"/>
      <c r="V283" s="13"/>
      <c r="W283" s="13">
        <v>83.47</v>
      </c>
      <c r="X283" s="13">
        <v>1</v>
      </c>
      <c r="Y283" s="13">
        <v>83.47</v>
      </c>
      <c r="Z283" s="13">
        <v>4703.3100000000004</v>
      </c>
      <c r="AA283" s="13">
        <v>1</v>
      </c>
      <c r="AB283" s="13">
        <v>4703.3100000000004</v>
      </c>
    </row>
    <row r="284" spans="1:88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211</v>
      </c>
      <c r="F284" s="13">
        <f>ROUND(Source!Y257,O284)</f>
        <v>42.66</v>
      </c>
      <c r="G284" s="13" t="s">
        <v>201</v>
      </c>
      <c r="H284" s="13" t="s">
        <v>202</v>
      </c>
      <c r="I284" s="13"/>
      <c r="J284" s="13"/>
      <c r="K284" s="13">
        <v>211</v>
      </c>
      <c r="L284" s="13">
        <v>26</v>
      </c>
      <c r="M284" s="13">
        <v>3</v>
      </c>
      <c r="N284" s="13" t="s">
        <v>3</v>
      </c>
      <c r="O284" s="13">
        <v>2</v>
      </c>
      <c r="P284" s="13">
        <f>ROUND(Source!DQ257,O284)</f>
        <v>2403.91</v>
      </c>
      <c r="Q284" s="13"/>
      <c r="R284" s="13"/>
      <c r="S284" s="13"/>
      <c r="T284" s="13"/>
      <c r="U284" s="13"/>
      <c r="V284" s="13"/>
      <c r="W284" s="13">
        <v>42.66</v>
      </c>
      <c r="X284" s="13">
        <v>1</v>
      </c>
      <c r="Y284" s="13">
        <v>42.66</v>
      </c>
      <c r="Z284" s="13">
        <v>2403.91</v>
      </c>
      <c r="AA284" s="13">
        <v>1</v>
      </c>
      <c r="AB284" s="13">
        <v>2403.91</v>
      </c>
    </row>
    <row r="285" spans="1:88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224</v>
      </c>
      <c r="F285" s="13">
        <f>ROUND(Source!AR257,O285)</f>
        <v>18113.16</v>
      </c>
      <c r="G285" s="13" t="s">
        <v>203</v>
      </c>
      <c r="H285" s="13" t="s">
        <v>204</v>
      </c>
      <c r="I285" s="13"/>
      <c r="J285" s="13"/>
      <c r="K285" s="13">
        <v>224</v>
      </c>
      <c r="L285" s="13">
        <v>27</v>
      </c>
      <c r="M285" s="13">
        <v>3</v>
      </c>
      <c r="N285" s="13" t="s">
        <v>3</v>
      </c>
      <c r="O285" s="13">
        <v>2</v>
      </c>
      <c r="P285" s="13">
        <f>ROUND(Source!EJ257,O285)</f>
        <v>147787.51999999999</v>
      </c>
      <c r="Q285" s="13"/>
      <c r="R285" s="13"/>
      <c r="S285" s="13"/>
      <c r="T285" s="13"/>
      <c r="U285" s="13"/>
      <c r="V285" s="13"/>
      <c r="W285" s="13">
        <v>18113.16</v>
      </c>
      <c r="X285" s="13">
        <v>1</v>
      </c>
      <c r="Y285" s="13">
        <v>18113.16</v>
      </c>
      <c r="Z285" s="13">
        <v>147787.51999999999</v>
      </c>
      <c r="AA285" s="13">
        <v>1</v>
      </c>
      <c r="AB285" s="13">
        <v>147787.51999999999</v>
      </c>
    </row>
    <row r="287" spans="1:88" ht="13" x14ac:dyDescent="0.3">
      <c r="A287" s="10">
        <v>4</v>
      </c>
      <c r="B287" s="10">
        <v>1</v>
      </c>
      <c r="C287" s="10"/>
      <c r="D287" s="10">
        <f>ROW(A306)</f>
        <v>306</v>
      </c>
      <c r="E287" s="10"/>
      <c r="F287" s="10" t="s">
        <v>22</v>
      </c>
      <c r="G287" s="10" t="s">
        <v>372</v>
      </c>
      <c r="H287" s="10" t="s">
        <v>3</v>
      </c>
      <c r="I287" s="10">
        <v>0</v>
      </c>
      <c r="J287" s="10"/>
      <c r="K287" s="10">
        <v>0</v>
      </c>
      <c r="L287" s="10"/>
      <c r="M287" s="10" t="s">
        <v>3</v>
      </c>
      <c r="N287" s="10"/>
      <c r="O287" s="10"/>
      <c r="P287" s="10"/>
      <c r="Q287" s="10"/>
      <c r="R287" s="10"/>
      <c r="S287" s="10">
        <v>0</v>
      </c>
      <c r="T287" s="10">
        <v>0</v>
      </c>
      <c r="U287" s="10" t="s">
        <v>3</v>
      </c>
      <c r="V287" s="10">
        <v>2</v>
      </c>
      <c r="W287" s="10"/>
      <c r="X287" s="10"/>
      <c r="Y287" s="10"/>
      <c r="Z287" s="10"/>
      <c r="AA287" s="10"/>
      <c r="AB287" s="10" t="s">
        <v>3</v>
      </c>
      <c r="AC287" s="10" t="s">
        <v>3</v>
      </c>
      <c r="AD287" s="10" t="s">
        <v>3</v>
      </c>
      <c r="AE287" s="10" t="s">
        <v>3</v>
      </c>
      <c r="AF287" s="10" t="s">
        <v>3</v>
      </c>
      <c r="AG287" s="10" t="s">
        <v>3</v>
      </c>
      <c r="AH287" s="10"/>
      <c r="AI287" s="10"/>
      <c r="AJ287" s="10"/>
      <c r="AK287" s="10"/>
      <c r="AL287" s="10"/>
      <c r="AM287" s="10"/>
      <c r="AN287" s="10"/>
      <c r="AO287" s="10"/>
      <c r="AP287" s="10" t="s">
        <v>3</v>
      </c>
      <c r="AQ287" s="10" t="s">
        <v>3</v>
      </c>
      <c r="AR287" s="10" t="s">
        <v>3</v>
      </c>
      <c r="AS287" s="10"/>
      <c r="AT287" s="10"/>
      <c r="AU287" s="10"/>
      <c r="AV287" s="10"/>
      <c r="AW287" s="10"/>
      <c r="AX287" s="10"/>
      <c r="AY287" s="10"/>
      <c r="AZ287" s="10" t="s">
        <v>3</v>
      </c>
      <c r="BA287" s="10"/>
      <c r="BB287" s="10" t="s">
        <v>3</v>
      </c>
      <c r="BC287" s="10" t="s">
        <v>3</v>
      </c>
      <c r="BD287" s="10" t="s">
        <v>3</v>
      </c>
      <c r="BE287" s="10" t="s">
        <v>3</v>
      </c>
      <c r="BF287" s="10" t="s">
        <v>3</v>
      </c>
      <c r="BG287" s="10" t="s">
        <v>3</v>
      </c>
      <c r="BH287" s="10" t="s">
        <v>3</v>
      </c>
      <c r="BI287" s="10" t="s">
        <v>3</v>
      </c>
      <c r="BJ287" s="10" t="s">
        <v>3</v>
      </c>
      <c r="BK287" s="10" t="s">
        <v>3</v>
      </c>
      <c r="BL287" s="10" t="s">
        <v>3</v>
      </c>
      <c r="BM287" s="10" t="s">
        <v>3</v>
      </c>
      <c r="BN287" s="10" t="s">
        <v>3</v>
      </c>
      <c r="BO287" s="10" t="s">
        <v>3</v>
      </c>
      <c r="BP287" s="10" t="s">
        <v>3</v>
      </c>
      <c r="BQ287" s="10"/>
      <c r="BR287" s="10"/>
      <c r="BS287" s="10"/>
      <c r="BT287" s="10"/>
      <c r="BU287" s="10"/>
      <c r="BV287" s="10"/>
      <c r="BW287" s="10"/>
      <c r="BX287" s="10">
        <v>0</v>
      </c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>
        <v>0</v>
      </c>
    </row>
    <row r="289" spans="1:255" ht="13" x14ac:dyDescent="0.3">
      <c r="A289" s="11">
        <v>52</v>
      </c>
      <c r="B289" s="11">
        <f t="shared" ref="B289:G289" si="339">B306</f>
        <v>1</v>
      </c>
      <c r="C289" s="11">
        <f t="shared" si="339"/>
        <v>4</v>
      </c>
      <c r="D289" s="11">
        <f t="shared" si="339"/>
        <v>287</v>
      </c>
      <c r="E289" s="11">
        <f t="shared" si="339"/>
        <v>0</v>
      </c>
      <c r="F289" s="11" t="str">
        <f t="shared" si="339"/>
        <v>Новый раздел</v>
      </c>
      <c r="G289" s="11" t="str">
        <f t="shared" si="339"/>
        <v>Программное обеспечение</v>
      </c>
      <c r="H289" s="11"/>
      <c r="I289" s="11"/>
      <c r="J289" s="11"/>
      <c r="K289" s="11"/>
      <c r="L289" s="11"/>
      <c r="M289" s="11"/>
      <c r="N289" s="11"/>
      <c r="O289" s="11">
        <f t="shared" ref="O289:AT289" si="340">O306</f>
        <v>46326.14</v>
      </c>
      <c r="P289" s="11">
        <f t="shared" si="340"/>
        <v>46266.83</v>
      </c>
      <c r="Q289" s="11">
        <f t="shared" si="340"/>
        <v>0.14000000000000001</v>
      </c>
      <c r="R289" s="11">
        <f t="shared" si="340"/>
        <v>0.02</v>
      </c>
      <c r="S289" s="11">
        <f t="shared" si="340"/>
        <v>59.17</v>
      </c>
      <c r="T289" s="11">
        <f t="shared" si="340"/>
        <v>0</v>
      </c>
      <c r="U289" s="11">
        <f t="shared" si="340"/>
        <v>3.7641743999999999</v>
      </c>
      <c r="V289" s="11">
        <f t="shared" si="340"/>
        <v>0</v>
      </c>
      <c r="W289" s="11">
        <f t="shared" si="340"/>
        <v>0</v>
      </c>
      <c r="X289" s="11">
        <f t="shared" si="340"/>
        <v>53.27</v>
      </c>
      <c r="Y289" s="11">
        <f t="shared" si="340"/>
        <v>27.23</v>
      </c>
      <c r="Z289" s="11">
        <f t="shared" si="340"/>
        <v>0</v>
      </c>
      <c r="AA289" s="11">
        <f t="shared" si="340"/>
        <v>0</v>
      </c>
      <c r="AB289" s="11">
        <f t="shared" si="340"/>
        <v>46326.14</v>
      </c>
      <c r="AC289" s="11">
        <f t="shared" si="340"/>
        <v>46266.83</v>
      </c>
      <c r="AD289" s="11">
        <f t="shared" si="340"/>
        <v>0.14000000000000001</v>
      </c>
      <c r="AE289" s="11">
        <f t="shared" si="340"/>
        <v>0.02</v>
      </c>
      <c r="AF289" s="11">
        <f t="shared" si="340"/>
        <v>59.17</v>
      </c>
      <c r="AG289" s="11">
        <f t="shared" si="340"/>
        <v>0</v>
      </c>
      <c r="AH289" s="11">
        <f t="shared" si="340"/>
        <v>3.7641743999999999</v>
      </c>
      <c r="AI289" s="11">
        <f t="shared" si="340"/>
        <v>0</v>
      </c>
      <c r="AJ289" s="11">
        <f t="shared" si="340"/>
        <v>0</v>
      </c>
      <c r="AK289" s="11">
        <f t="shared" si="340"/>
        <v>53.27</v>
      </c>
      <c r="AL289" s="11">
        <f t="shared" si="340"/>
        <v>27.23</v>
      </c>
      <c r="AM289" s="11">
        <f t="shared" si="340"/>
        <v>0</v>
      </c>
      <c r="AN289" s="11">
        <f t="shared" si="340"/>
        <v>0</v>
      </c>
      <c r="AO289" s="11">
        <f t="shared" si="340"/>
        <v>0</v>
      </c>
      <c r="AP289" s="11">
        <f t="shared" si="340"/>
        <v>46266.7</v>
      </c>
      <c r="AQ289" s="11">
        <f t="shared" si="340"/>
        <v>0</v>
      </c>
      <c r="AR289" s="11">
        <f t="shared" si="340"/>
        <v>46406.64</v>
      </c>
      <c r="AS289" s="11">
        <f t="shared" si="340"/>
        <v>0</v>
      </c>
      <c r="AT289" s="11">
        <f t="shared" si="340"/>
        <v>139.94</v>
      </c>
      <c r="AU289" s="11">
        <f t="shared" ref="AU289:BZ289" si="341">AU306</f>
        <v>0</v>
      </c>
      <c r="AV289" s="11">
        <f t="shared" si="341"/>
        <v>46266.83</v>
      </c>
      <c r="AW289" s="11">
        <f t="shared" si="341"/>
        <v>0.13</v>
      </c>
      <c r="AX289" s="11">
        <f t="shared" si="341"/>
        <v>0</v>
      </c>
      <c r="AY289" s="11">
        <f t="shared" si="341"/>
        <v>0.13</v>
      </c>
      <c r="AZ289" s="11">
        <f t="shared" si="341"/>
        <v>46266.7</v>
      </c>
      <c r="BA289" s="11">
        <f t="shared" si="341"/>
        <v>0</v>
      </c>
      <c r="BB289" s="11">
        <f t="shared" si="341"/>
        <v>0</v>
      </c>
      <c r="BC289" s="11">
        <f t="shared" si="341"/>
        <v>0</v>
      </c>
      <c r="BD289" s="11">
        <f t="shared" si="341"/>
        <v>0</v>
      </c>
      <c r="BE289" s="11">
        <f t="shared" si="341"/>
        <v>0</v>
      </c>
      <c r="BF289" s="11">
        <f t="shared" si="341"/>
        <v>0</v>
      </c>
      <c r="BG289" s="11">
        <f t="shared" si="341"/>
        <v>0</v>
      </c>
      <c r="BH289" s="11">
        <f t="shared" si="341"/>
        <v>0</v>
      </c>
      <c r="BI289" s="11">
        <f t="shared" si="341"/>
        <v>0</v>
      </c>
      <c r="BJ289" s="11">
        <f t="shared" si="341"/>
        <v>0</v>
      </c>
      <c r="BK289" s="11">
        <f t="shared" si="341"/>
        <v>0</v>
      </c>
      <c r="BL289" s="11">
        <f t="shared" si="341"/>
        <v>0</v>
      </c>
      <c r="BM289" s="11">
        <f t="shared" si="341"/>
        <v>0</v>
      </c>
      <c r="BN289" s="11">
        <f t="shared" si="341"/>
        <v>0</v>
      </c>
      <c r="BO289" s="11">
        <f t="shared" si="341"/>
        <v>0</v>
      </c>
      <c r="BP289" s="11">
        <f t="shared" si="341"/>
        <v>0</v>
      </c>
      <c r="BQ289" s="11">
        <f t="shared" si="341"/>
        <v>0</v>
      </c>
      <c r="BR289" s="11">
        <f t="shared" si="341"/>
        <v>0</v>
      </c>
      <c r="BS289" s="11">
        <f t="shared" si="341"/>
        <v>0</v>
      </c>
      <c r="BT289" s="11">
        <f t="shared" si="341"/>
        <v>0</v>
      </c>
      <c r="BU289" s="11">
        <f t="shared" si="341"/>
        <v>0</v>
      </c>
      <c r="BV289" s="11">
        <f t="shared" si="341"/>
        <v>0</v>
      </c>
      <c r="BW289" s="11">
        <f t="shared" si="341"/>
        <v>0</v>
      </c>
      <c r="BX289" s="11">
        <f t="shared" si="341"/>
        <v>0</v>
      </c>
      <c r="BY289" s="11">
        <f t="shared" si="341"/>
        <v>46266.7</v>
      </c>
      <c r="BZ289" s="11">
        <f t="shared" si="341"/>
        <v>0</v>
      </c>
      <c r="CA289" s="11">
        <f t="shared" ref="CA289:DF289" si="342">CA306</f>
        <v>46406.64</v>
      </c>
      <c r="CB289" s="11">
        <f t="shared" si="342"/>
        <v>0</v>
      </c>
      <c r="CC289" s="11">
        <f t="shared" si="342"/>
        <v>139.94</v>
      </c>
      <c r="CD289" s="11">
        <f t="shared" si="342"/>
        <v>0</v>
      </c>
      <c r="CE289" s="11">
        <f t="shared" si="342"/>
        <v>46266.83</v>
      </c>
      <c r="CF289" s="11">
        <f t="shared" si="342"/>
        <v>0.13000000000465661</v>
      </c>
      <c r="CG289" s="11">
        <f t="shared" si="342"/>
        <v>0</v>
      </c>
      <c r="CH289" s="11">
        <f t="shared" si="342"/>
        <v>0.13000000000465661</v>
      </c>
      <c r="CI289" s="11">
        <f t="shared" si="342"/>
        <v>46266.7</v>
      </c>
      <c r="CJ289" s="11">
        <f t="shared" si="342"/>
        <v>0</v>
      </c>
      <c r="CK289" s="11">
        <f t="shared" si="342"/>
        <v>0</v>
      </c>
      <c r="CL289" s="11">
        <f t="shared" si="342"/>
        <v>0</v>
      </c>
      <c r="CM289" s="11">
        <f t="shared" si="342"/>
        <v>0</v>
      </c>
      <c r="CN289" s="11">
        <f t="shared" si="342"/>
        <v>0</v>
      </c>
      <c r="CO289" s="11">
        <f t="shared" si="342"/>
        <v>0</v>
      </c>
      <c r="CP289" s="11">
        <f t="shared" si="342"/>
        <v>0</v>
      </c>
      <c r="CQ289" s="11">
        <f t="shared" si="342"/>
        <v>0</v>
      </c>
      <c r="CR289" s="11">
        <f t="shared" si="342"/>
        <v>0</v>
      </c>
      <c r="CS289" s="11">
        <f t="shared" si="342"/>
        <v>0</v>
      </c>
      <c r="CT289" s="11">
        <f t="shared" si="342"/>
        <v>0</v>
      </c>
      <c r="CU289" s="11">
        <f t="shared" si="342"/>
        <v>0</v>
      </c>
      <c r="CV289" s="11">
        <f t="shared" si="342"/>
        <v>0</v>
      </c>
      <c r="CW289" s="11">
        <f t="shared" si="342"/>
        <v>0</v>
      </c>
      <c r="CX289" s="11">
        <f t="shared" si="342"/>
        <v>0</v>
      </c>
      <c r="CY289" s="11">
        <f t="shared" si="342"/>
        <v>0</v>
      </c>
      <c r="CZ289" s="11">
        <f t="shared" si="342"/>
        <v>0</v>
      </c>
      <c r="DA289" s="11">
        <f t="shared" si="342"/>
        <v>0</v>
      </c>
      <c r="DB289" s="11">
        <f t="shared" si="342"/>
        <v>0</v>
      </c>
      <c r="DC289" s="11">
        <f t="shared" si="342"/>
        <v>0</v>
      </c>
      <c r="DD289" s="11">
        <f t="shared" si="342"/>
        <v>0</v>
      </c>
      <c r="DE289" s="11">
        <f t="shared" si="342"/>
        <v>0</v>
      </c>
      <c r="DF289" s="11">
        <f t="shared" si="342"/>
        <v>0</v>
      </c>
      <c r="DG289" s="12">
        <f t="shared" ref="DG289:EL289" si="343">DG306</f>
        <v>353576.28</v>
      </c>
      <c r="DH289" s="12">
        <f t="shared" si="343"/>
        <v>350239.91</v>
      </c>
      <c r="DI289" s="12">
        <f t="shared" si="343"/>
        <v>2.14</v>
      </c>
      <c r="DJ289" s="12">
        <f t="shared" si="343"/>
        <v>1.1299999999999999</v>
      </c>
      <c r="DK289" s="12">
        <f t="shared" si="343"/>
        <v>3334.23</v>
      </c>
      <c r="DL289" s="12">
        <f t="shared" si="343"/>
        <v>0</v>
      </c>
      <c r="DM289" s="12">
        <f t="shared" si="343"/>
        <v>3.7641743999999999</v>
      </c>
      <c r="DN289" s="12">
        <f t="shared" si="343"/>
        <v>0</v>
      </c>
      <c r="DO289" s="12">
        <f t="shared" si="343"/>
        <v>0</v>
      </c>
      <c r="DP289" s="12">
        <f t="shared" si="343"/>
        <v>3001.82</v>
      </c>
      <c r="DQ289" s="12">
        <f t="shared" si="343"/>
        <v>1534.27</v>
      </c>
      <c r="DR289" s="12">
        <f t="shared" si="343"/>
        <v>0</v>
      </c>
      <c r="DS289" s="12">
        <f t="shared" si="343"/>
        <v>0</v>
      </c>
      <c r="DT289" s="12">
        <f t="shared" si="343"/>
        <v>353576.28</v>
      </c>
      <c r="DU289" s="12">
        <f t="shared" si="343"/>
        <v>350239.91</v>
      </c>
      <c r="DV289" s="12">
        <f t="shared" si="343"/>
        <v>2.14</v>
      </c>
      <c r="DW289" s="12">
        <f t="shared" si="343"/>
        <v>1.1299999999999999</v>
      </c>
      <c r="DX289" s="12">
        <f t="shared" si="343"/>
        <v>3334.23</v>
      </c>
      <c r="DY289" s="12">
        <f t="shared" si="343"/>
        <v>0</v>
      </c>
      <c r="DZ289" s="12">
        <f t="shared" si="343"/>
        <v>3.7641743999999999</v>
      </c>
      <c r="EA289" s="12">
        <f t="shared" si="343"/>
        <v>0</v>
      </c>
      <c r="EB289" s="12">
        <f t="shared" si="343"/>
        <v>0</v>
      </c>
      <c r="EC289" s="12">
        <f t="shared" si="343"/>
        <v>3001.82</v>
      </c>
      <c r="ED289" s="12">
        <f t="shared" si="343"/>
        <v>1534.27</v>
      </c>
      <c r="EE289" s="12">
        <f t="shared" si="343"/>
        <v>0</v>
      </c>
      <c r="EF289" s="12">
        <f t="shared" si="343"/>
        <v>0</v>
      </c>
      <c r="EG289" s="12">
        <f t="shared" si="343"/>
        <v>0</v>
      </c>
      <c r="EH289" s="12">
        <f t="shared" si="343"/>
        <v>350238.92</v>
      </c>
      <c r="EI289" s="12">
        <f t="shared" si="343"/>
        <v>0</v>
      </c>
      <c r="EJ289" s="12">
        <f t="shared" si="343"/>
        <v>358112.37</v>
      </c>
      <c r="EK289" s="12">
        <f t="shared" si="343"/>
        <v>0</v>
      </c>
      <c r="EL289" s="12">
        <f t="shared" si="343"/>
        <v>7873.45</v>
      </c>
      <c r="EM289" s="12">
        <f t="shared" ref="EM289:FR289" si="344">EM306</f>
        <v>0</v>
      </c>
      <c r="EN289" s="12">
        <f t="shared" si="344"/>
        <v>350239.91</v>
      </c>
      <c r="EO289" s="12">
        <f t="shared" si="344"/>
        <v>0.99</v>
      </c>
      <c r="EP289" s="12">
        <f t="shared" si="344"/>
        <v>0</v>
      </c>
      <c r="EQ289" s="12">
        <f t="shared" si="344"/>
        <v>0.99</v>
      </c>
      <c r="ER289" s="12">
        <f t="shared" si="344"/>
        <v>350238.92</v>
      </c>
      <c r="ES289" s="12">
        <f t="shared" si="344"/>
        <v>0</v>
      </c>
      <c r="ET289" s="12">
        <f t="shared" si="344"/>
        <v>0</v>
      </c>
      <c r="EU289" s="12">
        <f t="shared" si="344"/>
        <v>0</v>
      </c>
      <c r="EV289" s="12">
        <f t="shared" si="344"/>
        <v>0</v>
      </c>
      <c r="EW289" s="12">
        <f t="shared" si="344"/>
        <v>0</v>
      </c>
      <c r="EX289" s="12">
        <f t="shared" si="344"/>
        <v>0</v>
      </c>
      <c r="EY289" s="12">
        <f t="shared" si="344"/>
        <v>0</v>
      </c>
      <c r="EZ289" s="12">
        <f t="shared" si="344"/>
        <v>0</v>
      </c>
      <c r="FA289" s="12">
        <f t="shared" si="344"/>
        <v>0</v>
      </c>
      <c r="FB289" s="12">
        <f t="shared" si="344"/>
        <v>0</v>
      </c>
      <c r="FC289" s="12">
        <f t="shared" si="344"/>
        <v>0</v>
      </c>
      <c r="FD289" s="12">
        <f t="shared" si="344"/>
        <v>0</v>
      </c>
      <c r="FE289" s="12">
        <f t="shared" si="344"/>
        <v>0</v>
      </c>
      <c r="FF289" s="12">
        <f t="shared" si="344"/>
        <v>0</v>
      </c>
      <c r="FG289" s="12">
        <f t="shared" si="344"/>
        <v>0</v>
      </c>
      <c r="FH289" s="12">
        <f t="shared" si="344"/>
        <v>0</v>
      </c>
      <c r="FI289" s="12">
        <f t="shared" si="344"/>
        <v>0</v>
      </c>
      <c r="FJ289" s="12">
        <f t="shared" si="344"/>
        <v>0</v>
      </c>
      <c r="FK289" s="12">
        <f t="shared" si="344"/>
        <v>0</v>
      </c>
      <c r="FL289" s="12">
        <f t="shared" si="344"/>
        <v>0</v>
      </c>
      <c r="FM289" s="12">
        <f t="shared" si="344"/>
        <v>0</v>
      </c>
      <c r="FN289" s="12">
        <f t="shared" si="344"/>
        <v>0</v>
      </c>
      <c r="FO289" s="12">
        <f t="shared" si="344"/>
        <v>0</v>
      </c>
      <c r="FP289" s="12">
        <f t="shared" si="344"/>
        <v>0</v>
      </c>
      <c r="FQ289" s="12">
        <f t="shared" si="344"/>
        <v>350238.92</v>
      </c>
      <c r="FR289" s="12">
        <f t="shared" si="344"/>
        <v>0</v>
      </c>
      <c r="FS289" s="12">
        <f t="shared" ref="FS289:GX289" si="345">FS306</f>
        <v>358112.37</v>
      </c>
      <c r="FT289" s="12">
        <f t="shared" si="345"/>
        <v>0</v>
      </c>
      <c r="FU289" s="12">
        <f t="shared" si="345"/>
        <v>7873.45</v>
      </c>
      <c r="FV289" s="12">
        <f t="shared" si="345"/>
        <v>0</v>
      </c>
      <c r="FW289" s="12">
        <f t="shared" si="345"/>
        <v>350239.91</v>
      </c>
      <c r="FX289" s="12">
        <f t="shared" si="345"/>
        <v>0.98999999999068677</v>
      </c>
      <c r="FY289" s="12">
        <f t="shared" si="345"/>
        <v>0</v>
      </c>
      <c r="FZ289" s="12">
        <f t="shared" si="345"/>
        <v>0.98999999999068677</v>
      </c>
      <c r="GA289" s="12">
        <f t="shared" si="345"/>
        <v>350238.92</v>
      </c>
      <c r="GB289" s="12">
        <f t="shared" si="345"/>
        <v>0</v>
      </c>
      <c r="GC289" s="12">
        <f t="shared" si="345"/>
        <v>0</v>
      </c>
      <c r="GD289" s="12">
        <f t="shared" si="345"/>
        <v>0</v>
      </c>
      <c r="GE289" s="12">
        <f t="shared" si="345"/>
        <v>0</v>
      </c>
      <c r="GF289" s="12">
        <f t="shared" si="345"/>
        <v>0</v>
      </c>
      <c r="GG289" s="12">
        <f t="shared" si="345"/>
        <v>0</v>
      </c>
      <c r="GH289" s="12">
        <f t="shared" si="345"/>
        <v>0</v>
      </c>
      <c r="GI289" s="12">
        <f t="shared" si="345"/>
        <v>0</v>
      </c>
      <c r="GJ289" s="12">
        <f t="shared" si="345"/>
        <v>0</v>
      </c>
      <c r="GK289" s="12">
        <f t="shared" si="345"/>
        <v>0</v>
      </c>
      <c r="GL289" s="12">
        <f t="shared" si="345"/>
        <v>0</v>
      </c>
      <c r="GM289" s="12">
        <f t="shared" si="345"/>
        <v>0</v>
      </c>
      <c r="GN289" s="12">
        <f t="shared" si="345"/>
        <v>0</v>
      </c>
      <c r="GO289" s="12">
        <f t="shared" si="345"/>
        <v>0</v>
      </c>
      <c r="GP289" s="12">
        <f t="shared" si="345"/>
        <v>0</v>
      </c>
      <c r="GQ289" s="12">
        <f t="shared" si="345"/>
        <v>0</v>
      </c>
      <c r="GR289" s="12">
        <f t="shared" si="345"/>
        <v>0</v>
      </c>
      <c r="GS289" s="12">
        <f t="shared" si="345"/>
        <v>0</v>
      </c>
      <c r="GT289" s="12">
        <f t="shared" si="345"/>
        <v>0</v>
      </c>
      <c r="GU289" s="12">
        <f t="shared" si="345"/>
        <v>0</v>
      </c>
      <c r="GV289" s="12">
        <f t="shared" si="345"/>
        <v>0</v>
      </c>
      <c r="GW289" s="12">
        <f t="shared" si="345"/>
        <v>0</v>
      </c>
      <c r="GX289" s="12">
        <f t="shared" si="345"/>
        <v>0</v>
      </c>
    </row>
    <row r="291" spans="1:255" x14ac:dyDescent="0.25">
      <c r="A291" s="2">
        <v>17</v>
      </c>
      <c r="B291" s="2">
        <v>1</v>
      </c>
      <c r="C291" s="2">
        <f>ROW(SmtRes!A435)</f>
        <v>435</v>
      </c>
      <c r="D291" s="2">
        <f>ROW(EtalonRes!A577)</f>
        <v>577</v>
      </c>
      <c r="E291" s="2" t="s">
        <v>3</v>
      </c>
      <c r="F291" s="2" t="s">
        <v>373</v>
      </c>
      <c r="G291" s="2" t="s">
        <v>374</v>
      </c>
      <c r="H291" s="2" t="s">
        <v>375</v>
      </c>
      <c r="I291" s="2">
        <v>1</v>
      </c>
      <c r="J291" s="2">
        <v>0</v>
      </c>
      <c r="K291" s="2">
        <v>1</v>
      </c>
      <c r="L291" s="2"/>
      <c r="M291" s="2"/>
      <c r="N291" s="2"/>
      <c r="O291" s="2">
        <f t="shared" ref="O291:O304" si="346">ROUND(CP291,2)</f>
        <v>341.59</v>
      </c>
      <c r="P291" s="2">
        <f t="shared" ref="P291:P304" si="347">ROUND((ROUND((AC291*AW291*I291),2)*BC291),2)</f>
        <v>0</v>
      </c>
      <c r="Q291" s="2">
        <f>(ROUND((ROUND((((ET291*1.2))*AV291*I291),2)*BB291),2)+ROUND((ROUND(((AE291-((EU291*1.2)))*AV291*I291),2)*BS291),2))</f>
        <v>0</v>
      </c>
      <c r="R291" s="2">
        <f>(ROUND((ROUND((((EU291*1.2))*AV291*I291),2)*BS291),2)+ROUND((ROUND(((AE291-((EU291*1.2)))*AV291*I291),2)*BS291),2))</f>
        <v>0</v>
      </c>
      <c r="S291" s="2">
        <f t="shared" ref="S291:S304" si="348">ROUND((ROUND((AF291*AV291*I291),2)*BA291),2)</f>
        <v>341.59</v>
      </c>
      <c r="T291" s="2">
        <f t="shared" ref="T291:T304" si="349">ROUND(CU291*I291,2)</f>
        <v>0</v>
      </c>
      <c r="U291" s="2">
        <f t="shared" ref="U291:U304" si="350">CV291*I291</f>
        <v>17.589600000000001</v>
      </c>
      <c r="V291" s="2">
        <f t="shared" ref="V291:V304" si="351">CW291*I291</f>
        <v>0</v>
      </c>
      <c r="W291" s="2">
        <f t="shared" ref="W291:W304" si="352">ROUND(CX291*I291,2)</f>
        <v>0</v>
      </c>
      <c r="X291" s="2">
        <f>(ROUND((((S291+ROUND((ROUND((((EU291*1.2))*AV291*I291),2)*BS291),2))*AT291)/100),2)+ROUND(((ROUND((ROUND(((AE291-((EU291*1.2)))*AV291*I291),2)*BS291),2)*AT291)/100),2))</f>
        <v>307.43</v>
      </c>
      <c r="Y291" s="2">
        <f>(ROUND((((S291+ROUND((ROUND((((EU291*1.2))*AV291*I291),2)*BS291),2))*AU291)/100),2)+ROUND(((ROUND((ROUND(((AE291-((EU291*1.2)))*AV291*I291),2)*BS291),2)*AU291)/100),2))</f>
        <v>157.13</v>
      </c>
      <c r="Z291" s="2"/>
      <c r="AA291" s="2">
        <v>-1</v>
      </c>
      <c r="AB291" s="2">
        <f t="shared" ref="AB291:AB304" si="353">ROUND((AC291+AD291+AF291),6)</f>
        <v>326.25599999999997</v>
      </c>
      <c r="AC291" s="2">
        <f>ROUND(((ES291*1)),6)</f>
        <v>0</v>
      </c>
      <c r="AD291" s="2">
        <f>ROUND(((((ET291*1.2))-((EU291*1.2)))+AE291),6)</f>
        <v>0</v>
      </c>
      <c r="AE291" s="2">
        <f>ROUND(((EU291*1.2)),6)</f>
        <v>0</v>
      </c>
      <c r="AF291" s="2">
        <f>ROUND(((EV291*1.2)),6)</f>
        <v>326.25599999999997</v>
      </c>
      <c r="AG291" s="2">
        <f t="shared" ref="AG291:AG304" si="354">ROUND((AP291),6)</f>
        <v>0</v>
      </c>
      <c r="AH291" s="2">
        <f>((EW291*1.2))</f>
        <v>16.8</v>
      </c>
      <c r="AI291" s="2">
        <f>((EX291*1.2))</f>
        <v>0</v>
      </c>
      <c r="AJ291" s="2">
        <f t="shared" ref="AJ291:AJ304" si="355">(AS291)</f>
        <v>0</v>
      </c>
      <c r="AK291" s="2">
        <v>271.88</v>
      </c>
      <c r="AL291" s="2">
        <v>0</v>
      </c>
      <c r="AM291" s="2">
        <v>0</v>
      </c>
      <c r="AN291" s="2">
        <v>0</v>
      </c>
      <c r="AO291" s="2">
        <v>271.88</v>
      </c>
      <c r="AP291" s="2">
        <v>0</v>
      </c>
      <c r="AQ291" s="2">
        <v>14</v>
      </c>
      <c r="AR291" s="2">
        <v>0</v>
      </c>
      <c r="AS291" s="2">
        <v>0</v>
      </c>
      <c r="AT291" s="2">
        <v>90</v>
      </c>
      <c r="AU291" s="2">
        <v>46</v>
      </c>
      <c r="AV291" s="2">
        <v>1.0469999999999999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0</v>
      </c>
      <c r="BI291" s="2">
        <v>2</v>
      </c>
      <c r="BJ291" s="2" t="s">
        <v>376</v>
      </c>
      <c r="BK291" s="2"/>
      <c r="BL291" s="2"/>
      <c r="BM291" s="2">
        <v>194</v>
      </c>
      <c r="BN291" s="2">
        <v>0</v>
      </c>
      <c r="BO291" s="2" t="s">
        <v>373</v>
      </c>
      <c r="BP291" s="2">
        <v>1</v>
      </c>
      <c r="BQ291" s="2">
        <v>40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90</v>
      </c>
      <c r="CA291" s="2">
        <v>46</v>
      </c>
      <c r="CB291" s="2" t="s">
        <v>3</v>
      </c>
      <c r="CC291" s="2"/>
      <c r="CD291" s="2"/>
      <c r="CE291" s="2">
        <v>1566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1356</v>
      </c>
      <c r="CO291" s="2">
        <v>0</v>
      </c>
      <c r="CP291" s="2">
        <f t="shared" ref="CP291:CP304" si="356">(P291+Q291+S291)</f>
        <v>341.59</v>
      </c>
      <c r="CQ291" s="2">
        <f t="shared" ref="CQ291:CQ304" si="357">ROUND((ROUND((AC291*AW291*1),2)*BC291),2)</f>
        <v>0</v>
      </c>
      <c r="CR291" s="2">
        <f>(ROUND((ROUND((((ET291*1.2))*AV291*1),2)*BB291),2)+ROUND((ROUND(((AE291-((EU291*1.2)))*AV291*1),2)*BS291),2))</f>
        <v>0</v>
      </c>
      <c r="CS291" s="2">
        <f>(ROUND((ROUND((((EU291*1.2))*AV291*1),2)*BS291),2)+ROUND((ROUND(((AE291-((EU291*1.2)))*AV291*1),2)*BS291),2))</f>
        <v>0</v>
      </c>
      <c r="CT291" s="2">
        <f t="shared" ref="CT291:CT304" si="358">ROUND((ROUND((AF291*AV291*1),2)*BA291),2)</f>
        <v>341.59</v>
      </c>
      <c r="CU291" s="2">
        <f t="shared" ref="CU291:CU304" si="359">AG291</f>
        <v>0</v>
      </c>
      <c r="CV291" s="2">
        <f t="shared" ref="CV291:CV304" si="360">(AH291*AV291)</f>
        <v>17.589600000000001</v>
      </c>
      <c r="CW291" s="2">
        <f t="shared" ref="CW291:CW304" si="361">AI291</f>
        <v>0</v>
      </c>
      <c r="CX291" s="2">
        <f t="shared" ref="CX291:CX304" si="362">AJ291</f>
        <v>0</v>
      </c>
      <c r="CY291" s="2">
        <f>(ROUND((((S291+ROUND((ROUND((((EU291*1.2))*AV291*1),2)*BS291),2))*AT291)/100),2)+ROUND(((ROUND((ROUND(((AE291-((EU291*1.2)))*AV291*1),2)*BS291),2)*AT291)/100),2))</f>
        <v>307.43</v>
      </c>
      <c r="CZ291" s="2">
        <f>(ROUND((((S291+ROUND((ROUND((((EU291*1.2))*AV291*1),2)*BS291),2))*AU291)/100),2)+ROUND(((ROUND((ROUND(((AE291-((EU291*1.2)))*AV291*1),2)*BS291),2)*AU291)/100),2))</f>
        <v>157.13</v>
      </c>
      <c r="DA291" s="2"/>
      <c r="DB291" s="2">
        <v>141</v>
      </c>
      <c r="DC291" s="2" t="s">
        <v>3</v>
      </c>
      <c r="DD291" s="2" t="s">
        <v>82</v>
      </c>
      <c r="DE291" s="2" t="s">
        <v>83</v>
      </c>
      <c r="DF291" s="2" t="s">
        <v>83</v>
      </c>
      <c r="DG291" s="2" t="s">
        <v>83</v>
      </c>
      <c r="DH291" s="2" t="s">
        <v>3</v>
      </c>
      <c r="DI291" s="2" t="s">
        <v>83</v>
      </c>
      <c r="DJ291" s="2" t="s">
        <v>83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1013</v>
      </c>
      <c r="DV291" s="2" t="s">
        <v>375</v>
      </c>
      <c r="DW291" s="2" t="s">
        <v>375</v>
      </c>
      <c r="DX291" s="2">
        <v>1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55394087</v>
      </c>
      <c r="EF291" s="2">
        <v>40</v>
      </c>
      <c r="EG291" s="2" t="s">
        <v>31</v>
      </c>
      <c r="EH291" s="2">
        <v>0</v>
      </c>
      <c r="EI291" s="2" t="s">
        <v>3</v>
      </c>
      <c r="EJ291" s="2">
        <v>2</v>
      </c>
      <c r="EK291" s="2">
        <v>194</v>
      </c>
      <c r="EL291" s="2" t="s">
        <v>377</v>
      </c>
      <c r="EM291" s="2" t="s">
        <v>378</v>
      </c>
      <c r="EN291" s="2"/>
      <c r="EO291" s="2" t="s">
        <v>87</v>
      </c>
      <c r="EP291" s="2"/>
      <c r="EQ291" s="2">
        <v>132096</v>
      </c>
      <c r="ER291" s="2">
        <v>271.88</v>
      </c>
      <c r="ES291" s="2">
        <v>0</v>
      </c>
      <c r="ET291" s="2">
        <v>0</v>
      </c>
      <c r="EU291" s="2">
        <v>0</v>
      </c>
      <c r="EV291" s="2">
        <v>271.88</v>
      </c>
      <c r="EW291" s="2">
        <v>14</v>
      </c>
      <c r="EX291" s="2">
        <v>0</v>
      </c>
      <c r="EY291" s="2">
        <v>0</v>
      </c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90</v>
      </c>
      <c r="FY291" s="2">
        <v>46</v>
      </c>
      <c r="FZ291" s="2"/>
      <c r="GA291" s="2" t="s">
        <v>3</v>
      </c>
      <c r="GB291" s="2"/>
      <c r="GC291" s="2"/>
      <c r="GD291" s="2">
        <v>1</v>
      </c>
      <c r="GE291" s="2"/>
      <c r="GF291" s="2">
        <v>-1152499288</v>
      </c>
      <c r="GG291" s="2">
        <v>2</v>
      </c>
      <c r="GH291" s="2">
        <v>1</v>
      </c>
      <c r="GI291" s="2">
        <v>2</v>
      </c>
      <c r="GJ291" s="2">
        <v>0</v>
      </c>
      <c r="GK291" s="2">
        <v>0</v>
      </c>
      <c r="GL291" s="2">
        <f t="shared" ref="GL291:GL304" si="363">ROUND(IF(AND(BH291=3,BI291=3,FS291&lt;&gt;0),P291,0),2)</f>
        <v>0</v>
      </c>
      <c r="GM291" s="2">
        <f t="shared" ref="GM291:GM304" si="364">ROUND(O291+X291+Y291,2)+GX291</f>
        <v>806.15</v>
      </c>
      <c r="GN291" s="2">
        <f t="shared" ref="GN291:GN304" si="365">IF(OR(BI291=0,BI291=1),GM291-GX291,0)</f>
        <v>0</v>
      </c>
      <c r="GO291" s="2">
        <f t="shared" ref="GO291:GO304" si="366">IF(BI291=2,GM291-GX291,0)</f>
        <v>806.15</v>
      </c>
      <c r="GP291" s="2">
        <f t="shared" ref="GP291:GP304" si="367">IF(BI291=4,GM291-GX291,0)</f>
        <v>0</v>
      </c>
      <c r="GQ291" s="2"/>
      <c r="GR291" s="2">
        <v>0</v>
      </c>
      <c r="GS291" s="2">
        <v>3</v>
      </c>
      <c r="GT291" s="2">
        <v>0</v>
      </c>
      <c r="GU291" s="2" t="s">
        <v>3</v>
      </c>
      <c r="GV291" s="2">
        <f t="shared" ref="GV291:GV304" si="368">ROUND((GT291),6)</f>
        <v>0</v>
      </c>
      <c r="GW291" s="2">
        <v>1</v>
      </c>
      <c r="GX291" s="2">
        <f t="shared" ref="GX291:GX304" si="369">ROUND(HC291*I291,2)</f>
        <v>0</v>
      </c>
      <c r="GY291" s="2"/>
      <c r="GZ291" s="2"/>
      <c r="HA291" s="2">
        <v>0</v>
      </c>
      <c r="HB291" s="2">
        <v>0</v>
      </c>
      <c r="HC291" s="2">
        <f t="shared" ref="HC291:HC304" si="370">GV291*GW291</f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5">
      <c r="A292" s="3">
        <v>17</v>
      </c>
      <c r="B292" s="3">
        <v>1</v>
      </c>
      <c r="C292" s="3">
        <f>ROW(SmtRes!A436)</f>
        <v>436</v>
      </c>
      <c r="D292" s="3">
        <f>ROW(EtalonRes!A578)</f>
        <v>578</v>
      </c>
      <c r="E292" s="3" t="s">
        <v>3</v>
      </c>
      <c r="F292" s="3" t="s">
        <v>373</v>
      </c>
      <c r="G292" s="3" t="s">
        <v>374</v>
      </c>
      <c r="H292" s="3" t="s">
        <v>375</v>
      </c>
      <c r="I292" s="3">
        <v>1</v>
      </c>
      <c r="J292" s="3">
        <v>0</v>
      </c>
      <c r="K292" s="3">
        <v>1</v>
      </c>
      <c r="O292" s="3">
        <f t="shared" si="346"/>
        <v>19248.599999999999</v>
      </c>
      <c r="P292" s="3">
        <f t="shared" si="347"/>
        <v>0</v>
      </c>
      <c r="Q292" s="3">
        <f>(ROUND((ROUND((((ET292*1.2))*AV292*I292),2)*BB292),2)+ROUND((ROUND(((AE292-((EU292*1.2)))*AV292*I292),2)*BS292),2))</f>
        <v>0</v>
      </c>
      <c r="R292" s="3">
        <f>(ROUND((ROUND((((EU292*1.2))*AV292*I292),2)*BS292),2)+ROUND((ROUND(((AE292-((EU292*1.2)))*AV292*I292),2)*BS292),2))</f>
        <v>0</v>
      </c>
      <c r="S292" s="3">
        <f t="shared" si="348"/>
        <v>19248.599999999999</v>
      </c>
      <c r="T292" s="3">
        <f t="shared" si="349"/>
        <v>0</v>
      </c>
      <c r="U292" s="3">
        <f t="shared" si="350"/>
        <v>17.589600000000001</v>
      </c>
      <c r="V292" s="3">
        <f t="shared" si="351"/>
        <v>0</v>
      </c>
      <c r="W292" s="3">
        <f t="shared" si="352"/>
        <v>0</v>
      </c>
      <c r="X292" s="3">
        <f>(ROUND((((S292+ROUND((ROUND((((EU292*1.2))*AV292*I292),2)*BS292),2))*AT292)/100),2)+ROUND(((ROUND((ROUND(((AE292-((EU292*1.2)))*AV292*I292),2)*BS292),2)*AT292)/100),2))</f>
        <v>17323.740000000002</v>
      </c>
      <c r="Y292" s="3">
        <f>(ROUND((((S292+ROUND((ROUND((((EU292*1.2))*AV292*I292),2)*BS292),2))*AU292)/100),2)+ROUND(((ROUND((ROUND(((AE292-((EU292*1.2)))*AV292*I292),2)*BS292),2)*AU292)/100),2))</f>
        <v>8854.36</v>
      </c>
      <c r="AA292" s="3">
        <v>-1</v>
      </c>
      <c r="AB292" s="3">
        <f t="shared" si="353"/>
        <v>326.25599999999997</v>
      </c>
      <c r="AC292" s="3">
        <f>ROUND(((ES292*1)),6)</f>
        <v>0</v>
      </c>
      <c r="AD292" s="3">
        <f>ROUND(((((ET292*1.2))-((EU292*1.2)))+AE292),6)</f>
        <v>0</v>
      </c>
      <c r="AE292" s="3">
        <f>ROUND(((EU292*1.2)),6)</f>
        <v>0</v>
      </c>
      <c r="AF292" s="3">
        <f>ROUND(((EV292*1.2)),6)</f>
        <v>326.25599999999997</v>
      </c>
      <c r="AG292" s="3">
        <f t="shared" si="354"/>
        <v>0</v>
      </c>
      <c r="AH292" s="3">
        <f>((EW292*1.2))</f>
        <v>16.8</v>
      </c>
      <c r="AI292" s="3">
        <f>((EX292*1.2))</f>
        <v>0</v>
      </c>
      <c r="AJ292" s="3">
        <f t="shared" si="355"/>
        <v>0</v>
      </c>
      <c r="AK292" s="3">
        <v>271.88</v>
      </c>
      <c r="AL292" s="3">
        <v>0</v>
      </c>
      <c r="AM292" s="3">
        <v>0</v>
      </c>
      <c r="AN292" s="3">
        <v>0</v>
      </c>
      <c r="AO292" s="3">
        <v>271.88</v>
      </c>
      <c r="AP292" s="3">
        <v>0</v>
      </c>
      <c r="AQ292" s="3">
        <v>14</v>
      </c>
      <c r="AR292" s="3">
        <v>0</v>
      </c>
      <c r="AS292" s="3">
        <v>0</v>
      </c>
      <c r="AT292" s="3">
        <v>90</v>
      </c>
      <c r="AU292" s="3">
        <v>46</v>
      </c>
      <c r="AV292" s="3">
        <v>1.0469999999999999</v>
      </c>
      <c r="AW292" s="3">
        <v>1</v>
      </c>
      <c r="AZ292" s="3">
        <v>1</v>
      </c>
      <c r="BA292" s="3">
        <v>56.35</v>
      </c>
      <c r="BB292" s="3">
        <v>1</v>
      </c>
      <c r="BC292" s="3">
        <v>1</v>
      </c>
      <c r="BD292" s="3" t="s">
        <v>3</v>
      </c>
      <c r="BE292" s="3" t="s">
        <v>3</v>
      </c>
      <c r="BF292" s="3" t="s">
        <v>3</v>
      </c>
      <c r="BG292" s="3" t="s">
        <v>3</v>
      </c>
      <c r="BH292" s="3">
        <v>0</v>
      </c>
      <c r="BI292" s="3">
        <v>2</v>
      </c>
      <c r="BJ292" s="3" t="s">
        <v>376</v>
      </c>
      <c r="BM292" s="3">
        <v>194</v>
      </c>
      <c r="BN292" s="3">
        <v>0</v>
      </c>
      <c r="BO292" s="3" t="s">
        <v>373</v>
      </c>
      <c r="BP292" s="3">
        <v>1</v>
      </c>
      <c r="BQ292" s="3">
        <v>40</v>
      </c>
      <c r="BR292" s="3">
        <v>0</v>
      </c>
      <c r="BS292" s="3">
        <v>56.35</v>
      </c>
      <c r="BT292" s="3">
        <v>1</v>
      </c>
      <c r="BU292" s="3">
        <v>1</v>
      </c>
      <c r="BV292" s="3">
        <v>1</v>
      </c>
      <c r="BW292" s="3">
        <v>1</v>
      </c>
      <c r="BX292" s="3">
        <v>1</v>
      </c>
      <c r="BY292" s="3" t="s">
        <v>3</v>
      </c>
      <c r="BZ292" s="3">
        <v>90</v>
      </c>
      <c r="CA292" s="3">
        <v>46</v>
      </c>
      <c r="CB292" s="3" t="s">
        <v>3</v>
      </c>
      <c r="CE292" s="3">
        <v>1566</v>
      </c>
      <c r="CF292" s="3">
        <v>0</v>
      </c>
      <c r="CG292" s="3">
        <v>0</v>
      </c>
      <c r="CM292" s="3">
        <v>0</v>
      </c>
      <c r="CN292" s="3" t="s">
        <v>1356</v>
      </c>
      <c r="CO292" s="3">
        <v>0</v>
      </c>
      <c r="CP292" s="3">
        <f t="shared" si="356"/>
        <v>19248.599999999999</v>
      </c>
      <c r="CQ292" s="3">
        <f t="shared" si="357"/>
        <v>0</v>
      </c>
      <c r="CR292" s="3">
        <f>(ROUND((ROUND((((ET292*1.2))*AV292*1),2)*BB292),2)+ROUND((ROUND(((AE292-((EU292*1.2)))*AV292*1),2)*BS292),2))</f>
        <v>0</v>
      </c>
      <c r="CS292" s="3">
        <f>(ROUND((ROUND((((EU292*1.2))*AV292*1),2)*BS292),2)+ROUND((ROUND(((AE292-((EU292*1.2)))*AV292*1),2)*BS292),2))</f>
        <v>0</v>
      </c>
      <c r="CT292" s="3">
        <f t="shared" si="358"/>
        <v>19248.599999999999</v>
      </c>
      <c r="CU292" s="3">
        <f t="shared" si="359"/>
        <v>0</v>
      </c>
      <c r="CV292" s="3">
        <f t="shared" si="360"/>
        <v>17.589600000000001</v>
      </c>
      <c r="CW292" s="3">
        <f t="shared" si="361"/>
        <v>0</v>
      </c>
      <c r="CX292" s="3">
        <f t="shared" si="362"/>
        <v>0</v>
      </c>
      <c r="CY292" s="3">
        <f>(ROUND((((S292+ROUND((ROUND((((EU292*1.2))*AV292*1),2)*BS292),2))*AT292)/100),2)+ROUND(((ROUND((ROUND(((AE292-((EU292*1.2)))*AV292*1),2)*BS292),2)*AT292)/100),2))</f>
        <v>17323.740000000002</v>
      </c>
      <c r="CZ292" s="3">
        <f>(ROUND((((S292+ROUND((ROUND((((EU292*1.2))*AV292*1),2)*BS292),2))*AU292)/100),2)+ROUND(((ROUND((ROUND(((AE292-((EU292*1.2)))*AV292*1),2)*BS292),2)*AU292)/100),2))</f>
        <v>8854.36</v>
      </c>
      <c r="DB292" s="3">
        <v>142</v>
      </c>
      <c r="DC292" s="3" t="s">
        <v>3</v>
      </c>
      <c r="DD292" s="3" t="s">
        <v>82</v>
      </c>
      <c r="DE292" s="3" t="s">
        <v>83</v>
      </c>
      <c r="DF292" s="3" t="s">
        <v>83</v>
      </c>
      <c r="DG292" s="3" t="s">
        <v>83</v>
      </c>
      <c r="DH292" s="3" t="s">
        <v>3</v>
      </c>
      <c r="DI292" s="3" t="s">
        <v>83</v>
      </c>
      <c r="DJ292" s="3" t="s">
        <v>83</v>
      </c>
      <c r="DK292" s="3" t="s">
        <v>3</v>
      </c>
      <c r="DL292" s="3" t="s">
        <v>3</v>
      </c>
      <c r="DM292" s="3" t="s">
        <v>3</v>
      </c>
      <c r="DN292" s="3">
        <v>0</v>
      </c>
      <c r="DO292" s="3">
        <v>0</v>
      </c>
      <c r="DP292" s="3">
        <v>1</v>
      </c>
      <c r="DQ292" s="3">
        <v>1</v>
      </c>
      <c r="DU292" s="3">
        <v>1013</v>
      </c>
      <c r="DV292" s="3" t="s">
        <v>375</v>
      </c>
      <c r="DW292" s="3" t="s">
        <v>375</v>
      </c>
      <c r="DX292" s="3">
        <v>1</v>
      </c>
      <c r="DZ292" s="3" t="s">
        <v>3</v>
      </c>
      <c r="EA292" s="3" t="s">
        <v>3</v>
      </c>
      <c r="EB292" s="3" t="s">
        <v>3</v>
      </c>
      <c r="EC292" s="3" t="s">
        <v>3</v>
      </c>
      <c r="EE292" s="3">
        <v>55394087</v>
      </c>
      <c r="EF292" s="3">
        <v>40</v>
      </c>
      <c r="EG292" s="3" t="s">
        <v>31</v>
      </c>
      <c r="EH292" s="3">
        <v>0</v>
      </c>
      <c r="EI292" s="3" t="s">
        <v>3</v>
      </c>
      <c r="EJ292" s="3">
        <v>2</v>
      </c>
      <c r="EK292" s="3">
        <v>194</v>
      </c>
      <c r="EL292" s="3" t="s">
        <v>377</v>
      </c>
      <c r="EM292" s="3" t="s">
        <v>378</v>
      </c>
      <c r="EO292" s="3" t="s">
        <v>87</v>
      </c>
      <c r="EQ292" s="3">
        <v>132096</v>
      </c>
      <c r="ER292" s="3">
        <v>271.88</v>
      </c>
      <c r="ES292" s="3">
        <v>0</v>
      </c>
      <c r="ET292" s="3">
        <v>0</v>
      </c>
      <c r="EU292" s="3">
        <v>0</v>
      </c>
      <c r="EV292" s="3">
        <v>271.88</v>
      </c>
      <c r="EW292" s="3">
        <v>14</v>
      </c>
      <c r="EX292" s="3">
        <v>0</v>
      </c>
      <c r="EY292" s="3">
        <v>0</v>
      </c>
      <c r="FQ292" s="3">
        <v>0</v>
      </c>
      <c r="FR292" s="3">
        <v>0</v>
      </c>
      <c r="FS292" s="3">
        <v>0</v>
      </c>
      <c r="FX292" s="3">
        <v>90</v>
      </c>
      <c r="FY292" s="3">
        <v>46</v>
      </c>
      <c r="GA292" s="3" t="s">
        <v>3</v>
      </c>
      <c r="GD292" s="3">
        <v>1</v>
      </c>
      <c r="GF292" s="3">
        <v>-1152499288</v>
      </c>
      <c r="GG292" s="3">
        <v>2</v>
      </c>
      <c r="GH292" s="3">
        <v>1</v>
      </c>
      <c r="GI292" s="3">
        <v>2</v>
      </c>
      <c r="GJ292" s="3">
        <v>0</v>
      </c>
      <c r="GK292" s="3">
        <v>0</v>
      </c>
      <c r="GL292" s="3">
        <f t="shared" si="363"/>
        <v>0</v>
      </c>
      <c r="GM292" s="3">
        <f t="shared" si="364"/>
        <v>45426.7</v>
      </c>
      <c r="GN292" s="3">
        <f t="shared" si="365"/>
        <v>0</v>
      </c>
      <c r="GO292" s="3">
        <f t="shared" si="366"/>
        <v>45426.7</v>
      </c>
      <c r="GP292" s="3">
        <f t="shared" si="367"/>
        <v>0</v>
      </c>
      <c r="GR292" s="3">
        <v>0</v>
      </c>
      <c r="GS292" s="3">
        <v>3</v>
      </c>
      <c r="GT292" s="3">
        <v>0</v>
      </c>
      <c r="GU292" s="3" t="s">
        <v>3</v>
      </c>
      <c r="GV292" s="3">
        <f t="shared" si="368"/>
        <v>0</v>
      </c>
      <c r="GW292" s="3">
        <v>1</v>
      </c>
      <c r="GX292" s="3">
        <f t="shared" si="369"/>
        <v>0</v>
      </c>
      <c r="HA292" s="3">
        <v>0</v>
      </c>
      <c r="HB292" s="3">
        <v>0</v>
      </c>
      <c r="HC292" s="3">
        <f t="shared" si="370"/>
        <v>0</v>
      </c>
      <c r="HE292" s="3" t="s">
        <v>3</v>
      </c>
      <c r="HF292" s="3" t="s">
        <v>3</v>
      </c>
      <c r="HM292" s="3" t="s">
        <v>3</v>
      </c>
      <c r="HN292" s="3" t="s">
        <v>3</v>
      </c>
      <c r="HO292" s="3" t="s">
        <v>3</v>
      </c>
      <c r="HP292" s="3" t="s">
        <v>3</v>
      </c>
      <c r="HQ292" s="3" t="s">
        <v>3</v>
      </c>
      <c r="HS292" s="3">
        <v>0</v>
      </c>
      <c r="IK292" s="3">
        <v>0</v>
      </c>
    </row>
    <row r="293" spans="1:255" x14ac:dyDescent="0.25">
      <c r="A293" s="2">
        <v>17</v>
      </c>
      <c r="B293" s="2">
        <v>1</v>
      </c>
      <c r="C293" s="2"/>
      <c r="D293" s="2"/>
      <c r="E293" s="2" t="s">
        <v>379</v>
      </c>
      <c r="F293" s="2" t="s">
        <v>380</v>
      </c>
      <c r="G293" s="2" t="s">
        <v>381</v>
      </c>
      <c r="H293" s="2" t="s">
        <v>216</v>
      </c>
      <c r="I293" s="2">
        <v>1</v>
      </c>
      <c r="J293" s="2">
        <v>0</v>
      </c>
      <c r="K293" s="2">
        <v>1</v>
      </c>
      <c r="L293" s="2"/>
      <c r="M293" s="2"/>
      <c r="N293" s="2"/>
      <c r="O293" s="2">
        <f t="shared" si="346"/>
        <v>10253.85</v>
      </c>
      <c r="P293" s="2">
        <f t="shared" si="347"/>
        <v>10253.85</v>
      </c>
      <c r="Q293" s="2">
        <f t="shared" ref="Q293:Q300" si="371">(ROUND((ROUND(((ET293)*AV293*I293),2)*BB293),2)+ROUND((ROUND(((AE293-(EU293))*AV293*I293),2)*BS293),2))</f>
        <v>0</v>
      </c>
      <c r="R293" s="2">
        <f t="shared" ref="R293:R300" si="372">(ROUND((ROUND(((EU293)*AV293*I293),2)*BS293),2)+ROUND((ROUND(((AE293-(EU293))*AV293*I293),2)*BS293),2))</f>
        <v>0</v>
      </c>
      <c r="S293" s="2">
        <f t="shared" si="348"/>
        <v>0</v>
      </c>
      <c r="T293" s="2">
        <f t="shared" si="349"/>
        <v>0</v>
      </c>
      <c r="U293" s="2">
        <f t="shared" si="350"/>
        <v>0</v>
      </c>
      <c r="V293" s="2">
        <f t="shared" si="351"/>
        <v>0</v>
      </c>
      <c r="W293" s="2">
        <f t="shared" si="352"/>
        <v>0</v>
      </c>
      <c r="X293" s="2">
        <f t="shared" ref="X293:X300" si="373">(ROUND((((S293+ROUND((ROUND(((EU293)*AV293*I293),2)*BS293),2))*AT293)/100),2)+ROUND(((ROUND((ROUND(((AE293-(EU293))*AV293*I293),2)*BS293),2)*AT293)/100),2))</f>
        <v>0</v>
      </c>
      <c r="Y293" s="2">
        <f t="shared" ref="Y293:Y300" si="374">(ROUND((((S293+ROUND((ROUND(((EU293)*AV293*I293),2)*BS293),2))*AU293)/100),2)+ROUND(((ROUND((ROUND(((AE293-(EU293))*AV293*I293),2)*BS293),2)*AU293)/100),2))</f>
        <v>0</v>
      </c>
      <c r="Z293" s="2"/>
      <c r="AA293" s="2">
        <v>55944368</v>
      </c>
      <c r="AB293" s="2">
        <f t="shared" si="353"/>
        <v>10253.85</v>
      </c>
      <c r="AC293" s="2">
        <f t="shared" ref="AC293:AC300" si="375">ROUND((ES293),6)</f>
        <v>10253.85</v>
      </c>
      <c r="AD293" s="2">
        <f t="shared" ref="AD293:AD300" si="376">ROUND((((ET293)-(EU293))+AE293),6)</f>
        <v>0</v>
      </c>
      <c r="AE293" s="2">
        <f t="shared" ref="AE293:AF300" si="377">ROUND((EU293),6)</f>
        <v>0</v>
      </c>
      <c r="AF293" s="2">
        <f t="shared" si="377"/>
        <v>0</v>
      </c>
      <c r="AG293" s="2">
        <f t="shared" si="354"/>
        <v>0</v>
      </c>
      <c r="AH293" s="2">
        <f t="shared" ref="AH293:AI300" si="378">(EW293)</f>
        <v>0</v>
      </c>
      <c r="AI293" s="2">
        <f t="shared" si="378"/>
        <v>0</v>
      </c>
      <c r="AJ293" s="2">
        <f t="shared" si="355"/>
        <v>0</v>
      </c>
      <c r="AK293" s="2">
        <v>10253.85</v>
      </c>
      <c r="AL293" s="2">
        <v>10253.85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1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3</v>
      </c>
      <c r="BI293" s="2">
        <v>3</v>
      </c>
      <c r="BJ293" s="2" t="s">
        <v>380</v>
      </c>
      <c r="BK293" s="2"/>
      <c r="BL293" s="2"/>
      <c r="BM293" s="2">
        <v>400007</v>
      </c>
      <c r="BN293" s="2">
        <v>0</v>
      </c>
      <c r="BO293" s="2" t="s">
        <v>3</v>
      </c>
      <c r="BP293" s="2">
        <v>0</v>
      </c>
      <c r="BQ293" s="2">
        <v>214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0</v>
      </c>
      <c r="CA293" s="2">
        <v>0</v>
      </c>
      <c r="CB293" s="2" t="s">
        <v>3</v>
      </c>
      <c r="CC293" s="2"/>
      <c r="CD293" s="2"/>
      <c r="CE293" s="2">
        <v>1566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3</v>
      </c>
      <c r="CO293" s="2">
        <v>0</v>
      </c>
      <c r="CP293" s="2">
        <f t="shared" si="356"/>
        <v>10253.85</v>
      </c>
      <c r="CQ293" s="2">
        <f t="shared" si="357"/>
        <v>10253.85</v>
      </c>
      <c r="CR293" s="2">
        <f t="shared" ref="CR293:CR300" si="379">(ROUND((ROUND(((ET293)*AV293*1),2)*BB293),2)+ROUND((ROUND(((AE293-(EU293))*AV293*1),2)*BS293),2))</f>
        <v>0</v>
      </c>
      <c r="CS293" s="2">
        <f t="shared" ref="CS293:CS300" si="380">(ROUND((ROUND(((EU293)*AV293*1),2)*BS293),2)+ROUND((ROUND(((AE293-(EU293))*AV293*1),2)*BS293),2))</f>
        <v>0</v>
      </c>
      <c r="CT293" s="2">
        <f t="shared" si="358"/>
        <v>0</v>
      </c>
      <c r="CU293" s="2">
        <f t="shared" si="359"/>
        <v>0</v>
      </c>
      <c r="CV293" s="2">
        <f t="shared" si="360"/>
        <v>0</v>
      </c>
      <c r="CW293" s="2">
        <f t="shared" si="361"/>
        <v>0</v>
      </c>
      <c r="CX293" s="2">
        <f t="shared" si="362"/>
        <v>0</v>
      </c>
      <c r="CY293" s="2">
        <f t="shared" ref="CY293:CY300" si="381">(ROUND((((S293+ROUND((ROUND(((EU293)*AV293*1),2)*BS293),2))*AT293)/100),2)+ROUND(((ROUND((ROUND(((AE293-(EU293))*AV293*1),2)*BS293),2)*AT293)/100),2))</f>
        <v>0</v>
      </c>
      <c r="CZ293" s="2">
        <f t="shared" ref="CZ293:CZ300" si="382">(ROUND((((S293+ROUND((ROUND(((EU293)*AV293*1),2)*BS293),2))*AU293)/100),2)+ROUND(((ROUND((ROUND(((AE293-(EU293))*AV293*1),2)*BS293),2)*AU293)/100),2))</f>
        <v>0</v>
      </c>
      <c r="DA293" s="2"/>
      <c r="DB293" s="2"/>
      <c r="DC293" s="2" t="s">
        <v>3</v>
      </c>
      <c r="DD293" s="2" t="s">
        <v>3</v>
      </c>
      <c r="DE293" s="2" t="s">
        <v>3</v>
      </c>
      <c r="DF293" s="2" t="s">
        <v>3</v>
      </c>
      <c r="DG293" s="2" t="s">
        <v>3</v>
      </c>
      <c r="DH293" s="2" t="s">
        <v>3</v>
      </c>
      <c r="DI293" s="2" t="s">
        <v>3</v>
      </c>
      <c r="DJ293" s="2" t="s">
        <v>3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1013</v>
      </c>
      <c r="DV293" s="2" t="s">
        <v>216</v>
      </c>
      <c r="DW293" s="2" t="s">
        <v>216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55393904</v>
      </c>
      <c r="EF293" s="2">
        <v>214</v>
      </c>
      <c r="EG293" s="2" t="s">
        <v>217</v>
      </c>
      <c r="EH293" s="2">
        <v>0</v>
      </c>
      <c r="EI293" s="2" t="s">
        <v>3</v>
      </c>
      <c r="EJ293" s="2">
        <v>3</v>
      </c>
      <c r="EK293" s="2">
        <v>400007</v>
      </c>
      <c r="EL293" s="2" t="s">
        <v>217</v>
      </c>
      <c r="EM293" s="2" t="s">
        <v>218</v>
      </c>
      <c r="EN293" s="2"/>
      <c r="EO293" s="2" t="s">
        <v>3</v>
      </c>
      <c r="EP293" s="2"/>
      <c r="EQ293" s="2">
        <v>131088</v>
      </c>
      <c r="ER293" s="2">
        <v>0</v>
      </c>
      <c r="ES293" s="2">
        <v>10253.85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f t="shared" ref="FR293:FR300" si="383">P293</f>
        <v>10253.85</v>
      </c>
      <c r="FS293" s="2">
        <v>0</v>
      </c>
      <c r="FT293" s="2"/>
      <c r="FU293" s="2"/>
      <c r="FV293" s="2"/>
      <c r="FW293" s="2"/>
      <c r="FX293" s="2">
        <v>0</v>
      </c>
      <c r="FY293" s="2">
        <v>0</v>
      </c>
      <c r="FZ293" s="2"/>
      <c r="GA293" s="2" t="s">
        <v>382</v>
      </c>
      <c r="GB293" s="2"/>
      <c r="GC293" s="2"/>
      <c r="GD293" s="2">
        <v>1</v>
      </c>
      <c r="GE293" s="2"/>
      <c r="GF293" s="2">
        <v>2027982058</v>
      </c>
      <c r="GG293" s="2">
        <v>2</v>
      </c>
      <c r="GH293" s="2">
        <v>4</v>
      </c>
      <c r="GI293" s="2">
        <v>-2</v>
      </c>
      <c r="GJ293" s="2">
        <v>0</v>
      </c>
      <c r="GK293" s="2">
        <v>0</v>
      </c>
      <c r="GL293" s="2">
        <f t="shared" si="363"/>
        <v>0</v>
      </c>
      <c r="GM293" s="2">
        <f t="shared" si="364"/>
        <v>10253.85</v>
      </c>
      <c r="GN293" s="2">
        <f t="shared" si="365"/>
        <v>0</v>
      </c>
      <c r="GO293" s="2">
        <f t="shared" si="366"/>
        <v>0</v>
      </c>
      <c r="GP293" s="2">
        <f t="shared" si="367"/>
        <v>0</v>
      </c>
      <c r="GQ293" s="2"/>
      <c r="GR293" s="2">
        <v>1</v>
      </c>
      <c r="GS293" s="2">
        <v>2</v>
      </c>
      <c r="GT293" s="2">
        <v>0</v>
      </c>
      <c r="GU293" s="2" t="s">
        <v>3</v>
      </c>
      <c r="GV293" s="2">
        <f t="shared" si="368"/>
        <v>0</v>
      </c>
      <c r="GW293" s="2">
        <v>1</v>
      </c>
      <c r="GX293" s="2">
        <f t="shared" si="369"/>
        <v>0</v>
      </c>
      <c r="GY293" s="2"/>
      <c r="GZ293" s="2"/>
      <c r="HA293" s="2">
        <v>0</v>
      </c>
      <c r="HB293" s="2">
        <v>0</v>
      </c>
      <c r="HC293" s="2">
        <f t="shared" si="370"/>
        <v>0</v>
      </c>
      <c r="HD293" s="2"/>
      <c r="HE293" s="2" t="s">
        <v>37</v>
      </c>
      <c r="HF293" s="2" t="s">
        <v>220</v>
      </c>
      <c r="HG293" s="2"/>
      <c r="HH293" s="2"/>
      <c r="HI293" s="2"/>
      <c r="HJ293" s="2"/>
      <c r="HK293" s="2"/>
      <c r="HL293" s="2"/>
      <c r="HM293" s="2" t="s">
        <v>3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5">
      <c r="A294" s="3">
        <v>17</v>
      </c>
      <c r="B294" s="3">
        <v>1</v>
      </c>
      <c r="E294" s="3" t="s">
        <v>379</v>
      </c>
      <c r="F294" s="3" t="s">
        <v>380</v>
      </c>
      <c r="G294" s="3" t="s">
        <v>381</v>
      </c>
      <c r="H294" s="3" t="s">
        <v>216</v>
      </c>
      <c r="I294" s="3">
        <v>1</v>
      </c>
      <c r="J294" s="3">
        <v>0</v>
      </c>
      <c r="K294" s="3">
        <v>1</v>
      </c>
      <c r="O294" s="3">
        <f t="shared" si="346"/>
        <v>77621.64</v>
      </c>
      <c r="P294" s="3">
        <f t="shared" si="347"/>
        <v>77621.64</v>
      </c>
      <c r="Q294" s="3">
        <f t="shared" si="371"/>
        <v>0</v>
      </c>
      <c r="R294" s="3">
        <f t="shared" si="372"/>
        <v>0</v>
      </c>
      <c r="S294" s="3">
        <f t="shared" si="348"/>
        <v>0</v>
      </c>
      <c r="T294" s="3">
        <f t="shared" si="349"/>
        <v>0</v>
      </c>
      <c r="U294" s="3">
        <f t="shared" si="350"/>
        <v>0</v>
      </c>
      <c r="V294" s="3">
        <f t="shared" si="351"/>
        <v>0</v>
      </c>
      <c r="W294" s="3">
        <f t="shared" si="352"/>
        <v>0</v>
      </c>
      <c r="X294" s="3">
        <f t="shared" si="373"/>
        <v>0</v>
      </c>
      <c r="Y294" s="3">
        <f t="shared" si="374"/>
        <v>0</v>
      </c>
      <c r="AA294" s="3">
        <v>55944370</v>
      </c>
      <c r="AB294" s="3">
        <f t="shared" si="353"/>
        <v>10253.85</v>
      </c>
      <c r="AC294" s="3">
        <f t="shared" si="375"/>
        <v>10253.85</v>
      </c>
      <c r="AD294" s="3">
        <f t="shared" si="376"/>
        <v>0</v>
      </c>
      <c r="AE294" s="3">
        <f t="shared" si="377"/>
        <v>0</v>
      </c>
      <c r="AF294" s="3">
        <f t="shared" si="377"/>
        <v>0</v>
      </c>
      <c r="AG294" s="3">
        <f t="shared" si="354"/>
        <v>0</v>
      </c>
      <c r="AH294" s="3">
        <f t="shared" si="378"/>
        <v>0</v>
      </c>
      <c r="AI294" s="3">
        <f t="shared" si="378"/>
        <v>0</v>
      </c>
      <c r="AJ294" s="3">
        <f t="shared" si="355"/>
        <v>0</v>
      </c>
      <c r="AK294" s="3">
        <v>10253.85</v>
      </c>
      <c r="AL294" s="3">
        <v>10253.85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1</v>
      </c>
      <c r="AW294" s="3">
        <v>1</v>
      </c>
      <c r="AZ294" s="3">
        <v>1</v>
      </c>
      <c r="BA294" s="3">
        <v>1</v>
      </c>
      <c r="BB294" s="3">
        <v>1</v>
      </c>
      <c r="BC294" s="3">
        <v>7.57</v>
      </c>
      <c r="BD294" s="3" t="s">
        <v>3</v>
      </c>
      <c r="BE294" s="3" t="s">
        <v>3</v>
      </c>
      <c r="BF294" s="3" t="s">
        <v>3</v>
      </c>
      <c r="BG294" s="3" t="s">
        <v>3</v>
      </c>
      <c r="BH294" s="3">
        <v>3</v>
      </c>
      <c r="BI294" s="3">
        <v>3</v>
      </c>
      <c r="BJ294" s="3" t="s">
        <v>380</v>
      </c>
      <c r="BM294" s="3">
        <v>400007</v>
      </c>
      <c r="BN294" s="3">
        <v>0</v>
      </c>
      <c r="BO294" s="3" t="s">
        <v>3</v>
      </c>
      <c r="BP294" s="3">
        <v>0</v>
      </c>
      <c r="BQ294" s="3">
        <v>214</v>
      </c>
      <c r="BR294" s="3">
        <v>0</v>
      </c>
      <c r="BS294" s="3">
        <v>1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 t="s">
        <v>3</v>
      </c>
      <c r="BZ294" s="3">
        <v>0</v>
      </c>
      <c r="CA294" s="3">
        <v>0</v>
      </c>
      <c r="CB294" s="3" t="s">
        <v>3</v>
      </c>
      <c r="CE294" s="3">
        <v>1566</v>
      </c>
      <c r="CF294" s="3">
        <v>0</v>
      </c>
      <c r="CG294" s="3">
        <v>0</v>
      </c>
      <c r="CM294" s="3">
        <v>0</v>
      </c>
      <c r="CN294" s="3" t="s">
        <v>3</v>
      </c>
      <c r="CO294" s="3">
        <v>0</v>
      </c>
      <c r="CP294" s="3">
        <f t="shared" si="356"/>
        <v>77621.64</v>
      </c>
      <c r="CQ294" s="3">
        <f t="shared" si="357"/>
        <v>77621.64</v>
      </c>
      <c r="CR294" s="3">
        <f t="shared" si="379"/>
        <v>0</v>
      </c>
      <c r="CS294" s="3">
        <f t="shared" si="380"/>
        <v>0</v>
      </c>
      <c r="CT294" s="3">
        <f t="shared" si="358"/>
        <v>0</v>
      </c>
      <c r="CU294" s="3">
        <f t="shared" si="359"/>
        <v>0</v>
      </c>
      <c r="CV294" s="3">
        <f t="shared" si="360"/>
        <v>0</v>
      </c>
      <c r="CW294" s="3">
        <f t="shared" si="361"/>
        <v>0</v>
      </c>
      <c r="CX294" s="3">
        <f t="shared" si="362"/>
        <v>0</v>
      </c>
      <c r="CY294" s="3">
        <f t="shared" si="381"/>
        <v>0</v>
      </c>
      <c r="CZ294" s="3">
        <f t="shared" si="382"/>
        <v>0</v>
      </c>
      <c r="DC294" s="3" t="s">
        <v>3</v>
      </c>
      <c r="DD294" s="3" t="s">
        <v>3</v>
      </c>
      <c r="DE294" s="3" t="s">
        <v>3</v>
      </c>
      <c r="DF294" s="3" t="s">
        <v>3</v>
      </c>
      <c r="DG294" s="3" t="s">
        <v>3</v>
      </c>
      <c r="DH294" s="3" t="s">
        <v>3</v>
      </c>
      <c r="DI294" s="3" t="s">
        <v>3</v>
      </c>
      <c r="DJ294" s="3" t="s">
        <v>3</v>
      </c>
      <c r="DK294" s="3" t="s">
        <v>3</v>
      </c>
      <c r="DL294" s="3" t="s">
        <v>3</v>
      </c>
      <c r="DM294" s="3" t="s">
        <v>3</v>
      </c>
      <c r="DN294" s="3">
        <v>0</v>
      </c>
      <c r="DO294" s="3">
        <v>0</v>
      </c>
      <c r="DP294" s="3">
        <v>1</v>
      </c>
      <c r="DQ294" s="3">
        <v>1</v>
      </c>
      <c r="DU294" s="3">
        <v>1013</v>
      </c>
      <c r="DV294" s="3" t="s">
        <v>216</v>
      </c>
      <c r="DW294" s="3" t="s">
        <v>216</v>
      </c>
      <c r="DX294" s="3">
        <v>1</v>
      </c>
      <c r="DZ294" s="3" t="s">
        <v>3</v>
      </c>
      <c r="EA294" s="3" t="s">
        <v>3</v>
      </c>
      <c r="EB294" s="3" t="s">
        <v>3</v>
      </c>
      <c r="EC294" s="3" t="s">
        <v>3</v>
      </c>
      <c r="EE294" s="3">
        <v>55393904</v>
      </c>
      <c r="EF294" s="3">
        <v>214</v>
      </c>
      <c r="EG294" s="3" t="s">
        <v>217</v>
      </c>
      <c r="EH294" s="3">
        <v>0</v>
      </c>
      <c r="EI294" s="3" t="s">
        <v>3</v>
      </c>
      <c r="EJ294" s="3">
        <v>3</v>
      </c>
      <c r="EK294" s="3">
        <v>400007</v>
      </c>
      <c r="EL294" s="3" t="s">
        <v>217</v>
      </c>
      <c r="EM294" s="3" t="s">
        <v>218</v>
      </c>
      <c r="EO294" s="3" t="s">
        <v>3</v>
      </c>
      <c r="EQ294" s="3">
        <v>131088</v>
      </c>
      <c r="ER294" s="3">
        <v>0</v>
      </c>
      <c r="ES294" s="3">
        <v>10253.85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5</v>
      </c>
      <c r="FC294" s="3">
        <v>1</v>
      </c>
      <c r="FD294" s="3">
        <v>18</v>
      </c>
      <c r="FF294" s="3">
        <v>90850</v>
      </c>
      <c r="FQ294" s="3">
        <v>0</v>
      </c>
      <c r="FR294" s="3">
        <f t="shared" si="383"/>
        <v>77621.64</v>
      </c>
      <c r="FS294" s="3">
        <v>0</v>
      </c>
      <c r="FX294" s="3">
        <v>0</v>
      </c>
      <c r="FY294" s="3">
        <v>0</v>
      </c>
      <c r="GA294" s="3" t="s">
        <v>382</v>
      </c>
      <c r="GD294" s="3">
        <v>1</v>
      </c>
      <c r="GF294" s="3">
        <v>2027982058</v>
      </c>
      <c r="GG294" s="3">
        <v>2</v>
      </c>
      <c r="GH294" s="3">
        <v>3</v>
      </c>
      <c r="GI294" s="3">
        <v>3</v>
      </c>
      <c r="GJ294" s="3">
        <v>0</v>
      </c>
      <c r="GK294" s="3">
        <v>0</v>
      </c>
      <c r="GL294" s="3">
        <f t="shared" si="363"/>
        <v>0</v>
      </c>
      <c r="GM294" s="3">
        <f t="shared" si="364"/>
        <v>77621.64</v>
      </c>
      <c r="GN294" s="3">
        <f t="shared" si="365"/>
        <v>0</v>
      </c>
      <c r="GO294" s="3">
        <f t="shared" si="366"/>
        <v>0</v>
      </c>
      <c r="GP294" s="3">
        <f t="shared" si="367"/>
        <v>0</v>
      </c>
      <c r="GR294" s="3">
        <v>1</v>
      </c>
      <c r="GS294" s="3">
        <v>1</v>
      </c>
      <c r="GT294" s="3">
        <v>0</v>
      </c>
      <c r="GU294" s="3" t="s">
        <v>3</v>
      </c>
      <c r="GV294" s="3">
        <f t="shared" si="368"/>
        <v>0</v>
      </c>
      <c r="GW294" s="3">
        <v>1</v>
      </c>
      <c r="GX294" s="3">
        <f t="shared" si="369"/>
        <v>0</v>
      </c>
      <c r="HA294" s="3">
        <v>0</v>
      </c>
      <c r="HB294" s="3">
        <v>0</v>
      </c>
      <c r="HC294" s="3">
        <f t="shared" si="370"/>
        <v>0</v>
      </c>
      <c r="HE294" s="3" t="s">
        <v>37</v>
      </c>
      <c r="HF294" s="3" t="s">
        <v>220</v>
      </c>
      <c r="HM294" s="3" t="s">
        <v>3</v>
      </c>
      <c r="HN294" s="3" t="s">
        <v>3</v>
      </c>
      <c r="HO294" s="3" t="s">
        <v>3</v>
      </c>
      <c r="HP294" s="3" t="s">
        <v>3</v>
      </c>
      <c r="HQ294" s="3" t="s">
        <v>3</v>
      </c>
      <c r="HS294" s="3">
        <v>0</v>
      </c>
      <c r="IK294" s="3">
        <v>0</v>
      </c>
    </row>
    <row r="295" spans="1:255" x14ac:dyDescent="0.25">
      <c r="A295" s="2">
        <v>17</v>
      </c>
      <c r="B295" s="2">
        <v>1</v>
      </c>
      <c r="C295" s="2"/>
      <c r="D295" s="2"/>
      <c r="E295" s="2" t="s">
        <v>383</v>
      </c>
      <c r="F295" s="2" t="s">
        <v>384</v>
      </c>
      <c r="G295" s="2" t="s">
        <v>385</v>
      </c>
      <c r="H295" s="2" t="s">
        <v>216</v>
      </c>
      <c r="I295" s="2">
        <v>1</v>
      </c>
      <c r="J295" s="2">
        <v>0</v>
      </c>
      <c r="K295" s="2">
        <v>1</v>
      </c>
      <c r="L295" s="2"/>
      <c r="M295" s="2"/>
      <c r="N295" s="2"/>
      <c r="O295" s="2">
        <f t="shared" si="346"/>
        <v>442.43</v>
      </c>
      <c r="P295" s="2">
        <f t="shared" si="347"/>
        <v>442.43</v>
      </c>
      <c r="Q295" s="2">
        <f t="shared" si="371"/>
        <v>0</v>
      </c>
      <c r="R295" s="2">
        <f t="shared" si="372"/>
        <v>0</v>
      </c>
      <c r="S295" s="2">
        <f t="shared" si="348"/>
        <v>0</v>
      </c>
      <c r="T295" s="2">
        <f t="shared" si="349"/>
        <v>0</v>
      </c>
      <c r="U295" s="2">
        <f t="shared" si="350"/>
        <v>0</v>
      </c>
      <c r="V295" s="2">
        <f t="shared" si="351"/>
        <v>0</v>
      </c>
      <c r="W295" s="2">
        <f t="shared" si="352"/>
        <v>0</v>
      </c>
      <c r="X295" s="2">
        <f t="shared" si="373"/>
        <v>0</v>
      </c>
      <c r="Y295" s="2">
        <f t="shared" si="374"/>
        <v>0</v>
      </c>
      <c r="Z295" s="2"/>
      <c r="AA295" s="2">
        <v>55944368</v>
      </c>
      <c r="AB295" s="2">
        <f t="shared" si="353"/>
        <v>442.43</v>
      </c>
      <c r="AC295" s="2">
        <f t="shared" si="375"/>
        <v>442.43</v>
      </c>
      <c r="AD295" s="2">
        <f t="shared" si="376"/>
        <v>0</v>
      </c>
      <c r="AE295" s="2">
        <f t="shared" si="377"/>
        <v>0</v>
      </c>
      <c r="AF295" s="2">
        <f t="shared" si="377"/>
        <v>0</v>
      </c>
      <c r="AG295" s="2">
        <f t="shared" si="354"/>
        <v>0</v>
      </c>
      <c r="AH295" s="2">
        <f t="shared" si="378"/>
        <v>0</v>
      </c>
      <c r="AI295" s="2">
        <f t="shared" si="378"/>
        <v>0</v>
      </c>
      <c r="AJ295" s="2">
        <f t="shared" si="355"/>
        <v>0</v>
      </c>
      <c r="AK295" s="2">
        <v>442.43</v>
      </c>
      <c r="AL295" s="2">
        <v>442.43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1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3</v>
      </c>
      <c r="BJ295" s="2" t="s">
        <v>384</v>
      </c>
      <c r="BK295" s="2"/>
      <c r="BL295" s="2"/>
      <c r="BM295" s="2">
        <v>400007</v>
      </c>
      <c r="BN295" s="2">
        <v>0</v>
      </c>
      <c r="BO295" s="2" t="s">
        <v>3</v>
      </c>
      <c r="BP295" s="2">
        <v>0</v>
      </c>
      <c r="BQ295" s="2">
        <v>214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0</v>
      </c>
      <c r="CA295" s="2">
        <v>0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3</v>
      </c>
      <c r="CO295" s="2">
        <v>0</v>
      </c>
      <c r="CP295" s="2">
        <f t="shared" si="356"/>
        <v>442.43</v>
      </c>
      <c r="CQ295" s="2">
        <f t="shared" si="357"/>
        <v>442.43</v>
      </c>
      <c r="CR295" s="2">
        <f t="shared" si="379"/>
        <v>0</v>
      </c>
      <c r="CS295" s="2">
        <f t="shared" si="380"/>
        <v>0</v>
      </c>
      <c r="CT295" s="2">
        <f t="shared" si="358"/>
        <v>0</v>
      </c>
      <c r="CU295" s="2">
        <f t="shared" si="359"/>
        <v>0</v>
      </c>
      <c r="CV295" s="2">
        <f t="shared" si="360"/>
        <v>0</v>
      </c>
      <c r="CW295" s="2">
        <f t="shared" si="361"/>
        <v>0</v>
      </c>
      <c r="CX295" s="2">
        <f t="shared" si="362"/>
        <v>0</v>
      </c>
      <c r="CY295" s="2">
        <f t="shared" si="381"/>
        <v>0</v>
      </c>
      <c r="CZ295" s="2">
        <f t="shared" si="382"/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1013</v>
      </c>
      <c r="DV295" s="2" t="s">
        <v>216</v>
      </c>
      <c r="DW295" s="2" t="s">
        <v>216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55393904</v>
      </c>
      <c r="EF295" s="2">
        <v>214</v>
      </c>
      <c r="EG295" s="2" t="s">
        <v>217</v>
      </c>
      <c r="EH295" s="2">
        <v>0</v>
      </c>
      <c r="EI295" s="2" t="s">
        <v>3</v>
      </c>
      <c r="EJ295" s="2">
        <v>3</v>
      </c>
      <c r="EK295" s="2">
        <v>400007</v>
      </c>
      <c r="EL295" s="2" t="s">
        <v>217</v>
      </c>
      <c r="EM295" s="2" t="s">
        <v>218</v>
      </c>
      <c r="EN295" s="2"/>
      <c r="EO295" s="2" t="s">
        <v>3</v>
      </c>
      <c r="EP295" s="2"/>
      <c r="EQ295" s="2">
        <v>131088</v>
      </c>
      <c r="ER295" s="2">
        <v>0</v>
      </c>
      <c r="ES295" s="2">
        <v>442.43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f t="shared" si="383"/>
        <v>442.43</v>
      </c>
      <c r="FS295" s="2">
        <v>0</v>
      </c>
      <c r="FT295" s="2"/>
      <c r="FU295" s="2"/>
      <c r="FV295" s="2"/>
      <c r="FW295" s="2"/>
      <c r="FX295" s="2">
        <v>0</v>
      </c>
      <c r="FY295" s="2">
        <v>0</v>
      </c>
      <c r="FZ295" s="2"/>
      <c r="GA295" s="2" t="s">
        <v>386</v>
      </c>
      <c r="GB295" s="2"/>
      <c r="GC295" s="2"/>
      <c r="GD295" s="2">
        <v>1</v>
      </c>
      <c r="GE295" s="2"/>
      <c r="GF295" s="2">
        <v>1746997169</v>
      </c>
      <c r="GG295" s="2">
        <v>2</v>
      </c>
      <c r="GH295" s="2">
        <v>4</v>
      </c>
      <c r="GI295" s="2">
        <v>-2</v>
      </c>
      <c r="GJ295" s="2">
        <v>0</v>
      </c>
      <c r="GK295" s="2">
        <v>0</v>
      </c>
      <c r="GL295" s="2">
        <f t="shared" si="363"/>
        <v>0</v>
      </c>
      <c r="GM295" s="2">
        <f t="shared" si="364"/>
        <v>442.43</v>
      </c>
      <c r="GN295" s="2">
        <f t="shared" si="365"/>
        <v>0</v>
      </c>
      <c r="GO295" s="2">
        <f t="shared" si="366"/>
        <v>0</v>
      </c>
      <c r="GP295" s="2">
        <f t="shared" si="367"/>
        <v>0</v>
      </c>
      <c r="GQ295" s="2"/>
      <c r="GR295" s="2">
        <v>1</v>
      </c>
      <c r="GS295" s="2">
        <v>2</v>
      </c>
      <c r="GT295" s="2">
        <v>0</v>
      </c>
      <c r="GU295" s="2" t="s">
        <v>3</v>
      </c>
      <c r="GV295" s="2">
        <f t="shared" si="368"/>
        <v>0</v>
      </c>
      <c r="GW295" s="2">
        <v>1</v>
      </c>
      <c r="GX295" s="2">
        <f t="shared" si="369"/>
        <v>0</v>
      </c>
      <c r="GY295" s="2"/>
      <c r="GZ295" s="2"/>
      <c r="HA295" s="2">
        <v>0</v>
      </c>
      <c r="HB295" s="2">
        <v>0</v>
      </c>
      <c r="HC295" s="2">
        <f t="shared" si="370"/>
        <v>0</v>
      </c>
      <c r="HD295" s="2"/>
      <c r="HE295" s="2" t="s">
        <v>37</v>
      </c>
      <c r="HF295" s="2" t="s">
        <v>220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5">
      <c r="A296" s="3">
        <v>17</v>
      </c>
      <c r="B296" s="3">
        <v>1</v>
      </c>
      <c r="E296" s="3" t="s">
        <v>383</v>
      </c>
      <c r="F296" s="3" t="s">
        <v>384</v>
      </c>
      <c r="G296" s="3" t="s">
        <v>385</v>
      </c>
      <c r="H296" s="3" t="s">
        <v>216</v>
      </c>
      <c r="I296" s="3">
        <v>1</v>
      </c>
      <c r="J296" s="3">
        <v>0</v>
      </c>
      <c r="K296" s="3">
        <v>1</v>
      </c>
      <c r="O296" s="3">
        <f t="shared" si="346"/>
        <v>3349.2</v>
      </c>
      <c r="P296" s="3">
        <f t="shared" si="347"/>
        <v>3349.2</v>
      </c>
      <c r="Q296" s="3">
        <f t="shared" si="371"/>
        <v>0</v>
      </c>
      <c r="R296" s="3">
        <f t="shared" si="372"/>
        <v>0</v>
      </c>
      <c r="S296" s="3">
        <f t="shared" si="348"/>
        <v>0</v>
      </c>
      <c r="T296" s="3">
        <f t="shared" si="349"/>
        <v>0</v>
      </c>
      <c r="U296" s="3">
        <f t="shared" si="350"/>
        <v>0</v>
      </c>
      <c r="V296" s="3">
        <f t="shared" si="351"/>
        <v>0</v>
      </c>
      <c r="W296" s="3">
        <f t="shared" si="352"/>
        <v>0</v>
      </c>
      <c r="X296" s="3">
        <f t="shared" si="373"/>
        <v>0</v>
      </c>
      <c r="Y296" s="3">
        <f t="shared" si="374"/>
        <v>0</v>
      </c>
      <c r="AA296" s="3">
        <v>55944370</v>
      </c>
      <c r="AB296" s="3">
        <f t="shared" si="353"/>
        <v>442.43</v>
      </c>
      <c r="AC296" s="3">
        <f t="shared" si="375"/>
        <v>442.43</v>
      </c>
      <c r="AD296" s="3">
        <f t="shared" si="376"/>
        <v>0</v>
      </c>
      <c r="AE296" s="3">
        <f t="shared" si="377"/>
        <v>0</v>
      </c>
      <c r="AF296" s="3">
        <f t="shared" si="377"/>
        <v>0</v>
      </c>
      <c r="AG296" s="3">
        <f t="shared" si="354"/>
        <v>0</v>
      </c>
      <c r="AH296" s="3">
        <f t="shared" si="378"/>
        <v>0</v>
      </c>
      <c r="AI296" s="3">
        <f t="shared" si="378"/>
        <v>0</v>
      </c>
      <c r="AJ296" s="3">
        <f t="shared" si="355"/>
        <v>0</v>
      </c>
      <c r="AK296" s="3">
        <v>442.43</v>
      </c>
      <c r="AL296" s="3">
        <v>442.43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1</v>
      </c>
      <c r="AW296" s="3">
        <v>1</v>
      </c>
      <c r="AZ296" s="3">
        <v>1</v>
      </c>
      <c r="BA296" s="3">
        <v>1</v>
      </c>
      <c r="BB296" s="3">
        <v>1</v>
      </c>
      <c r="BC296" s="3">
        <v>7.57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3</v>
      </c>
      <c r="BI296" s="3">
        <v>3</v>
      </c>
      <c r="BJ296" s="3" t="s">
        <v>384</v>
      </c>
      <c r="BM296" s="3">
        <v>400007</v>
      </c>
      <c r="BN296" s="3">
        <v>0</v>
      </c>
      <c r="BO296" s="3" t="s">
        <v>3</v>
      </c>
      <c r="BP296" s="3">
        <v>0</v>
      </c>
      <c r="BQ296" s="3">
        <v>214</v>
      </c>
      <c r="BR296" s="3">
        <v>0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0</v>
      </c>
      <c r="CA296" s="3">
        <v>0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3</v>
      </c>
      <c r="CO296" s="3">
        <v>0</v>
      </c>
      <c r="CP296" s="3">
        <f t="shared" si="356"/>
        <v>3349.2</v>
      </c>
      <c r="CQ296" s="3">
        <f t="shared" si="357"/>
        <v>3349.2</v>
      </c>
      <c r="CR296" s="3">
        <f t="shared" si="379"/>
        <v>0</v>
      </c>
      <c r="CS296" s="3">
        <f t="shared" si="380"/>
        <v>0</v>
      </c>
      <c r="CT296" s="3">
        <f t="shared" si="358"/>
        <v>0</v>
      </c>
      <c r="CU296" s="3">
        <f t="shared" si="359"/>
        <v>0</v>
      </c>
      <c r="CV296" s="3">
        <f t="shared" si="360"/>
        <v>0</v>
      </c>
      <c r="CW296" s="3">
        <f t="shared" si="361"/>
        <v>0</v>
      </c>
      <c r="CX296" s="3">
        <f t="shared" si="362"/>
        <v>0</v>
      </c>
      <c r="CY296" s="3">
        <f t="shared" si="381"/>
        <v>0</v>
      </c>
      <c r="CZ296" s="3">
        <f t="shared" si="382"/>
        <v>0</v>
      </c>
      <c r="DC296" s="3" t="s">
        <v>3</v>
      </c>
      <c r="DD296" s="3" t="s">
        <v>3</v>
      </c>
      <c r="DE296" s="3" t="s">
        <v>3</v>
      </c>
      <c r="DF296" s="3" t="s">
        <v>3</v>
      </c>
      <c r="DG296" s="3" t="s">
        <v>3</v>
      </c>
      <c r="DH296" s="3" t="s">
        <v>3</v>
      </c>
      <c r="DI296" s="3" t="s">
        <v>3</v>
      </c>
      <c r="DJ296" s="3" t="s">
        <v>3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1013</v>
      </c>
      <c r="DV296" s="3" t="s">
        <v>216</v>
      </c>
      <c r="DW296" s="3" t="s">
        <v>216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55393904</v>
      </c>
      <c r="EF296" s="3">
        <v>214</v>
      </c>
      <c r="EG296" s="3" t="s">
        <v>217</v>
      </c>
      <c r="EH296" s="3">
        <v>0</v>
      </c>
      <c r="EI296" s="3" t="s">
        <v>3</v>
      </c>
      <c r="EJ296" s="3">
        <v>3</v>
      </c>
      <c r="EK296" s="3">
        <v>400007</v>
      </c>
      <c r="EL296" s="3" t="s">
        <v>217</v>
      </c>
      <c r="EM296" s="3" t="s">
        <v>218</v>
      </c>
      <c r="EO296" s="3" t="s">
        <v>3</v>
      </c>
      <c r="EQ296" s="3">
        <v>131088</v>
      </c>
      <c r="ER296" s="3">
        <v>0</v>
      </c>
      <c r="ES296" s="3">
        <v>442.43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5</v>
      </c>
      <c r="FC296" s="3">
        <v>1</v>
      </c>
      <c r="FD296" s="3">
        <v>18</v>
      </c>
      <c r="FF296" s="3">
        <v>3920</v>
      </c>
      <c r="FQ296" s="3">
        <v>0</v>
      </c>
      <c r="FR296" s="3">
        <f t="shared" si="383"/>
        <v>3349.2</v>
      </c>
      <c r="FS296" s="3">
        <v>0</v>
      </c>
      <c r="FX296" s="3">
        <v>0</v>
      </c>
      <c r="FY296" s="3">
        <v>0</v>
      </c>
      <c r="GA296" s="3" t="s">
        <v>386</v>
      </c>
      <c r="GD296" s="3">
        <v>1</v>
      </c>
      <c r="GF296" s="3">
        <v>1746997169</v>
      </c>
      <c r="GG296" s="3">
        <v>2</v>
      </c>
      <c r="GH296" s="3">
        <v>3</v>
      </c>
      <c r="GI296" s="3">
        <v>3</v>
      </c>
      <c r="GJ296" s="3">
        <v>0</v>
      </c>
      <c r="GK296" s="3">
        <v>0</v>
      </c>
      <c r="GL296" s="3">
        <f t="shared" si="363"/>
        <v>0</v>
      </c>
      <c r="GM296" s="3">
        <f t="shared" si="364"/>
        <v>3349.2</v>
      </c>
      <c r="GN296" s="3">
        <f t="shared" si="365"/>
        <v>0</v>
      </c>
      <c r="GO296" s="3">
        <f t="shared" si="366"/>
        <v>0</v>
      </c>
      <c r="GP296" s="3">
        <f t="shared" si="367"/>
        <v>0</v>
      </c>
      <c r="GR296" s="3">
        <v>1</v>
      </c>
      <c r="GS296" s="3">
        <v>1</v>
      </c>
      <c r="GT296" s="3">
        <v>0</v>
      </c>
      <c r="GU296" s="3" t="s">
        <v>3</v>
      </c>
      <c r="GV296" s="3">
        <f t="shared" si="368"/>
        <v>0</v>
      </c>
      <c r="GW296" s="3">
        <v>1</v>
      </c>
      <c r="GX296" s="3">
        <f t="shared" si="369"/>
        <v>0</v>
      </c>
      <c r="HA296" s="3">
        <v>0</v>
      </c>
      <c r="HB296" s="3">
        <v>0</v>
      </c>
      <c r="HC296" s="3">
        <f t="shared" si="370"/>
        <v>0</v>
      </c>
      <c r="HE296" s="3" t="s">
        <v>37</v>
      </c>
      <c r="HF296" s="3" t="s">
        <v>220</v>
      </c>
      <c r="HM296" s="3" t="s">
        <v>3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5">
      <c r="A297" s="2">
        <v>17</v>
      </c>
      <c r="B297" s="2">
        <v>1</v>
      </c>
      <c r="C297" s="2"/>
      <c r="D297" s="2"/>
      <c r="E297" s="2" t="s">
        <v>387</v>
      </c>
      <c r="F297" s="2" t="s">
        <v>388</v>
      </c>
      <c r="G297" s="2" t="s">
        <v>389</v>
      </c>
      <c r="H297" s="2" t="s">
        <v>216</v>
      </c>
      <c r="I297" s="2">
        <v>1</v>
      </c>
      <c r="J297" s="2">
        <v>0</v>
      </c>
      <c r="K297" s="2">
        <v>1</v>
      </c>
      <c r="L297" s="2"/>
      <c r="M297" s="2"/>
      <c r="N297" s="2"/>
      <c r="O297" s="2">
        <f t="shared" si="346"/>
        <v>2652.35</v>
      </c>
      <c r="P297" s="2">
        <f t="shared" si="347"/>
        <v>2652.35</v>
      </c>
      <c r="Q297" s="2">
        <f t="shared" si="371"/>
        <v>0</v>
      </c>
      <c r="R297" s="2">
        <f t="shared" si="372"/>
        <v>0</v>
      </c>
      <c r="S297" s="2">
        <f t="shared" si="348"/>
        <v>0</v>
      </c>
      <c r="T297" s="2">
        <f t="shared" si="349"/>
        <v>0</v>
      </c>
      <c r="U297" s="2">
        <f t="shared" si="350"/>
        <v>0</v>
      </c>
      <c r="V297" s="2">
        <f t="shared" si="351"/>
        <v>0</v>
      </c>
      <c r="W297" s="2">
        <f t="shared" si="352"/>
        <v>0</v>
      </c>
      <c r="X297" s="2">
        <f t="shared" si="373"/>
        <v>0</v>
      </c>
      <c r="Y297" s="2">
        <f t="shared" si="374"/>
        <v>0</v>
      </c>
      <c r="Z297" s="2"/>
      <c r="AA297" s="2">
        <v>55944368</v>
      </c>
      <c r="AB297" s="2">
        <f t="shared" si="353"/>
        <v>2652.35</v>
      </c>
      <c r="AC297" s="2">
        <f t="shared" si="375"/>
        <v>2652.35</v>
      </c>
      <c r="AD297" s="2">
        <f t="shared" si="376"/>
        <v>0</v>
      </c>
      <c r="AE297" s="2">
        <f t="shared" si="377"/>
        <v>0</v>
      </c>
      <c r="AF297" s="2">
        <f t="shared" si="377"/>
        <v>0</v>
      </c>
      <c r="AG297" s="2">
        <f t="shared" si="354"/>
        <v>0</v>
      </c>
      <c r="AH297" s="2">
        <f t="shared" si="378"/>
        <v>0</v>
      </c>
      <c r="AI297" s="2">
        <f t="shared" si="378"/>
        <v>0</v>
      </c>
      <c r="AJ297" s="2">
        <f t="shared" si="355"/>
        <v>0</v>
      </c>
      <c r="AK297" s="2">
        <v>2652.35</v>
      </c>
      <c r="AL297" s="2">
        <v>2652.35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3</v>
      </c>
      <c r="BJ297" s="2" t="s">
        <v>388</v>
      </c>
      <c r="BK297" s="2"/>
      <c r="BL297" s="2"/>
      <c r="BM297" s="2">
        <v>400007</v>
      </c>
      <c r="BN297" s="2">
        <v>0</v>
      </c>
      <c r="BO297" s="2" t="s">
        <v>3</v>
      </c>
      <c r="BP297" s="2">
        <v>0</v>
      </c>
      <c r="BQ297" s="2">
        <v>214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0</v>
      </c>
      <c r="CA297" s="2">
        <v>0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3</v>
      </c>
      <c r="CO297" s="2">
        <v>0</v>
      </c>
      <c r="CP297" s="2">
        <f t="shared" si="356"/>
        <v>2652.35</v>
      </c>
      <c r="CQ297" s="2">
        <f t="shared" si="357"/>
        <v>2652.35</v>
      </c>
      <c r="CR297" s="2">
        <f t="shared" si="379"/>
        <v>0</v>
      </c>
      <c r="CS297" s="2">
        <f t="shared" si="380"/>
        <v>0</v>
      </c>
      <c r="CT297" s="2">
        <f t="shared" si="358"/>
        <v>0</v>
      </c>
      <c r="CU297" s="2">
        <f t="shared" si="359"/>
        <v>0</v>
      </c>
      <c r="CV297" s="2">
        <f t="shared" si="360"/>
        <v>0</v>
      </c>
      <c r="CW297" s="2">
        <f t="shared" si="361"/>
        <v>0</v>
      </c>
      <c r="CX297" s="2">
        <f t="shared" si="362"/>
        <v>0</v>
      </c>
      <c r="CY297" s="2">
        <f t="shared" si="381"/>
        <v>0</v>
      </c>
      <c r="CZ297" s="2">
        <f t="shared" si="382"/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1013</v>
      </c>
      <c r="DV297" s="2" t="s">
        <v>216</v>
      </c>
      <c r="DW297" s="2" t="s">
        <v>216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55393904</v>
      </c>
      <c r="EF297" s="2">
        <v>214</v>
      </c>
      <c r="EG297" s="2" t="s">
        <v>217</v>
      </c>
      <c r="EH297" s="2">
        <v>0</v>
      </c>
      <c r="EI297" s="2" t="s">
        <v>3</v>
      </c>
      <c r="EJ297" s="2">
        <v>3</v>
      </c>
      <c r="EK297" s="2">
        <v>400007</v>
      </c>
      <c r="EL297" s="2" t="s">
        <v>217</v>
      </c>
      <c r="EM297" s="2" t="s">
        <v>218</v>
      </c>
      <c r="EN297" s="2"/>
      <c r="EO297" s="2" t="s">
        <v>3</v>
      </c>
      <c r="EP297" s="2"/>
      <c r="EQ297" s="2">
        <v>131088</v>
      </c>
      <c r="ER297" s="2">
        <v>0</v>
      </c>
      <c r="ES297" s="2">
        <v>2652.35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f t="shared" si="383"/>
        <v>2652.35</v>
      </c>
      <c r="FS297" s="2">
        <v>0</v>
      </c>
      <c r="FT297" s="2"/>
      <c r="FU297" s="2"/>
      <c r="FV297" s="2"/>
      <c r="FW297" s="2"/>
      <c r="FX297" s="2">
        <v>0</v>
      </c>
      <c r="FY297" s="2">
        <v>0</v>
      </c>
      <c r="FZ297" s="2"/>
      <c r="GA297" s="2" t="s">
        <v>390</v>
      </c>
      <c r="GB297" s="2"/>
      <c r="GC297" s="2"/>
      <c r="GD297" s="2">
        <v>1</v>
      </c>
      <c r="GE297" s="2"/>
      <c r="GF297" s="2">
        <v>-1074491072</v>
      </c>
      <c r="GG297" s="2">
        <v>2</v>
      </c>
      <c r="GH297" s="2">
        <v>4</v>
      </c>
      <c r="GI297" s="2">
        <v>-2</v>
      </c>
      <c r="GJ297" s="2">
        <v>0</v>
      </c>
      <c r="GK297" s="2">
        <v>0</v>
      </c>
      <c r="GL297" s="2">
        <f t="shared" si="363"/>
        <v>0</v>
      </c>
      <c r="GM297" s="2">
        <f t="shared" si="364"/>
        <v>2652.35</v>
      </c>
      <c r="GN297" s="2">
        <f t="shared" si="365"/>
        <v>0</v>
      </c>
      <c r="GO297" s="2">
        <f t="shared" si="366"/>
        <v>0</v>
      </c>
      <c r="GP297" s="2">
        <f t="shared" si="367"/>
        <v>0</v>
      </c>
      <c r="GQ297" s="2"/>
      <c r="GR297" s="2">
        <v>1</v>
      </c>
      <c r="GS297" s="2">
        <v>2</v>
      </c>
      <c r="GT297" s="2">
        <v>0</v>
      </c>
      <c r="GU297" s="2" t="s">
        <v>3</v>
      </c>
      <c r="GV297" s="2">
        <f t="shared" si="368"/>
        <v>0</v>
      </c>
      <c r="GW297" s="2">
        <v>1</v>
      </c>
      <c r="GX297" s="2">
        <f t="shared" si="369"/>
        <v>0</v>
      </c>
      <c r="GY297" s="2"/>
      <c r="GZ297" s="2"/>
      <c r="HA297" s="2">
        <v>0</v>
      </c>
      <c r="HB297" s="2">
        <v>0</v>
      </c>
      <c r="HC297" s="2">
        <f t="shared" si="370"/>
        <v>0</v>
      </c>
      <c r="HD297" s="2"/>
      <c r="HE297" s="2" t="s">
        <v>37</v>
      </c>
      <c r="HF297" s="2" t="s">
        <v>220</v>
      </c>
      <c r="HG297" s="2"/>
      <c r="HH297" s="2"/>
      <c r="HI297" s="2"/>
      <c r="HJ297" s="2"/>
      <c r="HK297" s="2"/>
      <c r="HL297" s="2"/>
      <c r="HM297" s="2" t="s">
        <v>3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5">
      <c r="A298" s="3">
        <v>17</v>
      </c>
      <c r="B298" s="3">
        <v>1</v>
      </c>
      <c r="E298" s="3" t="s">
        <v>387</v>
      </c>
      <c r="F298" s="3" t="s">
        <v>388</v>
      </c>
      <c r="G298" s="3" t="s">
        <v>389</v>
      </c>
      <c r="H298" s="3" t="s">
        <v>216</v>
      </c>
      <c r="I298" s="3">
        <v>1</v>
      </c>
      <c r="J298" s="3">
        <v>0</v>
      </c>
      <c r="K298" s="3">
        <v>1</v>
      </c>
      <c r="O298" s="3">
        <f t="shared" si="346"/>
        <v>20078.29</v>
      </c>
      <c r="P298" s="3">
        <f t="shared" si="347"/>
        <v>20078.29</v>
      </c>
      <c r="Q298" s="3">
        <f t="shared" si="371"/>
        <v>0</v>
      </c>
      <c r="R298" s="3">
        <f t="shared" si="372"/>
        <v>0</v>
      </c>
      <c r="S298" s="3">
        <f t="shared" si="348"/>
        <v>0</v>
      </c>
      <c r="T298" s="3">
        <f t="shared" si="349"/>
        <v>0</v>
      </c>
      <c r="U298" s="3">
        <f t="shared" si="350"/>
        <v>0</v>
      </c>
      <c r="V298" s="3">
        <f t="shared" si="351"/>
        <v>0</v>
      </c>
      <c r="W298" s="3">
        <f t="shared" si="352"/>
        <v>0</v>
      </c>
      <c r="X298" s="3">
        <f t="shared" si="373"/>
        <v>0</v>
      </c>
      <c r="Y298" s="3">
        <f t="shared" si="374"/>
        <v>0</v>
      </c>
      <c r="AA298" s="3">
        <v>55944370</v>
      </c>
      <c r="AB298" s="3">
        <f t="shared" si="353"/>
        <v>2652.35</v>
      </c>
      <c r="AC298" s="3">
        <f t="shared" si="375"/>
        <v>2652.35</v>
      </c>
      <c r="AD298" s="3">
        <f t="shared" si="376"/>
        <v>0</v>
      </c>
      <c r="AE298" s="3">
        <f t="shared" si="377"/>
        <v>0</v>
      </c>
      <c r="AF298" s="3">
        <f t="shared" si="377"/>
        <v>0</v>
      </c>
      <c r="AG298" s="3">
        <f t="shared" si="354"/>
        <v>0</v>
      </c>
      <c r="AH298" s="3">
        <f t="shared" si="378"/>
        <v>0</v>
      </c>
      <c r="AI298" s="3">
        <f t="shared" si="378"/>
        <v>0</v>
      </c>
      <c r="AJ298" s="3">
        <f t="shared" si="355"/>
        <v>0</v>
      </c>
      <c r="AK298" s="3">
        <v>2652.35</v>
      </c>
      <c r="AL298" s="3">
        <v>2652.35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7.57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3</v>
      </c>
      <c r="BJ298" s="3" t="s">
        <v>388</v>
      </c>
      <c r="BM298" s="3">
        <v>400007</v>
      </c>
      <c r="BN298" s="3">
        <v>0</v>
      </c>
      <c r="BO298" s="3" t="s">
        <v>3</v>
      </c>
      <c r="BP298" s="3">
        <v>0</v>
      </c>
      <c r="BQ298" s="3">
        <v>214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0</v>
      </c>
      <c r="CA298" s="3">
        <v>0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3</v>
      </c>
      <c r="CO298" s="3">
        <v>0</v>
      </c>
      <c r="CP298" s="3">
        <f t="shared" si="356"/>
        <v>20078.29</v>
      </c>
      <c r="CQ298" s="3">
        <f t="shared" si="357"/>
        <v>20078.29</v>
      </c>
      <c r="CR298" s="3">
        <f t="shared" si="379"/>
        <v>0</v>
      </c>
      <c r="CS298" s="3">
        <f t="shared" si="380"/>
        <v>0</v>
      </c>
      <c r="CT298" s="3">
        <f t="shared" si="358"/>
        <v>0</v>
      </c>
      <c r="CU298" s="3">
        <f t="shared" si="359"/>
        <v>0</v>
      </c>
      <c r="CV298" s="3">
        <f t="shared" si="360"/>
        <v>0</v>
      </c>
      <c r="CW298" s="3">
        <f t="shared" si="361"/>
        <v>0</v>
      </c>
      <c r="CX298" s="3">
        <f t="shared" si="362"/>
        <v>0</v>
      </c>
      <c r="CY298" s="3">
        <f t="shared" si="381"/>
        <v>0</v>
      </c>
      <c r="CZ298" s="3">
        <f t="shared" si="382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1013</v>
      </c>
      <c r="DV298" s="3" t="s">
        <v>216</v>
      </c>
      <c r="DW298" s="3" t="s">
        <v>216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55393904</v>
      </c>
      <c r="EF298" s="3">
        <v>214</v>
      </c>
      <c r="EG298" s="3" t="s">
        <v>217</v>
      </c>
      <c r="EH298" s="3">
        <v>0</v>
      </c>
      <c r="EI298" s="3" t="s">
        <v>3</v>
      </c>
      <c r="EJ298" s="3">
        <v>3</v>
      </c>
      <c r="EK298" s="3">
        <v>400007</v>
      </c>
      <c r="EL298" s="3" t="s">
        <v>217</v>
      </c>
      <c r="EM298" s="3" t="s">
        <v>218</v>
      </c>
      <c r="EO298" s="3" t="s">
        <v>3</v>
      </c>
      <c r="EQ298" s="3">
        <v>131088</v>
      </c>
      <c r="ER298" s="3">
        <v>0</v>
      </c>
      <c r="ES298" s="3">
        <v>2652.35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5</v>
      </c>
      <c r="FC298" s="3">
        <v>1</v>
      </c>
      <c r="FD298" s="3">
        <v>18</v>
      </c>
      <c r="FF298" s="3">
        <v>23500</v>
      </c>
      <c r="FQ298" s="3">
        <v>0</v>
      </c>
      <c r="FR298" s="3">
        <f t="shared" si="383"/>
        <v>20078.29</v>
      </c>
      <c r="FS298" s="3">
        <v>0</v>
      </c>
      <c r="FX298" s="3">
        <v>0</v>
      </c>
      <c r="FY298" s="3">
        <v>0</v>
      </c>
      <c r="GA298" s="3" t="s">
        <v>390</v>
      </c>
      <c r="GD298" s="3">
        <v>1</v>
      </c>
      <c r="GF298" s="3">
        <v>-1074491072</v>
      </c>
      <c r="GG298" s="3">
        <v>2</v>
      </c>
      <c r="GH298" s="3">
        <v>3</v>
      </c>
      <c r="GI298" s="3">
        <v>3</v>
      </c>
      <c r="GJ298" s="3">
        <v>0</v>
      </c>
      <c r="GK298" s="3">
        <v>0</v>
      </c>
      <c r="GL298" s="3">
        <f t="shared" si="363"/>
        <v>0</v>
      </c>
      <c r="GM298" s="3">
        <f t="shared" si="364"/>
        <v>20078.29</v>
      </c>
      <c r="GN298" s="3">
        <f t="shared" si="365"/>
        <v>0</v>
      </c>
      <c r="GO298" s="3">
        <f t="shared" si="366"/>
        <v>0</v>
      </c>
      <c r="GP298" s="3">
        <f t="shared" si="367"/>
        <v>0</v>
      </c>
      <c r="GR298" s="3">
        <v>1</v>
      </c>
      <c r="GS298" s="3">
        <v>1</v>
      </c>
      <c r="GT298" s="3">
        <v>0</v>
      </c>
      <c r="GU298" s="3" t="s">
        <v>3</v>
      </c>
      <c r="GV298" s="3">
        <f t="shared" si="368"/>
        <v>0</v>
      </c>
      <c r="GW298" s="3">
        <v>1</v>
      </c>
      <c r="GX298" s="3">
        <f t="shared" si="369"/>
        <v>0</v>
      </c>
      <c r="HA298" s="3">
        <v>0</v>
      </c>
      <c r="HB298" s="3">
        <v>0</v>
      </c>
      <c r="HC298" s="3">
        <f t="shared" si="370"/>
        <v>0</v>
      </c>
      <c r="HE298" s="3" t="s">
        <v>37</v>
      </c>
      <c r="HF298" s="3" t="s">
        <v>220</v>
      </c>
      <c r="HM298" s="3" t="s">
        <v>3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5">
      <c r="A299" s="2">
        <v>17</v>
      </c>
      <c r="B299" s="2">
        <v>1</v>
      </c>
      <c r="C299" s="2"/>
      <c r="D299" s="2"/>
      <c r="E299" s="2" t="s">
        <v>391</v>
      </c>
      <c r="F299" s="2" t="s">
        <v>392</v>
      </c>
      <c r="G299" s="2" t="s">
        <v>393</v>
      </c>
      <c r="H299" s="2" t="s">
        <v>216</v>
      </c>
      <c r="I299" s="2">
        <v>1</v>
      </c>
      <c r="J299" s="2">
        <v>0</v>
      </c>
      <c r="K299" s="2">
        <v>1</v>
      </c>
      <c r="L299" s="2"/>
      <c r="M299" s="2"/>
      <c r="N299" s="2"/>
      <c r="O299" s="2">
        <f t="shared" si="346"/>
        <v>3797.93</v>
      </c>
      <c r="P299" s="2">
        <f t="shared" si="347"/>
        <v>3797.93</v>
      </c>
      <c r="Q299" s="2">
        <f t="shared" si="371"/>
        <v>0</v>
      </c>
      <c r="R299" s="2">
        <f t="shared" si="372"/>
        <v>0</v>
      </c>
      <c r="S299" s="2">
        <f t="shared" si="348"/>
        <v>0</v>
      </c>
      <c r="T299" s="2">
        <f t="shared" si="349"/>
        <v>0</v>
      </c>
      <c r="U299" s="2">
        <f t="shared" si="350"/>
        <v>0</v>
      </c>
      <c r="V299" s="2">
        <f t="shared" si="351"/>
        <v>0</v>
      </c>
      <c r="W299" s="2">
        <f t="shared" si="352"/>
        <v>0</v>
      </c>
      <c r="X299" s="2">
        <f t="shared" si="373"/>
        <v>0</v>
      </c>
      <c r="Y299" s="2">
        <f t="shared" si="374"/>
        <v>0</v>
      </c>
      <c r="Z299" s="2"/>
      <c r="AA299" s="2">
        <v>55944368</v>
      </c>
      <c r="AB299" s="2">
        <f t="shared" si="353"/>
        <v>3797.93</v>
      </c>
      <c r="AC299" s="2">
        <f t="shared" si="375"/>
        <v>3797.93</v>
      </c>
      <c r="AD299" s="2">
        <f t="shared" si="376"/>
        <v>0</v>
      </c>
      <c r="AE299" s="2">
        <f t="shared" si="377"/>
        <v>0</v>
      </c>
      <c r="AF299" s="2">
        <f t="shared" si="377"/>
        <v>0</v>
      </c>
      <c r="AG299" s="2">
        <f t="shared" si="354"/>
        <v>0</v>
      </c>
      <c r="AH299" s="2">
        <f t="shared" si="378"/>
        <v>0</v>
      </c>
      <c r="AI299" s="2">
        <f t="shared" si="378"/>
        <v>0</v>
      </c>
      <c r="AJ299" s="2">
        <f t="shared" si="355"/>
        <v>0</v>
      </c>
      <c r="AK299" s="2">
        <v>3797.9300000000003</v>
      </c>
      <c r="AL299" s="2">
        <v>3797.9300000000003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3</v>
      </c>
      <c r="BJ299" s="2" t="s">
        <v>392</v>
      </c>
      <c r="BK299" s="2"/>
      <c r="BL299" s="2"/>
      <c r="BM299" s="2">
        <v>400007</v>
      </c>
      <c r="BN299" s="2">
        <v>0</v>
      </c>
      <c r="BO299" s="2" t="s">
        <v>3</v>
      </c>
      <c r="BP299" s="2">
        <v>0</v>
      </c>
      <c r="BQ299" s="2">
        <v>214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0</v>
      </c>
      <c r="CA299" s="2">
        <v>0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3</v>
      </c>
      <c r="CO299" s="2">
        <v>0</v>
      </c>
      <c r="CP299" s="2">
        <f t="shared" si="356"/>
        <v>3797.93</v>
      </c>
      <c r="CQ299" s="2">
        <f t="shared" si="357"/>
        <v>3797.93</v>
      </c>
      <c r="CR299" s="2">
        <f t="shared" si="379"/>
        <v>0</v>
      </c>
      <c r="CS299" s="2">
        <f t="shared" si="380"/>
        <v>0</v>
      </c>
      <c r="CT299" s="2">
        <f t="shared" si="358"/>
        <v>0</v>
      </c>
      <c r="CU299" s="2">
        <f t="shared" si="359"/>
        <v>0</v>
      </c>
      <c r="CV299" s="2">
        <f t="shared" si="360"/>
        <v>0</v>
      </c>
      <c r="CW299" s="2">
        <f t="shared" si="361"/>
        <v>0</v>
      </c>
      <c r="CX299" s="2">
        <f t="shared" si="362"/>
        <v>0</v>
      </c>
      <c r="CY299" s="2">
        <f t="shared" si="381"/>
        <v>0</v>
      </c>
      <c r="CZ299" s="2">
        <f t="shared" si="382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1013</v>
      </c>
      <c r="DV299" s="2" t="s">
        <v>216</v>
      </c>
      <c r="DW299" s="2" t="s">
        <v>216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55393904</v>
      </c>
      <c r="EF299" s="2">
        <v>214</v>
      </c>
      <c r="EG299" s="2" t="s">
        <v>217</v>
      </c>
      <c r="EH299" s="2">
        <v>0</v>
      </c>
      <c r="EI299" s="2" t="s">
        <v>3</v>
      </c>
      <c r="EJ299" s="2">
        <v>3</v>
      </c>
      <c r="EK299" s="2">
        <v>400007</v>
      </c>
      <c r="EL299" s="2" t="s">
        <v>217</v>
      </c>
      <c r="EM299" s="2" t="s">
        <v>218</v>
      </c>
      <c r="EN299" s="2"/>
      <c r="EO299" s="2" t="s">
        <v>3</v>
      </c>
      <c r="EP299" s="2"/>
      <c r="EQ299" s="2">
        <v>131088</v>
      </c>
      <c r="ER299" s="2">
        <v>0</v>
      </c>
      <c r="ES299" s="2">
        <v>3797.9300000000003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f t="shared" si="383"/>
        <v>3797.93</v>
      </c>
      <c r="FS299" s="2">
        <v>0</v>
      </c>
      <c r="FT299" s="2"/>
      <c r="FU299" s="2"/>
      <c r="FV299" s="2"/>
      <c r="FW299" s="2"/>
      <c r="FX299" s="2">
        <v>0</v>
      </c>
      <c r="FY299" s="2">
        <v>0</v>
      </c>
      <c r="FZ299" s="2"/>
      <c r="GA299" s="2" t="s">
        <v>394</v>
      </c>
      <c r="GB299" s="2"/>
      <c r="GC299" s="2"/>
      <c r="GD299" s="2">
        <v>1</v>
      </c>
      <c r="GE299" s="2"/>
      <c r="GF299" s="2">
        <v>-2129964946</v>
      </c>
      <c r="GG299" s="2">
        <v>2</v>
      </c>
      <c r="GH299" s="2">
        <v>4</v>
      </c>
      <c r="GI299" s="2">
        <v>-2</v>
      </c>
      <c r="GJ299" s="2">
        <v>0</v>
      </c>
      <c r="GK299" s="2">
        <v>0</v>
      </c>
      <c r="GL299" s="2">
        <f t="shared" si="363"/>
        <v>0</v>
      </c>
      <c r="GM299" s="2">
        <f t="shared" si="364"/>
        <v>3797.93</v>
      </c>
      <c r="GN299" s="2">
        <f t="shared" si="365"/>
        <v>0</v>
      </c>
      <c r="GO299" s="2">
        <f t="shared" si="366"/>
        <v>0</v>
      </c>
      <c r="GP299" s="2">
        <f t="shared" si="367"/>
        <v>0</v>
      </c>
      <c r="GQ299" s="2"/>
      <c r="GR299" s="2">
        <v>1</v>
      </c>
      <c r="GS299" s="2">
        <v>2</v>
      </c>
      <c r="GT299" s="2">
        <v>0</v>
      </c>
      <c r="GU299" s="2" t="s">
        <v>3</v>
      </c>
      <c r="GV299" s="2">
        <f t="shared" si="368"/>
        <v>0</v>
      </c>
      <c r="GW299" s="2">
        <v>1</v>
      </c>
      <c r="GX299" s="2">
        <f t="shared" si="369"/>
        <v>0</v>
      </c>
      <c r="GY299" s="2"/>
      <c r="GZ299" s="2"/>
      <c r="HA299" s="2">
        <v>0</v>
      </c>
      <c r="HB299" s="2">
        <v>0</v>
      </c>
      <c r="HC299" s="2">
        <f t="shared" si="370"/>
        <v>0</v>
      </c>
      <c r="HD299" s="2"/>
      <c r="HE299" s="2" t="s">
        <v>37</v>
      </c>
      <c r="HF299" s="2" t="s">
        <v>220</v>
      </c>
      <c r="HG299" s="2"/>
      <c r="HH299" s="2"/>
      <c r="HI299" s="2"/>
      <c r="HJ299" s="2"/>
      <c r="HK299" s="2"/>
      <c r="HL299" s="2"/>
      <c r="HM299" s="2" t="s">
        <v>3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17</v>
      </c>
      <c r="B300" s="3">
        <v>1</v>
      </c>
      <c r="E300" s="3" t="s">
        <v>391</v>
      </c>
      <c r="F300" s="3" t="s">
        <v>392</v>
      </c>
      <c r="G300" s="3" t="s">
        <v>393</v>
      </c>
      <c r="H300" s="3" t="s">
        <v>216</v>
      </c>
      <c r="I300" s="3">
        <v>1</v>
      </c>
      <c r="J300" s="3">
        <v>0</v>
      </c>
      <c r="K300" s="3">
        <v>1</v>
      </c>
      <c r="O300" s="3">
        <f t="shared" si="346"/>
        <v>28750.33</v>
      </c>
      <c r="P300" s="3">
        <f t="shared" si="347"/>
        <v>28750.33</v>
      </c>
      <c r="Q300" s="3">
        <f t="shared" si="371"/>
        <v>0</v>
      </c>
      <c r="R300" s="3">
        <f t="shared" si="372"/>
        <v>0</v>
      </c>
      <c r="S300" s="3">
        <f t="shared" si="348"/>
        <v>0</v>
      </c>
      <c r="T300" s="3">
        <f t="shared" si="349"/>
        <v>0</v>
      </c>
      <c r="U300" s="3">
        <f t="shared" si="350"/>
        <v>0</v>
      </c>
      <c r="V300" s="3">
        <f t="shared" si="351"/>
        <v>0</v>
      </c>
      <c r="W300" s="3">
        <f t="shared" si="352"/>
        <v>0</v>
      </c>
      <c r="X300" s="3">
        <f t="shared" si="373"/>
        <v>0</v>
      </c>
      <c r="Y300" s="3">
        <f t="shared" si="374"/>
        <v>0</v>
      </c>
      <c r="AA300" s="3">
        <v>55944370</v>
      </c>
      <c r="AB300" s="3">
        <f t="shared" si="353"/>
        <v>3797.93</v>
      </c>
      <c r="AC300" s="3">
        <f t="shared" si="375"/>
        <v>3797.93</v>
      </c>
      <c r="AD300" s="3">
        <f t="shared" si="376"/>
        <v>0</v>
      </c>
      <c r="AE300" s="3">
        <f t="shared" si="377"/>
        <v>0</v>
      </c>
      <c r="AF300" s="3">
        <f t="shared" si="377"/>
        <v>0</v>
      </c>
      <c r="AG300" s="3">
        <f t="shared" si="354"/>
        <v>0</v>
      </c>
      <c r="AH300" s="3">
        <f t="shared" si="378"/>
        <v>0</v>
      </c>
      <c r="AI300" s="3">
        <f t="shared" si="378"/>
        <v>0</v>
      </c>
      <c r="AJ300" s="3">
        <f t="shared" si="355"/>
        <v>0</v>
      </c>
      <c r="AK300" s="3">
        <v>3797.9300000000003</v>
      </c>
      <c r="AL300" s="3">
        <v>3797.9300000000003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7.57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3</v>
      </c>
      <c r="BJ300" s="3" t="s">
        <v>392</v>
      </c>
      <c r="BM300" s="3">
        <v>400007</v>
      </c>
      <c r="BN300" s="3">
        <v>0</v>
      </c>
      <c r="BO300" s="3" t="s">
        <v>3</v>
      </c>
      <c r="BP300" s="3">
        <v>0</v>
      </c>
      <c r="BQ300" s="3">
        <v>214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0</v>
      </c>
      <c r="CA300" s="3">
        <v>0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3</v>
      </c>
      <c r="CO300" s="3">
        <v>0</v>
      </c>
      <c r="CP300" s="3">
        <f t="shared" si="356"/>
        <v>28750.33</v>
      </c>
      <c r="CQ300" s="3">
        <f t="shared" si="357"/>
        <v>28750.33</v>
      </c>
      <c r="CR300" s="3">
        <f t="shared" si="379"/>
        <v>0</v>
      </c>
      <c r="CS300" s="3">
        <f t="shared" si="380"/>
        <v>0</v>
      </c>
      <c r="CT300" s="3">
        <f t="shared" si="358"/>
        <v>0</v>
      </c>
      <c r="CU300" s="3">
        <f t="shared" si="359"/>
        <v>0</v>
      </c>
      <c r="CV300" s="3">
        <f t="shared" si="360"/>
        <v>0</v>
      </c>
      <c r="CW300" s="3">
        <f t="shared" si="361"/>
        <v>0</v>
      </c>
      <c r="CX300" s="3">
        <f t="shared" si="362"/>
        <v>0</v>
      </c>
      <c r="CY300" s="3">
        <f t="shared" si="381"/>
        <v>0</v>
      </c>
      <c r="CZ300" s="3">
        <f t="shared" si="382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1013</v>
      </c>
      <c r="DV300" s="3" t="s">
        <v>216</v>
      </c>
      <c r="DW300" s="3" t="s">
        <v>216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55393904</v>
      </c>
      <c r="EF300" s="3">
        <v>214</v>
      </c>
      <c r="EG300" s="3" t="s">
        <v>217</v>
      </c>
      <c r="EH300" s="3">
        <v>0</v>
      </c>
      <c r="EI300" s="3" t="s">
        <v>3</v>
      </c>
      <c r="EJ300" s="3">
        <v>3</v>
      </c>
      <c r="EK300" s="3">
        <v>400007</v>
      </c>
      <c r="EL300" s="3" t="s">
        <v>217</v>
      </c>
      <c r="EM300" s="3" t="s">
        <v>218</v>
      </c>
      <c r="EO300" s="3" t="s">
        <v>3</v>
      </c>
      <c r="EQ300" s="3">
        <v>131088</v>
      </c>
      <c r="ER300" s="3">
        <v>0</v>
      </c>
      <c r="ES300" s="3">
        <v>3797.9300000000003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5</v>
      </c>
      <c r="FC300" s="3">
        <v>1</v>
      </c>
      <c r="FD300" s="3">
        <v>18</v>
      </c>
      <c r="FF300" s="3">
        <v>33650</v>
      </c>
      <c r="FQ300" s="3">
        <v>0</v>
      </c>
      <c r="FR300" s="3">
        <f t="shared" si="383"/>
        <v>28750.33</v>
      </c>
      <c r="FS300" s="3">
        <v>0</v>
      </c>
      <c r="FX300" s="3">
        <v>0</v>
      </c>
      <c r="FY300" s="3">
        <v>0</v>
      </c>
      <c r="GA300" s="3" t="s">
        <v>394</v>
      </c>
      <c r="GD300" s="3">
        <v>1</v>
      </c>
      <c r="GF300" s="3">
        <v>-2129964946</v>
      </c>
      <c r="GG300" s="3">
        <v>2</v>
      </c>
      <c r="GH300" s="3">
        <v>3</v>
      </c>
      <c r="GI300" s="3">
        <v>3</v>
      </c>
      <c r="GJ300" s="3">
        <v>0</v>
      </c>
      <c r="GK300" s="3">
        <v>0</v>
      </c>
      <c r="GL300" s="3">
        <f t="shared" si="363"/>
        <v>0</v>
      </c>
      <c r="GM300" s="3">
        <f t="shared" si="364"/>
        <v>28750.33</v>
      </c>
      <c r="GN300" s="3">
        <f t="shared" si="365"/>
        <v>0</v>
      </c>
      <c r="GO300" s="3">
        <f t="shared" si="366"/>
        <v>0</v>
      </c>
      <c r="GP300" s="3">
        <f t="shared" si="367"/>
        <v>0</v>
      </c>
      <c r="GR300" s="3">
        <v>1</v>
      </c>
      <c r="GS300" s="3">
        <v>1</v>
      </c>
      <c r="GT300" s="3">
        <v>0</v>
      </c>
      <c r="GU300" s="3" t="s">
        <v>3</v>
      </c>
      <c r="GV300" s="3">
        <f t="shared" si="368"/>
        <v>0</v>
      </c>
      <c r="GW300" s="3">
        <v>1</v>
      </c>
      <c r="GX300" s="3">
        <f t="shared" si="369"/>
        <v>0</v>
      </c>
      <c r="HA300" s="3">
        <v>0</v>
      </c>
      <c r="HB300" s="3">
        <v>0</v>
      </c>
      <c r="HC300" s="3">
        <f t="shared" si="370"/>
        <v>0</v>
      </c>
      <c r="HE300" s="3" t="s">
        <v>37</v>
      </c>
      <c r="HF300" s="3" t="s">
        <v>220</v>
      </c>
      <c r="HM300" s="3" t="s">
        <v>3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17</v>
      </c>
      <c r="B301" s="2">
        <v>1</v>
      </c>
      <c r="C301" s="2">
        <f>ROW(SmtRes!A440)</f>
        <v>440</v>
      </c>
      <c r="D301" s="2">
        <f>ROW(EtalonRes!A583)</f>
        <v>583</v>
      </c>
      <c r="E301" s="2" t="s">
        <v>395</v>
      </c>
      <c r="F301" s="2" t="s">
        <v>396</v>
      </c>
      <c r="G301" s="2" t="s">
        <v>397</v>
      </c>
      <c r="H301" s="2" t="s">
        <v>398</v>
      </c>
      <c r="I301" s="2">
        <f>ROUND(1/10,9)</f>
        <v>0.1</v>
      </c>
      <c r="J301" s="2">
        <v>0</v>
      </c>
      <c r="K301" s="2">
        <f>ROUND(1/10,9)</f>
        <v>0.1</v>
      </c>
      <c r="L301" s="2"/>
      <c r="M301" s="2"/>
      <c r="N301" s="2"/>
      <c r="O301" s="2">
        <f t="shared" si="346"/>
        <v>59.44</v>
      </c>
      <c r="P301" s="2">
        <f t="shared" si="347"/>
        <v>0.13</v>
      </c>
      <c r="Q301" s="2">
        <f>(ROUND((ROUND((((ET301*1.2))*AV301*I301),2)*BB301),2)+ROUND((ROUND(((AE301-((EU301*1.2)))*AV301*I301),2)*BS301),2))</f>
        <v>0.14000000000000001</v>
      </c>
      <c r="R301" s="2">
        <f>(ROUND((ROUND((((EU301*1.2))*AV301*I301),2)*BS301),2)+ROUND((ROUND(((AE301-((EU301*1.2)))*AV301*I301),2)*BS301),2))</f>
        <v>0.02</v>
      </c>
      <c r="S301" s="2">
        <f t="shared" si="348"/>
        <v>59.17</v>
      </c>
      <c r="T301" s="2">
        <f t="shared" si="349"/>
        <v>0</v>
      </c>
      <c r="U301" s="2">
        <f t="shared" si="350"/>
        <v>3.7641743999999999</v>
      </c>
      <c r="V301" s="2">
        <f t="shared" si="351"/>
        <v>0</v>
      </c>
      <c r="W301" s="2">
        <f t="shared" si="352"/>
        <v>0</v>
      </c>
      <c r="X301" s="2">
        <f>(ROUND((((S301+ROUND((ROUND((((EU301*1.2))*AV301*I301),2)*BS301),2))*AT301)/100),2)+ROUND(((ROUND((ROUND(((AE301-((EU301*1.2)))*AV301*I301),2)*BS301),2)*AT301)/100),2))</f>
        <v>53.27</v>
      </c>
      <c r="Y301" s="2">
        <f>(ROUND((((S301+ROUND((ROUND((((EU301*1.2))*AV301*I301),2)*BS301),2))*AU301)/100),2)+ROUND(((ROUND((ROUND(((AE301-((EU301*1.2)))*AV301*I301),2)*BS301),2)*AU301)/100),2))</f>
        <v>27.23</v>
      </c>
      <c r="Z301" s="2"/>
      <c r="AA301" s="2">
        <v>55944368</v>
      </c>
      <c r="AB301" s="2">
        <f t="shared" si="353"/>
        <v>567.73800000000006</v>
      </c>
      <c r="AC301" s="2">
        <f>ROUND(((ES301*1)),6)</f>
        <v>1.29</v>
      </c>
      <c r="AD301" s="2">
        <f>ROUND(((((ET301*1.2))-((EU301*1.2)))+AE301),6)</f>
        <v>1.32</v>
      </c>
      <c r="AE301" s="2">
        <f>ROUND(((EU301*1.2)),6)</f>
        <v>0.156</v>
      </c>
      <c r="AF301" s="2">
        <f>ROUND(((EV301*1.2)),6)</f>
        <v>565.12800000000004</v>
      </c>
      <c r="AG301" s="2">
        <f t="shared" si="354"/>
        <v>0</v>
      </c>
      <c r="AH301" s="2">
        <f>((EW301*1.2))</f>
        <v>35.951999999999998</v>
      </c>
      <c r="AI301" s="2">
        <f>((EX301*1.2))</f>
        <v>0</v>
      </c>
      <c r="AJ301" s="2">
        <f t="shared" si="355"/>
        <v>0</v>
      </c>
      <c r="AK301" s="2">
        <v>473.33</v>
      </c>
      <c r="AL301" s="2">
        <v>1.29</v>
      </c>
      <c r="AM301" s="2">
        <v>1.1000000000000001</v>
      </c>
      <c r="AN301" s="2">
        <v>0.13</v>
      </c>
      <c r="AO301" s="2">
        <v>470.94</v>
      </c>
      <c r="AP301" s="2">
        <v>0</v>
      </c>
      <c r="AQ301" s="2">
        <v>29.96</v>
      </c>
      <c r="AR301" s="2">
        <v>0</v>
      </c>
      <c r="AS301" s="2">
        <v>0</v>
      </c>
      <c r="AT301" s="2">
        <v>90</v>
      </c>
      <c r="AU301" s="2">
        <v>46</v>
      </c>
      <c r="AV301" s="2">
        <v>1.0469999999999999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0</v>
      </c>
      <c r="BI301" s="2">
        <v>2</v>
      </c>
      <c r="BJ301" s="2" t="s">
        <v>399</v>
      </c>
      <c r="BK301" s="2"/>
      <c r="BL301" s="2"/>
      <c r="BM301" s="2">
        <v>68</v>
      </c>
      <c r="BN301" s="2">
        <v>0</v>
      </c>
      <c r="BO301" s="2" t="s">
        <v>396</v>
      </c>
      <c r="BP301" s="2">
        <v>1</v>
      </c>
      <c r="BQ301" s="2">
        <v>40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90</v>
      </c>
      <c r="CA301" s="2">
        <v>46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1356</v>
      </c>
      <c r="CO301" s="2">
        <v>0</v>
      </c>
      <c r="CP301" s="2">
        <f t="shared" si="356"/>
        <v>59.440000000000005</v>
      </c>
      <c r="CQ301" s="2">
        <f t="shared" si="357"/>
        <v>1.29</v>
      </c>
      <c r="CR301" s="2">
        <f>(ROUND((ROUND((((ET301*1.2))*AV301*1),2)*BB301),2)+ROUND((ROUND(((AE301-((EU301*1.2)))*AV301*1),2)*BS301),2))</f>
        <v>1.38</v>
      </c>
      <c r="CS301" s="2">
        <f>(ROUND((ROUND((((EU301*1.2))*AV301*1),2)*BS301),2)+ROUND((ROUND(((AE301-((EU301*1.2)))*AV301*1),2)*BS301),2))</f>
        <v>0.16</v>
      </c>
      <c r="CT301" s="2">
        <f t="shared" si="358"/>
        <v>591.69000000000005</v>
      </c>
      <c r="CU301" s="2">
        <f t="shared" si="359"/>
        <v>0</v>
      </c>
      <c r="CV301" s="2">
        <f t="shared" si="360"/>
        <v>37.641743999999996</v>
      </c>
      <c r="CW301" s="2">
        <f t="shared" si="361"/>
        <v>0</v>
      </c>
      <c r="CX301" s="2">
        <f t="shared" si="362"/>
        <v>0</v>
      </c>
      <c r="CY301" s="2">
        <f>(ROUND((((S301+ROUND((ROUND((((EU301*1.2))*AV301*1),2)*BS301),2))*AT301)/100),2)+ROUND(((ROUND((ROUND(((AE301-((EU301*1.2)))*AV301*1),2)*BS301),2)*AT301)/100),2))</f>
        <v>53.4</v>
      </c>
      <c r="CZ301" s="2">
        <f>(ROUND((((S301+ROUND((ROUND((((EU301*1.2))*AV301*1),2)*BS301),2))*AU301)/100),2)+ROUND(((ROUND((ROUND(((AE301-((EU301*1.2)))*AV301*1),2)*BS301),2)*AU301)/100),2))</f>
        <v>27.29</v>
      </c>
      <c r="DA301" s="2"/>
      <c r="DB301" s="2">
        <v>143</v>
      </c>
      <c r="DC301" s="2" t="s">
        <v>3</v>
      </c>
      <c r="DD301" s="2" t="s">
        <v>82</v>
      </c>
      <c r="DE301" s="2" t="s">
        <v>83</v>
      </c>
      <c r="DF301" s="2" t="s">
        <v>83</v>
      </c>
      <c r="DG301" s="2" t="s">
        <v>83</v>
      </c>
      <c r="DH301" s="2" t="s">
        <v>3</v>
      </c>
      <c r="DI301" s="2" t="s">
        <v>83</v>
      </c>
      <c r="DJ301" s="2" t="s">
        <v>83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398</v>
      </c>
      <c r="DW301" s="2" t="s">
        <v>398</v>
      </c>
      <c r="DX301" s="2">
        <v>10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55393972</v>
      </c>
      <c r="EF301" s="2">
        <v>40</v>
      </c>
      <c r="EG301" s="2" t="s">
        <v>31</v>
      </c>
      <c r="EH301" s="2">
        <v>0</v>
      </c>
      <c r="EI301" s="2" t="s">
        <v>3</v>
      </c>
      <c r="EJ301" s="2">
        <v>2</v>
      </c>
      <c r="EK301" s="2">
        <v>68</v>
      </c>
      <c r="EL301" s="2" t="s">
        <v>54</v>
      </c>
      <c r="EM301" s="2" t="s">
        <v>55</v>
      </c>
      <c r="EN301" s="2"/>
      <c r="EO301" s="2" t="s">
        <v>87</v>
      </c>
      <c r="EP301" s="2"/>
      <c r="EQ301" s="2">
        <v>0</v>
      </c>
      <c r="ER301" s="2">
        <v>473.33</v>
      </c>
      <c r="ES301" s="2">
        <v>1.29</v>
      </c>
      <c r="ET301" s="2">
        <v>1.1000000000000001</v>
      </c>
      <c r="EU301" s="2">
        <v>0.13</v>
      </c>
      <c r="EV301" s="2">
        <v>470.94</v>
      </c>
      <c r="EW301" s="2">
        <v>29.96</v>
      </c>
      <c r="EX301" s="2">
        <v>0</v>
      </c>
      <c r="EY301" s="2">
        <v>0</v>
      </c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90</v>
      </c>
      <c r="FY301" s="2">
        <v>46</v>
      </c>
      <c r="FZ301" s="2"/>
      <c r="GA301" s="2" t="s">
        <v>3</v>
      </c>
      <c r="GB301" s="2"/>
      <c r="GC301" s="2"/>
      <c r="GD301" s="2">
        <v>1</v>
      </c>
      <c r="GE301" s="2"/>
      <c r="GF301" s="2">
        <v>968422704</v>
      </c>
      <c r="GG301" s="2">
        <v>2</v>
      </c>
      <c r="GH301" s="2">
        <v>1</v>
      </c>
      <c r="GI301" s="2">
        <v>2</v>
      </c>
      <c r="GJ301" s="2">
        <v>0</v>
      </c>
      <c r="GK301" s="2">
        <v>0</v>
      </c>
      <c r="GL301" s="2">
        <f t="shared" si="363"/>
        <v>0</v>
      </c>
      <c r="GM301" s="2">
        <f t="shared" si="364"/>
        <v>139.94</v>
      </c>
      <c r="GN301" s="2">
        <f t="shared" si="365"/>
        <v>0</v>
      </c>
      <c r="GO301" s="2">
        <f t="shared" si="366"/>
        <v>139.94</v>
      </c>
      <c r="GP301" s="2">
        <f t="shared" si="367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368"/>
        <v>0</v>
      </c>
      <c r="GW301" s="2">
        <v>1</v>
      </c>
      <c r="GX301" s="2">
        <f t="shared" si="369"/>
        <v>0</v>
      </c>
      <c r="GY301" s="2"/>
      <c r="GZ301" s="2"/>
      <c r="HA301" s="2">
        <v>0</v>
      </c>
      <c r="HB301" s="2">
        <v>0</v>
      </c>
      <c r="HC301" s="2">
        <f t="shared" si="370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17</v>
      </c>
      <c r="B302" s="3">
        <v>1</v>
      </c>
      <c r="C302" s="3">
        <f>ROW(SmtRes!A444)</f>
        <v>444</v>
      </c>
      <c r="D302" s="3">
        <f>ROW(EtalonRes!A588)</f>
        <v>588</v>
      </c>
      <c r="E302" s="3" t="s">
        <v>395</v>
      </c>
      <c r="F302" s="3" t="s">
        <v>396</v>
      </c>
      <c r="G302" s="3" t="s">
        <v>397</v>
      </c>
      <c r="H302" s="3" t="s">
        <v>398</v>
      </c>
      <c r="I302" s="3">
        <f>ROUND(1/10,9)</f>
        <v>0.1</v>
      </c>
      <c r="J302" s="3">
        <v>0</v>
      </c>
      <c r="K302" s="3">
        <f>ROUND(1/10,9)</f>
        <v>0.1</v>
      </c>
      <c r="O302" s="3">
        <f t="shared" si="346"/>
        <v>3337.36</v>
      </c>
      <c r="P302" s="3">
        <f t="shared" si="347"/>
        <v>0.99</v>
      </c>
      <c r="Q302" s="3">
        <f>(ROUND((ROUND((((ET302*1.2))*AV302*I302),2)*BB302),2)+ROUND((ROUND(((AE302-((EU302*1.2)))*AV302*I302),2)*BS302),2))</f>
        <v>2.14</v>
      </c>
      <c r="R302" s="3">
        <f>(ROUND((ROUND((((EU302*1.2))*AV302*I302),2)*BS302),2)+ROUND((ROUND(((AE302-((EU302*1.2)))*AV302*I302),2)*BS302),2))</f>
        <v>1.1299999999999999</v>
      </c>
      <c r="S302" s="3">
        <f t="shared" si="348"/>
        <v>3334.23</v>
      </c>
      <c r="T302" s="3">
        <f t="shared" si="349"/>
        <v>0</v>
      </c>
      <c r="U302" s="3">
        <f t="shared" si="350"/>
        <v>3.7641743999999999</v>
      </c>
      <c r="V302" s="3">
        <f t="shared" si="351"/>
        <v>0</v>
      </c>
      <c r="W302" s="3">
        <f t="shared" si="352"/>
        <v>0</v>
      </c>
      <c r="X302" s="3">
        <f>(ROUND((((S302+ROUND((ROUND((((EU302*1.2))*AV302*I302),2)*BS302),2))*AT302)/100),2)+ROUND(((ROUND((ROUND(((AE302-((EU302*1.2)))*AV302*I302),2)*BS302),2)*AT302)/100),2))</f>
        <v>3001.82</v>
      </c>
      <c r="Y302" s="3">
        <f>(ROUND((((S302+ROUND((ROUND((((EU302*1.2))*AV302*I302),2)*BS302),2))*AU302)/100),2)+ROUND(((ROUND((ROUND(((AE302-((EU302*1.2)))*AV302*I302),2)*BS302),2)*AU302)/100),2))</f>
        <v>1534.27</v>
      </c>
      <c r="AA302" s="3">
        <v>55944370</v>
      </c>
      <c r="AB302" s="3">
        <f t="shared" si="353"/>
        <v>567.73800000000006</v>
      </c>
      <c r="AC302" s="3">
        <f>ROUND(((ES302*1)),6)</f>
        <v>1.29</v>
      </c>
      <c r="AD302" s="3">
        <f>ROUND(((((ET302*1.2))-((EU302*1.2)))+AE302),6)</f>
        <v>1.32</v>
      </c>
      <c r="AE302" s="3">
        <f>ROUND(((EU302*1.2)),6)</f>
        <v>0.156</v>
      </c>
      <c r="AF302" s="3">
        <f>ROUND(((EV302*1.2)),6)</f>
        <v>565.12800000000004</v>
      </c>
      <c r="AG302" s="3">
        <f t="shared" si="354"/>
        <v>0</v>
      </c>
      <c r="AH302" s="3">
        <f>((EW302*1.2))</f>
        <v>35.951999999999998</v>
      </c>
      <c r="AI302" s="3">
        <f>((EX302*1.2))</f>
        <v>0</v>
      </c>
      <c r="AJ302" s="3">
        <f t="shared" si="355"/>
        <v>0</v>
      </c>
      <c r="AK302" s="3">
        <v>473.33</v>
      </c>
      <c r="AL302" s="3">
        <v>1.29</v>
      </c>
      <c r="AM302" s="3">
        <v>1.1000000000000001</v>
      </c>
      <c r="AN302" s="3">
        <v>0.13</v>
      </c>
      <c r="AO302" s="3">
        <v>470.94</v>
      </c>
      <c r="AP302" s="3">
        <v>0</v>
      </c>
      <c r="AQ302" s="3">
        <v>29.96</v>
      </c>
      <c r="AR302" s="3">
        <v>0</v>
      </c>
      <c r="AS302" s="3">
        <v>0</v>
      </c>
      <c r="AT302" s="3">
        <v>90</v>
      </c>
      <c r="AU302" s="3">
        <v>46</v>
      </c>
      <c r="AV302" s="3">
        <v>1.0469999999999999</v>
      </c>
      <c r="AW302" s="3">
        <v>1</v>
      </c>
      <c r="AZ302" s="3">
        <v>1</v>
      </c>
      <c r="BA302" s="3">
        <v>56.35</v>
      </c>
      <c r="BB302" s="3">
        <v>15.29</v>
      </c>
      <c r="BC302" s="3">
        <v>7.61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0</v>
      </c>
      <c r="BI302" s="3">
        <v>2</v>
      </c>
      <c r="BJ302" s="3" t="s">
        <v>399</v>
      </c>
      <c r="BM302" s="3">
        <v>68</v>
      </c>
      <c r="BN302" s="3">
        <v>0</v>
      </c>
      <c r="BO302" s="3" t="s">
        <v>396</v>
      </c>
      <c r="BP302" s="3">
        <v>1</v>
      </c>
      <c r="BQ302" s="3">
        <v>40</v>
      </c>
      <c r="BR302" s="3">
        <v>0</v>
      </c>
      <c r="BS302" s="3">
        <v>56.35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90</v>
      </c>
      <c r="CA302" s="3">
        <v>46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1356</v>
      </c>
      <c r="CO302" s="3">
        <v>0</v>
      </c>
      <c r="CP302" s="3">
        <f t="shared" si="356"/>
        <v>3337.36</v>
      </c>
      <c r="CQ302" s="3">
        <f t="shared" si="357"/>
        <v>9.82</v>
      </c>
      <c r="CR302" s="3">
        <f>(ROUND((ROUND((((ET302*1.2))*AV302*1),2)*BB302),2)+ROUND((ROUND(((AE302-((EU302*1.2)))*AV302*1),2)*BS302),2))</f>
        <v>21.1</v>
      </c>
      <c r="CS302" s="3">
        <f>(ROUND((ROUND((((EU302*1.2))*AV302*1),2)*BS302),2)+ROUND((ROUND(((AE302-((EU302*1.2)))*AV302*1),2)*BS302),2))</f>
        <v>9.02</v>
      </c>
      <c r="CT302" s="3">
        <f t="shared" si="358"/>
        <v>33341.730000000003</v>
      </c>
      <c r="CU302" s="3">
        <f t="shared" si="359"/>
        <v>0</v>
      </c>
      <c r="CV302" s="3">
        <f t="shared" si="360"/>
        <v>37.641743999999996</v>
      </c>
      <c r="CW302" s="3">
        <f t="shared" si="361"/>
        <v>0</v>
      </c>
      <c r="CX302" s="3">
        <f t="shared" si="362"/>
        <v>0</v>
      </c>
      <c r="CY302" s="3">
        <f>(ROUND((((S302+ROUND((ROUND((((EU302*1.2))*AV302*1),2)*BS302),2))*AT302)/100),2)+ROUND(((ROUND((ROUND(((AE302-((EU302*1.2)))*AV302*1),2)*BS302),2)*AT302)/100),2))</f>
        <v>3008.93</v>
      </c>
      <c r="CZ302" s="3">
        <f>(ROUND((((S302+ROUND((ROUND((((EU302*1.2))*AV302*1),2)*BS302),2))*AU302)/100),2)+ROUND(((ROUND((ROUND(((AE302-((EU302*1.2)))*AV302*1),2)*BS302),2)*AU302)/100),2))</f>
        <v>1537.9</v>
      </c>
      <c r="DB302" s="3">
        <v>144</v>
      </c>
      <c r="DC302" s="3" t="s">
        <v>3</v>
      </c>
      <c r="DD302" s="3" t="s">
        <v>82</v>
      </c>
      <c r="DE302" s="3" t="s">
        <v>83</v>
      </c>
      <c r="DF302" s="3" t="s">
        <v>83</v>
      </c>
      <c r="DG302" s="3" t="s">
        <v>83</v>
      </c>
      <c r="DH302" s="3" t="s">
        <v>3</v>
      </c>
      <c r="DI302" s="3" t="s">
        <v>83</v>
      </c>
      <c r="DJ302" s="3" t="s">
        <v>83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398</v>
      </c>
      <c r="DW302" s="3" t="s">
        <v>398</v>
      </c>
      <c r="DX302" s="3">
        <v>10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55393972</v>
      </c>
      <c r="EF302" s="3">
        <v>40</v>
      </c>
      <c r="EG302" s="3" t="s">
        <v>31</v>
      </c>
      <c r="EH302" s="3">
        <v>0</v>
      </c>
      <c r="EI302" s="3" t="s">
        <v>3</v>
      </c>
      <c r="EJ302" s="3">
        <v>2</v>
      </c>
      <c r="EK302" s="3">
        <v>68</v>
      </c>
      <c r="EL302" s="3" t="s">
        <v>54</v>
      </c>
      <c r="EM302" s="3" t="s">
        <v>55</v>
      </c>
      <c r="EO302" s="3" t="s">
        <v>87</v>
      </c>
      <c r="EQ302" s="3">
        <v>0</v>
      </c>
      <c r="ER302" s="3">
        <v>473.33</v>
      </c>
      <c r="ES302" s="3">
        <v>1.29</v>
      </c>
      <c r="ET302" s="3">
        <v>1.1000000000000001</v>
      </c>
      <c r="EU302" s="3">
        <v>0.13</v>
      </c>
      <c r="EV302" s="3">
        <v>470.94</v>
      </c>
      <c r="EW302" s="3">
        <v>29.96</v>
      </c>
      <c r="EX302" s="3">
        <v>0</v>
      </c>
      <c r="EY302" s="3">
        <v>0</v>
      </c>
      <c r="FQ302" s="3">
        <v>0</v>
      </c>
      <c r="FR302" s="3">
        <v>0</v>
      </c>
      <c r="FS302" s="3">
        <v>0</v>
      </c>
      <c r="FX302" s="3">
        <v>90</v>
      </c>
      <c r="FY302" s="3">
        <v>46</v>
      </c>
      <c r="GA302" s="3" t="s">
        <v>3</v>
      </c>
      <c r="GD302" s="3">
        <v>1</v>
      </c>
      <c r="GF302" s="3">
        <v>968422704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363"/>
        <v>0</v>
      </c>
      <c r="GM302" s="3">
        <f t="shared" si="364"/>
        <v>7873.45</v>
      </c>
      <c r="GN302" s="3">
        <f t="shared" si="365"/>
        <v>0</v>
      </c>
      <c r="GO302" s="3">
        <f t="shared" si="366"/>
        <v>7873.45</v>
      </c>
      <c r="GP302" s="3">
        <f t="shared" si="367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368"/>
        <v>0</v>
      </c>
      <c r="GW302" s="3">
        <v>1</v>
      </c>
      <c r="GX302" s="3">
        <f t="shared" si="369"/>
        <v>0</v>
      </c>
      <c r="HA302" s="3">
        <v>0</v>
      </c>
      <c r="HB302" s="3">
        <v>0</v>
      </c>
      <c r="HC302" s="3">
        <f t="shared" si="370"/>
        <v>0</v>
      </c>
      <c r="HE302" s="3" t="s">
        <v>3</v>
      </c>
      <c r="HF302" s="3" t="s">
        <v>3</v>
      </c>
      <c r="HM302" s="3" t="s">
        <v>3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17</v>
      </c>
      <c r="B303" s="2">
        <v>1</v>
      </c>
      <c r="C303" s="2"/>
      <c r="D303" s="2"/>
      <c r="E303" s="2" t="s">
        <v>400</v>
      </c>
      <c r="F303" s="2" t="s">
        <v>401</v>
      </c>
      <c r="G303" s="2" t="s">
        <v>402</v>
      </c>
      <c r="H303" s="2" t="s">
        <v>216</v>
      </c>
      <c r="I303" s="2">
        <v>1</v>
      </c>
      <c r="J303" s="2">
        <v>0</v>
      </c>
      <c r="K303" s="2">
        <v>1</v>
      </c>
      <c r="L303" s="2"/>
      <c r="M303" s="2"/>
      <c r="N303" s="2"/>
      <c r="O303" s="2">
        <f t="shared" si="346"/>
        <v>29120.14</v>
      </c>
      <c r="P303" s="2">
        <f t="shared" si="347"/>
        <v>29120.14</v>
      </c>
      <c r="Q303" s="2">
        <f>(ROUND((ROUND(((ET303)*AV303*I303),2)*BB303),2)+ROUND((ROUND(((AE303-(EU303))*AV303*I303),2)*BS303),2))</f>
        <v>0</v>
      </c>
      <c r="R303" s="2">
        <f>(ROUND((ROUND(((EU303)*AV303*I303),2)*BS303),2)+ROUND((ROUND(((AE303-(EU303))*AV303*I303),2)*BS303),2))</f>
        <v>0</v>
      </c>
      <c r="S303" s="2">
        <f t="shared" si="348"/>
        <v>0</v>
      </c>
      <c r="T303" s="2">
        <f t="shared" si="349"/>
        <v>0</v>
      </c>
      <c r="U303" s="2">
        <f t="shared" si="350"/>
        <v>0</v>
      </c>
      <c r="V303" s="2">
        <f t="shared" si="351"/>
        <v>0</v>
      </c>
      <c r="W303" s="2">
        <f t="shared" si="352"/>
        <v>0</v>
      </c>
      <c r="X303" s="2">
        <f>(ROUND((((S303+ROUND((ROUND(((EU303)*AV303*I303),2)*BS303),2))*AT303)/100),2)+ROUND(((ROUND((ROUND(((AE303-(EU303))*AV303*I303),2)*BS303),2)*AT303)/100),2))</f>
        <v>0</v>
      </c>
      <c r="Y303" s="2">
        <f>(ROUND((((S303+ROUND((ROUND(((EU303)*AV303*I303),2)*BS303),2))*AU303)/100),2)+ROUND(((ROUND((ROUND(((AE303-(EU303))*AV303*I303),2)*BS303),2)*AU303)/100),2))</f>
        <v>0</v>
      </c>
      <c r="Z303" s="2"/>
      <c r="AA303" s="2">
        <v>55944368</v>
      </c>
      <c r="AB303" s="2">
        <f t="shared" si="353"/>
        <v>29120.14</v>
      </c>
      <c r="AC303" s="2">
        <f>ROUND((ES303),6)</f>
        <v>29120.14</v>
      </c>
      <c r="AD303" s="2">
        <f>ROUND((((ET303)-(EU303))+AE303),6)</f>
        <v>0</v>
      </c>
      <c r="AE303" s="2">
        <f>ROUND((EU303),6)</f>
        <v>0</v>
      </c>
      <c r="AF303" s="2">
        <f>ROUND((EV303),6)</f>
        <v>0</v>
      </c>
      <c r="AG303" s="2">
        <f t="shared" si="354"/>
        <v>0</v>
      </c>
      <c r="AH303" s="2">
        <f>(EW303)</f>
        <v>0</v>
      </c>
      <c r="AI303" s="2">
        <f>(EX303)</f>
        <v>0</v>
      </c>
      <c r="AJ303" s="2">
        <f t="shared" si="355"/>
        <v>0</v>
      </c>
      <c r="AK303" s="2">
        <v>29120.14</v>
      </c>
      <c r="AL303" s="2">
        <v>29120.14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3</v>
      </c>
      <c r="BJ303" s="2" t="s">
        <v>401</v>
      </c>
      <c r="BK303" s="2"/>
      <c r="BL303" s="2"/>
      <c r="BM303" s="2">
        <v>400007</v>
      </c>
      <c r="BN303" s="2">
        <v>0</v>
      </c>
      <c r="BO303" s="2" t="s">
        <v>3</v>
      </c>
      <c r="BP303" s="2">
        <v>0</v>
      </c>
      <c r="BQ303" s="2">
        <v>214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0</v>
      </c>
      <c r="CA303" s="2">
        <v>0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3</v>
      </c>
      <c r="CO303" s="2">
        <v>0</v>
      </c>
      <c r="CP303" s="2">
        <f t="shared" si="356"/>
        <v>29120.14</v>
      </c>
      <c r="CQ303" s="2">
        <f t="shared" si="357"/>
        <v>29120.14</v>
      </c>
      <c r="CR303" s="2">
        <f>(ROUND((ROUND(((ET303)*AV303*1),2)*BB303),2)+ROUND((ROUND(((AE303-(EU303))*AV303*1),2)*BS303),2))</f>
        <v>0</v>
      </c>
      <c r="CS303" s="2">
        <f>(ROUND((ROUND(((EU303)*AV303*1),2)*BS303),2)+ROUND((ROUND(((AE303-(EU303))*AV303*1),2)*BS303),2))</f>
        <v>0</v>
      </c>
      <c r="CT303" s="2">
        <f t="shared" si="358"/>
        <v>0</v>
      </c>
      <c r="CU303" s="2">
        <f t="shared" si="359"/>
        <v>0</v>
      </c>
      <c r="CV303" s="2">
        <f t="shared" si="360"/>
        <v>0</v>
      </c>
      <c r="CW303" s="2">
        <f t="shared" si="361"/>
        <v>0</v>
      </c>
      <c r="CX303" s="2">
        <f t="shared" si="362"/>
        <v>0</v>
      </c>
      <c r="CY303" s="2">
        <f>(ROUND((((S303+ROUND((ROUND(((EU303)*AV303*1),2)*BS303),2))*AT303)/100),2)+ROUND(((ROUND((ROUND(((AE303-(EU303))*AV303*1),2)*BS303),2)*AT303)/100),2))</f>
        <v>0</v>
      </c>
      <c r="CZ303" s="2">
        <f>(ROUND((((S303+ROUND((ROUND(((EU303)*AV303*1),2)*BS303),2))*AU303)/100),2)+ROUND(((ROUND((ROUND(((AE303-(EU303))*AV303*1),2)*BS303),2)*AU303)/100),2))</f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1013</v>
      </c>
      <c r="DV303" s="2" t="s">
        <v>216</v>
      </c>
      <c r="DW303" s="2" t="s">
        <v>216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55393904</v>
      </c>
      <c r="EF303" s="2">
        <v>214</v>
      </c>
      <c r="EG303" s="2" t="s">
        <v>217</v>
      </c>
      <c r="EH303" s="2">
        <v>0</v>
      </c>
      <c r="EI303" s="2" t="s">
        <v>3</v>
      </c>
      <c r="EJ303" s="2">
        <v>3</v>
      </c>
      <c r="EK303" s="2">
        <v>400007</v>
      </c>
      <c r="EL303" s="2" t="s">
        <v>217</v>
      </c>
      <c r="EM303" s="2" t="s">
        <v>218</v>
      </c>
      <c r="EN303" s="2"/>
      <c r="EO303" s="2" t="s">
        <v>3</v>
      </c>
      <c r="EP303" s="2"/>
      <c r="EQ303" s="2">
        <v>131088</v>
      </c>
      <c r="ER303" s="2">
        <v>0</v>
      </c>
      <c r="ES303" s="2">
        <v>29120.14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f>P303</f>
        <v>29120.14</v>
      </c>
      <c r="FS303" s="2">
        <v>0</v>
      </c>
      <c r="FT303" s="2"/>
      <c r="FU303" s="2"/>
      <c r="FV303" s="2"/>
      <c r="FW303" s="2"/>
      <c r="FX303" s="2">
        <v>0</v>
      </c>
      <c r="FY303" s="2">
        <v>0</v>
      </c>
      <c r="FZ303" s="2"/>
      <c r="GA303" s="2" t="s">
        <v>403</v>
      </c>
      <c r="GB303" s="2"/>
      <c r="GC303" s="2"/>
      <c r="GD303" s="2">
        <v>1</v>
      </c>
      <c r="GE303" s="2"/>
      <c r="GF303" s="2">
        <v>1699724412</v>
      </c>
      <c r="GG303" s="2">
        <v>2</v>
      </c>
      <c r="GH303" s="2">
        <v>4</v>
      </c>
      <c r="GI303" s="2">
        <v>-2</v>
      </c>
      <c r="GJ303" s="2">
        <v>0</v>
      </c>
      <c r="GK303" s="2">
        <v>0</v>
      </c>
      <c r="GL303" s="2">
        <f t="shared" si="363"/>
        <v>0</v>
      </c>
      <c r="GM303" s="2">
        <f t="shared" si="364"/>
        <v>29120.14</v>
      </c>
      <c r="GN303" s="2">
        <f t="shared" si="365"/>
        <v>0</v>
      </c>
      <c r="GO303" s="2">
        <f t="shared" si="366"/>
        <v>0</v>
      </c>
      <c r="GP303" s="2">
        <f t="shared" si="367"/>
        <v>0</v>
      </c>
      <c r="GQ303" s="2"/>
      <c r="GR303" s="2">
        <v>1</v>
      </c>
      <c r="GS303" s="2">
        <v>2</v>
      </c>
      <c r="GT303" s="2">
        <v>0</v>
      </c>
      <c r="GU303" s="2" t="s">
        <v>3</v>
      </c>
      <c r="GV303" s="2">
        <f t="shared" si="368"/>
        <v>0</v>
      </c>
      <c r="GW303" s="2">
        <v>1</v>
      </c>
      <c r="GX303" s="2">
        <f t="shared" si="369"/>
        <v>0</v>
      </c>
      <c r="GY303" s="2"/>
      <c r="GZ303" s="2"/>
      <c r="HA303" s="2">
        <v>0</v>
      </c>
      <c r="HB303" s="2">
        <v>0</v>
      </c>
      <c r="HC303" s="2">
        <f t="shared" si="370"/>
        <v>0</v>
      </c>
      <c r="HD303" s="2"/>
      <c r="HE303" s="2" t="s">
        <v>37</v>
      </c>
      <c r="HF303" s="2" t="s">
        <v>220</v>
      </c>
      <c r="HG303" s="2"/>
      <c r="HH303" s="2"/>
      <c r="HI303" s="2"/>
      <c r="HJ303" s="2"/>
      <c r="HK303" s="2"/>
      <c r="HL303" s="2"/>
      <c r="HM303" s="2" t="s">
        <v>3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17</v>
      </c>
      <c r="B304" s="3">
        <v>1</v>
      </c>
      <c r="E304" s="3" t="s">
        <v>400</v>
      </c>
      <c r="F304" s="3" t="s">
        <v>401</v>
      </c>
      <c r="G304" s="3" t="s">
        <v>402</v>
      </c>
      <c r="H304" s="3" t="s">
        <v>216</v>
      </c>
      <c r="I304" s="3">
        <v>1</v>
      </c>
      <c r="J304" s="3">
        <v>0</v>
      </c>
      <c r="K304" s="3">
        <v>1</v>
      </c>
      <c r="O304" s="3">
        <f t="shared" si="346"/>
        <v>220439.46</v>
      </c>
      <c r="P304" s="3">
        <f t="shared" si="347"/>
        <v>220439.46</v>
      </c>
      <c r="Q304" s="3">
        <f>(ROUND((ROUND(((ET304)*AV304*I304),2)*BB304),2)+ROUND((ROUND(((AE304-(EU304))*AV304*I304),2)*BS304),2))</f>
        <v>0</v>
      </c>
      <c r="R304" s="3">
        <f>(ROUND((ROUND(((EU304)*AV304*I304),2)*BS304),2)+ROUND((ROUND(((AE304-(EU304))*AV304*I304),2)*BS304),2))</f>
        <v>0</v>
      </c>
      <c r="S304" s="3">
        <f t="shared" si="348"/>
        <v>0</v>
      </c>
      <c r="T304" s="3">
        <f t="shared" si="349"/>
        <v>0</v>
      </c>
      <c r="U304" s="3">
        <f t="shared" si="350"/>
        <v>0</v>
      </c>
      <c r="V304" s="3">
        <f t="shared" si="351"/>
        <v>0</v>
      </c>
      <c r="W304" s="3">
        <f t="shared" si="352"/>
        <v>0</v>
      </c>
      <c r="X304" s="3">
        <f>(ROUND((((S304+ROUND((ROUND(((EU304)*AV304*I304),2)*BS304),2))*AT304)/100),2)+ROUND(((ROUND((ROUND(((AE304-(EU304))*AV304*I304),2)*BS304),2)*AT304)/100),2))</f>
        <v>0</v>
      </c>
      <c r="Y304" s="3">
        <f>(ROUND((((S304+ROUND((ROUND(((EU304)*AV304*I304),2)*BS304),2))*AU304)/100),2)+ROUND(((ROUND((ROUND(((AE304-(EU304))*AV304*I304),2)*BS304),2)*AU304)/100),2))</f>
        <v>0</v>
      </c>
      <c r="AA304" s="3">
        <v>55944370</v>
      </c>
      <c r="AB304" s="3">
        <f t="shared" si="353"/>
        <v>29120.14</v>
      </c>
      <c r="AC304" s="3">
        <f>ROUND((ES304),6)</f>
        <v>29120.14</v>
      </c>
      <c r="AD304" s="3">
        <f>ROUND((((ET304)-(EU304))+AE304),6)</f>
        <v>0</v>
      </c>
      <c r="AE304" s="3">
        <f>ROUND((EU304),6)</f>
        <v>0</v>
      </c>
      <c r="AF304" s="3">
        <f>ROUND((EV304),6)</f>
        <v>0</v>
      </c>
      <c r="AG304" s="3">
        <f t="shared" si="354"/>
        <v>0</v>
      </c>
      <c r="AH304" s="3">
        <f>(EW304)</f>
        <v>0</v>
      </c>
      <c r="AI304" s="3">
        <f>(EX304)</f>
        <v>0</v>
      </c>
      <c r="AJ304" s="3">
        <f t="shared" si="355"/>
        <v>0</v>
      </c>
      <c r="AK304" s="3">
        <v>29120.14</v>
      </c>
      <c r="AL304" s="3">
        <v>29120.14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7.57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3</v>
      </c>
      <c r="BJ304" s="3" t="s">
        <v>401</v>
      </c>
      <c r="BM304" s="3">
        <v>400007</v>
      </c>
      <c r="BN304" s="3">
        <v>0</v>
      </c>
      <c r="BO304" s="3" t="s">
        <v>3</v>
      </c>
      <c r="BP304" s="3">
        <v>0</v>
      </c>
      <c r="BQ304" s="3">
        <v>214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0</v>
      </c>
      <c r="CA304" s="3">
        <v>0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3</v>
      </c>
      <c r="CO304" s="3">
        <v>0</v>
      </c>
      <c r="CP304" s="3">
        <f t="shared" si="356"/>
        <v>220439.46</v>
      </c>
      <c r="CQ304" s="3">
        <f t="shared" si="357"/>
        <v>220439.46</v>
      </c>
      <c r="CR304" s="3">
        <f>(ROUND((ROUND(((ET304)*AV304*1),2)*BB304),2)+ROUND((ROUND(((AE304-(EU304))*AV304*1),2)*BS304),2))</f>
        <v>0</v>
      </c>
      <c r="CS304" s="3">
        <f>(ROUND((ROUND(((EU304)*AV304*1),2)*BS304),2)+ROUND((ROUND(((AE304-(EU304))*AV304*1),2)*BS304),2))</f>
        <v>0</v>
      </c>
      <c r="CT304" s="3">
        <f t="shared" si="358"/>
        <v>0</v>
      </c>
      <c r="CU304" s="3">
        <f t="shared" si="359"/>
        <v>0</v>
      </c>
      <c r="CV304" s="3">
        <f t="shared" si="360"/>
        <v>0</v>
      </c>
      <c r="CW304" s="3">
        <f t="shared" si="361"/>
        <v>0</v>
      </c>
      <c r="CX304" s="3">
        <f t="shared" si="362"/>
        <v>0</v>
      </c>
      <c r="CY304" s="3">
        <f>(ROUND((((S304+ROUND((ROUND(((EU304)*AV304*1),2)*BS304),2))*AT304)/100),2)+ROUND(((ROUND((ROUND(((AE304-(EU304))*AV304*1),2)*BS304),2)*AT304)/100),2))</f>
        <v>0</v>
      </c>
      <c r="CZ304" s="3">
        <f>(ROUND((((S304+ROUND((ROUND(((EU304)*AV304*1),2)*BS304),2))*AU304)/100),2)+ROUND(((ROUND((ROUND(((AE304-(EU304))*AV304*1),2)*BS304),2)*AU304)/100),2))</f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1013</v>
      </c>
      <c r="DV304" s="3" t="s">
        <v>216</v>
      </c>
      <c r="DW304" s="3" t="s">
        <v>216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55393904</v>
      </c>
      <c r="EF304" s="3">
        <v>214</v>
      </c>
      <c r="EG304" s="3" t="s">
        <v>217</v>
      </c>
      <c r="EH304" s="3">
        <v>0</v>
      </c>
      <c r="EI304" s="3" t="s">
        <v>3</v>
      </c>
      <c r="EJ304" s="3">
        <v>3</v>
      </c>
      <c r="EK304" s="3">
        <v>400007</v>
      </c>
      <c r="EL304" s="3" t="s">
        <v>217</v>
      </c>
      <c r="EM304" s="3" t="s">
        <v>218</v>
      </c>
      <c r="EO304" s="3" t="s">
        <v>3</v>
      </c>
      <c r="EQ304" s="3">
        <v>131088</v>
      </c>
      <c r="ER304" s="3">
        <v>0</v>
      </c>
      <c r="ES304" s="3">
        <v>29120.14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5</v>
      </c>
      <c r="FC304" s="3">
        <v>1</v>
      </c>
      <c r="FD304" s="3">
        <v>18</v>
      </c>
      <c r="FF304" s="3">
        <v>258007</v>
      </c>
      <c r="FQ304" s="3">
        <v>0</v>
      </c>
      <c r="FR304" s="3">
        <f>P304</f>
        <v>220439.46</v>
      </c>
      <c r="FS304" s="3">
        <v>0</v>
      </c>
      <c r="FX304" s="3">
        <v>0</v>
      </c>
      <c r="FY304" s="3">
        <v>0</v>
      </c>
      <c r="GA304" s="3" t="s">
        <v>403</v>
      </c>
      <c r="GD304" s="3">
        <v>1</v>
      </c>
      <c r="GF304" s="3">
        <v>1699724412</v>
      </c>
      <c r="GG304" s="3">
        <v>2</v>
      </c>
      <c r="GH304" s="3">
        <v>3</v>
      </c>
      <c r="GI304" s="3">
        <v>3</v>
      </c>
      <c r="GJ304" s="3">
        <v>0</v>
      </c>
      <c r="GK304" s="3">
        <v>0</v>
      </c>
      <c r="GL304" s="3">
        <f t="shared" si="363"/>
        <v>0</v>
      </c>
      <c r="GM304" s="3">
        <f t="shared" si="364"/>
        <v>220439.46</v>
      </c>
      <c r="GN304" s="3">
        <f t="shared" si="365"/>
        <v>0</v>
      </c>
      <c r="GO304" s="3">
        <f t="shared" si="366"/>
        <v>0</v>
      </c>
      <c r="GP304" s="3">
        <f t="shared" si="367"/>
        <v>0</v>
      </c>
      <c r="GR304" s="3">
        <v>1</v>
      </c>
      <c r="GS304" s="3">
        <v>1</v>
      </c>
      <c r="GT304" s="3">
        <v>0</v>
      </c>
      <c r="GU304" s="3" t="s">
        <v>3</v>
      </c>
      <c r="GV304" s="3">
        <f t="shared" si="368"/>
        <v>0</v>
      </c>
      <c r="GW304" s="3">
        <v>1</v>
      </c>
      <c r="GX304" s="3">
        <f t="shared" si="369"/>
        <v>0</v>
      </c>
      <c r="HA304" s="3">
        <v>0</v>
      </c>
      <c r="HB304" s="3">
        <v>0</v>
      </c>
      <c r="HC304" s="3">
        <f t="shared" si="370"/>
        <v>0</v>
      </c>
      <c r="HE304" s="3" t="s">
        <v>37</v>
      </c>
      <c r="HF304" s="3" t="s">
        <v>220</v>
      </c>
      <c r="HM304" s="3" t="s">
        <v>3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6" spans="1:206" ht="13" x14ac:dyDescent="0.3">
      <c r="A306" s="11">
        <v>51</v>
      </c>
      <c r="B306" s="11">
        <f>B287</f>
        <v>1</v>
      </c>
      <c r="C306" s="11">
        <f>A287</f>
        <v>4</v>
      </c>
      <c r="D306" s="11">
        <f>ROW(A287)</f>
        <v>287</v>
      </c>
      <c r="E306" s="11"/>
      <c r="F306" s="11" t="str">
        <f>IF(F287&lt;&gt;"",F287,"")</f>
        <v>Новый раздел</v>
      </c>
      <c r="G306" s="11" t="str">
        <f>IF(G287&lt;&gt;"",G287,"")</f>
        <v>Программное обеспечение</v>
      </c>
      <c r="H306" s="11">
        <v>0</v>
      </c>
      <c r="I306" s="11"/>
      <c r="J306" s="11"/>
      <c r="K306" s="11"/>
      <c r="L306" s="11"/>
      <c r="M306" s="11"/>
      <c r="N306" s="11"/>
      <c r="O306" s="11">
        <f t="shared" ref="O306:T306" si="384">ROUND(AB306,2)</f>
        <v>46326.14</v>
      </c>
      <c r="P306" s="11">
        <f t="shared" si="384"/>
        <v>46266.83</v>
      </c>
      <c r="Q306" s="11">
        <f t="shared" si="384"/>
        <v>0.14000000000000001</v>
      </c>
      <c r="R306" s="11">
        <f t="shared" si="384"/>
        <v>0.02</v>
      </c>
      <c r="S306" s="11">
        <f t="shared" si="384"/>
        <v>59.17</v>
      </c>
      <c r="T306" s="11">
        <f t="shared" si="384"/>
        <v>0</v>
      </c>
      <c r="U306" s="11">
        <f>AH306</f>
        <v>3.7641743999999999</v>
      </c>
      <c r="V306" s="11">
        <f>AI306</f>
        <v>0</v>
      </c>
      <c r="W306" s="11">
        <f>ROUND(AJ306,2)</f>
        <v>0</v>
      </c>
      <c r="X306" s="11">
        <f>ROUND(AK306,2)</f>
        <v>53.27</v>
      </c>
      <c r="Y306" s="11">
        <f>ROUND(AL306,2)</f>
        <v>27.23</v>
      </c>
      <c r="Z306" s="11"/>
      <c r="AA306" s="11"/>
      <c r="AB306" s="11">
        <f>ROUND(SUMIF(AA291:AA304,"=55944368",O291:O304),2)</f>
        <v>46326.14</v>
      </c>
      <c r="AC306" s="11">
        <f>ROUND(SUMIF(AA291:AA304,"=55944368",P291:P304),2)</f>
        <v>46266.83</v>
      </c>
      <c r="AD306" s="11">
        <f>ROUND(SUMIF(AA291:AA304,"=55944368",Q291:Q304),2)</f>
        <v>0.14000000000000001</v>
      </c>
      <c r="AE306" s="11">
        <f>ROUND(SUMIF(AA291:AA304,"=55944368",R291:R304),2)</f>
        <v>0.02</v>
      </c>
      <c r="AF306" s="11">
        <f>ROUND(SUMIF(AA291:AA304,"=55944368",S291:S304),2)</f>
        <v>59.17</v>
      </c>
      <c r="AG306" s="11">
        <f>ROUND(SUMIF(AA291:AA304,"=55944368",T291:T304),2)</f>
        <v>0</v>
      </c>
      <c r="AH306" s="11">
        <f>SUMIF(AA291:AA304,"=55944368",U291:U304)</f>
        <v>3.7641743999999999</v>
      </c>
      <c r="AI306" s="11">
        <f>SUMIF(AA291:AA304,"=55944368",V291:V304)</f>
        <v>0</v>
      </c>
      <c r="AJ306" s="11">
        <f>ROUND(SUMIF(AA291:AA304,"=55944368",W291:W304),2)</f>
        <v>0</v>
      </c>
      <c r="AK306" s="11">
        <f>ROUND(SUMIF(AA291:AA304,"=55944368",X291:X304),2)</f>
        <v>53.27</v>
      </c>
      <c r="AL306" s="11">
        <f>ROUND(SUMIF(AA291:AA304,"=55944368",Y291:Y304),2)</f>
        <v>27.23</v>
      </c>
      <c r="AM306" s="11"/>
      <c r="AN306" s="11"/>
      <c r="AO306" s="11">
        <f t="shared" ref="AO306:BD306" si="385">ROUND(BX306,2)</f>
        <v>0</v>
      </c>
      <c r="AP306" s="11">
        <f t="shared" si="385"/>
        <v>46266.7</v>
      </c>
      <c r="AQ306" s="11">
        <f t="shared" si="385"/>
        <v>0</v>
      </c>
      <c r="AR306" s="11">
        <f t="shared" si="385"/>
        <v>46406.64</v>
      </c>
      <c r="AS306" s="11">
        <f t="shared" si="385"/>
        <v>0</v>
      </c>
      <c r="AT306" s="11">
        <f t="shared" si="385"/>
        <v>139.94</v>
      </c>
      <c r="AU306" s="11">
        <f t="shared" si="385"/>
        <v>0</v>
      </c>
      <c r="AV306" s="11">
        <f t="shared" si="385"/>
        <v>46266.83</v>
      </c>
      <c r="AW306" s="11">
        <f t="shared" si="385"/>
        <v>0.13</v>
      </c>
      <c r="AX306" s="11">
        <f t="shared" si="385"/>
        <v>0</v>
      </c>
      <c r="AY306" s="11">
        <f t="shared" si="385"/>
        <v>0.13</v>
      </c>
      <c r="AZ306" s="11">
        <f t="shared" si="385"/>
        <v>46266.7</v>
      </c>
      <c r="BA306" s="11">
        <f t="shared" si="385"/>
        <v>0</v>
      </c>
      <c r="BB306" s="11">
        <f t="shared" si="385"/>
        <v>0</v>
      </c>
      <c r="BC306" s="11">
        <f t="shared" si="385"/>
        <v>0</v>
      </c>
      <c r="BD306" s="11">
        <f t="shared" si="385"/>
        <v>0</v>
      </c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>
        <f>ROUND(SUMIF(AA291:AA304,"=55944368",FQ291:FQ304),2)</f>
        <v>0</v>
      </c>
      <c r="BY306" s="11">
        <f>ROUND(SUMIF(AA291:AA304,"=55944368",FR291:FR304),2)</f>
        <v>46266.7</v>
      </c>
      <c r="BZ306" s="11">
        <f>ROUND(SUMIF(AA291:AA304,"=55944368",GL291:GL304),2)</f>
        <v>0</v>
      </c>
      <c r="CA306" s="11">
        <f>ROUND(SUMIF(AA291:AA304,"=55944368",GM291:GM304),2)</f>
        <v>46406.64</v>
      </c>
      <c r="CB306" s="11">
        <f>ROUND(SUMIF(AA291:AA304,"=55944368",GN291:GN304),2)</f>
        <v>0</v>
      </c>
      <c r="CC306" s="11">
        <f>ROUND(SUMIF(AA291:AA304,"=55944368",GO291:GO304),2)</f>
        <v>139.94</v>
      </c>
      <c r="CD306" s="11">
        <f>ROUND(SUMIF(AA291:AA304,"=55944368",GP291:GP304),2)</f>
        <v>0</v>
      </c>
      <c r="CE306" s="11">
        <f>AC306-BX306</f>
        <v>46266.83</v>
      </c>
      <c r="CF306" s="11">
        <f>AC306-BY306</f>
        <v>0.13000000000465661</v>
      </c>
      <c r="CG306" s="11">
        <f>BX306-BZ306</f>
        <v>0</v>
      </c>
      <c r="CH306" s="11">
        <f>AC306-BX306-BY306+BZ306</f>
        <v>0.13000000000465661</v>
      </c>
      <c r="CI306" s="11">
        <f>BY306-BZ306</f>
        <v>46266.7</v>
      </c>
      <c r="CJ306" s="11">
        <f>ROUND(SUMIF(AA291:AA304,"=55944368",GX291:GX304),2)</f>
        <v>0</v>
      </c>
      <c r="CK306" s="11">
        <f>ROUND(SUMIF(AA291:AA304,"=55944368",GY291:GY304),2)</f>
        <v>0</v>
      </c>
      <c r="CL306" s="11">
        <f>ROUND(SUMIF(AA291:AA304,"=55944368",GZ291:GZ304),2)</f>
        <v>0</v>
      </c>
      <c r="CM306" s="11">
        <f>ROUND(SUMIF(AA291:AA304,"=55944368",HD291:HD304),2)</f>
        <v>0</v>
      </c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2">
        <f t="shared" ref="DG306:DL306" si="386">ROUND(DT306,2)</f>
        <v>353576.28</v>
      </c>
      <c r="DH306" s="12">
        <f t="shared" si="386"/>
        <v>350239.91</v>
      </c>
      <c r="DI306" s="12">
        <f t="shared" si="386"/>
        <v>2.14</v>
      </c>
      <c r="DJ306" s="12">
        <f t="shared" si="386"/>
        <v>1.1299999999999999</v>
      </c>
      <c r="DK306" s="12">
        <f t="shared" si="386"/>
        <v>3334.23</v>
      </c>
      <c r="DL306" s="12">
        <f t="shared" si="386"/>
        <v>0</v>
      </c>
      <c r="DM306" s="12">
        <f>DZ306</f>
        <v>3.7641743999999999</v>
      </c>
      <c r="DN306" s="12">
        <f>EA306</f>
        <v>0</v>
      </c>
      <c r="DO306" s="12">
        <f>ROUND(EB306,2)</f>
        <v>0</v>
      </c>
      <c r="DP306" s="12">
        <f>ROUND(EC306,2)</f>
        <v>3001.82</v>
      </c>
      <c r="DQ306" s="12">
        <f>ROUND(ED306,2)</f>
        <v>1534.27</v>
      </c>
      <c r="DR306" s="12"/>
      <c r="DS306" s="12"/>
      <c r="DT306" s="12">
        <f>ROUND(SUMIF(AA291:AA304,"=55944370",O291:O304),2)</f>
        <v>353576.28</v>
      </c>
      <c r="DU306" s="12">
        <f>ROUND(SUMIF(AA291:AA304,"=55944370",P291:P304),2)</f>
        <v>350239.91</v>
      </c>
      <c r="DV306" s="12">
        <f>ROUND(SUMIF(AA291:AA304,"=55944370",Q291:Q304),2)</f>
        <v>2.14</v>
      </c>
      <c r="DW306" s="12">
        <f>ROUND(SUMIF(AA291:AA304,"=55944370",R291:R304),2)</f>
        <v>1.1299999999999999</v>
      </c>
      <c r="DX306" s="12">
        <f>ROUND(SUMIF(AA291:AA304,"=55944370",S291:S304),2)</f>
        <v>3334.23</v>
      </c>
      <c r="DY306" s="12">
        <f>ROUND(SUMIF(AA291:AA304,"=55944370",T291:T304),2)</f>
        <v>0</v>
      </c>
      <c r="DZ306" s="12">
        <f>SUMIF(AA291:AA304,"=55944370",U291:U304)</f>
        <v>3.7641743999999999</v>
      </c>
      <c r="EA306" s="12">
        <f>SUMIF(AA291:AA304,"=55944370",V291:V304)</f>
        <v>0</v>
      </c>
      <c r="EB306" s="12">
        <f>ROUND(SUMIF(AA291:AA304,"=55944370",W291:W304),2)</f>
        <v>0</v>
      </c>
      <c r="EC306" s="12">
        <f>ROUND(SUMIF(AA291:AA304,"=55944370",X291:X304),2)</f>
        <v>3001.82</v>
      </c>
      <c r="ED306" s="12">
        <f>ROUND(SUMIF(AA291:AA304,"=55944370",Y291:Y304),2)</f>
        <v>1534.27</v>
      </c>
      <c r="EE306" s="12"/>
      <c r="EF306" s="12"/>
      <c r="EG306" s="12">
        <f t="shared" ref="EG306:EV306" si="387">ROUND(FP306,2)</f>
        <v>0</v>
      </c>
      <c r="EH306" s="12">
        <f t="shared" si="387"/>
        <v>350238.92</v>
      </c>
      <c r="EI306" s="12">
        <f t="shared" si="387"/>
        <v>0</v>
      </c>
      <c r="EJ306" s="12">
        <f t="shared" si="387"/>
        <v>358112.37</v>
      </c>
      <c r="EK306" s="12">
        <f t="shared" si="387"/>
        <v>0</v>
      </c>
      <c r="EL306" s="12">
        <f t="shared" si="387"/>
        <v>7873.45</v>
      </c>
      <c r="EM306" s="12">
        <f t="shared" si="387"/>
        <v>0</v>
      </c>
      <c r="EN306" s="12">
        <f t="shared" si="387"/>
        <v>350239.91</v>
      </c>
      <c r="EO306" s="12">
        <f t="shared" si="387"/>
        <v>0.99</v>
      </c>
      <c r="EP306" s="12">
        <f t="shared" si="387"/>
        <v>0</v>
      </c>
      <c r="EQ306" s="12">
        <f t="shared" si="387"/>
        <v>0.99</v>
      </c>
      <c r="ER306" s="12">
        <f t="shared" si="387"/>
        <v>350238.92</v>
      </c>
      <c r="ES306" s="12">
        <f t="shared" si="387"/>
        <v>0</v>
      </c>
      <c r="ET306" s="12">
        <f t="shared" si="387"/>
        <v>0</v>
      </c>
      <c r="EU306" s="12">
        <f t="shared" si="387"/>
        <v>0</v>
      </c>
      <c r="EV306" s="12">
        <f t="shared" si="387"/>
        <v>0</v>
      </c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>
        <f>ROUND(SUMIF(AA291:AA304,"=55944370",FQ291:FQ304),2)</f>
        <v>0</v>
      </c>
      <c r="FQ306" s="12">
        <f>ROUND(SUMIF(AA291:AA304,"=55944370",FR291:FR304),2)</f>
        <v>350238.92</v>
      </c>
      <c r="FR306" s="12">
        <f>ROUND(SUMIF(AA291:AA304,"=55944370",GL291:GL304),2)</f>
        <v>0</v>
      </c>
      <c r="FS306" s="12">
        <f>ROUND(SUMIF(AA291:AA304,"=55944370",GM291:GM304),2)</f>
        <v>358112.37</v>
      </c>
      <c r="FT306" s="12">
        <f>ROUND(SUMIF(AA291:AA304,"=55944370",GN291:GN304),2)</f>
        <v>0</v>
      </c>
      <c r="FU306" s="12">
        <f>ROUND(SUMIF(AA291:AA304,"=55944370",GO291:GO304),2)</f>
        <v>7873.45</v>
      </c>
      <c r="FV306" s="12">
        <f>ROUND(SUMIF(AA291:AA304,"=55944370",GP291:GP304),2)</f>
        <v>0</v>
      </c>
      <c r="FW306" s="12">
        <f>DU306-FP306</f>
        <v>350239.91</v>
      </c>
      <c r="FX306" s="12">
        <f>DU306-FQ306</f>
        <v>0.98999999999068677</v>
      </c>
      <c r="FY306" s="12">
        <f>FP306-FR306</f>
        <v>0</v>
      </c>
      <c r="FZ306" s="12">
        <f>DU306-FP306-FQ306+FR306</f>
        <v>0.98999999999068677</v>
      </c>
      <c r="GA306" s="12">
        <f>FQ306-FR306</f>
        <v>350238.92</v>
      </c>
      <c r="GB306" s="12">
        <f>ROUND(SUMIF(AA291:AA304,"=55944370",GX291:GX304),2)</f>
        <v>0</v>
      </c>
      <c r="GC306" s="12">
        <f>ROUND(SUMIF(AA291:AA304,"=55944370",GY291:GY304),2)</f>
        <v>0</v>
      </c>
      <c r="GD306" s="12">
        <f>ROUND(SUMIF(AA291:AA304,"=55944370",GZ291:GZ304),2)</f>
        <v>0</v>
      </c>
      <c r="GE306" s="12">
        <f>ROUND(SUMIF(AA291:AA304,"=55944370",HD291:HD304),2)</f>
        <v>0</v>
      </c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>
        <v>0</v>
      </c>
    </row>
    <row r="308" spans="1:206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201</v>
      </c>
      <c r="F308" s="13">
        <f>ROUND(Source!O306,O308)</f>
        <v>46326.14</v>
      </c>
      <c r="G308" s="13" t="s">
        <v>151</v>
      </c>
      <c r="H308" s="13" t="s">
        <v>152</v>
      </c>
      <c r="I308" s="13"/>
      <c r="J308" s="13"/>
      <c r="K308" s="13">
        <v>201</v>
      </c>
      <c r="L308" s="13">
        <v>1</v>
      </c>
      <c r="M308" s="13">
        <v>3</v>
      </c>
      <c r="N308" s="13" t="s">
        <v>3</v>
      </c>
      <c r="O308" s="13">
        <v>2</v>
      </c>
      <c r="P308" s="13">
        <f>ROUND(Source!DG306,O308)</f>
        <v>353576.28</v>
      </c>
      <c r="Q308" s="13"/>
      <c r="R308" s="13"/>
      <c r="S308" s="13"/>
      <c r="T308" s="13"/>
      <c r="U308" s="13"/>
      <c r="V308" s="13"/>
      <c r="W308" s="13">
        <v>46326.14</v>
      </c>
      <c r="X308" s="13">
        <v>1</v>
      </c>
      <c r="Y308" s="13">
        <v>46326.14</v>
      </c>
      <c r="Z308" s="13">
        <v>353576.28</v>
      </c>
      <c r="AA308" s="13">
        <v>1</v>
      </c>
      <c r="AB308" s="13">
        <v>353576.28</v>
      </c>
    </row>
    <row r="309" spans="1:206" ht="13" x14ac:dyDescent="0.3">
      <c r="A309" s="13">
        <v>50</v>
      </c>
      <c r="B309" s="13">
        <v>0</v>
      </c>
      <c r="C309" s="13">
        <v>0</v>
      </c>
      <c r="D309" s="13">
        <v>1</v>
      </c>
      <c r="E309" s="13">
        <v>202</v>
      </c>
      <c r="F309" s="13">
        <f>ROUND(Source!P306,O309)</f>
        <v>46266.83</v>
      </c>
      <c r="G309" s="13" t="s">
        <v>153</v>
      </c>
      <c r="H309" s="13" t="s">
        <v>154</v>
      </c>
      <c r="I309" s="13"/>
      <c r="J309" s="13"/>
      <c r="K309" s="13">
        <v>202</v>
      </c>
      <c r="L309" s="13">
        <v>2</v>
      </c>
      <c r="M309" s="13">
        <v>3</v>
      </c>
      <c r="N309" s="13" t="s">
        <v>3</v>
      </c>
      <c r="O309" s="13">
        <v>2</v>
      </c>
      <c r="P309" s="13">
        <f>ROUND(Source!DH306,O309)</f>
        <v>350239.91</v>
      </c>
      <c r="Q309" s="13"/>
      <c r="R309" s="13"/>
      <c r="S309" s="13"/>
      <c r="T309" s="13"/>
      <c r="U309" s="13"/>
      <c r="V309" s="13"/>
      <c r="W309" s="13">
        <v>46266.83</v>
      </c>
      <c r="X309" s="13">
        <v>1</v>
      </c>
      <c r="Y309" s="13">
        <v>46266.83</v>
      </c>
      <c r="Z309" s="13">
        <v>350239.91</v>
      </c>
      <c r="AA309" s="13">
        <v>1</v>
      </c>
      <c r="AB309" s="13">
        <v>350239.91</v>
      </c>
    </row>
    <row r="310" spans="1:206" ht="13" x14ac:dyDescent="0.3">
      <c r="A310" s="13">
        <v>50</v>
      </c>
      <c r="B310" s="13">
        <v>0</v>
      </c>
      <c r="C310" s="13">
        <v>0</v>
      </c>
      <c r="D310" s="13">
        <v>1</v>
      </c>
      <c r="E310" s="13">
        <v>222</v>
      </c>
      <c r="F310" s="13">
        <f>ROUND(Source!AO306,O310)</f>
        <v>0</v>
      </c>
      <c r="G310" s="13" t="s">
        <v>155</v>
      </c>
      <c r="H310" s="13" t="s">
        <v>156</v>
      </c>
      <c r="I310" s="13"/>
      <c r="J310" s="13"/>
      <c r="K310" s="13">
        <v>222</v>
      </c>
      <c r="L310" s="13">
        <v>3</v>
      </c>
      <c r="M310" s="13">
        <v>3</v>
      </c>
      <c r="N310" s="13" t="s">
        <v>3</v>
      </c>
      <c r="O310" s="13">
        <v>2</v>
      </c>
      <c r="P310" s="13">
        <f>ROUND(Source!EG306,O310)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206" ht="13" x14ac:dyDescent="0.3">
      <c r="A311" s="13">
        <v>50</v>
      </c>
      <c r="B311" s="13">
        <v>0</v>
      </c>
      <c r="C311" s="13">
        <v>0</v>
      </c>
      <c r="D311" s="13">
        <v>1</v>
      </c>
      <c r="E311" s="13">
        <v>225</v>
      </c>
      <c r="F311" s="13">
        <f>ROUND(Source!AV306,O311)</f>
        <v>46266.83</v>
      </c>
      <c r="G311" s="13" t="s">
        <v>157</v>
      </c>
      <c r="H311" s="13" t="s">
        <v>158</v>
      </c>
      <c r="I311" s="13"/>
      <c r="J311" s="13"/>
      <c r="K311" s="13">
        <v>225</v>
      </c>
      <c r="L311" s="13">
        <v>4</v>
      </c>
      <c r="M311" s="13">
        <v>3</v>
      </c>
      <c r="N311" s="13" t="s">
        <v>3</v>
      </c>
      <c r="O311" s="13">
        <v>2</v>
      </c>
      <c r="P311" s="13">
        <f>ROUND(Source!EN306,O311)</f>
        <v>350239.91</v>
      </c>
      <c r="Q311" s="13"/>
      <c r="R311" s="13"/>
      <c r="S311" s="13"/>
      <c r="T311" s="13"/>
      <c r="U311" s="13"/>
      <c r="V311" s="13"/>
      <c r="W311" s="13">
        <v>46266.83</v>
      </c>
      <c r="X311" s="13">
        <v>1</v>
      </c>
      <c r="Y311" s="13">
        <v>46266.83</v>
      </c>
      <c r="Z311" s="13">
        <v>350239.91</v>
      </c>
      <c r="AA311" s="13">
        <v>1</v>
      </c>
      <c r="AB311" s="13">
        <v>350239.91</v>
      </c>
    </row>
    <row r="312" spans="1:206" ht="13" x14ac:dyDescent="0.3">
      <c r="A312" s="13">
        <v>50</v>
      </c>
      <c r="B312" s="13">
        <v>0</v>
      </c>
      <c r="C312" s="13">
        <v>0</v>
      </c>
      <c r="D312" s="13">
        <v>1</v>
      </c>
      <c r="E312" s="13">
        <v>226</v>
      </c>
      <c r="F312" s="13">
        <f>ROUND(Source!AW306,O312)</f>
        <v>0.13</v>
      </c>
      <c r="G312" s="13" t="s">
        <v>159</v>
      </c>
      <c r="H312" s="13" t="s">
        <v>160</v>
      </c>
      <c r="I312" s="13"/>
      <c r="J312" s="13"/>
      <c r="K312" s="13">
        <v>226</v>
      </c>
      <c r="L312" s="13">
        <v>5</v>
      </c>
      <c r="M312" s="13">
        <v>3</v>
      </c>
      <c r="N312" s="13" t="s">
        <v>3</v>
      </c>
      <c r="O312" s="13">
        <v>2</v>
      </c>
      <c r="P312" s="13">
        <f>ROUND(Source!EO306,O312)</f>
        <v>0.99</v>
      </c>
      <c r="Q312" s="13"/>
      <c r="R312" s="13"/>
      <c r="S312" s="13"/>
      <c r="T312" s="13"/>
      <c r="U312" s="13"/>
      <c r="V312" s="13"/>
      <c r="W312" s="13">
        <v>0.13</v>
      </c>
      <c r="X312" s="13">
        <v>1</v>
      </c>
      <c r="Y312" s="13">
        <v>0.13</v>
      </c>
      <c r="Z312" s="13">
        <v>0.99</v>
      </c>
      <c r="AA312" s="13">
        <v>1</v>
      </c>
      <c r="AB312" s="13">
        <v>0.99</v>
      </c>
    </row>
    <row r="313" spans="1:206" ht="13" x14ac:dyDescent="0.3">
      <c r="A313" s="13">
        <v>50</v>
      </c>
      <c r="B313" s="13">
        <v>0</v>
      </c>
      <c r="C313" s="13">
        <v>0</v>
      </c>
      <c r="D313" s="13">
        <v>1</v>
      </c>
      <c r="E313" s="13">
        <v>227</v>
      </c>
      <c r="F313" s="13">
        <f>ROUND(Source!AX306,O313)</f>
        <v>0</v>
      </c>
      <c r="G313" s="13" t="s">
        <v>161</v>
      </c>
      <c r="H313" s="13" t="s">
        <v>162</v>
      </c>
      <c r="I313" s="13"/>
      <c r="J313" s="13"/>
      <c r="K313" s="13">
        <v>227</v>
      </c>
      <c r="L313" s="13">
        <v>6</v>
      </c>
      <c r="M313" s="13">
        <v>3</v>
      </c>
      <c r="N313" s="13" t="s">
        <v>3</v>
      </c>
      <c r="O313" s="13">
        <v>2</v>
      </c>
      <c r="P313" s="13">
        <f>ROUND(Source!EP306,O313)</f>
        <v>0</v>
      </c>
      <c r="Q313" s="13"/>
      <c r="R313" s="13"/>
      <c r="S313" s="13"/>
      <c r="T313" s="13"/>
      <c r="U313" s="13"/>
      <c r="V313" s="13"/>
      <c r="W313" s="13">
        <v>0</v>
      </c>
      <c r="X313" s="13">
        <v>1</v>
      </c>
      <c r="Y313" s="13">
        <v>0</v>
      </c>
      <c r="Z313" s="13">
        <v>0</v>
      </c>
      <c r="AA313" s="13">
        <v>1</v>
      </c>
      <c r="AB313" s="13">
        <v>0</v>
      </c>
    </row>
    <row r="314" spans="1:206" ht="13" x14ac:dyDescent="0.3">
      <c r="A314" s="13">
        <v>50</v>
      </c>
      <c r="B314" s="13">
        <v>0</v>
      </c>
      <c r="C314" s="13">
        <v>0</v>
      </c>
      <c r="D314" s="13">
        <v>1</v>
      </c>
      <c r="E314" s="13">
        <v>228</v>
      </c>
      <c r="F314" s="13">
        <f>ROUND(Source!AY306,O314)</f>
        <v>0.13</v>
      </c>
      <c r="G314" s="13" t="s">
        <v>163</v>
      </c>
      <c r="H314" s="13" t="s">
        <v>164</v>
      </c>
      <c r="I314" s="13"/>
      <c r="J314" s="13"/>
      <c r="K314" s="13">
        <v>228</v>
      </c>
      <c r="L314" s="13">
        <v>7</v>
      </c>
      <c r="M314" s="13">
        <v>3</v>
      </c>
      <c r="N314" s="13" t="s">
        <v>3</v>
      </c>
      <c r="O314" s="13">
        <v>2</v>
      </c>
      <c r="P314" s="13">
        <f>ROUND(Source!EQ306,O314)</f>
        <v>0.99</v>
      </c>
      <c r="Q314" s="13"/>
      <c r="R314" s="13"/>
      <c r="S314" s="13"/>
      <c r="T314" s="13"/>
      <c r="U314" s="13"/>
      <c r="V314" s="13"/>
      <c r="W314" s="13">
        <v>0.13</v>
      </c>
      <c r="X314" s="13">
        <v>1</v>
      </c>
      <c r="Y314" s="13">
        <v>0.13</v>
      </c>
      <c r="Z314" s="13">
        <v>0.99</v>
      </c>
      <c r="AA314" s="13">
        <v>1</v>
      </c>
      <c r="AB314" s="13">
        <v>0.99</v>
      </c>
    </row>
    <row r="315" spans="1:206" ht="13" x14ac:dyDescent="0.3">
      <c r="A315" s="13">
        <v>50</v>
      </c>
      <c r="B315" s="13">
        <v>0</v>
      </c>
      <c r="C315" s="13">
        <v>0</v>
      </c>
      <c r="D315" s="13">
        <v>1</v>
      </c>
      <c r="E315" s="13">
        <v>216</v>
      </c>
      <c r="F315" s="13">
        <f>ROUND(Source!AP306,O315)</f>
        <v>46266.7</v>
      </c>
      <c r="G315" s="13" t="s">
        <v>165</v>
      </c>
      <c r="H315" s="13" t="s">
        <v>166</v>
      </c>
      <c r="I315" s="13"/>
      <c r="J315" s="13"/>
      <c r="K315" s="13">
        <v>216</v>
      </c>
      <c r="L315" s="13">
        <v>8</v>
      </c>
      <c r="M315" s="13">
        <v>3</v>
      </c>
      <c r="N315" s="13" t="s">
        <v>3</v>
      </c>
      <c r="O315" s="13">
        <v>2</v>
      </c>
      <c r="P315" s="13">
        <f>ROUND(Source!EH306,O315)</f>
        <v>350238.92</v>
      </c>
      <c r="Q315" s="13"/>
      <c r="R315" s="13"/>
      <c r="S315" s="13"/>
      <c r="T315" s="13"/>
      <c r="U315" s="13"/>
      <c r="V315" s="13"/>
      <c r="W315" s="13">
        <v>46266.7</v>
      </c>
      <c r="X315" s="13">
        <v>1</v>
      </c>
      <c r="Y315" s="13">
        <v>46266.7</v>
      </c>
      <c r="Z315" s="13">
        <v>350238.92</v>
      </c>
      <c r="AA315" s="13">
        <v>1</v>
      </c>
      <c r="AB315" s="13">
        <v>350238.92</v>
      </c>
    </row>
    <row r="316" spans="1:206" ht="13" x14ac:dyDescent="0.3">
      <c r="A316" s="13">
        <v>50</v>
      </c>
      <c r="B316" s="13">
        <v>0</v>
      </c>
      <c r="C316" s="13">
        <v>0</v>
      </c>
      <c r="D316" s="13">
        <v>1</v>
      </c>
      <c r="E316" s="13">
        <v>223</v>
      </c>
      <c r="F316" s="13">
        <f>ROUND(Source!AQ306,O316)</f>
        <v>0</v>
      </c>
      <c r="G316" s="13" t="s">
        <v>167</v>
      </c>
      <c r="H316" s="13" t="s">
        <v>168</v>
      </c>
      <c r="I316" s="13"/>
      <c r="J316" s="13"/>
      <c r="K316" s="13">
        <v>223</v>
      </c>
      <c r="L316" s="13">
        <v>9</v>
      </c>
      <c r="M316" s="13">
        <v>3</v>
      </c>
      <c r="N316" s="13" t="s">
        <v>3</v>
      </c>
      <c r="O316" s="13">
        <v>2</v>
      </c>
      <c r="P316" s="13">
        <f>ROUND(Source!EI306,O316)</f>
        <v>0</v>
      </c>
      <c r="Q316" s="13"/>
      <c r="R316" s="13"/>
      <c r="S316" s="13"/>
      <c r="T316" s="13"/>
      <c r="U316" s="13"/>
      <c r="V316" s="13"/>
      <c r="W316" s="13">
        <v>0</v>
      </c>
      <c r="X316" s="13">
        <v>1</v>
      </c>
      <c r="Y316" s="13">
        <v>0</v>
      </c>
      <c r="Z316" s="13">
        <v>0</v>
      </c>
      <c r="AA316" s="13">
        <v>1</v>
      </c>
      <c r="AB316" s="13">
        <v>0</v>
      </c>
    </row>
    <row r="317" spans="1:206" ht="13" x14ac:dyDescent="0.3">
      <c r="A317" s="13">
        <v>50</v>
      </c>
      <c r="B317" s="13">
        <v>0</v>
      </c>
      <c r="C317" s="13">
        <v>0</v>
      </c>
      <c r="D317" s="13">
        <v>1</v>
      </c>
      <c r="E317" s="13">
        <v>229</v>
      </c>
      <c r="F317" s="13">
        <f>ROUND(Source!AZ306,O317)</f>
        <v>46266.7</v>
      </c>
      <c r="G317" s="13" t="s">
        <v>169</v>
      </c>
      <c r="H317" s="13" t="s">
        <v>170</v>
      </c>
      <c r="I317" s="13"/>
      <c r="J317" s="13"/>
      <c r="K317" s="13">
        <v>229</v>
      </c>
      <c r="L317" s="13">
        <v>10</v>
      </c>
      <c r="M317" s="13">
        <v>3</v>
      </c>
      <c r="N317" s="13" t="s">
        <v>3</v>
      </c>
      <c r="O317" s="13">
        <v>2</v>
      </c>
      <c r="P317" s="13">
        <f>ROUND(Source!ER306,O317)</f>
        <v>350238.92</v>
      </c>
      <c r="Q317" s="13"/>
      <c r="R317" s="13"/>
      <c r="S317" s="13"/>
      <c r="T317" s="13"/>
      <c r="U317" s="13"/>
      <c r="V317" s="13"/>
      <c r="W317" s="13">
        <v>46266.7</v>
      </c>
      <c r="X317" s="13">
        <v>1</v>
      </c>
      <c r="Y317" s="13">
        <v>46266.7</v>
      </c>
      <c r="Z317" s="13">
        <v>350238.92</v>
      </c>
      <c r="AA317" s="13">
        <v>1</v>
      </c>
      <c r="AB317" s="13">
        <v>350238.92</v>
      </c>
    </row>
    <row r="318" spans="1:206" ht="13" x14ac:dyDescent="0.3">
      <c r="A318" s="13">
        <v>50</v>
      </c>
      <c r="B318" s="13">
        <v>0</v>
      </c>
      <c r="C318" s="13">
        <v>0</v>
      </c>
      <c r="D318" s="13">
        <v>1</v>
      </c>
      <c r="E318" s="13">
        <v>203</v>
      </c>
      <c r="F318" s="13">
        <f>ROUND(Source!Q306,O318)</f>
        <v>0.14000000000000001</v>
      </c>
      <c r="G318" s="13" t="s">
        <v>171</v>
      </c>
      <c r="H318" s="13" t="s">
        <v>172</v>
      </c>
      <c r="I318" s="13"/>
      <c r="J318" s="13"/>
      <c r="K318" s="13">
        <v>203</v>
      </c>
      <c r="L318" s="13">
        <v>11</v>
      </c>
      <c r="M318" s="13">
        <v>3</v>
      </c>
      <c r="N318" s="13" t="s">
        <v>3</v>
      </c>
      <c r="O318" s="13">
        <v>2</v>
      </c>
      <c r="P318" s="13">
        <f>ROUND(Source!DI306,O318)</f>
        <v>2.14</v>
      </c>
      <c r="Q318" s="13"/>
      <c r="R318" s="13"/>
      <c r="S318" s="13"/>
      <c r="T318" s="13"/>
      <c r="U318" s="13"/>
      <c r="V318" s="13"/>
      <c r="W318" s="13">
        <v>0.14000000000000001</v>
      </c>
      <c r="X318" s="13">
        <v>1</v>
      </c>
      <c r="Y318" s="13">
        <v>0.14000000000000001</v>
      </c>
      <c r="Z318" s="13">
        <v>2.14</v>
      </c>
      <c r="AA318" s="13">
        <v>1</v>
      </c>
      <c r="AB318" s="13">
        <v>2.14</v>
      </c>
    </row>
    <row r="319" spans="1:206" ht="13" x14ac:dyDescent="0.3">
      <c r="A319" s="13">
        <v>50</v>
      </c>
      <c r="B319" s="13">
        <v>0</v>
      </c>
      <c r="C319" s="13">
        <v>0</v>
      </c>
      <c r="D319" s="13">
        <v>1</v>
      </c>
      <c r="E319" s="13">
        <v>231</v>
      </c>
      <c r="F319" s="13">
        <f>ROUND(Source!BB306,O319)</f>
        <v>0</v>
      </c>
      <c r="G319" s="13" t="s">
        <v>173</v>
      </c>
      <c r="H319" s="13" t="s">
        <v>174</v>
      </c>
      <c r="I319" s="13"/>
      <c r="J319" s="13"/>
      <c r="K319" s="13">
        <v>231</v>
      </c>
      <c r="L319" s="13">
        <v>12</v>
      </c>
      <c r="M319" s="13">
        <v>3</v>
      </c>
      <c r="N319" s="13" t="s">
        <v>3</v>
      </c>
      <c r="O319" s="13">
        <v>2</v>
      </c>
      <c r="P319" s="13">
        <f>ROUND(Source!ET306,O319)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06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204</v>
      </c>
      <c r="F320" s="13">
        <f>ROUND(Source!R306,O320)</f>
        <v>0.02</v>
      </c>
      <c r="G320" s="13" t="s">
        <v>175</v>
      </c>
      <c r="H320" s="13" t="s">
        <v>176</v>
      </c>
      <c r="I320" s="13"/>
      <c r="J320" s="13"/>
      <c r="K320" s="13">
        <v>204</v>
      </c>
      <c r="L320" s="13">
        <v>13</v>
      </c>
      <c r="M320" s="13">
        <v>3</v>
      </c>
      <c r="N320" s="13" t="s">
        <v>3</v>
      </c>
      <c r="O320" s="13">
        <v>2</v>
      </c>
      <c r="P320" s="13">
        <f>ROUND(Source!DJ306,O320)</f>
        <v>1.1299999999999999</v>
      </c>
      <c r="Q320" s="13"/>
      <c r="R320" s="13"/>
      <c r="S320" s="13"/>
      <c r="T320" s="13"/>
      <c r="U320" s="13"/>
      <c r="V320" s="13"/>
      <c r="W320" s="13">
        <v>0.02</v>
      </c>
      <c r="X320" s="13">
        <v>1</v>
      </c>
      <c r="Y320" s="13">
        <v>0.02</v>
      </c>
      <c r="Z320" s="13">
        <v>1.1299999999999999</v>
      </c>
      <c r="AA320" s="13">
        <v>1</v>
      </c>
      <c r="AB320" s="13">
        <v>1.1299999999999999</v>
      </c>
    </row>
    <row r="321" spans="1:88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205</v>
      </c>
      <c r="F321" s="13">
        <f>ROUND(Source!S306,O321)</f>
        <v>59.17</v>
      </c>
      <c r="G321" s="13" t="s">
        <v>177</v>
      </c>
      <c r="H321" s="13" t="s">
        <v>178</v>
      </c>
      <c r="I321" s="13"/>
      <c r="J321" s="13"/>
      <c r="K321" s="13">
        <v>205</v>
      </c>
      <c r="L321" s="13">
        <v>14</v>
      </c>
      <c r="M321" s="13">
        <v>3</v>
      </c>
      <c r="N321" s="13" t="s">
        <v>3</v>
      </c>
      <c r="O321" s="13">
        <v>2</v>
      </c>
      <c r="P321" s="13">
        <f>ROUND(Source!DK306,O321)</f>
        <v>3334.23</v>
      </c>
      <c r="Q321" s="13"/>
      <c r="R321" s="13"/>
      <c r="S321" s="13"/>
      <c r="T321" s="13"/>
      <c r="U321" s="13"/>
      <c r="V321" s="13"/>
      <c r="W321" s="13">
        <v>59.17</v>
      </c>
      <c r="X321" s="13">
        <v>1</v>
      </c>
      <c r="Y321" s="13">
        <v>59.17</v>
      </c>
      <c r="Z321" s="13">
        <v>3334.23</v>
      </c>
      <c r="AA321" s="13">
        <v>1</v>
      </c>
      <c r="AB321" s="13">
        <v>3334.23</v>
      </c>
    </row>
    <row r="322" spans="1:88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232</v>
      </c>
      <c r="F322" s="13">
        <f>ROUND(Source!BC306,O322)</f>
        <v>0</v>
      </c>
      <c r="G322" s="13" t="s">
        <v>179</v>
      </c>
      <c r="H322" s="13" t="s">
        <v>180</v>
      </c>
      <c r="I322" s="13"/>
      <c r="J322" s="13"/>
      <c r="K322" s="13">
        <v>232</v>
      </c>
      <c r="L322" s="13">
        <v>15</v>
      </c>
      <c r="M322" s="13">
        <v>3</v>
      </c>
      <c r="N322" s="13" t="s">
        <v>3</v>
      </c>
      <c r="O322" s="13">
        <v>2</v>
      </c>
      <c r="P322" s="13">
        <f>ROUND(Source!EU306,O322)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88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214</v>
      </c>
      <c r="F323" s="13">
        <f>ROUND(Source!AS306,O323)</f>
        <v>0</v>
      </c>
      <c r="G323" s="13" t="s">
        <v>181</v>
      </c>
      <c r="H323" s="13" t="s">
        <v>182</v>
      </c>
      <c r="I323" s="13"/>
      <c r="J323" s="13"/>
      <c r="K323" s="13">
        <v>214</v>
      </c>
      <c r="L323" s="13">
        <v>16</v>
      </c>
      <c r="M323" s="13">
        <v>3</v>
      </c>
      <c r="N323" s="13" t="s">
        <v>3</v>
      </c>
      <c r="O323" s="13">
        <v>2</v>
      </c>
      <c r="P323" s="13">
        <f>ROUND(Source!EK306,O323)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88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215</v>
      </c>
      <c r="F324" s="13">
        <f>ROUND(Source!AT306,O324)</f>
        <v>139.94</v>
      </c>
      <c r="G324" s="13" t="s">
        <v>183</v>
      </c>
      <c r="H324" s="13" t="s">
        <v>184</v>
      </c>
      <c r="I324" s="13"/>
      <c r="J324" s="13"/>
      <c r="K324" s="13">
        <v>215</v>
      </c>
      <c r="L324" s="13">
        <v>17</v>
      </c>
      <c r="M324" s="13">
        <v>3</v>
      </c>
      <c r="N324" s="13" t="s">
        <v>3</v>
      </c>
      <c r="O324" s="13">
        <v>2</v>
      </c>
      <c r="P324" s="13">
        <f>ROUND(Source!EL306,O324)</f>
        <v>7873.45</v>
      </c>
      <c r="Q324" s="13"/>
      <c r="R324" s="13"/>
      <c r="S324" s="13"/>
      <c r="T324" s="13"/>
      <c r="U324" s="13"/>
      <c r="V324" s="13"/>
      <c r="W324" s="13">
        <v>139.94</v>
      </c>
      <c r="X324" s="13">
        <v>1</v>
      </c>
      <c r="Y324" s="13">
        <v>139.94</v>
      </c>
      <c r="Z324" s="13">
        <v>7873.45</v>
      </c>
      <c r="AA324" s="13">
        <v>1</v>
      </c>
      <c r="AB324" s="13">
        <v>7873.45</v>
      </c>
    </row>
    <row r="325" spans="1:88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217</v>
      </c>
      <c r="F325" s="13">
        <f>ROUND(Source!AU306,O325)</f>
        <v>0</v>
      </c>
      <c r="G325" s="13" t="s">
        <v>185</v>
      </c>
      <c r="H325" s="13" t="s">
        <v>186</v>
      </c>
      <c r="I325" s="13"/>
      <c r="J325" s="13"/>
      <c r="K325" s="13">
        <v>217</v>
      </c>
      <c r="L325" s="13">
        <v>18</v>
      </c>
      <c r="M325" s="13">
        <v>3</v>
      </c>
      <c r="N325" s="13" t="s">
        <v>3</v>
      </c>
      <c r="O325" s="13">
        <v>2</v>
      </c>
      <c r="P325" s="13">
        <f>ROUND(Source!EM306,O325)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88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230</v>
      </c>
      <c r="F326" s="13">
        <f>ROUND(Source!BA306,O326)</f>
        <v>0</v>
      </c>
      <c r="G326" s="13" t="s">
        <v>187</v>
      </c>
      <c r="H326" s="13" t="s">
        <v>188</v>
      </c>
      <c r="I326" s="13"/>
      <c r="J326" s="13"/>
      <c r="K326" s="13">
        <v>230</v>
      </c>
      <c r="L326" s="13">
        <v>19</v>
      </c>
      <c r="M326" s="13">
        <v>3</v>
      </c>
      <c r="N326" s="13" t="s">
        <v>3</v>
      </c>
      <c r="O326" s="13">
        <v>2</v>
      </c>
      <c r="P326" s="13">
        <f>ROUND(Source!ES306,O326)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88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206</v>
      </c>
      <c r="F327" s="13">
        <f>ROUND(Source!T306,O327)</f>
        <v>0</v>
      </c>
      <c r="G327" s="13" t="s">
        <v>189</v>
      </c>
      <c r="H327" s="13" t="s">
        <v>190</v>
      </c>
      <c r="I327" s="13"/>
      <c r="J327" s="13"/>
      <c r="K327" s="13">
        <v>206</v>
      </c>
      <c r="L327" s="13">
        <v>20</v>
      </c>
      <c r="M327" s="13">
        <v>3</v>
      </c>
      <c r="N327" s="13" t="s">
        <v>3</v>
      </c>
      <c r="O327" s="13">
        <v>2</v>
      </c>
      <c r="P327" s="13">
        <f>ROUND(Source!DL306,O327)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88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207</v>
      </c>
      <c r="F328" s="13">
        <f>Source!U306</f>
        <v>3.7641743999999999</v>
      </c>
      <c r="G328" s="13" t="s">
        <v>191</v>
      </c>
      <c r="H328" s="13" t="s">
        <v>192</v>
      </c>
      <c r="I328" s="13"/>
      <c r="J328" s="13"/>
      <c r="K328" s="13">
        <v>207</v>
      </c>
      <c r="L328" s="13">
        <v>21</v>
      </c>
      <c r="M328" s="13">
        <v>3</v>
      </c>
      <c r="N328" s="13" t="s">
        <v>3</v>
      </c>
      <c r="O328" s="13">
        <v>-1</v>
      </c>
      <c r="P328" s="13">
        <f>Source!DM306</f>
        <v>3.7641743999999999</v>
      </c>
      <c r="Q328" s="13"/>
      <c r="R328" s="13"/>
      <c r="S328" s="13"/>
      <c r="T328" s="13"/>
      <c r="U328" s="13"/>
      <c r="V328" s="13"/>
      <c r="W328" s="13">
        <v>3.7641743999999999</v>
      </c>
      <c r="X328" s="13">
        <v>1</v>
      </c>
      <c r="Y328" s="13">
        <v>3.7641743999999999</v>
      </c>
      <c r="Z328" s="13">
        <v>3.7641743999999999</v>
      </c>
      <c r="AA328" s="13">
        <v>1</v>
      </c>
      <c r="AB328" s="13">
        <v>3.7641743999999999</v>
      </c>
    </row>
    <row r="329" spans="1:88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208</v>
      </c>
      <c r="F329" s="13">
        <f>Source!V306</f>
        <v>0</v>
      </c>
      <c r="G329" s="13" t="s">
        <v>193</v>
      </c>
      <c r="H329" s="13" t="s">
        <v>194</v>
      </c>
      <c r="I329" s="13"/>
      <c r="J329" s="13"/>
      <c r="K329" s="13">
        <v>208</v>
      </c>
      <c r="L329" s="13">
        <v>22</v>
      </c>
      <c r="M329" s="13">
        <v>3</v>
      </c>
      <c r="N329" s="13" t="s">
        <v>3</v>
      </c>
      <c r="O329" s="13">
        <v>-1</v>
      </c>
      <c r="P329" s="13">
        <f>Source!DN306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88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209</v>
      </c>
      <c r="F330" s="13">
        <f>ROUND(Source!W306,O330)</f>
        <v>0</v>
      </c>
      <c r="G330" s="13" t="s">
        <v>195</v>
      </c>
      <c r="H330" s="13" t="s">
        <v>196</v>
      </c>
      <c r="I330" s="13"/>
      <c r="J330" s="13"/>
      <c r="K330" s="13">
        <v>209</v>
      </c>
      <c r="L330" s="13">
        <v>23</v>
      </c>
      <c r="M330" s="13">
        <v>3</v>
      </c>
      <c r="N330" s="13" t="s">
        <v>3</v>
      </c>
      <c r="O330" s="13">
        <v>2</v>
      </c>
      <c r="P330" s="13">
        <f>ROUND(Source!DO306,O330)</f>
        <v>0</v>
      </c>
      <c r="Q330" s="13"/>
      <c r="R330" s="13"/>
      <c r="S330" s="13"/>
      <c r="T330" s="13"/>
      <c r="U330" s="13"/>
      <c r="V330" s="13"/>
      <c r="W330" s="13">
        <v>0</v>
      </c>
      <c r="X330" s="13">
        <v>1</v>
      </c>
      <c r="Y330" s="13">
        <v>0</v>
      </c>
      <c r="Z330" s="13">
        <v>0</v>
      </c>
      <c r="AA330" s="13">
        <v>1</v>
      </c>
      <c r="AB330" s="13">
        <v>0</v>
      </c>
    </row>
    <row r="331" spans="1:88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233</v>
      </c>
      <c r="F331" s="13">
        <f>ROUND(Source!BD306,O331)</f>
        <v>0</v>
      </c>
      <c r="G331" s="13" t="s">
        <v>197</v>
      </c>
      <c r="H331" s="13" t="s">
        <v>198</v>
      </c>
      <c r="I331" s="13"/>
      <c r="J331" s="13"/>
      <c r="K331" s="13">
        <v>233</v>
      </c>
      <c r="L331" s="13">
        <v>24</v>
      </c>
      <c r="M331" s="13">
        <v>3</v>
      </c>
      <c r="N331" s="13" t="s">
        <v>3</v>
      </c>
      <c r="O331" s="13">
        <v>2</v>
      </c>
      <c r="P331" s="13">
        <f>ROUND(Source!EV306,O331)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88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210</v>
      </c>
      <c r="F332" s="13">
        <f>ROUND(Source!X306,O332)</f>
        <v>53.27</v>
      </c>
      <c r="G332" s="13" t="s">
        <v>199</v>
      </c>
      <c r="H332" s="13" t="s">
        <v>200</v>
      </c>
      <c r="I332" s="13"/>
      <c r="J332" s="13"/>
      <c r="K332" s="13">
        <v>210</v>
      </c>
      <c r="L332" s="13">
        <v>25</v>
      </c>
      <c r="M332" s="13">
        <v>3</v>
      </c>
      <c r="N332" s="13" t="s">
        <v>3</v>
      </c>
      <c r="O332" s="13">
        <v>2</v>
      </c>
      <c r="P332" s="13">
        <f>ROUND(Source!DP306,O332)</f>
        <v>3001.82</v>
      </c>
      <c r="Q332" s="13"/>
      <c r="R332" s="13"/>
      <c r="S332" s="13"/>
      <c r="T332" s="13"/>
      <c r="U332" s="13"/>
      <c r="V332" s="13"/>
      <c r="W332" s="13">
        <v>53.27</v>
      </c>
      <c r="X332" s="13">
        <v>1</v>
      </c>
      <c r="Y332" s="13">
        <v>53.27</v>
      </c>
      <c r="Z332" s="13">
        <v>3001.82</v>
      </c>
      <c r="AA332" s="13">
        <v>1</v>
      </c>
      <c r="AB332" s="13">
        <v>3001.82</v>
      </c>
    </row>
    <row r="333" spans="1:88" ht="13" x14ac:dyDescent="0.3">
      <c r="A333" s="13">
        <v>50</v>
      </c>
      <c r="B333" s="13">
        <v>0</v>
      </c>
      <c r="C333" s="13">
        <v>0</v>
      </c>
      <c r="D333" s="13">
        <v>1</v>
      </c>
      <c r="E333" s="13">
        <v>211</v>
      </c>
      <c r="F333" s="13">
        <f>ROUND(Source!Y306,O333)</f>
        <v>27.23</v>
      </c>
      <c r="G333" s="13" t="s">
        <v>201</v>
      </c>
      <c r="H333" s="13" t="s">
        <v>202</v>
      </c>
      <c r="I333" s="13"/>
      <c r="J333" s="13"/>
      <c r="K333" s="13">
        <v>211</v>
      </c>
      <c r="L333" s="13">
        <v>26</v>
      </c>
      <c r="M333" s="13">
        <v>3</v>
      </c>
      <c r="N333" s="13" t="s">
        <v>3</v>
      </c>
      <c r="O333" s="13">
        <v>2</v>
      </c>
      <c r="P333" s="13">
        <f>ROUND(Source!DQ306,O333)</f>
        <v>1534.27</v>
      </c>
      <c r="Q333" s="13"/>
      <c r="R333" s="13"/>
      <c r="S333" s="13"/>
      <c r="T333" s="13"/>
      <c r="U333" s="13"/>
      <c r="V333" s="13"/>
      <c r="W333" s="13">
        <v>27.23</v>
      </c>
      <c r="X333" s="13">
        <v>1</v>
      </c>
      <c r="Y333" s="13">
        <v>27.23</v>
      </c>
      <c r="Z333" s="13">
        <v>1534.27</v>
      </c>
      <c r="AA333" s="13">
        <v>1</v>
      </c>
      <c r="AB333" s="13">
        <v>1534.27</v>
      </c>
    </row>
    <row r="334" spans="1:88" ht="13" x14ac:dyDescent="0.3">
      <c r="A334" s="13">
        <v>50</v>
      </c>
      <c r="B334" s="13">
        <v>0</v>
      </c>
      <c r="C334" s="13">
        <v>0</v>
      </c>
      <c r="D334" s="13">
        <v>1</v>
      </c>
      <c r="E334" s="13">
        <v>224</v>
      </c>
      <c r="F334" s="13">
        <f>ROUND(Source!AR306,O334)</f>
        <v>46406.64</v>
      </c>
      <c r="G334" s="13" t="s">
        <v>203</v>
      </c>
      <c r="H334" s="13" t="s">
        <v>204</v>
      </c>
      <c r="I334" s="13"/>
      <c r="J334" s="13"/>
      <c r="K334" s="13">
        <v>224</v>
      </c>
      <c r="L334" s="13">
        <v>27</v>
      </c>
      <c r="M334" s="13">
        <v>3</v>
      </c>
      <c r="N334" s="13" t="s">
        <v>3</v>
      </c>
      <c r="O334" s="13">
        <v>2</v>
      </c>
      <c r="P334" s="13">
        <f>ROUND(Source!EJ306,O334)</f>
        <v>358112.37</v>
      </c>
      <c r="Q334" s="13"/>
      <c r="R334" s="13"/>
      <c r="S334" s="13"/>
      <c r="T334" s="13"/>
      <c r="U334" s="13"/>
      <c r="V334" s="13"/>
      <c r="W334" s="13">
        <v>46406.64</v>
      </c>
      <c r="X334" s="13">
        <v>1</v>
      </c>
      <c r="Y334" s="13">
        <v>46406.64</v>
      </c>
      <c r="Z334" s="13">
        <v>358112.37</v>
      </c>
      <c r="AA334" s="13">
        <v>1</v>
      </c>
      <c r="AB334" s="13">
        <v>358112.37</v>
      </c>
    </row>
    <row r="336" spans="1:88" ht="13" x14ac:dyDescent="0.3">
      <c r="A336" s="10">
        <v>4</v>
      </c>
      <c r="B336" s="10">
        <v>1</v>
      </c>
      <c r="C336" s="10"/>
      <c r="D336" s="10">
        <f>ROW(A403)</f>
        <v>403</v>
      </c>
      <c r="E336" s="10"/>
      <c r="F336" s="10" t="s">
        <v>22</v>
      </c>
      <c r="G336" s="10" t="s">
        <v>404</v>
      </c>
      <c r="H336" s="10" t="s">
        <v>3</v>
      </c>
      <c r="I336" s="10">
        <v>0</v>
      </c>
      <c r="J336" s="10"/>
      <c r="K336" s="10">
        <v>0</v>
      </c>
      <c r="L336" s="10"/>
      <c r="M336" s="10" t="s">
        <v>3</v>
      </c>
      <c r="N336" s="10"/>
      <c r="O336" s="10"/>
      <c r="P336" s="10"/>
      <c r="Q336" s="10"/>
      <c r="R336" s="10"/>
      <c r="S336" s="10">
        <v>0</v>
      </c>
      <c r="T336" s="10">
        <v>0</v>
      </c>
      <c r="U336" s="10" t="s">
        <v>3</v>
      </c>
      <c r="V336" s="10">
        <v>2</v>
      </c>
      <c r="W336" s="10"/>
      <c r="X336" s="10"/>
      <c r="Y336" s="10"/>
      <c r="Z336" s="10"/>
      <c r="AA336" s="10"/>
      <c r="AB336" s="10" t="s">
        <v>3</v>
      </c>
      <c r="AC336" s="10" t="s">
        <v>3</v>
      </c>
      <c r="AD336" s="10" t="s">
        <v>3</v>
      </c>
      <c r="AE336" s="10" t="s">
        <v>3</v>
      </c>
      <c r="AF336" s="10" t="s">
        <v>3</v>
      </c>
      <c r="AG336" s="10" t="s">
        <v>3</v>
      </c>
      <c r="AH336" s="10"/>
      <c r="AI336" s="10"/>
      <c r="AJ336" s="10"/>
      <c r="AK336" s="10"/>
      <c r="AL336" s="10"/>
      <c r="AM336" s="10"/>
      <c r="AN336" s="10"/>
      <c r="AO336" s="10"/>
      <c r="AP336" s="10" t="s">
        <v>3</v>
      </c>
      <c r="AQ336" s="10" t="s">
        <v>3</v>
      </c>
      <c r="AR336" s="10" t="s">
        <v>3</v>
      </c>
      <c r="AS336" s="10"/>
      <c r="AT336" s="10"/>
      <c r="AU336" s="10"/>
      <c r="AV336" s="10"/>
      <c r="AW336" s="10"/>
      <c r="AX336" s="10"/>
      <c r="AY336" s="10"/>
      <c r="AZ336" s="10" t="s">
        <v>3</v>
      </c>
      <c r="BA336" s="10"/>
      <c r="BB336" s="10" t="s">
        <v>3</v>
      </c>
      <c r="BC336" s="10" t="s">
        <v>3</v>
      </c>
      <c r="BD336" s="10" t="s">
        <v>3</v>
      </c>
      <c r="BE336" s="10" t="s">
        <v>3</v>
      </c>
      <c r="BF336" s="10" t="s">
        <v>3</v>
      </c>
      <c r="BG336" s="10" t="s">
        <v>3</v>
      </c>
      <c r="BH336" s="10" t="s">
        <v>3</v>
      </c>
      <c r="BI336" s="10" t="s">
        <v>3</v>
      </c>
      <c r="BJ336" s="10" t="s">
        <v>3</v>
      </c>
      <c r="BK336" s="10" t="s">
        <v>3</v>
      </c>
      <c r="BL336" s="10" t="s">
        <v>3</v>
      </c>
      <c r="BM336" s="10" t="s">
        <v>3</v>
      </c>
      <c r="BN336" s="10" t="s">
        <v>3</v>
      </c>
      <c r="BO336" s="10" t="s">
        <v>3</v>
      </c>
      <c r="BP336" s="10" t="s">
        <v>3</v>
      </c>
      <c r="BQ336" s="10"/>
      <c r="BR336" s="10"/>
      <c r="BS336" s="10"/>
      <c r="BT336" s="10"/>
      <c r="BU336" s="10"/>
      <c r="BV336" s="10"/>
      <c r="BW336" s="10"/>
      <c r="BX336" s="10">
        <v>0</v>
      </c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>
        <v>0</v>
      </c>
    </row>
    <row r="338" spans="1:255" ht="13" x14ac:dyDescent="0.3">
      <c r="A338" s="11">
        <v>52</v>
      </c>
      <c r="B338" s="11">
        <f t="shared" ref="B338:G338" si="388">B403</f>
        <v>1</v>
      </c>
      <c r="C338" s="11">
        <f t="shared" si="388"/>
        <v>4</v>
      </c>
      <c r="D338" s="11">
        <f t="shared" si="388"/>
        <v>336</v>
      </c>
      <c r="E338" s="11">
        <f t="shared" si="388"/>
        <v>0</v>
      </c>
      <c r="F338" s="11" t="str">
        <f t="shared" si="388"/>
        <v>Новый раздел</v>
      </c>
      <c r="G338" s="11" t="str">
        <f t="shared" si="388"/>
        <v>Щиты и пульты</v>
      </c>
      <c r="H338" s="11"/>
      <c r="I338" s="11"/>
      <c r="J338" s="11"/>
      <c r="K338" s="11"/>
      <c r="L338" s="11"/>
      <c r="M338" s="11"/>
      <c r="N338" s="11"/>
      <c r="O338" s="11">
        <f t="shared" ref="O338:AT338" si="389">O403</f>
        <v>3018980.45</v>
      </c>
      <c r="P338" s="11">
        <f t="shared" si="389"/>
        <v>3011246.41</v>
      </c>
      <c r="Q338" s="11">
        <f t="shared" si="389"/>
        <v>506.18</v>
      </c>
      <c r="R338" s="11">
        <f t="shared" si="389"/>
        <v>45.93</v>
      </c>
      <c r="S338" s="11">
        <f t="shared" si="389"/>
        <v>7227.86</v>
      </c>
      <c r="T338" s="11">
        <f t="shared" si="389"/>
        <v>0</v>
      </c>
      <c r="U338" s="11">
        <f t="shared" si="389"/>
        <v>623.10730824000007</v>
      </c>
      <c r="V338" s="11">
        <f t="shared" si="389"/>
        <v>0</v>
      </c>
      <c r="W338" s="11">
        <f t="shared" si="389"/>
        <v>0</v>
      </c>
      <c r="X338" s="11">
        <f t="shared" si="389"/>
        <v>6546.91</v>
      </c>
      <c r="Y338" s="11">
        <f t="shared" si="389"/>
        <v>3346.31</v>
      </c>
      <c r="Z338" s="11">
        <f t="shared" si="389"/>
        <v>0</v>
      </c>
      <c r="AA338" s="11">
        <f t="shared" si="389"/>
        <v>0</v>
      </c>
      <c r="AB338" s="11">
        <f t="shared" si="389"/>
        <v>3018980.45</v>
      </c>
      <c r="AC338" s="11">
        <f t="shared" si="389"/>
        <v>3011246.41</v>
      </c>
      <c r="AD338" s="11">
        <f t="shared" si="389"/>
        <v>506.18</v>
      </c>
      <c r="AE338" s="11">
        <f t="shared" si="389"/>
        <v>45.93</v>
      </c>
      <c r="AF338" s="11">
        <f t="shared" si="389"/>
        <v>7227.86</v>
      </c>
      <c r="AG338" s="11">
        <f t="shared" si="389"/>
        <v>0</v>
      </c>
      <c r="AH338" s="11">
        <f t="shared" si="389"/>
        <v>623.10730824000007</v>
      </c>
      <c r="AI338" s="11">
        <f t="shared" si="389"/>
        <v>0</v>
      </c>
      <c r="AJ338" s="11">
        <f t="shared" si="389"/>
        <v>0</v>
      </c>
      <c r="AK338" s="11">
        <f t="shared" si="389"/>
        <v>6546.91</v>
      </c>
      <c r="AL338" s="11">
        <f t="shared" si="389"/>
        <v>3346.31</v>
      </c>
      <c r="AM338" s="11">
        <f t="shared" si="389"/>
        <v>0</v>
      </c>
      <c r="AN338" s="11">
        <f t="shared" si="389"/>
        <v>0</v>
      </c>
      <c r="AO338" s="11">
        <f t="shared" si="389"/>
        <v>0</v>
      </c>
      <c r="AP338" s="11">
        <f t="shared" si="389"/>
        <v>3003019.81</v>
      </c>
      <c r="AQ338" s="11">
        <f t="shared" si="389"/>
        <v>0</v>
      </c>
      <c r="AR338" s="11">
        <f t="shared" si="389"/>
        <v>3028873.67</v>
      </c>
      <c r="AS338" s="11">
        <f t="shared" si="389"/>
        <v>0</v>
      </c>
      <c r="AT338" s="11">
        <f t="shared" si="389"/>
        <v>25853.86</v>
      </c>
      <c r="AU338" s="11">
        <f t="shared" ref="AU338:BZ338" si="390">AU403</f>
        <v>0</v>
      </c>
      <c r="AV338" s="11">
        <f t="shared" si="390"/>
        <v>3011246.41</v>
      </c>
      <c r="AW338" s="11">
        <f t="shared" si="390"/>
        <v>8226.6</v>
      </c>
      <c r="AX338" s="11">
        <f t="shared" si="390"/>
        <v>0</v>
      </c>
      <c r="AY338" s="11">
        <f t="shared" si="390"/>
        <v>8226.6</v>
      </c>
      <c r="AZ338" s="11">
        <f t="shared" si="390"/>
        <v>3003019.81</v>
      </c>
      <c r="BA338" s="11">
        <f t="shared" si="390"/>
        <v>0</v>
      </c>
      <c r="BB338" s="11">
        <f t="shared" si="390"/>
        <v>0</v>
      </c>
      <c r="BC338" s="11">
        <f t="shared" si="390"/>
        <v>0</v>
      </c>
      <c r="BD338" s="11">
        <f t="shared" si="390"/>
        <v>0</v>
      </c>
      <c r="BE338" s="11">
        <f t="shared" si="390"/>
        <v>0</v>
      </c>
      <c r="BF338" s="11">
        <f t="shared" si="390"/>
        <v>0</v>
      </c>
      <c r="BG338" s="11">
        <f t="shared" si="390"/>
        <v>0</v>
      </c>
      <c r="BH338" s="11">
        <f t="shared" si="390"/>
        <v>0</v>
      </c>
      <c r="BI338" s="11">
        <f t="shared" si="390"/>
        <v>0</v>
      </c>
      <c r="BJ338" s="11">
        <f t="shared" si="390"/>
        <v>0</v>
      </c>
      <c r="BK338" s="11">
        <f t="shared" si="390"/>
        <v>0</v>
      </c>
      <c r="BL338" s="11">
        <f t="shared" si="390"/>
        <v>0</v>
      </c>
      <c r="BM338" s="11">
        <f t="shared" si="390"/>
        <v>0</v>
      </c>
      <c r="BN338" s="11">
        <f t="shared" si="390"/>
        <v>0</v>
      </c>
      <c r="BO338" s="11">
        <f t="shared" si="390"/>
        <v>0</v>
      </c>
      <c r="BP338" s="11">
        <f t="shared" si="390"/>
        <v>0</v>
      </c>
      <c r="BQ338" s="11">
        <f t="shared" si="390"/>
        <v>0</v>
      </c>
      <c r="BR338" s="11">
        <f t="shared" si="390"/>
        <v>0</v>
      </c>
      <c r="BS338" s="11">
        <f t="shared" si="390"/>
        <v>0</v>
      </c>
      <c r="BT338" s="11">
        <f t="shared" si="390"/>
        <v>0</v>
      </c>
      <c r="BU338" s="11">
        <f t="shared" si="390"/>
        <v>0</v>
      </c>
      <c r="BV338" s="11">
        <f t="shared" si="390"/>
        <v>0</v>
      </c>
      <c r="BW338" s="11">
        <f t="shared" si="390"/>
        <v>0</v>
      </c>
      <c r="BX338" s="11">
        <f t="shared" si="390"/>
        <v>0</v>
      </c>
      <c r="BY338" s="11">
        <f t="shared" si="390"/>
        <v>3003019.81</v>
      </c>
      <c r="BZ338" s="11">
        <f t="shared" si="390"/>
        <v>0</v>
      </c>
      <c r="CA338" s="11">
        <f t="shared" ref="CA338:DF338" si="391">CA403</f>
        <v>3028873.67</v>
      </c>
      <c r="CB338" s="11">
        <f t="shared" si="391"/>
        <v>0</v>
      </c>
      <c r="CC338" s="11">
        <f t="shared" si="391"/>
        <v>25853.86</v>
      </c>
      <c r="CD338" s="11">
        <f t="shared" si="391"/>
        <v>0</v>
      </c>
      <c r="CE338" s="11">
        <f t="shared" si="391"/>
        <v>3011246.41</v>
      </c>
      <c r="CF338" s="11">
        <f t="shared" si="391"/>
        <v>8226.6000000000931</v>
      </c>
      <c r="CG338" s="11">
        <f t="shared" si="391"/>
        <v>0</v>
      </c>
      <c r="CH338" s="11">
        <f t="shared" si="391"/>
        <v>8226.6000000000931</v>
      </c>
      <c r="CI338" s="11">
        <f t="shared" si="391"/>
        <v>3003019.81</v>
      </c>
      <c r="CJ338" s="11">
        <f t="shared" si="391"/>
        <v>0</v>
      </c>
      <c r="CK338" s="11">
        <f t="shared" si="391"/>
        <v>0</v>
      </c>
      <c r="CL338" s="11">
        <f t="shared" si="391"/>
        <v>0</v>
      </c>
      <c r="CM338" s="11">
        <f t="shared" si="391"/>
        <v>0</v>
      </c>
      <c r="CN338" s="11">
        <f t="shared" si="391"/>
        <v>0</v>
      </c>
      <c r="CO338" s="11">
        <f t="shared" si="391"/>
        <v>0</v>
      </c>
      <c r="CP338" s="11">
        <f t="shared" si="391"/>
        <v>0</v>
      </c>
      <c r="CQ338" s="11">
        <f t="shared" si="391"/>
        <v>0</v>
      </c>
      <c r="CR338" s="11">
        <f t="shared" si="391"/>
        <v>0</v>
      </c>
      <c r="CS338" s="11">
        <f t="shared" si="391"/>
        <v>0</v>
      </c>
      <c r="CT338" s="11">
        <f t="shared" si="391"/>
        <v>0</v>
      </c>
      <c r="CU338" s="11">
        <f t="shared" si="391"/>
        <v>0</v>
      </c>
      <c r="CV338" s="11">
        <f t="shared" si="391"/>
        <v>0</v>
      </c>
      <c r="CW338" s="11">
        <f t="shared" si="391"/>
        <v>0</v>
      </c>
      <c r="CX338" s="11">
        <f t="shared" si="391"/>
        <v>0</v>
      </c>
      <c r="CY338" s="11">
        <f t="shared" si="391"/>
        <v>0</v>
      </c>
      <c r="CZ338" s="11">
        <f t="shared" si="391"/>
        <v>0</v>
      </c>
      <c r="DA338" s="11">
        <f t="shared" si="391"/>
        <v>0</v>
      </c>
      <c r="DB338" s="11">
        <f t="shared" si="391"/>
        <v>0</v>
      </c>
      <c r="DC338" s="11">
        <f t="shared" si="391"/>
        <v>0</v>
      </c>
      <c r="DD338" s="11">
        <f t="shared" si="391"/>
        <v>0</v>
      </c>
      <c r="DE338" s="11">
        <f t="shared" si="391"/>
        <v>0</v>
      </c>
      <c r="DF338" s="11">
        <f t="shared" si="391"/>
        <v>0</v>
      </c>
      <c r="DG338" s="12">
        <f t="shared" ref="DG338:EL338" si="392">DG403</f>
        <v>23184915.059999999</v>
      </c>
      <c r="DH338" s="12">
        <f t="shared" si="392"/>
        <v>22769878.899999999</v>
      </c>
      <c r="DI338" s="12">
        <f t="shared" si="392"/>
        <v>7746.24</v>
      </c>
      <c r="DJ338" s="12">
        <f t="shared" si="392"/>
        <v>2588.15</v>
      </c>
      <c r="DK338" s="12">
        <f t="shared" si="392"/>
        <v>407289.92</v>
      </c>
      <c r="DL338" s="12">
        <f t="shared" si="392"/>
        <v>0</v>
      </c>
      <c r="DM338" s="12">
        <f t="shared" si="392"/>
        <v>623.10730824000007</v>
      </c>
      <c r="DN338" s="12">
        <f t="shared" si="392"/>
        <v>0</v>
      </c>
      <c r="DO338" s="12">
        <f t="shared" si="392"/>
        <v>0</v>
      </c>
      <c r="DP338" s="12">
        <f t="shared" si="392"/>
        <v>368918.3</v>
      </c>
      <c r="DQ338" s="12">
        <f t="shared" si="392"/>
        <v>188563.94</v>
      </c>
      <c r="DR338" s="12">
        <f t="shared" si="392"/>
        <v>0</v>
      </c>
      <c r="DS338" s="12">
        <f t="shared" si="392"/>
        <v>0</v>
      </c>
      <c r="DT338" s="12">
        <f t="shared" si="392"/>
        <v>23184915.059999999</v>
      </c>
      <c r="DU338" s="12">
        <f t="shared" si="392"/>
        <v>22769878.899999999</v>
      </c>
      <c r="DV338" s="12">
        <f t="shared" si="392"/>
        <v>7746.24</v>
      </c>
      <c r="DW338" s="12">
        <f t="shared" si="392"/>
        <v>2588.15</v>
      </c>
      <c r="DX338" s="12">
        <f t="shared" si="392"/>
        <v>407289.92</v>
      </c>
      <c r="DY338" s="12">
        <f t="shared" si="392"/>
        <v>0</v>
      </c>
      <c r="DZ338" s="12">
        <f t="shared" si="392"/>
        <v>623.10730824000007</v>
      </c>
      <c r="EA338" s="12">
        <f t="shared" si="392"/>
        <v>0</v>
      </c>
      <c r="EB338" s="12">
        <f t="shared" si="392"/>
        <v>0</v>
      </c>
      <c r="EC338" s="12">
        <f t="shared" si="392"/>
        <v>368918.3</v>
      </c>
      <c r="ED338" s="12">
        <f t="shared" si="392"/>
        <v>188563.94</v>
      </c>
      <c r="EE338" s="12">
        <f t="shared" si="392"/>
        <v>0</v>
      </c>
      <c r="EF338" s="12">
        <f t="shared" si="392"/>
        <v>0</v>
      </c>
      <c r="EG338" s="12">
        <f t="shared" si="392"/>
        <v>0</v>
      </c>
      <c r="EH338" s="12">
        <f t="shared" si="392"/>
        <v>22732859.98</v>
      </c>
      <c r="EI338" s="12">
        <f t="shared" si="392"/>
        <v>0</v>
      </c>
      <c r="EJ338" s="12">
        <f t="shared" si="392"/>
        <v>23742397.300000001</v>
      </c>
      <c r="EK338" s="12">
        <f t="shared" si="392"/>
        <v>0</v>
      </c>
      <c r="EL338" s="12">
        <f t="shared" si="392"/>
        <v>1009537.32</v>
      </c>
      <c r="EM338" s="12">
        <f t="shared" ref="EM338:FR338" si="393">EM403</f>
        <v>0</v>
      </c>
      <c r="EN338" s="12">
        <f t="shared" si="393"/>
        <v>22769878.899999999</v>
      </c>
      <c r="EO338" s="12">
        <f t="shared" si="393"/>
        <v>37018.92</v>
      </c>
      <c r="EP338" s="12">
        <f t="shared" si="393"/>
        <v>0</v>
      </c>
      <c r="EQ338" s="12">
        <f t="shared" si="393"/>
        <v>37018.92</v>
      </c>
      <c r="ER338" s="12">
        <f t="shared" si="393"/>
        <v>22732859.98</v>
      </c>
      <c r="ES338" s="12">
        <f t="shared" si="393"/>
        <v>0</v>
      </c>
      <c r="ET338" s="12">
        <f t="shared" si="393"/>
        <v>0</v>
      </c>
      <c r="EU338" s="12">
        <f t="shared" si="393"/>
        <v>0</v>
      </c>
      <c r="EV338" s="12">
        <f t="shared" si="393"/>
        <v>0</v>
      </c>
      <c r="EW338" s="12">
        <f t="shared" si="393"/>
        <v>0</v>
      </c>
      <c r="EX338" s="12">
        <f t="shared" si="393"/>
        <v>0</v>
      </c>
      <c r="EY338" s="12">
        <f t="shared" si="393"/>
        <v>0</v>
      </c>
      <c r="EZ338" s="12">
        <f t="shared" si="393"/>
        <v>0</v>
      </c>
      <c r="FA338" s="12">
        <f t="shared" si="393"/>
        <v>0</v>
      </c>
      <c r="FB338" s="12">
        <f t="shared" si="393"/>
        <v>0</v>
      </c>
      <c r="FC338" s="12">
        <f t="shared" si="393"/>
        <v>0</v>
      </c>
      <c r="FD338" s="12">
        <f t="shared" si="393"/>
        <v>0</v>
      </c>
      <c r="FE338" s="12">
        <f t="shared" si="393"/>
        <v>0</v>
      </c>
      <c r="FF338" s="12">
        <f t="shared" si="393"/>
        <v>0</v>
      </c>
      <c r="FG338" s="12">
        <f t="shared" si="393"/>
        <v>0</v>
      </c>
      <c r="FH338" s="12">
        <f t="shared" si="393"/>
        <v>0</v>
      </c>
      <c r="FI338" s="12">
        <f t="shared" si="393"/>
        <v>0</v>
      </c>
      <c r="FJ338" s="12">
        <f t="shared" si="393"/>
        <v>0</v>
      </c>
      <c r="FK338" s="12">
        <f t="shared" si="393"/>
        <v>0</v>
      </c>
      <c r="FL338" s="12">
        <f t="shared" si="393"/>
        <v>0</v>
      </c>
      <c r="FM338" s="12">
        <f t="shared" si="393"/>
        <v>0</v>
      </c>
      <c r="FN338" s="12">
        <f t="shared" si="393"/>
        <v>0</v>
      </c>
      <c r="FO338" s="12">
        <f t="shared" si="393"/>
        <v>0</v>
      </c>
      <c r="FP338" s="12">
        <f t="shared" si="393"/>
        <v>0</v>
      </c>
      <c r="FQ338" s="12">
        <f t="shared" si="393"/>
        <v>22732859.98</v>
      </c>
      <c r="FR338" s="12">
        <f t="shared" si="393"/>
        <v>0</v>
      </c>
      <c r="FS338" s="12">
        <f t="shared" ref="FS338:GX338" si="394">FS403</f>
        <v>23742397.300000001</v>
      </c>
      <c r="FT338" s="12">
        <f t="shared" si="394"/>
        <v>0</v>
      </c>
      <c r="FU338" s="12">
        <f t="shared" si="394"/>
        <v>1009537.32</v>
      </c>
      <c r="FV338" s="12">
        <f t="shared" si="394"/>
        <v>0</v>
      </c>
      <c r="FW338" s="12">
        <f t="shared" si="394"/>
        <v>22769878.899999999</v>
      </c>
      <c r="FX338" s="12">
        <f t="shared" si="394"/>
        <v>37018.919999998063</v>
      </c>
      <c r="FY338" s="12">
        <f t="shared" si="394"/>
        <v>0</v>
      </c>
      <c r="FZ338" s="12">
        <f t="shared" si="394"/>
        <v>37018.919999998063</v>
      </c>
      <c r="GA338" s="12">
        <f t="shared" si="394"/>
        <v>22732859.98</v>
      </c>
      <c r="GB338" s="12">
        <f t="shared" si="394"/>
        <v>0</v>
      </c>
      <c r="GC338" s="12">
        <f t="shared" si="394"/>
        <v>0</v>
      </c>
      <c r="GD338" s="12">
        <f t="shared" si="394"/>
        <v>0</v>
      </c>
      <c r="GE338" s="12">
        <f t="shared" si="394"/>
        <v>0</v>
      </c>
      <c r="GF338" s="12">
        <f t="shared" si="394"/>
        <v>0</v>
      </c>
      <c r="GG338" s="12">
        <f t="shared" si="394"/>
        <v>0</v>
      </c>
      <c r="GH338" s="12">
        <f t="shared" si="394"/>
        <v>0</v>
      </c>
      <c r="GI338" s="12">
        <f t="shared" si="394"/>
        <v>0</v>
      </c>
      <c r="GJ338" s="12">
        <f t="shared" si="394"/>
        <v>0</v>
      </c>
      <c r="GK338" s="12">
        <f t="shared" si="394"/>
        <v>0</v>
      </c>
      <c r="GL338" s="12">
        <f t="shared" si="394"/>
        <v>0</v>
      </c>
      <c r="GM338" s="12">
        <f t="shared" si="394"/>
        <v>0</v>
      </c>
      <c r="GN338" s="12">
        <f t="shared" si="394"/>
        <v>0</v>
      </c>
      <c r="GO338" s="12">
        <f t="shared" si="394"/>
        <v>0</v>
      </c>
      <c r="GP338" s="12">
        <f t="shared" si="394"/>
        <v>0</v>
      </c>
      <c r="GQ338" s="12">
        <f t="shared" si="394"/>
        <v>0</v>
      </c>
      <c r="GR338" s="12">
        <f t="shared" si="394"/>
        <v>0</v>
      </c>
      <c r="GS338" s="12">
        <f t="shared" si="394"/>
        <v>0</v>
      </c>
      <c r="GT338" s="12">
        <f t="shared" si="394"/>
        <v>0</v>
      </c>
      <c r="GU338" s="12">
        <f t="shared" si="394"/>
        <v>0</v>
      </c>
      <c r="GV338" s="12">
        <f t="shared" si="394"/>
        <v>0</v>
      </c>
      <c r="GW338" s="12">
        <f t="shared" si="394"/>
        <v>0</v>
      </c>
      <c r="GX338" s="12">
        <f t="shared" si="394"/>
        <v>0</v>
      </c>
    </row>
    <row r="340" spans="1:255" x14ac:dyDescent="0.25">
      <c r="A340" s="2">
        <v>17</v>
      </c>
      <c r="B340" s="2">
        <v>1</v>
      </c>
      <c r="C340" s="2">
        <f>ROW(SmtRes!A455)</f>
        <v>455</v>
      </c>
      <c r="D340" s="2">
        <f>ROW(EtalonRes!A600)</f>
        <v>600</v>
      </c>
      <c r="E340" s="2" t="s">
        <v>405</v>
      </c>
      <c r="F340" s="2" t="s">
        <v>406</v>
      </c>
      <c r="G340" s="2" t="s">
        <v>407</v>
      </c>
      <c r="H340" s="2" t="s">
        <v>27</v>
      </c>
      <c r="I340" s="2">
        <f>ROUND(1+1+4+2+1+2+2+43+1+8+20+1+1+1+1+3,9)</f>
        <v>92</v>
      </c>
      <c r="J340" s="2">
        <v>0</v>
      </c>
      <c r="K340" s="2">
        <f>ROUND(1+1+4+2+1+2+2+43+1+8+20+1+1+1+1+3,9)</f>
        <v>92</v>
      </c>
      <c r="L340" s="2"/>
      <c r="M340" s="2"/>
      <c r="N340" s="2"/>
      <c r="O340" s="2">
        <f t="shared" ref="O340:O371" si="395">ROUND(CP340,2)</f>
        <v>15625.73</v>
      </c>
      <c r="P340" s="2">
        <f t="shared" ref="P340:P371" si="396">ROUND((ROUND((AC340*AW340*I340),2)*BC340),2)</f>
        <v>8221.1200000000008</v>
      </c>
      <c r="Q340" s="2">
        <f>(ROUND((ROUND((((ET340*1.2))*AV340*I340),2)*BB340),2)+ROUND((ROUND(((AE340-((EU340*1.2)))*AV340*I340),2)*BS340),2))</f>
        <v>493.56</v>
      </c>
      <c r="R340" s="2">
        <f>(ROUND((ROUND((((EU340*1.2))*AV340*I340),2)*BS340),2)+ROUND((ROUND(((AE340-((EU340*1.2)))*AV340*I340),2)*BS340),2))</f>
        <v>43.92</v>
      </c>
      <c r="S340" s="2">
        <f t="shared" ref="S340:S371" si="397">ROUND((ROUND((AF340*AV340*I340),2)*BA340),2)</f>
        <v>6911.05</v>
      </c>
      <c r="T340" s="2">
        <f t="shared" ref="T340:T371" si="398">ROUND(CU340*I340,2)</f>
        <v>0</v>
      </c>
      <c r="U340" s="2">
        <f t="shared" ref="U340:U371" si="399">CV340*I340</f>
        <v>595.28232000000003</v>
      </c>
      <c r="V340" s="2">
        <f t="shared" ref="V340:V371" si="400">CW340*I340</f>
        <v>0</v>
      </c>
      <c r="W340" s="2">
        <f t="shared" ref="W340:W371" si="401">ROUND(CX340*I340,2)</f>
        <v>0</v>
      </c>
      <c r="X340" s="2">
        <f>(ROUND((((S340+ROUND((ROUND((((EU340*1.2))*AV340*I340),2)*BS340),2))*AT340)/100),2)+ROUND(((ROUND((ROUND(((AE340-((EU340*1.2)))*AV340*I340),2)*BS340),2)*AT340)/100),2))</f>
        <v>6259.47</v>
      </c>
      <c r="Y340" s="2">
        <f>(ROUND((((S340+ROUND((ROUND((((EU340*1.2))*AV340*I340),2)*BS340),2))*AU340)/100),2)+ROUND(((ROUND((ROUND(((AE340-((EU340*1.2)))*AV340*I340),2)*BS340),2)*AU340)/100),2))</f>
        <v>3199.29</v>
      </c>
      <c r="Z340" s="2"/>
      <c r="AA340" s="2">
        <v>55944368</v>
      </c>
      <c r="AB340" s="2">
        <f t="shared" ref="AB340:AB371" si="402">ROUND((AC340+AD340+AF340),6)</f>
        <v>166.232</v>
      </c>
      <c r="AC340" s="2">
        <f>ROUND(((ES340*1)),6)</f>
        <v>89.36</v>
      </c>
      <c r="AD340" s="2">
        <f>ROUND(((((ET340*1.2))-((EU340*1.2)))+AE340),6)</f>
        <v>5.1239999999999997</v>
      </c>
      <c r="AE340" s="2">
        <f t="shared" ref="AE340:AF343" si="403">ROUND(((EU340*1.2)),6)</f>
        <v>0.45600000000000002</v>
      </c>
      <c r="AF340" s="2">
        <f t="shared" si="403"/>
        <v>71.748000000000005</v>
      </c>
      <c r="AG340" s="2">
        <f t="shared" ref="AG340:AG371" si="404">ROUND((AP340),6)</f>
        <v>0</v>
      </c>
      <c r="AH340" s="2">
        <f t="shared" ref="AH340:AI343" si="405">((EW340*1.2))</f>
        <v>6.1800000000000006</v>
      </c>
      <c r="AI340" s="2">
        <f t="shared" si="405"/>
        <v>0</v>
      </c>
      <c r="AJ340" s="2">
        <f t="shared" ref="AJ340:AJ371" si="406">(AS340)</f>
        <v>0</v>
      </c>
      <c r="AK340" s="2">
        <v>153.41999999999999</v>
      </c>
      <c r="AL340" s="2">
        <v>89.36</v>
      </c>
      <c r="AM340" s="2">
        <v>4.2699999999999996</v>
      </c>
      <c r="AN340" s="2">
        <v>0.38</v>
      </c>
      <c r="AO340" s="2">
        <v>59.79</v>
      </c>
      <c r="AP340" s="2">
        <v>0</v>
      </c>
      <c r="AQ340" s="2">
        <v>5.15</v>
      </c>
      <c r="AR340" s="2">
        <v>0</v>
      </c>
      <c r="AS340" s="2">
        <v>0</v>
      </c>
      <c r="AT340" s="2">
        <v>90</v>
      </c>
      <c r="AU340" s="2">
        <v>46</v>
      </c>
      <c r="AV340" s="2">
        <v>1.0469999999999999</v>
      </c>
      <c r="AW340" s="2">
        <v>1</v>
      </c>
      <c r="AX340" s="2"/>
      <c r="AY340" s="2"/>
      <c r="AZ340" s="2">
        <v>1</v>
      </c>
      <c r="BA340" s="2">
        <v>1</v>
      </c>
      <c r="BB340" s="2">
        <v>1</v>
      </c>
      <c r="BC340" s="2">
        <v>1</v>
      </c>
      <c r="BD340" s="2" t="s">
        <v>3</v>
      </c>
      <c r="BE340" s="2" t="s">
        <v>3</v>
      </c>
      <c r="BF340" s="2" t="s">
        <v>3</v>
      </c>
      <c r="BG340" s="2" t="s">
        <v>3</v>
      </c>
      <c r="BH340" s="2">
        <v>0</v>
      </c>
      <c r="BI340" s="2">
        <v>2</v>
      </c>
      <c r="BJ340" s="2" t="s">
        <v>408</v>
      </c>
      <c r="BK340" s="2"/>
      <c r="BL340" s="2"/>
      <c r="BM340" s="2">
        <v>72</v>
      </c>
      <c r="BN340" s="2">
        <v>0</v>
      </c>
      <c r="BO340" s="2" t="s">
        <v>406</v>
      </c>
      <c r="BP340" s="2">
        <v>1</v>
      </c>
      <c r="BQ340" s="2">
        <v>40</v>
      </c>
      <c r="BR340" s="2">
        <v>0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 t="s">
        <v>3</v>
      </c>
      <c r="BZ340" s="2">
        <v>90</v>
      </c>
      <c r="CA340" s="2">
        <v>46</v>
      </c>
      <c r="CB340" s="2" t="s">
        <v>3</v>
      </c>
      <c r="CC340" s="2"/>
      <c r="CD340" s="2"/>
      <c r="CE340" s="2">
        <v>1566</v>
      </c>
      <c r="CF340" s="2">
        <v>0</v>
      </c>
      <c r="CG340" s="2">
        <v>0</v>
      </c>
      <c r="CH340" s="2"/>
      <c r="CI340" s="2"/>
      <c r="CJ340" s="2"/>
      <c r="CK340" s="2"/>
      <c r="CL340" s="2"/>
      <c r="CM340" s="2">
        <v>0</v>
      </c>
      <c r="CN340" s="2" t="s">
        <v>1356</v>
      </c>
      <c r="CO340" s="2">
        <v>0</v>
      </c>
      <c r="CP340" s="2">
        <f t="shared" ref="CP340:CP371" si="407">(P340+Q340+S340)</f>
        <v>15625.73</v>
      </c>
      <c r="CQ340" s="2">
        <f t="shared" ref="CQ340:CQ371" si="408">ROUND((ROUND((AC340*AW340*1),2)*BC340),2)</f>
        <v>89.36</v>
      </c>
      <c r="CR340" s="2">
        <f>(ROUND((ROUND((((ET340*1.2))*AV340*1),2)*BB340),2)+ROUND((ROUND(((AE340-((EU340*1.2)))*AV340*1),2)*BS340),2))</f>
        <v>5.36</v>
      </c>
      <c r="CS340" s="2">
        <f>(ROUND((ROUND((((EU340*1.2))*AV340*1),2)*BS340),2)+ROUND((ROUND(((AE340-((EU340*1.2)))*AV340*1),2)*BS340),2))</f>
        <v>0.48</v>
      </c>
      <c r="CT340" s="2">
        <f t="shared" ref="CT340:CT371" si="409">ROUND((ROUND((AF340*AV340*1),2)*BA340),2)</f>
        <v>75.12</v>
      </c>
      <c r="CU340" s="2">
        <f t="shared" ref="CU340:CU371" si="410">AG340</f>
        <v>0</v>
      </c>
      <c r="CV340" s="2">
        <f t="shared" ref="CV340:CV371" si="411">(AH340*AV340)</f>
        <v>6.4704600000000001</v>
      </c>
      <c r="CW340" s="2">
        <f t="shared" ref="CW340:CW371" si="412">AI340</f>
        <v>0</v>
      </c>
      <c r="CX340" s="2">
        <f t="shared" ref="CX340:CX371" si="413">AJ340</f>
        <v>0</v>
      </c>
      <c r="CY340" s="2">
        <f>(ROUND((((S340+ROUND((ROUND((((EU340*1.2))*AV340*1),2)*BS340),2))*AT340)/100),2)+ROUND(((ROUND((ROUND(((AE340-((EU340*1.2)))*AV340*1),2)*BS340),2)*AT340)/100),2))</f>
        <v>6220.38</v>
      </c>
      <c r="CZ340" s="2">
        <f>(ROUND((((S340+ROUND((ROUND((((EU340*1.2))*AV340*1),2)*BS340),2))*AU340)/100),2)+ROUND(((ROUND((ROUND(((AE340-((EU340*1.2)))*AV340*1),2)*BS340),2)*AU340)/100),2))</f>
        <v>3179.3</v>
      </c>
      <c r="DA340" s="2"/>
      <c r="DB340" s="2">
        <v>145</v>
      </c>
      <c r="DC340" s="2" t="s">
        <v>3</v>
      </c>
      <c r="DD340" s="2" t="s">
        <v>82</v>
      </c>
      <c r="DE340" s="2" t="s">
        <v>83</v>
      </c>
      <c r="DF340" s="2" t="s">
        <v>83</v>
      </c>
      <c r="DG340" s="2" t="s">
        <v>83</v>
      </c>
      <c r="DH340" s="2" t="s">
        <v>3</v>
      </c>
      <c r="DI340" s="2" t="s">
        <v>83</v>
      </c>
      <c r="DJ340" s="2" t="s">
        <v>83</v>
      </c>
      <c r="DK340" s="2" t="s">
        <v>3</v>
      </c>
      <c r="DL340" s="2" t="s">
        <v>3</v>
      </c>
      <c r="DM340" s="2" t="s">
        <v>3</v>
      </c>
      <c r="DN340" s="2">
        <v>0</v>
      </c>
      <c r="DO340" s="2">
        <v>0</v>
      </c>
      <c r="DP340" s="2">
        <v>1</v>
      </c>
      <c r="DQ340" s="2">
        <v>1</v>
      </c>
      <c r="DR340" s="2"/>
      <c r="DS340" s="2"/>
      <c r="DT340" s="2"/>
      <c r="DU340" s="2">
        <v>1013</v>
      </c>
      <c r="DV340" s="2" t="s">
        <v>27</v>
      </c>
      <c r="DW340" s="2" t="s">
        <v>27</v>
      </c>
      <c r="DX340" s="2">
        <v>1</v>
      </c>
      <c r="DY340" s="2"/>
      <c r="DZ340" s="2" t="s">
        <v>3</v>
      </c>
      <c r="EA340" s="2" t="s">
        <v>3</v>
      </c>
      <c r="EB340" s="2" t="s">
        <v>3</v>
      </c>
      <c r="EC340" s="2" t="s">
        <v>3</v>
      </c>
      <c r="ED340" s="2"/>
      <c r="EE340" s="2">
        <v>55393976</v>
      </c>
      <c r="EF340" s="2">
        <v>40</v>
      </c>
      <c r="EG340" s="2" t="s">
        <v>31</v>
      </c>
      <c r="EH340" s="2">
        <v>0</v>
      </c>
      <c r="EI340" s="2" t="s">
        <v>3</v>
      </c>
      <c r="EJ340" s="2">
        <v>2</v>
      </c>
      <c r="EK340" s="2">
        <v>72</v>
      </c>
      <c r="EL340" s="2" t="s">
        <v>32</v>
      </c>
      <c r="EM340" s="2" t="s">
        <v>33</v>
      </c>
      <c r="EN340" s="2"/>
      <c r="EO340" s="2" t="s">
        <v>87</v>
      </c>
      <c r="EP340" s="2"/>
      <c r="EQ340" s="2">
        <v>0</v>
      </c>
      <c r="ER340" s="2">
        <v>153.41999999999999</v>
      </c>
      <c r="ES340" s="2">
        <v>89.36</v>
      </c>
      <c r="ET340" s="2">
        <v>4.2699999999999996</v>
      </c>
      <c r="EU340" s="2">
        <v>0.38</v>
      </c>
      <c r="EV340" s="2">
        <v>59.79</v>
      </c>
      <c r="EW340" s="2">
        <v>5.15</v>
      </c>
      <c r="EX340" s="2">
        <v>0</v>
      </c>
      <c r="EY340" s="2">
        <v>0</v>
      </c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>
        <v>0</v>
      </c>
      <c r="FR340" s="2">
        <v>0</v>
      </c>
      <c r="FS340" s="2">
        <v>0</v>
      </c>
      <c r="FT340" s="2"/>
      <c r="FU340" s="2"/>
      <c r="FV340" s="2"/>
      <c r="FW340" s="2"/>
      <c r="FX340" s="2">
        <v>90</v>
      </c>
      <c r="FY340" s="2">
        <v>46</v>
      </c>
      <c r="FZ340" s="2"/>
      <c r="GA340" s="2" t="s">
        <v>3</v>
      </c>
      <c r="GB340" s="2"/>
      <c r="GC340" s="2"/>
      <c r="GD340" s="2">
        <v>1</v>
      </c>
      <c r="GE340" s="2"/>
      <c r="GF340" s="2">
        <v>69985007</v>
      </c>
      <c r="GG340" s="2">
        <v>2</v>
      </c>
      <c r="GH340" s="2">
        <v>1</v>
      </c>
      <c r="GI340" s="2">
        <v>2</v>
      </c>
      <c r="GJ340" s="2">
        <v>0</v>
      </c>
      <c r="GK340" s="2">
        <v>0</v>
      </c>
      <c r="GL340" s="2">
        <f t="shared" ref="GL340:GL371" si="414">ROUND(IF(AND(BH340=3,BI340=3,FS340&lt;&gt;0),P340,0),2)</f>
        <v>0</v>
      </c>
      <c r="GM340" s="2">
        <f t="shared" ref="GM340:GM371" si="415">ROUND(O340+X340+Y340,2)+GX340</f>
        <v>25084.49</v>
      </c>
      <c r="GN340" s="2">
        <f t="shared" ref="GN340:GN371" si="416">IF(OR(BI340=0,BI340=1),GM340-GX340,0)</f>
        <v>0</v>
      </c>
      <c r="GO340" s="2">
        <f t="shared" ref="GO340:GO371" si="417">IF(BI340=2,GM340-GX340,0)</f>
        <v>25084.49</v>
      </c>
      <c r="GP340" s="2">
        <f t="shared" ref="GP340:GP371" si="418">IF(BI340=4,GM340-GX340,0)</f>
        <v>0</v>
      </c>
      <c r="GQ340" s="2"/>
      <c r="GR340" s="2">
        <v>0</v>
      </c>
      <c r="GS340" s="2">
        <v>3</v>
      </c>
      <c r="GT340" s="2">
        <v>0</v>
      </c>
      <c r="GU340" s="2" t="s">
        <v>3</v>
      </c>
      <c r="GV340" s="2">
        <f t="shared" ref="GV340:GV371" si="419">ROUND((GT340),6)</f>
        <v>0</v>
      </c>
      <c r="GW340" s="2">
        <v>1</v>
      </c>
      <c r="GX340" s="2">
        <f t="shared" ref="GX340:GX371" si="420">ROUND(HC340*I340,2)</f>
        <v>0</v>
      </c>
      <c r="GY340" s="2"/>
      <c r="GZ340" s="2"/>
      <c r="HA340" s="2">
        <v>0</v>
      </c>
      <c r="HB340" s="2">
        <v>0</v>
      </c>
      <c r="HC340" s="2">
        <f t="shared" ref="HC340:HC371" si="421">GV340*GW340</f>
        <v>0</v>
      </c>
      <c r="HD340" s="2"/>
      <c r="HE340" s="2" t="s">
        <v>3</v>
      </c>
      <c r="HF340" s="2" t="s">
        <v>3</v>
      </c>
      <c r="HG340" s="2"/>
      <c r="HH340" s="2"/>
      <c r="HI340" s="2"/>
      <c r="HJ340" s="2"/>
      <c r="HK340" s="2"/>
      <c r="HL340" s="2"/>
      <c r="HM340" s="2" t="s">
        <v>3</v>
      </c>
      <c r="HN340" s="2" t="s">
        <v>3</v>
      </c>
      <c r="HO340" s="2" t="s">
        <v>3</v>
      </c>
      <c r="HP340" s="2" t="s">
        <v>3</v>
      </c>
      <c r="HQ340" s="2" t="s">
        <v>3</v>
      </c>
      <c r="HR340" s="2"/>
      <c r="HS340" s="2">
        <v>0</v>
      </c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>
        <v>0</v>
      </c>
      <c r="IL340" s="2"/>
      <c r="IM340" s="2"/>
      <c r="IN340" s="2"/>
      <c r="IO340" s="2"/>
      <c r="IP340" s="2"/>
      <c r="IQ340" s="2"/>
      <c r="IR340" s="2"/>
      <c r="IS340" s="2"/>
      <c r="IT340" s="2"/>
      <c r="IU340" s="2"/>
    </row>
    <row r="341" spans="1:255" x14ac:dyDescent="0.25">
      <c r="A341" s="3">
        <v>17</v>
      </c>
      <c r="B341" s="3">
        <v>1</v>
      </c>
      <c r="C341" s="3">
        <f>ROW(SmtRes!A466)</f>
        <v>466</v>
      </c>
      <c r="D341" s="3">
        <f>ROW(EtalonRes!A612)</f>
        <v>612</v>
      </c>
      <c r="E341" s="3" t="s">
        <v>405</v>
      </c>
      <c r="F341" s="3" t="s">
        <v>406</v>
      </c>
      <c r="G341" s="3" t="s">
        <v>407</v>
      </c>
      <c r="H341" s="3" t="s">
        <v>27</v>
      </c>
      <c r="I341" s="3">
        <f>ROUND(1+1+4+2+1+2+2+43+1+8+20+1+1+1+1+3,9)</f>
        <v>92</v>
      </c>
      <c r="J341" s="3">
        <v>0</v>
      </c>
      <c r="K341" s="3">
        <f>ROUND(1+1+4+2+1+2+2+43+1+8+20+1+1+1+1+3,9)</f>
        <v>92</v>
      </c>
      <c r="O341" s="3">
        <f t="shared" si="395"/>
        <v>433964.44</v>
      </c>
      <c r="P341" s="3">
        <f t="shared" si="396"/>
        <v>36995.040000000001</v>
      </c>
      <c r="Q341" s="3">
        <f>(ROUND((ROUND((((ET341*1.2))*AV341*I341),2)*BB341),2)+ROUND((ROUND(((AE341-((EU341*1.2)))*AV341*I341),2)*BS341),2))</f>
        <v>7531.73</v>
      </c>
      <c r="R341" s="3">
        <f>(ROUND((ROUND((((EU341*1.2))*AV341*I341),2)*BS341),2)+ROUND((ROUND(((AE341-((EU341*1.2)))*AV341*I341),2)*BS341),2))</f>
        <v>2474.89</v>
      </c>
      <c r="S341" s="3">
        <f t="shared" si="397"/>
        <v>389437.67</v>
      </c>
      <c r="T341" s="3">
        <f t="shared" si="398"/>
        <v>0</v>
      </c>
      <c r="U341" s="3">
        <f t="shared" si="399"/>
        <v>595.28232000000003</v>
      </c>
      <c r="V341" s="3">
        <f t="shared" si="400"/>
        <v>0</v>
      </c>
      <c r="W341" s="3">
        <f t="shared" si="401"/>
        <v>0</v>
      </c>
      <c r="X341" s="3">
        <f>(ROUND((((S341+ROUND((ROUND((((EU341*1.2))*AV341*I341),2)*BS341),2))*AT341)/100),2)+ROUND(((ROUND((ROUND(((AE341-((EU341*1.2)))*AV341*I341),2)*BS341),2)*AT341)/100),2))</f>
        <v>352721.3</v>
      </c>
      <c r="Y341" s="3">
        <f>(ROUND((((S341+ROUND((ROUND((((EU341*1.2))*AV341*I341),2)*BS341),2))*AU341)/100),2)+ROUND(((ROUND((ROUND(((AE341-((EU341*1.2)))*AV341*I341),2)*BS341),2)*AU341)/100),2))</f>
        <v>180279.78</v>
      </c>
      <c r="AA341" s="3">
        <v>55944370</v>
      </c>
      <c r="AB341" s="3">
        <f t="shared" si="402"/>
        <v>166.232</v>
      </c>
      <c r="AC341" s="3">
        <f>ROUND(((ES341*1)),6)</f>
        <v>89.36</v>
      </c>
      <c r="AD341" s="3">
        <f>ROUND(((((ET341*1.2))-((EU341*1.2)))+AE341),6)</f>
        <v>5.1239999999999997</v>
      </c>
      <c r="AE341" s="3">
        <f t="shared" si="403"/>
        <v>0.45600000000000002</v>
      </c>
      <c r="AF341" s="3">
        <f t="shared" si="403"/>
        <v>71.748000000000005</v>
      </c>
      <c r="AG341" s="3">
        <f t="shared" si="404"/>
        <v>0</v>
      </c>
      <c r="AH341" s="3">
        <f t="shared" si="405"/>
        <v>6.1800000000000006</v>
      </c>
      <c r="AI341" s="3">
        <f t="shared" si="405"/>
        <v>0</v>
      </c>
      <c r="AJ341" s="3">
        <f t="shared" si="406"/>
        <v>0</v>
      </c>
      <c r="AK341" s="3">
        <v>153.41999999999999</v>
      </c>
      <c r="AL341" s="3">
        <v>89.36</v>
      </c>
      <c r="AM341" s="3">
        <v>4.2699999999999996</v>
      </c>
      <c r="AN341" s="3">
        <v>0.38</v>
      </c>
      <c r="AO341" s="3">
        <v>59.79</v>
      </c>
      <c r="AP341" s="3">
        <v>0</v>
      </c>
      <c r="AQ341" s="3">
        <v>5.15</v>
      </c>
      <c r="AR341" s="3">
        <v>0</v>
      </c>
      <c r="AS341" s="3">
        <v>0</v>
      </c>
      <c r="AT341" s="3">
        <v>90</v>
      </c>
      <c r="AU341" s="3">
        <v>46</v>
      </c>
      <c r="AV341" s="3">
        <v>1.0469999999999999</v>
      </c>
      <c r="AW341" s="3">
        <v>1</v>
      </c>
      <c r="AZ341" s="3">
        <v>1</v>
      </c>
      <c r="BA341" s="3">
        <v>56.35</v>
      </c>
      <c r="BB341" s="3">
        <v>15.26</v>
      </c>
      <c r="BC341" s="3">
        <v>4.5</v>
      </c>
      <c r="BD341" s="3" t="s">
        <v>3</v>
      </c>
      <c r="BE341" s="3" t="s">
        <v>3</v>
      </c>
      <c r="BF341" s="3" t="s">
        <v>3</v>
      </c>
      <c r="BG341" s="3" t="s">
        <v>3</v>
      </c>
      <c r="BH341" s="3">
        <v>0</v>
      </c>
      <c r="BI341" s="3">
        <v>2</v>
      </c>
      <c r="BJ341" s="3" t="s">
        <v>408</v>
      </c>
      <c r="BM341" s="3">
        <v>72</v>
      </c>
      <c r="BN341" s="3">
        <v>0</v>
      </c>
      <c r="BO341" s="3" t="s">
        <v>406</v>
      </c>
      <c r="BP341" s="3">
        <v>1</v>
      </c>
      <c r="BQ341" s="3">
        <v>40</v>
      </c>
      <c r="BR341" s="3">
        <v>0</v>
      </c>
      <c r="BS341" s="3">
        <v>56.35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 t="s">
        <v>3</v>
      </c>
      <c r="BZ341" s="3">
        <v>90</v>
      </c>
      <c r="CA341" s="3">
        <v>46</v>
      </c>
      <c r="CB341" s="3" t="s">
        <v>3</v>
      </c>
      <c r="CE341" s="3">
        <v>1566</v>
      </c>
      <c r="CF341" s="3">
        <v>0</v>
      </c>
      <c r="CG341" s="3">
        <v>0</v>
      </c>
      <c r="CM341" s="3">
        <v>0</v>
      </c>
      <c r="CN341" s="3" t="s">
        <v>1356</v>
      </c>
      <c r="CO341" s="3">
        <v>0</v>
      </c>
      <c r="CP341" s="3">
        <f t="shared" si="407"/>
        <v>433964.44</v>
      </c>
      <c r="CQ341" s="3">
        <f t="shared" si="408"/>
        <v>402.12</v>
      </c>
      <c r="CR341" s="3">
        <f>(ROUND((ROUND((((ET341*1.2))*AV341*1),2)*BB341),2)+ROUND((ROUND(((AE341-((EU341*1.2)))*AV341*1),2)*BS341),2))</f>
        <v>81.790000000000006</v>
      </c>
      <c r="CS341" s="3">
        <f>(ROUND((ROUND((((EU341*1.2))*AV341*1),2)*BS341),2)+ROUND((ROUND(((AE341-((EU341*1.2)))*AV341*1),2)*BS341),2))</f>
        <v>27.05</v>
      </c>
      <c r="CT341" s="3">
        <f t="shared" si="409"/>
        <v>4233.01</v>
      </c>
      <c r="CU341" s="3">
        <f t="shared" si="410"/>
        <v>0</v>
      </c>
      <c r="CV341" s="3">
        <f t="shared" si="411"/>
        <v>6.4704600000000001</v>
      </c>
      <c r="CW341" s="3">
        <f t="shared" si="412"/>
        <v>0</v>
      </c>
      <c r="CX341" s="3">
        <f t="shared" si="413"/>
        <v>0</v>
      </c>
      <c r="CY341" s="3">
        <f>(ROUND((((S341+ROUND((ROUND((((EU341*1.2))*AV341*1),2)*BS341),2))*AT341)/100),2)+ROUND(((ROUND((ROUND(((AE341-((EU341*1.2)))*AV341*1),2)*BS341),2)*AT341)/100),2))</f>
        <v>350518.25</v>
      </c>
      <c r="CZ341" s="3">
        <f>(ROUND((((S341+ROUND((ROUND((((EU341*1.2))*AV341*1),2)*BS341),2))*AU341)/100),2)+ROUND(((ROUND((ROUND(((AE341-((EU341*1.2)))*AV341*1),2)*BS341),2)*AU341)/100),2))</f>
        <v>179153.77</v>
      </c>
      <c r="DB341" s="3">
        <v>146</v>
      </c>
      <c r="DC341" s="3" t="s">
        <v>3</v>
      </c>
      <c r="DD341" s="3" t="s">
        <v>82</v>
      </c>
      <c r="DE341" s="3" t="s">
        <v>83</v>
      </c>
      <c r="DF341" s="3" t="s">
        <v>83</v>
      </c>
      <c r="DG341" s="3" t="s">
        <v>83</v>
      </c>
      <c r="DH341" s="3" t="s">
        <v>3</v>
      </c>
      <c r="DI341" s="3" t="s">
        <v>83</v>
      </c>
      <c r="DJ341" s="3" t="s">
        <v>83</v>
      </c>
      <c r="DK341" s="3" t="s">
        <v>3</v>
      </c>
      <c r="DL341" s="3" t="s">
        <v>3</v>
      </c>
      <c r="DM341" s="3" t="s">
        <v>3</v>
      </c>
      <c r="DN341" s="3">
        <v>0</v>
      </c>
      <c r="DO341" s="3">
        <v>0</v>
      </c>
      <c r="DP341" s="3">
        <v>1</v>
      </c>
      <c r="DQ341" s="3">
        <v>1</v>
      </c>
      <c r="DU341" s="3">
        <v>1013</v>
      </c>
      <c r="DV341" s="3" t="s">
        <v>27</v>
      </c>
      <c r="DW341" s="3" t="s">
        <v>27</v>
      </c>
      <c r="DX341" s="3">
        <v>1</v>
      </c>
      <c r="DZ341" s="3" t="s">
        <v>3</v>
      </c>
      <c r="EA341" s="3" t="s">
        <v>3</v>
      </c>
      <c r="EB341" s="3" t="s">
        <v>3</v>
      </c>
      <c r="EC341" s="3" t="s">
        <v>3</v>
      </c>
      <c r="EE341" s="3">
        <v>55393976</v>
      </c>
      <c r="EF341" s="3">
        <v>40</v>
      </c>
      <c r="EG341" s="3" t="s">
        <v>31</v>
      </c>
      <c r="EH341" s="3">
        <v>0</v>
      </c>
      <c r="EI341" s="3" t="s">
        <v>3</v>
      </c>
      <c r="EJ341" s="3">
        <v>2</v>
      </c>
      <c r="EK341" s="3">
        <v>72</v>
      </c>
      <c r="EL341" s="3" t="s">
        <v>32</v>
      </c>
      <c r="EM341" s="3" t="s">
        <v>33</v>
      </c>
      <c r="EO341" s="3" t="s">
        <v>87</v>
      </c>
      <c r="EQ341" s="3">
        <v>0</v>
      </c>
      <c r="ER341" s="3">
        <v>153.41999999999999</v>
      </c>
      <c r="ES341" s="3">
        <v>89.36</v>
      </c>
      <c r="ET341" s="3">
        <v>4.2699999999999996</v>
      </c>
      <c r="EU341" s="3">
        <v>0.38</v>
      </c>
      <c r="EV341" s="3">
        <v>59.79</v>
      </c>
      <c r="EW341" s="3">
        <v>5.15</v>
      </c>
      <c r="EX341" s="3">
        <v>0</v>
      </c>
      <c r="EY341" s="3">
        <v>0</v>
      </c>
      <c r="FQ341" s="3">
        <v>0</v>
      </c>
      <c r="FR341" s="3">
        <v>0</v>
      </c>
      <c r="FS341" s="3">
        <v>0</v>
      </c>
      <c r="FX341" s="3">
        <v>90</v>
      </c>
      <c r="FY341" s="3">
        <v>46</v>
      </c>
      <c r="GA341" s="3" t="s">
        <v>3</v>
      </c>
      <c r="GD341" s="3">
        <v>1</v>
      </c>
      <c r="GF341" s="3">
        <v>69985007</v>
      </c>
      <c r="GG341" s="3">
        <v>2</v>
      </c>
      <c r="GH341" s="3">
        <v>1</v>
      </c>
      <c r="GI341" s="3">
        <v>2</v>
      </c>
      <c r="GJ341" s="3">
        <v>0</v>
      </c>
      <c r="GK341" s="3">
        <v>0</v>
      </c>
      <c r="GL341" s="3">
        <f t="shared" si="414"/>
        <v>0</v>
      </c>
      <c r="GM341" s="3">
        <f t="shared" si="415"/>
        <v>966965.52</v>
      </c>
      <c r="GN341" s="3">
        <f t="shared" si="416"/>
        <v>0</v>
      </c>
      <c r="GO341" s="3">
        <f t="shared" si="417"/>
        <v>966965.52</v>
      </c>
      <c r="GP341" s="3">
        <f t="shared" si="418"/>
        <v>0</v>
      </c>
      <c r="GR341" s="3">
        <v>0</v>
      </c>
      <c r="GS341" s="3">
        <v>3</v>
      </c>
      <c r="GT341" s="3">
        <v>0</v>
      </c>
      <c r="GU341" s="3" t="s">
        <v>3</v>
      </c>
      <c r="GV341" s="3">
        <f t="shared" si="419"/>
        <v>0</v>
      </c>
      <c r="GW341" s="3">
        <v>1</v>
      </c>
      <c r="GX341" s="3">
        <f t="shared" si="420"/>
        <v>0</v>
      </c>
      <c r="HA341" s="3">
        <v>0</v>
      </c>
      <c r="HB341" s="3">
        <v>0</v>
      </c>
      <c r="HC341" s="3">
        <f t="shared" si="421"/>
        <v>0</v>
      </c>
      <c r="HE341" s="3" t="s">
        <v>3</v>
      </c>
      <c r="HF341" s="3" t="s">
        <v>3</v>
      </c>
      <c r="HM341" s="3" t="s">
        <v>3</v>
      </c>
      <c r="HN341" s="3" t="s">
        <v>3</v>
      </c>
      <c r="HO341" s="3" t="s">
        <v>3</v>
      </c>
      <c r="HP341" s="3" t="s">
        <v>3</v>
      </c>
      <c r="HQ341" s="3" t="s">
        <v>3</v>
      </c>
      <c r="HS341" s="3">
        <v>0</v>
      </c>
      <c r="IK341" s="3">
        <v>0</v>
      </c>
    </row>
    <row r="342" spans="1:255" x14ac:dyDescent="0.25">
      <c r="A342" s="2">
        <v>17</v>
      </c>
      <c r="B342" s="2">
        <v>1</v>
      </c>
      <c r="C342" s="2">
        <f>ROW(SmtRes!A475)</f>
        <v>475</v>
      </c>
      <c r="D342" s="2">
        <f>ROW(EtalonRes!A621)</f>
        <v>621</v>
      </c>
      <c r="E342" s="2" t="s">
        <v>3</v>
      </c>
      <c r="F342" s="2" t="s">
        <v>69</v>
      </c>
      <c r="G342" s="2" t="s">
        <v>409</v>
      </c>
      <c r="H342" s="2" t="s">
        <v>27</v>
      </c>
      <c r="I342" s="2">
        <f>ROUND(1+1+4+2+1+2+2+43+1+8+20+1+1+1+2+1+3,9)</f>
        <v>94</v>
      </c>
      <c r="J342" s="2">
        <v>0</v>
      </c>
      <c r="K342" s="2">
        <f>ROUND(1+1+4+2+1+2+2+43+1+8+20+1+1+1+2+1+3,9)</f>
        <v>94</v>
      </c>
      <c r="L342" s="2"/>
      <c r="M342" s="2"/>
      <c r="N342" s="2"/>
      <c r="O342" s="2">
        <f t="shared" si="395"/>
        <v>5354.97</v>
      </c>
      <c r="P342" s="2">
        <f t="shared" si="396"/>
        <v>137.24</v>
      </c>
      <c r="Q342" s="2">
        <f>(ROUND((ROUND((((ET342*1.2))*AV342*I342),2)*BB342),2)+ROUND((ROUND(((AE342-((EU342*1.2)))*AV342*I342),2)*BS342),2))</f>
        <v>2057.33</v>
      </c>
      <c r="R342" s="2">
        <f>(ROUND((ROUND((((EU342*1.2))*AV342*I342),2)*BS342),2)+ROUND((ROUND(((AE342-((EU342*1.2)))*AV342*I342),2)*BS342),2))</f>
        <v>373.2</v>
      </c>
      <c r="S342" s="2">
        <f t="shared" si="397"/>
        <v>3160.4</v>
      </c>
      <c r="T342" s="2">
        <f t="shared" si="398"/>
        <v>0</v>
      </c>
      <c r="U342" s="2">
        <f t="shared" si="399"/>
        <v>243.28929599999995</v>
      </c>
      <c r="V342" s="2">
        <f t="shared" si="400"/>
        <v>0</v>
      </c>
      <c r="W342" s="2">
        <f t="shared" si="401"/>
        <v>0</v>
      </c>
      <c r="X342" s="2">
        <f>(ROUND((((S342+ROUND((ROUND((((EU342*1.2))*AV342*I342),2)*BS342),2))*AT342)/100),2)+ROUND(((ROUND((ROUND(((AE342-((EU342*1.2)))*AV342*I342),2)*BS342),2)*AT342)/100),2))</f>
        <v>3427.59</v>
      </c>
      <c r="Y342" s="2">
        <f>(ROUND((((S342+ROUND((ROUND((((EU342*1.2))*AV342*I342),2)*BS342),2))*AU342)/100),2)+ROUND(((ROUND((ROUND(((AE342-((EU342*1.2)))*AV342*I342),2)*BS342),2)*AU342)/100),2))</f>
        <v>1802.14</v>
      </c>
      <c r="Z342" s="2"/>
      <c r="AA342" s="2">
        <v>-1</v>
      </c>
      <c r="AB342" s="2">
        <f t="shared" si="402"/>
        <v>54.475999999999999</v>
      </c>
      <c r="AC342" s="2">
        <f>ROUND(((ES342*1)),6)</f>
        <v>1.46</v>
      </c>
      <c r="AD342" s="2">
        <f>ROUND(((((ET342*1.2))-((EU342*1.2)))+AE342),6)</f>
        <v>20.904</v>
      </c>
      <c r="AE342" s="2">
        <f t="shared" si="403"/>
        <v>3.7919999999999998</v>
      </c>
      <c r="AF342" s="2">
        <f t="shared" si="403"/>
        <v>32.112000000000002</v>
      </c>
      <c r="AG342" s="2">
        <f t="shared" si="404"/>
        <v>0</v>
      </c>
      <c r="AH342" s="2">
        <f t="shared" si="405"/>
        <v>2.472</v>
      </c>
      <c r="AI342" s="2">
        <f t="shared" si="405"/>
        <v>0</v>
      </c>
      <c r="AJ342" s="2">
        <f t="shared" si="406"/>
        <v>0</v>
      </c>
      <c r="AK342" s="2">
        <v>45.64</v>
      </c>
      <c r="AL342" s="2">
        <v>1.46</v>
      </c>
      <c r="AM342" s="2">
        <v>17.420000000000002</v>
      </c>
      <c r="AN342" s="2">
        <v>3.16</v>
      </c>
      <c r="AO342" s="2">
        <v>26.76</v>
      </c>
      <c r="AP342" s="2">
        <v>0</v>
      </c>
      <c r="AQ342" s="2">
        <v>2.06</v>
      </c>
      <c r="AR342" s="2">
        <v>0</v>
      </c>
      <c r="AS342" s="2">
        <v>0</v>
      </c>
      <c r="AT342" s="2">
        <v>97</v>
      </c>
      <c r="AU342" s="2">
        <v>51</v>
      </c>
      <c r="AV342" s="2">
        <v>1.0469999999999999</v>
      </c>
      <c r="AW342" s="2">
        <v>1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2</v>
      </c>
      <c r="BJ342" s="2" t="s">
        <v>71</v>
      </c>
      <c r="BK342" s="2"/>
      <c r="BL342" s="2"/>
      <c r="BM342" s="2">
        <v>67</v>
      </c>
      <c r="BN342" s="2">
        <v>0</v>
      </c>
      <c r="BO342" s="2" t="s">
        <v>69</v>
      </c>
      <c r="BP342" s="2">
        <v>1</v>
      </c>
      <c r="BQ342" s="2">
        <v>40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97</v>
      </c>
      <c r="CA342" s="2">
        <v>51</v>
      </c>
      <c r="CB342" s="2" t="s">
        <v>3</v>
      </c>
      <c r="CC342" s="2"/>
      <c r="CD342" s="2"/>
      <c r="CE342" s="2">
        <v>1566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1356</v>
      </c>
      <c r="CO342" s="2">
        <v>0</v>
      </c>
      <c r="CP342" s="2">
        <f t="shared" si="407"/>
        <v>5354.9699999999993</v>
      </c>
      <c r="CQ342" s="2">
        <f t="shared" si="408"/>
        <v>1.46</v>
      </c>
      <c r="CR342" s="2">
        <f>(ROUND((ROUND((((ET342*1.2))*AV342*1),2)*BB342),2)+ROUND((ROUND(((AE342-((EU342*1.2)))*AV342*1),2)*BS342),2))</f>
        <v>21.89</v>
      </c>
      <c r="CS342" s="2">
        <f>(ROUND((ROUND((((EU342*1.2))*AV342*1),2)*BS342),2)+ROUND((ROUND(((AE342-((EU342*1.2)))*AV342*1),2)*BS342),2))</f>
        <v>3.97</v>
      </c>
      <c r="CT342" s="2">
        <f t="shared" si="409"/>
        <v>33.619999999999997</v>
      </c>
      <c r="CU342" s="2">
        <f t="shared" si="410"/>
        <v>0</v>
      </c>
      <c r="CV342" s="2">
        <f t="shared" si="411"/>
        <v>2.5881839999999996</v>
      </c>
      <c r="CW342" s="2">
        <f t="shared" si="412"/>
        <v>0</v>
      </c>
      <c r="CX342" s="2">
        <f t="shared" si="413"/>
        <v>0</v>
      </c>
      <c r="CY342" s="2">
        <f>(ROUND((((S342+ROUND((ROUND((((EU342*1.2))*AV342*1),2)*BS342),2))*AT342)/100),2)+ROUND(((ROUND((ROUND(((AE342-((EU342*1.2)))*AV342*1),2)*BS342),2)*AT342)/100),2))</f>
        <v>3069.44</v>
      </c>
      <c r="CZ342" s="2">
        <f>(ROUND((((S342+ROUND((ROUND((((EU342*1.2))*AV342*1),2)*BS342),2))*AU342)/100),2)+ROUND(((ROUND((ROUND(((AE342-((EU342*1.2)))*AV342*1),2)*BS342),2)*AU342)/100),2))</f>
        <v>1613.83</v>
      </c>
      <c r="DA342" s="2"/>
      <c r="DB342" s="2">
        <v>147</v>
      </c>
      <c r="DC342" s="2" t="s">
        <v>3</v>
      </c>
      <c r="DD342" s="2" t="s">
        <v>82</v>
      </c>
      <c r="DE342" s="2" t="s">
        <v>83</v>
      </c>
      <c r="DF342" s="2" t="s">
        <v>83</v>
      </c>
      <c r="DG342" s="2" t="s">
        <v>83</v>
      </c>
      <c r="DH342" s="2" t="s">
        <v>3</v>
      </c>
      <c r="DI342" s="2" t="s">
        <v>83</v>
      </c>
      <c r="DJ342" s="2" t="s">
        <v>83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27</v>
      </c>
      <c r="DW342" s="2" t="s">
        <v>27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55393971</v>
      </c>
      <c r="EF342" s="2">
        <v>40</v>
      </c>
      <c r="EG342" s="2" t="s">
        <v>31</v>
      </c>
      <c r="EH342" s="2">
        <v>0</v>
      </c>
      <c r="EI342" s="2" t="s">
        <v>3</v>
      </c>
      <c r="EJ342" s="2">
        <v>2</v>
      </c>
      <c r="EK342" s="2">
        <v>67</v>
      </c>
      <c r="EL342" s="2" t="s">
        <v>48</v>
      </c>
      <c r="EM342" s="2" t="s">
        <v>49</v>
      </c>
      <c r="EN342" s="2"/>
      <c r="EO342" s="2" t="s">
        <v>87</v>
      </c>
      <c r="EP342" s="2"/>
      <c r="EQ342" s="2">
        <v>132096</v>
      </c>
      <c r="ER342" s="2">
        <v>45.64</v>
      </c>
      <c r="ES342" s="2">
        <v>1.46</v>
      </c>
      <c r="ET342" s="2">
        <v>17.420000000000002</v>
      </c>
      <c r="EU342" s="2">
        <v>3.16</v>
      </c>
      <c r="EV342" s="2">
        <v>26.76</v>
      </c>
      <c r="EW342" s="2">
        <v>2.06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97</v>
      </c>
      <c r="FY342" s="2">
        <v>51</v>
      </c>
      <c r="FZ342" s="2"/>
      <c r="GA342" s="2" t="s">
        <v>3</v>
      </c>
      <c r="GB342" s="2"/>
      <c r="GC342" s="2"/>
      <c r="GD342" s="2">
        <v>1</v>
      </c>
      <c r="GE342" s="2"/>
      <c r="GF342" s="2">
        <v>-1842782186</v>
      </c>
      <c r="GG342" s="2">
        <v>2</v>
      </c>
      <c r="GH342" s="2">
        <v>1</v>
      </c>
      <c r="GI342" s="2">
        <v>2</v>
      </c>
      <c r="GJ342" s="2">
        <v>0</v>
      </c>
      <c r="GK342" s="2">
        <v>0</v>
      </c>
      <c r="GL342" s="2">
        <f t="shared" si="414"/>
        <v>0</v>
      </c>
      <c r="GM342" s="2">
        <f t="shared" si="415"/>
        <v>10584.7</v>
      </c>
      <c r="GN342" s="2">
        <f t="shared" si="416"/>
        <v>0</v>
      </c>
      <c r="GO342" s="2">
        <f t="shared" si="417"/>
        <v>10584.7</v>
      </c>
      <c r="GP342" s="2">
        <f t="shared" si="418"/>
        <v>0</v>
      </c>
      <c r="GQ342" s="2"/>
      <c r="GR342" s="2">
        <v>0</v>
      </c>
      <c r="GS342" s="2">
        <v>3</v>
      </c>
      <c r="GT342" s="2">
        <v>0</v>
      </c>
      <c r="GU342" s="2" t="s">
        <v>3</v>
      </c>
      <c r="GV342" s="2">
        <f t="shared" si="419"/>
        <v>0</v>
      </c>
      <c r="GW342" s="2">
        <v>1</v>
      </c>
      <c r="GX342" s="2">
        <f t="shared" si="420"/>
        <v>0</v>
      </c>
      <c r="GY342" s="2"/>
      <c r="GZ342" s="2"/>
      <c r="HA342" s="2">
        <v>0</v>
      </c>
      <c r="HB342" s="2">
        <v>0</v>
      </c>
      <c r="HC342" s="2">
        <f t="shared" si="421"/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5">
      <c r="A343" s="3">
        <v>17</v>
      </c>
      <c r="B343" s="3">
        <v>1</v>
      </c>
      <c r="C343" s="3">
        <f>ROW(SmtRes!A484)</f>
        <v>484</v>
      </c>
      <c r="D343" s="3">
        <f>ROW(EtalonRes!A630)</f>
        <v>630</v>
      </c>
      <c r="E343" s="3" t="s">
        <v>3</v>
      </c>
      <c r="F343" s="3" t="s">
        <v>69</v>
      </c>
      <c r="G343" s="3" t="s">
        <v>409</v>
      </c>
      <c r="H343" s="3" t="s">
        <v>27</v>
      </c>
      <c r="I343" s="3">
        <f>ROUND(1+1+4+2+1+2+2+43+1+8+20+1+1+1+2+1+3,9)</f>
        <v>94</v>
      </c>
      <c r="J343" s="3">
        <v>0</v>
      </c>
      <c r="K343" s="3">
        <f>ROUND(1+1+4+2+1+2+2+43+1+8+20+1+1+1+2+1+3,9)</f>
        <v>94</v>
      </c>
      <c r="O343" s="3">
        <f t="shared" si="395"/>
        <v>220525.33</v>
      </c>
      <c r="P343" s="3">
        <f t="shared" si="396"/>
        <v>1516.5</v>
      </c>
      <c r="Q343" s="3">
        <f>(ROUND((ROUND((((ET343*1.2))*AV343*I343),2)*BB343),2)+ROUND((ROUND(((AE343-((EU343*1.2)))*AV343*I343),2)*BS343),2))</f>
        <v>40920.29</v>
      </c>
      <c r="R343" s="3">
        <f>(ROUND((ROUND((((EU343*1.2))*AV343*I343),2)*BS343),2)+ROUND((ROUND(((AE343-((EU343*1.2)))*AV343*I343),2)*BS343),2))</f>
        <v>21029.82</v>
      </c>
      <c r="S343" s="3">
        <f t="shared" si="397"/>
        <v>178088.54</v>
      </c>
      <c r="T343" s="3">
        <f t="shared" si="398"/>
        <v>0</v>
      </c>
      <c r="U343" s="3">
        <f t="shared" si="399"/>
        <v>243.28929599999995</v>
      </c>
      <c r="V343" s="3">
        <f t="shared" si="400"/>
        <v>0</v>
      </c>
      <c r="W343" s="3">
        <f t="shared" si="401"/>
        <v>0</v>
      </c>
      <c r="X343" s="3">
        <f>(ROUND((((S343+ROUND((ROUND((((EU343*1.2))*AV343*I343),2)*BS343),2))*AT343)/100),2)+ROUND(((ROUND((ROUND(((AE343-((EU343*1.2)))*AV343*I343),2)*BS343),2)*AT343)/100),2))</f>
        <v>193144.81</v>
      </c>
      <c r="Y343" s="3">
        <f>(ROUND((((S343+ROUND((ROUND((((EU343*1.2))*AV343*I343),2)*BS343),2))*AU343)/100),2)+ROUND(((ROUND((ROUND(((AE343-((EU343*1.2)))*AV343*I343),2)*BS343),2)*AU343)/100),2))</f>
        <v>101550.36</v>
      </c>
      <c r="AA343" s="3">
        <v>-1</v>
      </c>
      <c r="AB343" s="3">
        <f t="shared" si="402"/>
        <v>54.475999999999999</v>
      </c>
      <c r="AC343" s="3">
        <f>ROUND(((ES343*1)),6)</f>
        <v>1.46</v>
      </c>
      <c r="AD343" s="3">
        <f>ROUND(((((ET343*1.2))-((EU343*1.2)))+AE343),6)</f>
        <v>20.904</v>
      </c>
      <c r="AE343" s="3">
        <f t="shared" si="403"/>
        <v>3.7919999999999998</v>
      </c>
      <c r="AF343" s="3">
        <f t="shared" si="403"/>
        <v>32.112000000000002</v>
      </c>
      <c r="AG343" s="3">
        <f t="shared" si="404"/>
        <v>0</v>
      </c>
      <c r="AH343" s="3">
        <f t="shared" si="405"/>
        <v>2.472</v>
      </c>
      <c r="AI343" s="3">
        <f t="shared" si="405"/>
        <v>0</v>
      </c>
      <c r="AJ343" s="3">
        <f t="shared" si="406"/>
        <v>0</v>
      </c>
      <c r="AK343" s="3">
        <v>45.64</v>
      </c>
      <c r="AL343" s="3">
        <v>1.46</v>
      </c>
      <c r="AM343" s="3">
        <v>17.420000000000002</v>
      </c>
      <c r="AN343" s="3">
        <v>3.16</v>
      </c>
      <c r="AO343" s="3">
        <v>26.76</v>
      </c>
      <c r="AP343" s="3">
        <v>0</v>
      </c>
      <c r="AQ343" s="3">
        <v>2.06</v>
      </c>
      <c r="AR343" s="3">
        <v>0</v>
      </c>
      <c r="AS343" s="3">
        <v>0</v>
      </c>
      <c r="AT343" s="3">
        <v>97</v>
      </c>
      <c r="AU343" s="3">
        <v>51</v>
      </c>
      <c r="AV343" s="3">
        <v>1.0469999999999999</v>
      </c>
      <c r="AW343" s="3">
        <v>1</v>
      </c>
      <c r="AZ343" s="3">
        <v>1</v>
      </c>
      <c r="BA343" s="3">
        <v>56.35</v>
      </c>
      <c r="BB343" s="3">
        <v>19.89</v>
      </c>
      <c r="BC343" s="3">
        <v>11.05</v>
      </c>
      <c r="BD343" s="3" t="s">
        <v>3</v>
      </c>
      <c r="BE343" s="3" t="s">
        <v>3</v>
      </c>
      <c r="BF343" s="3" t="s">
        <v>3</v>
      </c>
      <c r="BG343" s="3" t="s">
        <v>3</v>
      </c>
      <c r="BH343" s="3">
        <v>0</v>
      </c>
      <c r="BI343" s="3">
        <v>2</v>
      </c>
      <c r="BJ343" s="3" t="s">
        <v>71</v>
      </c>
      <c r="BM343" s="3">
        <v>67</v>
      </c>
      <c r="BN343" s="3">
        <v>0</v>
      </c>
      <c r="BO343" s="3" t="s">
        <v>69</v>
      </c>
      <c r="BP343" s="3">
        <v>1</v>
      </c>
      <c r="BQ343" s="3">
        <v>40</v>
      </c>
      <c r="BR343" s="3">
        <v>0</v>
      </c>
      <c r="BS343" s="3">
        <v>56.35</v>
      </c>
      <c r="BT343" s="3">
        <v>1</v>
      </c>
      <c r="BU343" s="3">
        <v>1</v>
      </c>
      <c r="BV343" s="3">
        <v>1</v>
      </c>
      <c r="BW343" s="3">
        <v>1</v>
      </c>
      <c r="BX343" s="3">
        <v>1</v>
      </c>
      <c r="BY343" s="3" t="s">
        <v>3</v>
      </c>
      <c r="BZ343" s="3">
        <v>97</v>
      </c>
      <c r="CA343" s="3">
        <v>51</v>
      </c>
      <c r="CB343" s="3" t="s">
        <v>3</v>
      </c>
      <c r="CE343" s="3">
        <v>1566</v>
      </c>
      <c r="CF343" s="3">
        <v>0</v>
      </c>
      <c r="CG343" s="3">
        <v>0</v>
      </c>
      <c r="CM343" s="3">
        <v>0</v>
      </c>
      <c r="CN343" s="3" t="s">
        <v>1356</v>
      </c>
      <c r="CO343" s="3">
        <v>0</v>
      </c>
      <c r="CP343" s="3">
        <f t="shared" si="407"/>
        <v>220525.33000000002</v>
      </c>
      <c r="CQ343" s="3">
        <f t="shared" si="408"/>
        <v>16.13</v>
      </c>
      <c r="CR343" s="3">
        <f>(ROUND((ROUND((((ET343*1.2))*AV343*1),2)*BB343),2)+ROUND((ROUND(((AE343-((EU343*1.2)))*AV343*1),2)*BS343),2))</f>
        <v>435.39</v>
      </c>
      <c r="CS343" s="3">
        <f>(ROUND((ROUND((((EU343*1.2))*AV343*1),2)*BS343),2)+ROUND((ROUND(((AE343-((EU343*1.2)))*AV343*1),2)*BS343),2))</f>
        <v>223.71</v>
      </c>
      <c r="CT343" s="3">
        <f t="shared" si="409"/>
        <v>1894.49</v>
      </c>
      <c r="CU343" s="3">
        <f t="shared" si="410"/>
        <v>0</v>
      </c>
      <c r="CV343" s="3">
        <f t="shared" si="411"/>
        <v>2.5881839999999996</v>
      </c>
      <c r="CW343" s="3">
        <f t="shared" si="412"/>
        <v>0</v>
      </c>
      <c r="CX343" s="3">
        <f t="shared" si="413"/>
        <v>0</v>
      </c>
      <c r="CY343" s="3">
        <f>(ROUND((((S343+ROUND((ROUND((((EU343*1.2))*AV343*1),2)*BS343),2))*AT343)/100),2)+ROUND(((ROUND((ROUND(((AE343-((EU343*1.2)))*AV343*1),2)*BS343),2)*AT343)/100),2))</f>
        <v>172962.88</v>
      </c>
      <c r="CZ343" s="3">
        <f>(ROUND((((S343+ROUND((ROUND((((EU343*1.2))*AV343*1),2)*BS343),2))*AU343)/100),2)+ROUND(((ROUND((ROUND(((AE343-((EU343*1.2)))*AV343*1),2)*BS343),2)*AU343)/100),2))</f>
        <v>90939.25</v>
      </c>
      <c r="DB343" s="3">
        <v>148</v>
      </c>
      <c r="DC343" s="3" t="s">
        <v>3</v>
      </c>
      <c r="DD343" s="3" t="s">
        <v>82</v>
      </c>
      <c r="DE343" s="3" t="s">
        <v>83</v>
      </c>
      <c r="DF343" s="3" t="s">
        <v>83</v>
      </c>
      <c r="DG343" s="3" t="s">
        <v>83</v>
      </c>
      <c r="DH343" s="3" t="s">
        <v>3</v>
      </c>
      <c r="DI343" s="3" t="s">
        <v>83</v>
      </c>
      <c r="DJ343" s="3" t="s">
        <v>83</v>
      </c>
      <c r="DK343" s="3" t="s">
        <v>3</v>
      </c>
      <c r="DL343" s="3" t="s">
        <v>3</v>
      </c>
      <c r="DM343" s="3" t="s">
        <v>3</v>
      </c>
      <c r="DN343" s="3">
        <v>0</v>
      </c>
      <c r="DO343" s="3">
        <v>0</v>
      </c>
      <c r="DP343" s="3">
        <v>1</v>
      </c>
      <c r="DQ343" s="3">
        <v>1</v>
      </c>
      <c r="DU343" s="3">
        <v>1013</v>
      </c>
      <c r="DV343" s="3" t="s">
        <v>27</v>
      </c>
      <c r="DW343" s="3" t="s">
        <v>27</v>
      </c>
      <c r="DX343" s="3">
        <v>1</v>
      </c>
      <c r="DZ343" s="3" t="s">
        <v>3</v>
      </c>
      <c r="EA343" s="3" t="s">
        <v>3</v>
      </c>
      <c r="EB343" s="3" t="s">
        <v>3</v>
      </c>
      <c r="EC343" s="3" t="s">
        <v>3</v>
      </c>
      <c r="EE343" s="3">
        <v>55393971</v>
      </c>
      <c r="EF343" s="3">
        <v>40</v>
      </c>
      <c r="EG343" s="3" t="s">
        <v>31</v>
      </c>
      <c r="EH343" s="3">
        <v>0</v>
      </c>
      <c r="EI343" s="3" t="s">
        <v>3</v>
      </c>
      <c r="EJ343" s="3">
        <v>2</v>
      </c>
      <c r="EK343" s="3">
        <v>67</v>
      </c>
      <c r="EL343" s="3" t="s">
        <v>48</v>
      </c>
      <c r="EM343" s="3" t="s">
        <v>49</v>
      </c>
      <c r="EO343" s="3" t="s">
        <v>87</v>
      </c>
      <c r="EQ343" s="3">
        <v>132096</v>
      </c>
      <c r="ER343" s="3">
        <v>45.64</v>
      </c>
      <c r="ES343" s="3">
        <v>1.46</v>
      </c>
      <c r="ET343" s="3">
        <v>17.420000000000002</v>
      </c>
      <c r="EU343" s="3">
        <v>3.16</v>
      </c>
      <c r="EV343" s="3">
        <v>26.76</v>
      </c>
      <c r="EW343" s="3">
        <v>2.06</v>
      </c>
      <c r="EX343" s="3">
        <v>0</v>
      </c>
      <c r="EY343" s="3">
        <v>0</v>
      </c>
      <c r="FQ343" s="3">
        <v>0</v>
      </c>
      <c r="FR343" s="3">
        <v>0</v>
      </c>
      <c r="FS343" s="3">
        <v>0</v>
      </c>
      <c r="FX343" s="3">
        <v>97</v>
      </c>
      <c r="FY343" s="3">
        <v>51</v>
      </c>
      <c r="GA343" s="3" t="s">
        <v>3</v>
      </c>
      <c r="GD343" s="3">
        <v>1</v>
      </c>
      <c r="GF343" s="3">
        <v>-1842782186</v>
      </c>
      <c r="GG343" s="3">
        <v>2</v>
      </c>
      <c r="GH343" s="3">
        <v>1</v>
      </c>
      <c r="GI343" s="3">
        <v>2</v>
      </c>
      <c r="GJ343" s="3">
        <v>0</v>
      </c>
      <c r="GK343" s="3">
        <v>0</v>
      </c>
      <c r="GL343" s="3">
        <f t="shared" si="414"/>
        <v>0</v>
      </c>
      <c r="GM343" s="3">
        <f t="shared" si="415"/>
        <v>515220.5</v>
      </c>
      <c r="GN343" s="3">
        <f t="shared" si="416"/>
        <v>0</v>
      </c>
      <c r="GO343" s="3">
        <f t="shared" si="417"/>
        <v>515220.5</v>
      </c>
      <c r="GP343" s="3">
        <f t="shared" si="418"/>
        <v>0</v>
      </c>
      <c r="GR343" s="3">
        <v>0</v>
      </c>
      <c r="GS343" s="3">
        <v>3</v>
      </c>
      <c r="GT343" s="3">
        <v>0</v>
      </c>
      <c r="GU343" s="3" t="s">
        <v>3</v>
      </c>
      <c r="GV343" s="3">
        <f t="shared" si="419"/>
        <v>0</v>
      </c>
      <c r="GW343" s="3">
        <v>1</v>
      </c>
      <c r="GX343" s="3">
        <f t="shared" si="420"/>
        <v>0</v>
      </c>
      <c r="HA343" s="3">
        <v>0</v>
      </c>
      <c r="HB343" s="3">
        <v>0</v>
      </c>
      <c r="HC343" s="3">
        <f t="shared" si="421"/>
        <v>0</v>
      </c>
      <c r="HE343" s="3" t="s">
        <v>3</v>
      </c>
      <c r="HF343" s="3" t="s">
        <v>3</v>
      </c>
      <c r="HM343" s="3" t="s">
        <v>3</v>
      </c>
      <c r="HN343" s="3" t="s">
        <v>3</v>
      </c>
      <c r="HO343" s="3" t="s">
        <v>3</v>
      </c>
      <c r="HP343" s="3" t="s">
        <v>3</v>
      </c>
      <c r="HQ343" s="3" t="s">
        <v>3</v>
      </c>
      <c r="HS343" s="3">
        <v>0</v>
      </c>
      <c r="IK343" s="3">
        <v>0</v>
      </c>
    </row>
    <row r="344" spans="1:255" x14ac:dyDescent="0.25">
      <c r="A344" s="2">
        <v>18</v>
      </c>
      <c r="B344" s="2">
        <v>1</v>
      </c>
      <c r="C344" s="2">
        <v>474</v>
      </c>
      <c r="D344" s="2"/>
      <c r="E344" s="2" t="s">
        <v>3</v>
      </c>
      <c r="F344" s="2" t="s">
        <v>410</v>
      </c>
      <c r="G344" s="2" t="s">
        <v>411</v>
      </c>
      <c r="H344" s="2" t="s">
        <v>211</v>
      </c>
      <c r="I344" s="2">
        <f>I342*J344</f>
        <v>9.4000000000000004E-3</v>
      </c>
      <c r="J344" s="2">
        <v>1E-4</v>
      </c>
      <c r="K344" s="2">
        <v>1E-4</v>
      </c>
      <c r="L344" s="2"/>
      <c r="M344" s="2"/>
      <c r="N344" s="2"/>
      <c r="O344" s="2">
        <f t="shared" si="395"/>
        <v>167.96</v>
      </c>
      <c r="P344" s="2">
        <f t="shared" si="396"/>
        <v>167.96</v>
      </c>
      <c r="Q344" s="2">
        <f t="shared" ref="Q344:Q377" si="422">(ROUND((ROUND(((ET344)*AV344*I344),2)*BB344),2)+ROUND((ROUND(((AE344-(EU344))*AV344*I344),2)*BS344),2))</f>
        <v>0</v>
      </c>
      <c r="R344" s="2">
        <f t="shared" ref="R344:R377" si="423">(ROUND((ROUND(((EU344)*AV344*I344),2)*BS344),2)+ROUND((ROUND(((AE344-(EU344))*AV344*I344),2)*BS344),2))</f>
        <v>0</v>
      </c>
      <c r="S344" s="2">
        <f t="shared" si="397"/>
        <v>0</v>
      </c>
      <c r="T344" s="2">
        <f t="shared" si="398"/>
        <v>0</v>
      </c>
      <c r="U344" s="2">
        <f t="shared" si="399"/>
        <v>0</v>
      </c>
      <c r="V344" s="2">
        <f t="shared" si="400"/>
        <v>0</v>
      </c>
      <c r="W344" s="2">
        <f t="shared" si="401"/>
        <v>0</v>
      </c>
      <c r="X344" s="2">
        <f t="shared" ref="X344:X377" si="424">(ROUND((((S344+ROUND((ROUND(((EU344)*AV344*I344),2)*BS344),2))*AT344)/100),2)+ROUND(((ROUND((ROUND(((AE344-(EU344))*AV344*I344),2)*BS344),2)*AT344)/100),2))</f>
        <v>0</v>
      </c>
      <c r="Y344" s="2">
        <f t="shared" ref="Y344:Y377" si="425">(ROUND((((S344+ROUND((ROUND(((EU344)*AV344*I344),2)*BS344),2))*AU344)/100),2)+ROUND(((ROUND((ROUND(((AE344-(EU344))*AV344*I344),2)*BS344),2)*AU344)/100),2))</f>
        <v>0</v>
      </c>
      <c r="Z344" s="2"/>
      <c r="AA344" s="2">
        <v>-1</v>
      </c>
      <c r="AB344" s="2">
        <f t="shared" si="402"/>
        <v>17868.28</v>
      </c>
      <c r="AC344" s="2">
        <f t="shared" ref="AC344:AC377" si="426">ROUND((ES344),6)</f>
        <v>17868.28</v>
      </c>
      <c r="AD344" s="2">
        <f t="shared" ref="AD344:AD377" si="427">ROUND((((ET344)-(EU344))+AE344),6)</f>
        <v>0</v>
      </c>
      <c r="AE344" s="2">
        <f t="shared" ref="AE344:AE377" si="428">ROUND((EU344),6)</f>
        <v>0</v>
      </c>
      <c r="AF344" s="2">
        <f t="shared" ref="AF344:AF377" si="429">ROUND((EV344),6)</f>
        <v>0</v>
      </c>
      <c r="AG344" s="2">
        <f t="shared" si="404"/>
        <v>0</v>
      </c>
      <c r="AH344" s="2">
        <f t="shared" ref="AH344:AH377" si="430">(EW344)</f>
        <v>0</v>
      </c>
      <c r="AI344" s="2">
        <f t="shared" ref="AI344:AI377" si="431">(EX344)</f>
        <v>0</v>
      </c>
      <c r="AJ344" s="2">
        <f t="shared" si="406"/>
        <v>0</v>
      </c>
      <c r="AK344" s="2">
        <v>17868.28</v>
      </c>
      <c r="AL344" s="2">
        <v>17868.28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97</v>
      </c>
      <c r="AU344" s="2">
        <v>51</v>
      </c>
      <c r="AV344" s="2">
        <v>1</v>
      </c>
      <c r="AW344" s="2">
        <v>1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2</v>
      </c>
      <c r="BJ344" s="2" t="s">
        <v>412</v>
      </c>
      <c r="BK344" s="2"/>
      <c r="BL344" s="2"/>
      <c r="BM344" s="2">
        <v>67</v>
      </c>
      <c r="BN344" s="2">
        <v>0</v>
      </c>
      <c r="BO344" s="2" t="s">
        <v>3</v>
      </c>
      <c r="BP344" s="2">
        <v>0</v>
      </c>
      <c r="BQ344" s="2">
        <v>40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97</v>
      </c>
      <c r="CA344" s="2">
        <v>51</v>
      </c>
      <c r="CB344" s="2" t="s">
        <v>3</v>
      </c>
      <c r="CC344" s="2"/>
      <c r="CD344" s="2"/>
      <c r="CE344" s="2">
        <v>1566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3</v>
      </c>
      <c r="CO344" s="2">
        <v>0</v>
      </c>
      <c r="CP344" s="2">
        <f t="shared" si="407"/>
        <v>167.96</v>
      </c>
      <c r="CQ344" s="2">
        <f t="shared" si="408"/>
        <v>17868.28</v>
      </c>
      <c r="CR344" s="2">
        <f t="shared" ref="CR344:CR377" si="432">(ROUND((ROUND(((ET344)*AV344*1),2)*BB344),2)+ROUND((ROUND(((AE344-(EU344))*AV344*1),2)*BS344),2))</f>
        <v>0</v>
      </c>
      <c r="CS344" s="2">
        <f t="shared" ref="CS344:CS377" si="433">(ROUND((ROUND(((EU344)*AV344*1),2)*BS344),2)+ROUND((ROUND(((AE344-(EU344))*AV344*1),2)*BS344),2))</f>
        <v>0</v>
      </c>
      <c r="CT344" s="2">
        <f t="shared" si="409"/>
        <v>0</v>
      </c>
      <c r="CU344" s="2">
        <f t="shared" si="410"/>
        <v>0</v>
      </c>
      <c r="CV344" s="2">
        <f t="shared" si="411"/>
        <v>0</v>
      </c>
      <c r="CW344" s="2">
        <f t="shared" si="412"/>
        <v>0</v>
      </c>
      <c r="CX344" s="2">
        <f t="shared" si="413"/>
        <v>0</v>
      </c>
      <c r="CY344" s="2">
        <f t="shared" ref="CY344:CY377" si="434">(ROUND((((S344+ROUND((ROUND(((EU344)*AV344*1),2)*BS344),2))*AT344)/100),2)+ROUND(((ROUND((ROUND(((AE344-(EU344))*AV344*1),2)*BS344),2)*AT344)/100),2))</f>
        <v>0</v>
      </c>
      <c r="CZ344" s="2">
        <f t="shared" ref="CZ344:CZ377" si="435">(ROUND((((S344+ROUND((ROUND(((EU344)*AV344*1),2)*BS344),2))*AU344)/100),2)+ROUND(((ROUND((ROUND(((AE344-(EU344))*AV344*1),2)*BS344),2)*AU344)/100),2))</f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1009</v>
      </c>
      <c r="DV344" s="2" t="s">
        <v>211</v>
      </c>
      <c r="DW344" s="2" t="s">
        <v>211</v>
      </c>
      <c r="DX344" s="2">
        <v>1000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55393971</v>
      </c>
      <c r="EF344" s="2">
        <v>40</v>
      </c>
      <c r="EG344" s="2" t="s">
        <v>31</v>
      </c>
      <c r="EH344" s="2">
        <v>0</v>
      </c>
      <c r="EI344" s="2" t="s">
        <v>3</v>
      </c>
      <c r="EJ344" s="2">
        <v>2</v>
      </c>
      <c r="EK344" s="2">
        <v>67</v>
      </c>
      <c r="EL344" s="2" t="s">
        <v>48</v>
      </c>
      <c r="EM344" s="2" t="s">
        <v>49</v>
      </c>
      <c r="EN344" s="2"/>
      <c r="EO344" s="2" t="s">
        <v>3</v>
      </c>
      <c r="EP344" s="2"/>
      <c r="EQ344" s="2">
        <v>1024</v>
      </c>
      <c r="ER344" s="2">
        <v>17868.28</v>
      </c>
      <c r="ES344" s="2">
        <v>17868.28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v>0</v>
      </c>
      <c r="FS344" s="2">
        <v>0</v>
      </c>
      <c r="FT344" s="2"/>
      <c r="FU344" s="2"/>
      <c r="FV344" s="2"/>
      <c r="FW344" s="2"/>
      <c r="FX344" s="2">
        <v>97</v>
      </c>
      <c r="FY344" s="2">
        <v>51</v>
      </c>
      <c r="FZ344" s="2"/>
      <c r="GA344" s="2" t="s">
        <v>3</v>
      </c>
      <c r="GB344" s="2"/>
      <c r="GC344" s="2"/>
      <c r="GD344" s="2">
        <v>1</v>
      </c>
      <c r="GE344" s="2"/>
      <c r="GF344" s="2">
        <v>-268464753</v>
      </c>
      <c r="GG344" s="2">
        <v>2</v>
      </c>
      <c r="GH344" s="2">
        <v>1</v>
      </c>
      <c r="GI344" s="2">
        <v>-2</v>
      </c>
      <c r="GJ344" s="2">
        <v>0</v>
      </c>
      <c r="GK344" s="2">
        <v>0</v>
      </c>
      <c r="GL344" s="2">
        <f t="shared" si="414"/>
        <v>0</v>
      </c>
      <c r="GM344" s="2">
        <f t="shared" si="415"/>
        <v>167.96</v>
      </c>
      <c r="GN344" s="2">
        <f t="shared" si="416"/>
        <v>0</v>
      </c>
      <c r="GO344" s="2">
        <f t="shared" si="417"/>
        <v>167.96</v>
      </c>
      <c r="GP344" s="2">
        <f t="shared" si="418"/>
        <v>0</v>
      </c>
      <c r="GQ344" s="2"/>
      <c r="GR344" s="2">
        <v>0</v>
      </c>
      <c r="GS344" s="2">
        <v>3</v>
      </c>
      <c r="GT344" s="2">
        <v>0</v>
      </c>
      <c r="GU344" s="2" t="s">
        <v>3</v>
      </c>
      <c r="GV344" s="2">
        <f t="shared" si="419"/>
        <v>0</v>
      </c>
      <c r="GW344" s="2">
        <v>1</v>
      </c>
      <c r="GX344" s="2">
        <f t="shared" si="420"/>
        <v>0</v>
      </c>
      <c r="GY344" s="2"/>
      <c r="GZ344" s="2"/>
      <c r="HA344" s="2">
        <v>0</v>
      </c>
      <c r="HB344" s="2">
        <v>0</v>
      </c>
      <c r="HC344" s="2">
        <f t="shared" si="421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5">
      <c r="A345" s="3">
        <v>18</v>
      </c>
      <c r="B345" s="3">
        <v>1</v>
      </c>
      <c r="C345" s="3">
        <v>483</v>
      </c>
      <c r="E345" s="3" t="s">
        <v>3</v>
      </c>
      <c r="F345" s="3" t="s">
        <v>410</v>
      </c>
      <c r="G345" s="3" t="s">
        <v>411</v>
      </c>
      <c r="H345" s="3" t="s">
        <v>211</v>
      </c>
      <c r="I345" s="3">
        <f>I343*J345</f>
        <v>9.4000000000000004E-3</v>
      </c>
      <c r="J345" s="3">
        <v>1E-4</v>
      </c>
      <c r="K345" s="3">
        <v>1E-4</v>
      </c>
      <c r="O345" s="3">
        <f t="shared" si="395"/>
        <v>1143.81</v>
      </c>
      <c r="P345" s="3">
        <f t="shared" si="396"/>
        <v>1143.81</v>
      </c>
      <c r="Q345" s="3">
        <f t="shared" si="422"/>
        <v>0</v>
      </c>
      <c r="R345" s="3">
        <f t="shared" si="423"/>
        <v>0</v>
      </c>
      <c r="S345" s="3">
        <f t="shared" si="397"/>
        <v>0</v>
      </c>
      <c r="T345" s="3">
        <f t="shared" si="398"/>
        <v>0</v>
      </c>
      <c r="U345" s="3">
        <f t="shared" si="399"/>
        <v>0</v>
      </c>
      <c r="V345" s="3">
        <f t="shared" si="400"/>
        <v>0</v>
      </c>
      <c r="W345" s="3">
        <f t="shared" si="401"/>
        <v>0</v>
      </c>
      <c r="X345" s="3">
        <f t="shared" si="424"/>
        <v>0</v>
      </c>
      <c r="Y345" s="3">
        <f t="shared" si="425"/>
        <v>0</v>
      </c>
      <c r="AA345" s="3">
        <v>-1</v>
      </c>
      <c r="AB345" s="3">
        <f t="shared" si="402"/>
        <v>17868.28</v>
      </c>
      <c r="AC345" s="3">
        <f t="shared" si="426"/>
        <v>17868.28</v>
      </c>
      <c r="AD345" s="3">
        <f t="shared" si="427"/>
        <v>0</v>
      </c>
      <c r="AE345" s="3">
        <f t="shared" si="428"/>
        <v>0</v>
      </c>
      <c r="AF345" s="3">
        <f t="shared" si="429"/>
        <v>0</v>
      </c>
      <c r="AG345" s="3">
        <f t="shared" si="404"/>
        <v>0</v>
      </c>
      <c r="AH345" s="3">
        <f t="shared" si="430"/>
        <v>0</v>
      </c>
      <c r="AI345" s="3">
        <f t="shared" si="431"/>
        <v>0</v>
      </c>
      <c r="AJ345" s="3">
        <f t="shared" si="406"/>
        <v>0</v>
      </c>
      <c r="AK345" s="3">
        <v>17868.28</v>
      </c>
      <c r="AL345" s="3">
        <v>17868.28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97</v>
      </c>
      <c r="AU345" s="3">
        <v>51</v>
      </c>
      <c r="AV345" s="3">
        <v>1</v>
      </c>
      <c r="AW345" s="3">
        <v>1</v>
      </c>
      <c r="AZ345" s="3">
        <v>1</v>
      </c>
      <c r="BA345" s="3">
        <v>1</v>
      </c>
      <c r="BB345" s="3">
        <v>1</v>
      </c>
      <c r="BC345" s="3">
        <v>6.81</v>
      </c>
      <c r="BD345" s="3" t="s">
        <v>3</v>
      </c>
      <c r="BE345" s="3" t="s">
        <v>3</v>
      </c>
      <c r="BF345" s="3" t="s">
        <v>3</v>
      </c>
      <c r="BG345" s="3" t="s">
        <v>3</v>
      </c>
      <c r="BH345" s="3">
        <v>3</v>
      </c>
      <c r="BI345" s="3">
        <v>2</v>
      </c>
      <c r="BJ345" s="3" t="s">
        <v>412</v>
      </c>
      <c r="BM345" s="3">
        <v>67</v>
      </c>
      <c r="BN345" s="3">
        <v>0</v>
      </c>
      <c r="BO345" s="3" t="s">
        <v>410</v>
      </c>
      <c r="BP345" s="3">
        <v>1</v>
      </c>
      <c r="BQ345" s="3">
        <v>40</v>
      </c>
      <c r="BR345" s="3">
        <v>0</v>
      </c>
      <c r="BS345" s="3">
        <v>1</v>
      </c>
      <c r="BT345" s="3">
        <v>1</v>
      </c>
      <c r="BU345" s="3">
        <v>1</v>
      </c>
      <c r="BV345" s="3">
        <v>1</v>
      </c>
      <c r="BW345" s="3">
        <v>1</v>
      </c>
      <c r="BX345" s="3">
        <v>1</v>
      </c>
      <c r="BY345" s="3" t="s">
        <v>3</v>
      </c>
      <c r="BZ345" s="3">
        <v>97</v>
      </c>
      <c r="CA345" s="3">
        <v>51</v>
      </c>
      <c r="CB345" s="3" t="s">
        <v>3</v>
      </c>
      <c r="CE345" s="3">
        <v>1566</v>
      </c>
      <c r="CF345" s="3">
        <v>0</v>
      </c>
      <c r="CG345" s="3">
        <v>0</v>
      </c>
      <c r="CM345" s="3">
        <v>0</v>
      </c>
      <c r="CN345" s="3" t="s">
        <v>3</v>
      </c>
      <c r="CO345" s="3">
        <v>0</v>
      </c>
      <c r="CP345" s="3">
        <f t="shared" si="407"/>
        <v>1143.81</v>
      </c>
      <c r="CQ345" s="3">
        <f t="shared" si="408"/>
        <v>121682.99</v>
      </c>
      <c r="CR345" s="3">
        <f t="shared" si="432"/>
        <v>0</v>
      </c>
      <c r="CS345" s="3">
        <f t="shared" si="433"/>
        <v>0</v>
      </c>
      <c r="CT345" s="3">
        <f t="shared" si="409"/>
        <v>0</v>
      </c>
      <c r="CU345" s="3">
        <f t="shared" si="410"/>
        <v>0</v>
      </c>
      <c r="CV345" s="3">
        <f t="shared" si="411"/>
        <v>0</v>
      </c>
      <c r="CW345" s="3">
        <f t="shared" si="412"/>
        <v>0</v>
      </c>
      <c r="CX345" s="3">
        <f t="shared" si="413"/>
        <v>0</v>
      </c>
      <c r="CY345" s="3">
        <f t="shared" si="434"/>
        <v>0</v>
      </c>
      <c r="CZ345" s="3">
        <f t="shared" si="435"/>
        <v>0</v>
      </c>
      <c r="DC345" s="3" t="s">
        <v>3</v>
      </c>
      <c r="DD345" s="3" t="s">
        <v>3</v>
      </c>
      <c r="DE345" s="3" t="s">
        <v>3</v>
      </c>
      <c r="DF345" s="3" t="s">
        <v>3</v>
      </c>
      <c r="DG345" s="3" t="s">
        <v>3</v>
      </c>
      <c r="DH345" s="3" t="s">
        <v>3</v>
      </c>
      <c r="DI345" s="3" t="s">
        <v>3</v>
      </c>
      <c r="DJ345" s="3" t="s">
        <v>3</v>
      </c>
      <c r="DK345" s="3" t="s">
        <v>3</v>
      </c>
      <c r="DL345" s="3" t="s">
        <v>3</v>
      </c>
      <c r="DM345" s="3" t="s">
        <v>3</v>
      </c>
      <c r="DN345" s="3">
        <v>0</v>
      </c>
      <c r="DO345" s="3">
        <v>0</v>
      </c>
      <c r="DP345" s="3">
        <v>1</v>
      </c>
      <c r="DQ345" s="3">
        <v>1</v>
      </c>
      <c r="DU345" s="3">
        <v>1009</v>
      </c>
      <c r="DV345" s="3" t="s">
        <v>211</v>
      </c>
      <c r="DW345" s="3" t="s">
        <v>211</v>
      </c>
      <c r="DX345" s="3">
        <v>1000</v>
      </c>
      <c r="DZ345" s="3" t="s">
        <v>3</v>
      </c>
      <c r="EA345" s="3" t="s">
        <v>3</v>
      </c>
      <c r="EB345" s="3" t="s">
        <v>3</v>
      </c>
      <c r="EC345" s="3" t="s">
        <v>3</v>
      </c>
      <c r="EE345" s="3">
        <v>55393971</v>
      </c>
      <c r="EF345" s="3">
        <v>40</v>
      </c>
      <c r="EG345" s="3" t="s">
        <v>31</v>
      </c>
      <c r="EH345" s="3">
        <v>0</v>
      </c>
      <c r="EI345" s="3" t="s">
        <v>3</v>
      </c>
      <c r="EJ345" s="3">
        <v>2</v>
      </c>
      <c r="EK345" s="3">
        <v>67</v>
      </c>
      <c r="EL345" s="3" t="s">
        <v>48</v>
      </c>
      <c r="EM345" s="3" t="s">
        <v>49</v>
      </c>
      <c r="EO345" s="3" t="s">
        <v>3</v>
      </c>
      <c r="EQ345" s="3">
        <v>1024</v>
      </c>
      <c r="ER345" s="3">
        <v>17868.28</v>
      </c>
      <c r="ES345" s="3">
        <v>17868.28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FQ345" s="3">
        <v>0</v>
      </c>
      <c r="FR345" s="3">
        <v>0</v>
      </c>
      <c r="FS345" s="3">
        <v>0</v>
      </c>
      <c r="FX345" s="3">
        <v>97</v>
      </c>
      <c r="FY345" s="3">
        <v>51</v>
      </c>
      <c r="GA345" s="3" t="s">
        <v>3</v>
      </c>
      <c r="GD345" s="3">
        <v>1</v>
      </c>
      <c r="GF345" s="3">
        <v>-268464753</v>
      </c>
      <c r="GG345" s="3">
        <v>2</v>
      </c>
      <c r="GH345" s="3">
        <v>1</v>
      </c>
      <c r="GI345" s="3">
        <v>2</v>
      </c>
      <c r="GJ345" s="3">
        <v>0</v>
      </c>
      <c r="GK345" s="3">
        <v>0</v>
      </c>
      <c r="GL345" s="3">
        <f t="shared" si="414"/>
        <v>0</v>
      </c>
      <c r="GM345" s="3">
        <f t="shared" si="415"/>
        <v>1143.81</v>
      </c>
      <c r="GN345" s="3">
        <f t="shared" si="416"/>
        <v>0</v>
      </c>
      <c r="GO345" s="3">
        <f t="shared" si="417"/>
        <v>1143.81</v>
      </c>
      <c r="GP345" s="3">
        <f t="shared" si="418"/>
        <v>0</v>
      </c>
      <c r="GR345" s="3">
        <v>0</v>
      </c>
      <c r="GS345" s="3">
        <v>3</v>
      </c>
      <c r="GT345" s="3">
        <v>0</v>
      </c>
      <c r="GU345" s="3" t="s">
        <v>3</v>
      </c>
      <c r="GV345" s="3">
        <f t="shared" si="419"/>
        <v>0</v>
      </c>
      <c r="GW345" s="3">
        <v>1</v>
      </c>
      <c r="GX345" s="3">
        <f t="shared" si="420"/>
        <v>0</v>
      </c>
      <c r="HA345" s="3">
        <v>0</v>
      </c>
      <c r="HB345" s="3">
        <v>0</v>
      </c>
      <c r="HC345" s="3">
        <f t="shared" si="421"/>
        <v>0</v>
      </c>
      <c r="HE345" s="3" t="s">
        <v>3</v>
      </c>
      <c r="HF345" s="3" t="s">
        <v>3</v>
      </c>
      <c r="HM345" s="3" t="s">
        <v>3</v>
      </c>
      <c r="HN345" s="3" t="s">
        <v>3</v>
      </c>
      <c r="HO345" s="3" t="s">
        <v>3</v>
      </c>
      <c r="HP345" s="3" t="s">
        <v>3</v>
      </c>
      <c r="HQ345" s="3" t="s">
        <v>3</v>
      </c>
      <c r="HS345" s="3">
        <v>0</v>
      </c>
      <c r="IK345" s="3">
        <v>0</v>
      </c>
    </row>
    <row r="346" spans="1:255" x14ac:dyDescent="0.25">
      <c r="A346" s="2">
        <v>17</v>
      </c>
      <c r="B346" s="2">
        <v>1</v>
      </c>
      <c r="C346" s="2"/>
      <c r="D346" s="2"/>
      <c r="E346" s="2" t="s">
        <v>413</v>
      </c>
      <c r="F346" s="2" t="s">
        <v>414</v>
      </c>
      <c r="G346" s="2" t="s">
        <v>415</v>
      </c>
      <c r="H346" s="2" t="s">
        <v>216</v>
      </c>
      <c r="I346" s="2">
        <v>1</v>
      </c>
      <c r="J346" s="2">
        <v>0</v>
      </c>
      <c r="K346" s="2">
        <v>1</v>
      </c>
      <c r="L346" s="2"/>
      <c r="M346" s="2"/>
      <c r="N346" s="2"/>
      <c r="O346" s="2">
        <f t="shared" si="395"/>
        <v>25765.4</v>
      </c>
      <c r="P346" s="2">
        <f t="shared" si="396"/>
        <v>25765.4</v>
      </c>
      <c r="Q346" s="2">
        <f t="shared" si="422"/>
        <v>0</v>
      </c>
      <c r="R346" s="2">
        <f t="shared" si="423"/>
        <v>0</v>
      </c>
      <c r="S346" s="2">
        <f t="shared" si="397"/>
        <v>0</v>
      </c>
      <c r="T346" s="2">
        <f t="shared" si="398"/>
        <v>0</v>
      </c>
      <c r="U346" s="2">
        <f t="shared" si="399"/>
        <v>0</v>
      </c>
      <c r="V346" s="2">
        <f t="shared" si="400"/>
        <v>0</v>
      </c>
      <c r="W346" s="2">
        <f t="shared" si="401"/>
        <v>0</v>
      </c>
      <c r="X346" s="2">
        <f t="shared" si="424"/>
        <v>0</v>
      </c>
      <c r="Y346" s="2">
        <f t="shared" si="425"/>
        <v>0</v>
      </c>
      <c r="Z346" s="2"/>
      <c r="AA346" s="2">
        <v>55944368</v>
      </c>
      <c r="AB346" s="2">
        <f t="shared" si="402"/>
        <v>25765.4</v>
      </c>
      <c r="AC346" s="2">
        <f t="shared" si="426"/>
        <v>25765.4</v>
      </c>
      <c r="AD346" s="2">
        <f t="shared" si="427"/>
        <v>0</v>
      </c>
      <c r="AE346" s="2">
        <f t="shared" si="428"/>
        <v>0</v>
      </c>
      <c r="AF346" s="2">
        <f t="shared" si="429"/>
        <v>0</v>
      </c>
      <c r="AG346" s="2">
        <f t="shared" si="404"/>
        <v>0</v>
      </c>
      <c r="AH346" s="2">
        <f t="shared" si="430"/>
        <v>0</v>
      </c>
      <c r="AI346" s="2">
        <f t="shared" si="431"/>
        <v>0</v>
      </c>
      <c r="AJ346" s="2">
        <f t="shared" si="406"/>
        <v>0</v>
      </c>
      <c r="AK346" s="2">
        <v>25765.4</v>
      </c>
      <c r="AL346" s="2">
        <v>25765.4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1</v>
      </c>
      <c r="AW346" s="2">
        <v>1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3</v>
      </c>
      <c r="BI346" s="2">
        <v>3</v>
      </c>
      <c r="BJ346" s="2" t="s">
        <v>414</v>
      </c>
      <c r="BK346" s="2"/>
      <c r="BL346" s="2"/>
      <c r="BM346" s="2">
        <v>400007</v>
      </c>
      <c r="BN346" s="2">
        <v>0</v>
      </c>
      <c r="BO346" s="2" t="s">
        <v>3</v>
      </c>
      <c r="BP346" s="2">
        <v>0</v>
      </c>
      <c r="BQ346" s="2">
        <v>214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0</v>
      </c>
      <c r="CA346" s="2">
        <v>0</v>
      </c>
      <c r="CB346" s="2" t="s">
        <v>3</v>
      </c>
      <c r="CC346" s="2"/>
      <c r="CD346" s="2"/>
      <c r="CE346" s="2">
        <v>1566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3</v>
      </c>
      <c r="CO346" s="2">
        <v>0</v>
      </c>
      <c r="CP346" s="2">
        <f t="shared" si="407"/>
        <v>25765.4</v>
      </c>
      <c r="CQ346" s="2">
        <f t="shared" si="408"/>
        <v>25765.4</v>
      </c>
      <c r="CR346" s="2">
        <f t="shared" si="432"/>
        <v>0</v>
      </c>
      <c r="CS346" s="2">
        <f t="shared" si="433"/>
        <v>0</v>
      </c>
      <c r="CT346" s="2">
        <f t="shared" si="409"/>
        <v>0</v>
      </c>
      <c r="CU346" s="2">
        <f t="shared" si="410"/>
        <v>0</v>
      </c>
      <c r="CV346" s="2">
        <f t="shared" si="411"/>
        <v>0</v>
      </c>
      <c r="CW346" s="2">
        <f t="shared" si="412"/>
        <v>0</v>
      </c>
      <c r="CX346" s="2">
        <f t="shared" si="413"/>
        <v>0</v>
      </c>
      <c r="CY346" s="2">
        <f t="shared" si="434"/>
        <v>0</v>
      </c>
      <c r="CZ346" s="2">
        <f t="shared" si="435"/>
        <v>0</v>
      </c>
      <c r="DA346" s="2"/>
      <c r="DB346" s="2"/>
      <c r="DC346" s="2" t="s">
        <v>3</v>
      </c>
      <c r="DD346" s="2" t="s">
        <v>3</v>
      </c>
      <c r="DE346" s="2" t="s">
        <v>3</v>
      </c>
      <c r="DF346" s="2" t="s">
        <v>3</v>
      </c>
      <c r="DG346" s="2" t="s">
        <v>3</v>
      </c>
      <c r="DH346" s="2" t="s">
        <v>3</v>
      </c>
      <c r="DI346" s="2" t="s">
        <v>3</v>
      </c>
      <c r="DJ346" s="2" t="s">
        <v>3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1013</v>
      </c>
      <c r="DV346" s="2" t="s">
        <v>216</v>
      </c>
      <c r="DW346" s="2" t="s">
        <v>216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55393904</v>
      </c>
      <c r="EF346" s="2">
        <v>214</v>
      </c>
      <c r="EG346" s="2" t="s">
        <v>217</v>
      </c>
      <c r="EH346" s="2">
        <v>0</v>
      </c>
      <c r="EI346" s="2" t="s">
        <v>3</v>
      </c>
      <c r="EJ346" s="2">
        <v>3</v>
      </c>
      <c r="EK346" s="2">
        <v>400007</v>
      </c>
      <c r="EL346" s="2" t="s">
        <v>217</v>
      </c>
      <c r="EM346" s="2" t="s">
        <v>218</v>
      </c>
      <c r="EN346" s="2"/>
      <c r="EO346" s="2" t="s">
        <v>3</v>
      </c>
      <c r="EP346" s="2"/>
      <c r="EQ346" s="2">
        <v>131088</v>
      </c>
      <c r="ER346" s="2">
        <v>0</v>
      </c>
      <c r="ES346" s="2">
        <v>25765.4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f t="shared" ref="FR346:FR377" si="436">P346</f>
        <v>25765.4</v>
      </c>
      <c r="FS346" s="2">
        <v>0</v>
      </c>
      <c r="FT346" s="2"/>
      <c r="FU346" s="2"/>
      <c r="FV346" s="2"/>
      <c r="FW346" s="2"/>
      <c r="FX346" s="2">
        <v>0</v>
      </c>
      <c r="FY346" s="2">
        <v>0</v>
      </c>
      <c r="FZ346" s="2"/>
      <c r="GA346" s="2" t="s">
        <v>416</v>
      </c>
      <c r="GB346" s="2"/>
      <c r="GC346" s="2"/>
      <c r="GD346" s="2">
        <v>1</v>
      </c>
      <c r="GE346" s="2"/>
      <c r="GF346" s="2">
        <v>-977492835</v>
      </c>
      <c r="GG346" s="2">
        <v>2</v>
      </c>
      <c r="GH346" s="2">
        <v>4</v>
      </c>
      <c r="GI346" s="2">
        <v>-2</v>
      </c>
      <c r="GJ346" s="2">
        <v>0</v>
      </c>
      <c r="GK346" s="2">
        <v>0</v>
      </c>
      <c r="GL346" s="2">
        <f t="shared" si="414"/>
        <v>0</v>
      </c>
      <c r="GM346" s="2">
        <f t="shared" si="415"/>
        <v>25765.4</v>
      </c>
      <c r="GN346" s="2">
        <f t="shared" si="416"/>
        <v>0</v>
      </c>
      <c r="GO346" s="2">
        <f t="shared" si="417"/>
        <v>0</v>
      </c>
      <c r="GP346" s="2">
        <f t="shared" si="418"/>
        <v>0</v>
      </c>
      <c r="GQ346" s="2"/>
      <c r="GR346" s="2">
        <v>1</v>
      </c>
      <c r="GS346" s="2">
        <v>2</v>
      </c>
      <c r="GT346" s="2">
        <v>0</v>
      </c>
      <c r="GU346" s="2" t="s">
        <v>3</v>
      </c>
      <c r="GV346" s="2">
        <f t="shared" si="419"/>
        <v>0</v>
      </c>
      <c r="GW346" s="2">
        <v>1</v>
      </c>
      <c r="GX346" s="2">
        <f t="shared" si="420"/>
        <v>0</v>
      </c>
      <c r="GY346" s="2"/>
      <c r="GZ346" s="2"/>
      <c r="HA346" s="2">
        <v>0</v>
      </c>
      <c r="HB346" s="2">
        <v>0</v>
      </c>
      <c r="HC346" s="2">
        <f t="shared" si="421"/>
        <v>0</v>
      </c>
      <c r="HD346" s="2"/>
      <c r="HE346" s="2" t="s">
        <v>37</v>
      </c>
      <c r="HF346" s="2" t="s">
        <v>220</v>
      </c>
      <c r="HG346" s="2"/>
      <c r="HH346" s="2"/>
      <c r="HI346" s="2"/>
      <c r="HJ346" s="2"/>
      <c r="HK346" s="2"/>
      <c r="HL346" s="2"/>
      <c r="HM346" s="2" t="s">
        <v>3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5">
      <c r="A347" s="3">
        <v>17</v>
      </c>
      <c r="B347" s="3">
        <v>1</v>
      </c>
      <c r="E347" s="3" t="s">
        <v>413</v>
      </c>
      <c r="F347" s="3" t="s">
        <v>414</v>
      </c>
      <c r="G347" s="3" t="s">
        <v>415</v>
      </c>
      <c r="H347" s="3" t="s">
        <v>216</v>
      </c>
      <c r="I347" s="3">
        <v>1</v>
      </c>
      <c r="J347" s="3">
        <v>0</v>
      </c>
      <c r="K347" s="3">
        <v>1</v>
      </c>
      <c r="O347" s="3">
        <f t="shared" si="395"/>
        <v>195044.08</v>
      </c>
      <c r="P347" s="3">
        <f t="shared" si="396"/>
        <v>195044.08</v>
      </c>
      <c r="Q347" s="3">
        <f t="shared" si="422"/>
        <v>0</v>
      </c>
      <c r="R347" s="3">
        <f t="shared" si="423"/>
        <v>0</v>
      </c>
      <c r="S347" s="3">
        <f t="shared" si="397"/>
        <v>0</v>
      </c>
      <c r="T347" s="3">
        <f t="shared" si="398"/>
        <v>0</v>
      </c>
      <c r="U347" s="3">
        <f t="shared" si="399"/>
        <v>0</v>
      </c>
      <c r="V347" s="3">
        <f t="shared" si="400"/>
        <v>0</v>
      </c>
      <c r="W347" s="3">
        <f t="shared" si="401"/>
        <v>0</v>
      </c>
      <c r="X347" s="3">
        <f t="shared" si="424"/>
        <v>0</v>
      </c>
      <c r="Y347" s="3">
        <f t="shared" si="425"/>
        <v>0</v>
      </c>
      <c r="AA347" s="3">
        <v>55944370</v>
      </c>
      <c r="AB347" s="3">
        <f t="shared" si="402"/>
        <v>25765.4</v>
      </c>
      <c r="AC347" s="3">
        <f t="shared" si="426"/>
        <v>25765.4</v>
      </c>
      <c r="AD347" s="3">
        <f t="shared" si="427"/>
        <v>0</v>
      </c>
      <c r="AE347" s="3">
        <f t="shared" si="428"/>
        <v>0</v>
      </c>
      <c r="AF347" s="3">
        <f t="shared" si="429"/>
        <v>0</v>
      </c>
      <c r="AG347" s="3">
        <f t="shared" si="404"/>
        <v>0</v>
      </c>
      <c r="AH347" s="3">
        <f t="shared" si="430"/>
        <v>0</v>
      </c>
      <c r="AI347" s="3">
        <f t="shared" si="431"/>
        <v>0</v>
      </c>
      <c r="AJ347" s="3">
        <f t="shared" si="406"/>
        <v>0</v>
      </c>
      <c r="AK347" s="3">
        <v>25765.4</v>
      </c>
      <c r="AL347" s="3">
        <v>25765.4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1</v>
      </c>
      <c r="AW347" s="3">
        <v>1</v>
      </c>
      <c r="AZ347" s="3">
        <v>1</v>
      </c>
      <c r="BA347" s="3">
        <v>1</v>
      </c>
      <c r="BB347" s="3">
        <v>1</v>
      </c>
      <c r="BC347" s="3">
        <v>7.57</v>
      </c>
      <c r="BD347" s="3" t="s">
        <v>3</v>
      </c>
      <c r="BE347" s="3" t="s">
        <v>3</v>
      </c>
      <c r="BF347" s="3" t="s">
        <v>3</v>
      </c>
      <c r="BG347" s="3" t="s">
        <v>3</v>
      </c>
      <c r="BH347" s="3">
        <v>3</v>
      </c>
      <c r="BI347" s="3">
        <v>3</v>
      </c>
      <c r="BJ347" s="3" t="s">
        <v>414</v>
      </c>
      <c r="BM347" s="3">
        <v>400007</v>
      </c>
      <c r="BN347" s="3">
        <v>0</v>
      </c>
      <c r="BO347" s="3" t="s">
        <v>3</v>
      </c>
      <c r="BP347" s="3">
        <v>0</v>
      </c>
      <c r="BQ347" s="3">
        <v>214</v>
      </c>
      <c r="BR347" s="3">
        <v>0</v>
      </c>
      <c r="BS347" s="3">
        <v>1</v>
      </c>
      <c r="BT347" s="3">
        <v>1</v>
      </c>
      <c r="BU347" s="3">
        <v>1</v>
      </c>
      <c r="BV347" s="3">
        <v>1</v>
      </c>
      <c r="BW347" s="3">
        <v>1</v>
      </c>
      <c r="BX347" s="3">
        <v>1</v>
      </c>
      <c r="BY347" s="3" t="s">
        <v>3</v>
      </c>
      <c r="BZ347" s="3">
        <v>0</v>
      </c>
      <c r="CA347" s="3">
        <v>0</v>
      </c>
      <c r="CB347" s="3" t="s">
        <v>3</v>
      </c>
      <c r="CE347" s="3">
        <v>1566</v>
      </c>
      <c r="CF347" s="3">
        <v>0</v>
      </c>
      <c r="CG347" s="3">
        <v>0</v>
      </c>
      <c r="CM347" s="3">
        <v>0</v>
      </c>
      <c r="CN347" s="3" t="s">
        <v>3</v>
      </c>
      <c r="CO347" s="3">
        <v>0</v>
      </c>
      <c r="CP347" s="3">
        <f t="shared" si="407"/>
        <v>195044.08</v>
      </c>
      <c r="CQ347" s="3">
        <f t="shared" si="408"/>
        <v>195044.08</v>
      </c>
      <c r="CR347" s="3">
        <f t="shared" si="432"/>
        <v>0</v>
      </c>
      <c r="CS347" s="3">
        <f t="shared" si="433"/>
        <v>0</v>
      </c>
      <c r="CT347" s="3">
        <f t="shared" si="409"/>
        <v>0</v>
      </c>
      <c r="CU347" s="3">
        <f t="shared" si="410"/>
        <v>0</v>
      </c>
      <c r="CV347" s="3">
        <f t="shared" si="411"/>
        <v>0</v>
      </c>
      <c r="CW347" s="3">
        <f t="shared" si="412"/>
        <v>0</v>
      </c>
      <c r="CX347" s="3">
        <f t="shared" si="413"/>
        <v>0</v>
      </c>
      <c r="CY347" s="3">
        <f t="shared" si="434"/>
        <v>0</v>
      </c>
      <c r="CZ347" s="3">
        <f t="shared" si="435"/>
        <v>0</v>
      </c>
      <c r="DC347" s="3" t="s">
        <v>3</v>
      </c>
      <c r="DD347" s="3" t="s">
        <v>3</v>
      </c>
      <c r="DE347" s="3" t="s">
        <v>3</v>
      </c>
      <c r="DF347" s="3" t="s">
        <v>3</v>
      </c>
      <c r="DG347" s="3" t="s">
        <v>3</v>
      </c>
      <c r="DH347" s="3" t="s">
        <v>3</v>
      </c>
      <c r="DI347" s="3" t="s">
        <v>3</v>
      </c>
      <c r="DJ347" s="3" t="s">
        <v>3</v>
      </c>
      <c r="DK347" s="3" t="s">
        <v>3</v>
      </c>
      <c r="DL347" s="3" t="s">
        <v>3</v>
      </c>
      <c r="DM347" s="3" t="s">
        <v>3</v>
      </c>
      <c r="DN347" s="3">
        <v>0</v>
      </c>
      <c r="DO347" s="3">
        <v>0</v>
      </c>
      <c r="DP347" s="3">
        <v>1</v>
      </c>
      <c r="DQ347" s="3">
        <v>1</v>
      </c>
      <c r="DU347" s="3">
        <v>1013</v>
      </c>
      <c r="DV347" s="3" t="s">
        <v>216</v>
      </c>
      <c r="DW347" s="3" t="s">
        <v>216</v>
      </c>
      <c r="DX347" s="3">
        <v>1</v>
      </c>
      <c r="DZ347" s="3" t="s">
        <v>3</v>
      </c>
      <c r="EA347" s="3" t="s">
        <v>3</v>
      </c>
      <c r="EB347" s="3" t="s">
        <v>3</v>
      </c>
      <c r="EC347" s="3" t="s">
        <v>3</v>
      </c>
      <c r="EE347" s="3">
        <v>55393904</v>
      </c>
      <c r="EF347" s="3">
        <v>214</v>
      </c>
      <c r="EG347" s="3" t="s">
        <v>217</v>
      </c>
      <c r="EH347" s="3">
        <v>0</v>
      </c>
      <c r="EI347" s="3" t="s">
        <v>3</v>
      </c>
      <c r="EJ347" s="3">
        <v>3</v>
      </c>
      <c r="EK347" s="3">
        <v>400007</v>
      </c>
      <c r="EL347" s="3" t="s">
        <v>217</v>
      </c>
      <c r="EM347" s="3" t="s">
        <v>218</v>
      </c>
      <c r="EO347" s="3" t="s">
        <v>3</v>
      </c>
      <c r="EQ347" s="3">
        <v>131088</v>
      </c>
      <c r="ER347" s="3">
        <v>0</v>
      </c>
      <c r="ES347" s="3">
        <v>25765.4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5</v>
      </c>
      <c r="FC347" s="3">
        <v>1</v>
      </c>
      <c r="FD347" s="3">
        <v>18</v>
      </c>
      <c r="FF347" s="3">
        <v>228283.65</v>
      </c>
      <c r="FQ347" s="3">
        <v>0</v>
      </c>
      <c r="FR347" s="3">
        <f t="shared" si="436"/>
        <v>195044.08</v>
      </c>
      <c r="FS347" s="3">
        <v>0</v>
      </c>
      <c r="FX347" s="3">
        <v>0</v>
      </c>
      <c r="FY347" s="3">
        <v>0</v>
      </c>
      <c r="GA347" s="3" t="s">
        <v>416</v>
      </c>
      <c r="GD347" s="3">
        <v>1</v>
      </c>
      <c r="GF347" s="3">
        <v>-977492835</v>
      </c>
      <c r="GG347" s="3">
        <v>2</v>
      </c>
      <c r="GH347" s="3">
        <v>3</v>
      </c>
      <c r="GI347" s="3">
        <v>3</v>
      </c>
      <c r="GJ347" s="3">
        <v>0</v>
      </c>
      <c r="GK347" s="3">
        <v>0</v>
      </c>
      <c r="GL347" s="3">
        <f t="shared" si="414"/>
        <v>0</v>
      </c>
      <c r="GM347" s="3">
        <f t="shared" si="415"/>
        <v>195044.08</v>
      </c>
      <c r="GN347" s="3">
        <f t="shared" si="416"/>
        <v>0</v>
      </c>
      <c r="GO347" s="3">
        <f t="shared" si="417"/>
        <v>0</v>
      </c>
      <c r="GP347" s="3">
        <f t="shared" si="418"/>
        <v>0</v>
      </c>
      <c r="GR347" s="3">
        <v>1</v>
      </c>
      <c r="GS347" s="3">
        <v>1</v>
      </c>
      <c r="GT347" s="3">
        <v>0</v>
      </c>
      <c r="GU347" s="3" t="s">
        <v>3</v>
      </c>
      <c r="GV347" s="3">
        <f t="shared" si="419"/>
        <v>0</v>
      </c>
      <c r="GW347" s="3">
        <v>1</v>
      </c>
      <c r="GX347" s="3">
        <f t="shared" si="420"/>
        <v>0</v>
      </c>
      <c r="HA347" s="3">
        <v>0</v>
      </c>
      <c r="HB347" s="3">
        <v>0</v>
      </c>
      <c r="HC347" s="3">
        <f t="shared" si="421"/>
        <v>0</v>
      </c>
      <c r="HE347" s="3" t="s">
        <v>37</v>
      </c>
      <c r="HF347" s="3" t="s">
        <v>220</v>
      </c>
      <c r="HM347" s="3" t="s">
        <v>3</v>
      </c>
      <c r="HN347" s="3" t="s">
        <v>3</v>
      </c>
      <c r="HO347" s="3" t="s">
        <v>3</v>
      </c>
      <c r="HP347" s="3" t="s">
        <v>3</v>
      </c>
      <c r="HQ347" s="3" t="s">
        <v>3</v>
      </c>
      <c r="HS347" s="3">
        <v>0</v>
      </c>
      <c r="IK347" s="3">
        <v>0</v>
      </c>
    </row>
    <row r="348" spans="1:255" x14ac:dyDescent="0.25">
      <c r="A348" s="2">
        <v>17</v>
      </c>
      <c r="B348" s="2">
        <v>1</v>
      </c>
      <c r="C348" s="2"/>
      <c r="D348" s="2"/>
      <c r="E348" s="2" t="s">
        <v>417</v>
      </c>
      <c r="F348" s="2" t="s">
        <v>418</v>
      </c>
      <c r="G348" s="2" t="s">
        <v>419</v>
      </c>
      <c r="H348" s="2" t="s">
        <v>216</v>
      </c>
      <c r="I348" s="2">
        <v>1</v>
      </c>
      <c r="J348" s="2">
        <v>0</v>
      </c>
      <c r="K348" s="2">
        <v>1</v>
      </c>
      <c r="L348" s="2"/>
      <c r="M348" s="2"/>
      <c r="N348" s="2"/>
      <c r="O348" s="2">
        <f t="shared" si="395"/>
        <v>25999.74</v>
      </c>
      <c r="P348" s="2">
        <f t="shared" si="396"/>
        <v>25999.74</v>
      </c>
      <c r="Q348" s="2">
        <f t="shared" si="422"/>
        <v>0</v>
      </c>
      <c r="R348" s="2">
        <f t="shared" si="423"/>
        <v>0</v>
      </c>
      <c r="S348" s="2">
        <f t="shared" si="397"/>
        <v>0</v>
      </c>
      <c r="T348" s="2">
        <f t="shared" si="398"/>
        <v>0</v>
      </c>
      <c r="U348" s="2">
        <f t="shared" si="399"/>
        <v>0</v>
      </c>
      <c r="V348" s="2">
        <f t="shared" si="400"/>
        <v>0</v>
      </c>
      <c r="W348" s="2">
        <f t="shared" si="401"/>
        <v>0</v>
      </c>
      <c r="X348" s="2">
        <f t="shared" si="424"/>
        <v>0</v>
      </c>
      <c r="Y348" s="2">
        <f t="shared" si="425"/>
        <v>0</v>
      </c>
      <c r="Z348" s="2"/>
      <c r="AA348" s="2">
        <v>55944368</v>
      </c>
      <c r="AB348" s="2">
        <f t="shared" si="402"/>
        <v>25999.74</v>
      </c>
      <c r="AC348" s="2">
        <f t="shared" si="426"/>
        <v>25999.74</v>
      </c>
      <c r="AD348" s="2">
        <f t="shared" si="427"/>
        <v>0</v>
      </c>
      <c r="AE348" s="2">
        <f t="shared" si="428"/>
        <v>0</v>
      </c>
      <c r="AF348" s="2">
        <f t="shared" si="429"/>
        <v>0</v>
      </c>
      <c r="AG348" s="2">
        <f t="shared" si="404"/>
        <v>0</v>
      </c>
      <c r="AH348" s="2">
        <f t="shared" si="430"/>
        <v>0</v>
      </c>
      <c r="AI348" s="2">
        <f t="shared" si="431"/>
        <v>0</v>
      </c>
      <c r="AJ348" s="2">
        <f t="shared" si="406"/>
        <v>0</v>
      </c>
      <c r="AK348" s="2">
        <v>25999.74</v>
      </c>
      <c r="AL348" s="2">
        <v>25999.74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1</v>
      </c>
      <c r="AW348" s="2">
        <v>1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3</v>
      </c>
      <c r="BJ348" s="2" t="s">
        <v>418</v>
      </c>
      <c r="BK348" s="2"/>
      <c r="BL348" s="2"/>
      <c r="BM348" s="2">
        <v>400007</v>
      </c>
      <c r="BN348" s="2">
        <v>0</v>
      </c>
      <c r="BO348" s="2" t="s">
        <v>3</v>
      </c>
      <c r="BP348" s="2">
        <v>0</v>
      </c>
      <c r="BQ348" s="2">
        <v>214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0</v>
      </c>
      <c r="CA348" s="2">
        <v>0</v>
      </c>
      <c r="CB348" s="2" t="s">
        <v>3</v>
      </c>
      <c r="CC348" s="2"/>
      <c r="CD348" s="2"/>
      <c r="CE348" s="2">
        <v>1566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407"/>
        <v>25999.74</v>
      </c>
      <c r="CQ348" s="2">
        <f t="shared" si="408"/>
        <v>25999.74</v>
      </c>
      <c r="CR348" s="2">
        <f t="shared" si="432"/>
        <v>0</v>
      </c>
      <c r="CS348" s="2">
        <f t="shared" si="433"/>
        <v>0</v>
      </c>
      <c r="CT348" s="2">
        <f t="shared" si="409"/>
        <v>0</v>
      </c>
      <c r="CU348" s="2">
        <f t="shared" si="410"/>
        <v>0</v>
      </c>
      <c r="CV348" s="2">
        <f t="shared" si="411"/>
        <v>0</v>
      </c>
      <c r="CW348" s="2">
        <f t="shared" si="412"/>
        <v>0</v>
      </c>
      <c r="CX348" s="2">
        <f t="shared" si="413"/>
        <v>0</v>
      </c>
      <c r="CY348" s="2">
        <f t="shared" si="434"/>
        <v>0</v>
      </c>
      <c r="CZ348" s="2">
        <f t="shared" si="435"/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1013</v>
      </c>
      <c r="DV348" s="2" t="s">
        <v>216</v>
      </c>
      <c r="DW348" s="2" t="s">
        <v>216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55393904</v>
      </c>
      <c r="EF348" s="2">
        <v>214</v>
      </c>
      <c r="EG348" s="2" t="s">
        <v>217</v>
      </c>
      <c r="EH348" s="2">
        <v>0</v>
      </c>
      <c r="EI348" s="2" t="s">
        <v>3</v>
      </c>
      <c r="EJ348" s="2">
        <v>3</v>
      </c>
      <c r="EK348" s="2">
        <v>400007</v>
      </c>
      <c r="EL348" s="2" t="s">
        <v>217</v>
      </c>
      <c r="EM348" s="2" t="s">
        <v>218</v>
      </c>
      <c r="EN348" s="2"/>
      <c r="EO348" s="2" t="s">
        <v>3</v>
      </c>
      <c r="EP348" s="2"/>
      <c r="EQ348" s="2">
        <v>131088</v>
      </c>
      <c r="ER348" s="2">
        <v>0</v>
      </c>
      <c r="ES348" s="2">
        <v>25999.74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f t="shared" si="436"/>
        <v>25999.74</v>
      </c>
      <c r="FS348" s="2">
        <v>0</v>
      </c>
      <c r="FT348" s="2"/>
      <c r="FU348" s="2"/>
      <c r="FV348" s="2"/>
      <c r="FW348" s="2"/>
      <c r="FX348" s="2">
        <v>0</v>
      </c>
      <c r="FY348" s="2">
        <v>0</v>
      </c>
      <c r="FZ348" s="2"/>
      <c r="GA348" s="2" t="s">
        <v>420</v>
      </c>
      <c r="GB348" s="2"/>
      <c r="GC348" s="2"/>
      <c r="GD348" s="2">
        <v>1</v>
      </c>
      <c r="GE348" s="2"/>
      <c r="GF348" s="2">
        <v>-1897770194</v>
      </c>
      <c r="GG348" s="2">
        <v>2</v>
      </c>
      <c r="GH348" s="2">
        <v>4</v>
      </c>
      <c r="GI348" s="2">
        <v>-2</v>
      </c>
      <c r="GJ348" s="2">
        <v>0</v>
      </c>
      <c r="GK348" s="2">
        <v>0</v>
      </c>
      <c r="GL348" s="2">
        <f t="shared" si="414"/>
        <v>0</v>
      </c>
      <c r="GM348" s="2">
        <f t="shared" si="415"/>
        <v>25999.74</v>
      </c>
      <c r="GN348" s="2">
        <f t="shared" si="416"/>
        <v>0</v>
      </c>
      <c r="GO348" s="2">
        <f t="shared" si="417"/>
        <v>0</v>
      </c>
      <c r="GP348" s="2">
        <f t="shared" si="418"/>
        <v>0</v>
      </c>
      <c r="GQ348" s="2"/>
      <c r="GR348" s="2">
        <v>1</v>
      </c>
      <c r="GS348" s="2">
        <v>2</v>
      </c>
      <c r="GT348" s="2">
        <v>0</v>
      </c>
      <c r="GU348" s="2" t="s">
        <v>3</v>
      </c>
      <c r="GV348" s="2">
        <f t="shared" si="419"/>
        <v>0</v>
      </c>
      <c r="GW348" s="2">
        <v>1</v>
      </c>
      <c r="GX348" s="2">
        <f t="shared" si="420"/>
        <v>0</v>
      </c>
      <c r="GY348" s="2"/>
      <c r="GZ348" s="2"/>
      <c r="HA348" s="2">
        <v>0</v>
      </c>
      <c r="HB348" s="2">
        <v>0</v>
      </c>
      <c r="HC348" s="2">
        <f t="shared" si="421"/>
        <v>0</v>
      </c>
      <c r="HD348" s="2"/>
      <c r="HE348" s="2" t="s">
        <v>37</v>
      </c>
      <c r="HF348" s="2" t="s">
        <v>220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5">
      <c r="A349" s="3">
        <v>17</v>
      </c>
      <c r="B349" s="3">
        <v>1</v>
      </c>
      <c r="E349" s="3" t="s">
        <v>417</v>
      </c>
      <c r="F349" s="3" t="s">
        <v>418</v>
      </c>
      <c r="G349" s="3" t="s">
        <v>419</v>
      </c>
      <c r="H349" s="3" t="s">
        <v>216</v>
      </c>
      <c r="I349" s="3">
        <v>1</v>
      </c>
      <c r="J349" s="3">
        <v>0</v>
      </c>
      <c r="K349" s="3">
        <v>1</v>
      </c>
      <c r="O349" s="3">
        <f t="shared" si="395"/>
        <v>196818.03</v>
      </c>
      <c r="P349" s="3">
        <f t="shared" si="396"/>
        <v>196818.03</v>
      </c>
      <c r="Q349" s="3">
        <f t="shared" si="422"/>
        <v>0</v>
      </c>
      <c r="R349" s="3">
        <f t="shared" si="423"/>
        <v>0</v>
      </c>
      <c r="S349" s="3">
        <f t="shared" si="397"/>
        <v>0</v>
      </c>
      <c r="T349" s="3">
        <f t="shared" si="398"/>
        <v>0</v>
      </c>
      <c r="U349" s="3">
        <f t="shared" si="399"/>
        <v>0</v>
      </c>
      <c r="V349" s="3">
        <f t="shared" si="400"/>
        <v>0</v>
      </c>
      <c r="W349" s="3">
        <f t="shared" si="401"/>
        <v>0</v>
      </c>
      <c r="X349" s="3">
        <f t="shared" si="424"/>
        <v>0</v>
      </c>
      <c r="Y349" s="3">
        <f t="shared" si="425"/>
        <v>0</v>
      </c>
      <c r="AA349" s="3">
        <v>55944370</v>
      </c>
      <c r="AB349" s="3">
        <f t="shared" si="402"/>
        <v>25999.74</v>
      </c>
      <c r="AC349" s="3">
        <f t="shared" si="426"/>
        <v>25999.74</v>
      </c>
      <c r="AD349" s="3">
        <f t="shared" si="427"/>
        <v>0</v>
      </c>
      <c r="AE349" s="3">
        <f t="shared" si="428"/>
        <v>0</v>
      </c>
      <c r="AF349" s="3">
        <f t="shared" si="429"/>
        <v>0</v>
      </c>
      <c r="AG349" s="3">
        <f t="shared" si="404"/>
        <v>0</v>
      </c>
      <c r="AH349" s="3">
        <f t="shared" si="430"/>
        <v>0</v>
      </c>
      <c r="AI349" s="3">
        <f t="shared" si="431"/>
        <v>0</v>
      </c>
      <c r="AJ349" s="3">
        <f t="shared" si="406"/>
        <v>0</v>
      </c>
      <c r="AK349" s="3">
        <v>25999.74</v>
      </c>
      <c r="AL349" s="3">
        <v>25999.74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1</v>
      </c>
      <c r="AW349" s="3">
        <v>1</v>
      </c>
      <c r="AZ349" s="3">
        <v>1</v>
      </c>
      <c r="BA349" s="3">
        <v>1</v>
      </c>
      <c r="BB349" s="3">
        <v>1</v>
      </c>
      <c r="BC349" s="3">
        <v>7.57</v>
      </c>
      <c r="BD349" s="3" t="s">
        <v>3</v>
      </c>
      <c r="BE349" s="3" t="s">
        <v>3</v>
      </c>
      <c r="BF349" s="3" t="s">
        <v>3</v>
      </c>
      <c r="BG349" s="3" t="s">
        <v>3</v>
      </c>
      <c r="BH349" s="3">
        <v>3</v>
      </c>
      <c r="BI349" s="3">
        <v>3</v>
      </c>
      <c r="BJ349" s="3" t="s">
        <v>418</v>
      </c>
      <c r="BM349" s="3">
        <v>400007</v>
      </c>
      <c r="BN349" s="3">
        <v>0</v>
      </c>
      <c r="BO349" s="3" t="s">
        <v>3</v>
      </c>
      <c r="BP349" s="3">
        <v>0</v>
      </c>
      <c r="BQ349" s="3">
        <v>214</v>
      </c>
      <c r="BR349" s="3">
        <v>0</v>
      </c>
      <c r="BS349" s="3">
        <v>1</v>
      </c>
      <c r="BT349" s="3">
        <v>1</v>
      </c>
      <c r="BU349" s="3">
        <v>1</v>
      </c>
      <c r="BV349" s="3">
        <v>1</v>
      </c>
      <c r="BW349" s="3">
        <v>1</v>
      </c>
      <c r="BX349" s="3">
        <v>1</v>
      </c>
      <c r="BY349" s="3" t="s">
        <v>3</v>
      </c>
      <c r="BZ349" s="3">
        <v>0</v>
      </c>
      <c r="CA349" s="3">
        <v>0</v>
      </c>
      <c r="CB349" s="3" t="s">
        <v>3</v>
      </c>
      <c r="CE349" s="3">
        <v>1566</v>
      </c>
      <c r="CF349" s="3">
        <v>0</v>
      </c>
      <c r="CG349" s="3">
        <v>0</v>
      </c>
      <c r="CM349" s="3">
        <v>0</v>
      </c>
      <c r="CN349" s="3" t="s">
        <v>3</v>
      </c>
      <c r="CO349" s="3">
        <v>0</v>
      </c>
      <c r="CP349" s="3">
        <f t="shared" si="407"/>
        <v>196818.03</v>
      </c>
      <c r="CQ349" s="3">
        <f t="shared" si="408"/>
        <v>196818.03</v>
      </c>
      <c r="CR349" s="3">
        <f t="shared" si="432"/>
        <v>0</v>
      </c>
      <c r="CS349" s="3">
        <f t="shared" si="433"/>
        <v>0</v>
      </c>
      <c r="CT349" s="3">
        <f t="shared" si="409"/>
        <v>0</v>
      </c>
      <c r="CU349" s="3">
        <f t="shared" si="410"/>
        <v>0</v>
      </c>
      <c r="CV349" s="3">
        <f t="shared" si="411"/>
        <v>0</v>
      </c>
      <c r="CW349" s="3">
        <f t="shared" si="412"/>
        <v>0</v>
      </c>
      <c r="CX349" s="3">
        <f t="shared" si="413"/>
        <v>0</v>
      </c>
      <c r="CY349" s="3">
        <f t="shared" si="434"/>
        <v>0</v>
      </c>
      <c r="CZ349" s="3">
        <f t="shared" si="435"/>
        <v>0</v>
      </c>
      <c r="DC349" s="3" t="s">
        <v>3</v>
      </c>
      <c r="DD349" s="3" t="s">
        <v>3</v>
      </c>
      <c r="DE349" s="3" t="s">
        <v>3</v>
      </c>
      <c r="DF349" s="3" t="s">
        <v>3</v>
      </c>
      <c r="DG349" s="3" t="s">
        <v>3</v>
      </c>
      <c r="DH349" s="3" t="s">
        <v>3</v>
      </c>
      <c r="DI349" s="3" t="s">
        <v>3</v>
      </c>
      <c r="DJ349" s="3" t="s">
        <v>3</v>
      </c>
      <c r="DK349" s="3" t="s">
        <v>3</v>
      </c>
      <c r="DL349" s="3" t="s">
        <v>3</v>
      </c>
      <c r="DM349" s="3" t="s">
        <v>3</v>
      </c>
      <c r="DN349" s="3">
        <v>0</v>
      </c>
      <c r="DO349" s="3">
        <v>0</v>
      </c>
      <c r="DP349" s="3">
        <v>1</v>
      </c>
      <c r="DQ349" s="3">
        <v>1</v>
      </c>
      <c r="DU349" s="3">
        <v>1013</v>
      </c>
      <c r="DV349" s="3" t="s">
        <v>216</v>
      </c>
      <c r="DW349" s="3" t="s">
        <v>216</v>
      </c>
      <c r="DX349" s="3">
        <v>1</v>
      </c>
      <c r="DZ349" s="3" t="s">
        <v>3</v>
      </c>
      <c r="EA349" s="3" t="s">
        <v>3</v>
      </c>
      <c r="EB349" s="3" t="s">
        <v>3</v>
      </c>
      <c r="EC349" s="3" t="s">
        <v>3</v>
      </c>
      <c r="EE349" s="3">
        <v>55393904</v>
      </c>
      <c r="EF349" s="3">
        <v>214</v>
      </c>
      <c r="EG349" s="3" t="s">
        <v>217</v>
      </c>
      <c r="EH349" s="3">
        <v>0</v>
      </c>
      <c r="EI349" s="3" t="s">
        <v>3</v>
      </c>
      <c r="EJ349" s="3">
        <v>3</v>
      </c>
      <c r="EK349" s="3">
        <v>400007</v>
      </c>
      <c r="EL349" s="3" t="s">
        <v>217</v>
      </c>
      <c r="EM349" s="3" t="s">
        <v>218</v>
      </c>
      <c r="EO349" s="3" t="s">
        <v>3</v>
      </c>
      <c r="EQ349" s="3">
        <v>131088</v>
      </c>
      <c r="ER349" s="3">
        <v>0</v>
      </c>
      <c r="ES349" s="3">
        <v>25999.74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5</v>
      </c>
      <c r="FC349" s="3">
        <v>1</v>
      </c>
      <c r="FD349" s="3">
        <v>18</v>
      </c>
      <c r="FF349" s="3">
        <v>230360</v>
      </c>
      <c r="FQ349" s="3">
        <v>0</v>
      </c>
      <c r="FR349" s="3">
        <f t="shared" si="436"/>
        <v>196818.03</v>
      </c>
      <c r="FS349" s="3">
        <v>0</v>
      </c>
      <c r="FX349" s="3">
        <v>0</v>
      </c>
      <c r="FY349" s="3">
        <v>0</v>
      </c>
      <c r="GA349" s="3" t="s">
        <v>420</v>
      </c>
      <c r="GD349" s="3">
        <v>1</v>
      </c>
      <c r="GF349" s="3">
        <v>-1897770194</v>
      </c>
      <c r="GG349" s="3">
        <v>2</v>
      </c>
      <c r="GH349" s="3">
        <v>3</v>
      </c>
      <c r="GI349" s="3">
        <v>3</v>
      </c>
      <c r="GJ349" s="3">
        <v>0</v>
      </c>
      <c r="GK349" s="3">
        <v>0</v>
      </c>
      <c r="GL349" s="3">
        <f t="shared" si="414"/>
        <v>0</v>
      </c>
      <c r="GM349" s="3">
        <f t="shared" si="415"/>
        <v>196818.03</v>
      </c>
      <c r="GN349" s="3">
        <f t="shared" si="416"/>
        <v>0</v>
      </c>
      <c r="GO349" s="3">
        <f t="shared" si="417"/>
        <v>0</v>
      </c>
      <c r="GP349" s="3">
        <f t="shared" si="418"/>
        <v>0</v>
      </c>
      <c r="GR349" s="3">
        <v>1</v>
      </c>
      <c r="GS349" s="3">
        <v>1</v>
      </c>
      <c r="GT349" s="3">
        <v>0</v>
      </c>
      <c r="GU349" s="3" t="s">
        <v>3</v>
      </c>
      <c r="GV349" s="3">
        <f t="shared" si="419"/>
        <v>0</v>
      </c>
      <c r="GW349" s="3">
        <v>1</v>
      </c>
      <c r="GX349" s="3">
        <f t="shared" si="420"/>
        <v>0</v>
      </c>
      <c r="HA349" s="3">
        <v>0</v>
      </c>
      <c r="HB349" s="3">
        <v>0</v>
      </c>
      <c r="HC349" s="3">
        <f t="shared" si="421"/>
        <v>0</v>
      </c>
      <c r="HE349" s="3" t="s">
        <v>37</v>
      </c>
      <c r="HF349" s="3" t="s">
        <v>220</v>
      </c>
      <c r="HM349" s="3" t="s">
        <v>3</v>
      </c>
      <c r="HN349" s="3" t="s">
        <v>3</v>
      </c>
      <c r="HO349" s="3" t="s">
        <v>3</v>
      </c>
      <c r="HP349" s="3" t="s">
        <v>3</v>
      </c>
      <c r="HQ349" s="3" t="s">
        <v>3</v>
      </c>
      <c r="HS349" s="3">
        <v>0</v>
      </c>
      <c r="IK349" s="3">
        <v>0</v>
      </c>
    </row>
    <row r="350" spans="1:255" x14ac:dyDescent="0.25">
      <c r="A350" s="2">
        <v>17</v>
      </c>
      <c r="B350" s="2">
        <v>1</v>
      </c>
      <c r="C350" s="2"/>
      <c r="D350" s="2"/>
      <c r="E350" s="2" t="s">
        <v>421</v>
      </c>
      <c r="F350" s="2" t="s">
        <v>422</v>
      </c>
      <c r="G350" s="2" t="s">
        <v>423</v>
      </c>
      <c r="H350" s="2" t="s">
        <v>216</v>
      </c>
      <c r="I350" s="2">
        <v>4</v>
      </c>
      <c r="J350" s="2">
        <v>0</v>
      </c>
      <c r="K350" s="2">
        <v>4</v>
      </c>
      <c r="L350" s="2"/>
      <c r="M350" s="2"/>
      <c r="N350" s="2"/>
      <c r="O350" s="2">
        <f t="shared" si="395"/>
        <v>129281.08</v>
      </c>
      <c r="P350" s="2">
        <f t="shared" si="396"/>
        <v>129281.08</v>
      </c>
      <c r="Q350" s="2">
        <f t="shared" si="422"/>
        <v>0</v>
      </c>
      <c r="R350" s="2">
        <f t="shared" si="423"/>
        <v>0</v>
      </c>
      <c r="S350" s="2">
        <f t="shared" si="397"/>
        <v>0</v>
      </c>
      <c r="T350" s="2">
        <f t="shared" si="398"/>
        <v>0</v>
      </c>
      <c r="U350" s="2">
        <f t="shared" si="399"/>
        <v>0</v>
      </c>
      <c r="V350" s="2">
        <f t="shared" si="400"/>
        <v>0</v>
      </c>
      <c r="W350" s="2">
        <f t="shared" si="401"/>
        <v>0</v>
      </c>
      <c r="X350" s="2">
        <f t="shared" si="424"/>
        <v>0</v>
      </c>
      <c r="Y350" s="2">
        <f t="shared" si="425"/>
        <v>0</v>
      </c>
      <c r="Z350" s="2"/>
      <c r="AA350" s="2">
        <v>55944368</v>
      </c>
      <c r="AB350" s="2">
        <f t="shared" si="402"/>
        <v>32320.27</v>
      </c>
      <c r="AC350" s="2">
        <f t="shared" si="426"/>
        <v>32320.27</v>
      </c>
      <c r="AD350" s="2">
        <f t="shared" si="427"/>
        <v>0</v>
      </c>
      <c r="AE350" s="2">
        <f t="shared" si="428"/>
        <v>0</v>
      </c>
      <c r="AF350" s="2">
        <f t="shared" si="429"/>
        <v>0</v>
      </c>
      <c r="AG350" s="2">
        <f t="shared" si="404"/>
        <v>0</v>
      </c>
      <c r="AH350" s="2">
        <f t="shared" si="430"/>
        <v>0</v>
      </c>
      <c r="AI350" s="2">
        <f t="shared" si="431"/>
        <v>0</v>
      </c>
      <c r="AJ350" s="2">
        <f t="shared" si="406"/>
        <v>0</v>
      </c>
      <c r="AK350" s="2">
        <v>32320.270000000004</v>
      </c>
      <c r="AL350" s="2">
        <v>32320.270000000004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1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3</v>
      </c>
      <c r="BI350" s="2">
        <v>3</v>
      </c>
      <c r="BJ350" s="2" t="s">
        <v>422</v>
      </c>
      <c r="BK350" s="2"/>
      <c r="BL350" s="2"/>
      <c r="BM350" s="2">
        <v>400007</v>
      </c>
      <c r="BN350" s="2">
        <v>0</v>
      </c>
      <c r="BO350" s="2" t="s">
        <v>3</v>
      </c>
      <c r="BP350" s="2">
        <v>0</v>
      </c>
      <c r="BQ350" s="2">
        <v>214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0</v>
      </c>
      <c r="CA350" s="2">
        <v>0</v>
      </c>
      <c r="CB350" s="2" t="s">
        <v>3</v>
      </c>
      <c r="CC350" s="2"/>
      <c r="CD350" s="2"/>
      <c r="CE350" s="2">
        <v>1566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3</v>
      </c>
      <c r="CO350" s="2">
        <v>0</v>
      </c>
      <c r="CP350" s="2">
        <f t="shared" si="407"/>
        <v>129281.08</v>
      </c>
      <c r="CQ350" s="2">
        <f t="shared" si="408"/>
        <v>32320.27</v>
      </c>
      <c r="CR350" s="2">
        <f t="shared" si="432"/>
        <v>0</v>
      </c>
      <c r="CS350" s="2">
        <f t="shared" si="433"/>
        <v>0</v>
      </c>
      <c r="CT350" s="2">
        <f t="shared" si="409"/>
        <v>0</v>
      </c>
      <c r="CU350" s="2">
        <f t="shared" si="410"/>
        <v>0</v>
      </c>
      <c r="CV350" s="2">
        <f t="shared" si="411"/>
        <v>0</v>
      </c>
      <c r="CW350" s="2">
        <f t="shared" si="412"/>
        <v>0</v>
      </c>
      <c r="CX350" s="2">
        <f t="shared" si="413"/>
        <v>0</v>
      </c>
      <c r="CY350" s="2">
        <f t="shared" si="434"/>
        <v>0</v>
      </c>
      <c r="CZ350" s="2">
        <f t="shared" si="435"/>
        <v>0</v>
      </c>
      <c r="DA350" s="2"/>
      <c r="DB350" s="2"/>
      <c r="DC350" s="2" t="s">
        <v>3</v>
      </c>
      <c r="DD350" s="2" t="s">
        <v>3</v>
      </c>
      <c r="DE350" s="2" t="s">
        <v>3</v>
      </c>
      <c r="DF350" s="2" t="s">
        <v>3</v>
      </c>
      <c r="DG350" s="2" t="s">
        <v>3</v>
      </c>
      <c r="DH350" s="2" t="s">
        <v>3</v>
      </c>
      <c r="DI350" s="2" t="s">
        <v>3</v>
      </c>
      <c r="DJ350" s="2" t="s">
        <v>3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216</v>
      </c>
      <c r="DW350" s="2" t="s">
        <v>216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55393904</v>
      </c>
      <c r="EF350" s="2">
        <v>214</v>
      </c>
      <c r="EG350" s="2" t="s">
        <v>217</v>
      </c>
      <c r="EH350" s="2">
        <v>0</v>
      </c>
      <c r="EI350" s="2" t="s">
        <v>3</v>
      </c>
      <c r="EJ350" s="2">
        <v>3</v>
      </c>
      <c r="EK350" s="2">
        <v>400007</v>
      </c>
      <c r="EL350" s="2" t="s">
        <v>217</v>
      </c>
      <c r="EM350" s="2" t="s">
        <v>218</v>
      </c>
      <c r="EN350" s="2"/>
      <c r="EO350" s="2" t="s">
        <v>3</v>
      </c>
      <c r="EP350" s="2"/>
      <c r="EQ350" s="2">
        <v>131088</v>
      </c>
      <c r="ER350" s="2">
        <v>0</v>
      </c>
      <c r="ES350" s="2">
        <v>32320.270000000004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f t="shared" si="436"/>
        <v>129281.08</v>
      </c>
      <c r="FS350" s="2">
        <v>0</v>
      </c>
      <c r="FT350" s="2"/>
      <c r="FU350" s="2"/>
      <c r="FV350" s="2"/>
      <c r="FW350" s="2"/>
      <c r="FX350" s="2">
        <v>0</v>
      </c>
      <c r="FY350" s="2">
        <v>0</v>
      </c>
      <c r="FZ350" s="2"/>
      <c r="GA350" s="2" t="s">
        <v>424</v>
      </c>
      <c r="GB350" s="2"/>
      <c r="GC350" s="2"/>
      <c r="GD350" s="2">
        <v>1</v>
      </c>
      <c r="GE350" s="2"/>
      <c r="GF350" s="2">
        <v>-283020058</v>
      </c>
      <c r="GG350" s="2">
        <v>2</v>
      </c>
      <c r="GH350" s="2">
        <v>4</v>
      </c>
      <c r="GI350" s="2">
        <v>-2</v>
      </c>
      <c r="GJ350" s="2">
        <v>0</v>
      </c>
      <c r="GK350" s="2">
        <v>0</v>
      </c>
      <c r="GL350" s="2">
        <f t="shared" si="414"/>
        <v>0</v>
      </c>
      <c r="GM350" s="2">
        <f t="shared" si="415"/>
        <v>129281.08</v>
      </c>
      <c r="GN350" s="2">
        <f t="shared" si="416"/>
        <v>0</v>
      </c>
      <c r="GO350" s="2">
        <f t="shared" si="417"/>
        <v>0</v>
      </c>
      <c r="GP350" s="2">
        <f t="shared" si="418"/>
        <v>0</v>
      </c>
      <c r="GQ350" s="2"/>
      <c r="GR350" s="2">
        <v>1</v>
      </c>
      <c r="GS350" s="2">
        <v>2</v>
      </c>
      <c r="GT350" s="2">
        <v>0</v>
      </c>
      <c r="GU350" s="2" t="s">
        <v>3</v>
      </c>
      <c r="GV350" s="2">
        <f t="shared" si="419"/>
        <v>0</v>
      </c>
      <c r="GW350" s="2">
        <v>1</v>
      </c>
      <c r="GX350" s="2">
        <f t="shared" si="420"/>
        <v>0</v>
      </c>
      <c r="GY350" s="2"/>
      <c r="GZ350" s="2"/>
      <c r="HA350" s="2">
        <v>0</v>
      </c>
      <c r="HB350" s="2">
        <v>0</v>
      </c>
      <c r="HC350" s="2">
        <f t="shared" si="421"/>
        <v>0</v>
      </c>
      <c r="HD350" s="2"/>
      <c r="HE350" s="2" t="s">
        <v>37</v>
      </c>
      <c r="HF350" s="2" t="s">
        <v>220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5">
      <c r="A351" s="3">
        <v>17</v>
      </c>
      <c r="B351" s="3">
        <v>1</v>
      </c>
      <c r="E351" s="3" t="s">
        <v>421</v>
      </c>
      <c r="F351" s="3" t="s">
        <v>422</v>
      </c>
      <c r="G351" s="3" t="s">
        <v>423</v>
      </c>
      <c r="H351" s="3" t="s">
        <v>216</v>
      </c>
      <c r="I351" s="3">
        <v>4</v>
      </c>
      <c r="J351" s="3">
        <v>0</v>
      </c>
      <c r="K351" s="3">
        <v>4</v>
      </c>
      <c r="O351" s="3">
        <f t="shared" si="395"/>
        <v>978657.78</v>
      </c>
      <c r="P351" s="3">
        <f t="shared" si="396"/>
        <v>978657.78</v>
      </c>
      <c r="Q351" s="3">
        <f t="shared" si="422"/>
        <v>0</v>
      </c>
      <c r="R351" s="3">
        <f t="shared" si="423"/>
        <v>0</v>
      </c>
      <c r="S351" s="3">
        <f t="shared" si="397"/>
        <v>0</v>
      </c>
      <c r="T351" s="3">
        <f t="shared" si="398"/>
        <v>0</v>
      </c>
      <c r="U351" s="3">
        <f t="shared" si="399"/>
        <v>0</v>
      </c>
      <c r="V351" s="3">
        <f t="shared" si="400"/>
        <v>0</v>
      </c>
      <c r="W351" s="3">
        <f t="shared" si="401"/>
        <v>0</v>
      </c>
      <c r="X351" s="3">
        <f t="shared" si="424"/>
        <v>0</v>
      </c>
      <c r="Y351" s="3">
        <f t="shared" si="425"/>
        <v>0</v>
      </c>
      <c r="AA351" s="3">
        <v>55944370</v>
      </c>
      <c r="AB351" s="3">
        <f t="shared" si="402"/>
        <v>32320.27</v>
      </c>
      <c r="AC351" s="3">
        <f t="shared" si="426"/>
        <v>32320.27</v>
      </c>
      <c r="AD351" s="3">
        <f t="shared" si="427"/>
        <v>0</v>
      </c>
      <c r="AE351" s="3">
        <f t="shared" si="428"/>
        <v>0</v>
      </c>
      <c r="AF351" s="3">
        <f t="shared" si="429"/>
        <v>0</v>
      </c>
      <c r="AG351" s="3">
        <f t="shared" si="404"/>
        <v>0</v>
      </c>
      <c r="AH351" s="3">
        <f t="shared" si="430"/>
        <v>0</v>
      </c>
      <c r="AI351" s="3">
        <f t="shared" si="431"/>
        <v>0</v>
      </c>
      <c r="AJ351" s="3">
        <f t="shared" si="406"/>
        <v>0</v>
      </c>
      <c r="AK351" s="3">
        <v>32320.270000000004</v>
      </c>
      <c r="AL351" s="3">
        <v>32320.270000000004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1</v>
      </c>
      <c r="AW351" s="3">
        <v>1</v>
      </c>
      <c r="AZ351" s="3">
        <v>1</v>
      </c>
      <c r="BA351" s="3">
        <v>1</v>
      </c>
      <c r="BB351" s="3">
        <v>1</v>
      </c>
      <c r="BC351" s="3">
        <v>7.57</v>
      </c>
      <c r="BD351" s="3" t="s">
        <v>3</v>
      </c>
      <c r="BE351" s="3" t="s">
        <v>3</v>
      </c>
      <c r="BF351" s="3" t="s">
        <v>3</v>
      </c>
      <c r="BG351" s="3" t="s">
        <v>3</v>
      </c>
      <c r="BH351" s="3">
        <v>3</v>
      </c>
      <c r="BI351" s="3">
        <v>3</v>
      </c>
      <c r="BJ351" s="3" t="s">
        <v>422</v>
      </c>
      <c r="BM351" s="3">
        <v>400007</v>
      </c>
      <c r="BN351" s="3">
        <v>0</v>
      </c>
      <c r="BO351" s="3" t="s">
        <v>3</v>
      </c>
      <c r="BP351" s="3">
        <v>0</v>
      </c>
      <c r="BQ351" s="3">
        <v>214</v>
      </c>
      <c r="BR351" s="3">
        <v>0</v>
      </c>
      <c r="BS351" s="3">
        <v>1</v>
      </c>
      <c r="BT351" s="3">
        <v>1</v>
      </c>
      <c r="BU351" s="3">
        <v>1</v>
      </c>
      <c r="BV351" s="3">
        <v>1</v>
      </c>
      <c r="BW351" s="3">
        <v>1</v>
      </c>
      <c r="BX351" s="3">
        <v>1</v>
      </c>
      <c r="BY351" s="3" t="s">
        <v>3</v>
      </c>
      <c r="BZ351" s="3">
        <v>0</v>
      </c>
      <c r="CA351" s="3">
        <v>0</v>
      </c>
      <c r="CB351" s="3" t="s">
        <v>3</v>
      </c>
      <c r="CE351" s="3">
        <v>1566</v>
      </c>
      <c r="CF351" s="3">
        <v>0</v>
      </c>
      <c r="CG351" s="3">
        <v>0</v>
      </c>
      <c r="CM351" s="3">
        <v>0</v>
      </c>
      <c r="CN351" s="3" t="s">
        <v>3</v>
      </c>
      <c r="CO351" s="3">
        <v>0</v>
      </c>
      <c r="CP351" s="3">
        <f t="shared" si="407"/>
        <v>978657.78</v>
      </c>
      <c r="CQ351" s="3">
        <f t="shared" si="408"/>
        <v>244664.44</v>
      </c>
      <c r="CR351" s="3">
        <f t="shared" si="432"/>
        <v>0</v>
      </c>
      <c r="CS351" s="3">
        <f t="shared" si="433"/>
        <v>0</v>
      </c>
      <c r="CT351" s="3">
        <f t="shared" si="409"/>
        <v>0</v>
      </c>
      <c r="CU351" s="3">
        <f t="shared" si="410"/>
        <v>0</v>
      </c>
      <c r="CV351" s="3">
        <f t="shared" si="411"/>
        <v>0</v>
      </c>
      <c r="CW351" s="3">
        <f t="shared" si="412"/>
        <v>0</v>
      </c>
      <c r="CX351" s="3">
        <f t="shared" si="413"/>
        <v>0</v>
      </c>
      <c r="CY351" s="3">
        <f t="shared" si="434"/>
        <v>0</v>
      </c>
      <c r="CZ351" s="3">
        <f t="shared" si="435"/>
        <v>0</v>
      </c>
      <c r="DC351" s="3" t="s">
        <v>3</v>
      </c>
      <c r="DD351" s="3" t="s">
        <v>3</v>
      </c>
      <c r="DE351" s="3" t="s">
        <v>3</v>
      </c>
      <c r="DF351" s="3" t="s">
        <v>3</v>
      </c>
      <c r="DG351" s="3" t="s">
        <v>3</v>
      </c>
      <c r="DH351" s="3" t="s">
        <v>3</v>
      </c>
      <c r="DI351" s="3" t="s">
        <v>3</v>
      </c>
      <c r="DJ351" s="3" t="s">
        <v>3</v>
      </c>
      <c r="DK351" s="3" t="s">
        <v>3</v>
      </c>
      <c r="DL351" s="3" t="s">
        <v>3</v>
      </c>
      <c r="DM351" s="3" t="s">
        <v>3</v>
      </c>
      <c r="DN351" s="3">
        <v>0</v>
      </c>
      <c r="DO351" s="3">
        <v>0</v>
      </c>
      <c r="DP351" s="3">
        <v>1</v>
      </c>
      <c r="DQ351" s="3">
        <v>1</v>
      </c>
      <c r="DU351" s="3">
        <v>1013</v>
      </c>
      <c r="DV351" s="3" t="s">
        <v>216</v>
      </c>
      <c r="DW351" s="3" t="s">
        <v>216</v>
      </c>
      <c r="DX351" s="3">
        <v>1</v>
      </c>
      <c r="DZ351" s="3" t="s">
        <v>3</v>
      </c>
      <c r="EA351" s="3" t="s">
        <v>3</v>
      </c>
      <c r="EB351" s="3" t="s">
        <v>3</v>
      </c>
      <c r="EC351" s="3" t="s">
        <v>3</v>
      </c>
      <c r="EE351" s="3">
        <v>55393904</v>
      </c>
      <c r="EF351" s="3">
        <v>214</v>
      </c>
      <c r="EG351" s="3" t="s">
        <v>217</v>
      </c>
      <c r="EH351" s="3">
        <v>0</v>
      </c>
      <c r="EI351" s="3" t="s">
        <v>3</v>
      </c>
      <c r="EJ351" s="3">
        <v>3</v>
      </c>
      <c r="EK351" s="3">
        <v>400007</v>
      </c>
      <c r="EL351" s="3" t="s">
        <v>217</v>
      </c>
      <c r="EM351" s="3" t="s">
        <v>218</v>
      </c>
      <c r="EO351" s="3" t="s">
        <v>3</v>
      </c>
      <c r="EQ351" s="3">
        <v>131088</v>
      </c>
      <c r="ER351" s="3">
        <v>0</v>
      </c>
      <c r="ES351" s="3">
        <v>32320.270000000004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5</v>
      </c>
      <c r="FC351" s="3">
        <v>1</v>
      </c>
      <c r="FD351" s="3">
        <v>18</v>
      </c>
      <c r="FF351" s="3">
        <v>286360.44</v>
      </c>
      <c r="FQ351" s="3">
        <v>0</v>
      </c>
      <c r="FR351" s="3">
        <f t="shared" si="436"/>
        <v>978657.78</v>
      </c>
      <c r="FS351" s="3">
        <v>0</v>
      </c>
      <c r="FX351" s="3">
        <v>0</v>
      </c>
      <c r="FY351" s="3">
        <v>0</v>
      </c>
      <c r="GA351" s="3" t="s">
        <v>424</v>
      </c>
      <c r="GD351" s="3">
        <v>1</v>
      </c>
      <c r="GF351" s="3">
        <v>-283020058</v>
      </c>
      <c r="GG351" s="3">
        <v>2</v>
      </c>
      <c r="GH351" s="3">
        <v>3</v>
      </c>
      <c r="GI351" s="3">
        <v>3</v>
      </c>
      <c r="GJ351" s="3">
        <v>0</v>
      </c>
      <c r="GK351" s="3">
        <v>0</v>
      </c>
      <c r="GL351" s="3">
        <f t="shared" si="414"/>
        <v>0</v>
      </c>
      <c r="GM351" s="3">
        <f t="shared" si="415"/>
        <v>978657.78</v>
      </c>
      <c r="GN351" s="3">
        <f t="shared" si="416"/>
        <v>0</v>
      </c>
      <c r="GO351" s="3">
        <f t="shared" si="417"/>
        <v>0</v>
      </c>
      <c r="GP351" s="3">
        <f t="shared" si="418"/>
        <v>0</v>
      </c>
      <c r="GR351" s="3">
        <v>1</v>
      </c>
      <c r="GS351" s="3">
        <v>1</v>
      </c>
      <c r="GT351" s="3">
        <v>0</v>
      </c>
      <c r="GU351" s="3" t="s">
        <v>3</v>
      </c>
      <c r="GV351" s="3">
        <f t="shared" si="419"/>
        <v>0</v>
      </c>
      <c r="GW351" s="3">
        <v>1</v>
      </c>
      <c r="GX351" s="3">
        <f t="shared" si="420"/>
        <v>0</v>
      </c>
      <c r="HA351" s="3">
        <v>0</v>
      </c>
      <c r="HB351" s="3">
        <v>0</v>
      </c>
      <c r="HC351" s="3">
        <f t="shared" si="421"/>
        <v>0</v>
      </c>
      <c r="HE351" s="3" t="s">
        <v>37</v>
      </c>
      <c r="HF351" s="3" t="s">
        <v>220</v>
      </c>
      <c r="HM351" s="3" t="s">
        <v>3</v>
      </c>
      <c r="HN351" s="3" t="s">
        <v>3</v>
      </c>
      <c r="HO351" s="3" t="s">
        <v>3</v>
      </c>
      <c r="HP351" s="3" t="s">
        <v>3</v>
      </c>
      <c r="HQ351" s="3" t="s">
        <v>3</v>
      </c>
      <c r="HS351" s="3">
        <v>0</v>
      </c>
      <c r="IK351" s="3">
        <v>0</v>
      </c>
    </row>
    <row r="352" spans="1:255" x14ac:dyDescent="0.25">
      <c r="A352" s="2">
        <v>17</v>
      </c>
      <c r="B352" s="2">
        <v>1</v>
      </c>
      <c r="C352" s="2"/>
      <c r="D352" s="2"/>
      <c r="E352" s="2" t="s">
        <v>425</v>
      </c>
      <c r="F352" s="2" t="s">
        <v>426</v>
      </c>
      <c r="G352" s="2" t="s">
        <v>427</v>
      </c>
      <c r="H352" s="2" t="s">
        <v>216</v>
      </c>
      <c r="I352" s="2">
        <v>2</v>
      </c>
      <c r="J352" s="2">
        <v>0</v>
      </c>
      <c r="K352" s="2">
        <v>2</v>
      </c>
      <c r="L352" s="2"/>
      <c r="M352" s="2"/>
      <c r="N352" s="2"/>
      <c r="O352" s="2">
        <f t="shared" si="395"/>
        <v>65785.66</v>
      </c>
      <c r="P352" s="2">
        <f t="shared" si="396"/>
        <v>65785.66</v>
      </c>
      <c r="Q352" s="2">
        <f t="shared" si="422"/>
        <v>0</v>
      </c>
      <c r="R352" s="2">
        <f t="shared" si="423"/>
        <v>0</v>
      </c>
      <c r="S352" s="2">
        <f t="shared" si="397"/>
        <v>0</v>
      </c>
      <c r="T352" s="2">
        <f t="shared" si="398"/>
        <v>0</v>
      </c>
      <c r="U352" s="2">
        <f t="shared" si="399"/>
        <v>0</v>
      </c>
      <c r="V352" s="2">
        <f t="shared" si="400"/>
        <v>0</v>
      </c>
      <c r="W352" s="2">
        <f t="shared" si="401"/>
        <v>0</v>
      </c>
      <c r="X352" s="2">
        <f t="shared" si="424"/>
        <v>0</v>
      </c>
      <c r="Y352" s="2">
        <f t="shared" si="425"/>
        <v>0</v>
      </c>
      <c r="Z352" s="2"/>
      <c r="AA352" s="2">
        <v>55944368</v>
      </c>
      <c r="AB352" s="2">
        <f t="shared" si="402"/>
        <v>32892.83</v>
      </c>
      <c r="AC352" s="2">
        <f t="shared" si="426"/>
        <v>32892.83</v>
      </c>
      <c r="AD352" s="2">
        <f t="shared" si="427"/>
        <v>0</v>
      </c>
      <c r="AE352" s="2">
        <f t="shared" si="428"/>
        <v>0</v>
      </c>
      <c r="AF352" s="2">
        <f t="shared" si="429"/>
        <v>0</v>
      </c>
      <c r="AG352" s="2">
        <f t="shared" si="404"/>
        <v>0</v>
      </c>
      <c r="AH352" s="2">
        <f t="shared" si="430"/>
        <v>0</v>
      </c>
      <c r="AI352" s="2">
        <f t="shared" si="431"/>
        <v>0</v>
      </c>
      <c r="AJ352" s="2">
        <f t="shared" si="406"/>
        <v>0</v>
      </c>
      <c r="AK352" s="2">
        <v>32892.83</v>
      </c>
      <c r="AL352" s="2">
        <v>32892.83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1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3</v>
      </c>
      <c r="BJ352" s="2" t="s">
        <v>426</v>
      </c>
      <c r="BK352" s="2"/>
      <c r="BL352" s="2"/>
      <c r="BM352" s="2">
        <v>400007</v>
      </c>
      <c r="BN352" s="2">
        <v>0</v>
      </c>
      <c r="BO352" s="2" t="s">
        <v>3</v>
      </c>
      <c r="BP352" s="2">
        <v>0</v>
      </c>
      <c r="BQ352" s="2">
        <v>214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0</v>
      </c>
      <c r="CA352" s="2">
        <v>0</v>
      </c>
      <c r="CB352" s="2" t="s">
        <v>3</v>
      </c>
      <c r="CC352" s="2"/>
      <c r="CD352" s="2"/>
      <c r="CE352" s="2">
        <v>1566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 t="shared" si="407"/>
        <v>65785.66</v>
      </c>
      <c r="CQ352" s="2">
        <f t="shared" si="408"/>
        <v>32892.83</v>
      </c>
      <c r="CR352" s="2">
        <f t="shared" si="432"/>
        <v>0</v>
      </c>
      <c r="CS352" s="2">
        <f t="shared" si="433"/>
        <v>0</v>
      </c>
      <c r="CT352" s="2">
        <f t="shared" si="409"/>
        <v>0</v>
      </c>
      <c r="CU352" s="2">
        <f t="shared" si="410"/>
        <v>0</v>
      </c>
      <c r="CV352" s="2">
        <f t="shared" si="411"/>
        <v>0</v>
      </c>
      <c r="CW352" s="2">
        <f t="shared" si="412"/>
        <v>0</v>
      </c>
      <c r="CX352" s="2">
        <f t="shared" si="413"/>
        <v>0</v>
      </c>
      <c r="CY352" s="2">
        <f t="shared" si="434"/>
        <v>0</v>
      </c>
      <c r="CZ352" s="2">
        <f t="shared" si="435"/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1013</v>
      </c>
      <c r="DV352" s="2" t="s">
        <v>216</v>
      </c>
      <c r="DW352" s="2" t="s">
        <v>216</v>
      </c>
      <c r="DX352" s="2">
        <v>1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55393904</v>
      </c>
      <c r="EF352" s="2">
        <v>214</v>
      </c>
      <c r="EG352" s="2" t="s">
        <v>217</v>
      </c>
      <c r="EH352" s="2">
        <v>0</v>
      </c>
      <c r="EI352" s="2" t="s">
        <v>3</v>
      </c>
      <c r="EJ352" s="2">
        <v>3</v>
      </c>
      <c r="EK352" s="2">
        <v>400007</v>
      </c>
      <c r="EL352" s="2" t="s">
        <v>217</v>
      </c>
      <c r="EM352" s="2" t="s">
        <v>218</v>
      </c>
      <c r="EN352" s="2"/>
      <c r="EO352" s="2" t="s">
        <v>3</v>
      </c>
      <c r="EP352" s="2"/>
      <c r="EQ352" s="2">
        <v>131088</v>
      </c>
      <c r="ER352" s="2">
        <v>0</v>
      </c>
      <c r="ES352" s="2">
        <v>32892.83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f t="shared" si="436"/>
        <v>65785.66</v>
      </c>
      <c r="FS352" s="2">
        <v>0</v>
      </c>
      <c r="FT352" s="2"/>
      <c r="FU352" s="2"/>
      <c r="FV352" s="2"/>
      <c r="FW352" s="2"/>
      <c r="FX352" s="2">
        <v>0</v>
      </c>
      <c r="FY352" s="2">
        <v>0</v>
      </c>
      <c r="FZ352" s="2"/>
      <c r="GA352" s="2" t="s">
        <v>428</v>
      </c>
      <c r="GB352" s="2"/>
      <c r="GC352" s="2"/>
      <c r="GD352" s="2">
        <v>1</v>
      </c>
      <c r="GE352" s="2"/>
      <c r="GF352" s="2">
        <v>1109355317</v>
      </c>
      <c r="GG352" s="2">
        <v>2</v>
      </c>
      <c r="GH352" s="2">
        <v>4</v>
      </c>
      <c r="GI352" s="2">
        <v>-2</v>
      </c>
      <c r="GJ352" s="2">
        <v>0</v>
      </c>
      <c r="GK352" s="2">
        <v>0</v>
      </c>
      <c r="GL352" s="2">
        <f t="shared" si="414"/>
        <v>0</v>
      </c>
      <c r="GM352" s="2">
        <f t="shared" si="415"/>
        <v>65785.66</v>
      </c>
      <c r="GN352" s="2">
        <f t="shared" si="416"/>
        <v>0</v>
      </c>
      <c r="GO352" s="2">
        <f t="shared" si="417"/>
        <v>0</v>
      </c>
      <c r="GP352" s="2">
        <f t="shared" si="418"/>
        <v>0</v>
      </c>
      <c r="GQ352" s="2"/>
      <c r="GR352" s="2">
        <v>1</v>
      </c>
      <c r="GS352" s="2">
        <v>2</v>
      </c>
      <c r="GT352" s="2">
        <v>0</v>
      </c>
      <c r="GU352" s="2" t="s">
        <v>3</v>
      </c>
      <c r="GV352" s="2">
        <f t="shared" si="419"/>
        <v>0</v>
      </c>
      <c r="GW352" s="2">
        <v>1</v>
      </c>
      <c r="GX352" s="2">
        <f t="shared" si="420"/>
        <v>0</v>
      </c>
      <c r="GY352" s="2"/>
      <c r="GZ352" s="2"/>
      <c r="HA352" s="2">
        <v>0</v>
      </c>
      <c r="HB352" s="2">
        <v>0</v>
      </c>
      <c r="HC352" s="2">
        <f t="shared" si="421"/>
        <v>0</v>
      </c>
      <c r="HD352" s="2"/>
      <c r="HE352" s="2" t="s">
        <v>37</v>
      </c>
      <c r="HF352" s="2" t="s">
        <v>220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5">
      <c r="A353" s="3">
        <v>17</v>
      </c>
      <c r="B353" s="3">
        <v>1</v>
      </c>
      <c r="E353" s="3" t="s">
        <v>425</v>
      </c>
      <c r="F353" s="3" t="s">
        <v>426</v>
      </c>
      <c r="G353" s="3" t="s">
        <v>427</v>
      </c>
      <c r="H353" s="3" t="s">
        <v>216</v>
      </c>
      <c r="I353" s="3">
        <v>2</v>
      </c>
      <c r="J353" s="3">
        <v>0</v>
      </c>
      <c r="K353" s="3">
        <v>2</v>
      </c>
      <c r="O353" s="3">
        <f t="shared" si="395"/>
        <v>497997.45</v>
      </c>
      <c r="P353" s="3">
        <f t="shared" si="396"/>
        <v>497997.45</v>
      </c>
      <c r="Q353" s="3">
        <f t="shared" si="422"/>
        <v>0</v>
      </c>
      <c r="R353" s="3">
        <f t="shared" si="423"/>
        <v>0</v>
      </c>
      <c r="S353" s="3">
        <f t="shared" si="397"/>
        <v>0</v>
      </c>
      <c r="T353" s="3">
        <f t="shared" si="398"/>
        <v>0</v>
      </c>
      <c r="U353" s="3">
        <f t="shared" si="399"/>
        <v>0</v>
      </c>
      <c r="V353" s="3">
        <f t="shared" si="400"/>
        <v>0</v>
      </c>
      <c r="W353" s="3">
        <f t="shared" si="401"/>
        <v>0</v>
      </c>
      <c r="X353" s="3">
        <f t="shared" si="424"/>
        <v>0</v>
      </c>
      <c r="Y353" s="3">
        <f t="shared" si="425"/>
        <v>0</v>
      </c>
      <c r="AA353" s="3">
        <v>55944370</v>
      </c>
      <c r="AB353" s="3">
        <f t="shared" si="402"/>
        <v>32892.83</v>
      </c>
      <c r="AC353" s="3">
        <f t="shared" si="426"/>
        <v>32892.83</v>
      </c>
      <c r="AD353" s="3">
        <f t="shared" si="427"/>
        <v>0</v>
      </c>
      <c r="AE353" s="3">
        <f t="shared" si="428"/>
        <v>0</v>
      </c>
      <c r="AF353" s="3">
        <f t="shared" si="429"/>
        <v>0</v>
      </c>
      <c r="AG353" s="3">
        <f t="shared" si="404"/>
        <v>0</v>
      </c>
      <c r="AH353" s="3">
        <f t="shared" si="430"/>
        <v>0</v>
      </c>
      <c r="AI353" s="3">
        <f t="shared" si="431"/>
        <v>0</v>
      </c>
      <c r="AJ353" s="3">
        <f t="shared" si="406"/>
        <v>0</v>
      </c>
      <c r="AK353" s="3">
        <v>32892.83</v>
      </c>
      <c r="AL353" s="3">
        <v>32892.83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1</v>
      </c>
      <c r="AW353" s="3">
        <v>1</v>
      </c>
      <c r="AZ353" s="3">
        <v>1</v>
      </c>
      <c r="BA353" s="3">
        <v>1</v>
      </c>
      <c r="BB353" s="3">
        <v>1</v>
      </c>
      <c r="BC353" s="3">
        <v>7.57</v>
      </c>
      <c r="BD353" s="3" t="s">
        <v>3</v>
      </c>
      <c r="BE353" s="3" t="s">
        <v>3</v>
      </c>
      <c r="BF353" s="3" t="s">
        <v>3</v>
      </c>
      <c r="BG353" s="3" t="s">
        <v>3</v>
      </c>
      <c r="BH353" s="3">
        <v>3</v>
      </c>
      <c r="BI353" s="3">
        <v>3</v>
      </c>
      <c r="BJ353" s="3" t="s">
        <v>426</v>
      </c>
      <c r="BM353" s="3">
        <v>400007</v>
      </c>
      <c r="BN353" s="3">
        <v>0</v>
      </c>
      <c r="BO353" s="3" t="s">
        <v>3</v>
      </c>
      <c r="BP353" s="3">
        <v>0</v>
      </c>
      <c r="BQ353" s="3">
        <v>214</v>
      </c>
      <c r="BR353" s="3">
        <v>0</v>
      </c>
      <c r="BS353" s="3">
        <v>1</v>
      </c>
      <c r="BT353" s="3">
        <v>1</v>
      </c>
      <c r="BU353" s="3">
        <v>1</v>
      </c>
      <c r="BV353" s="3">
        <v>1</v>
      </c>
      <c r="BW353" s="3">
        <v>1</v>
      </c>
      <c r="BX353" s="3">
        <v>1</v>
      </c>
      <c r="BY353" s="3" t="s">
        <v>3</v>
      </c>
      <c r="BZ353" s="3">
        <v>0</v>
      </c>
      <c r="CA353" s="3">
        <v>0</v>
      </c>
      <c r="CB353" s="3" t="s">
        <v>3</v>
      </c>
      <c r="CE353" s="3">
        <v>1566</v>
      </c>
      <c r="CF353" s="3">
        <v>0</v>
      </c>
      <c r="CG353" s="3">
        <v>0</v>
      </c>
      <c r="CM353" s="3">
        <v>0</v>
      </c>
      <c r="CN353" s="3" t="s">
        <v>3</v>
      </c>
      <c r="CO353" s="3">
        <v>0</v>
      </c>
      <c r="CP353" s="3">
        <f t="shared" si="407"/>
        <v>497997.45</v>
      </c>
      <c r="CQ353" s="3">
        <f t="shared" si="408"/>
        <v>248998.72</v>
      </c>
      <c r="CR353" s="3">
        <f t="shared" si="432"/>
        <v>0</v>
      </c>
      <c r="CS353" s="3">
        <f t="shared" si="433"/>
        <v>0</v>
      </c>
      <c r="CT353" s="3">
        <f t="shared" si="409"/>
        <v>0</v>
      </c>
      <c r="CU353" s="3">
        <f t="shared" si="410"/>
        <v>0</v>
      </c>
      <c r="CV353" s="3">
        <f t="shared" si="411"/>
        <v>0</v>
      </c>
      <c r="CW353" s="3">
        <f t="shared" si="412"/>
        <v>0</v>
      </c>
      <c r="CX353" s="3">
        <f t="shared" si="413"/>
        <v>0</v>
      </c>
      <c r="CY353" s="3">
        <f t="shared" si="434"/>
        <v>0</v>
      </c>
      <c r="CZ353" s="3">
        <f t="shared" si="435"/>
        <v>0</v>
      </c>
      <c r="DC353" s="3" t="s">
        <v>3</v>
      </c>
      <c r="DD353" s="3" t="s">
        <v>3</v>
      </c>
      <c r="DE353" s="3" t="s">
        <v>3</v>
      </c>
      <c r="DF353" s="3" t="s">
        <v>3</v>
      </c>
      <c r="DG353" s="3" t="s">
        <v>3</v>
      </c>
      <c r="DH353" s="3" t="s">
        <v>3</v>
      </c>
      <c r="DI353" s="3" t="s">
        <v>3</v>
      </c>
      <c r="DJ353" s="3" t="s">
        <v>3</v>
      </c>
      <c r="DK353" s="3" t="s">
        <v>3</v>
      </c>
      <c r="DL353" s="3" t="s">
        <v>3</v>
      </c>
      <c r="DM353" s="3" t="s">
        <v>3</v>
      </c>
      <c r="DN353" s="3">
        <v>0</v>
      </c>
      <c r="DO353" s="3">
        <v>0</v>
      </c>
      <c r="DP353" s="3">
        <v>1</v>
      </c>
      <c r="DQ353" s="3">
        <v>1</v>
      </c>
      <c r="DU353" s="3">
        <v>1013</v>
      </c>
      <c r="DV353" s="3" t="s">
        <v>216</v>
      </c>
      <c r="DW353" s="3" t="s">
        <v>216</v>
      </c>
      <c r="DX353" s="3">
        <v>1</v>
      </c>
      <c r="DZ353" s="3" t="s">
        <v>3</v>
      </c>
      <c r="EA353" s="3" t="s">
        <v>3</v>
      </c>
      <c r="EB353" s="3" t="s">
        <v>3</v>
      </c>
      <c r="EC353" s="3" t="s">
        <v>3</v>
      </c>
      <c r="EE353" s="3">
        <v>55393904</v>
      </c>
      <c r="EF353" s="3">
        <v>214</v>
      </c>
      <c r="EG353" s="3" t="s">
        <v>217</v>
      </c>
      <c r="EH353" s="3">
        <v>0</v>
      </c>
      <c r="EI353" s="3" t="s">
        <v>3</v>
      </c>
      <c r="EJ353" s="3">
        <v>3</v>
      </c>
      <c r="EK353" s="3">
        <v>400007</v>
      </c>
      <c r="EL353" s="3" t="s">
        <v>217</v>
      </c>
      <c r="EM353" s="3" t="s">
        <v>218</v>
      </c>
      <c r="EO353" s="3" t="s">
        <v>3</v>
      </c>
      <c r="EQ353" s="3">
        <v>131088</v>
      </c>
      <c r="ER353" s="3">
        <v>0</v>
      </c>
      <c r="ES353" s="3">
        <v>32892.83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5</v>
      </c>
      <c r="FC353" s="3">
        <v>1</v>
      </c>
      <c r="FD353" s="3">
        <v>18</v>
      </c>
      <c r="FF353" s="3">
        <v>291433.38</v>
      </c>
      <c r="FQ353" s="3">
        <v>0</v>
      </c>
      <c r="FR353" s="3">
        <f t="shared" si="436"/>
        <v>497997.45</v>
      </c>
      <c r="FS353" s="3">
        <v>0</v>
      </c>
      <c r="FX353" s="3">
        <v>0</v>
      </c>
      <c r="FY353" s="3">
        <v>0</v>
      </c>
      <c r="GA353" s="3" t="s">
        <v>428</v>
      </c>
      <c r="GD353" s="3">
        <v>1</v>
      </c>
      <c r="GF353" s="3">
        <v>1109355317</v>
      </c>
      <c r="GG353" s="3">
        <v>2</v>
      </c>
      <c r="GH353" s="3">
        <v>3</v>
      </c>
      <c r="GI353" s="3">
        <v>3</v>
      </c>
      <c r="GJ353" s="3">
        <v>0</v>
      </c>
      <c r="GK353" s="3">
        <v>0</v>
      </c>
      <c r="GL353" s="3">
        <f t="shared" si="414"/>
        <v>0</v>
      </c>
      <c r="GM353" s="3">
        <f t="shared" si="415"/>
        <v>497997.45</v>
      </c>
      <c r="GN353" s="3">
        <f t="shared" si="416"/>
        <v>0</v>
      </c>
      <c r="GO353" s="3">
        <f t="shared" si="417"/>
        <v>0</v>
      </c>
      <c r="GP353" s="3">
        <f t="shared" si="418"/>
        <v>0</v>
      </c>
      <c r="GR353" s="3">
        <v>1</v>
      </c>
      <c r="GS353" s="3">
        <v>1</v>
      </c>
      <c r="GT353" s="3">
        <v>0</v>
      </c>
      <c r="GU353" s="3" t="s">
        <v>3</v>
      </c>
      <c r="GV353" s="3">
        <f t="shared" si="419"/>
        <v>0</v>
      </c>
      <c r="GW353" s="3">
        <v>1</v>
      </c>
      <c r="GX353" s="3">
        <f t="shared" si="420"/>
        <v>0</v>
      </c>
      <c r="HA353" s="3">
        <v>0</v>
      </c>
      <c r="HB353" s="3">
        <v>0</v>
      </c>
      <c r="HC353" s="3">
        <f t="shared" si="421"/>
        <v>0</v>
      </c>
      <c r="HE353" s="3" t="s">
        <v>37</v>
      </c>
      <c r="HF353" s="3" t="s">
        <v>220</v>
      </c>
      <c r="HM353" s="3" t="s">
        <v>3</v>
      </c>
      <c r="HN353" s="3" t="s">
        <v>3</v>
      </c>
      <c r="HO353" s="3" t="s">
        <v>3</v>
      </c>
      <c r="HP353" s="3" t="s">
        <v>3</v>
      </c>
      <c r="HQ353" s="3" t="s">
        <v>3</v>
      </c>
      <c r="HS353" s="3">
        <v>0</v>
      </c>
      <c r="IK353" s="3">
        <v>0</v>
      </c>
    </row>
    <row r="354" spans="1:255" x14ac:dyDescent="0.25">
      <c r="A354" s="2">
        <v>17</v>
      </c>
      <c r="B354" s="2">
        <v>1</v>
      </c>
      <c r="C354" s="2"/>
      <c r="D354" s="2"/>
      <c r="E354" s="2" t="s">
        <v>429</v>
      </c>
      <c r="F354" s="2" t="s">
        <v>430</v>
      </c>
      <c r="G354" s="2" t="s">
        <v>431</v>
      </c>
      <c r="H354" s="2" t="s">
        <v>216</v>
      </c>
      <c r="I354" s="2">
        <v>1</v>
      </c>
      <c r="J354" s="2">
        <v>0</v>
      </c>
      <c r="K354" s="2">
        <v>1</v>
      </c>
      <c r="L354" s="2"/>
      <c r="M354" s="2"/>
      <c r="N354" s="2"/>
      <c r="O354" s="2">
        <f t="shared" si="395"/>
        <v>33228.47</v>
      </c>
      <c r="P354" s="2">
        <f t="shared" si="396"/>
        <v>33228.47</v>
      </c>
      <c r="Q354" s="2">
        <f t="shared" si="422"/>
        <v>0</v>
      </c>
      <c r="R354" s="2">
        <f t="shared" si="423"/>
        <v>0</v>
      </c>
      <c r="S354" s="2">
        <f t="shared" si="397"/>
        <v>0</v>
      </c>
      <c r="T354" s="2">
        <f t="shared" si="398"/>
        <v>0</v>
      </c>
      <c r="U354" s="2">
        <f t="shared" si="399"/>
        <v>0</v>
      </c>
      <c r="V354" s="2">
        <f t="shared" si="400"/>
        <v>0</v>
      </c>
      <c r="W354" s="2">
        <f t="shared" si="401"/>
        <v>0</v>
      </c>
      <c r="X354" s="2">
        <f t="shared" si="424"/>
        <v>0</v>
      </c>
      <c r="Y354" s="2">
        <f t="shared" si="425"/>
        <v>0</v>
      </c>
      <c r="Z354" s="2"/>
      <c r="AA354" s="2">
        <v>55944368</v>
      </c>
      <c r="AB354" s="2">
        <f t="shared" si="402"/>
        <v>33228.47</v>
      </c>
      <c r="AC354" s="2">
        <f t="shared" si="426"/>
        <v>33228.47</v>
      </c>
      <c r="AD354" s="2">
        <f t="shared" si="427"/>
        <v>0</v>
      </c>
      <c r="AE354" s="2">
        <f t="shared" si="428"/>
        <v>0</v>
      </c>
      <c r="AF354" s="2">
        <f t="shared" si="429"/>
        <v>0</v>
      </c>
      <c r="AG354" s="2">
        <f t="shared" si="404"/>
        <v>0</v>
      </c>
      <c r="AH354" s="2">
        <f t="shared" si="430"/>
        <v>0</v>
      </c>
      <c r="AI354" s="2">
        <f t="shared" si="431"/>
        <v>0</v>
      </c>
      <c r="AJ354" s="2">
        <f t="shared" si="406"/>
        <v>0</v>
      </c>
      <c r="AK354" s="2">
        <v>33228.47</v>
      </c>
      <c r="AL354" s="2">
        <v>33228.47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1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3</v>
      </c>
      <c r="BI354" s="2">
        <v>3</v>
      </c>
      <c r="BJ354" s="2" t="s">
        <v>430</v>
      </c>
      <c r="BK354" s="2"/>
      <c r="BL354" s="2"/>
      <c r="BM354" s="2">
        <v>400007</v>
      </c>
      <c r="BN354" s="2">
        <v>0</v>
      </c>
      <c r="BO354" s="2" t="s">
        <v>3</v>
      </c>
      <c r="BP354" s="2">
        <v>0</v>
      </c>
      <c r="BQ354" s="2">
        <v>214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0</v>
      </c>
      <c r="CA354" s="2">
        <v>0</v>
      </c>
      <c r="CB354" s="2" t="s">
        <v>3</v>
      </c>
      <c r="CC354" s="2"/>
      <c r="CD354" s="2"/>
      <c r="CE354" s="2">
        <v>1566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3</v>
      </c>
      <c r="CO354" s="2">
        <v>0</v>
      </c>
      <c r="CP354" s="2">
        <f t="shared" si="407"/>
        <v>33228.47</v>
      </c>
      <c r="CQ354" s="2">
        <f t="shared" si="408"/>
        <v>33228.47</v>
      </c>
      <c r="CR354" s="2">
        <f t="shared" si="432"/>
        <v>0</v>
      </c>
      <c r="CS354" s="2">
        <f t="shared" si="433"/>
        <v>0</v>
      </c>
      <c r="CT354" s="2">
        <f t="shared" si="409"/>
        <v>0</v>
      </c>
      <c r="CU354" s="2">
        <f t="shared" si="410"/>
        <v>0</v>
      </c>
      <c r="CV354" s="2">
        <f t="shared" si="411"/>
        <v>0</v>
      </c>
      <c r="CW354" s="2">
        <f t="shared" si="412"/>
        <v>0</v>
      </c>
      <c r="CX354" s="2">
        <f t="shared" si="413"/>
        <v>0</v>
      </c>
      <c r="CY354" s="2">
        <f t="shared" si="434"/>
        <v>0</v>
      </c>
      <c r="CZ354" s="2">
        <f t="shared" si="435"/>
        <v>0</v>
      </c>
      <c r="DA354" s="2"/>
      <c r="DB354" s="2"/>
      <c r="DC354" s="2" t="s">
        <v>3</v>
      </c>
      <c r="DD354" s="2" t="s">
        <v>3</v>
      </c>
      <c r="DE354" s="2" t="s">
        <v>3</v>
      </c>
      <c r="DF354" s="2" t="s">
        <v>3</v>
      </c>
      <c r="DG354" s="2" t="s">
        <v>3</v>
      </c>
      <c r="DH354" s="2" t="s">
        <v>3</v>
      </c>
      <c r="DI354" s="2" t="s">
        <v>3</v>
      </c>
      <c r="DJ354" s="2" t="s">
        <v>3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1013</v>
      </c>
      <c r="DV354" s="2" t="s">
        <v>216</v>
      </c>
      <c r="DW354" s="2" t="s">
        <v>216</v>
      </c>
      <c r="DX354" s="2">
        <v>1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55393904</v>
      </c>
      <c r="EF354" s="2">
        <v>214</v>
      </c>
      <c r="EG354" s="2" t="s">
        <v>217</v>
      </c>
      <c r="EH354" s="2">
        <v>0</v>
      </c>
      <c r="EI354" s="2" t="s">
        <v>3</v>
      </c>
      <c r="EJ354" s="2">
        <v>3</v>
      </c>
      <c r="EK354" s="2">
        <v>400007</v>
      </c>
      <c r="EL354" s="2" t="s">
        <v>217</v>
      </c>
      <c r="EM354" s="2" t="s">
        <v>218</v>
      </c>
      <c r="EN354" s="2"/>
      <c r="EO354" s="2" t="s">
        <v>3</v>
      </c>
      <c r="EP354" s="2"/>
      <c r="EQ354" s="2">
        <v>131088</v>
      </c>
      <c r="ER354" s="2">
        <v>0</v>
      </c>
      <c r="ES354" s="2">
        <v>33228.47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f t="shared" si="436"/>
        <v>33228.47</v>
      </c>
      <c r="FS354" s="2">
        <v>0</v>
      </c>
      <c r="FT354" s="2"/>
      <c r="FU354" s="2"/>
      <c r="FV354" s="2"/>
      <c r="FW354" s="2"/>
      <c r="FX354" s="2">
        <v>0</v>
      </c>
      <c r="FY354" s="2">
        <v>0</v>
      </c>
      <c r="FZ354" s="2"/>
      <c r="GA354" s="2" t="s">
        <v>432</v>
      </c>
      <c r="GB354" s="2"/>
      <c r="GC354" s="2"/>
      <c r="GD354" s="2">
        <v>1</v>
      </c>
      <c r="GE354" s="2"/>
      <c r="GF354" s="2">
        <v>-212421902</v>
      </c>
      <c r="GG354" s="2">
        <v>2</v>
      </c>
      <c r="GH354" s="2">
        <v>4</v>
      </c>
      <c r="GI354" s="2">
        <v>-2</v>
      </c>
      <c r="GJ354" s="2">
        <v>0</v>
      </c>
      <c r="GK354" s="2">
        <v>0</v>
      </c>
      <c r="GL354" s="2">
        <f t="shared" si="414"/>
        <v>0</v>
      </c>
      <c r="GM354" s="2">
        <f t="shared" si="415"/>
        <v>33228.47</v>
      </c>
      <c r="GN354" s="2">
        <f t="shared" si="416"/>
        <v>0</v>
      </c>
      <c r="GO354" s="2">
        <f t="shared" si="417"/>
        <v>0</v>
      </c>
      <c r="GP354" s="2">
        <f t="shared" si="418"/>
        <v>0</v>
      </c>
      <c r="GQ354" s="2"/>
      <c r="GR354" s="2">
        <v>1</v>
      </c>
      <c r="GS354" s="2">
        <v>2</v>
      </c>
      <c r="GT354" s="2">
        <v>0</v>
      </c>
      <c r="GU354" s="2" t="s">
        <v>3</v>
      </c>
      <c r="GV354" s="2">
        <f t="shared" si="419"/>
        <v>0</v>
      </c>
      <c r="GW354" s="2">
        <v>1</v>
      </c>
      <c r="GX354" s="2">
        <f t="shared" si="420"/>
        <v>0</v>
      </c>
      <c r="GY354" s="2"/>
      <c r="GZ354" s="2"/>
      <c r="HA354" s="2">
        <v>0</v>
      </c>
      <c r="HB354" s="2">
        <v>0</v>
      </c>
      <c r="HC354" s="2">
        <f t="shared" si="421"/>
        <v>0</v>
      </c>
      <c r="HD354" s="2"/>
      <c r="HE354" s="2" t="s">
        <v>37</v>
      </c>
      <c r="HF354" s="2" t="s">
        <v>220</v>
      </c>
      <c r="HG354" s="2"/>
      <c r="HH354" s="2"/>
      <c r="HI354" s="2"/>
      <c r="HJ354" s="2"/>
      <c r="HK354" s="2"/>
      <c r="HL354" s="2"/>
      <c r="HM354" s="2" t="s">
        <v>3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5">
      <c r="A355" s="3">
        <v>17</v>
      </c>
      <c r="B355" s="3">
        <v>1</v>
      </c>
      <c r="E355" s="3" t="s">
        <v>429</v>
      </c>
      <c r="F355" s="3" t="s">
        <v>430</v>
      </c>
      <c r="G355" s="3" t="s">
        <v>431</v>
      </c>
      <c r="H355" s="3" t="s">
        <v>216</v>
      </c>
      <c r="I355" s="3">
        <v>1</v>
      </c>
      <c r="J355" s="3">
        <v>0</v>
      </c>
      <c r="K355" s="3">
        <v>1</v>
      </c>
      <c r="O355" s="3">
        <f t="shared" si="395"/>
        <v>251539.52</v>
      </c>
      <c r="P355" s="3">
        <f t="shared" si="396"/>
        <v>251539.52</v>
      </c>
      <c r="Q355" s="3">
        <f t="shared" si="422"/>
        <v>0</v>
      </c>
      <c r="R355" s="3">
        <f t="shared" si="423"/>
        <v>0</v>
      </c>
      <c r="S355" s="3">
        <f t="shared" si="397"/>
        <v>0</v>
      </c>
      <c r="T355" s="3">
        <f t="shared" si="398"/>
        <v>0</v>
      </c>
      <c r="U355" s="3">
        <f t="shared" si="399"/>
        <v>0</v>
      </c>
      <c r="V355" s="3">
        <f t="shared" si="400"/>
        <v>0</v>
      </c>
      <c r="W355" s="3">
        <f t="shared" si="401"/>
        <v>0</v>
      </c>
      <c r="X355" s="3">
        <f t="shared" si="424"/>
        <v>0</v>
      </c>
      <c r="Y355" s="3">
        <f t="shared" si="425"/>
        <v>0</v>
      </c>
      <c r="AA355" s="3">
        <v>55944370</v>
      </c>
      <c r="AB355" s="3">
        <f t="shared" si="402"/>
        <v>33228.47</v>
      </c>
      <c r="AC355" s="3">
        <f t="shared" si="426"/>
        <v>33228.47</v>
      </c>
      <c r="AD355" s="3">
        <f t="shared" si="427"/>
        <v>0</v>
      </c>
      <c r="AE355" s="3">
        <f t="shared" si="428"/>
        <v>0</v>
      </c>
      <c r="AF355" s="3">
        <f t="shared" si="429"/>
        <v>0</v>
      </c>
      <c r="AG355" s="3">
        <f t="shared" si="404"/>
        <v>0</v>
      </c>
      <c r="AH355" s="3">
        <f t="shared" si="430"/>
        <v>0</v>
      </c>
      <c r="AI355" s="3">
        <f t="shared" si="431"/>
        <v>0</v>
      </c>
      <c r="AJ355" s="3">
        <f t="shared" si="406"/>
        <v>0</v>
      </c>
      <c r="AK355" s="3">
        <v>33228.47</v>
      </c>
      <c r="AL355" s="3">
        <v>33228.47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1</v>
      </c>
      <c r="AW355" s="3">
        <v>1</v>
      </c>
      <c r="AZ355" s="3">
        <v>1</v>
      </c>
      <c r="BA355" s="3">
        <v>1</v>
      </c>
      <c r="BB355" s="3">
        <v>1</v>
      </c>
      <c r="BC355" s="3">
        <v>7.57</v>
      </c>
      <c r="BD355" s="3" t="s">
        <v>3</v>
      </c>
      <c r="BE355" s="3" t="s">
        <v>3</v>
      </c>
      <c r="BF355" s="3" t="s">
        <v>3</v>
      </c>
      <c r="BG355" s="3" t="s">
        <v>3</v>
      </c>
      <c r="BH355" s="3">
        <v>3</v>
      </c>
      <c r="BI355" s="3">
        <v>3</v>
      </c>
      <c r="BJ355" s="3" t="s">
        <v>430</v>
      </c>
      <c r="BM355" s="3">
        <v>400007</v>
      </c>
      <c r="BN355" s="3">
        <v>0</v>
      </c>
      <c r="BO355" s="3" t="s">
        <v>3</v>
      </c>
      <c r="BP355" s="3">
        <v>0</v>
      </c>
      <c r="BQ355" s="3">
        <v>214</v>
      </c>
      <c r="BR355" s="3">
        <v>0</v>
      </c>
      <c r="BS355" s="3">
        <v>1</v>
      </c>
      <c r="BT355" s="3">
        <v>1</v>
      </c>
      <c r="BU355" s="3">
        <v>1</v>
      </c>
      <c r="BV355" s="3">
        <v>1</v>
      </c>
      <c r="BW355" s="3">
        <v>1</v>
      </c>
      <c r="BX355" s="3">
        <v>1</v>
      </c>
      <c r="BY355" s="3" t="s">
        <v>3</v>
      </c>
      <c r="BZ355" s="3">
        <v>0</v>
      </c>
      <c r="CA355" s="3">
        <v>0</v>
      </c>
      <c r="CB355" s="3" t="s">
        <v>3</v>
      </c>
      <c r="CE355" s="3">
        <v>1566</v>
      </c>
      <c r="CF355" s="3">
        <v>0</v>
      </c>
      <c r="CG355" s="3">
        <v>0</v>
      </c>
      <c r="CM355" s="3">
        <v>0</v>
      </c>
      <c r="CN355" s="3" t="s">
        <v>3</v>
      </c>
      <c r="CO355" s="3">
        <v>0</v>
      </c>
      <c r="CP355" s="3">
        <f t="shared" si="407"/>
        <v>251539.52</v>
      </c>
      <c r="CQ355" s="3">
        <f t="shared" si="408"/>
        <v>251539.52</v>
      </c>
      <c r="CR355" s="3">
        <f t="shared" si="432"/>
        <v>0</v>
      </c>
      <c r="CS355" s="3">
        <f t="shared" si="433"/>
        <v>0</v>
      </c>
      <c r="CT355" s="3">
        <f t="shared" si="409"/>
        <v>0</v>
      </c>
      <c r="CU355" s="3">
        <f t="shared" si="410"/>
        <v>0</v>
      </c>
      <c r="CV355" s="3">
        <f t="shared" si="411"/>
        <v>0</v>
      </c>
      <c r="CW355" s="3">
        <f t="shared" si="412"/>
        <v>0</v>
      </c>
      <c r="CX355" s="3">
        <f t="shared" si="413"/>
        <v>0</v>
      </c>
      <c r="CY355" s="3">
        <f t="shared" si="434"/>
        <v>0</v>
      </c>
      <c r="CZ355" s="3">
        <f t="shared" si="435"/>
        <v>0</v>
      </c>
      <c r="DC355" s="3" t="s">
        <v>3</v>
      </c>
      <c r="DD355" s="3" t="s">
        <v>3</v>
      </c>
      <c r="DE355" s="3" t="s">
        <v>3</v>
      </c>
      <c r="DF355" s="3" t="s">
        <v>3</v>
      </c>
      <c r="DG355" s="3" t="s">
        <v>3</v>
      </c>
      <c r="DH355" s="3" t="s">
        <v>3</v>
      </c>
      <c r="DI355" s="3" t="s">
        <v>3</v>
      </c>
      <c r="DJ355" s="3" t="s">
        <v>3</v>
      </c>
      <c r="DK355" s="3" t="s">
        <v>3</v>
      </c>
      <c r="DL355" s="3" t="s">
        <v>3</v>
      </c>
      <c r="DM355" s="3" t="s">
        <v>3</v>
      </c>
      <c r="DN355" s="3">
        <v>0</v>
      </c>
      <c r="DO355" s="3">
        <v>0</v>
      </c>
      <c r="DP355" s="3">
        <v>1</v>
      </c>
      <c r="DQ355" s="3">
        <v>1</v>
      </c>
      <c r="DU355" s="3">
        <v>1013</v>
      </c>
      <c r="DV355" s="3" t="s">
        <v>216</v>
      </c>
      <c r="DW355" s="3" t="s">
        <v>216</v>
      </c>
      <c r="DX355" s="3">
        <v>1</v>
      </c>
      <c r="DZ355" s="3" t="s">
        <v>3</v>
      </c>
      <c r="EA355" s="3" t="s">
        <v>3</v>
      </c>
      <c r="EB355" s="3" t="s">
        <v>3</v>
      </c>
      <c r="EC355" s="3" t="s">
        <v>3</v>
      </c>
      <c r="EE355" s="3">
        <v>55393904</v>
      </c>
      <c r="EF355" s="3">
        <v>214</v>
      </c>
      <c r="EG355" s="3" t="s">
        <v>217</v>
      </c>
      <c r="EH355" s="3">
        <v>0</v>
      </c>
      <c r="EI355" s="3" t="s">
        <v>3</v>
      </c>
      <c r="EJ355" s="3">
        <v>3</v>
      </c>
      <c r="EK355" s="3">
        <v>400007</v>
      </c>
      <c r="EL355" s="3" t="s">
        <v>217</v>
      </c>
      <c r="EM355" s="3" t="s">
        <v>218</v>
      </c>
      <c r="EO355" s="3" t="s">
        <v>3</v>
      </c>
      <c r="EQ355" s="3">
        <v>131088</v>
      </c>
      <c r="ER355" s="3">
        <v>0</v>
      </c>
      <c r="ES355" s="3">
        <v>33228.47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5</v>
      </c>
      <c r="FC355" s="3">
        <v>1</v>
      </c>
      <c r="FD355" s="3">
        <v>18</v>
      </c>
      <c r="FF355" s="3">
        <v>294407.19</v>
      </c>
      <c r="FQ355" s="3">
        <v>0</v>
      </c>
      <c r="FR355" s="3">
        <f t="shared" si="436"/>
        <v>251539.52</v>
      </c>
      <c r="FS355" s="3">
        <v>0</v>
      </c>
      <c r="FX355" s="3">
        <v>0</v>
      </c>
      <c r="FY355" s="3">
        <v>0</v>
      </c>
      <c r="GA355" s="3" t="s">
        <v>432</v>
      </c>
      <c r="GD355" s="3">
        <v>1</v>
      </c>
      <c r="GF355" s="3">
        <v>-212421902</v>
      </c>
      <c r="GG355" s="3">
        <v>2</v>
      </c>
      <c r="GH355" s="3">
        <v>3</v>
      </c>
      <c r="GI355" s="3">
        <v>3</v>
      </c>
      <c r="GJ355" s="3">
        <v>0</v>
      </c>
      <c r="GK355" s="3">
        <v>0</v>
      </c>
      <c r="GL355" s="3">
        <f t="shared" si="414"/>
        <v>0</v>
      </c>
      <c r="GM355" s="3">
        <f t="shared" si="415"/>
        <v>251539.52</v>
      </c>
      <c r="GN355" s="3">
        <f t="shared" si="416"/>
        <v>0</v>
      </c>
      <c r="GO355" s="3">
        <f t="shared" si="417"/>
        <v>0</v>
      </c>
      <c r="GP355" s="3">
        <f t="shared" si="418"/>
        <v>0</v>
      </c>
      <c r="GR355" s="3">
        <v>1</v>
      </c>
      <c r="GS355" s="3">
        <v>1</v>
      </c>
      <c r="GT355" s="3">
        <v>0</v>
      </c>
      <c r="GU355" s="3" t="s">
        <v>3</v>
      </c>
      <c r="GV355" s="3">
        <f t="shared" si="419"/>
        <v>0</v>
      </c>
      <c r="GW355" s="3">
        <v>1</v>
      </c>
      <c r="GX355" s="3">
        <f t="shared" si="420"/>
        <v>0</v>
      </c>
      <c r="HA355" s="3">
        <v>0</v>
      </c>
      <c r="HB355" s="3">
        <v>0</v>
      </c>
      <c r="HC355" s="3">
        <f t="shared" si="421"/>
        <v>0</v>
      </c>
      <c r="HE355" s="3" t="s">
        <v>37</v>
      </c>
      <c r="HF355" s="3" t="s">
        <v>220</v>
      </c>
      <c r="HM355" s="3" t="s">
        <v>3</v>
      </c>
      <c r="HN355" s="3" t="s">
        <v>3</v>
      </c>
      <c r="HO355" s="3" t="s">
        <v>3</v>
      </c>
      <c r="HP355" s="3" t="s">
        <v>3</v>
      </c>
      <c r="HQ355" s="3" t="s">
        <v>3</v>
      </c>
      <c r="HS355" s="3">
        <v>0</v>
      </c>
      <c r="IK355" s="3">
        <v>0</v>
      </c>
    </row>
    <row r="356" spans="1:255" x14ac:dyDescent="0.25">
      <c r="A356" s="2">
        <v>17</v>
      </c>
      <c r="B356" s="2">
        <v>1</v>
      </c>
      <c r="C356" s="2"/>
      <c r="D356" s="2"/>
      <c r="E356" s="2" t="s">
        <v>433</v>
      </c>
      <c r="F356" s="2" t="s">
        <v>434</v>
      </c>
      <c r="G356" s="2" t="s">
        <v>435</v>
      </c>
      <c r="H356" s="2" t="s">
        <v>216</v>
      </c>
      <c r="I356" s="2">
        <v>2</v>
      </c>
      <c r="J356" s="2">
        <v>0</v>
      </c>
      <c r="K356" s="2">
        <v>2</v>
      </c>
      <c r="L356" s="2"/>
      <c r="M356" s="2"/>
      <c r="N356" s="2"/>
      <c r="O356" s="2">
        <f t="shared" si="395"/>
        <v>56436.46</v>
      </c>
      <c r="P356" s="2">
        <f t="shared" si="396"/>
        <v>56436.46</v>
      </c>
      <c r="Q356" s="2">
        <f t="shared" si="422"/>
        <v>0</v>
      </c>
      <c r="R356" s="2">
        <f t="shared" si="423"/>
        <v>0</v>
      </c>
      <c r="S356" s="2">
        <f t="shared" si="397"/>
        <v>0</v>
      </c>
      <c r="T356" s="2">
        <f t="shared" si="398"/>
        <v>0</v>
      </c>
      <c r="U356" s="2">
        <f t="shared" si="399"/>
        <v>0</v>
      </c>
      <c r="V356" s="2">
        <f t="shared" si="400"/>
        <v>0</v>
      </c>
      <c r="W356" s="2">
        <f t="shared" si="401"/>
        <v>0</v>
      </c>
      <c r="X356" s="2">
        <f t="shared" si="424"/>
        <v>0</v>
      </c>
      <c r="Y356" s="2">
        <f t="shared" si="425"/>
        <v>0</v>
      </c>
      <c r="Z356" s="2"/>
      <c r="AA356" s="2">
        <v>55944368</v>
      </c>
      <c r="AB356" s="2">
        <f t="shared" si="402"/>
        <v>28218.23</v>
      </c>
      <c r="AC356" s="2">
        <f t="shared" si="426"/>
        <v>28218.23</v>
      </c>
      <c r="AD356" s="2">
        <f t="shared" si="427"/>
        <v>0</v>
      </c>
      <c r="AE356" s="2">
        <f t="shared" si="428"/>
        <v>0</v>
      </c>
      <c r="AF356" s="2">
        <f t="shared" si="429"/>
        <v>0</v>
      </c>
      <c r="AG356" s="2">
        <f t="shared" si="404"/>
        <v>0</v>
      </c>
      <c r="AH356" s="2">
        <f t="shared" si="430"/>
        <v>0</v>
      </c>
      <c r="AI356" s="2">
        <f t="shared" si="431"/>
        <v>0</v>
      </c>
      <c r="AJ356" s="2">
        <f t="shared" si="406"/>
        <v>0</v>
      </c>
      <c r="AK356" s="2">
        <v>28218.23</v>
      </c>
      <c r="AL356" s="2">
        <v>28218.23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1</v>
      </c>
      <c r="AW356" s="2">
        <v>1</v>
      </c>
      <c r="AX356" s="2"/>
      <c r="AY356" s="2"/>
      <c r="AZ356" s="2">
        <v>1</v>
      </c>
      <c r="BA356" s="2">
        <v>1</v>
      </c>
      <c r="BB356" s="2">
        <v>1</v>
      </c>
      <c r="BC356" s="2">
        <v>1</v>
      </c>
      <c r="BD356" s="2" t="s">
        <v>3</v>
      </c>
      <c r="BE356" s="2" t="s">
        <v>3</v>
      </c>
      <c r="BF356" s="2" t="s">
        <v>3</v>
      </c>
      <c r="BG356" s="2" t="s">
        <v>3</v>
      </c>
      <c r="BH356" s="2">
        <v>3</v>
      </c>
      <c r="BI356" s="2">
        <v>3</v>
      </c>
      <c r="BJ356" s="2" t="s">
        <v>434</v>
      </c>
      <c r="BK356" s="2"/>
      <c r="BL356" s="2"/>
      <c r="BM356" s="2">
        <v>400007</v>
      </c>
      <c r="BN356" s="2">
        <v>0</v>
      </c>
      <c r="BO356" s="2" t="s">
        <v>3</v>
      </c>
      <c r="BP356" s="2">
        <v>0</v>
      </c>
      <c r="BQ356" s="2">
        <v>214</v>
      </c>
      <c r="BR356" s="2">
        <v>0</v>
      </c>
      <c r="BS356" s="2">
        <v>1</v>
      </c>
      <c r="BT356" s="2">
        <v>1</v>
      </c>
      <c r="BU356" s="2">
        <v>1</v>
      </c>
      <c r="BV356" s="2">
        <v>1</v>
      </c>
      <c r="BW356" s="2">
        <v>1</v>
      </c>
      <c r="BX356" s="2">
        <v>1</v>
      </c>
      <c r="BY356" s="2" t="s">
        <v>3</v>
      </c>
      <c r="BZ356" s="2">
        <v>0</v>
      </c>
      <c r="CA356" s="2">
        <v>0</v>
      </c>
      <c r="CB356" s="2" t="s">
        <v>3</v>
      </c>
      <c r="CC356" s="2"/>
      <c r="CD356" s="2"/>
      <c r="CE356" s="2">
        <v>1566</v>
      </c>
      <c r="CF356" s="2">
        <v>0</v>
      </c>
      <c r="CG356" s="2">
        <v>0</v>
      </c>
      <c r="CH356" s="2"/>
      <c r="CI356" s="2"/>
      <c r="CJ356" s="2"/>
      <c r="CK356" s="2"/>
      <c r="CL356" s="2"/>
      <c r="CM356" s="2">
        <v>0</v>
      </c>
      <c r="CN356" s="2" t="s">
        <v>3</v>
      </c>
      <c r="CO356" s="2">
        <v>0</v>
      </c>
      <c r="CP356" s="2">
        <f t="shared" si="407"/>
        <v>56436.46</v>
      </c>
      <c r="CQ356" s="2">
        <f t="shared" si="408"/>
        <v>28218.23</v>
      </c>
      <c r="CR356" s="2">
        <f t="shared" si="432"/>
        <v>0</v>
      </c>
      <c r="CS356" s="2">
        <f t="shared" si="433"/>
        <v>0</v>
      </c>
      <c r="CT356" s="2">
        <f t="shared" si="409"/>
        <v>0</v>
      </c>
      <c r="CU356" s="2">
        <f t="shared" si="410"/>
        <v>0</v>
      </c>
      <c r="CV356" s="2">
        <f t="shared" si="411"/>
        <v>0</v>
      </c>
      <c r="CW356" s="2">
        <f t="shared" si="412"/>
        <v>0</v>
      </c>
      <c r="CX356" s="2">
        <f t="shared" si="413"/>
        <v>0</v>
      </c>
      <c r="CY356" s="2">
        <f t="shared" si="434"/>
        <v>0</v>
      </c>
      <c r="CZ356" s="2">
        <f t="shared" si="435"/>
        <v>0</v>
      </c>
      <c r="DA356" s="2"/>
      <c r="DB356" s="2"/>
      <c r="DC356" s="2" t="s">
        <v>3</v>
      </c>
      <c r="DD356" s="2" t="s">
        <v>3</v>
      </c>
      <c r="DE356" s="2" t="s">
        <v>3</v>
      </c>
      <c r="DF356" s="2" t="s">
        <v>3</v>
      </c>
      <c r="DG356" s="2" t="s">
        <v>3</v>
      </c>
      <c r="DH356" s="2" t="s">
        <v>3</v>
      </c>
      <c r="DI356" s="2" t="s">
        <v>3</v>
      </c>
      <c r="DJ356" s="2" t="s">
        <v>3</v>
      </c>
      <c r="DK356" s="2" t="s">
        <v>3</v>
      </c>
      <c r="DL356" s="2" t="s">
        <v>3</v>
      </c>
      <c r="DM356" s="2" t="s">
        <v>3</v>
      </c>
      <c r="DN356" s="2">
        <v>0</v>
      </c>
      <c r="DO356" s="2">
        <v>0</v>
      </c>
      <c r="DP356" s="2">
        <v>1</v>
      </c>
      <c r="DQ356" s="2">
        <v>1</v>
      </c>
      <c r="DR356" s="2"/>
      <c r="DS356" s="2"/>
      <c r="DT356" s="2"/>
      <c r="DU356" s="2">
        <v>1013</v>
      </c>
      <c r="DV356" s="2" t="s">
        <v>216</v>
      </c>
      <c r="DW356" s="2" t="s">
        <v>216</v>
      </c>
      <c r="DX356" s="2">
        <v>1</v>
      </c>
      <c r="DY356" s="2"/>
      <c r="DZ356" s="2" t="s">
        <v>3</v>
      </c>
      <c r="EA356" s="2" t="s">
        <v>3</v>
      </c>
      <c r="EB356" s="2" t="s">
        <v>3</v>
      </c>
      <c r="EC356" s="2" t="s">
        <v>3</v>
      </c>
      <c r="ED356" s="2"/>
      <c r="EE356" s="2">
        <v>55393904</v>
      </c>
      <c r="EF356" s="2">
        <v>214</v>
      </c>
      <c r="EG356" s="2" t="s">
        <v>217</v>
      </c>
      <c r="EH356" s="2">
        <v>0</v>
      </c>
      <c r="EI356" s="2" t="s">
        <v>3</v>
      </c>
      <c r="EJ356" s="2">
        <v>3</v>
      </c>
      <c r="EK356" s="2">
        <v>400007</v>
      </c>
      <c r="EL356" s="2" t="s">
        <v>217</v>
      </c>
      <c r="EM356" s="2" t="s">
        <v>218</v>
      </c>
      <c r="EN356" s="2"/>
      <c r="EO356" s="2" t="s">
        <v>3</v>
      </c>
      <c r="EP356" s="2"/>
      <c r="EQ356" s="2">
        <v>131088</v>
      </c>
      <c r="ER356" s="2">
        <v>0</v>
      </c>
      <c r="ES356" s="2">
        <v>28218.23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>
        <v>0</v>
      </c>
      <c r="FR356" s="2">
        <f t="shared" si="436"/>
        <v>56436.46</v>
      </c>
      <c r="FS356" s="2">
        <v>0</v>
      </c>
      <c r="FT356" s="2"/>
      <c r="FU356" s="2"/>
      <c r="FV356" s="2"/>
      <c r="FW356" s="2"/>
      <c r="FX356" s="2">
        <v>0</v>
      </c>
      <c r="FY356" s="2">
        <v>0</v>
      </c>
      <c r="FZ356" s="2"/>
      <c r="GA356" s="2" t="s">
        <v>436</v>
      </c>
      <c r="GB356" s="2"/>
      <c r="GC356" s="2"/>
      <c r="GD356" s="2">
        <v>1</v>
      </c>
      <c r="GE356" s="2"/>
      <c r="GF356" s="2">
        <v>748497257</v>
      </c>
      <c r="GG356" s="2">
        <v>2</v>
      </c>
      <c r="GH356" s="2">
        <v>4</v>
      </c>
      <c r="GI356" s="2">
        <v>-2</v>
      </c>
      <c r="GJ356" s="2">
        <v>0</v>
      </c>
      <c r="GK356" s="2">
        <v>0</v>
      </c>
      <c r="GL356" s="2">
        <f t="shared" si="414"/>
        <v>0</v>
      </c>
      <c r="GM356" s="2">
        <f t="shared" si="415"/>
        <v>56436.46</v>
      </c>
      <c r="GN356" s="2">
        <f t="shared" si="416"/>
        <v>0</v>
      </c>
      <c r="GO356" s="2">
        <f t="shared" si="417"/>
        <v>0</v>
      </c>
      <c r="GP356" s="2">
        <f t="shared" si="418"/>
        <v>0</v>
      </c>
      <c r="GQ356" s="2"/>
      <c r="GR356" s="2">
        <v>1</v>
      </c>
      <c r="GS356" s="2">
        <v>2</v>
      </c>
      <c r="GT356" s="2">
        <v>0</v>
      </c>
      <c r="GU356" s="2" t="s">
        <v>3</v>
      </c>
      <c r="GV356" s="2">
        <f t="shared" si="419"/>
        <v>0</v>
      </c>
      <c r="GW356" s="2">
        <v>1</v>
      </c>
      <c r="GX356" s="2">
        <f t="shared" si="420"/>
        <v>0</v>
      </c>
      <c r="GY356" s="2"/>
      <c r="GZ356" s="2"/>
      <c r="HA356" s="2">
        <v>0</v>
      </c>
      <c r="HB356" s="2">
        <v>0</v>
      </c>
      <c r="HC356" s="2">
        <f t="shared" si="421"/>
        <v>0</v>
      </c>
      <c r="HD356" s="2"/>
      <c r="HE356" s="2" t="s">
        <v>37</v>
      </c>
      <c r="HF356" s="2" t="s">
        <v>220</v>
      </c>
      <c r="HG356" s="2"/>
      <c r="HH356" s="2"/>
      <c r="HI356" s="2"/>
      <c r="HJ356" s="2"/>
      <c r="HK356" s="2"/>
      <c r="HL356" s="2"/>
      <c r="HM356" s="2" t="s">
        <v>3</v>
      </c>
      <c r="HN356" s="2" t="s">
        <v>3</v>
      </c>
      <c r="HO356" s="2" t="s">
        <v>3</v>
      </c>
      <c r="HP356" s="2" t="s">
        <v>3</v>
      </c>
      <c r="HQ356" s="2" t="s">
        <v>3</v>
      </c>
      <c r="HR356" s="2"/>
      <c r="HS356" s="2">
        <v>0</v>
      </c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>
        <v>0</v>
      </c>
      <c r="IL356" s="2"/>
      <c r="IM356" s="2"/>
      <c r="IN356" s="2"/>
      <c r="IO356" s="2"/>
      <c r="IP356" s="2"/>
      <c r="IQ356" s="2"/>
      <c r="IR356" s="2"/>
      <c r="IS356" s="2"/>
      <c r="IT356" s="2"/>
      <c r="IU356" s="2"/>
    </row>
    <row r="357" spans="1:255" x14ac:dyDescent="0.25">
      <c r="A357" s="3">
        <v>17</v>
      </c>
      <c r="B357" s="3">
        <v>1</v>
      </c>
      <c r="E357" s="3" t="s">
        <v>433</v>
      </c>
      <c r="F357" s="3" t="s">
        <v>434</v>
      </c>
      <c r="G357" s="3" t="s">
        <v>435</v>
      </c>
      <c r="H357" s="3" t="s">
        <v>216</v>
      </c>
      <c r="I357" s="3">
        <v>2</v>
      </c>
      <c r="J357" s="3">
        <v>0</v>
      </c>
      <c r="K357" s="3">
        <v>2</v>
      </c>
      <c r="O357" s="3">
        <f t="shared" si="395"/>
        <v>427224</v>
      </c>
      <c r="P357" s="3">
        <f t="shared" si="396"/>
        <v>427224</v>
      </c>
      <c r="Q357" s="3">
        <f t="shared" si="422"/>
        <v>0</v>
      </c>
      <c r="R357" s="3">
        <f t="shared" si="423"/>
        <v>0</v>
      </c>
      <c r="S357" s="3">
        <f t="shared" si="397"/>
        <v>0</v>
      </c>
      <c r="T357" s="3">
        <f t="shared" si="398"/>
        <v>0</v>
      </c>
      <c r="U357" s="3">
        <f t="shared" si="399"/>
        <v>0</v>
      </c>
      <c r="V357" s="3">
        <f t="shared" si="400"/>
        <v>0</v>
      </c>
      <c r="W357" s="3">
        <f t="shared" si="401"/>
        <v>0</v>
      </c>
      <c r="X357" s="3">
        <f t="shared" si="424"/>
        <v>0</v>
      </c>
      <c r="Y357" s="3">
        <f t="shared" si="425"/>
        <v>0</v>
      </c>
      <c r="AA357" s="3">
        <v>55944370</v>
      </c>
      <c r="AB357" s="3">
        <f t="shared" si="402"/>
        <v>28218.23</v>
      </c>
      <c r="AC357" s="3">
        <f t="shared" si="426"/>
        <v>28218.23</v>
      </c>
      <c r="AD357" s="3">
        <f t="shared" si="427"/>
        <v>0</v>
      </c>
      <c r="AE357" s="3">
        <f t="shared" si="428"/>
        <v>0</v>
      </c>
      <c r="AF357" s="3">
        <f t="shared" si="429"/>
        <v>0</v>
      </c>
      <c r="AG357" s="3">
        <f t="shared" si="404"/>
        <v>0</v>
      </c>
      <c r="AH357" s="3">
        <f t="shared" si="430"/>
        <v>0</v>
      </c>
      <c r="AI357" s="3">
        <f t="shared" si="431"/>
        <v>0</v>
      </c>
      <c r="AJ357" s="3">
        <f t="shared" si="406"/>
        <v>0</v>
      </c>
      <c r="AK357" s="3">
        <v>28218.23</v>
      </c>
      <c r="AL357" s="3">
        <v>28218.23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1</v>
      </c>
      <c r="AW357" s="3">
        <v>1</v>
      </c>
      <c r="AZ357" s="3">
        <v>1</v>
      </c>
      <c r="BA357" s="3">
        <v>1</v>
      </c>
      <c r="BB357" s="3">
        <v>1</v>
      </c>
      <c r="BC357" s="3">
        <v>7.57</v>
      </c>
      <c r="BD357" s="3" t="s">
        <v>3</v>
      </c>
      <c r="BE357" s="3" t="s">
        <v>3</v>
      </c>
      <c r="BF357" s="3" t="s">
        <v>3</v>
      </c>
      <c r="BG357" s="3" t="s">
        <v>3</v>
      </c>
      <c r="BH357" s="3">
        <v>3</v>
      </c>
      <c r="BI357" s="3">
        <v>3</v>
      </c>
      <c r="BJ357" s="3" t="s">
        <v>434</v>
      </c>
      <c r="BM357" s="3">
        <v>400007</v>
      </c>
      <c r="BN357" s="3">
        <v>0</v>
      </c>
      <c r="BO357" s="3" t="s">
        <v>3</v>
      </c>
      <c r="BP357" s="3">
        <v>0</v>
      </c>
      <c r="BQ357" s="3">
        <v>214</v>
      </c>
      <c r="BR357" s="3">
        <v>0</v>
      </c>
      <c r="BS357" s="3">
        <v>1</v>
      </c>
      <c r="BT357" s="3">
        <v>1</v>
      </c>
      <c r="BU357" s="3">
        <v>1</v>
      </c>
      <c r="BV357" s="3">
        <v>1</v>
      </c>
      <c r="BW357" s="3">
        <v>1</v>
      </c>
      <c r="BX357" s="3">
        <v>1</v>
      </c>
      <c r="BY357" s="3" t="s">
        <v>3</v>
      </c>
      <c r="BZ357" s="3">
        <v>0</v>
      </c>
      <c r="CA357" s="3">
        <v>0</v>
      </c>
      <c r="CB357" s="3" t="s">
        <v>3</v>
      </c>
      <c r="CE357" s="3">
        <v>1566</v>
      </c>
      <c r="CF357" s="3">
        <v>0</v>
      </c>
      <c r="CG357" s="3">
        <v>0</v>
      </c>
      <c r="CM357" s="3">
        <v>0</v>
      </c>
      <c r="CN357" s="3" t="s">
        <v>3</v>
      </c>
      <c r="CO357" s="3">
        <v>0</v>
      </c>
      <c r="CP357" s="3">
        <f t="shared" si="407"/>
        <v>427224</v>
      </c>
      <c r="CQ357" s="3">
        <f t="shared" si="408"/>
        <v>213612</v>
      </c>
      <c r="CR357" s="3">
        <f t="shared" si="432"/>
        <v>0</v>
      </c>
      <c r="CS357" s="3">
        <f t="shared" si="433"/>
        <v>0</v>
      </c>
      <c r="CT357" s="3">
        <f t="shared" si="409"/>
        <v>0</v>
      </c>
      <c r="CU357" s="3">
        <f t="shared" si="410"/>
        <v>0</v>
      </c>
      <c r="CV357" s="3">
        <f t="shared" si="411"/>
        <v>0</v>
      </c>
      <c r="CW357" s="3">
        <f t="shared" si="412"/>
        <v>0</v>
      </c>
      <c r="CX357" s="3">
        <f t="shared" si="413"/>
        <v>0</v>
      </c>
      <c r="CY357" s="3">
        <f t="shared" si="434"/>
        <v>0</v>
      </c>
      <c r="CZ357" s="3">
        <f t="shared" si="435"/>
        <v>0</v>
      </c>
      <c r="DC357" s="3" t="s">
        <v>3</v>
      </c>
      <c r="DD357" s="3" t="s">
        <v>3</v>
      </c>
      <c r="DE357" s="3" t="s">
        <v>3</v>
      </c>
      <c r="DF357" s="3" t="s">
        <v>3</v>
      </c>
      <c r="DG357" s="3" t="s">
        <v>3</v>
      </c>
      <c r="DH357" s="3" t="s">
        <v>3</v>
      </c>
      <c r="DI357" s="3" t="s">
        <v>3</v>
      </c>
      <c r="DJ357" s="3" t="s">
        <v>3</v>
      </c>
      <c r="DK357" s="3" t="s">
        <v>3</v>
      </c>
      <c r="DL357" s="3" t="s">
        <v>3</v>
      </c>
      <c r="DM357" s="3" t="s">
        <v>3</v>
      </c>
      <c r="DN357" s="3">
        <v>0</v>
      </c>
      <c r="DO357" s="3">
        <v>0</v>
      </c>
      <c r="DP357" s="3">
        <v>1</v>
      </c>
      <c r="DQ357" s="3">
        <v>1</v>
      </c>
      <c r="DU357" s="3">
        <v>1013</v>
      </c>
      <c r="DV357" s="3" t="s">
        <v>216</v>
      </c>
      <c r="DW357" s="3" t="s">
        <v>216</v>
      </c>
      <c r="DX357" s="3">
        <v>1</v>
      </c>
      <c r="DZ357" s="3" t="s">
        <v>3</v>
      </c>
      <c r="EA357" s="3" t="s">
        <v>3</v>
      </c>
      <c r="EB357" s="3" t="s">
        <v>3</v>
      </c>
      <c r="EC357" s="3" t="s">
        <v>3</v>
      </c>
      <c r="EE357" s="3">
        <v>55393904</v>
      </c>
      <c r="EF357" s="3">
        <v>214</v>
      </c>
      <c r="EG357" s="3" t="s">
        <v>217</v>
      </c>
      <c r="EH357" s="3">
        <v>0</v>
      </c>
      <c r="EI357" s="3" t="s">
        <v>3</v>
      </c>
      <c r="EJ357" s="3">
        <v>3</v>
      </c>
      <c r="EK357" s="3">
        <v>400007</v>
      </c>
      <c r="EL357" s="3" t="s">
        <v>217</v>
      </c>
      <c r="EM357" s="3" t="s">
        <v>218</v>
      </c>
      <c r="EO357" s="3" t="s">
        <v>3</v>
      </c>
      <c r="EQ357" s="3">
        <v>131088</v>
      </c>
      <c r="ER357" s="3">
        <v>0</v>
      </c>
      <c r="ES357" s="3">
        <v>28218.23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5</v>
      </c>
      <c r="FC357" s="3">
        <v>1</v>
      </c>
      <c r="FD357" s="3">
        <v>18</v>
      </c>
      <c r="FF357" s="3">
        <v>250016</v>
      </c>
      <c r="FQ357" s="3">
        <v>0</v>
      </c>
      <c r="FR357" s="3">
        <f t="shared" si="436"/>
        <v>427224</v>
      </c>
      <c r="FS357" s="3">
        <v>0</v>
      </c>
      <c r="FX357" s="3">
        <v>0</v>
      </c>
      <c r="FY357" s="3">
        <v>0</v>
      </c>
      <c r="GA357" s="3" t="s">
        <v>436</v>
      </c>
      <c r="GD357" s="3">
        <v>1</v>
      </c>
      <c r="GF357" s="3">
        <v>748497257</v>
      </c>
      <c r="GG357" s="3">
        <v>2</v>
      </c>
      <c r="GH357" s="3">
        <v>3</v>
      </c>
      <c r="GI357" s="3">
        <v>3</v>
      </c>
      <c r="GJ357" s="3">
        <v>0</v>
      </c>
      <c r="GK357" s="3">
        <v>0</v>
      </c>
      <c r="GL357" s="3">
        <f t="shared" si="414"/>
        <v>0</v>
      </c>
      <c r="GM357" s="3">
        <f t="shared" si="415"/>
        <v>427224</v>
      </c>
      <c r="GN357" s="3">
        <f t="shared" si="416"/>
        <v>0</v>
      </c>
      <c r="GO357" s="3">
        <f t="shared" si="417"/>
        <v>0</v>
      </c>
      <c r="GP357" s="3">
        <f t="shared" si="418"/>
        <v>0</v>
      </c>
      <c r="GR357" s="3">
        <v>1</v>
      </c>
      <c r="GS357" s="3">
        <v>1</v>
      </c>
      <c r="GT357" s="3">
        <v>0</v>
      </c>
      <c r="GU357" s="3" t="s">
        <v>3</v>
      </c>
      <c r="GV357" s="3">
        <f t="shared" si="419"/>
        <v>0</v>
      </c>
      <c r="GW357" s="3">
        <v>1</v>
      </c>
      <c r="GX357" s="3">
        <f t="shared" si="420"/>
        <v>0</v>
      </c>
      <c r="HA357" s="3">
        <v>0</v>
      </c>
      <c r="HB357" s="3">
        <v>0</v>
      </c>
      <c r="HC357" s="3">
        <f t="shared" si="421"/>
        <v>0</v>
      </c>
      <c r="HE357" s="3" t="s">
        <v>37</v>
      </c>
      <c r="HF357" s="3" t="s">
        <v>220</v>
      </c>
      <c r="HM357" s="3" t="s">
        <v>3</v>
      </c>
      <c r="HN357" s="3" t="s">
        <v>3</v>
      </c>
      <c r="HO357" s="3" t="s">
        <v>3</v>
      </c>
      <c r="HP357" s="3" t="s">
        <v>3</v>
      </c>
      <c r="HQ357" s="3" t="s">
        <v>3</v>
      </c>
      <c r="HS357" s="3">
        <v>0</v>
      </c>
      <c r="IK357" s="3">
        <v>0</v>
      </c>
    </row>
    <row r="358" spans="1:255" x14ac:dyDescent="0.25">
      <c r="A358" s="2">
        <v>17</v>
      </c>
      <c r="B358" s="2">
        <v>1</v>
      </c>
      <c r="C358" s="2"/>
      <c r="D358" s="2"/>
      <c r="E358" s="2" t="s">
        <v>437</v>
      </c>
      <c r="F358" s="2" t="s">
        <v>438</v>
      </c>
      <c r="G358" s="2" t="s">
        <v>439</v>
      </c>
      <c r="H358" s="2" t="s">
        <v>216</v>
      </c>
      <c r="I358" s="2">
        <v>2</v>
      </c>
      <c r="J358" s="2">
        <v>0</v>
      </c>
      <c r="K358" s="2">
        <v>2</v>
      </c>
      <c r="L358" s="2"/>
      <c r="M358" s="2"/>
      <c r="N358" s="2"/>
      <c r="O358" s="2">
        <f t="shared" si="395"/>
        <v>64640.54</v>
      </c>
      <c r="P358" s="2">
        <f t="shared" si="396"/>
        <v>64640.54</v>
      </c>
      <c r="Q358" s="2">
        <f t="shared" si="422"/>
        <v>0</v>
      </c>
      <c r="R358" s="2">
        <f t="shared" si="423"/>
        <v>0</v>
      </c>
      <c r="S358" s="2">
        <f t="shared" si="397"/>
        <v>0</v>
      </c>
      <c r="T358" s="2">
        <f t="shared" si="398"/>
        <v>0</v>
      </c>
      <c r="U358" s="2">
        <f t="shared" si="399"/>
        <v>0</v>
      </c>
      <c r="V358" s="2">
        <f t="shared" si="400"/>
        <v>0</v>
      </c>
      <c r="W358" s="2">
        <f t="shared" si="401"/>
        <v>0</v>
      </c>
      <c r="X358" s="2">
        <f t="shared" si="424"/>
        <v>0</v>
      </c>
      <c r="Y358" s="2">
        <f t="shared" si="425"/>
        <v>0</v>
      </c>
      <c r="Z358" s="2"/>
      <c r="AA358" s="2">
        <v>55944368</v>
      </c>
      <c r="AB358" s="2">
        <f t="shared" si="402"/>
        <v>32320.27</v>
      </c>
      <c r="AC358" s="2">
        <f t="shared" si="426"/>
        <v>32320.27</v>
      </c>
      <c r="AD358" s="2">
        <f t="shared" si="427"/>
        <v>0</v>
      </c>
      <c r="AE358" s="2">
        <f t="shared" si="428"/>
        <v>0</v>
      </c>
      <c r="AF358" s="2">
        <f t="shared" si="429"/>
        <v>0</v>
      </c>
      <c r="AG358" s="2">
        <f t="shared" si="404"/>
        <v>0</v>
      </c>
      <c r="AH358" s="2">
        <f t="shared" si="430"/>
        <v>0</v>
      </c>
      <c r="AI358" s="2">
        <f t="shared" si="431"/>
        <v>0</v>
      </c>
      <c r="AJ358" s="2">
        <f t="shared" si="406"/>
        <v>0</v>
      </c>
      <c r="AK358" s="2">
        <v>32320.270000000004</v>
      </c>
      <c r="AL358" s="2">
        <v>32320.270000000004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1</v>
      </c>
      <c r="AW358" s="2">
        <v>1</v>
      </c>
      <c r="AX358" s="2"/>
      <c r="AY358" s="2"/>
      <c r="AZ358" s="2">
        <v>1</v>
      </c>
      <c r="BA358" s="2">
        <v>1</v>
      </c>
      <c r="BB358" s="2">
        <v>1</v>
      </c>
      <c r="BC358" s="2">
        <v>1</v>
      </c>
      <c r="BD358" s="2" t="s">
        <v>3</v>
      </c>
      <c r="BE358" s="2" t="s">
        <v>3</v>
      </c>
      <c r="BF358" s="2" t="s">
        <v>3</v>
      </c>
      <c r="BG358" s="2" t="s">
        <v>3</v>
      </c>
      <c r="BH358" s="2">
        <v>3</v>
      </c>
      <c r="BI358" s="2">
        <v>3</v>
      </c>
      <c r="BJ358" s="2" t="s">
        <v>438</v>
      </c>
      <c r="BK358" s="2"/>
      <c r="BL358" s="2"/>
      <c r="BM358" s="2">
        <v>400007</v>
      </c>
      <c r="BN358" s="2">
        <v>0</v>
      </c>
      <c r="BO358" s="2" t="s">
        <v>3</v>
      </c>
      <c r="BP358" s="2">
        <v>0</v>
      </c>
      <c r="BQ358" s="2">
        <v>214</v>
      </c>
      <c r="BR358" s="2">
        <v>0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1</v>
      </c>
      <c r="BY358" s="2" t="s">
        <v>3</v>
      </c>
      <c r="BZ358" s="2">
        <v>0</v>
      </c>
      <c r="CA358" s="2">
        <v>0</v>
      </c>
      <c r="CB358" s="2" t="s">
        <v>3</v>
      </c>
      <c r="CC358" s="2"/>
      <c r="CD358" s="2"/>
      <c r="CE358" s="2">
        <v>1566</v>
      </c>
      <c r="CF358" s="2">
        <v>0</v>
      </c>
      <c r="CG358" s="2">
        <v>0</v>
      </c>
      <c r="CH358" s="2"/>
      <c r="CI358" s="2"/>
      <c r="CJ358" s="2"/>
      <c r="CK358" s="2"/>
      <c r="CL358" s="2"/>
      <c r="CM358" s="2">
        <v>0</v>
      </c>
      <c r="CN358" s="2" t="s">
        <v>3</v>
      </c>
      <c r="CO358" s="2">
        <v>0</v>
      </c>
      <c r="CP358" s="2">
        <f t="shared" si="407"/>
        <v>64640.54</v>
      </c>
      <c r="CQ358" s="2">
        <f t="shared" si="408"/>
        <v>32320.27</v>
      </c>
      <c r="CR358" s="2">
        <f t="shared" si="432"/>
        <v>0</v>
      </c>
      <c r="CS358" s="2">
        <f t="shared" si="433"/>
        <v>0</v>
      </c>
      <c r="CT358" s="2">
        <f t="shared" si="409"/>
        <v>0</v>
      </c>
      <c r="CU358" s="2">
        <f t="shared" si="410"/>
        <v>0</v>
      </c>
      <c r="CV358" s="2">
        <f t="shared" si="411"/>
        <v>0</v>
      </c>
      <c r="CW358" s="2">
        <f t="shared" si="412"/>
        <v>0</v>
      </c>
      <c r="CX358" s="2">
        <f t="shared" si="413"/>
        <v>0</v>
      </c>
      <c r="CY358" s="2">
        <f t="shared" si="434"/>
        <v>0</v>
      </c>
      <c r="CZ358" s="2">
        <f t="shared" si="435"/>
        <v>0</v>
      </c>
      <c r="DA358" s="2"/>
      <c r="DB358" s="2"/>
      <c r="DC358" s="2" t="s">
        <v>3</v>
      </c>
      <c r="DD358" s="2" t="s">
        <v>3</v>
      </c>
      <c r="DE358" s="2" t="s">
        <v>3</v>
      </c>
      <c r="DF358" s="2" t="s">
        <v>3</v>
      </c>
      <c r="DG358" s="2" t="s">
        <v>3</v>
      </c>
      <c r="DH358" s="2" t="s">
        <v>3</v>
      </c>
      <c r="DI358" s="2" t="s">
        <v>3</v>
      </c>
      <c r="DJ358" s="2" t="s">
        <v>3</v>
      </c>
      <c r="DK358" s="2" t="s">
        <v>3</v>
      </c>
      <c r="DL358" s="2" t="s">
        <v>3</v>
      </c>
      <c r="DM358" s="2" t="s">
        <v>3</v>
      </c>
      <c r="DN358" s="2">
        <v>0</v>
      </c>
      <c r="DO358" s="2">
        <v>0</v>
      </c>
      <c r="DP358" s="2">
        <v>1</v>
      </c>
      <c r="DQ358" s="2">
        <v>1</v>
      </c>
      <c r="DR358" s="2"/>
      <c r="DS358" s="2"/>
      <c r="DT358" s="2"/>
      <c r="DU358" s="2">
        <v>1013</v>
      </c>
      <c r="DV358" s="2" t="s">
        <v>216</v>
      </c>
      <c r="DW358" s="2" t="s">
        <v>216</v>
      </c>
      <c r="DX358" s="2">
        <v>1</v>
      </c>
      <c r="DY358" s="2"/>
      <c r="DZ358" s="2" t="s">
        <v>3</v>
      </c>
      <c r="EA358" s="2" t="s">
        <v>3</v>
      </c>
      <c r="EB358" s="2" t="s">
        <v>3</v>
      </c>
      <c r="EC358" s="2" t="s">
        <v>3</v>
      </c>
      <c r="ED358" s="2"/>
      <c r="EE358" s="2">
        <v>55393904</v>
      </c>
      <c r="EF358" s="2">
        <v>214</v>
      </c>
      <c r="EG358" s="2" t="s">
        <v>217</v>
      </c>
      <c r="EH358" s="2">
        <v>0</v>
      </c>
      <c r="EI358" s="2" t="s">
        <v>3</v>
      </c>
      <c r="EJ358" s="2">
        <v>3</v>
      </c>
      <c r="EK358" s="2">
        <v>400007</v>
      </c>
      <c r="EL358" s="2" t="s">
        <v>217</v>
      </c>
      <c r="EM358" s="2" t="s">
        <v>218</v>
      </c>
      <c r="EN358" s="2"/>
      <c r="EO358" s="2" t="s">
        <v>3</v>
      </c>
      <c r="EP358" s="2"/>
      <c r="EQ358" s="2">
        <v>131088</v>
      </c>
      <c r="ER358" s="2">
        <v>0</v>
      </c>
      <c r="ES358" s="2">
        <v>32320.270000000004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>
        <v>0</v>
      </c>
      <c r="FR358" s="2">
        <f t="shared" si="436"/>
        <v>64640.54</v>
      </c>
      <c r="FS358" s="2">
        <v>0</v>
      </c>
      <c r="FT358" s="2"/>
      <c r="FU358" s="2"/>
      <c r="FV358" s="2"/>
      <c r="FW358" s="2"/>
      <c r="FX358" s="2">
        <v>0</v>
      </c>
      <c r="FY358" s="2">
        <v>0</v>
      </c>
      <c r="FZ358" s="2"/>
      <c r="GA358" s="2" t="s">
        <v>424</v>
      </c>
      <c r="GB358" s="2"/>
      <c r="GC358" s="2"/>
      <c r="GD358" s="2">
        <v>1</v>
      </c>
      <c r="GE358" s="2"/>
      <c r="GF358" s="2">
        <v>469628521</v>
      </c>
      <c r="GG358" s="2">
        <v>2</v>
      </c>
      <c r="GH358" s="2">
        <v>4</v>
      </c>
      <c r="GI358" s="2">
        <v>-2</v>
      </c>
      <c r="GJ358" s="2">
        <v>0</v>
      </c>
      <c r="GK358" s="2">
        <v>0</v>
      </c>
      <c r="GL358" s="2">
        <f t="shared" si="414"/>
        <v>0</v>
      </c>
      <c r="GM358" s="2">
        <f t="shared" si="415"/>
        <v>64640.54</v>
      </c>
      <c r="GN358" s="2">
        <f t="shared" si="416"/>
        <v>0</v>
      </c>
      <c r="GO358" s="2">
        <f t="shared" si="417"/>
        <v>0</v>
      </c>
      <c r="GP358" s="2">
        <f t="shared" si="418"/>
        <v>0</v>
      </c>
      <c r="GQ358" s="2"/>
      <c r="GR358" s="2">
        <v>1</v>
      </c>
      <c r="GS358" s="2">
        <v>2</v>
      </c>
      <c r="GT358" s="2">
        <v>0</v>
      </c>
      <c r="GU358" s="2" t="s">
        <v>3</v>
      </c>
      <c r="GV358" s="2">
        <f t="shared" si="419"/>
        <v>0</v>
      </c>
      <c r="GW358" s="2">
        <v>1</v>
      </c>
      <c r="GX358" s="2">
        <f t="shared" si="420"/>
        <v>0</v>
      </c>
      <c r="GY358" s="2"/>
      <c r="GZ358" s="2"/>
      <c r="HA358" s="2">
        <v>0</v>
      </c>
      <c r="HB358" s="2">
        <v>0</v>
      </c>
      <c r="HC358" s="2">
        <f t="shared" si="421"/>
        <v>0</v>
      </c>
      <c r="HD358" s="2"/>
      <c r="HE358" s="2" t="s">
        <v>37</v>
      </c>
      <c r="HF358" s="2" t="s">
        <v>220</v>
      </c>
      <c r="HG358" s="2"/>
      <c r="HH358" s="2"/>
      <c r="HI358" s="2"/>
      <c r="HJ358" s="2"/>
      <c r="HK358" s="2"/>
      <c r="HL358" s="2"/>
      <c r="HM358" s="2" t="s">
        <v>3</v>
      </c>
      <c r="HN358" s="2" t="s">
        <v>3</v>
      </c>
      <c r="HO358" s="2" t="s">
        <v>3</v>
      </c>
      <c r="HP358" s="2" t="s">
        <v>3</v>
      </c>
      <c r="HQ358" s="2" t="s">
        <v>3</v>
      </c>
      <c r="HR358" s="2"/>
      <c r="HS358" s="2">
        <v>0</v>
      </c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>
        <v>0</v>
      </c>
      <c r="IL358" s="2"/>
      <c r="IM358" s="2"/>
      <c r="IN358" s="2"/>
      <c r="IO358" s="2"/>
      <c r="IP358" s="2"/>
      <c r="IQ358" s="2"/>
      <c r="IR358" s="2"/>
      <c r="IS358" s="2"/>
      <c r="IT358" s="2"/>
      <c r="IU358" s="2"/>
    </row>
    <row r="359" spans="1:255" x14ac:dyDescent="0.25">
      <c r="A359" s="3">
        <v>17</v>
      </c>
      <c r="B359" s="3">
        <v>1</v>
      </c>
      <c r="E359" s="3" t="s">
        <v>437</v>
      </c>
      <c r="F359" s="3" t="s">
        <v>438</v>
      </c>
      <c r="G359" s="3" t="s">
        <v>439</v>
      </c>
      <c r="H359" s="3" t="s">
        <v>216</v>
      </c>
      <c r="I359" s="3">
        <v>2</v>
      </c>
      <c r="J359" s="3">
        <v>0</v>
      </c>
      <c r="K359" s="3">
        <v>2</v>
      </c>
      <c r="O359" s="3">
        <f t="shared" si="395"/>
        <v>489328.89</v>
      </c>
      <c r="P359" s="3">
        <f t="shared" si="396"/>
        <v>489328.89</v>
      </c>
      <c r="Q359" s="3">
        <f t="shared" si="422"/>
        <v>0</v>
      </c>
      <c r="R359" s="3">
        <f t="shared" si="423"/>
        <v>0</v>
      </c>
      <c r="S359" s="3">
        <f t="shared" si="397"/>
        <v>0</v>
      </c>
      <c r="T359" s="3">
        <f t="shared" si="398"/>
        <v>0</v>
      </c>
      <c r="U359" s="3">
        <f t="shared" si="399"/>
        <v>0</v>
      </c>
      <c r="V359" s="3">
        <f t="shared" si="400"/>
        <v>0</v>
      </c>
      <c r="W359" s="3">
        <f t="shared" si="401"/>
        <v>0</v>
      </c>
      <c r="X359" s="3">
        <f t="shared" si="424"/>
        <v>0</v>
      </c>
      <c r="Y359" s="3">
        <f t="shared" si="425"/>
        <v>0</v>
      </c>
      <c r="AA359" s="3">
        <v>55944370</v>
      </c>
      <c r="AB359" s="3">
        <f t="shared" si="402"/>
        <v>32320.27</v>
      </c>
      <c r="AC359" s="3">
        <f t="shared" si="426"/>
        <v>32320.27</v>
      </c>
      <c r="AD359" s="3">
        <f t="shared" si="427"/>
        <v>0</v>
      </c>
      <c r="AE359" s="3">
        <f t="shared" si="428"/>
        <v>0</v>
      </c>
      <c r="AF359" s="3">
        <f t="shared" si="429"/>
        <v>0</v>
      </c>
      <c r="AG359" s="3">
        <f t="shared" si="404"/>
        <v>0</v>
      </c>
      <c r="AH359" s="3">
        <f t="shared" si="430"/>
        <v>0</v>
      </c>
      <c r="AI359" s="3">
        <f t="shared" si="431"/>
        <v>0</v>
      </c>
      <c r="AJ359" s="3">
        <f t="shared" si="406"/>
        <v>0</v>
      </c>
      <c r="AK359" s="3">
        <v>32320.270000000004</v>
      </c>
      <c r="AL359" s="3">
        <v>32320.270000000004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1</v>
      </c>
      <c r="AW359" s="3">
        <v>1</v>
      </c>
      <c r="AZ359" s="3">
        <v>1</v>
      </c>
      <c r="BA359" s="3">
        <v>1</v>
      </c>
      <c r="BB359" s="3">
        <v>1</v>
      </c>
      <c r="BC359" s="3">
        <v>7.57</v>
      </c>
      <c r="BD359" s="3" t="s">
        <v>3</v>
      </c>
      <c r="BE359" s="3" t="s">
        <v>3</v>
      </c>
      <c r="BF359" s="3" t="s">
        <v>3</v>
      </c>
      <c r="BG359" s="3" t="s">
        <v>3</v>
      </c>
      <c r="BH359" s="3">
        <v>3</v>
      </c>
      <c r="BI359" s="3">
        <v>3</v>
      </c>
      <c r="BJ359" s="3" t="s">
        <v>438</v>
      </c>
      <c r="BM359" s="3">
        <v>400007</v>
      </c>
      <c r="BN359" s="3">
        <v>0</v>
      </c>
      <c r="BO359" s="3" t="s">
        <v>3</v>
      </c>
      <c r="BP359" s="3">
        <v>0</v>
      </c>
      <c r="BQ359" s="3">
        <v>214</v>
      </c>
      <c r="BR359" s="3">
        <v>0</v>
      </c>
      <c r="BS359" s="3">
        <v>1</v>
      </c>
      <c r="BT359" s="3">
        <v>1</v>
      </c>
      <c r="BU359" s="3">
        <v>1</v>
      </c>
      <c r="BV359" s="3">
        <v>1</v>
      </c>
      <c r="BW359" s="3">
        <v>1</v>
      </c>
      <c r="BX359" s="3">
        <v>1</v>
      </c>
      <c r="BY359" s="3" t="s">
        <v>3</v>
      </c>
      <c r="BZ359" s="3">
        <v>0</v>
      </c>
      <c r="CA359" s="3">
        <v>0</v>
      </c>
      <c r="CB359" s="3" t="s">
        <v>3</v>
      </c>
      <c r="CE359" s="3">
        <v>1566</v>
      </c>
      <c r="CF359" s="3">
        <v>0</v>
      </c>
      <c r="CG359" s="3">
        <v>0</v>
      </c>
      <c r="CM359" s="3">
        <v>0</v>
      </c>
      <c r="CN359" s="3" t="s">
        <v>3</v>
      </c>
      <c r="CO359" s="3">
        <v>0</v>
      </c>
      <c r="CP359" s="3">
        <f t="shared" si="407"/>
        <v>489328.89</v>
      </c>
      <c r="CQ359" s="3">
        <f t="shared" si="408"/>
        <v>244664.44</v>
      </c>
      <c r="CR359" s="3">
        <f t="shared" si="432"/>
        <v>0</v>
      </c>
      <c r="CS359" s="3">
        <f t="shared" si="433"/>
        <v>0</v>
      </c>
      <c r="CT359" s="3">
        <f t="shared" si="409"/>
        <v>0</v>
      </c>
      <c r="CU359" s="3">
        <f t="shared" si="410"/>
        <v>0</v>
      </c>
      <c r="CV359" s="3">
        <f t="shared" si="411"/>
        <v>0</v>
      </c>
      <c r="CW359" s="3">
        <f t="shared" si="412"/>
        <v>0</v>
      </c>
      <c r="CX359" s="3">
        <f t="shared" si="413"/>
        <v>0</v>
      </c>
      <c r="CY359" s="3">
        <f t="shared" si="434"/>
        <v>0</v>
      </c>
      <c r="CZ359" s="3">
        <f t="shared" si="435"/>
        <v>0</v>
      </c>
      <c r="DC359" s="3" t="s">
        <v>3</v>
      </c>
      <c r="DD359" s="3" t="s">
        <v>3</v>
      </c>
      <c r="DE359" s="3" t="s">
        <v>3</v>
      </c>
      <c r="DF359" s="3" t="s">
        <v>3</v>
      </c>
      <c r="DG359" s="3" t="s">
        <v>3</v>
      </c>
      <c r="DH359" s="3" t="s">
        <v>3</v>
      </c>
      <c r="DI359" s="3" t="s">
        <v>3</v>
      </c>
      <c r="DJ359" s="3" t="s">
        <v>3</v>
      </c>
      <c r="DK359" s="3" t="s">
        <v>3</v>
      </c>
      <c r="DL359" s="3" t="s">
        <v>3</v>
      </c>
      <c r="DM359" s="3" t="s">
        <v>3</v>
      </c>
      <c r="DN359" s="3">
        <v>0</v>
      </c>
      <c r="DO359" s="3">
        <v>0</v>
      </c>
      <c r="DP359" s="3">
        <v>1</v>
      </c>
      <c r="DQ359" s="3">
        <v>1</v>
      </c>
      <c r="DU359" s="3">
        <v>1013</v>
      </c>
      <c r="DV359" s="3" t="s">
        <v>216</v>
      </c>
      <c r="DW359" s="3" t="s">
        <v>216</v>
      </c>
      <c r="DX359" s="3">
        <v>1</v>
      </c>
      <c r="DZ359" s="3" t="s">
        <v>3</v>
      </c>
      <c r="EA359" s="3" t="s">
        <v>3</v>
      </c>
      <c r="EB359" s="3" t="s">
        <v>3</v>
      </c>
      <c r="EC359" s="3" t="s">
        <v>3</v>
      </c>
      <c r="EE359" s="3">
        <v>55393904</v>
      </c>
      <c r="EF359" s="3">
        <v>214</v>
      </c>
      <c r="EG359" s="3" t="s">
        <v>217</v>
      </c>
      <c r="EH359" s="3">
        <v>0</v>
      </c>
      <c r="EI359" s="3" t="s">
        <v>3</v>
      </c>
      <c r="EJ359" s="3">
        <v>3</v>
      </c>
      <c r="EK359" s="3">
        <v>400007</v>
      </c>
      <c r="EL359" s="3" t="s">
        <v>217</v>
      </c>
      <c r="EM359" s="3" t="s">
        <v>218</v>
      </c>
      <c r="EO359" s="3" t="s">
        <v>3</v>
      </c>
      <c r="EQ359" s="3">
        <v>131088</v>
      </c>
      <c r="ER359" s="3">
        <v>0</v>
      </c>
      <c r="ES359" s="3">
        <v>32320.270000000004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5</v>
      </c>
      <c r="FC359" s="3">
        <v>1</v>
      </c>
      <c r="FD359" s="3">
        <v>18</v>
      </c>
      <c r="FF359" s="3">
        <v>286360.44</v>
      </c>
      <c r="FQ359" s="3">
        <v>0</v>
      </c>
      <c r="FR359" s="3">
        <f t="shared" si="436"/>
        <v>489328.89</v>
      </c>
      <c r="FS359" s="3">
        <v>0</v>
      </c>
      <c r="FX359" s="3">
        <v>0</v>
      </c>
      <c r="FY359" s="3">
        <v>0</v>
      </c>
      <c r="GA359" s="3" t="s">
        <v>424</v>
      </c>
      <c r="GD359" s="3">
        <v>1</v>
      </c>
      <c r="GF359" s="3">
        <v>469628521</v>
      </c>
      <c r="GG359" s="3">
        <v>2</v>
      </c>
      <c r="GH359" s="3">
        <v>3</v>
      </c>
      <c r="GI359" s="3">
        <v>3</v>
      </c>
      <c r="GJ359" s="3">
        <v>0</v>
      </c>
      <c r="GK359" s="3">
        <v>0</v>
      </c>
      <c r="GL359" s="3">
        <f t="shared" si="414"/>
        <v>0</v>
      </c>
      <c r="GM359" s="3">
        <f t="shared" si="415"/>
        <v>489328.89</v>
      </c>
      <c r="GN359" s="3">
        <f t="shared" si="416"/>
        <v>0</v>
      </c>
      <c r="GO359" s="3">
        <f t="shared" si="417"/>
        <v>0</v>
      </c>
      <c r="GP359" s="3">
        <f t="shared" si="418"/>
        <v>0</v>
      </c>
      <c r="GR359" s="3">
        <v>1</v>
      </c>
      <c r="GS359" s="3">
        <v>1</v>
      </c>
      <c r="GT359" s="3">
        <v>0</v>
      </c>
      <c r="GU359" s="3" t="s">
        <v>3</v>
      </c>
      <c r="GV359" s="3">
        <f t="shared" si="419"/>
        <v>0</v>
      </c>
      <c r="GW359" s="3">
        <v>1</v>
      </c>
      <c r="GX359" s="3">
        <f t="shared" si="420"/>
        <v>0</v>
      </c>
      <c r="HA359" s="3">
        <v>0</v>
      </c>
      <c r="HB359" s="3">
        <v>0</v>
      </c>
      <c r="HC359" s="3">
        <f t="shared" si="421"/>
        <v>0</v>
      </c>
      <c r="HE359" s="3" t="s">
        <v>37</v>
      </c>
      <c r="HF359" s="3" t="s">
        <v>220</v>
      </c>
      <c r="HM359" s="3" t="s">
        <v>3</v>
      </c>
      <c r="HN359" s="3" t="s">
        <v>3</v>
      </c>
      <c r="HO359" s="3" t="s">
        <v>3</v>
      </c>
      <c r="HP359" s="3" t="s">
        <v>3</v>
      </c>
      <c r="HQ359" s="3" t="s">
        <v>3</v>
      </c>
      <c r="HS359" s="3">
        <v>0</v>
      </c>
      <c r="IK359" s="3">
        <v>0</v>
      </c>
    </row>
    <row r="360" spans="1:255" x14ac:dyDescent="0.25">
      <c r="A360" s="2">
        <v>17</v>
      </c>
      <c r="B360" s="2">
        <v>1</v>
      </c>
      <c r="C360" s="2"/>
      <c r="D360" s="2"/>
      <c r="E360" s="2" t="s">
        <v>440</v>
      </c>
      <c r="F360" s="2" t="s">
        <v>441</v>
      </c>
      <c r="G360" s="2" t="s">
        <v>442</v>
      </c>
      <c r="H360" s="2" t="s">
        <v>216</v>
      </c>
      <c r="I360" s="2">
        <v>43</v>
      </c>
      <c r="J360" s="2">
        <v>0</v>
      </c>
      <c r="K360" s="2">
        <v>43</v>
      </c>
      <c r="L360" s="2"/>
      <c r="M360" s="2"/>
      <c r="N360" s="2"/>
      <c r="O360" s="2">
        <f t="shared" si="395"/>
        <v>1414391.69</v>
      </c>
      <c r="P360" s="2">
        <f t="shared" si="396"/>
        <v>1414391.69</v>
      </c>
      <c r="Q360" s="2">
        <f t="shared" si="422"/>
        <v>0</v>
      </c>
      <c r="R360" s="2">
        <f t="shared" si="423"/>
        <v>0</v>
      </c>
      <c r="S360" s="2">
        <f t="shared" si="397"/>
        <v>0</v>
      </c>
      <c r="T360" s="2">
        <f t="shared" si="398"/>
        <v>0</v>
      </c>
      <c r="U360" s="2">
        <f t="shared" si="399"/>
        <v>0</v>
      </c>
      <c r="V360" s="2">
        <f t="shared" si="400"/>
        <v>0</v>
      </c>
      <c r="W360" s="2">
        <f t="shared" si="401"/>
        <v>0</v>
      </c>
      <c r="X360" s="2">
        <f t="shared" si="424"/>
        <v>0</v>
      </c>
      <c r="Y360" s="2">
        <f t="shared" si="425"/>
        <v>0</v>
      </c>
      <c r="Z360" s="2"/>
      <c r="AA360" s="2">
        <v>55944368</v>
      </c>
      <c r="AB360" s="2">
        <f t="shared" si="402"/>
        <v>32892.83</v>
      </c>
      <c r="AC360" s="2">
        <f t="shared" si="426"/>
        <v>32892.83</v>
      </c>
      <c r="AD360" s="2">
        <f t="shared" si="427"/>
        <v>0</v>
      </c>
      <c r="AE360" s="2">
        <f t="shared" si="428"/>
        <v>0</v>
      </c>
      <c r="AF360" s="2">
        <f t="shared" si="429"/>
        <v>0</v>
      </c>
      <c r="AG360" s="2">
        <f t="shared" si="404"/>
        <v>0</v>
      </c>
      <c r="AH360" s="2">
        <f t="shared" si="430"/>
        <v>0</v>
      </c>
      <c r="AI360" s="2">
        <f t="shared" si="431"/>
        <v>0</v>
      </c>
      <c r="AJ360" s="2">
        <f t="shared" si="406"/>
        <v>0</v>
      </c>
      <c r="AK360" s="2">
        <v>32892.83</v>
      </c>
      <c r="AL360" s="2">
        <v>32892.83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1</v>
      </c>
      <c r="AW360" s="2">
        <v>1</v>
      </c>
      <c r="AX360" s="2"/>
      <c r="AY360" s="2"/>
      <c r="AZ360" s="2">
        <v>1</v>
      </c>
      <c r="BA360" s="2">
        <v>1</v>
      </c>
      <c r="BB360" s="2">
        <v>1</v>
      </c>
      <c r="BC360" s="2">
        <v>1</v>
      </c>
      <c r="BD360" s="2" t="s">
        <v>3</v>
      </c>
      <c r="BE360" s="2" t="s">
        <v>3</v>
      </c>
      <c r="BF360" s="2" t="s">
        <v>3</v>
      </c>
      <c r="BG360" s="2" t="s">
        <v>3</v>
      </c>
      <c r="BH360" s="2">
        <v>3</v>
      </c>
      <c r="BI360" s="2">
        <v>3</v>
      </c>
      <c r="BJ360" s="2" t="s">
        <v>441</v>
      </c>
      <c r="BK360" s="2"/>
      <c r="BL360" s="2"/>
      <c r="BM360" s="2">
        <v>400007</v>
      </c>
      <c r="BN360" s="2">
        <v>0</v>
      </c>
      <c r="BO360" s="2" t="s">
        <v>3</v>
      </c>
      <c r="BP360" s="2">
        <v>0</v>
      </c>
      <c r="BQ360" s="2">
        <v>214</v>
      </c>
      <c r="BR360" s="2">
        <v>0</v>
      </c>
      <c r="BS360" s="2">
        <v>1</v>
      </c>
      <c r="BT360" s="2">
        <v>1</v>
      </c>
      <c r="BU360" s="2">
        <v>1</v>
      </c>
      <c r="BV360" s="2">
        <v>1</v>
      </c>
      <c r="BW360" s="2">
        <v>1</v>
      </c>
      <c r="BX360" s="2">
        <v>1</v>
      </c>
      <c r="BY360" s="2" t="s">
        <v>3</v>
      </c>
      <c r="BZ360" s="2">
        <v>0</v>
      </c>
      <c r="CA360" s="2">
        <v>0</v>
      </c>
      <c r="CB360" s="2" t="s">
        <v>3</v>
      </c>
      <c r="CC360" s="2"/>
      <c r="CD360" s="2"/>
      <c r="CE360" s="2">
        <v>1566</v>
      </c>
      <c r="CF360" s="2">
        <v>0</v>
      </c>
      <c r="CG360" s="2">
        <v>0</v>
      </c>
      <c r="CH360" s="2"/>
      <c r="CI360" s="2"/>
      <c r="CJ360" s="2"/>
      <c r="CK360" s="2"/>
      <c r="CL360" s="2"/>
      <c r="CM360" s="2">
        <v>0</v>
      </c>
      <c r="CN360" s="2" t="s">
        <v>3</v>
      </c>
      <c r="CO360" s="2">
        <v>0</v>
      </c>
      <c r="CP360" s="2">
        <f t="shared" si="407"/>
        <v>1414391.69</v>
      </c>
      <c r="CQ360" s="2">
        <f t="shared" si="408"/>
        <v>32892.83</v>
      </c>
      <c r="CR360" s="2">
        <f t="shared" si="432"/>
        <v>0</v>
      </c>
      <c r="CS360" s="2">
        <f t="shared" si="433"/>
        <v>0</v>
      </c>
      <c r="CT360" s="2">
        <f t="shared" si="409"/>
        <v>0</v>
      </c>
      <c r="CU360" s="2">
        <f t="shared" si="410"/>
        <v>0</v>
      </c>
      <c r="CV360" s="2">
        <f t="shared" si="411"/>
        <v>0</v>
      </c>
      <c r="CW360" s="2">
        <f t="shared" si="412"/>
        <v>0</v>
      </c>
      <c r="CX360" s="2">
        <f t="shared" si="413"/>
        <v>0</v>
      </c>
      <c r="CY360" s="2">
        <f t="shared" si="434"/>
        <v>0</v>
      </c>
      <c r="CZ360" s="2">
        <f t="shared" si="435"/>
        <v>0</v>
      </c>
      <c r="DA360" s="2"/>
      <c r="DB360" s="2"/>
      <c r="DC360" s="2" t="s">
        <v>3</v>
      </c>
      <c r="DD360" s="2" t="s">
        <v>3</v>
      </c>
      <c r="DE360" s="2" t="s">
        <v>3</v>
      </c>
      <c r="DF360" s="2" t="s">
        <v>3</v>
      </c>
      <c r="DG360" s="2" t="s">
        <v>3</v>
      </c>
      <c r="DH360" s="2" t="s">
        <v>3</v>
      </c>
      <c r="DI360" s="2" t="s">
        <v>3</v>
      </c>
      <c r="DJ360" s="2" t="s">
        <v>3</v>
      </c>
      <c r="DK360" s="2" t="s">
        <v>3</v>
      </c>
      <c r="DL360" s="2" t="s">
        <v>3</v>
      </c>
      <c r="DM360" s="2" t="s">
        <v>3</v>
      </c>
      <c r="DN360" s="2">
        <v>0</v>
      </c>
      <c r="DO360" s="2">
        <v>0</v>
      </c>
      <c r="DP360" s="2">
        <v>1</v>
      </c>
      <c r="DQ360" s="2">
        <v>1</v>
      </c>
      <c r="DR360" s="2"/>
      <c r="DS360" s="2"/>
      <c r="DT360" s="2"/>
      <c r="DU360" s="2">
        <v>1013</v>
      </c>
      <c r="DV360" s="2" t="s">
        <v>216</v>
      </c>
      <c r="DW360" s="2" t="s">
        <v>216</v>
      </c>
      <c r="DX360" s="2">
        <v>1</v>
      </c>
      <c r="DY360" s="2"/>
      <c r="DZ360" s="2" t="s">
        <v>3</v>
      </c>
      <c r="EA360" s="2" t="s">
        <v>3</v>
      </c>
      <c r="EB360" s="2" t="s">
        <v>3</v>
      </c>
      <c r="EC360" s="2" t="s">
        <v>3</v>
      </c>
      <c r="ED360" s="2"/>
      <c r="EE360" s="2">
        <v>55393904</v>
      </c>
      <c r="EF360" s="2">
        <v>214</v>
      </c>
      <c r="EG360" s="2" t="s">
        <v>217</v>
      </c>
      <c r="EH360" s="2">
        <v>0</v>
      </c>
      <c r="EI360" s="2" t="s">
        <v>3</v>
      </c>
      <c r="EJ360" s="2">
        <v>3</v>
      </c>
      <c r="EK360" s="2">
        <v>400007</v>
      </c>
      <c r="EL360" s="2" t="s">
        <v>217</v>
      </c>
      <c r="EM360" s="2" t="s">
        <v>218</v>
      </c>
      <c r="EN360" s="2"/>
      <c r="EO360" s="2" t="s">
        <v>3</v>
      </c>
      <c r="EP360" s="2"/>
      <c r="EQ360" s="2">
        <v>131088</v>
      </c>
      <c r="ER360" s="2">
        <v>0</v>
      </c>
      <c r="ES360" s="2">
        <v>32892.83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>
        <v>0</v>
      </c>
      <c r="FR360" s="2">
        <f t="shared" si="436"/>
        <v>1414391.69</v>
      </c>
      <c r="FS360" s="2">
        <v>0</v>
      </c>
      <c r="FT360" s="2"/>
      <c r="FU360" s="2"/>
      <c r="FV360" s="2"/>
      <c r="FW360" s="2"/>
      <c r="FX360" s="2">
        <v>0</v>
      </c>
      <c r="FY360" s="2">
        <v>0</v>
      </c>
      <c r="FZ360" s="2"/>
      <c r="GA360" s="2" t="s">
        <v>428</v>
      </c>
      <c r="GB360" s="2"/>
      <c r="GC360" s="2"/>
      <c r="GD360" s="2">
        <v>1</v>
      </c>
      <c r="GE360" s="2"/>
      <c r="GF360" s="2">
        <v>-1440932547</v>
      </c>
      <c r="GG360" s="2">
        <v>2</v>
      </c>
      <c r="GH360" s="2">
        <v>4</v>
      </c>
      <c r="GI360" s="2">
        <v>-2</v>
      </c>
      <c r="GJ360" s="2">
        <v>0</v>
      </c>
      <c r="GK360" s="2">
        <v>0</v>
      </c>
      <c r="GL360" s="2">
        <f t="shared" si="414"/>
        <v>0</v>
      </c>
      <c r="GM360" s="2">
        <f t="shared" si="415"/>
        <v>1414391.69</v>
      </c>
      <c r="GN360" s="2">
        <f t="shared" si="416"/>
        <v>0</v>
      </c>
      <c r="GO360" s="2">
        <f t="shared" si="417"/>
        <v>0</v>
      </c>
      <c r="GP360" s="2">
        <f t="shared" si="418"/>
        <v>0</v>
      </c>
      <c r="GQ360" s="2"/>
      <c r="GR360" s="2">
        <v>1</v>
      </c>
      <c r="GS360" s="2">
        <v>2</v>
      </c>
      <c r="GT360" s="2">
        <v>0</v>
      </c>
      <c r="GU360" s="2" t="s">
        <v>3</v>
      </c>
      <c r="GV360" s="2">
        <f t="shared" si="419"/>
        <v>0</v>
      </c>
      <c r="GW360" s="2">
        <v>1</v>
      </c>
      <c r="GX360" s="2">
        <f t="shared" si="420"/>
        <v>0</v>
      </c>
      <c r="GY360" s="2"/>
      <c r="GZ360" s="2"/>
      <c r="HA360" s="2">
        <v>0</v>
      </c>
      <c r="HB360" s="2">
        <v>0</v>
      </c>
      <c r="HC360" s="2">
        <f t="shared" si="421"/>
        <v>0</v>
      </c>
      <c r="HD360" s="2"/>
      <c r="HE360" s="2" t="s">
        <v>37</v>
      </c>
      <c r="HF360" s="2" t="s">
        <v>220</v>
      </c>
      <c r="HG360" s="2"/>
      <c r="HH360" s="2"/>
      <c r="HI360" s="2"/>
      <c r="HJ360" s="2"/>
      <c r="HK360" s="2"/>
      <c r="HL360" s="2"/>
      <c r="HM360" s="2" t="s">
        <v>3</v>
      </c>
      <c r="HN360" s="2" t="s">
        <v>3</v>
      </c>
      <c r="HO360" s="2" t="s">
        <v>3</v>
      </c>
      <c r="HP360" s="2" t="s">
        <v>3</v>
      </c>
      <c r="HQ360" s="2" t="s">
        <v>3</v>
      </c>
      <c r="HR360" s="2"/>
      <c r="HS360" s="2">
        <v>0</v>
      </c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>
        <v>0</v>
      </c>
      <c r="IL360" s="2"/>
      <c r="IM360" s="2"/>
      <c r="IN360" s="2"/>
      <c r="IO360" s="2"/>
      <c r="IP360" s="2"/>
      <c r="IQ360" s="2"/>
      <c r="IR360" s="2"/>
      <c r="IS360" s="2"/>
      <c r="IT360" s="2"/>
      <c r="IU360" s="2"/>
    </row>
    <row r="361" spans="1:255" x14ac:dyDescent="0.25">
      <c r="A361" s="3">
        <v>17</v>
      </c>
      <c r="B361" s="3">
        <v>1</v>
      </c>
      <c r="E361" s="3" t="s">
        <v>440</v>
      </c>
      <c r="F361" s="3" t="s">
        <v>441</v>
      </c>
      <c r="G361" s="3" t="s">
        <v>442</v>
      </c>
      <c r="H361" s="3" t="s">
        <v>216</v>
      </c>
      <c r="I361" s="3">
        <v>43</v>
      </c>
      <c r="J361" s="3">
        <v>0</v>
      </c>
      <c r="K361" s="3">
        <v>43</v>
      </c>
      <c r="O361" s="3">
        <f t="shared" si="395"/>
        <v>10706945.09</v>
      </c>
      <c r="P361" s="3">
        <f t="shared" si="396"/>
        <v>10706945.09</v>
      </c>
      <c r="Q361" s="3">
        <f t="shared" si="422"/>
        <v>0</v>
      </c>
      <c r="R361" s="3">
        <f t="shared" si="423"/>
        <v>0</v>
      </c>
      <c r="S361" s="3">
        <f t="shared" si="397"/>
        <v>0</v>
      </c>
      <c r="T361" s="3">
        <f t="shared" si="398"/>
        <v>0</v>
      </c>
      <c r="U361" s="3">
        <f t="shared" si="399"/>
        <v>0</v>
      </c>
      <c r="V361" s="3">
        <f t="shared" si="400"/>
        <v>0</v>
      </c>
      <c r="W361" s="3">
        <f t="shared" si="401"/>
        <v>0</v>
      </c>
      <c r="X361" s="3">
        <f t="shared" si="424"/>
        <v>0</v>
      </c>
      <c r="Y361" s="3">
        <f t="shared" si="425"/>
        <v>0</v>
      </c>
      <c r="AA361" s="3">
        <v>55944370</v>
      </c>
      <c r="AB361" s="3">
        <f t="shared" si="402"/>
        <v>32892.83</v>
      </c>
      <c r="AC361" s="3">
        <f t="shared" si="426"/>
        <v>32892.83</v>
      </c>
      <c r="AD361" s="3">
        <f t="shared" si="427"/>
        <v>0</v>
      </c>
      <c r="AE361" s="3">
        <f t="shared" si="428"/>
        <v>0</v>
      </c>
      <c r="AF361" s="3">
        <f t="shared" si="429"/>
        <v>0</v>
      </c>
      <c r="AG361" s="3">
        <f t="shared" si="404"/>
        <v>0</v>
      </c>
      <c r="AH361" s="3">
        <f t="shared" si="430"/>
        <v>0</v>
      </c>
      <c r="AI361" s="3">
        <f t="shared" si="431"/>
        <v>0</v>
      </c>
      <c r="AJ361" s="3">
        <f t="shared" si="406"/>
        <v>0</v>
      </c>
      <c r="AK361" s="3">
        <v>32892.83</v>
      </c>
      <c r="AL361" s="3">
        <v>32892.83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1</v>
      </c>
      <c r="AW361" s="3">
        <v>1</v>
      </c>
      <c r="AZ361" s="3">
        <v>1</v>
      </c>
      <c r="BA361" s="3">
        <v>1</v>
      </c>
      <c r="BB361" s="3">
        <v>1</v>
      </c>
      <c r="BC361" s="3">
        <v>7.57</v>
      </c>
      <c r="BD361" s="3" t="s">
        <v>3</v>
      </c>
      <c r="BE361" s="3" t="s">
        <v>3</v>
      </c>
      <c r="BF361" s="3" t="s">
        <v>3</v>
      </c>
      <c r="BG361" s="3" t="s">
        <v>3</v>
      </c>
      <c r="BH361" s="3">
        <v>3</v>
      </c>
      <c r="BI361" s="3">
        <v>3</v>
      </c>
      <c r="BJ361" s="3" t="s">
        <v>441</v>
      </c>
      <c r="BM361" s="3">
        <v>400007</v>
      </c>
      <c r="BN361" s="3">
        <v>0</v>
      </c>
      <c r="BO361" s="3" t="s">
        <v>3</v>
      </c>
      <c r="BP361" s="3">
        <v>0</v>
      </c>
      <c r="BQ361" s="3">
        <v>214</v>
      </c>
      <c r="BR361" s="3">
        <v>0</v>
      </c>
      <c r="BS361" s="3">
        <v>1</v>
      </c>
      <c r="BT361" s="3">
        <v>1</v>
      </c>
      <c r="BU361" s="3">
        <v>1</v>
      </c>
      <c r="BV361" s="3">
        <v>1</v>
      </c>
      <c r="BW361" s="3">
        <v>1</v>
      </c>
      <c r="BX361" s="3">
        <v>1</v>
      </c>
      <c r="BY361" s="3" t="s">
        <v>3</v>
      </c>
      <c r="BZ361" s="3">
        <v>0</v>
      </c>
      <c r="CA361" s="3">
        <v>0</v>
      </c>
      <c r="CB361" s="3" t="s">
        <v>3</v>
      </c>
      <c r="CE361" s="3">
        <v>1566</v>
      </c>
      <c r="CF361" s="3">
        <v>0</v>
      </c>
      <c r="CG361" s="3">
        <v>0</v>
      </c>
      <c r="CM361" s="3">
        <v>0</v>
      </c>
      <c r="CN361" s="3" t="s">
        <v>3</v>
      </c>
      <c r="CO361" s="3">
        <v>0</v>
      </c>
      <c r="CP361" s="3">
        <f t="shared" si="407"/>
        <v>10706945.09</v>
      </c>
      <c r="CQ361" s="3">
        <f t="shared" si="408"/>
        <v>248998.72</v>
      </c>
      <c r="CR361" s="3">
        <f t="shared" si="432"/>
        <v>0</v>
      </c>
      <c r="CS361" s="3">
        <f t="shared" si="433"/>
        <v>0</v>
      </c>
      <c r="CT361" s="3">
        <f t="shared" si="409"/>
        <v>0</v>
      </c>
      <c r="CU361" s="3">
        <f t="shared" si="410"/>
        <v>0</v>
      </c>
      <c r="CV361" s="3">
        <f t="shared" si="411"/>
        <v>0</v>
      </c>
      <c r="CW361" s="3">
        <f t="shared" si="412"/>
        <v>0</v>
      </c>
      <c r="CX361" s="3">
        <f t="shared" si="413"/>
        <v>0</v>
      </c>
      <c r="CY361" s="3">
        <f t="shared" si="434"/>
        <v>0</v>
      </c>
      <c r="CZ361" s="3">
        <f t="shared" si="435"/>
        <v>0</v>
      </c>
      <c r="DC361" s="3" t="s">
        <v>3</v>
      </c>
      <c r="DD361" s="3" t="s">
        <v>3</v>
      </c>
      <c r="DE361" s="3" t="s">
        <v>3</v>
      </c>
      <c r="DF361" s="3" t="s">
        <v>3</v>
      </c>
      <c r="DG361" s="3" t="s">
        <v>3</v>
      </c>
      <c r="DH361" s="3" t="s">
        <v>3</v>
      </c>
      <c r="DI361" s="3" t="s">
        <v>3</v>
      </c>
      <c r="DJ361" s="3" t="s">
        <v>3</v>
      </c>
      <c r="DK361" s="3" t="s">
        <v>3</v>
      </c>
      <c r="DL361" s="3" t="s">
        <v>3</v>
      </c>
      <c r="DM361" s="3" t="s">
        <v>3</v>
      </c>
      <c r="DN361" s="3">
        <v>0</v>
      </c>
      <c r="DO361" s="3">
        <v>0</v>
      </c>
      <c r="DP361" s="3">
        <v>1</v>
      </c>
      <c r="DQ361" s="3">
        <v>1</v>
      </c>
      <c r="DU361" s="3">
        <v>1013</v>
      </c>
      <c r="DV361" s="3" t="s">
        <v>216</v>
      </c>
      <c r="DW361" s="3" t="s">
        <v>216</v>
      </c>
      <c r="DX361" s="3">
        <v>1</v>
      </c>
      <c r="DZ361" s="3" t="s">
        <v>3</v>
      </c>
      <c r="EA361" s="3" t="s">
        <v>3</v>
      </c>
      <c r="EB361" s="3" t="s">
        <v>3</v>
      </c>
      <c r="EC361" s="3" t="s">
        <v>3</v>
      </c>
      <c r="EE361" s="3">
        <v>55393904</v>
      </c>
      <c r="EF361" s="3">
        <v>214</v>
      </c>
      <c r="EG361" s="3" t="s">
        <v>217</v>
      </c>
      <c r="EH361" s="3">
        <v>0</v>
      </c>
      <c r="EI361" s="3" t="s">
        <v>3</v>
      </c>
      <c r="EJ361" s="3">
        <v>3</v>
      </c>
      <c r="EK361" s="3">
        <v>400007</v>
      </c>
      <c r="EL361" s="3" t="s">
        <v>217</v>
      </c>
      <c r="EM361" s="3" t="s">
        <v>218</v>
      </c>
      <c r="EO361" s="3" t="s">
        <v>3</v>
      </c>
      <c r="EQ361" s="3">
        <v>131088</v>
      </c>
      <c r="ER361" s="3">
        <v>0</v>
      </c>
      <c r="ES361" s="3">
        <v>32892.83</v>
      </c>
      <c r="ET361" s="3">
        <v>0</v>
      </c>
      <c r="EU361" s="3">
        <v>0</v>
      </c>
      <c r="EV361" s="3">
        <v>0</v>
      </c>
      <c r="EW361" s="3">
        <v>0</v>
      </c>
      <c r="EX361" s="3">
        <v>0</v>
      </c>
      <c r="EY361" s="3">
        <v>0</v>
      </c>
      <c r="EZ361" s="3">
        <v>5</v>
      </c>
      <c r="FC361" s="3">
        <v>1</v>
      </c>
      <c r="FD361" s="3">
        <v>18</v>
      </c>
      <c r="FF361" s="3">
        <v>291433.38</v>
      </c>
      <c r="FQ361" s="3">
        <v>0</v>
      </c>
      <c r="FR361" s="3">
        <f t="shared" si="436"/>
        <v>10706945.09</v>
      </c>
      <c r="FS361" s="3">
        <v>0</v>
      </c>
      <c r="FX361" s="3">
        <v>0</v>
      </c>
      <c r="FY361" s="3">
        <v>0</v>
      </c>
      <c r="GA361" s="3" t="s">
        <v>428</v>
      </c>
      <c r="GD361" s="3">
        <v>1</v>
      </c>
      <c r="GF361" s="3">
        <v>-1440932547</v>
      </c>
      <c r="GG361" s="3">
        <v>2</v>
      </c>
      <c r="GH361" s="3">
        <v>3</v>
      </c>
      <c r="GI361" s="3">
        <v>3</v>
      </c>
      <c r="GJ361" s="3">
        <v>0</v>
      </c>
      <c r="GK361" s="3">
        <v>0</v>
      </c>
      <c r="GL361" s="3">
        <f t="shared" si="414"/>
        <v>0</v>
      </c>
      <c r="GM361" s="3">
        <f t="shared" si="415"/>
        <v>10706945.09</v>
      </c>
      <c r="GN361" s="3">
        <f t="shared" si="416"/>
        <v>0</v>
      </c>
      <c r="GO361" s="3">
        <f t="shared" si="417"/>
        <v>0</v>
      </c>
      <c r="GP361" s="3">
        <f t="shared" si="418"/>
        <v>0</v>
      </c>
      <c r="GR361" s="3">
        <v>1</v>
      </c>
      <c r="GS361" s="3">
        <v>1</v>
      </c>
      <c r="GT361" s="3">
        <v>0</v>
      </c>
      <c r="GU361" s="3" t="s">
        <v>3</v>
      </c>
      <c r="GV361" s="3">
        <f t="shared" si="419"/>
        <v>0</v>
      </c>
      <c r="GW361" s="3">
        <v>1</v>
      </c>
      <c r="GX361" s="3">
        <f t="shared" si="420"/>
        <v>0</v>
      </c>
      <c r="HA361" s="3">
        <v>0</v>
      </c>
      <c r="HB361" s="3">
        <v>0</v>
      </c>
      <c r="HC361" s="3">
        <f t="shared" si="421"/>
        <v>0</v>
      </c>
      <c r="HE361" s="3" t="s">
        <v>37</v>
      </c>
      <c r="HF361" s="3" t="s">
        <v>220</v>
      </c>
      <c r="HM361" s="3" t="s">
        <v>3</v>
      </c>
      <c r="HN361" s="3" t="s">
        <v>3</v>
      </c>
      <c r="HO361" s="3" t="s">
        <v>3</v>
      </c>
      <c r="HP361" s="3" t="s">
        <v>3</v>
      </c>
      <c r="HQ361" s="3" t="s">
        <v>3</v>
      </c>
      <c r="HS361" s="3">
        <v>0</v>
      </c>
      <c r="IK361" s="3">
        <v>0</v>
      </c>
    </row>
    <row r="362" spans="1:255" x14ac:dyDescent="0.25">
      <c r="A362" s="2">
        <v>17</v>
      </c>
      <c r="B362" s="2">
        <v>1</v>
      </c>
      <c r="C362" s="2"/>
      <c r="D362" s="2"/>
      <c r="E362" s="2" t="s">
        <v>443</v>
      </c>
      <c r="F362" s="2" t="s">
        <v>444</v>
      </c>
      <c r="G362" s="2" t="s">
        <v>445</v>
      </c>
      <c r="H362" s="2" t="s">
        <v>216</v>
      </c>
      <c r="I362" s="2">
        <v>1</v>
      </c>
      <c r="J362" s="2">
        <v>0</v>
      </c>
      <c r="K362" s="2">
        <v>1</v>
      </c>
      <c r="L362" s="2"/>
      <c r="M362" s="2"/>
      <c r="N362" s="2"/>
      <c r="O362" s="2">
        <f t="shared" si="395"/>
        <v>33228.47</v>
      </c>
      <c r="P362" s="2">
        <f t="shared" si="396"/>
        <v>33228.47</v>
      </c>
      <c r="Q362" s="2">
        <f t="shared" si="422"/>
        <v>0</v>
      </c>
      <c r="R362" s="2">
        <f t="shared" si="423"/>
        <v>0</v>
      </c>
      <c r="S362" s="2">
        <f t="shared" si="397"/>
        <v>0</v>
      </c>
      <c r="T362" s="2">
        <f t="shared" si="398"/>
        <v>0</v>
      </c>
      <c r="U362" s="2">
        <f t="shared" si="399"/>
        <v>0</v>
      </c>
      <c r="V362" s="2">
        <f t="shared" si="400"/>
        <v>0</v>
      </c>
      <c r="W362" s="2">
        <f t="shared" si="401"/>
        <v>0</v>
      </c>
      <c r="X362" s="2">
        <f t="shared" si="424"/>
        <v>0</v>
      </c>
      <c r="Y362" s="2">
        <f t="shared" si="425"/>
        <v>0</v>
      </c>
      <c r="Z362" s="2"/>
      <c r="AA362" s="2">
        <v>55944368</v>
      </c>
      <c r="AB362" s="2">
        <f t="shared" si="402"/>
        <v>33228.47</v>
      </c>
      <c r="AC362" s="2">
        <f t="shared" si="426"/>
        <v>33228.47</v>
      </c>
      <c r="AD362" s="2">
        <f t="shared" si="427"/>
        <v>0</v>
      </c>
      <c r="AE362" s="2">
        <f t="shared" si="428"/>
        <v>0</v>
      </c>
      <c r="AF362" s="2">
        <f t="shared" si="429"/>
        <v>0</v>
      </c>
      <c r="AG362" s="2">
        <f t="shared" si="404"/>
        <v>0</v>
      </c>
      <c r="AH362" s="2">
        <f t="shared" si="430"/>
        <v>0</v>
      </c>
      <c r="AI362" s="2">
        <f t="shared" si="431"/>
        <v>0</v>
      </c>
      <c r="AJ362" s="2">
        <f t="shared" si="406"/>
        <v>0</v>
      </c>
      <c r="AK362" s="2">
        <v>33228.47</v>
      </c>
      <c r="AL362" s="2">
        <v>33228.47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1</v>
      </c>
      <c r="AW362" s="2">
        <v>1</v>
      </c>
      <c r="AX362" s="2"/>
      <c r="AY362" s="2"/>
      <c r="AZ362" s="2">
        <v>1</v>
      </c>
      <c r="BA362" s="2">
        <v>1</v>
      </c>
      <c r="BB362" s="2">
        <v>1</v>
      </c>
      <c r="BC362" s="2">
        <v>1</v>
      </c>
      <c r="BD362" s="2" t="s">
        <v>3</v>
      </c>
      <c r="BE362" s="2" t="s">
        <v>3</v>
      </c>
      <c r="BF362" s="2" t="s">
        <v>3</v>
      </c>
      <c r="BG362" s="2" t="s">
        <v>3</v>
      </c>
      <c r="BH362" s="2">
        <v>3</v>
      </c>
      <c r="BI362" s="2">
        <v>3</v>
      </c>
      <c r="BJ362" s="2" t="s">
        <v>444</v>
      </c>
      <c r="BK362" s="2"/>
      <c r="BL362" s="2"/>
      <c r="BM362" s="2">
        <v>400007</v>
      </c>
      <c r="BN362" s="2">
        <v>0</v>
      </c>
      <c r="BO362" s="2" t="s">
        <v>3</v>
      </c>
      <c r="BP362" s="2">
        <v>0</v>
      </c>
      <c r="BQ362" s="2">
        <v>214</v>
      </c>
      <c r="BR362" s="2">
        <v>0</v>
      </c>
      <c r="BS362" s="2">
        <v>1</v>
      </c>
      <c r="BT362" s="2">
        <v>1</v>
      </c>
      <c r="BU362" s="2">
        <v>1</v>
      </c>
      <c r="BV362" s="2">
        <v>1</v>
      </c>
      <c r="BW362" s="2">
        <v>1</v>
      </c>
      <c r="BX362" s="2">
        <v>1</v>
      </c>
      <c r="BY362" s="2" t="s">
        <v>3</v>
      </c>
      <c r="BZ362" s="2">
        <v>0</v>
      </c>
      <c r="CA362" s="2">
        <v>0</v>
      </c>
      <c r="CB362" s="2" t="s">
        <v>3</v>
      </c>
      <c r="CC362" s="2"/>
      <c r="CD362" s="2"/>
      <c r="CE362" s="2">
        <v>1566</v>
      </c>
      <c r="CF362" s="2">
        <v>0</v>
      </c>
      <c r="CG362" s="2">
        <v>0</v>
      </c>
      <c r="CH362" s="2"/>
      <c r="CI362" s="2"/>
      <c r="CJ362" s="2"/>
      <c r="CK362" s="2"/>
      <c r="CL362" s="2"/>
      <c r="CM362" s="2">
        <v>0</v>
      </c>
      <c r="CN362" s="2" t="s">
        <v>3</v>
      </c>
      <c r="CO362" s="2">
        <v>0</v>
      </c>
      <c r="CP362" s="2">
        <f t="shared" si="407"/>
        <v>33228.47</v>
      </c>
      <c r="CQ362" s="2">
        <f t="shared" si="408"/>
        <v>33228.47</v>
      </c>
      <c r="CR362" s="2">
        <f t="shared" si="432"/>
        <v>0</v>
      </c>
      <c r="CS362" s="2">
        <f t="shared" si="433"/>
        <v>0</v>
      </c>
      <c r="CT362" s="2">
        <f t="shared" si="409"/>
        <v>0</v>
      </c>
      <c r="CU362" s="2">
        <f t="shared" si="410"/>
        <v>0</v>
      </c>
      <c r="CV362" s="2">
        <f t="shared" si="411"/>
        <v>0</v>
      </c>
      <c r="CW362" s="2">
        <f t="shared" si="412"/>
        <v>0</v>
      </c>
      <c r="CX362" s="2">
        <f t="shared" si="413"/>
        <v>0</v>
      </c>
      <c r="CY362" s="2">
        <f t="shared" si="434"/>
        <v>0</v>
      </c>
      <c r="CZ362" s="2">
        <f t="shared" si="435"/>
        <v>0</v>
      </c>
      <c r="DA362" s="2"/>
      <c r="DB362" s="2"/>
      <c r="DC362" s="2" t="s">
        <v>3</v>
      </c>
      <c r="DD362" s="2" t="s">
        <v>3</v>
      </c>
      <c r="DE362" s="2" t="s">
        <v>3</v>
      </c>
      <c r="DF362" s="2" t="s">
        <v>3</v>
      </c>
      <c r="DG362" s="2" t="s">
        <v>3</v>
      </c>
      <c r="DH362" s="2" t="s">
        <v>3</v>
      </c>
      <c r="DI362" s="2" t="s">
        <v>3</v>
      </c>
      <c r="DJ362" s="2" t="s">
        <v>3</v>
      </c>
      <c r="DK362" s="2" t="s">
        <v>3</v>
      </c>
      <c r="DL362" s="2" t="s">
        <v>3</v>
      </c>
      <c r="DM362" s="2" t="s">
        <v>3</v>
      </c>
      <c r="DN362" s="2">
        <v>0</v>
      </c>
      <c r="DO362" s="2">
        <v>0</v>
      </c>
      <c r="DP362" s="2">
        <v>1</v>
      </c>
      <c r="DQ362" s="2">
        <v>1</v>
      </c>
      <c r="DR362" s="2"/>
      <c r="DS362" s="2"/>
      <c r="DT362" s="2"/>
      <c r="DU362" s="2">
        <v>1013</v>
      </c>
      <c r="DV362" s="2" t="s">
        <v>216</v>
      </c>
      <c r="DW362" s="2" t="s">
        <v>216</v>
      </c>
      <c r="DX362" s="2">
        <v>1</v>
      </c>
      <c r="DY362" s="2"/>
      <c r="DZ362" s="2" t="s">
        <v>3</v>
      </c>
      <c r="EA362" s="2" t="s">
        <v>3</v>
      </c>
      <c r="EB362" s="2" t="s">
        <v>3</v>
      </c>
      <c r="EC362" s="2" t="s">
        <v>3</v>
      </c>
      <c r="ED362" s="2"/>
      <c r="EE362" s="2">
        <v>55393904</v>
      </c>
      <c r="EF362" s="2">
        <v>214</v>
      </c>
      <c r="EG362" s="2" t="s">
        <v>217</v>
      </c>
      <c r="EH362" s="2">
        <v>0</v>
      </c>
      <c r="EI362" s="2" t="s">
        <v>3</v>
      </c>
      <c r="EJ362" s="2">
        <v>3</v>
      </c>
      <c r="EK362" s="2">
        <v>400007</v>
      </c>
      <c r="EL362" s="2" t="s">
        <v>217</v>
      </c>
      <c r="EM362" s="2" t="s">
        <v>218</v>
      </c>
      <c r="EN362" s="2"/>
      <c r="EO362" s="2" t="s">
        <v>3</v>
      </c>
      <c r="EP362" s="2"/>
      <c r="EQ362" s="2">
        <v>131088</v>
      </c>
      <c r="ER362" s="2">
        <v>0</v>
      </c>
      <c r="ES362" s="2">
        <v>33228.47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>
        <v>0</v>
      </c>
      <c r="FR362" s="2">
        <f t="shared" si="436"/>
        <v>33228.47</v>
      </c>
      <c r="FS362" s="2">
        <v>0</v>
      </c>
      <c r="FT362" s="2"/>
      <c r="FU362" s="2"/>
      <c r="FV362" s="2"/>
      <c r="FW362" s="2"/>
      <c r="FX362" s="2">
        <v>0</v>
      </c>
      <c r="FY362" s="2">
        <v>0</v>
      </c>
      <c r="FZ362" s="2"/>
      <c r="GA362" s="2" t="s">
        <v>432</v>
      </c>
      <c r="GB362" s="2"/>
      <c r="GC362" s="2"/>
      <c r="GD362" s="2">
        <v>1</v>
      </c>
      <c r="GE362" s="2"/>
      <c r="GF362" s="2">
        <v>1062036688</v>
      </c>
      <c r="GG362" s="2">
        <v>2</v>
      </c>
      <c r="GH362" s="2">
        <v>4</v>
      </c>
      <c r="GI362" s="2">
        <v>-2</v>
      </c>
      <c r="GJ362" s="2">
        <v>0</v>
      </c>
      <c r="GK362" s="2">
        <v>0</v>
      </c>
      <c r="GL362" s="2">
        <f t="shared" si="414"/>
        <v>0</v>
      </c>
      <c r="GM362" s="2">
        <f t="shared" si="415"/>
        <v>33228.47</v>
      </c>
      <c r="GN362" s="2">
        <f t="shared" si="416"/>
        <v>0</v>
      </c>
      <c r="GO362" s="2">
        <f t="shared" si="417"/>
        <v>0</v>
      </c>
      <c r="GP362" s="2">
        <f t="shared" si="418"/>
        <v>0</v>
      </c>
      <c r="GQ362" s="2"/>
      <c r="GR362" s="2">
        <v>1</v>
      </c>
      <c r="GS362" s="2">
        <v>2</v>
      </c>
      <c r="GT362" s="2">
        <v>0</v>
      </c>
      <c r="GU362" s="2" t="s">
        <v>3</v>
      </c>
      <c r="GV362" s="2">
        <f t="shared" si="419"/>
        <v>0</v>
      </c>
      <c r="GW362" s="2">
        <v>1</v>
      </c>
      <c r="GX362" s="2">
        <f t="shared" si="420"/>
        <v>0</v>
      </c>
      <c r="GY362" s="2"/>
      <c r="GZ362" s="2"/>
      <c r="HA362" s="2">
        <v>0</v>
      </c>
      <c r="HB362" s="2">
        <v>0</v>
      </c>
      <c r="HC362" s="2">
        <f t="shared" si="421"/>
        <v>0</v>
      </c>
      <c r="HD362" s="2"/>
      <c r="HE362" s="2" t="s">
        <v>37</v>
      </c>
      <c r="HF362" s="2" t="s">
        <v>220</v>
      </c>
      <c r="HG362" s="2"/>
      <c r="HH362" s="2"/>
      <c r="HI362" s="2"/>
      <c r="HJ362" s="2"/>
      <c r="HK362" s="2"/>
      <c r="HL362" s="2"/>
      <c r="HM362" s="2" t="s">
        <v>3</v>
      </c>
      <c r="HN362" s="2" t="s">
        <v>3</v>
      </c>
      <c r="HO362" s="2" t="s">
        <v>3</v>
      </c>
      <c r="HP362" s="2" t="s">
        <v>3</v>
      </c>
      <c r="HQ362" s="2" t="s">
        <v>3</v>
      </c>
      <c r="HR362" s="2"/>
      <c r="HS362" s="2">
        <v>0</v>
      </c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>
        <v>0</v>
      </c>
      <c r="IL362" s="2"/>
      <c r="IM362" s="2"/>
      <c r="IN362" s="2"/>
      <c r="IO362" s="2"/>
      <c r="IP362" s="2"/>
      <c r="IQ362" s="2"/>
      <c r="IR362" s="2"/>
      <c r="IS362" s="2"/>
      <c r="IT362" s="2"/>
      <c r="IU362" s="2"/>
    </row>
    <row r="363" spans="1:255" x14ac:dyDescent="0.25">
      <c r="A363" s="3">
        <v>17</v>
      </c>
      <c r="B363" s="3">
        <v>1</v>
      </c>
      <c r="E363" s="3" t="s">
        <v>443</v>
      </c>
      <c r="F363" s="3" t="s">
        <v>444</v>
      </c>
      <c r="G363" s="3" t="s">
        <v>445</v>
      </c>
      <c r="H363" s="3" t="s">
        <v>216</v>
      </c>
      <c r="I363" s="3">
        <v>1</v>
      </c>
      <c r="J363" s="3">
        <v>0</v>
      </c>
      <c r="K363" s="3">
        <v>1</v>
      </c>
      <c r="O363" s="3">
        <f t="shared" si="395"/>
        <v>251539.52</v>
      </c>
      <c r="P363" s="3">
        <f t="shared" si="396"/>
        <v>251539.52</v>
      </c>
      <c r="Q363" s="3">
        <f t="shared" si="422"/>
        <v>0</v>
      </c>
      <c r="R363" s="3">
        <f t="shared" si="423"/>
        <v>0</v>
      </c>
      <c r="S363" s="3">
        <f t="shared" si="397"/>
        <v>0</v>
      </c>
      <c r="T363" s="3">
        <f t="shared" si="398"/>
        <v>0</v>
      </c>
      <c r="U363" s="3">
        <f t="shared" si="399"/>
        <v>0</v>
      </c>
      <c r="V363" s="3">
        <f t="shared" si="400"/>
        <v>0</v>
      </c>
      <c r="W363" s="3">
        <f t="shared" si="401"/>
        <v>0</v>
      </c>
      <c r="X363" s="3">
        <f t="shared" si="424"/>
        <v>0</v>
      </c>
      <c r="Y363" s="3">
        <f t="shared" si="425"/>
        <v>0</v>
      </c>
      <c r="AA363" s="3">
        <v>55944370</v>
      </c>
      <c r="AB363" s="3">
        <f t="shared" si="402"/>
        <v>33228.47</v>
      </c>
      <c r="AC363" s="3">
        <f t="shared" si="426"/>
        <v>33228.47</v>
      </c>
      <c r="AD363" s="3">
        <f t="shared" si="427"/>
        <v>0</v>
      </c>
      <c r="AE363" s="3">
        <f t="shared" si="428"/>
        <v>0</v>
      </c>
      <c r="AF363" s="3">
        <f t="shared" si="429"/>
        <v>0</v>
      </c>
      <c r="AG363" s="3">
        <f t="shared" si="404"/>
        <v>0</v>
      </c>
      <c r="AH363" s="3">
        <f t="shared" si="430"/>
        <v>0</v>
      </c>
      <c r="AI363" s="3">
        <f t="shared" si="431"/>
        <v>0</v>
      </c>
      <c r="AJ363" s="3">
        <f t="shared" si="406"/>
        <v>0</v>
      </c>
      <c r="AK363" s="3">
        <v>33228.47</v>
      </c>
      <c r="AL363" s="3">
        <v>33228.47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1</v>
      </c>
      <c r="AW363" s="3">
        <v>1</v>
      </c>
      <c r="AZ363" s="3">
        <v>1</v>
      </c>
      <c r="BA363" s="3">
        <v>1</v>
      </c>
      <c r="BB363" s="3">
        <v>1</v>
      </c>
      <c r="BC363" s="3">
        <v>7.57</v>
      </c>
      <c r="BD363" s="3" t="s">
        <v>3</v>
      </c>
      <c r="BE363" s="3" t="s">
        <v>3</v>
      </c>
      <c r="BF363" s="3" t="s">
        <v>3</v>
      </c>
      <c r="BG363" s="3" t="s">
        <v>3</v>
      </c>
      <c r="BH363" s="3">
        <v>3</v>
      </c>
      <c r="BI363" s="3">
        <v>3</v>
      </c>
      <c r="BJ363" s="3" t="s">
        <v>444</v>
      </c>
      <c r="BM363" s="3">
        <v>400007</v>
      </c>
      <c r="BN363" s="3">
        <v>0</v>
      </c>
      <c r="BO363" s="3" t="s">
        <v>3</v>
      </c>
      <c r="BP363" s="3">
        <v>0</v>
      </c>
      <c r="BQ363" s="3">
        <v>214</v>
      </c>
      <c r="BR363" s="3">
        <v>0</v>
      </c>
      <c r="BS363" s="3">
        <v>1</v>
      </c>
      <c r="BT363" s="3">
        <v>1</v>
      </c>
      <c r="BU363" s="3">
        <v>1</v>
      </c>
      <c r="BV363" s="3">
        <v>1</v>
      </c>
      <c r="BW363" s="3">
        <v>1</v>
      </c>
      <c r="BX363" s="3">
        <v>1</v>
      </c>
      <c r="BY363" s="3" t="s">
        <v>3</v>
      </c>
      <c r="BZ363" s="3">
        <v>0</v>
      </c>
      <c r="CA363" s="3">
        <v>0</v>
      </c>
      <c r="CB363" s="3" t="s">
        <v>3</v>
      </c>
      <c r="CE363" s="3">
        <v>1566</v>
      </c>
      <c r="CF363" s="3">
        <v>0</v>
      </c>
      <c r="CG363" s="3">
        <v>0</v>
      </c>
      <c r="CM363" s="3">
        <v>0</v>
      </c>
      <c r="CN363" s="3" t="s">
        <v>3</v>
      </c>
      <c r="CO363" s="3">
        <v>0</v>
      </c>
      <c r="CP363" s="3">
        <f t="shared" si="407"/>
        <v>251539.52</v>
      </c>
      <c r="CQ363" s="3">
        <f t="shared" si="408"/>
        <v>251539.52</v>
      </c>
      <c r="CR363" s="3">
        <f t="shared" si="432"/>
        <v>0</v>
      </c>
      <c r="CS363" s="3">
        <f t="shared" si="433"/>
        <v>0</v>
      </c>
      <c r="CT363" s="3">
        <f t="shared" si="409"/>
        <v>0</v>
      </c>
      <c r="CU363" s="3">
        <f t="shared" si="410"/>
        <v>0</v>
      </c>
      <c r="CV363" s="3">
        <f t="shared" si="411"/>
        <v>0</v>
      </c>
      <c r="CW363" s="3">
        <f t="shared" si="412"/>
        <v>0</v>
      </c>
      <c r="CX363" s="3">
        <f t="shared" si="413"/>
        <v>0</v>
      </c>
      <c r="CY363" s="3">
        <f t="shared" si="434"/>
        <v>0</v>
      </c>
      <c r="CZ363" s="3">
        <f t="shared" si="435"/>
        <v>0</v>
      </c>
      <c r="DC363" s="3" t="s">
        <v>3</v>
      </c>
      <c r="DD363" s="3" t="s">
        <v>3</v>
      </c>
      <c r="DE363" s="3" t="s">
        <v>3</v>
      </c>
      <c r="DF363" s="3" t="s">
        <v>3</v>
      </c>
      <c r="DG363" s="3" t="s">
        <v>3</v>
      </c>
      <c r="DH363" s="3" t="s">
        <v>3</v>
      </c>
      <c r="DI363" s="3" t="s">
        <v>3</v>
      </c>
      <c r="DJ363" s="3" t="s">
        <v>3</v>
      </c>
      <c r="DK363" s="3" t="s">
        <v>3</v>
      </c>
      <c r="DL363" s="3" t="s">
        <v>3</v>
      </c>
      <c r="DM363" s="3" t="s">
        <v>3</v>
      </c>
      <c r="DN363" s="3">
        <v>0</v>
      </c>
      <c r="DO363" s="3">
        <v>0</v>
      </c>
      <c r="DP363" s="3">
        <v>1</v>
      </c>
      <c r="DQ363" s="3">
        <v>1</v>
      </c>
      <c r="DU363" s="3">
        <v>1013</v>
      </c>
      <c r="DV363" s="3" t="s">
        <v>216</v>
      </c>
      <c r="DW363" s="3" t="s">
        <v>216</v>
      </c>
      <c r="DX363" s="3">
        <v>1</v>
      </c>
      <c r="DZ363" s="3" t="s">
        <v>3</v>
      </c>
      <c r="EA363" s="3" t="s">
        <v>3</v>
      </c>
      <c r="EB363" s="3" t="s">
        <v>3</v>
      </c>
      <c r="EC363" s="3" t="s">
        <v>3</v>
      </c>
      <c r="EE363" s="3">
        <v>55393904</v>
      </c>
      <c r="EF363" s="3">
        <v>214</v>
      </c>
      <c r="EG363" s="3" t="s">
        <v>217</v>
      </c>
      <c r="EH363" s="3">
        <v>0</v>
      </c>
      <c r="EI363" s="3" t="s">
        <v>3</v>
      </c>
      <c r="EJ363" s="3">
        <v>3</v>
      </c>
      <c r="EK363" s="3">
        <v>400007</v>
      </c>
      <c r="EL363" s="3" t="s">
        <v>217</v>
      </c>
      <c r="EM363" s="3" t="s">
        <v>218</v>
      </c>
      <c r="EO363" s="3" t="s">
        <v>3</v>
      </c>
      <c r="EQ363" s="3">
        <v>131088</v>
      </c>
      <c r="ER363" s="3">
        <v>0</v>
      </c>
      <c r="ES363" s="3">
        <v>33228.47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5</v>
      </c>
      <c r="FC363" s="3">
        <v>1</v>
      </c>
      <c r="FD363" s="3">
        <v>18</v>
      </c>
      <c r="FF363" s="3">
        <v>294407.19</v>
      </c>
      <c r="FQ363" s="3">
        <v>0</v>
      </c>
      <c r="FR363" s="3">
        <f t="shared" si="436"/>
        <v>251539.52</v>
      </c>
      <c r="FS363" s="3">
        <v>0</v>
      </c>
      <c r="FX363" s="3">
        <v>0</v>
      </c>
      <c r="FY363" s="3">
        <v>0</v>
      </c>
      <c r="GA363" s="3" t="s">
        <v>432</v>
      </c>
      <c r="GD363" s="3">
        <v>1</v>
      </c>
      <c r="GF363" s="3">
        <v>1062036688</v>
      </c>
      <c r="GG363" s="3">
        <v>2</v>
      </c>
      <c r="GH363" s="3">
        <v>3</v>
      </c>
      <c r="GI363" s="3">
        <v>3</v>
      </c>
      <c r="GJ363" s="3">
        <v>0</v>
      </c>
      <c r="GK363" s="3">
        <v>0</v>
      </c>
      <c r="GL363" s="3">
        <f t="shared" si="414"/>
        <v>0</v>
      </c>
      <c r="GM363" s="3">
        <f t="shared" si="415"/>
        <v>251539.52</v>
      </c>
      <c r="GN363" s="3">
        <f t="shared" si="416"/>
        <v>0</v>
      </c>
      <c r="GO363" s="3">
        <f t="shared" si="417"/>
        <v>0</v>
      </c>
      <c r="GP363" s="3">
        <f t="shared" si="418"/>
        <v>0</v>
      </c>
      <c r="GR363" s="3">
        <v>1</v>
      </c>
      <c r="GS363" s="3">
        <v>1</v>
      </c>
      <c r="GT363" s="3">
        <v>0</v>
      </c>
      <c r="GU363" s="3" t="s">
        <v>3</v>
      </c>
      <c r="GV363" s="3">
        <f t="shared" si="419"/>
        <v>0</v>
      </c>
      <c r="GW363" s="3">
        <v>1</v>
      </c>
      <c r="GX363" s="3">
        <f t="shared" si="420"/>
        <v>0</v>
      </c>
      <c r="HA363" s="3">
        <v>0</v>
      </c>
      <c r="HB363" s="3">
        <v>0</v>
      </c>
      <c r="HC363" s="3">
        <f t="shared" si="421"/>
        <v>0</v>
      </c>
      <c r="HE363" s="3" t="s">
        <v>37</v>
      </c>
      <c r="HF363" s="3" t="s">
        <v>220</v>
      </c>
      <c r="HM363" s="3" t="s">
        <v>3</v>
      </c>
      <c r="HN363" s="3" t="s">
        <v>3</v>
      </c>
      <c r="HO363" s="3" t="s">
        <v>3</v>
      </c>
      <c r="HP363" s="3" t="s">
        <v>3</v>
      </c>
      <c r="HQ363" s="3" t="s">
        <v>3</v>
      </c>
      <c r="HS363" s="3">
        <v>0</v>
      </c>
      <c r="IK363" s="3">
        <v>0</v>
      </c>
    </row>
    <row r="364" spans="1:255" x14ac:dyDescent="0.25">
      <c r="A364" s="2">
        <v>17</v>
      </c>
      <c r="B364" s="2">
        <v>1</v>
      </c>
      <c r="C364" s="2"/>
      <c r="D364" s="2"/>
      <c r="E364" s="2" t="s">
        <v>446</v>
      </c>
      <c r="F364" s="2" t="s">
        <v>447</v>
      </c>
      <c r="G364" s="2" t="s">
        <v>448</v>
      </c>
      <c r="H364" s="2" t="s">
        <v>216</v>
      </c>
      <c r="I364" s="2">
        <v>8</v>
      </c>
      <c r="J364" s="2">
        <v>0</v>
      </c>
      <c r="K364" s="2">
        <v>8</v>
      </c>
      <c r="L364" s="2"/>
      <c r="M364" s="2"/>
      <c r="N364" s="2"/>
      <c r="O364" s="2">
        <f t="shared" si="395"/>
        <v>288936.24</v>
      </c>
      <c r="P364" s="2">
        <f t="shared" si="396"/>
        <v>288936.24</v>
      </c>
      <c r="Q364" s="2">
        <f t="shared" si="422"/>
        <v>0</v>
      </c>
      <c r="R364" s="2">
        <f t="shared" si="423"/>
        <v>0</v>
      </c>
      <c r="S364" s="2">
        <f t="shared" si="397"/>
        <v>0</v>
      </c>
      <c r="T364" s="2">
        <f t="shared" si="398"/>
        <v>0</v>
      </c>
      <c r="U364" s="2">
        <f t="shared" si="399"/>
        <v>0</v>
      </c>
      <c r="V364" s="2">
        <f t="shared" si="400"/>
        <v>0</v>
      </c>
      <c r="W364" s="2">
        <f t="shared" si="401"/>
        <v>0</v>
      </c>
      <c r="X364" s="2">
        <f t="shared" si="424"/>
        <v>0</v>
      </c>
      <c r="Y364" s="2">
        <f t="shared" si="425"/>
        <v>0</v>
      </c>
      <c r="Z364" s="2"/>
      <c r="AA364" s="2">
        <v>55944368</v>
      </c>
      <c r="AB364" s="2">
        <f t="shared" si="402"/>
        <v>36117.03</v>
      </c>
      <c r="AC364" s="2">
        <f t="shared" si="426"/>
        <v>36117.03</v>
      </c>
      <c r="AD364" s="2">
        <f t="shared" si="427"/>
        <v>0</v>
      </c>
      <c r="AE364" s="2">
        <f t="shared" si="428"/>
        <v>0</v>
      </c>
      <c r="AF364" s="2">
        <f t="shared" si="429"/>
        <v>0</v>
      </c>
      <c r="AG364" s="2">
        <f t="shared" si="404"/>
        <v>0</v>
      </c>
      <c r="AH364" s="2">
        <f t="shared" si="430"/>
        <v>0</v>
      </c>
      <c r="AI364" s="2">
        <f t="shared" si="431"/>
        <v>0</v>
      </c>
      <c r="AJ364" s="2">
        <f t="shared" si="406"/>
        <v>0</v>
      </c>
      <c r="AK364" s="2">
        <v>36117.03</v>
      </c>
      <c r="AL364" s="2">
        <v>36117.03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1</v>
      </c>
      <c r="AW364" s="2">
        <v>1</v>
      </c>
      <c r="AX364" s="2"/>
      <c r="AY364" s="2"/>
      <c r="AZ364" s="2">
        <v>1</v>
      </c>
      <c r="BA364" s="2">
        <v>1</v>
      </c>
      <c r="BB364" s="2">
        <v>1</v>
      </c>
      <c r="BC364" s="2">
        <v>1</v>
      </c>
      <c r="BD364" s="2" t="s">
        <v>3</v>
      </c>
      <c r="BE364" s="2" t="s">
        <v>3</v>
      </c>
      <c r="BF364" s="2" t="s">
        <v>3</v>
      </c>
      <c r="BG364" s="2" t="s">
        <v>3</v>
      </c>
      <c r="BH364" s="2">
        <v>3</v>
      </c>
      <c r="BI364" s="2">
        <v>3</v>
      </c>
      <c r="BJ364" s="2" t="s">
        <v>447</v>
      </c>
      <c r="BK364" s="2"/>
      <c r="BL364" s="2"/>
      <c r="BM364" s="2">
        <v>400007</v>
      </c>
      <c r="BN364" s="2">
        <v>0</v>
      </c>
      <c r="BO364" s="2" t="s">
        <v>3</v>
      </c>
      <c r="BP364" s="2">
        <v>0</v>
      </c>
      <c r="BQ364" s="2">
        <v>214</v>
      </c>
      <c r="BR364" s="2">
        <v>0</v>
      </c>
      <c r="BS364" s="2">
        <v>1</v>
      </c>
      <c r="BT364" s="2">
        <v>1</v>
      </c>
      <c r="BU364" s="2">
        <v>1</v>
      </c>
      <c r="BV364" s="2">
        <v>1</v>
      </c>
      <c r="BW364" s="2">
        <v>1</v>
      </c>
      <c r="BX364" s="2">
        <v>1</v>
      </c>
      <c r="BY364" s="2" t="s">
        <v>3</v>
      </c>
      <c r="BZ364" s="2">
        <v>0</v>
      </c>
      <c r="CA364" s="2">
        <v>0</v>
      </c>
      <c r="CB364" s="2" t="s">
        <v>3</v>
      </c>
      <c r="CC364" s="2"/>
      <c r="CD364" s="2"/>
      <c r="CE364" s="2">
        <v>1566</v>
      </c>
      <c r="CF364" s="2">
        <v>0</v>
      </c>
      <c r="CG364" s="2">
        <v>0</v>
      </c>
      <c r="CH364" s="2"/>
      <c r="CI364" s="2"/>
      <c r="CJ364" s="2"/>
      <c r="CK364" s="2"/>
      <c r="CL364" s="2"/>
      <c r="CM364" s="2">
        <v>0</v>
      </c>
      <c r="CN364" s="2" t="s">
        <v>3</v>
      </c>
      <c r="CO364" s="2">
        <v>0</v>
      </c>
      <c r="CP364" s="2">
        <f t="shared" si="407"/>
        <v>288936.24</v>
      </c>
      <c r="CQ364" s="2">
        <f t="shared" si="408"/>
        <v>36117.03</v>
      </c>
      <c r="CR364" s="2">
        <f t="shared" si="432"/>
        <v>0</v>
      </c>
      <c r="CS364" s="2">
        <f t="shared" si="433"/>
        <v>0</v>
      </c>
      <c r="CT364" s="2">
        <f t="shared" si="409"/>
        <v>0</v>
      </c>
      <c r="CU364" s="2">
        <f t="shared" si="410"/>
        <v>0</v>
      </c>
      <c r="CV364" s="2">
        <f t="shared" si="411"/>
        <v>0</v>
      </c>
      <c r="CW364" s="2">
        <f t="shared" si="412"/>
        <v>0</v>
      </c>
      <c r="CX364" s="2">
        <f t="shared" si="413"/>
        <v>0</v>
      </c>
      <c r="CY364" s="2">
        <f t="shared" si="434"/>
        <v>0</v>
      </c>
      <c r="CZ364" s="2">
        <f t="shared" si="435"/>
        <v>0</v>
      </c>
      <c r="DA364" s="2"/>
      <c r="DB364" s="2"/>
      <c r="DC364" s="2" t="s">
        <v>3</v>
      </c>
      <c r="DD364" s="2" t="s">
        <v>3</v>
      </c>
      <c r="DE364" s="2" t="s">
        <v>3</v>
      </c>
      <c r="DF364" s="2" t="s">
        <v>3</v>
      </c>
      <c r="DG364" s="2" t="s">
        <v>3</v>
      </c>
      <c r="DH364" s="2" t="s">
        <v>3</v>
      </c>
      <c r="DI364" s="2" t="s">
        <v>3</v>
      </c>
      <c r="DJ364" s="2" t="s">
        <v>3</v>
      </c>
      <c r="DK364" s="2" t="s">
        <v>3</v>
      </c>
      <c r="DL364" s="2" t="s">
        <v>3</v>
      </c>
      <c r="DM364" s="2" t="s">
        <v>3</v>
      </c>
      <c r="DN364" s="2">
        <v>0</v>
      </c>
      <c r="DO364" s="2">
        <v>0</v>
      </c>
      <c r="DP364" s="2">
        <v>1</v>
      </c>
      <c r="DQ364" s="2">
        <v>1</v>
      </c>
      <c r="DR364" s="2"/>
      <c r="DS364" s="2"/>
      <c r="DT364" s="2"/>
      <c r="DU364" s="2">
        <v>1013</v>
      </c>
      <c r="DV364" s="2" t="s">
        <v>216</v>
      </c>
      <c r="DW364" s="2" t="s">
        <v>216</v>
      </c>
      <c r="DX364" s="2">
        <v>1</v>
      </c>
      <c r="DY364" s="2"/>
      <c r="DZ364" s="2" t="s">
        <v>3</v>
      </c>
      <c r="EA364" s="2" t="s">
        <v>3</v>
      </c>
      <c r="EB364" s="2" t="s">
        <v>3</v>
      </c>
      <c r="EC364" s="2" t="s">
        <v>3</v>
      </c>
      <c r="ED364" s="2"/>
      <c r="EE364" s="2">
        <v>55393904</v>
      </c>
      <c r="EF364" s="2">
        <v>214</v>
      </c>
      <c r="EG364" s="2" t="s">
        <v>217</v>
      </c>
      <c r="EH364" s="2">
        <v>0</v>
      </c>
      <c r="EI364" s="2" t="s">
        <v>3</v>
      </c>
      <c r="EJ364" s="2">
        <v>3</v>
      </c>
      <c r="EK364" s="2">
        <v>400007</v>
      </c>
      <c r="EL364" s="2" t="s">
        <v>217</v>
      </c>
      <c r="EM364" s="2" t="s">
        <v>218</v>
      </c>
      <c r="EN364" s="2"/>
      <c r="EO364" s="2" t="s">
        <v>3</v>
      </c>
      <c r="EP364" s="2"/>
      <c r="EQ364" s="2">
        <v>131088</v>
      </c>
      <c r="ER364" s="2">
        <v>0</v>
      </c>
      <c r="ES364" s="2">
        <v>36117.03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>
        <v>0</v>
      </c>
      <c r="FR364" s="2">
        <f t="shared" si="436"/>
        <v>288936.24</v>
      </c>
      <c r="FS364" s="2">
        <v>0</v>
      </c>
      <c r="FT364" s="2"/>
      <c r="FU364" s="2"/>
      <c r="FV364" s="2"/>
      <c r="FW364" s="2"/>
      <c r="FX364" s="2">
        <v>0</v>
      </c>
      <c r="FY364" s="2">
        <v>0</v>
      </c>
      <c r="FZ364" s="2"/>
      <c r="GA364" s="2" t="s">
        <v>449</v>
      </c>
      <c r="GB364" s="2"/>
      <c r="GC364" s="2"/>
      <c r="GD364" s="2">
        <v>1</v>
      </c>
      <c r="GE364" s="2"/>
      <c r="GF364" s="2">
        <v>738587304</v>
      </c>
      <c r="GG364" s="2">
        <v>2</v>
      </c>
      <c r="GH364" s="2">
        <v>4</v>
      </c>
      <c r="GI364" s="2">
        <v>-2</v>
      </c>
      <c r="GJ364" s="2">
        <v>0</v>
      </c>
      <c r="GK364" s="2">
        <v>0</v>
      </c>
      <c r="GL364" s="2">
        <f t="shared" si="414"/>
        <v>0</v>
      </c>
      <c r="GM364" s="2">
        <f t="shared" si="415"/>
        <v>288936.24</v>
      </c>
      <c r="GN364" s="2">
        <f t="shared" si="416"/>
        <v>0</v>
      </c>
      <c r="GO364" s="2">
        <f t="shared" si="417"/>
        <v>0</v>
      </c>
      <c r="GP364" s="2">
        <f t="shared" si="418"/>
        <v>0</v>
      </c>
      <c r="GQ364" s="2"/>
      <c r="GR364" s="2">
        <v>1</v>
      </c>
      <c r="GS364" s="2">
        <v>2</v>
      </c>
      <c r="GT364" s="2">
        <v>0</v>
      </c>
      <c r="GU364" s="2" t="s">
        <v>3</v>
      </c>
      <c r="GV364" s="2">
        <f t="shared" si="419"/>
        <v>0</v>
      </c>
      <c r="GW364" s="2">
        <v>1</v>
      </c>
      <c r="GX364" s="2">
        <f t="shared" si="420"/>
        <v>0</v>
      </c>
      <c r="GY364" s="2"/>
      <c r="GZ364" s="2"/>
      <c r="HA364" s="2">
        <v>0</v>
      </c>
      <c r="HB364" s="2">
        <v>0</v>
      </c>
      <c r="HC364" s="2">
        <f t="shared" si="421"/>
        <v>0</v>
      </c>
      <c r="HD364" s="2"/>
      <c r="HE364" s="2" t="s">
        <v>37</v>
      </c>
      <c r="HF364" s="2" t="s">
        <v>220</v>
      </c>
      <c r="HG364" s="2"/>
      <c r="HH364" s="2"/>
      <c r="HI364" s="2"/>
      <c r="HJ364" s="2"/>
      <c r="HK364" s="2"/>
      <c r="HL364" s="2"/>
      <c r="HM364" s="2" t="s">
        <v>3</v>
      </c>
      <c r="HN364" s="2" t="s">
        <v>3</v>
      </c>
      <c r="HO364" s="2" t="s">
        <v>3</v>
      </c>
      <c r="HP364" s="2" t="s">
        <v>3</v>
      </c>
      <c r="HQ364" s="2" t="s">
        <v>3</v>
      </c>
      <c r="HR364" s="2"/>
      <c r="HS364" s="2">
        <v>0</v>
      </c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>
        <v>0</v>
      </c>
      <c r="IL364" s="2"/>
      <c r="IM364" s="2"/>
      <c r="IN364" s="2"/>
      <c r="IO364" s="2"/>
      <c r="IP364" s="2"/>
      <c r="IQ364" s="2"/>
      <c r="IR364" s="2"/>
      <c r="IS364" s="2"/>
      <c r="IT364" s="2"/>
      <c r="IU364" s="2"/>
    </row>
    <row r="365" spans="1:255" x14ac:dyDescent="0.25">
      <c r="A365" s="3">
        <v>17</v>
      </c>
      <c r="B365" s="3">
        <v>1</v>
      </c>
      <c r="E365" s="3" t="s">
        <v>446</v>
      </c>
      <c r="F365" s="3" t="s">
        <v>447</v>
      </c>
      <c r="G365" s="3" t="s">
        <v>448</v>
      </c>
      <c r="H365" s="3" t="s">
        <v>216</v>
      </c>
      <c r="I365" s="3">
        <v>8</v>
      </c>
      <c r="J365" s="3">
        <v>0</v>
      </c>
      <c r="K365" s="3">
        <v>8</v>
      </c>
      <c r="O365" s="3">
        <f t="shared" si="395"/>
        <v>2187247.34</v>
      </c>
      <c r="P365" s="3">
        <f t="shared" si="396"/>
        <v>2187247.34</v>
      </c>
      <c r="Q365" s="3">
        <f t="shared" si="422"/>
        <v>0</v>
      </c>
      <c r="R365" s="3">
        <f t="shared" si="423"/>
        <v>0</v>
      </c>
      <c r="S365" s="3">
        <f t="shared" si="397"/>
        <v>0</v>
      </c>
      <c r="T365" s="3">
        <f t="shared" si="398"/>
        <v>0</v>
      </c>
      <c r="U365" s="3">
        <f t="shared" si="399"/>
        <v>0</v>
      </c>
      <c r="V365" s="3">
        <f t="shared" si="400"/>
        <v>0</v>
      </c>
      <c r="W365" s="3">
        <f t="shared" si="401"/>
        <v>0</v>
      </c>
      <c r="X365" s="3">
        <f t="shared" si="424"/>
        <v>0</v>
      </c>
      <c r="Y365" s="3">
        <f t="shared" si="425"/>
        <v>0</v>
      </c>
      <c r="AA365" s="3">
        <v>55944370</v>
      </c>
      <c r="AB365" s="3">
        <f t="shared" si="402"/>
        <v>36117.03</v>
      </c>
      <c r="AC365" s="3">
        <f t="shared" si="426"/>
        <v>36117.03</v>
      </c>
      <c r="AD365" s="3">
        <f t="shared" si="427"/>
        <v>0</v>
      </c>
      <c r="AE365" s="3">
        <f t="shared" si="428"/>
        <v>0</v>
      </c>
      <c r="AF365" s="3">
        <f t="shared" si="429"/>
        <v>0</v>
      </c>
      <c r="AG365" s="3">
        <f t="shared" si="404"/>
        <v>0</v>
      </c>
      <c r="AH365" s="3">
        <f t="shared" si="430"/>
        <v>0</v>
      </c>
      <c r="AI365" s="3">
        <f t="shared" si="431"/>
        <v>0</v>
      </c>
      <c r="AJ365" s="3">
        <f t="shared" si="406"/>
        <v>0</v>
      </c>
      <c r="AK365" s="3">
        <v>36117.03</v>
      </c>
      <c r="AL365" s="3">
        <v>36117.03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1</v>
      </c>
      <c r="AW365" s="3">
        <v>1</v>
      </c>
      <c r="AZ365" s="3">
        <v>1</v>
      </c>
      <c r="BA365" s="3">
        <v>1</v>
      </c>
      <c r="BB365" s="3">
        <v>1</v>
      </c>
      <c r="BC365" s="3">
        <v>7.57</v>
      </c>
      <c r="BD365" s="3" t="s">
        <v>3</v>
      </c>
      <c r="BE365" s="3" t="s">
        <v>3</v>
      </c>
      <c r="BF365" s="3" t="s">
        <v>3</v>
      </c>
      <c r="BG365" s="3" t="s">
        <v>3</v>
      </c>
      <c r="BH365" s="3">
        <v>3</v>
      </c>
      <c r="BI365" s="3">
        <v>3</v>
      </c>
      <c r="BJ365" s="3" t="s">
        <v>447</v>
      </c>
      <c r="BM365" s="3">
        <v>400007</v>
      </c>
      <c r="BN365" s="3">
        <v>0</v>
      </c>
      <c r="BO365" s="3" t="s">
        <v>3</v>
      </c>
      <c r="BP365" s="3">
        <v>0</v>
      </c>
      <c r="BQ365" s="3">
        <v>214</v>
      </c>
      <c r="BR365" s="3">
        <v>0</v>
      </c>
      <c r="BS365" s="3">
        <v>1</v>
      </c>
      <c r="BT365" s="3">
        <v>1</v>
      </c>
      <c r="BU365" s="3">
        <v>1</v>
      </c>
      <c r="BV365" s="3">
        <v>1</v>
      </c>
      <c r="BW365" s="3">
        <v>1</v>
      </c>
      <c r="BX365" s="3">
        <v>1</v>
      </c>
      <c r="BY365" s="3" t="s">
        <v>3</v>
      </c>
      <c r="BZ365" s="3">
        <v>0</v>
      </c>
      <c r="CA365" s="3">
        <v>0</v>
      </c>
      <c r="CB365" s="3" t="s">
        <v>3</v>
      </c>
      <c r="CE365" s="3">
        <v>1566</v>
      </c>
      <c r="CF365" s="3">
        <v>0</v>
      </c>
      <c r="CG365" s="3">
        <v>0</v>
      </c>
      <c r="CM365" s="3">
        <v>0</v>
      </c>
      <c r="CN365" s="3" t="s">
        <v>3</v>
      </c>
      <c r="CO365" s="3">
        <v>0</v>
      </c>
      <c r="CP365" s="3">
        <f t="shared" si="407"/>
        <v>2187247.34</v>
      </c>
      <c r="CQ365" s="3">
        <f t="shared" si="408"/>
        <v>273405.92</v>
      </c>
      <c r="CR365" s="3">
        <f t="shared" si="432"/>
        <v>0</v>
      </c>
      <c r="CS365" s="3">
        <f t="shared" si="433"/>
        <v>0</v>
      </c>
      <c r="CT365" s="3">
        <f t="shared" si="409"/>
        <v>0</v>
      </c>
      <c r="CU365" s="3">
        <f t="shared" si="410"/>
        <v>0</v>
      </c>
      <c r="CV365" s="3">
        <f t="shared" si="411"/>
        <v>0</v>
      </c>
      <c r="CW365" s="3">
        <f t="shared" si="412"/>
        <v>0</v>
      </c>
      <c r="CX365" s="3">
        <f t="shared" si="413"/>
        <v>0</v>
      </c>
      <c r="CY365" s="3">
        <f t="shared" si="434"/>
        <v>0</v>
      </c>
      <c r="CZ365" s="3">
        <f t="shared" si="435"/>
        <v>0</v>
      </c>
      <c r="DC365" s="3" t="s">
        <v>3</v>
      </c>
      <c r="DD365" s="3" t="s">
        <v>3</v>
      </c>
      <c r="DE365" s="3" t="s">
        <v>3</v>
      </c>
      <c r="DF365" s="3" t="s">
        <v>3</v>
      </c>
      <c r="DG365" s="3" t="s">
        <v>3</v>
      </c>
      <c r="DH365" s="3" t="s">
        <v>3</v>
      </c>
      <c r="DI365" s="3" t="s">
        <v>3</v>
      </c>
      <c r="DJ365" s="3" t="s">
        <v>3</v>
      </c>
      <c r="DK365" s="3" t="s">
        <v>3</v>
      </c>
      <c r="DL365" s="3" t="s">
        <v>3</v>
      </c>
      <c r="DM365" s="3" t="s">
        <v>3</v>
      </c>
      <c r="DN365" s="3">
        <v>0</v>
      </c>
      <c r="DO365" s="3">
        <v>0</v>
      </c>
      <c r="DP365" s="3">
        <v>1</v>
      </c>
      <c r="DQ365" s="3">
        <v>1</v>
      </c>
      <c r="DU365" s="3">
        <v>1013</v>
      </c>
      <c r="DV365" s="3" t="s">
        <v>216</v>
      </c>
      <c r="DW365" s="3" t="s">
        <v>216</v>
      </c>
      <c r="DX365" s="3">
        <v>1</v>
      </c>
      <c r="DZ365" s="3" t="s">
        <v>3</v>
      </c>
      <c r="EA365" s="3" t="s">
        <v>3</v>
      </c>
      <c r="EB365" s="3" t="s">
        <v>3</v>
      </c>
      <c r="EC365" s="3" t="s">
        <v>3</v>
      </c>
      <c r="EE365" s="3">
        <v>55393904</v>
      </c>
      <c r="EF365" s="3">
        <v>214</v>
      </c>
      <c r="EG365" s="3" t="s">
        <v>217</v>
      </c>
      <c r="EH365" s="3">
        <v>0</v>
      </c>
      <c r="EI365" s="3" t="s">
        <v>3</v>
      </c>
      <c r="EJ365" s="3">
        <v>3</v>
      </c>
      <c r="EK365" s="3">
        <v>400007</v>
      </c>
      <c r="EL365" s="3" t="s">
        <v>217</v>
      </c>
      <c r="EM365" s="3" t="s">
        <v>218</v>
      </c>
      <c r="EO365" s="3" t="s">
        <v>3</v>
      </c>
      <c r="EQ365" s="3">
        <v>131088</v>
      </c>
      <c r="ER365" s="3">
        <v>0</v>
      </c>
      <c r="ES365" s="3">
        <v>36117.03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5</v>
      </c>
      <c r="FC365" s="3">
        <v>1</v>
      </c>
      <c r="FD365" s="3">
        <v>18</v>
      </c>
      <c r="FF365" s="3">
        <v>320000</v>
      </c>
      <c r="FQ365" s="3">
        <v>0</v>
      </c>
      <c r="FR365" s="3">
        <f t="shared" si="436"/>
        <v>2187247.34</v>
      </c>
      <c r="FS365" s="3">
        <v>0</v>
      </c>
      <c r="FX365" s="3">
        <v>0</v>
      </c>
      <c r="FY365" s="3">
        <v>0</v>
      </c>
      <c r="GA365" s="3" t="s">
        <v>449</v>
      </c>
      <c r="GD365" s="3">
        <v>1</v>
      </c>
      <c r="GF365" s="3">
        <v>738587304</v>
      </c>
      <c r="GG365" s="3">
        <v>2</v>
      </c>
      <c r="GH365" s="3">
        <v>3</v>
      </c>
      <c r="GI365" s="3">
        <v>3</v>
      </c>
      <c r="GJ365" s="3">
        <v>0</v>
      </c>
      <c r="GK365" s="3">
        <v>0</v>
      </c>
      <c r="GL365" s="3">
        <f t="shared" si="414"/>
        <v>0</v>
      </c>
      <c r="GM365" s="3">
        <f t="shared" si="415"/>
        <v>2187247.34</v>
      </c>
      <c r="GN365" s="3">
        <f t="shared" si="416"/>
        <v>0</v>
      </c>
      <c r="GO365" s="3">
        <f t="shared" si="417"/>
        <v>0</v>
      </c>
      <c r="GP365" s="3">
        <f t="shared" si="418"/>
        <v>0</v>
      </c>
      <c r="GR365" s="3">
        <v>1</v>
      </c>
      <c r="GS365" s="3">
        <v>1</v>
      </c>
      <c r="GT365" s="3">
        <v>0</v>
      </c>
      <c r="GU365" s="3" t="s">
        <v>3</v>
      </c>
      <c r="GV365" s="3">
        <f t="shared" si="419"/>
        <v>0</v>
      </c>
      <c r="GW365" s="3">
        <v>1</v>
      </c>
      <c r="GX365" s="3">
        <f t="shared" si="420"/>
        <v>0</v>
      </c>
      <c r="HA365" s="3">
        <v>0</v>
      </c>
      <c r="HB365" s="3">
        <v>0</v>
      </c>
      <c r="HC365" s="3">
        <f t="shared" si="421"/>
        <v>0</v>
      </c>
      <c r="HE365" s="3" t="s">
        <v>37</v>
      </c>
      <c r="HF365" s="3" t="s">
        <v>220</v>
      </c>
      <c r="HM365" s="3" t="s">
        <v>3</v>
      </c>
      <c r="HN365" s="3" t="s">
        <v>3</v>
      </c>
      <c r="HO365" s="3" t="s">
        <v>3</v>
      </c>
      <c r="HP365" s="3" t="s">
        <v>3</v>
      </c>
      <c r="HQ365" s="3" t="s">
        <v>3</v>
      </c>
      <c r="HS365" s="3">
        <v>0</v>
      </c>
      <c r="IK365" s="3">
        <v>0</v>
      </c>
    </row>
    <row r="366" spans="1:255" x14ac:dyDescent="0.25">
      <c r="A366" s="2">
        <v>17</v>
      </c>
      <c r="B366" s="2">
        <v>1</v>
      </c>
      <c r="C366" s="2"/>
      <c r="D366" s="2"/>
      <c r="E366" s="2" t="s">
        <v>450</v>
      </c>
      <c r="F366" s="2" t="s">
        <v>451</v>
      </c>
      <c r="G366" s="2" t="s">
        <v>452</v>
      </c>
      <c r="H366" s="2" t="s">
        <v>216</v>
      </c>
      <c r="I366" s="2">
        <v>20</v>
      </c>
      <c r="J366" s="2">
        <v>0</v>
      </c>
      <c r="K366" s="2">
        <v>20</v>
      </c>
      <c r="L366" s="2"/>
      <c r="M366" s="2"/>
      <c r="N366" s="2"/>
      <c r="O366" s="2">
        <f t="shared" si="395"/>
        <v>718954.8</v>
      </c>
      <c r="P366" s="2">
        <f t="shared" si="396"/>
        <v>718954.8</v>
      </c>
      <c r="Q366" s="2">
        <f t="shared" si="422"/>
        <v>0</v>
      </c>
      <c r="R366" s="2">
        <f t="shared" si="423"/>
        <v>0</v>
      </c>
      <c r="S366" s="2">
        <f t="shared" si="397"/>
        <v>0</v>
      </c>
      <c r="T366" s="2">
        <f t="shared" si="398"/>
        <v>0</v>
      </c>
      <c r="U366" s="2">
        <f t="shared" si="399"/>
        <v>0</v>
      </c>
      <c r="V366" s="2">
        <f t="shared" si="400"/>
        <v>0</v>
      </c>
      <c r="W366" s="2">
        <f t="shared" si="401"/>
        <v>0</v>
      </c>
      <c r="X366" s="2">
        <f t="shared" si="424"/>
        <v>0</v>
      </c>
      <c r="Y366" s="2">
        <f t="shared" si="425"/>
        <v>0</v>
      </c>
      <c r="Z366" s="2"/>
      <c r="AA366" s="2">
        <v>55944368</v>
      </c>
      <c r="AB366" s="2">
        <f t="shared" si="402"/>
        <v>35947.74</v>
      </c>
      <c r="AC366" s="2">
        <f t="shared" si="426"/>
        <v>35947.74</v>
      </c>
      <c r="AD366" s="2">
        <f t="shared" si="427"/>
        <v>0</v>
      </c>
      <c r="AE366" s="2">
        <f t="shared" si="428"/>
        <v>0</v>
      </c>
      <c r="AF366" s="2">
        <f t="shared" si="429"/>
        <v>0</v>
      </c>
      <c r="AG366" s="2">
        <f t="shared" si="404"/>
        <v>0</v>
      </c>
      <c r="AH366" s="2">
        <f t="shared" si="430"/>
        <v>0</v>
      </c>
      <c r="AI366" s="2">
        <f t="shared" si="431"/>
        <v>0</v>
      </c>
      <c r="AJ366" s="2">
        <f t="shared" si="406"/>
        <v>0</v>
      </c>
      <c r="AK366" s="2">
        <v>35947.740000000005</v>
      </c>
      <c r="AL366" s="2">
        <v>35947.740000000005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1</v>
      </c>
      <c r="AW366" s="2">
        <v>1</v>
      </c>
      <c r="AX366" s="2"/>
      <c r="AY366" s="2"/>
      <c r="AZ366" s="2">
        <v>1</v>
      </c>
      <c r="BA366" s="2">
        <v>1</v>
      </c>
      <c r="BB366" s="2">
        <v>1</v>
      </c>
      <c r="BC366" s="2">
        <v>1</v>
      </c>
      <c r="BD366" s="2" t="s">
        <v>3</v>
      </c>
      <c r="BE366" s="2" t="s">
        <v>3</v>
      </c>
      <c r="BF366" s="2" t="s">
        <v>3</v>
      </c>
      <c r="BG366" s="2" t="s">
        <v>3</v>
      </c>
      <c r="BH366" s="2">
        <v>3</v>
      </c>
      <c r="BI366" s="2">
        <v>3</v>
      </c>
      <c r="BJ366" s="2" t="s">
        <v>451</v>
      </c>
      <c r="BK366" s="2"/>
      <c r="BL366" s="2"/>
      <c r="BM366" s="2">
        <v>400007</v>
      </c>
      <c r="BN366" s="2">
        <v>0</v>
      </c>
      <c r="BO366" s="2" t="s">
        <v>3</v>
      </c>
      <c r="BP366" s="2">
        <v>0</v>
      </c>
      <c r="BQ366" s="2">
        <v>214</v>
      </c>
      <c r="BR366" s="2">
        <v>0</v>
      </c>
      <c r="BS366" s="2">
        <v>1</v>
      </c>
      <c r="BT366" s="2">
        <v>1</v>
      </c>
      <c r="BU366" s="2">
        <v>1</v>
      </c>
      <c r="BV366" s="2">
        <v>1</v>
      </c>
      <c r="BW366" s="2">
        <v>1</v>
      </c>
      <c r="BX366" s="2">
        <v>1</v>
      </c>
      <c r="BY366" s="2" t="s">
        <v>3</v>
      </c>
      <c r="BZ366" s="2">
        <v>0</v>
      </c>
      <c r="CA366" s="2">
        <v>0</v>
      </c>
      <c r="CB366" s="2" t="s">
        <v>3</v>
      </c>
      <c r="CC366" s="2"/>
      <c r="CD366" s="2"/>
      <c r="CE366" s="2">
        <v>1566</v>
      </c>
      <c r="CF366" s="2">
        <v>0</v>
      </c>
      <c r="CG366" s="2">
        <v>0</v>
      </c>
      <c r="CH366" s="2"/>
      <c r="CI366" s="2"/>
      <c r="CJ366" s="2"/>
      <c r="CK366" s="2"/>
      <c r="CL366" s="2"/>
      <c r="CM366" s="2">
        <v>0</v>
      </c>
      <c r="CN366" s="2" t="s">
        <v>3</v>
      </c>
      <c r="CO366" s="2">
        <v>0</v>
      </c>
      <c r="CP366" s="2">
        <f t="shared" si="407"/>
        <v>718954.8</v>
      </c>
      <c r="CQ366" s="2">
        <f t="shared" si="408"/>
        <v>35947.74</v>
      </c>
      <c r="CR366" s="2">
        <f t="shared" si="432"/>
        <v>0</v>
      </c>
      <c r="CS366" s="2">
        <f t="shared" si="433"/>
        <v>0</v>
      </c>
      <c r="CT366" s="2">
        <f t="shared" si="409"/>
        <v>0</v>
      </c>
      <c r="CU366" s="2">
        <f t="shared" si="410"/>
        <v>0</v>
      </c>
      <c r="CV366" s="2">
        <f t="shared" si="411"/>
        <v>0</v>
      </c>
      <c r="CW366" s="2">
        <f t="shared" si="412"/>
        <v>0</v>
      </c>
      <c r="CX366" s="2">
        <f t="shared" si="413"/>
        <v>0</v>
      </c>
      <c r="CY366" s="2">
        <f t="shared" si="434"/>
        <v>0</v>
      </c>
      <c r="CZ366" s="2">
        <f t="shared" si="435"/>
        <v>0</v>
      </c>
      <c r="DA366" s="2"/>
      <c r="DB366" s="2"/>
      <c r="DC366" s="2" t="s">
        <v>3</v>
      </c>
      <c r="DD366" s="2" t="s">
        <v>3</v>
      </c>
      <c r="DE366" s="2" t="s">
        <v>3</v>
      </c>
      <c r="DF366" s="2" t="s">
        <v>3</v>
      </c>
      <c r="DG366" s="2" t="s">
        <v>3</v>
      </c>
      <c r="DH366" s="2" t="s">
        <v>3</v>
      </c>
      <c r="DI366" s="2" t="s">
        <v>3</v>
      </c>
      <c r="DJ366" s="2" t="s">
        <v>3</v>
      </c>
      <c r="DK366" s="2" t="s">
        <v>3</v>
      </c>
      <c r="DL366" s="2" t="s">
        <v>3</v>
      </c>
      <c r="DM366" s="2" t="s">
        <v>3</v>
      </c>
      <c r="DN366" s="2">
        <v>0</v>
      </c>
      <c r="DO366" s="2">
        <v>0</v>
      </c>
      <c r="DP366" s="2">
        <v>1</v>
      </c>
      <c r="DQ366" s="2">
        <v>1</v>
      </c>
      <c r="DR366" s="2"/>
      <c r="DS366" s="2"/>
      <c r="DT366" s="2"/>
      <c r="DU366" s="2">
        <v>1013</v>
      </c>
      <c r="DV366" s="2" t="s">
        <v>216</v>
      </c>
      <c r="DW366" s="2" t="s">
        <v>216</v>
      </c>
      <c r="DX366" s="2">
        <v>1</v>
      </c>
      <c r="DY366" s="2"/>
      <c r="DZ366" s="2" t="s">
        <v>3</v>
      </c>
      <c r="EA366" s="2" t="s">
        <v>3</v>
      </c>
      <c r="EB366" s="2" t="s">
        <v>3</v>
      </c>
      <c r="EC366" s="2" t="s">
        <v>3</v>
      </c>
      <c r="ED366" s="2"/>
      <c r="EE366" s="2">
        <v>55393904</v>
      </c>
      <c r="EF366" s="2">
        <v>214</v>
      </c>
      <c r="EG366" s="2" t="s">
        <v>217</v>
      </c>
      <c r="EH366" s="2">
        <v>0</v>
      </c>
      <c r="EI366" s="2" t="s">
        <v>3</v>
      </c>
      <c r="EJ366" s="2">
        <v>3</v>
      </c>
      <c r="EK366" s="2">
        <v>400007</v>
      </c>
      <c r="EL366" s="2" t="s">
        <v>217</v>
      </c>
      <c r="EM366" s="2" t="s">
        <v>218</v>
      </c>
      <c r="EN366" s="2"/>
      <c r="EO366" s="2" t="s">
        <v>3</v>
      </c>
      <c r="EP366" s="2"/>
      <c r="EQ366" s="2">
        <v>131088</v>
      </c>
      <c r="ER366" s="2">
        <v>0</v>
      </c>
      <c r="ES366" s="2">
        <v>35947.740000000005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>
        <v>0</v>
      </c>
      <c r="FR366" s="2">
        <f t="shared" si="436"/>
        <v>718954.8</v>
      </c>
      <c r="FS366" s="2">
        <v>0</v>
      </c>
      <c r="FT366" s="2"/>
      <c r="FU366" s="2"/>
      <c r="FV366" s="2"/>
      <c r="FW366" s="2"/>
      <c r="FX366" s="2">
        <v>0</v>
      </c>
      <c r="FY366" s="2">
        <v>0</v>
      </c>
      <c r="FZ366" s="2"/>
      <c r="GA366" s="2" t="s">
        <v>453</v>
      </c>
      <c r="GB366" s="2"/>
      <c r="GC366" s="2"/>
      <c r="GD366" s="2">
        <v>1</v>
      </c>
      <c r="GE366" s="2"/>
      <c r="GF366" s="2">
        <v>-526349585</v>
      </c>
      <c r="GG366" s="2">
        <v>2</v>
      </c>
      <c r="GH366" s="2">
        <v>4</v>
      </c>
      <c r="GI366" s="2">
        <v>-2</v>
      </c>
      <c r="GJ366" s="2">
        <v>0</v>
      </c>
      <c r="GK366" s="2">
        <v>0</v>
      </c>
      <c r="GL366" s="2">
        <f t="shared" si="414"/>
        <v>0</v>
      </c>
      <c r="GM366" s="2">
        <f t="shared" si="415"/>
        <v>718954.8</v>
      </c>
      <c r="GN366" s="2">
        <f t="shared" si="416"/>
        <v>0</v>
      </c>
      <c r="GO366" s="2">
        <f t="shared" si="417"/>
        <v>0</v>
      </c>
      <c r="GP366" s="2">
        <f t="shared" si="418"/>
        <v>0</v>
      </c>
      <c r="GQ366" s="2"/>
      <c r="GR366" s="2">
        <v>1</v>
      </c>
      <c r="GS366" s="2">
        <v>2</v>
      </c>
      <c r="GT366" s="2">
        <v>0</v>
      </c>
      <c r="GU366" s="2" t="s">
        <v>3</v>
      </c>
      <c r="GV366" s="2">
        <f t="shared" si="419"/>
        <v>0</v>
      </c>
      <c r="GW366" s="2">
        <v>1</v>
      </c>
      <c r="GX366" s="2">
        <f t="shared" si="420"/>
        <v>0</v>
      </c>
      <c r="GY366" s="2"/>
      <c r="GZ366" s="2"/>
      <c r="HA366" s="2">
        <v>0</v>
      </c>
      <c r="HB366" s="2">
        <v>0</v>
      </c>
      <c r="HC366" s="2">
        <f t="shared" si="421"/>
        <v>0</v>
      </c>
      <c r="HD366" s="2"/>
      <c r="HE366" s="2" t="s">
        <v>37</v>
      </c>
      <c r="HF366" s="2" t="s">
        <v>220</v>
      </c>
      <c r="HG366" s="2"/>
      <c r="HH366" s="2"/>
      <c r="HI366" s="2"/>
      <c r="HJ366" s="2"/>
      <c r="HK366" s="2"/>
      <c r="HL366" s="2"/>
      <c r="HM366" s="2" t="s">
        <v>3</v>
      </c>
      <c r="HN366" s="2" t="s">
        <v>3</v>
      </c>
      <c r="HO366" s="2" t="s">
        <v>3</v>
      </c>
      <c r="HP366" s="2" t="s">
        <v>3</v>
      </c>
      <c r="HQ366" s="2" t="s">
        <v>3</v>
      </c>
      <c r="HR366" s="2"/>
      <c r="HS366" s="2">
        <v>0</v>
      </c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>
        <v>0</v>
      </c>
      <c r="IL366" s="2"/>
      <c r="IM366" s="2"/>
      <c r="IN366" s="2"/>
      <c r="IO366" s="2"/>
      <c r="IP366" s="2"/>
      <c r="IQ366" s="2"/>
      <c r="IR366" s="2"/>
      <c r="IS366" s="2"/>
      <c r="IT366" s="2"/>
      <c r="IU366" s="2"/>
    </row>
    <row r="367" spans="1:255" x14ac:dyDescent="0.25">
      <c r="A367" s="3">
        <v>17</v>
      </c>
      <c r="B367" s="3">
        <v>1</v>
      </c>
      <c r="E367" s="3" t="s">
        <v>450</v>
      </c>
      <c r="F367" s="3" t="s">
        <v>451</v>
      </c>
      <c r="G367" s="3" t="s">
        <v>452</v>
      </c>
      <c r="H367" s="3" t="s">
        <v>216</v>
      </c>
      <c r="I367" s="3">
        <v>20</v>
      </c>
      <c r="J367" s="3">
        <v>0</v>
      </c>
      <c r="K367" s="3">
        <v>20</v>
      </c>
      <c r="O367" s="3">
        <f t="shared" si="395"/>
        <v>5442487.8399999999</v>
      </c>
      <c r="P367" s="3">
        <f t="shared" si="396"/>
        <v>5442487.8399999999</v>
      </c>
      <c r="Q367" s="3">
        <f t="shared" si="422"/>
        <v>0</v>
      </c>
      <c r="R367" s="3">
        <f t="shared" si="423"/>
        <v>0</v>
      </c>
      <c r="S367" s="3">
        <f t="shared" si="397"/>
        <v>0</v>
      </c>
      <c r="T367" s="3">
        <f t="shared" si="398"/>
        <v>0</v>
      </c>
      <c r="U367" s="3">
        <f t="shared" si="399"/>
        <v>0</v>
      </c>
      <c r="V367" s="3">
        <f t="shared" si="400"/>
        <v>0</v>
      </c>
      <c r="W367" s="3">
        <f t="shared" si="401"/>
        <v>0</v>
      </c>
      <c r="X367" s="3">
        <f t="shared" si="424"/>
        <v>0</v>
      </c>
      <c r="Y367" s="3">
        <f t="shared" si="425"/>
        <v>0</v>
      </c>
      <c r="AA367" s="3">
        <v>55944370</v>
      </c>
      <c r="AB367" s="3">
        <f t="shared" si="402"/>
        <v>35947.74</v>
      </c>
      <c r="AC367" s="3">
        <f t="shared" si="426"/>
        <v>35947.74</v>
      </c>
      <c r="AD367" s="3">
        <f t="shared" si="427"/>
        <v>0</v>
      </c>
      <c r="AE367" s="3">
        <f t="shared" si="428"/>
        <v>0</v>
      </c>
      <c r="AF367" s="3">
        <f t="shared" si="429"/>
        <v>0</v>
      </c>
      <c r="AG367" s="3">
        <f t="shared" si="404"/>
        <v>0</v>
      </c>
      <c r="AH367" s="3">
        <f t="shared" si="430"/>
        <v>0</v>
      </c>
      <c r="AI367" s="3">
        <f t="shared" si="431"/>
        <v>0</v>
      </c>
      <c r="AJ367" s="3">
        <f t="shared" si="406"/>
        <v>0</v>
      </c>
      <c r="AK367" s="3">
        <v>35947.740000000005</v>
      </c>
      <c r="AL367" s="3">
        <v>35947.740000000005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1</v>
      </c>
      <c r="AW367" s="3">
        <v>1</v>
      </c>
      <c r="AZ367" s="3">
        <v>1</v>
      </c>
      <c r="BA367" s="3">
        <v>1</v>
      </c>
      <c r="BB367" s="3">
        <v>1</v>
      </c>
      <c r="BC367" s="3">
        <v>7.57</v>
      </c>
      <c r="BD367" s="3" t="s">
        <v>3</v>
      </c>
      <c r="BE367" s="3" t="s">
        <v>3</v>
      </c>
      <c r="BF367" s="3" t="s">
        <v>3</v>
      </c>
      <c r="BG367" s="3" t="s">
        <v>3</v>
      </c>
      <c r="BH367" s="3">
        <v>3</v>
      </c>
      <c r="BI367" s="3">
        <v>3</v>
      </c>
      <c r="BJ367" s="3" t="s">
        <v>451</v>
      </c>
      <c r="BM367" s="3">
        <v>400007</v>
      </c>
      <c r="BN367" s="3">
        <v>0</v>
      </c>
      <c r="BO367" s="3" t="s">
        <v>3</v>
      </c>
      <c r="BP367" s="3">
        <v>0</v>
      </c>
      <c r="BQ367" s="3">
        <v>214</v>
      </c>
      <c r="BR367" s="3">
        <v>0</v>
      </c>
      <c r="BS367" s="3">
        <v>1</v>
      </c>
      <c r="BT367" s="3">
        <v>1</v>
      </c>
      <c r="BU367" s="3">
        <v>1</v>
      </c>
      <c r="BV367" s="3">
        <v>1</v>
      </c>
      <c r="BW367" s="3">
        <v>1</v>
      </c>
      <c r="BX367" s="3">
        <v>1</v>
      </c>
      <c r="BY367" s="3" t="s">
        <v>3</v>
      </c>
      <c r="BZ367" s="3">
        <v>0</v>
      </c>
      <c r="CA367" s="3">
        <v>0</v>
      </c>
      <c r="CB367" s="3" t="s">
        <v>3</v>
      </c>
      <c r="CE367" s="3">
        <v>1566</v>
      </c>
      <c r="CF367" s="3">
        <v>0</v>
      </c>
      <c r="CG367" s="3">
        <v>0</v>
      </c>
      <c r="CM367" s="3">
        <v>0</v>
      </c>
      <c r="CN367" s="3" t="s">
        <v>3</v>
      </c>
      <c r="CO367" s="3">
        <v>0</v>
      </c>
      <c r="CP367" s="3">
        <f t="shared" si="407"/>
        <v>5442487.8399999999</v>
      </c>
      <c r="CQ367" s="3">
        <f t="shared" si="408"/>
        <v>272124.39</v>
      </c>
      <c r="CR367" s="3">
        <f t="shared" si="432"/>
        <v>0</v>
      </c>
      <c r="CS367" s="3">
        <f t="shared" si="433"/>
        <v>0</v>
      </c>
      <c r="CT367" s="3">
        <f t="shared" si="409"/>
        <v>0</v>
      </c>
      <c r="CU367" s="3">
        <f t="shared" si="410"/>
        <v>0</v>
      </c>
      <c r="CV367" s="3">
        <f t="shared" si="411"/>
        <v>0</v>
      </c>
      <c r="CW367" s="3">
        <f t="shared" si="412"/>
        <v>0</v>
      </c>
      <c r="CX367" s="3">
        <f t="shared" si="413"/>
        <v>0</v>
      </c>
      <c r="CY367" s="3">
        <f t="shared" si="434"/>
        <v>0</v>
      </c>
      <c r="CZ367" s="3">
        <f t="shared" si="435"/>
        <v>0</v>
      </c>
      <c r="DC367" s="3" t="s">
        <v>3</v>
      </c>
      <c r="DD367" s="3" t="s">
        <v>3</v>
      </c>
      <c r="DE367" s="3" t="s">
        <v>3</v>
      </c>
      <c r="DF367" s="3" t="s">
        <v>3</v>
      </c>
      <c r="DG367" s="3" t="s">
        <v>3</v>
      </c>
      <c r="DH367" s="3" t="s">
        <v>3</v>
      </c>
      <c r="DI367" s="3" t="s">
        <v>3</v>
      </c>
      <c r="DJ367" s="3" t="s">
        <v>3</v>
      </c>
      <c r="DK367" s="3" t="s">
        <v>3</v>
      </c>
      <c r="DL367" s="3" t="s">
        <v>3</v>
      </c>
      <c r="DM367" s="3" t="s">
        <v>3</v>
      </c>
      <c r="DN367" s="3">
        <v>0</v>
      </c>
      <c r="DO367" s="3">
        <v>0</v>
      </c>
      <c r="DP367" s="3">
        <v>1</v>
      </c>
      <c r="DQ367" s="3">
        <v>1</v>
      </c>
      <c r="DU367" s="3">
        <v>1013</v>
      </c>
      <c r="DV367" s="3" t="s">
        <v>216</v>
      </c>
      <c r="DW367" s="3" t="s">
        <v>216</v>
      </c>
      <c r="DX367" s="3">
        <v>1</v>
      </c>
      <c r="DZ367" s="3" t="s">
        <v>3</v>
      </c>
      <c r="EA367" s="3" t="s">
        <v>3</v>
      </c>
      <c r="EB367" s="3" t="s">
        <v>3</v>
      </c>
      <c r="EC367" s="3" t="s">
        <v>3</v>
      </c>
      <c r="EE367" s="3">
        <v>55393904</v>
      </c>
      <c r="EF367" s="3">
        <v>214</v>
      </c>
      <c r="EG367" s="3" t="s">
        <v>217</v>
      </c>
      <c r="EH367" s="3">
        <v>0</v>
      </c>
      <c r="EI367" s="3" t="s">
        <v>3</v>
      </c>
      <c r="EJ367" s="3">
        <v>3</v>
      </c>
      <c r="EK367" s="3">
        <v>400007</v>
      </c>
      <c r="EL367" s="3" t="s">
        <v>217</v>
      </c>
      <c r="EM367" s="3" t="s">
        <v>218</v>
      </c>
      <c r="EO367" s="3" t="s">
        <v>3</v>
      </c>
      <c r="EQ367" s="3">
        <v>131088</v>
      </c>
      <c r="ER367" s="3">
        <v>0</v>
      </c>
      <c r="ES367" s="3">
        <v>35947.740000000005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5</v>
      </c>
      <c r="FC367" s="3">
        <v>1</v>
      </c>
      <c r="FD367" s="3">
        <v>18</v>
      </c>
      <c r="FF367" s="3">
        <v>318500</v>
      </c>
      <c r="FQ367" s="3">
        <v>0</v>
      </c>
      <c r="FR367" s="3">
        <f t="shared" si="436"/>
        <v>5442487.8399999999</v>
      </c>
      <c r="FS367" s="3">
        <v>0</v>
      </c>
      <c r="FX367" s="3">
        <v>0</v>
      </c>
      <c r="FY367" s="3">
        <v>0</v>
      </c>
      <c r="GA367" s="3" t="s">
        <v>453</v>
      </c>
      <c r="GD367" s="3">
        <v>1</v>
      </c>
      <c r="GF367" s="3">
        <v>-526349585</v>
      </c>
      <c r="GG367" s="3">
        <v>2</v>
      </c>
      <c r="GH367" s="3">
        <v>3</v>
      </c>
      <c r="GI367" s="3">
        <v>3</v>
      </c>
      <c r="GJ367" s="3">
        <v>0</v>
      </c>
      <c r="GK367" s="3">
        <v>0</v>
      </c>
      <c r="GL367" s="3">
        <f t="shared" si="414"/>
        <v>0</v>
      </c>
      <c r="GM367" s="3">
        <f t="shared" si="415"/>
        <v>5442487.8399999999</v>
      </c>
      <c r="GN367" s="3">
        <f t="shared" si="416"/>
        <v>0</v>
      </c>
      <c r="GO367" s="3">
        <f t="shared" si="417"/>
        <v>0</v>
      </c>
      <c r="GP367" s="3">
        <f t="shared" si="418"/>
        <v>0</v>
      </c>
      <c r="GR367" s="3">
        <v>1</v>
      </c>
      <c r="GS367" s="3">
        <v>1</v>
      </c>
      <c r="GT367" s="3">
        <v>0</v>
      </c>
      <c r="GU367" s="3" t="s">
        <v>3</v>
      </c>
      <c r="GV367" s="3">
        <f t="shared" si="419"/>
        <v>0</v>
      </c>
      <c r="GW367" s="3">
        <v>1</v>
      </c>
      <c r="GX367" s="3">
        <f t="shared" si="420"/>
        <v>0</v>
      </c>
      <c r="HA367" s="3">
        <v>0</v>
      </c>
      <c r="HB367" s="3">
        <v>0</v>
      </c>
      <c r="HC367" s="3">
        <f t="shared" si="421"/>
        <v>0</v>
      </c>
      <c r="HE367" s="3" t="s">
        <v>37</v>
      </c>
      <c r="HF367" s="3" t="s">
        <v>220</v>
      </c>
      <c r="HM367" s="3" t="s">
        <v>3</v>
      </c>
      <c r="HN367" s="3" t="s">
        <v>3</v>
      </c>
      <c r="HO367" s="3" t="s">
        <v>3</v>
      </c>
      <c r="HP367" s="3" t="s">
        <v>3</v>
      </c>
      <c r="HQ367" s="3" t="s">
        <v>3</v>
      </c>
      <c r="HS367" s="3">
        <v>0</v>
      </c>
      <c r="IK367" s="3">
        <v>0</v>
      </c>
    </row>
    <row r="368" spans="1:255" x14ac:dyDescent="0.25">
      <c r="A368" s="2">
        <v>17</v>
      </c>
      <c r="B368" s="2">
        <v>1</v>
      </c>
      <c r="C368" s="2"/>
      <c r="D368" s="2"/>
      <c r="E368" s="2" t="s">
        <v>454</v>
      </c>
      <c r="F368" s="2" t="s">
        <v>455</v>
      </c>
      <c r="G368" s="2" t="s">
        <v>456</v>
      </c>
      <c r="H368" s="2" t="s">
        <v>216</v>
      </c>
      <c r="I368" s="2">
        <v>1</v>
      </c>
      <c r="J368" s="2">
        <v>0</v>
      </c>
      <c r="K368" s="2">
        <v>1</v>
      </c>
      <c r="L368" s="2"/>
      <c r="M368" s="2"/>
      <c r="N368" s="2"/>
      <c r="O368" s="2">
        <f t="shared" si="395"/>
        <v>38430.769999999997</v>
      </c>
      <c r="P368" s="2">
        <f t="shared" si="396"/>
        <v>38430.769999999997</v>
      </c>
      <c r="Q368" s="2">
        <f t="shared" si="422"/>
        <v>0</v>
      </c>
      <c r="R368" s="2">
        <f t="shared" si="423"/>
        <v>0</v>
      </c>
      <c r="S368" s="2">
        <f t="shared" si="397"/>
        <v>0</v>
      </c>
      <c r="T368" s="2">
        <f t="shared" si="398"/>
        <v>0</v>
      </c>
      <c r="U368" s="2">
        <f t="shared" si="399"/>
        <v>0</v>
      </c>
      <c r="V368" s="2">
        <f t="shared" si="400"/>
        <v>0</v>
      </c>
      <c r="W368" s="2">
        <f t="shared" si="401"/>
        <v>0</v>
      </c>
      <c r="X368" s="2">
        <f t="shared" si="424"/>
        <v>0</v>
      </c>
      <c r="Y368" s="2">
        <f t="shared" si="425"/>
        <v>0</v>
      </c>
      <c r="Z368" s="2"/>
      <c r="AA368" s="2">
        <v>55944368</v>
      </c>
      <c r="AB368" s="2">
        <f t="shared" si="402"/>
        <v>38430.769999999997</v>
      </c>
      <c r="AC368" s="2">
        <f t="shared" si="426"/>
        <v>38430.769999999997</v>
      </c>
      <c r="AD368" s="2">
        <f t="shared" si="427"/>
        <v>0</v>
      </c>
      <c r="AE368" s="2">
        <f t="shared" si="428"/>
        <v>0</v>
      </c>
      <c r="AF368" s="2">
        <f t="shared" si="429"/>
        <v>0</v>
      </c>
      <c r="AG368" s="2">
        <f t="shared" si="404"/>
        <v>0</v>
      </c>
      <c r="AH368" s="2">
        <f t="shared" si="430"/>
        <v>0</v>
      </c>
      <c r="AI368" s="2">
        <f t="shared" si="431"/>
        <v>0</v>
      </c>
      <c r="AJ368" s="2">
        <f t="shared" si="406"/>
        <v>0</v>
      </c>
      <c r="AK368" s="2">
        <v>38430.769999999997</v>
      </c>
      <c r="AL368" s="2">
        <v>38430.769999999997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1</v>
      </c>
      <c r="AW368" s="2">
        <v>1</v>
      </c>
      <c r="AX368" s="2"/>
      <c r="AY368" s="2"/>
      <c r="AZ368" s="2">
        <v>1</v>
      </c>
      <c r="BA368" s="2">
        <v>1</v>
      </c>
      <c r="BB368" s="2">
        <v>1</v>
      </c>
      <c r="BC368" s="2">
        <v>1</v>
      </c>
      <c r="BD368" s="2" t="s">
        <v>3</v>
      </c>
      <c r="BE368" s="2" t="s">
        <v>3</v>
      </c>
      <c r="BF368" s="2" t="s">
        <v>3</v>
      </c>
      <c r="BG368" s="2" t="s">
        <v>3</v>
      </c>
      <c r="BH368" s="2">
        <v>3</v>
      </c>
      <c r="BI368" s="2">
        <v>3</v>
      </c>
      <c r="BJ368" s="2" t="s">
        <v>455</v>
      </c>
      <c r="BK368" s="2"/>
      <c r="BL368" s="2"/>
      <c r="BM368" s="2">
        <v>400007</v>
      </c>
      <c r="BN368" s="2">
        <v>0</v>
      </c>
      <c r="BO368" s="2" t="s">
        <v>3</v>
      </c>
      <c r="BP368" s="2">
        <v>0</v>
      </c>
      <c r="BQ368" s="2">
        <v>214</v>
      </c>
      <c r="BR368" s="2">
        <v>0</v>
      </c>
      <c r="BS368" s="2">
        <v>1</v>
      </c>
      <c r="BT368" s="2">
        <v>1</v>
      </c>
      <c r="BU368" s="2">
        <v>1</v>
      </c>
      <c r="BV368" s="2">
        <v>1</v>
      </c>
      <c r="BW368" s="2">
        <v>1</v>
      </c>
      <c r="BX368" s="2">
        <v>1</v>
      </c>
      <c r="BY368" s="2" t="s">
        <v>3</v>
      </c>
      <c r="BZ368" s="2">
        <v>0</v>
      </c>
      <c r="CA368" s="2">
        <v>0</v>
      </c>
      <c r="CB368" s="2" t="s">
        <v>3</v>
      </c>
      <c r="CC368" s="2"/>
      <c r="CD368" s="2"/>
      <c r="CE368" s="2">
        <v>1566</v>
      </c>
      <c r="CF368" s="2">
        <v>0</v>
      </c>
      <c r="CG368" s="2">
        <v>0</v>
      </c>
      <c r="CH368" s="2"/>
      <c r="CI368" s="2"/>
      <c r="CJ368" s="2"/>
      <c r="CK368" s="2"/>
      <c r="CL368" s="2"/>
      <c r="CM368" s="2">
        <v>0</v>
      </c>
      <c r="CN368" s="2" t="s">
        <v>3</v>
      </c>
      <c r="CO368" s="2">
        <v>0</v>
      </c>
      <c r="CP368" s="2">
        <f t="shared" si="407"/>
        <v>38430.769999999997</v>
      </c>
      <c r="CQ368" s="2">
        <f t="shared" si="408"/>
        <v>38430.769999999997</v>
      </c>
      <c r="CR368" s="2">
        <f t="shared" si="432"/>
        <v>0</v>
      </c>
      <c r="CS368" s="2">
        <f t="shared" si="433"/>
        <v>0</v>
      </c>
      <c r="CT368" s="2">
        <f t="shared" si="409"/>
        <v>0</v>
      </c>
      <c r="CU368" s="2">
        <f t="shared" si="410"/>
        <v>0</v>
      </c>
      <c r="CV368" s="2">
        <f t="shared" si="411"/>
        <v>0</v>
      </c>
      <c r="CW368" s="2">
        <f t="shared" si="412"/>
        <v>0</v>
      </c>
      <c r="CX368" s="2">
        <f t="shared" si="413"/>
        <v>0</v>
      </c>
      <c r="CY368" s="2">
        <f t="shared" si="434"/>
        <v>0</v>
      </c>
      <c r="CZ368" s="2">
        <f t="shared" si="435"/>
        <v>0</v>
      </c>
      <c r="DA368" s="2"/>
      <c r="DB368" s="2"/>
      <c r="DC368" s="2" t="s">
        <v>3</v>
      </c>
      <c r="DD368" s="2" t="s">
        <v>3</v>
      </c>
      <c r="DE368" s="2" t="s">
        <v>3</v>
      </c>
      <c r="DF368" s="2" t="s">
        <v>3</v>
      </c>
      <c r="DG368" s="2" t="s">
        <v>3</v>
      </c>
      <c r="DH368" s="2" t="s">
        <v>3</v>
      </c>
      <c r="DI368" s="2" t="s">
        <v>3</v>
      </c>
      <c r="DJ368" s="2" t="s">
        <v>3</v>
      </c>
      <c r="DK368" s="2" t="s">
        <v>3</v>
      </c>
      <c r="DL368" s="2" t="s">
        <v>3</v>
      </c>
      <c r="DM368" s="2" t="s">
        <v>3</v>
      </c>
      <c r="DN368" s="2">
        <v>0</v>
      </c>
      <c r="DO368" s="2">
        <v>0</v>
      </c>
      <c r="DP368" s="2">
        <v>1</v>
      </c>
      <c r="DQ368" s="2">
        <v>1</v>
      </c>
      <c r="DR368" s="2"/>
      <c r="DS368" s="2"/>
      <c r="DT368" s="2"/>
      <c r="DU368" s="2">
        <v>1013</v>
      </c>
      <c r="DV368" s="2" t="s">
        <v>216</v>
      </c>
      <c r="DW368" s="2" t="s">
        <v>216</v>
      </c>
      <c r="DX368" s="2">
        <v>1</v>
      </c>
      <c r="DY368" s="2"/>
      <c r="DZ368" s="2" t="s">
        <v>3</v>
      </c>
      <c r="EA368" s="2" t="s">
        <v>3</v>
      </c>
      <c r="EB368" s="2" t="s">
        <v>3</v>
      </c>
      <c r="EC368" s="2" t="s">
        <v>3</v>
      </c>
      <c r="ED368" s="2"/>
      <c r="EE368" s="2">
        <v>55393904</v>
      </c>
      <c r="EF368" s="2">
        <v>214</v>
      </c>
      <c r="EG368" s="2" t="s">
        <v>217</v>
      </c>
      <c r="EH368" s="2">
        <v>0</v>
      </c>
      <c r="EI368" s="2" t="s">
        <v>3</v>
      </c>
      <c r="EJ368" s="2">
        <v>3</v>
      </c>
      <c r="EK368" s="2">
        <v>400007</v>
      </c>
      <c r="EL368" s="2" t="s">
        <v>217</v>
      </c>
      <c r="EM368" s="2" t="s">
        <v>218</v>
      </c>
      <c r="EN368" s="2"/>
      <c r="EO368" s="2" t="s">
        <v>3</v>
      </c>
      <c r="EP368" s="2"/>
      <c r="EQ368" s="2">
        <v>131088</v>
      </c>
      <c r="ER368" s="2">
        <v>0</v>
      </c>
      <c r="ES368" s="2">
        <v>38430.769999999997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>
        <v>0</v>
      </c>
      <c r="FR368" s="2">
        <f t="shared" si="436"/>
        <v>38430.769999999997</v>
      </c>
      <c r="FS368" s="2">
        <v>0</v>
      </c>
      <c r="FT368" s="2"/>
      <c r="FU368" s="2"/>
      <c r="FV368" s="2"/>
      <c r="FW368" s="2"/>
      <c r="FX368" s="2">
        <v>0</v>
      </c>
      <c r="FY368" s="2">
        <v>0</v>
      </c>
      <c r="FZ368" s="2"/>
      <c r="GA368" s="2" t="s">
        <v>457</v>
      </c>
      <c r="GB368" s="2"/>
      <c r="GC368" s="2"/>
      <c r="GD368" s="2">
        <v>1</v>
      </c>
      <c r="GE368" s="2"/>
      <c r="GF368" s="2">
        <v>-724794395</v>
      </c>
      <c r="GG368" s="2">
        <v>2</v>
      </c>
      <c r="GH368" s="2">
        <v>4</v>
      </c>
      <c r="GI368" s="2">
        <v>-2</v>
      </c>
      <c r="GJ368" s="2">
        <v>0</v>
      </c>
      <c r="GK368" s="2">
        <v>0</v>
      </c>
      <c r="GL368" s="2">
        <f t="shared" si="414"/>
        <v>0</v>
      </c>
      <c r="GM368" s="2">
        <f t="shared" si="415"/>
        <v>38430.769999999997</v>
      </c>
      <c r="GN368" s="2">
        <f t="shared" si="416"/>
        <v>0</v>
      </c>
      <c r="GO368" s="2">
        <f t="shared" si="417"/>
        <v>0</v>
      </c>
      <c r="GP368" s="2">
        <f t="shared" si="418"/>
        <v>0</v>
      </c>
      <c r="GQ368" s="2"/>
      <c r="GR368" s="2">
        <v>1</v>
      </c>
      <c r="GS368" s="2">
        <v>2</v>
      </c>
      <c r="GT368" s="2">
        <v>0</v>
      </c>
      <c r="GU368" s="2" t="s">
        <v>3</v>
      </c>
      <c r="GV368" s="2">
        <f t="shared" si="419"/>
        <v>0</v>
      </c>
      <c r="GW368" s="2">
        <v>1</v>
      </c>
      <c r="GX368" s="2">
        <f t="shared" si="420"/>
        <v>0</v>
      </c>
      <c r="GY368" s="2"/>
      <c r="GZ368" s="2"/>
      <c r="HA368" s="2">
        <v>0</v>
      </c>
      <c r="HB368" s="2">
        <v>0</v>
      </c>
      <c r="HC368" s="2">
        <f t="shared" si="421"/>
        <v>0</v>
      </c>
      <c r="HD368" s="2"/>
      <c r="HE368" s="2" t="s">
        <v>37</v>
      </c>
      <c r="HF368" s="2" t="s">
        <v>220</v>
      </c>
      <c r="HG368" s="2"/>
      <c r="HH368" s="2"/>
      <c r="HI368" s="2"/>
      <c r="HJ368" s="2"/>
      <c r="HK368" s="2"/>
      <c r="HL368" s="2"/>
      <c r="HM368" s="2" t="s">
        <v>3</v>
      </c>
      <c r="HN368" s="2" t="s">
        <v>3</v>
      </c>
      <c r="HO368" s="2" t="s">
        <v>3</v>
      </c>
      <c r="HP368" s="2" t="s">
        <v>3</v>
      </c>
      <c r="HQ368" s="2" t="s">
        <v>3</v>
      </c>
      <c r="HR368" s="2"/>
      <c r="HS368" s="2">
        <v>0</v>
      </c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>
        <v>0</v>
      </c>
      <c r="IL368" s="2"/>
      <c r="IM368" s="2"/>
      <c r="IN368" s="2"/>
      <c r="IO368" s="2"/>
      <c r="IP368" s="2"/>
      <c r="IQ368" s="2"/>
      <c r="IR368" s="2"/>
      <c r="IS368" s="2"/>
      <c r="IT368" s="2"/>
      <c r="IU368" s="2"/>
    </row>
    <row r="369" spans="1:255" x14ac:dyDescent="0.25">
      <c r="A369" s="3">
        <v>17</v>
      </c>
      <c r="B369" s="3">
        <v>1</v>
      </c>
      <c r="E369" s="3" t="s">
        <v>454</v>
      </c>
      <c r="F369" s="3" t="s">
        <v>455</v>
      </c>
      <c r="G369" s="3" t="s">
        <v>456</v>
      </c>
      <c r="H369" s="3" t="s">
        <v>216</v>
      </c>
      <c r="I369" s="3">
        <v>1</v>
      </c>
      <c r="J369" s="3">
        <v>0</v>
      </c>
      <c r="K369" s="3">
        <v>1</v>
      </c>
      <c r="O369" s="3">
        <f t="shared" si="395"/>
        <v>290920.93</v>
      </c>
      <c r="P369" s="3">
        <f t="shared" si="396"/>
        <v>290920.93</v>
      </c>
      <c r="Q369" s="3">
        <f t="shared" si="422"/>
        <v>0</v>
      </c>
      <c r="R369" s="3">
        <f t="shared" si="423"/>
        <v>0</v>
      </c>
      <c r="S369" s="3">
        <f t="shared" si="397"/>
        <v>0</v>
      </c>
      <c r="T369" s="3">
        <f t="shared" si="398"/>
        <v>0</v>
      </c>
      <c r="U369" s="3">
        <f t="shared" si="399"/>
        <v>0</v>
      </c>
      <c r="V369" s="3">
        <f t="shared" si="400"/>
        <v>0</v>
      </c>
      <c r="W369" s="3">
        <f t="shared" si="401"/>
        <v>0</v>
      </c>
      <c r="X369" s="3">
        <f t="shared" si="424"/>
        <v>0</v>
      </c>
      <c r="Y369" s="3">
        <f t="shared" si="425"/>
        <v>0</v>
      </c>
      <c r="AA369" s="3">
        <v>55944370</v>
      </c>
      <c r="AB369" s="3">
        <f t="shared" si="402"/>
        <v>38430.769999999997</v>
      </c>
      <c r="AC369" s="3">
        <f t="shared" si="426"/>
        <v>38430.769999999997</v>
      </c>
      <c r="AD369" s="3">
        <f t="shared" si="427"/>
        <v>0</v>
      </c>
      <c r="AE369" s="3">
        <f t="shared" si="428"/>
        <v>0</v>
      </c>
      <c r="AF369" s="3">
        <f t="shared" si="429"/>
        <v>0</v>
      </c>
      <c r="AG369" s="3">
        <f t="shared" si="404"/>
        <v>0</v>
      </c>
      <c r="AH369" s="3">
        <f t="shared" si="430"/>
        <v>0</v>
      </c>
      <c r="AI369" s="3">
        <f t="shared" si="431"/>
        <v>0</v>
      </c>
      <c r="AJ369" s="3">
        <f t="shared" si="406"/>
        <v>0</v>
      </c>
      <c r="AK369" s="3">
        <v>38430.769999999997</v>
      </c>
      <c r="AL369" s="3">
        <v>38430.769999999997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1</v>
      </c>
      <c r="AW369" s="3">
        <v>1</v>
      </c>
      <c r="AZ369" s="3">
        <v>1</v>
      </c>
      <c r="BA369" s="3">
        <v>1</v>
      </c>
      <c r="BB369" s="3">
        <v>1</v>
      </c>
      <c r="BC369" s="3">
        <v>7.57</v>
      </c>
      <c r="BD369" s="3" t="s">
        <v>3</v>
      </c>
      <c r="BE369" s="3" t="s">
        <v>3</v>
      </c>
      <c r="BF369" s="3" t="s">
        <v>3</v>
      </c>
      <c r="BG369" s="3" t="s">
        <v>3</v>
      </c>
      <c r="BH369" s="3">
        <v>3</v>
      </c>
      <c r="BI369" s="3">
        <v>3</v>
      </c>
      <c r="BJ369" s="3" t="s">
        <v>455</v>
      </c>
      <c r="BM369" s="3">
        <v>400007</v>
      </c>
      <c r="BN369" s="3">
        <v>0</v>
      </c>
      <c r="BO369" s="3" t="s">
        <v>3</v>
      </c>
      <c r="BP369" s="3">
        <v>0</v>
      </c>
      <c r="BQ369" s="3">
        <v>214</v>
      </c>
      <c r="BR369" s="3">
        <v>0</v>
      </c>
      <c r="BS369" s="3">
        <v>1</v>
      </c>
      <c r="BT369" s="3">
        <v>1</v>
      </c>
      <c r="BU369" s="3">
        <v>1</v>
      </c>
      <c r="BV369" s="3">
        <v>1</v>
      </c>
      <c r="BW369" s="3">
        <v>1</v>
      </c>
      <c r="BX369" s="3">
        <v>1</v>
      </c>
      <c r="BY369" s="3" t="s">
        <v>3</v>
      </c>
      <c r="BZ369" s="3">
        <v>0</v>
      </c>
      <c r="CA369" s="3">
        <v>0</v>
      </c>
      <c r="CB369" s="3" t="s">
        <v>3</v>
      </c>
      <c r="CE369" s="3">
        <v>1566</v>
      </c>
      <c r="CF369" s="3">
        <v>0</v>
      </c>
      <c r="CG369" s="3">
        <v>0</v>
      </c>
      <c r="CM369" s="3">
        <v>0</v>
      </c>
      <c r="CN369" s="3" t="s">
        <v>3</v>
      </c>
      <c r="CO369" s="3">
        <v>0</v>
      </c>
      <c r="CP369" s="3">
        <f t="shared" si="407"/>
        <v>290920.93</v>
      </c>
      <c r="CQ369" s="3">
        <f t="shared" si="408"/>
        <v>290920.93</v>
      </c>
      <c r="CR369" s="3">
        <f t="shared" si="432"/>
        <v>0</v>
      </c>
      <c r="CS369" s="3">
        <f t="shared" si="433"/>
        <v>0</v>
      </c>
      <c r="CT369" s="3">
        <f t="shared" si="409"/>
        <v>0</v>
      </c>
      <c r="CU369" s="3">
        <f t="shared" si="410"/>
        <v>0</v>
      </c>
      <c r="CV369" s="3">
        <f t="shared" si="411"/>
        <v>0</v>
      </c>
      <c r="CW369" s="3">
        <f t="shared" si="412"/>
        <v>0</v>
      </c>
      <c r="CX369" s="3">
        <f t="shared" si="413"/>
        <v>0</v>
      </c>
      <c r="CY369" s="3">
        <f t="shared" si="434"/>
        <v>0</v>
      </c>
      <c r="CZ369" s="3">
        <f t="shared" si="435"/>
        <v>0</v>
      </c>
      <c r="DC369" s="3" t="s">
        <v>3</v>
      </c>
      <c r="DD369" s="3" t="s">
        <v>3</v>
      </c>
      <c r="DE369" s="3" t="s">
        <v>3</v>
      </c>
      <c r="DF369" s="3" t="s">
        <v>3</v>
      </c>
      <c r="DG369" s="3" t="s">
        <v>3</v>
      </c>
      <c r="DH369" s="3" t="s">
        <v>3</v>
      </c>
      <c r="DI369" s="3" t="s">
        <v>3</v>
      </c>
      <c r="DJ369" s="3" t="s">
        <v>3</v>
      </c>
      <c r="DK369" s="3" t="s">
        <v>3</v>
      </c>
      <c r="DL369" s="3" t="s">
        <v>3</v>
      </c>
      <c r="DM369" s="3" t="s">
        <v>3</v>
      </c>
      <c r="DN369" s="3">
        <v>0</v>
      </c>
      <c r="DO369" s="3">
        <v>0</v>
      </c>
      <c r="DP369" s="3">
        <v>1</v>
      </c>
      <c r="DQ369" s="3">
        <v>1</v>
      </c>
      <c r="DU369" s="3">
        <v>1013</v>
      </c>
      <c r="DV369" s="3" t="s">
        <v>216</v>
      </c>
      <c r="DW369" s="3" t="s">
        <v>216</v>
      </c>
      <c r="DX369" s="3">
        <v>1</v>
      </c>
      <c r="DZ369" s="3" t="s">
        <v>3</v>
      </c>
      <c r="EA369" s="3" t="s">
        <v>3</v>
      </c>
      <c r="EB369" s="3" t="s">
        <v>3</v>
      </c>
      <c r="EC369" s="3" t="s">
        <v>3</v>
      </c>
      <c r="EE369" s="3">
        <v>55393904</v>
      </c>
      <c r="EF369" s="3">
        <v>214</v>
      </c>
      <c r="EG369" s="3" t="s">
        <v>217</v>
      </c>
      <c r="EH369" s="3">
        <v>0</v>
      </c>
      <c r="EI369" s="3" t="s">
        <v>3</v>
      </c>
      <c r="EJ369" s="3">
        <v>3</v>
      </c>
      <c r="EK369" s="3">
        <v>400007</v>
      </c>
      <c r="EL369" s="3" t="s">
        <v>217</v>
      </c>
      <c r="EM369" s="3" t="s">
        <v>218</v>
      </c>
      <c r="EO369" s="3" t="s">
        <v>3</v>
      </c>
      <c r="EQ369" s="3">
        <v>131088</v>
      </c>
      <c r="ER369" s="3">
        <v>0</v>
      </c>
      <c r="ES369" s="3">
        <v>38430.769999999997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5</v>
      </c>
      <c r="FC369" s="3">
        <v>1</v>
      </c>
      <c r="FD369" s="3">
        <v>18</v>
      </c>
      <c r="FF369" s="3">
        <v>340500</v>
      </c>
      <c r="FQ369" s="3">
        <v>0</v>
      </c>
      <c r="FR369" s="3">
        <f t="shared" si="436"/>
        <v>290920.93</v>
      </c>
      <c r="FS369" s="3">
        <v>0</v>
      </c>
      <c r="FX369" s="3">
        <v>0</v>
      </c>
      <c r="FY369" s="3">
        <v>0</v>
      </c>
      <c r="GA369" s="3" t="s">
        <v>457</v>
      </c>
      <c r="GD369" s="3">
        <v>1</v>
      </c>
      <c r="GF369" s="3">
        <v>-724794395</v>
      </c>
      <c r="GG369" s="3">
        <v>2</v>
      </c>
      <c r="GH369" s="3">
        <v>3</v>
      </c>
      <c r="GI369" s="3">
        <v>3</v>
      </c>
      <c r="GJ369" s="3">
        <v>0</v>
      </c>
      <c r="GK369" s="3">
        <v>0</v>
      </c>
      <c r="GL369" s="3">
        <f t="shared" si="414"/>
        <v>0</v>
      </c>
      <c r="GM369" s="3">
        <f t="shared" si="415"/>
        <v>290920.93</v>
      </c>
      <c r="GN369" s="3">
        <f t="shared" si="416"/>
        <v>0</v>
      </c>
      <c r="GO369" s="3">
        <f t="shared" si="417"/>
        <v>0</v>
      </c>
      <c r="GP369" s="3">
        <f t="shared" si="418"/>
        <v>0</v>
      </c>
      <c r="GR369" s="3">
        <v>1</v>
      </c>
      <c r="GS369" s="3">
        <v>1</v>
      </c>
      <c r="GT369" s="3">
        <v>0</v>
      </c>
      <c r="GU369" s="3" t="s">
        <v>3</v>
      </c>
      <c r="GV369" s="3">
        <f t="shared" si="419"/>
        <v>0</v>
      </c>
      <c r="GW369" s="3">
        <v>1</v>
      </c>
      <c r="GX369" s="3">
        <f t="shared" si="420"/>
        <v>0</v>
      </c>
      <c r="HA369" s="3">
        <v>0</v>
      </c>
      <c r="HB369" s="3">
        <v>0</v>
      </c>
      <c r="HC369" s="3">
        <f t="shared" si="421"/>
        <v>0</v>
      </c>
      <c r="HE369" s="3" t="s">
        <v>37</v>
      </c>
      <c r="HF369" s="3" t="s">
        <v>220</v>
      </c>
      <c r="HM369" s="3" t="s">
        <v>3</v>
      </c>
      <c r="HN369" s="3" t="s">
        <v>3</v>
      </c>
      <c r="HO369" s="3" t="s">
        <v>3</v>
      </c>
      <c r="HP369" s="3" t="s">
        <v>3</v>
      </c>
      <c r="HQ369" s="3" t="s">
        <v>3</v>
      </c>
      <c r="HS369" s="3">
        <v>0</v>
      </c>
      <c r="IK369" s="3">
        <v>0</v>
      </c>
    </row>
    <row r="370" spans="1:255" x14ac:dyDescent="0.25">
      <c r="A370" s="2">
        <v>17</v>
      </c>
      <c r="B370" s="2">
        <v>1</v>
      </c>
      <c r="C370" s="2"/>
      <c r="D370" s="2"/>
      <c r="E370" s="2" t="s">
        <v>458</v>
      </c>
      <c r="F370" s="2" t="s">
        <v>459</v>
      </c>
      <c r="G370" s="2" t="s">
        <v>460</v>
      </c>
      <c r="H370" s="2" t="s">
        <v>216</v>
      </c>
      <c r="I370" s="2">
        <v>1</v>
      </c>
      <c r="J370" s="2">
        <v>0</v>
      </c>
      <c r="K370" s="2">
        <v>1</v>
      </c>
      <c r="L370" s="2"/>
      <c r="M370" s="2"/>
      <c r="N370" s="2"/>
      <c r="O370" s="2">
        <f t="shared" si="395"/>
        <v>36062.870000000003</v>
      </c>
      <c r="P370" s="2">
        <f t="shared" si="396"/>
        <v>36062.870000000003</v>
      </c>
      <c r="Q370" s="2">
        <f t="shared" si="422"/>
        <v>0</v>
      </c>
      <c r="R370" s="2">
        <f t="shared" si="423"/>
        <v>0</v>
      </c>
      <c r="S370" s="2">
        <f t="shared" si="397"/>
        <v>0</v>
      </c>
      <c r="T370" s="2">
        <f t="shared" si="398"/>
        <v>0</v>
      </c>
      <c r="U370" s="2">
        <f t="shared" si="399"/>
        <v>0</v>
      </c>
      <c r="V370" s="2">
        <f t="shared" si="400"/>
        <v>0</v>
      </c>
      <c r="W370" s="2">
        <f t="shared" si="401"/>
        <v>0</v>
      </c>
      <c r="X370" s="2">
        <f t="shared" si="424"/>
        <v>0</v>
      </c>
      <c r="Y370" s="2">
        <f t="shared" si="425"/>
        <v>0</v>
      </c>
      <c r="Z370" s="2"/>
      <c r="AA370" s="2">
        <v>55944368</v>
      </c>
      <c r="AB370" s="2">
        <f t="shared" si="402"/>
        <v>36062.870000000003</v>
      </c>
      <c r="AC370" s="2">
        <f t="shared" si="426"/>
        <v>36062.870000000003</v>
      </c>
      <c r="AD370" s="2">
        <f t="shared" si="427"/>
        <v>0</v>
      </c>
      <c r="AE370" s="2">
        <f t="shared" si="428"/>
        <v>0</v>
      </c>
      <c r="AF370" s="2">
        <f t="shared" si="429"/>
        <v>0</v>
      </c>
      <c r="AG370" s="2">
        <f t="shared" si="404"/>
        <v>0</v>
      </c>
      <c r="AH370" s="2">
        <f t="shared" si="430"/>
        <v>0</v>
      </c>
      <c r="AI370" s="2">
        <f t="shared" si="431"/>
        <v>0</v>
      </c>
      <c r="AJ370" s="2">
        <f t="shared" si="406"/>
        <v>0</v>
      </c>
      <c r="AK370" s="2">
        <v>36062.870000000003</v>
      </c>
      <c r="AL370" s="2">
        <v>36062.870000000003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1</v>
      </c>
      <c r="AW370" s="2">
        <v>1</v>
      </c>
      <c r="AX370" s="2"/>
      <c r="AY370" s="2"/>
      <c r="AZ370" s="2">
        <v>1</v>
      </c>
      <c r="BA370" s="2">
        <v>1</v>
      </c>
      <c r="BB370" s="2">
        <v>1</v>
      </c>
      <c r="BC370" s="2">
        <v>1</v>
      </c>
      <c r="BD370" s="2" t="s">
        <v>3</v>
      </c>
      <c r="BE370" s="2" t="s">
        <v>3</v>
      </c>
      <c r="BF370" s="2" t="s">
        <v>3</v>
      </c>
      <c r="BG370" s="2" t="s">
        <v>3</v>
      </c>
      <c r="BH370" s="2">
        <v>3</v>
      </c>
      <c r="BI370" s="2">
        <v>3</v>
      </c>
      <c r="BJ370" s="2" t="s">
        <v>459</v>
      </c>
      <c r="BK370" s="2"/>
      <c r="BL370" s="2"/>
      <c r="BM370" s="2">
        <v>400007</v>
      </c>
      <c r="BN370" s="2">
        <v>0</v>
      </c>
      <c r="BO370" s="2" t="s">
        <v>3</v>
      </c>
      <c r="BP370" s="2">
        <v>0</v>
      </c>
      <c r="BQ370" s="2">
        <v>214</v>
      </c>
      <c r="BR370" s="2">
        <v>0</v>
      </c>
      <c r="BS370" s="2">
        <v>1</v>
      </c>
      <c r="BT370" s="2">
        <v>1</v>
      </c>
      <c r="BU370" s="2">
        <v>1</v>
      </c>
      <c r="BV370" s="2">
        <v>1</v>
      </c>
      <c r="BW370" s="2">
        <v>1</v>
      </c>
      <c r="BX370" s="2">
        <v>1</v>
      </c>
      <c r="BY370" s="2" t="s">
        <v>3</v>
      </c>
      <c r="BZ370" s="2">
        <v>0</v>
      </c>
      <c r="CA370" s="2">
        <v>0</v>
      </c>
      <c r="CB370" s="2" t="s">
        <v>3</v>
      </c>
      <c r="CC370" s="2"/>
      <c r="CD370" s="2"/>
      <c r="CE370" s="2">
        <v>1566</v>
      </c>
      <c r="CF370" s="2">
        <v>0</v>
      </c>
      <c r="CG370" s="2">
        <v>0</v>
      </c>
      <c r="CH370" s="2"/>
      <c r="CI370" s="2"/>
      <c r="CJ370" s="2"/>
      <c r="CK370" s="2"/>
      <c r="CL370" s="2"/>
      <c r="CM370" s="2">
        <v>0</v>
      </c>
      <c r="CN370" s="2" t="s">
        <v>3</v>
      </c>
      <c r="CO370" s="2">
        <v>0</v>
      </c>
      <c r="CP370" s="2">
        <f t="shared" si="407"/>
        <v>36062.870000000003</v>
      </c>
      <c r="CQ370" s="2">
        <f t="shared" si="408"/>
        <v>36062.870000000003</v>
      </c>
      <c r="CR370" s="2">
        <f t="shared" si="432"/>
        <v>0</v>
      </c>
      <c r="CS370" s="2">
        <f t="shared" si="433"/>
        <v>0</v>
      </c>
      <c r="CT370" s="2">
        <f t="shared" si="409"/>
        <v>0</v>
      </c>
      <c r="CU370" s="2">
        <f t="shared" si="410"/>
        <v>0</v>
      </c>
      <c r="CV370" s="2">
        <f t="shared" si="411"/>
        <v>0</v>
      </c>
      <c r="CW370" s="2">
        <f t="shared" si="412"/>
        <v>0</v>
      </c>
      <c r="CX370" s="2">
        <f t="shared" si="413"/>
        <v>0</v>
      </c>
      <c r="CY370" s="2">
        <f t="shared" si="434"/>
        <v>0</v>
      </c>
      <c r="CZ370" s="2">
        <f t="shared" si="435"/>
        <v>0</v>
      </c>
      <c r="DA370" s="2"/>
      <c r="DB370" s="2"/>
      <c r="DC370" s="2" t="s">
        <v>3</v>
      </c>
      <c r="DD370" s="2" t="s">
        <v>3</v>
      </c>
      <c r="DE370" s="2" t="s">
        <v>3</v>
      </c>
      <c r="DF370" s="2" t="s">
        <v>3</v>
      </c>
      <c r="DG370" s="2" t="s">
        <v>3</v>
      </c>
      <c r="DH370" s="2" t="s">
        <v>3</v>
      </c>
      <c r="DI370" s="2" t="s">
        <v>3</v>
      </c>
      <c r="DJ370" s="2" t="s">
        <v>3</v>
      </c>
      <c r="DK370" s="2" t="s">
        <v>3</v>
      </c>
      <c r="DL370" s="2" t="s">
        <v>3</v>
      </c>
      <c r="DM370" s="2" t="s">
        <v>3</v>
      </c>
      <c r="DN370" s="2">
        <v>0</v>
      </c>
      <c r="DO370" s="2">
        <v>0</v>
      </c>
      <c r="DP370" s="2">
        <v>1</v>
      </c>
      <c r="DQ370" s="2">
        <v>1</v>
      </c>
      <c r="DR370" s="2"/>
      <c r="DS370" s="2"/>
      <c r="DT370" s="2"/>
      <c r="DU370" s="2">
        <v>1013</v>
      </c>
      <c r="DV370" s="2" t="s">
        <v>216</v>
      </c>
      <c r="DW370" s="2" t="s">
        <v>216</v>
      </c>
      <c r="DX370" s="2">
        <v>1</v>
      </c>
      <c r="DY370" s="2"/>
      <c r="DZ370" s="2" t="s">
        <v>3</v>
      </c>
      <c r="EA370" s="2" t="s">
        <v>3</v>
      </c>
      <c r="EB370" s="2" t="s">
        <v>3</v>
      </c>
      <c r="EC370" s="2" t="s">
        <v>3</v>
      </c>
      <c r="ED370" s="2"/>
      <c r="EE370" s="2">
        <v>55393904</v>
      </c>
      <c r="EF370" s="2">
        <v>214</v>
      </c>
      <c r="EG370" s="2" t="s">
        <v>217</v>
      </c>
      <c r="EH370" s="2">
        <v>0</v>
      </c>
      <c r="EI370" s="2" t="s">
        <v>3</v>
      </c>
      <c r="EJ370" s="2">
        <v>3</v>
      </c>
      <c r="EK370" s="2">
        <v>400007</v>
      </c>
      <c r="EL370" s="2" t="s">
        <v>217</v>
      </c>
      <c r="EM370" s="2" t="s">
        <v>218</v>
      </c>
      <c r="EN370" s="2"/>
      <c r="EO370" s="2" t="s">
        <v>3</v>
      </c>
      <c r="EP370" s="2"/>
      <c r="EQ370" s="2">
        <v>131088</v>
      </c>
      <c r="ER370" s="2">
        <v>0</v>
      </c>
      <c r="ES370" s="2">
        <v>36062.870000000003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>
        <v>0</v>
      </c>
      <c r="FR370" s="2">
        <f t="shared" si="436"/>
        <v>36062.870000000003</v>
      </c>
      <c r="FS370" s="2">
        <v>0</v>
      </c>
      <c r="FT370" s="2"/>
      <c r="FU370" s="2"/>
      <c r="FV370" s="2"/>
      <c r="FW370" s="2"/>
      <c r="FX370" s="2">
        <v>0</v>
      </c>
      <c r="FY370" s="2">
        <v>0</v>
      </c>
      <c r="FZ370" s="2"/>
      <c r="GA370" s="2" t="s">
        <v>461</v>
      </c>
      <c r="GB370" s="2"/>
      <c r="GC370" s="2"/>
      <c r="GD370" s="2">
        <v>1</v>
      </c>
      <c r="GE370" s="2"/>
      <c r="GF370" s="2">
        <v>1334291301</v>
      </c>
      <c r="GG370" s="2">
        <v>2</v>
      </c>
      <c r="GH370" s="2">
        <v>4</v>
      </c>
      <c r="GI370" s="2">
        <v>-2</v>
      </c>
      <c r="GJ370" s="2">
        <v>0</v>
      </c>
      <c r="GK370" s="2">
        <v>0</v>
      </c>
      <c r="GL370" s="2">
        <f t="shared" si="414"/>
        <v>0</v>
      </c>
      <c r="GM370" s="2">
        <f t="shared" si="415"/>
        <v>36062.870000000003</v>
      </c>
      <c r="GN370" s="2">
        <f t="shared" si="416"/>
        <v>0</v>
      </c>
      <c r="GO370" s="2">
        <f t="shared" si="417"/>
        <v>0</v>
      </c>
      <c r="GP370" s="2">
        <f t="shared" si="418"/>
        <v>0</v>
      </c>
      <c r="GQ370" s="2"/>
      <c r="GR370" s="2">
        <v>1</v>
      </c>
      <c r="GS370" s="2">
        <v>2</v>
      </c>
      <c r="GT370" s="2">
        <v>0</v>
      </c>
      <c r="GU370" s="2" t="s">
        <v>3</v>
      </c>
      <c r="GV370" s="2">
        <f t="shared" si="419"/>
        <v>0</v>
      </c>
      <c r="GW370" s="2">
        <v>1</v>
      </c>
      <c r="GX370" s="2">
        <f t="shared" si="420"/>
        <v>0</v>
      </c>
      <c r="GY370" s="2"/>
      <c r="GZ370" s="2"/>
      <c r="HA370" s="2">
        <v>0</v>
      </c>
      <c r="HB370" s="2">
        <v>0</v>
      </c>
      <c r="HC370" s="2">
        <f t="shared" si="421"/>
        <v>0</v>
      </c>
      <c r="HD370" s="2"/>
      <c r="HE370" s="2" t="s">
        <v>37</v>
      </c>
      <c r="HF370" s="2" t="s">
        <v>220</v>
      </c>
      <c r="HG370" s="2"/>
      <c r="HH370" s="2"/>
      <c r="HI370" s="2"/>
      <c r="HJ370" s="2"/>
      <c r="HK370" s="2"/>
      <c r="HL370" s="2"/>
      <c r="HM370" s="2" t="s">
        <v>3</v>
      </c>
      <c r="HN370" s="2" t="s">
        <v>3</v>
      </c>
      <c r="HO370" s="2" t="s">
        <v>3</v>
      </c>
      <c r="HP370" s="2" t="s">
        <v>3</v>
      </c>
      <c r="HQ370" s="2" t="s">
        <v>3</v>
      </c>
      <c r="HR370" s="2"/>
      <c r="HS370" s="2">
        <v>0</v>
      </c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>
        <v>0</v>
      </c>
      <c r="IL370" s="2"/>
      <c r="IM370" s="2"/>
      <c r="IN370" s="2"/>
      <c r="IO370" s="2"/>
      <c r="IP370" s="2"/>
      <c r="IQ370" s="2"/>
      <c r="IR370" s="2"/>
      <c r="IS370" s="2"/>
      <c r="IT370" s="2"/>
      <c r="IU370" s="2"/>
    </row>
    <row r="371" spans="1:255" x14ac:dyDescent="0.25">
      <c r="A371" s="3">
        <v>17</v>
      </c>
      <c r="B371" s="3">
        <v>1</v>
      </c>
      <c r="E371" s="3" t="s">
        <v>458</v>
      </c>
      <c r="F371" s="3" t="s">
        <v>459</v>
      </c>
      <c r="G371" s="3" t="s">
        <v>460</v>
      </c>
      <c r="H371" s="3" t="s">
        <v>216</v>
      </c>
      <c r="I371" s="3">
        <v>1</v>
      </c>
      <c r="J371" s="3">
        <v>0</v>
      </c>
      <c r="K371" s="3">
        <v>1</v>
      </c>
      <c r="O371" s="3">
        <f t="shared" si="395"/>
        <v>272995.93</v>
      </c>
      <c r="P371" s="3">
        <f t="shared" si="396"/>
        <v>272995.93</v>
      </c>
      <c r="Q371" s="3">
        <f t="shared" si="422"/>
        <v>0</v>
      </c>
      <c r="R371" s="3">
        <f t="shared" si="423"/>
        <v>0</v>
      </c>
      <c r="S371" s="3">
        <f t="shared" si="397"/>
        <v>0</v>
      </c>
      <c r="T371" s="3">
        <f t="shared" si="398"/>
        <v>0</v>
      </c>
      <c r="U371" s="3">
        <f t="shared" si="399"/>
        <v>0</v>
      </c>
      <c r="V371" s="3">
        <f t="shared" si="400"/>
        <v>0</v>
      </c>
      <c r="W371" s="3">
        <f t="shared" si="401"/>
        <v>0</v>
      </c>
      <c r="X371" s="3">
        <f t="shared" si="424"/>
        <v>0</v>
      </c>
      <c r="Y371" s="3">
        <f t="shared" si="425"/>
        <v>0</v>
      </c>
      <c r="AA371" s="3">
        <v>55944370</v>
      </c>
      <c r="AB371" s="3">
        <f t="shared" si="402"/>
        <v>36062.870000000003</v>
      </c>
      <c r="AC371" s="3">
        <f t="shared" si="426"/>
        <v>36062.870000000003</v>
      </c>
      <c r="AD371" s="3">
        <f t="shared" si="427"/>
        <v>0</v>
      </c>
      <c r="AE371" s="3">
        <f t="shared" si="428"/>
        <v>0</v>
      </c>
      <c r="AF371" s="3">
        <f t="shared" si="429"/>
        <v>0</v>
      </c>
      <c r="AG371" s="3">
        <f t="shared" si="404"/>
        <v>0</v>
      </c>
      <c r="AH371" s="3">
        <f t="shared" si="430"/>
        <v>0</v>
      </c>
      <c r="AI371" s="3">
        <f t="shared" si="431"/>
        <v>0</v>
      </c>
      <c r="AJ371" s="3">
        <f t="shared" si="406"/>
        <v>0</v>
      </c>
      <c r="AK371" s="3">
        <v>36062.870000000003</v>
      </c>
      <c r="AL371" s="3">
        <v>36062.870000000003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1</v>
      </c>
      <c r="AW371" s="3">
        <v>1</v>
      </c>
      <c r="AZ371" s="3">
        <v>1</v>
      </c>
      <c r="BA371" s="3">
        <v>1</v>
      </c>
      <c r="BB371" s="3">
        <v>1</v>
      </c>
      <c r="BC371" s="3">
        <v>7.57</v>
      </c>
      <c r="BD371" s="3" t="s">
        <v>3</v>
      </c>
      <c r="BE371" s="3" t="s">
        <v>3</v>
      </c>
      <c r="BF371" s="3" t="s">
        <v>3</v>
      </c>
      <c r="BG371" s="3" t="s">
        <v>3</v>
      </c>
      <c r="BH371" s="3">
        <v>3</v>
      </c>
      <c r="BI371" s="3">
        <v>3</v>
      </c>
      <c r="BJ371" s="3" t="s">
        <v>459</v>
      </c>
      <c r="BM371" s="3">
        <v>400007</v>
      </c>
      <c r="BN371" s="3">
        <v>0</v>
      </c>
      <c r="BO371" s="3" t="s">
        <v>3</v>
      </c>
      <c r="BP371" s="3">
        <v>0</v>
      </c>
      <c r="BQ371" s="3">
        <v>214</v>
      </c>
      <c r="BR371" s="3">
        <v>0</v>
      </c>
      <c r="BS371" s="3">
        <v>1</v>
      </c>
      <c r="BT371" s="3">
        <v>1</v>
      </c>
      <c r="BU371" s="3">
        <v>1</v>
      </c>
      <c r="BV371" s="3">
        <v>1</v>
      </c>
      <c r="BW371" s="3">
        <v>1</v>
      </c>
      <c r="BX371" s="3">
        <v>1</v>
      </c>
      <c r="BY371" s="3" t="s">
        <v>3</v>
      </c>
      <c r="BZ371" s="3">
        <v>0</v>
      </c>
      <c r="CA371" s="3">
        <v>0</v>
      </c>
      <c r="CB371" s="3" t="s">
        <v>3</v>
      </c>
      <c r="CE371" s="3">
        <v>1566</v>
      </c>
      <c r="CF371" s="3">
        <v>0</v>
      </c>
      <c r="CG371" s="3">
        <v>0</v>
      </c>
      <c r="CM371" s="3">
        <v>0</v>
      </c>
      <c r="CN371" s="3" t="s">
        <v>3</v>
      </c>
      <c r="CO371" s="3">
        <v>0</v>
      </c>
      <c r="CP371" s="3">
        <f t="shared" si="407"/>
        <v>272995.93</v>
      </c>
      <c r="CQ371" s="3">
        <f t="shared" si="408"/>
        <v>272995.93</v>
      </c>
      <c r="CR371" s="3">
        <f t="shared" si="432"/>
        <v>0</v>
      </c>
      <c r="CS371" s="3">
        <f t="shared" si="433"/>
        <v>0</v>
      </c>
      <c r="CT371" s="3">
        <f t="shared" si="409"/>
        <v>0</v>
      </c>
      <c r="CU371" s="3">
        <f t="shared" si="410"/>
        <v>0</v>
      </c>
      <c r="CV371" s="3">
        <f t="shared" si="411"/>
        <v>0</v>
      </c>
      <c r="CW371" s="3">
        <f t="shared" si="412"/>
        <v>0</v>
      </c>
      <c r="CX371" s="3">
        <f t="shared" si="413"/>
        <v>0</v>
      </c>
      <c r="CY371" s="3">
        <f t="shared" si="434"/>
        <v>0</v>
      </c>
      <c r="CZ371" s="3">
        <f t="shared" si="435"/>
        <v>0</v>
      </c>
      <c r="DC371" s="3" t="s">
        <v>3</v>
      </c>
      <c r="DD371" s="3" t="s">
        <v>3</v>
      </c>
      <c r="DE371" s="3" t="s">
        <v>3</v>
      </c>
      <c r="DF371" s="3" t="s">
        <v>3</v>
      </c>
      <c r="DG371" s="3" t="s">
        <v>3</v>
      </c>
      <c r="DH371" s="3" t="s">
        <v>3</v>
      </c>
      <c r="DI371" s="3" t="s">
        <v>3</v>
      </c>
      <c r="DJ371" s="3" t="s">
        <v>3</v>
      </c>
      <c r="DK371" s="3" t="s">
        <v>3</v>
      </c>
      <c r="DL371" s="3" t="s">
        <v>3</v>
      </c>
      <c r="DM371" s="3" t="s">
        <v>3</v>
      </c>
      <c r="DN371" s="3">
        <v>0</v>
      </c>
      <c r="DO371" s="3">
        <v>0</v>
      </c>
      <c r="DP371" s="3">
        <v>1</v>
      </c>
      <c r="DQ371" s="3">
        <v>1</v>
      </c>
      <c r="DU371" s="3">
        <v>1013</v>
      </c>
      <c r="DV371" s="3" t="s">
        <v>216</v>
      </c>
      <c r="DW371" s="3" t="s">
        <v>216</v>
      </c>
      <c r="DX371" s="3">
        <v>1</v>
      </c>
      <c r="DZ371" s="3" t="s">
        <v>3</v>
      </c>
      <c r="EA371" s="3" t="s">
        <v>3</v>
      </c>
      <c r="EB371" s="3" t="s">
        <v>3</v>
      </c>
      <c r="EC371" s="3" t="s">
        <v>3</v>
      </c>
      <c r="EE371" s="3">
        <v>55393904</v>
      </c>
      <c r="EF371" s="3">
        <v>214</v>
      </c>
      <c r="EG371" s="3" t="s">
        <v>217</v>
      </c>
      <c r="EH371" s="3">
        <v>0</v>
      </c>
      <c r="EI371" s="3" t="s">
        <v>3</v>
      </c>
      <c r="EJ371" s="3">
        <v>3</v>
      </c>
      <c r="EK371" s="3">
        <v>400007</v>
      </c>
      <c r="EL371" s="3" t="s">
        <v>217</v>
      </c>
      <c r="EM371" s="3" t="s">
        <v>218</v>
      </c>
      <c r="EO371" s="3" t="s">
        <v>3</v>
      </c>
      <c r="EQ371" s="3">
        <v>131088</v>
      </c>
      <c r="ER371" s="3">
        <v>0</v>
      </c>
      <c r="ES371" s="3">
        <v>36062.870000000003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5</v>
      </c>
      <c r="FC371" s="3">
        <v>1</v>
      </c>
      <c r="FD371" s="3">
        <v>18</v>
      </c>
      <c r="FF371" s="3">
        <v>319520.2</v>
      </c>
      <c r="FQ371" s="3">
        <v>0</v>
      </c>
      <c r="FR371" s="3">
        <f t="shared" si="436"/>
        <v>272995.93</v>
      </c>
      <c r="FS371" s="3">
        <v>0</v>
      </c>
      <c r="FX371" s="3">
        <v>0</v>
      </c>
      <c r="FY371" s="3">
        <v>0</v>
      </c>
      <c r="GA371" s="3" t="s">
        <v>461</v>
      </c>
      <c r="GD371" s="3">
        <v>1</v>
      </c>
      <c r="GF371" s="3">
        <v>1334291301</v>
      </c>
      <c r="GG371" s="3">
        <v>2</v>
      </c>
      <c r="GH371" s="3">
        <v>3</v>
      </c>
      <c r="GI371" s="3">
        <v>3</v>
      </c>
      <c r="GJ371" s="3">
        <v>0</v>
      </c>
      <c r="GK371" s="3">
        <v>0</v>
      </c>
      <c r="GL371" s="3">
        <f t="shared" si="414"/>
        <v>0</v>
      </c>
      <c r="GM371" s="3">
        <f t="shared" si="415"/>
        <v>272995.93</v>
      </c>
      <c r="GN371" s="3">
        <f t="shared" si="416"/>
        <v>0</v>
      </c>
      <c r="GO371" s="3">
        <f t="shared" si="417"/>
        <v>0</v>
      </c>
      <c r="GP371" s="3">
        <f t="shared" si="418"/>
        <v>0</v>
      </c>
      <c r="GR371" s="3">
        <v>1</v>
      </c>
      <c r="GS371" s="3">
        <v>1</v>
      </c>
      <c r="GT371" s="3">
        <v>0</v>
      </c>
      <c r="GU371" s="3" t="s">
        <v>3</v>
      </c>
      <c r="GV371" s="3">
        <f t="shared" si="419"/>
        <v>0</v>
      </c>
      <c r="GW371" s="3">
        <v>1</v>
      </c>
      <c r="GX371" s="3">
        <f t="shared" si="420"/>
        <v>0</v>
      </c>
      <c r="HA371" s="3">
        <v>0</v>
      </c>
      <c r="HB371" s="3">
        <v>0</v>
      </c>
      <c r="HC371" s="3">
        <f t="shared" si="421"/>
        <v>0</v>
      </c>
      <c r="HE371" s="3" t="s">
        <v>37</v>
      </c>
      <c r="HF371" s="3" t="s">
        <v>220</v>
      </c>
      <c r="HM371" s="3" t="s">
        <v>3</v>
      </c>
      <c r="HN371" s="3" t="s">
        <v>3</v>
      </c>
      <c r="HO371" s="3" t="s">
        <v>3</v>
      </c>
      <c r="HP371" s="3" t="s">
        <v>3</v>
      </c>
      <c r="HQ371" s="3" t="s">
        <v>3</v>
      </c>
      <c r="HS371" s="3">
        <v>0</v>
      </c>
      <c r="IK371" s="3">
        <v>0</v>
      </c>
    </row>
    <row r="372" spans="1:255" x14ac:dyDescent="0.25">
      <c r="A372" s="2">
        <v>17</v>
      </c>
      <c r="B372" s="2">
        <v>1</v>
      </c>
      <c r="C372" s="2"/>
      <c r="D372" s="2"/>
      <c r="E372" s="2" t="s">
        <v>462</v>
      </c>
      <c r="F372" s="2" t="s">
        <v>463</v>
      </c>
      <c r="G372" s="2" t="s">
        <v>464</v>
      </c>
      <c r="H372" s="2" t="s">
        <v>216</v>
      </c>
      <c r="I372" s="2">
        <v>1</v>
      </c>
      <c r="J372" s="2">
        <v>0</v>
      </c>
      <c r="K372" s="2">
        <v>1</v>
      </c>
      <c r="L372" s="2"/>
      <c r="M372" s="2"/>
      <c r="N372" s="2"/>
      <c r="O372" s="2">
        <f t="shared" ref="O372:O401" si="437">ROUND(CP372,2)</f>
        <v>36750.47</v>
      </c>
      <c r="P372" s="2">
        <f t="shared" ref="P372:P401" si="438">ROUND((ROUND((AC372*AW372*I372),2)*BC372),2)</f>
        <v>36750.47</v>
      </c>
      <c r="Q372" s="2">
        <f t="shared" si="422"/>
        <v>0</v>
      </c>
      <c r="R372" s="2">
        <f t="shared" si="423"/>
        <v>0</v>
      </c>
      <c r="S372" s="2">
        <f t="shared" ref="S372:S401" si="439">ROUND((ROUND((AF372*AV372*I372),2)*BA372),2)</f>
        <v>0</v>
      </c>
      <c r="T372" s="2">
        <f t="shared" ref="T372:T401" si="440">ROUND(CU372*I372,2)</f>
        <v>0</v>
      </c>
      <c r="U372" s="2">
        <f t="shared" ref="U372:U401" si="441">CV372*I372</f>
        <v>0</v>
      </c>
      <c r="V372" s="2">
        <f t="shared" ref="V372:V401" si="442">CW372*I372</f>
        <v>0</v>
      </c>
      <c r="W372" s="2">
        <f t="shared" ref="W372:W401" si="443">ROUND(CX372*I372,2)</f>
        <v>0</v>
      </c>
      <c r="X372" s="2">
        <f t="shared" si="424"/>
        <v>0</v>
      </c>
      <c r="Y372" s="2">
        <f t="shared" si="425"/>
        <v>0</v>
      </c>
      <c r="Z372" s="2"/>
      <c r="AA372" s="2">
        <v>55944368</v>
      </c>
      <c r="AB372" s="2">
        <f t="shared" ref="AB372:AB401" si="444">ROUND((AC372+AD372+AF372),6)</f>
        <v>36750.47</v>
      </c>
      <c r="AC372" s="2">
        <f t="shared" si="426"/>
        <v>36750.47</v>
      </c>
      <c r="AD372" s="2">
        <f t="shared" si="427"/>
        <v>0</v>
      </c>
      <c r="AE372" s="2">
        <f t="shared" si="428"/>
        <v>0</v>
      </c>
      <c r="AF372" s="2">
        <f t="shared" si="429"/>
        <v>0</v>
      </c>
      <c r="AG372" s="2">
        <f t="shared" ref="AG372:AG401" si="445">ROUND((AP372),6)</f>
        <v>0</v>
      </c>
      <c r="AH372" s="2">
        <f t="shared" si="430"/>
        <v>0</v>
      </c>
      <c r="AI372" s="2">
        <f t="shared" si="431"/>
        <v>0</v>
      </c>
      <c r="AJ372" s="2">
        <f t="shared" ref="AJ372:AJ401" si="446">(AS372)</f>
        <v>0</v>
      </c>
      <c r="AK372" s="2">
        <v>36750.47</v>
      </c>
      <c r="AL372" s="2">
        <v>36750.47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1</v>
      </c>
      <c r="AW372" s="2">
        <v>1</v>
      </c>
      <c r="AX372" s="2"/>
      <c r="AY372" s="2"/>
      <c r="AZ372" s="2">
        <v>1</v>
      </c>
      <c r="BA372" s="2">
        <v>1</v>
      </c>
      <c r="BB372" s="2">
        <v>1</v>
      </c>
      <c r="BC372" s="2">
        <v>1</v>
      </c>
      <c r="BD372" s="2" t="s">
        <v>3</v>
      </c>
      <c r="BE372" s="2" t="s">
        <v>3</v>
      </c>
      <c r="BF372" s="2" t="s">
        <v>3</v>
      </c>
      <c r="BG372" s="2" t="s">
        <v>3</v>
      </c>
      <c r="BH372" s="2">
        <v>3</v>
      </c>
      <c r="BI372" s="2">
        <v>3</v>
      </c>
      <c r="BJ372" s="2" t="s">
        <v>463</v>
      </c>
      <c r="BK372" s="2"/>
      <c r="BL372" s="2"/>
      <c r="BM372" s="2">
        <v>400007</v>
      </c>
      <c r="BN372" s="2">
        <v>0</v>
      </c>
      <c r="BO372" s="2" t="s">
        <v>3</v>
      </c>
      <c r="BP372" s="2">
        <v>0</v>
      </c>
      <c r="BQ372" s="2">
        <v>214</v>
      </c>
      <c r="BR372" s="2">
        <v>0</v>
      </c>
      <c r="BS372" s="2">
        <v>1</v>
      </c>
      <c r="BT372" s="2">
        <v>1</v>
      </c>
      <c r="BU372" s="2">
        <v>1</v>
      </c>
      <c r="BV372" s="2">
        <v>1</v>
      </c>
      <c r="BW372" s="2">
        <v>1</v>
      </c>
      <c r="BX372" s="2">
        <v>1</v>
      </c>
      <c r="BY372" s="2" t="s">
        <v>3</v>
      </c>
      <c r="BZ372" s="2">
        <v>0</v>
      </c>
      <c r="CA372" s="2">
        <v>0</v>
      </c>
      <c r="CB372" s="2" t="s">
        <v>3</v>
      </c>
      <c r="CC372" s="2"/>
      <c r="CD372" s="2"/>
      <c r="CE372" s="2">
        <v>1566</v>
      </c>
      <c r="CF372" s="2">
        <v>0</v>
      </c>
      <c r="CG372" s="2">
        <v>0</v>
      </c>
      <c r="CH372" s="2"/>
      <c r="CI372" s="2"/>
      <c r="CJ372" s="2"/>
      <c r="CK372" s="2"/>
      <c r="CL372" s="2"/>
      <c r="CM372" s="2">
        <v>0</v>
      </c>
      <c r="CN372" s="2" t="s">
        <v>3</v>
      </c>
      <c r="CO372" s="2">
        <v>0</v>
      </c>
      <c r="CP372" s="2">
        <f t="shared" ref="CP372:CP401" si="447">(P372+Q372+S372)</f>
        <v>36750.47</v>
      </c>
      <c r="CQ372" s="2">
        <f t="shared" ref="CQ372:CQ401" si="448">ROUND((ROUND((AC372*AW372*1),2)*BC372),2)</f>
        <v>36750.47</v>
      </c>
      <c r="CR372" s="2">
        <f t="shared" si="432"/>
        <v>0</v>
      </c>
      <c r="CS372" s="2">
        <f t="shared" si="433"/>
        <v>0</v>
      </c>
      <c r="CT372" s="2">
        <f t="shared" ref="CT372:CT401" si="449">ROUND((ROUND((AF372*AV372*1),2)*BA372),2)</f>
        <v>0</v>
      </c>
      <c r="CU372" s="2">
        <f t="shared" ref="CU372:CU401" si="450">AG372</f>
        <v>0</v>
      </c>
      <c r="CV372" s="2">
        <f t="shared" ref="CV372:CV401" si="451">(AH372*AV372)</f>
        <v>0</v>
      </c>
      <c r="CW372" s="2">
        <f t="shared" ref="CW372:CW401" si="452">AI372</f>
        <v>0</v>
      </c>
      <c r="CX372" s="2">
        <f t="shared" ref="CX372:CX401" si="453">AJ372</f>
        <v>0</v>
      </c>
      <c r="CY372" s="2">
        <f t="shared" si="434"/>
        <v>0</v>
      </c>
      <c r="CZ372" s="2">
        <f t="shared" si="435"/>
        <v>0</v>
      </c>
      <c r="DA372" s="2"/>
      <c r="DB372" s="2"/>
      <c r="DC372" s="2" t="s">
        <v>3</v>
      </c>
      <c r="DD372" s="2" t="s">
        <v>3</v>
      </c>
      <c r="DE372" s="2" t="s">
        <v>3</v>
      </c>
      <c r="DF372" s="2" t="s">
        <v>3</v>
      </c>
      <c r="DG372" s="2" t="s">
        <v>3</v>
      </c>
      <c r="DH372" s="2" t="s">
        <v>3</v>
      </c>
      <c r="DI372" s="2" t="s">
        <v>3</v>
      </c>
      <c r="DJ372" s="2" t="s">
        <v>3</v>
      </c>
      <c r="DK372" s="2" t="s">
        <v>3</v>
      </c>
      <c r="DL372" s="2" t="s">
        <v>3</v>
      </c>
      <c r="DM372" s="2" t="s">
        <v>3</v>
      </c>
      <c r="DN372" s="2">
        <v>0</v>
      </c>
      <c r="DO372" s="2">
        <v>0</v>
      </c>
      <c r="DP372" s="2">
        <v>1</v>
      </c>
      <c r="DQ372" s="2">
        <v>1</v>
      </c>
      <c r="DR372" s="2"/>
      <c r="DS372" s="2"/>
      <c r="DT372" s="2"/>
      <c r="DU372" s="2">
        <v>1013</v>
      </c>
      <c r="DV372" s="2" t="s">
        <v>216</v>
      </c>
      <c r="DW372" s="2" t="s">
        <v>216</v>
      </c>
      <c r="DX372" s="2">
        <v>1</v>
      </c>
      <c r="DY372" s="2"/>
      <c r="DZ372" s="2" t="s">
        <v>3</v>
      </c>
      <c r="EA372" s="2" t="s">
        <v>3</v>
      </c>
      <c r="EB372" s="2" t="s">
        <v>3</v>
      </c>
      <c r="EC372" s="2" t="s">
        <v>3</v>
      </c>
      <c r="ED372" s="2"/>
      <c r="EE372" s="2">
        <v>55393904</v>
      </c>
      <c r="EF372" s="2">
        <v>214</v>
      </c>
      <c r="EG372" s="2" t="s">
        <v>217</v>
      </c>
      <c r="EH372" s="2">
        <v>0</v>
      </c>
      <c r="EI372" s="2" t="s">
        <v>3</v>
      </c>
      <c r="EJ372" s="2">
        <v>3</v>
      </c>
      <c r="EK372" s="2">
        <v>400007</v>
      </c>
      <c r="EL372" s="2" t="s">
        <v>217</v>
      </c>
      <c r="EM372" s="2" t="s">
        <v>218</v>
      </c>
      <c r="EN372" s="2"/>
      <c r="EO372" s="2" t="s">
        <v>3</v>
      </c>
      <c r="EP372" s="2"/>
      <c r="EQ372" s="2">
        <v>131088</v>
      </c>
      <c r="ER372" s="2">
        <v>0</v>
      </c>
      <c r="ES372" s="2">
        <v>36750.47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>
        <v>0</v>
      </c>
      <c r="FR372" s="2">
        <f t="shared" si="436"/>
        <v>36750.47</v>
      </c>
      <c r="FS372" s="2">
        <v>0</v>
      </c>
      <c r="FT372" s="2"/>
      <c r="FU372" s="2"/>
      <c r="FV372" s="2"/>
      <c r="FW372" s="2"/>
      <c r="FX372" s="2">
        <v>0</v>
      </c>
      <c r="FY372" s="2">
        <v>0</v>
      </c>
      <c r="FZ372" s="2"/>
      <c r="GA372" s="2" t="s">
        <v>465</v>
      </c>
      <c r="GB372" s="2"/>
      <c r="GC372" s="2"/>
      <c r="GD372" s="2">
        <v>1</v>
      </c>
      <c r="GE372" s="2"/>
      <c r="GF372" s="2">
        <v>-1167173159</v>
      </c>
      <c r="GG372" s="2">
        <v>2</v>
      </c>
      <c r="GH372" s="2">
        <v>4</v>
      </c>
      <c r="GI372" s="2">
        <v>-2</v>
      </c>
      <c r="GJ372" s="2">
        <v>0</v>
      </c>
      <c r="GK372" s="2">
        <v>0</v>
      </c>
      <c r="GL372" s="2">
        <f t="shared" ref="GL372:GL401" si="454">ROUND(IF(AND(BH372=3,BI372=3,FS372&lt;&gt;0),P372,0),2)</f>
        <v>0</v>
      </c>
      <c r="GM372" s="2">
        <f t="shared" ref="GM372:GM401" si="455">ROUND(O372+X372+Y372,2)+GX372</f>
        <v>36750.47</v>
      </c>
      <c r="GN372" s="2">
        <f t="shared" ref="GN372:GN401" si="456">IF(OR(BI372=0,BI372=1),GM372-GX372,0)</f>
        <v>0</v>
      </c>
      <c r="GO372" s="2">
        <f t="shared" ref="GO372:GO401" si="457">IF(BI372=2,GM372-GX372,0)</f>
        <v>0</v>
      </c>
      <c r="GP372" s="2">
        <f t="shared" ref="GP372:GP401" si="458">IF(BI372=4,GM372-GX372,0)</f>
        <v>0</v>
      </c>
      <c r="GQ372" s="2"/>
      <c r="GR372" s="2">
        <v>1</v>
      </c>
      <c r="GS372" s="2">
        <v>2</v>
      </c>
      <c r="GT372" s="2">
        <v>0</v>
      </c>
      <c r="GU372" s="2" t="s">
        <v>3</v>
      </c>
      <c r="GV372" s="2">
        <f t="shared" ref="GV372:GV401" si="459">ROUND((GT372),6)</f>
        <v>0</v>
      </c>
      <c r="GW372" s="2">
        <v>1</v>
      </c>
      <c r="GX372" s="2">
        <f t="shared" ref="GX372:GX401" si="460">ROUND(HC372*I372,2)</f>
        <v>0</v>
      </c>
      <c r="GY372" s="2"/>
      <c r="GZ372" s="2"/>
      <c r="HA372" s="2">
        <v>0</v>
      </c>
      <c r="HB372" s="2">
        <v>0</v>
      </c>
      <c r="HC372" s="2">
        <f t="shared" ref="HC372:HC401" si="461">GV372*GW372</f>
        <v>0</v>
      </c>
      <c r="HD372" s="2"/>
      <c r="HE372" s="2" t="s">
        <v>37</v>
      </c>
      <c r="HF372" s="2" t="s">
        <v>220</v>
      </c>
      <c r="HG372" s="2"/>
      <c r="HH372" s="2"/>
      <c r="HI372" s="2"/>
      <c r="HJ372" s="2"/>
      <c r="HK372" s="2"/>
      <c r="HL372" s="2"/>
      <c r="HM372" s="2" t="s">
        <v>3</v>
      </c>
      <c r="HN372" s="2" t="s">
        <v>3</v>
      </c>
      <c r="HO372" s="2" t="s">
        <v>3</v>
      </c>
      <c r="HP372" s="2" t="s">
        <v>3</v>
      </c>
      <c r="HQ372" s="2" t="s">
        <v>3</v>
      </c>
      <c r="HR372" s="2"/>
      <c r="HS372" s="2">
        <v>0</v>
      </c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>
        <v>0</v>
      </c>
      <c r="IL372" s="2"/>
      <c r="IM372" s="2"/>
      <c r="IN372" s="2"/>
      <c r="IO372" s="2"/>
      <c r="IP372" s="2"/>
      <c r="IQ372" s="2"/>
      <c r="IR372" s="2"/>
      <c r="IS372" s="2"/>
      <c r="IT372" s="2"/>
      <c r="IU372" s="2"/>
    </row>
    <row r="373" spans="1:255" x14ac:dyDescent="0.25">
      <c r="A373" s="3">
        <v>17</v>
      </c>
      <c r="B373" s="3">
        <v>1</v>
      </c>
      <c r="E373" s="3" t="s">
        <v>462</v>
      </c>
      <c r="F373" s="3" t="s">
        <v>463</v>
      </c>
      <c r="G373" s="3" t="s">
        <v>464</v>
      </c>
      <c r="H373" s="3" t="s">
        <v>216</v>
      </c>
      <c r="I373" s="3">
        <v>1</v>
      </c>
      <c r="J373" s="3">
        <v>0</v>
      </c>
      <c r="K373" s="3">
        <v>1</v>
      </c>
      <c r="O373" s="3">
        <f t="shared" si="437"/>
        <v>278201.06</v>
      </c>
      <c r="P373" s="3">
        <f t="shared" si="438"/>
        <v>278201.06</v>
      </c>
      <c r="Q373" s="3">
        <f t="shared" si="422"/>
        <v>0</v>
      </c>
      <c r="R373" s="3">
        <f t="shared" si="423"/>
        <v>0</v>
      </c>
      <c r="S373" s="3">
        <f t="shared" si="439"/>
        <v>0</v>
      </c>
      <c r="T373" s="3">
        <f t="shared" si="440"/>
        <v>0</v>
      </c>
      <c r="U373" s="3">
        <f t="shared" si="441"/>
        <v>0</v>
      </c>
      <c r="V373" s="3">
        <f t="shared" si="442"/>
        <v>0</v>
      </c>
      <c r="W373" s="3">
        <f t="shared" si="443"/>
        <v>0</v>
      </c>
      <c r="X373" s="3">
        <f t="shared" si="424"/>
        <v>0</v>
      </c>
      <c r="Y373" s="3">
        <f t="shared" si="425"/>
        <v>0</v>
      </c>
      <c r="AA373" s="3">
        <v>55944370</v>
      </c>
      <c r="AB373" s="3">
        <f t="shared" si="444"/>
        <v>36750.47</v>
      </c>
      <c r="AC373" s="3">
        <f t="shared" si="426"/>
        <v>36750.47</v>
      </c>
      <c r="AD373" s="3">
        <f t="shared" si="427"/>
        <v>0</v>
      </c>
      <c r="AE373" s="3">
        <f t="shared" si="428"/>
        <v>0</v>
      </c>
      <c r="AF373" s="3">
        <f t="shared" si="429"/>
        <v>0</v>
      </c>
      <c r="AG373" s="3">
        <f t="shared" si="445"/>
        <v>0</v>
      </c>
      <c r="AH373" s="3">
        <f t="shared" si="430"/>
        <v>0</v>
      </c>
      <c r="AI373" s="3">
        <f t="shared" si="431"/>
        <v>0</v>
      </c>
      <c r="AJ373" s="3">
        <f t="shared" si="446"/>
        <v>0</v>
      </c>
      <c r="AK373" s="3">
        <v>36750.47</v>
      </c>
      <c r="AL373" s="3">
        <v>36750.47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1</v>
      </c>
      <c r="AW373" s="3">
        <v>1</v>
      </c>
      <c r="AZ373" s="3">
        <v>1</v>
      </c>
      <c r="BA373" s="3">
        <v>1</v>
      </c>
      <c r="BB373" s="3">
        <v>1</v>
      </c>
      <c r="BC373" s="3">
        <v>7.57</v>
      </c>
      <c r="BD373" s="3" t="s">
        <v>3</v>
      </c>
      <c r="BE373" s="3" t="s">
        <v>3</v>
      </c>
      <c r="BF373" s="3" t="s">
        <v>3</v>
      </c>
      <c r="BG373" s="3" t="s">
        <v>3</v>
      </c>
      <c r="BH373" s="3">
        <v>3</v>
      </c>
      <c r="BI373" s="3">
        <v>3</v>
      </c>
      <c r="BJ373" s="3" t="s">
        <v>463</v>
      </c>
      <c r="BM373" s="3">
        <v>400007</v>
      </c>
      <c r="BN373" s="3">
        <v>0</v>
      </c>
      <c r="BO373" s="3" t="s">
        <v>3</v>
      </c>
      <c r="BP373" s="3">
        <v>0</v>
      </c>
      <c r="BQ373" s="3">
        <v>214</v>
      </c>
      <c r="BR373" s="3">
        <v>0</v>
      </c>
      <c r="BS373" s="3">
        <v>1</v>
      </c>
      <c r="BT373" s="3">
        <v>1</v>
      </c>
      <c r="BU373" s="3">
        <v>1</v>
      </c>
      <c r="BV373" s="3">
        <v>1</v>
      </c>
      <c r="BW373" s="3">
        <v>1</v>
      </c>
      <c r="BX373" s="3">
        <v>1</v>
      </c>
      <c r="BY373" s="3" t="s">
        <v>3</v>
      </c>
      <c r="BZ373" s="3">
        <v>0</v>
      </c>
      <c r="CA373" s="3">
        <v>0</v>
      </c>
      <c r="CB373" s="3" t="s">
        <v>3</v>
      </c>
      <c r="CE373" s="3">
        <v>1566</v>
      </c>
      <c r="CF373" s="3">
        <v>0</v>
      </c>
      <c r="CG373" s="3">
        <v>0</v>
      </c>
      <c r="CM373" s="3">
        <v>0</v>
      </c>
      <c r="CN373" s="3" t="s">
        <v>3</v>
      </c>
      <c r="CO373" s="3">
        <v>0</v>
      </c>
      <c r="CP373" s="3">
        <f t="shared" si="447"/>
        <v>278201.06</v>
      </c>
      <c r="CQ373" s="3">
        <f t="shared" si="448"/>
        <v>278201.06</v>
      </c>
      <c r="CR373" s="3">
        <f t="shared" si="432"/>
        <v>0</v>
      </c>
      <c r="CS373" s="3">
        <f t="shared" si="433"/>
        <v>0</v>
      </c>
      <c r="CT373" s="3">
        <f t="shared" si="449"/>
        <v>0</v>
      </c>
      <c r="CU373" s="3">
        <f t="shared" si="450"/>
        <v>0</v>
      </c>
      <c r="CV373" s="3">
        <f t="shared" si="451"/>
        <v>0</v>
      </c>
      <c r="CW373" s="3">
        <f t="shared" si="452"/>
        <v>0</v>
      </c>
      <c r="CX373" s="3">
        <f t="shared" si="453"/>
        <v>0</v>
      </c>
      <c r="CY373" s="3">
        <f t="shared" si="434"/>
        <v>0</v>
      </c>
      <c r="CZ373" s="3">
        <f t="shared" si="435"/>
        <v>0</v>
      </c>
      <c r="DC373" s="3" t="s">
        <v>3</v>
      </c>
      <c r="DD373" s="3" t="s">
        <v>3</v>
      </c>
      <c r="DE373" s="3" t="s">
        <v>3</v>
      </c>
      <c r="DF373" s="3" t="s">
        <v>3</v>
      </c>
      <c r="DG373" s="3" t="s">
        <v>3</v>
      </c>
      <c r="DH373" s="3" t="s">
        <v>3</v>
      </c>
      <c r="DI373" s="3" t="s">
        <v>3</v>
      </c>
      <c r="DJ373" s="3" t="s">
        <v>3</v>
      </c>
      <c r="DK373" s="3" t="s">
        <v>3</v>
      </c>
      <c r="DL373" s="3" t="s">
        <v>3</v>
      </c>
      <c r="DM373" s="3" t="s">
        <v>3</v>
      </c>
      <c r="DN373" s="3">
        <v>0</v>
      </c>
      <c r="DO373" s="3">
        <v>0</v>
      </c>
      <c r="DP373" s="3">
        <v>1</v>
      </c>
      <c r="DQ373" s="3">
        <v>1</v>
      </c>
      <c r="DU373" s="3">
        <v>1013</v>
      </c>
      <c r="DV373" s="3" t="s">
        <v>216</v>
      </c>
      <c r="DW373" s="3" t="s">
        <v>216</v>
      </c>
      <c r="DX373" s="3">
        <v>1</v>
      </c>
      <c r="DZ373" s="3" t="s">
        <v>3</v>
      </c>
      <c r="EA373" s="3" t="s">
        <v>3</v>
      </c>
      <c r="EB373" s="3" t="s">
        <v>3</v>
      </c>
      <c r="EC373" s="3" t="s">
        <v>3</v>
      </c>
      <c r="EE373" s="3">
        <v>55393904</v>
      </c>
      <c r="EF373" s="3">
        <v>214</v>
      </c>
      <c r="EG373" s="3" t="s">
        <v>217</v>
      </c>
      <c r="EH373" s="3">
        <v>0</v>
      </c>
      <c r="EI373" s="3" t="s">
        <v>3</v>
      </c>
      <c r="EJ373" s="3">
        <v>3</v>
      </c>
      <c r="EK373" s="3">
        <v>400007</v>
      </c>
      <c r="EL373" s="3" t="s">
        <v>217</v>
      </c>
      <c r="EM373" s="3" t="s">
        <v>218</v>
      </c>
      <c r="EO373" s="3" t="s">
        <v>3</v>
      </c>
      <c r="EQ373" s="3">
        <v>131088</v>
      </c>
      <c r="ER373" s="3">
        <v>0</v>
      </c>
      <c r="ES373" s="3">
        <v>36750.47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5</v>
      </c>
      <c r="FC373" s="3">
        <v>1</v>
      </c>
      <c r="FD373" s="3">
        <v>18</v>
      </c>
      <c r="FF373" s="3">
        <v>325612.3</v>
      </c>
      <c r="FQ373" s="3">
        <v>0</v>
      </c>
      <c r="FR373" s="3">
        <f t="shared" si="436"/>
        <v>278201.06</v>
      </c>
      <c r="FS373" s="3">
        <v>0</v>
      </c>
      <c r="FX373" s="3">
        <v>0</v>
      </c>
      <c r="FY373" s="3">
        <v>0</v>
      </c>
      <c r="GA373" s="3" t="s">
        <v>465</v>
      </c>
      <c r="GD373" s="3">
        <v>1</v>
      </c>
      <c r="GF373" s="3">
        <v>-1167173159</v>
      </c>
      <c r="GG373" s="3">
        <v>2</v>
      </c>
      <c r="GH373" s="3">
        <v>3</v>
      </c>
      <c r="GI373" s="3">
        <v>3</v>
      </c>
      <c r="GJ373" s="3">
        <v>0</v>
      </c>
      <c r="GK373" s="3">
        <v>0</v>
      </c>
      <c r="GL373" s="3">
        <f t="shared" si="454"/>
        <v>0</v>
      </c>
      <c r="GM373" s="3">
        <f t="shared" si="455"/>
        <v>278201.06</v>
      </c>
      <c r="GN373" s="3">
        <f t="shared" si="456"/>
        <v>0</v>
      </c>
      <c r="GO373" s="3">
        <f t="shared" si="457"/>
        <v>0</v>
      </c>
      <c r="GP373" s="3">
        <f t="shared" si="458"/>
        <v>0</v>
      </c>
      <c r="GR373" s="3">
        <v>1</v>
      </c>
      <c r="GS373" s="3">
        <v>1</v>
      </c>
      <c r="GT373" s="3">
        <v>0</v>
      </c>
      <c r="GU373" s="3" t="s">
        <v>3</v>
      </c>
      <c r="GV373" s="3">
        <f t="shared" si="459"/>
        <v>0</v>
      </c>
      <c r="GW373" s="3">
        <v>1</v>
      </c>
      <c r="GX373" s="3">
        <f t="shared" si="460"/>
        <v>0</v>
      </c>
      <c r="HA373" s="3">
        <v>0</v>
      </c>
      <c r="HB373" s="3">
        <v>0</v>
      </c>
      <c r="HC373" s="3">
        <f t="shared" si="461"/>
        <v>0</v>
      </c>
      <c r="HE373" s="3" t="s">
        <v>37</v>
      </c>
      <c r="HF373" s="3" t="s">
        <v>220</v>
      </c>
      <c r="HM373" s="3" t="s">
        <v>3</v>
      </c>
      <c r="HN373" s="3" t="s">
        <v>3</v>
      </c>
      <c r="HO373" s="3" t="s">
        <v>3</v>
      </c>
      <c r="HP373" s="3" t="s">
        <v>3</v>
      </c>
      <c r="HQ373" s="3" t="s">
        <v>3</v>
      </c>
      <c r="HS373" s="3">
        <v>0</v>
      </c>
      <c r="IK373" s="3">
        <v>0</v>
      </c>
    </row>
    <row r="374" spans="1:255" x14ac:dyDescent="0.25">
      <c r="A374" s="2">
        <v>17</v>
      </c>
      <c r="B374" s="2">
        <v>1</v>
      </c>
      <c r="C374" s="2"/>
      <c r="D374" s="2"/>
      <c r="E374" s="2" t="s">
        <v>466</v>
      </c>
      <c r="F374" s="2" t="s">
        <v>467</v>
      </c>
      <c r="G374" s="2" t="s">
        <v>468</v>
      </c>
      <c r="H374" s="2" t="s">
        <v>216</v>
      </c>
      <c r="I374" s="2">
        <v>1</v>
      </c>
      <c r="J374" s="2">
        <v>0</v>
      </c>
      <c r="K374" s="2">
        <v>1</v>
      </c>
      <c r="L374" s="2"/>
      <c r="M374" s="2"/>
      <c r="N374" s="2"/>
      <c r="O374" s="2">
        <f t="shared" si="437"/>
        <v>8979.6</v>
      </c>
      <c r="P374" s="2">
        <f t="shared" si="438"/>
        <v>8979.6</v>
      </c>
      <c r="Q374" s="2">
        <f t="shared" si="422"/>
        <v>0</v>
      </c>
      <c r="R374" s="2">
        <f t="shared" si="423"/>
        <v>0</v>
      </c>
      <c r="S374" s="2">
        <f t="shared" si="439"/>
        <v>0</v>
      </c>
      <c r="T374" s="2">
        <f t="shared" si="440"/>
        <v>0</v>
      </c>
      <c r="U374" s="2">
        <f t="shared" si="441"/>
        <v>0</v>
      </c>
      <c r="V374" s="2">
        <f t="shared" si="442"/>
        <v>0</v>
      </c>
      <c r="W374" s="2">
        <f t="shared" si="443"/>
        <v>0</v>
      </c>
      <c r="X374" s="2">
        <f t="shared" si="424"/>
        <v>0</v>
      </c>
      <c r="Y374" s="2">
        <f t="shared" si="425"/>
        <v>0</v>
      </c>
      <c r="Z374" s="2"/>
      <c r="AA374" s="2">
        <v>55944368</v>
      </c>
      <c r="AB374" s="2">
        <f t="shared" si="444"/>
        <v>8979.6</v>
      </c>
      <c r="AC374" s="2">
        <f t="shared" si="426"/>
        <v>8979.6</v>
      </c>
      <c r="AD374" s="2">
        <f t="shared" si="427"/>
        <v>0</v>
      </c>
      <c r="AE374" s="2">
        <f t="shared" si="428"/>
        <v>0</v>
      </c>
      <c r="AF374" s="2">
        <f t="shared" si="429"/>
        <v>0</v>
      </c>
      <c r="AG374" s="2">
        <f t="shared" si="445"/>
        <v>0</v>
      </c>
      <c r="AH374" s="2">
        <f t="shared" si="430"/>
        <v>0</v>
      </c>
      <c r="AI374" s="2">
        <f t="shared" si="431"/>
        <v>0</v>
      </c>
      <c r="AJ374" s="2">
        <f t="shared" si="446"/>
        <v>0</v>
      </c>
      <c r="AK374" s="2">
        <v>8979.6</v>
      </c>
      <c r="AL374" s="2">
        <v>8979.6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1</v>
      </c>
      <c r="AW374" s="2">
        <v>1</v>
      </c>
      <c r="AX374" s="2"/>
      <c r="AY374" s="2"/>
      <c r="AZ374" s="2">
        <v>1</v>
      </c>
      <c r="BA374" s="2">
        <v>1</v>
      </c>
      <c r="BB374" s="2">
        <v>1</v>
      </c>
      <c r="BC374" s="2">
        <v>1</v>
      </c>
      <c r="BD374" s="2" t="s">
        <v>3</v>
      </c>
      <c r="BE374" s="2" t="s">
        <v>3</v>
      </c>
      <c r="BF374" s="2" t="s">
        <v>3</v>
      </c>
      <c r="BG374" s="2" t="s">
        <v>3</v>
      </c>
      <c r="BH374" s="2">
        <v>3</v>
      </c>
      <c r="BI374" s="2">
        <v>3</v>
      </c>
      <c r="BJ374" s="2" t="s">
        <v>467</v>
      </c>
      <c r="BK374" s="2"/>
      <c r="BL374" s="2"/>
      <c r="BM374" s="2">
        <v>400007</v>
      </c>
      <c r="BN374" s="2">
        <v>0</v>
      </c>
      <c r="BO374" s="2" t="s">
        <v>3</v>
      </c>
      <c r="BP374" s="2">
        <v>0</v>
      </c>
      <c r="BQ374" s="2">
        <v>214</v>
      </c>
      <c r="BR374" s="2">
        <v>0</v>
      </c>
      <c r="BS374" s="2">
        <v>1</v>
      </c>
      <c r="BT374" s="2">
        <v>1</v>
      </c>
      <c r="BU374" s="2">
        <v>1</v>
      </c>
      <c r="BV374" s="2">
        <v>1</v>
      </c>
      <c r="BW374" s="2">
        <v>1</v>
      </c>
      <c r="BX374" s="2">
        <v>1</v>
      </c>
      <c r="BY374" s="2" t="s">
        <v>3</v>
      </c>
      <c r="BZ374" s="2">
        <v>0</v>
      </c>
      <c r="CA374" s="2">
        <v>0</v>
      </c>
      <c r="CB374" s="2" t="s">
        <v>3</v>
      </c>
      <c r="CC374" s="2"/>
      <c r="CD374" s="2"/>
      <c r="CE374" s="2">
        <v>1566</v>
      </c>
      <c r="CF374" s="2">
        <v>0</v>
      </c>
      <c r="CG374" s="2">
        <v>0</v>
      </c>
      <c r="CH374" s="2"/>
      <c r="CI374" s="2"/>
      <c r="CJ374" s="2"/>
      <c r="CK374" s="2"/>
      <c r="CL374" s="2"/>
      <c r="CM374" s="2">
        <v>0</v>
      </c>
      <c r="CN374" s="2" t="s">
        <v>3</v>
      </c>
      <c r="CO374" s="2">
        <v>0</v>
      </c>
      <c r="CP374" s="2">
        <f t="shared" si="447"/>
        <v>8979.6</v>
      </c>
      <c r="CQ374" s="2">
        <f t="shared" si="448"/>
        <v>8979.6</v>
      </c>
      <c r="CR374" s="2">
        <f t="shared" si="432"/>
        <v>0</v>
      </c>
      <c r="CS374" s="2">
        <f t="shared" si="433"/>
        <v>0</v>
      </c>
      <c r="CT374" s="2">
        <f t="shared" si="449"/>
        <v>0</v>
      </c>
      <c r="CU374" s="2">
        <f t="shared" si="450"/>
        <v>0</v>
      </c>
      <c r="CV374" s="2">
        <f t="shared" si="451"/>
        <v>0</v>
      </c>
      <c r="CW374" s="2">
        <f t="shared" si="452"/>
        <v>0</v>
      </c>
      <c r="CX374" s="2">
        <f t="shared" si="453"/>
        <v>0</v>
      </c>
      <c r="CY374" s="2">
        <f t="shared" si="434"/>
        <v>0</v>
      </c>
      <c r="CZ374" s="2">
        <f t="shared" si="435"/>
        <v>0</v>
      </c>
      <c r="DA374" s="2"/>
      <c r="DB374" s="2"/>
      <c r="DC374" s="2" t="s">
        <v>3</v>
      </c>
      <c r="DD374" s="2" t="s">
        <v>3</v>
      </c>
      <c r="DE374" s="2" t="s">
        <v>3</v>
      </c>
      <c r="DF374" s="2" t="s">
        <v>3</v>
      </c>
      <c r="DG374" s="2" t="s">
        <v>3</v>
      </c>
      <c r="DH374" s="2" t="s">
        <v>3</v>
      </c>
      <c r="DI374" s="2" t="s">
        <v>3</v>
      </c>
      <c r="DJ374" s="2" t="s">
        <v>3</v>
      </c>
      <c r="DK374" s="2" t="s">
        <v>3</v>
      </c>
      <c r="DL374" s="2" t="s">
        <v>3</v>
      </c>
      <c r="DM374" s="2" t="s">
        <v>3</v>
      </c>
      <c r="DN374" s="2">
        <v>0</v>
      </c>
      <c r="DO374" s="2">
        <v>0</v>
      </c>
      <c r="DP374" s="2">
        <v>1</v>
      </c>
      <c r="DQ374" s="2">
        <v>1</v>
      </c>
      <c r="DR374" s="2"/>
      <c r="DS374" s="2"/>
      <c r="DT374" s="2"/>
      <c r="DU374" s="2">
        <v>1013</v>
      </c>
      <c r="DV374" s="2" t="s">
        <v>216</v>
      </c>
      <c r="DW374" s="2" t="s">
        <v>216</v>
      </c>
      <c r="DX374" s="2">
        <v>1</v>
      </c>
      <c r="DY374" s="2"/>
      <c r="DZ374" s="2" t="s">
        <v>3</v>
      </c>
      <c r="EA374" s="2" t="s">
        <v>3</v>
      </c>
      <c r="EB374" s="2" t="s">
        <v>3</v>
      </c>
      <c r="EC374" s="2" t="s">
        <v>3</v>
      </c>
      <c r="ED374" s="2"/>
      <c r="EE374" s="2">
        <v>55393904</v>
      </c>
      <c r="EF374" s="2">
        <v>214</v>
      </c>
      <c r="EG374" s="2" t="s">
        <v>217</v>
      </c>
      <c r="EH374" s="2">
        <v>0</v>
      </c>
      <c r="EI374" s="2" t="s">
        <v>3</v>
      </c>
      <c r="EJ374" s="2">
        <v>3</v>
      </c>
      <c r="EK374" s="2">
        <v>400007</v>
      </c>
      <c r="EL374" s="2" t="s">
        <v>217</v>
      </c>
      <c r="EM374" s="2" t="s">
        <v>218</v>
      </c>
      <c r="EN374" s="2"/>
      <c r="EO374" s="2" t="s">
        <v>3</v>
      </c>
      <c r="EP374" s="2"/>
      <c r="EQ374" s="2">
        <v>131088</v>
      </c>
      <c r="ER374" s="2">
        <v>0</v>
      </c>
      <c r="ES374" s="2">
        <v>8979.6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>
        <v>0</v>
      </c>
      <c r="FR374" s="2">
        <f t="shared" si="436"/>
        <v>8979.6</v>
      </c>
      <c r="FS374" s="2">
        <v>0</v>
      </c>
      <c r="FT374" s="2"/>
      <c r="FU374" s="2"/>
      <c r="FV374" s="2"/>
      <c r="FW374" s="2"/>
      <c r="FX374" s="2">
        <v>0</v>
      </c>
      <c r="FY374" s="2">
        <v>0</v>
      </c>
      <c r="FZ374" s="2"/>
      <c r="GA374" s="2" t="s">
        <v>469</v>
      </c>
      <c r="GB374" s="2"/>
      <c r="GC374" s="2"/>
      <c r="GD374" s="2">
        <v>1</v>
      </c>
      <c r="GE374" s="2"/>
      <c r="GF374" s="2">
        <v>526073478</v>
      </c>
      <c r="GG374" s="2">
        <v>2</v>
      </c>
      <c r="GH374" s="2">
        <v>4</v>
      </c>
      <c r="GI374" s="2">
        <v>-2</v>
      </c>
      <c r="GJ374" s="2">
        <v>0</v>
      </c>
      <c r="GK374" s="2">
        <v>0</v>
      </c>
      <c r="GL374" s="2">
        <f t="shared" si="454"/>
        <v>0</v>
      </c>
      <c r="GM374" s="2">
        <f t="shared" si="455"/>
        <v>8979.6</v>
      </c>
      <c r="GN374" s="2">
        <f t="shared" si="456"/>
        <v>0</v>
      </c>
      <c r="GO374" s="2">
        <f t="shared" si="457"/>
        <v>0</v>
      </c>
      <c r="GP374" s="2">
        <f t="shared" si="458"/>
        <v>0</v>
      </c>
      <c r="GQ374" s="2"/>
      <c r="GR374" s="2">
        <v>1</v>
      </c>
      <c r="GS374" s="2">
        <v>2</v>
      </c>
      <c r="GT374" s="2">
        <v>0</v>
      </c>
      <c r="GU374" s="2" t="s">
        <v>3</v>
      </c>
      <c r="GV374" s="2">
        <f t="shared" si="459"/>
        <v>0</v>
      </c>
      <c r="GW374" s="2">
        <v>1</v>
      </c>
      <c r="GX374" s="2">
        <f t="shared" si="460"/>
        <v>0</v>
      </c>
      <c r="GY374" s="2"/>
      <c r="GZ374" s="2"/>
      <c r="HA374" s="2">
        <v>0</v>
      </c>
      <c r="HB374" s="2">
        <v>0</v>
      </c>
      <c r="HC374" s="2">
        <f t="shared" si="461"/>
        <v>0</v>
      </c>
      <c r="HD374" s="2"/>
      <c r="HE374" s="2" t="s">
        <v>37</v>
      </c>
      <c r="HF374" s="2" t="s">
        <v>220</v>
      </c>
      <c r="HG374" s="2"/>
      <c r="HH374" s="2"/>
      <c r="HI374" s="2"/>
      <c r="HJ374" s="2"/>
      <c r="HK374" s="2"/>
      <c r="HL374" s="2"/>
      <c r="HM374" s="2" t="s">
        <v>3</v>
      </c>
      <c r="HN374" s="2" t="s">
        <v>3</v>
      </c>
      <c r="HO374" s="2" t="s">
        <v>3</v>
      </c>
      <c r="HP374" s="2" t="s">
        <v>3</v>
      </c>
      <c r="HQ374" s="2" t="s">
        <v>3</v>
      </c>
      <c r="HR374" s="2"/>
      <c r="HS374" s="2">
        <v>0</v>
      </c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>
        <v>0</v>
      </c>
      <c r="IL374" s="2"/>
      <c r="IM374" s="2"/>
      <c r="IN374" s="2"/>
      <c r="IO374" s="2"/>
      <c r="IP374" s="2"/>
      <c r="IQ374" s="2"/>
      <c r="IR374" s="2"/>
      <c r="IS374" s="2"/>
      <c r="IT374" s="2"/>
      <c r="IU374" s="2"/>
    </row>
    <row r="375" spans="1:255" x14ac:dyDescent="0.25">
      <c r="A375" s="3">
        <v>17</v>
      </c>
      <c r="B375" s="3">
        <v>1</v>
      </c>
      <c r="E375" s="3" t="s">
        <v>466</v>
      </c>
      <c r="F375" s="3" t="s">
        <v>467</v>
      </c>
      <c r="G375" s="3" t="s">
        <v>468</v>
      </c>
      <c r="H375" s="3" t="s">
        <v>216</v>
      </c>
      <c r="I375" s="3">
        <v>1</v>
      </c>
      <c r="J375" s="3">
        <v>0</v>
      </c>
      <c r="K375" s="3">
        <v>1</v>
      </c>
      <c r="O375" s="3">
        <f t="shared" si="437"/>
        <v>67975.570000000007</v>
      </c>
      <c r="P375" s="3">
        <f t="shared" si="438"/>
        <v>67975.570000000007</v>
      </c>
      <c r="Q375" s="3">
        <f t="shared" si="422"/>
        <v>0</v>
      </c>
      <c r="R375" s="3">
        <f t="shared" si="423"/>
        <v>0</v>
      </c>
      <c r="S375" s="3">
        <f t="shared" si="439"/>
        <v>0</v>
      </c>
      <c r="T375" s="3">
        <f t="shared" si="440"/>
        <v>0</v>
      </c>
      <c r="U375" s="3">
        <f t="shared" si="441"/>
        <v>0</v>
      </c>
      <c r="V375" s="3">
        <f t="shared" si="442"/>
        <v>0</v>
      </c>
      <c r="W375" s="3">
        <f t="shared" si="443"/>
        <v>0</v>
      </c>
      <c r="X375" s="3">
        <f t="shared" si="424"/>
        <v>0</v>
      </c>
      <c r="Y375" s="3">
        <f t="shared" si="425"/>
        <v>0</v>
      </c>
      <c r="AA375" s="3">
        <v>55944370</v>
      </c>
      <c r="AB375" s="3">
        <f t="shared" si="444"/>
        <v>8979.6</v>
      </c>
      <c r="AC375" s="3">
        <f t="shared" si="426"/>
        <v>8979.6</v>
      </c>
      <c r="AD375" s="3">
        <f t="shared" si="427"/>
        <v>0</v>
      </c>
      <c r="AE375" s="3">
        <f t="shared" si="428"/>
        <v>0</v>
      </c>
      <c r="AF375" s="3">
        <f t="shared" si="429"/>
        <v>0</v>
      </c>
      <c r="AG375" s="3">
        <f t="shared" si="445"/>
        <v>0</v>
      </c>
      <c r="AH375" s="3">
        <f t="shared" si="430"/>
        <v>0</v>
      </c>
      <c r="AI375" s="3">
        <f t="shared" si="431"/>
        <v>0</v>
      </c>
      <c r="AJ375" s="3">
        <f t="shared" si="446"/>
        <v>0</v>
      </c>
      <c r="AK375" s="3">
        <v>8979.6</v>
      </c>
      <c r="AL375" s="3">
        <v>8979.6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1</v>
      </c>
      <c r="AW375" s="3">
        <v>1</v>
      </c>
      <c r="AZ375" s="3">
        <v>1</v>
      </c>
      <c r="BA375" s="3">
        <v>1</v>
      </c>
      <c r="BB375" s="3">
        <v>1</v>
      </c>
      <c r="BC375" s="3">
        <v>7.57</v>
      </c>
      <c r="BD375" s="3" t="s">
        <v>3</v>
      </c>
      <c r="BE375" s="3" t="s">
        <v>3</v>
      </c>
      <c r="BF375" s="3" t="s">
        <v>3</v>
      </c>
      <c r="BG375" s="3" t="s">
        <v>3</v>
      </c>
      <c r="BH375" s="3">
        <v>3</v>
      </c>
      <c r="BI375" s="3">
        <v>3</v>
      </c>
      <c r="BJ375" s="3" t="s">
        <v>467</v>
      </c>
      <c r="BM375" s="3">
        <v>400007</v>
      </c>
      <c r="BN375" s="3">
        <v>0</v>
      </c>
      <c r="BO375" s="3" t="s">
        <v>3</v>
      </c>
      <c r="BP375" s="3">
        <v>0</v>
      </c>
      <c r="BQ375" s="3">
        <v>214</v>
      </c>
      <c r="BR375" s="3">
        <v>0</v>
      </c>
      <c r="BS375" s="3">
        <v>1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 t="s">
        <v>3</v>
      </c>
      <c r="BZ375" s="3">
        <v>0</v>
      </c>
      <c r="CA375" s="3">
        <v>0</v>
      </c>
      <c r="CB375" s="3" t="s">
        <v>3</v>
      </c>
      <c r="CE375" s="3">
        <v>1566</v>
      </c>
      <c r="CF375" s="3">
        <v>0</v>
      </c>
      <c r="CG375" s="3">
        <v>0</v>
      </c>
      <c r="CM375" s="3">
        <v>0</v>
      </c>
      <c r="CN375" s="3" t="s">
        <v>3</v>
      </c>
      <c r="CO375" s="3">
        <v>0</v>
      </c>
      <c r="CP375" s="3">
        <f t="shared" si="447"/>
        <v>67975.570000000007</v>
      </c>
      <c r="CQ375" s="3">
        <f t="shared" si="448"/>
        <v>67975.570000000007</v>
      </c>
      <c r="CR375" s="3">
        <f t="shared" si="432"/>
        <v>0</v>
      </c>
      <c r="CS375" s="3">
        <f t="shared" si="433"/>
        <v>0</v>
      </c>
      <c r="CT375" s="3">
        <f t="shared" si="449"/>
        <v>0</v>
      </c>
      <c r="CU375" s="3">
        <f t="shared" si="450"/>
        <v>0</v>
      </c>
      <c r="CV375" s="3">
        <f t="shared" si="451"/>
        <v>0</v>
      </c>
      <c r="CW375" s="3">
        <f t="shared" si="452"/>
        <v>0</v>
      </c>
      <c r="CX375" s="3">
        <f t="shared" si="453"/>
        <v>0</v>
      </c>
      <c r="CY375" s="3">
        <f t="shared" si="434"/>
        <v>0</v>
      </c>
      <c r="CZ375" s="3">
        <f t="shared" si="435"/>
        <v>0</v>
      </c>
      <c r="DC375" s="3" t="s">
        <v>3</v>
      </c>
      <c r="DD375" s="3" t="s">
        <v>3</v>
      </c>
      <c r="DE375" s="3" t="s">
        <v>3</v>
      </c>
      <c r="DF375" s="3" t="s">
        <v>3</v>
      </c>
      <c r="DG375" s="3" t="s">
        <v>3</v>
      </c>
      <c r="DH375" s="3" t="s">
        <v>3</v>
      </c>
      <c r="DI375" s="3" t="s">
        <v>3</v>
      </c>
      <c r="DJ375" s="3" t="s">
        <v>3</v>
      </c>
      <c r="DK375" s="3" t="s">
        <v>3</v>
      </c>
      <c r="DL375" s="3" t="s">
        <v>3</v>
      </c>
      <c r="DM375" s="3" t="s">
        <v>3</v>
      </c>
      <c r="DN375" s="3">
        <v>0</v>
      </c>
      <c r="DO375" s="3">
        <v>0</v>
      </c>
      <c r="DP375" s="3">
        <v>1</v>
      </c>
      <c r="DQ375" s="3">
        <v>1</v>
      </c>
      <c r="DU375" s="3">
        <v>1013</v>
      </c>
      <c r="DV375" s="3" t="s">
        <v>216</v>
      </c>
      <c r="DW375" s="3" t="s">
        <v>216</v>
      </c>
      <c r="DX375" s="3">
        <v>1</v>
      </c>
      <c r="DZ375" s="3" t="s">
        <v>3</v>
      </c>
      <c r="EA375" s="3" t="s">
        <v>3</v>
      </c>
      <c r="EB375" s="3" t="s">
        <v>3</v>
      </c>
      <c r="EC375" s="3" t="s">
        <v>3</v>
      </c>
      <c r="EE375" s="3">
        <v>55393904</v>
      </c>
      <c r="EF375" s="3">
        <v>214</v>
      </c>
      <c r="EG375" s="3" t="s">
        <v>217</v>
      </c>
      <c r="EH375" s="3">
        <v>0</v>
      </c>
      <c r="EI375" s="3" t="s">
        <v>3</v>
      </c>
      <c r="EJ375" s="3">
        <v>3</v>
      </c>
      <c r="EK375" s="3">
        <v>400007</v>
      </c>
      <c r="EL375" s="3" t="s">
        <v>217</v>
      </c>
      <c r="EM375" s="3" t="s">
        <v>218</v>
      </c>
      <c r="EO375" s="3" t="s">
        <v>3</v>
      </c>
      <c r="EQ375" s="3">
        <v>131088</v>
      </c>
      <c r="ER375" s="3">
        <v>0</v>
      </c>
      <c r="ES375" s="3">
        <v>8979.6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5</v>
      </c>
      <c r="FC375" s="3">
        <v>1</v>
      </c>
      <c r="FD375" s="3">
        <v>18</v>
      </c>
      <c r="FF375" s="3">
        <v>79560</v>
      </c>
      <c r="FQ375" s="3">
        <v>0</v>
      </c>
      <c r="FR375" s="3">
        <f t="shared" si="436"/>
        <v>67975.570000000007</v>
      </c>
      <c r="FS375" s="3">
        <v>0</v>
      </c>
      <c r="FX375" s="3">
        <v>0</v>
      </c>
      <c r="FY375" s="3">
        <v>0</v>
      </c>
      <c r="GA375" s="3" t="s">
        <v>469</v>
      </c>
      <c r="GD375" s="3">
        <v>1</v>
      </c>
      <c r="GF375" s="3">
        <v>526073478</v>
      </c>
      <c r="GG375" s="3">
        <v>2</v>
      </c>
      <c r="GH375" s="3">
        <v>3</v>
      </c>
      <c r="GI375" s="3">
        <v>3</v>
      </c>
      <c r="GJ375" s="3">
        <v>0</v>
      </c>
      <c r="GK375" s="3">
        <v>0</v>
      </c>
      <c r="GL375" s="3">
        <f t="shared" si="454"/>
        <v>0</v>
      </c>
      <c r="GM375" s="3">
        <f t="shared" si="455"/>
        <v>67975.570000000007</v>
      </c>
      <c r="GN375" s="3">
        <f t="shared" si="456"/>
        <v>0</v>
      </c>
      <c r="GO375" s="3">
        <f t="shared" si="457"/>
        <v>0</v>
      </c>
      <c r="GP375" s="3">
        <f t="shared" si="458"/>
        <v>0</v>
      </c>
      <c r="GR375" s="3">
        <v>1</v>
      </c>
      <c r="GS375" s="3">
        <v>1</v>
      </c>
      <c r="GT375" s="3">
        <v>0</v>
      </c>
      <c r="GU375" s="3" t="s">
        <v>3</v>
      </c>
      <c r="GV375" s="3">
        <f t="shared" si="459"/>
        <v>0</v>
      </c>
      <c r="GW375" s="3">
        <v>1</v>
      </c>
      <c r="GX375" s="3">
        <f t="shared" si="460"/>
        <v>0</v>
      </c>
      <c r="HA375" s="3">
        <v>0</v>
      </c>
      <c r="HB375" s="3">
        <v>0</v>
      </c>
      <c r="HC375" s="3">
        <f t="shared" si="461"/>
        <v>0</v>
      </c>
      <c r="HE375" s="3" t="s">
        <v>37</v>
      </c>
      <c r="HF375" s="3" t="s">
        <v>220</v>
      </c>
      <c r="HM375" s="3" t="s">
        <v>3</v>
      </c>
      <c r="HN375" s="3" t="s">
        <v>3</v>
      </c>
      <c r="HO375" s="3" t="s">
        <v>3</v>
      </c>
      <c r="HP375" s="3" t="s">
        <v>3</v>
      </c>
      <c r="HQ375" s="3" t="s">
        <v>3</v>
      </c>
      <c r="HS375" s="3">
        <v>0</v>
      </c>
      <c r="IK375" s="3">
        <v>0</v>
      </c>
    </row>
    <row r="376" spans="1:255" x14ac:dyDescent="0.25">
      <c r="A376" s="2">
        <v>17</v>
      </c>
      <c r="B376" s="2">
        <v>1</v>
      </c>
      <c r="C376" s="2"/>
      <c r="D376" s="2"/>
      <c r="E376" s="2" t="s">
        <v>470</v>
      </c>
      <c r="F376" s="2" t="s">
        <v>471</v>
      </c>
      <c r="G376" s="2" t="s">
        <v>472</v>
      </c>
      <c r="H376" s="2" t="s">
        <v>216</v>
      </c>
      <c r="I376" s="2">
        <v>3</v>
      </c>
      <c r="J376" s="2">
        <v>0</v>
      </c>
      <c r="K376" s="2">
        <v>3</v>
      </c>
      <c r="L376" s="2"/>
      <c r="M376" s="2"/>
      <c r="N376" s="2"/>
      <c r="O376" s="2">
        <f t="shared" si="437"/>
        <v>7107.15</v>
      </c>
      <c r="P376" s="2">
        <f t="shared" si="438"/>
        <v>7107.15</v>
      </c>
      <c r="Q376" s="2">
        <f t="shared" si="422"/>
        <v>0</v>
      </c>
      <c r="R376" s="2">
        <f t="shared" si="423"/>
        <v>0</v>
      </c>
      <c r="S376" s="2">
        <f t="shared" si="439"/>
        <v>0</v>
      </c>
      <c r="T376" s="2">
        <f t="shared" si="440"/>
        <v>0</v>
      </c>
      <c r="U376" s="2">
        <f t="shared" si="441"/>
        <v>0</v>
      </c>
      <c r="V376" s="2">
        <f t="shared" si="442"/>
        <v>0</v>
      </c>
      <c r="W376" s="2">
        <f t="shared" si="443"/>
        <v>0</v>
      </c>
      <c r="X376" s="2">
        <f t="shared" si="424"/>
        <v>0</v>
      </c>
      <c r="Y376" s="2">
        <f t="shared" si="425"/>
        <v>0</v>
      </c>
      <c r="Z376" s="2"/>
      <c r="AA376" s="2">
        <v>55944368</v>
      </c>
      <c r="AB376" s="2">
        <f t="shared" si="444"/>
        <v>2369.0500000000002</v>
      </c>
      <c r="AC376" s="2">
        <f t="shared" si="426"/>
        <v>2369.0500000000002</v>
      </c>
      <c r="AD376" s="2">
        <f t="shared" si="427"/>
        <v>0</v>
      </c>
      <c r="AE376" s="2">
        <f t="shared" si="428"/>
        <v>0</v>
      </c>
      <c r="AF376" s="2">
        <f t="shared" si="429"/>
        <v>0</v>
      </c>
      <c r="AG376" s="2">
        <f t="shared" si="445"/>
        <v>0</v>
      </c>
      <c r="AH376" s="2">
        <f t="shared" si="430"/>
        <v>0</v>
      </c>
      <c r="AI376" s="2">
        <f t="shared" si="431"/>
        <v>0</v>
      </c>
      <c r="AJ376" s="2">
        <f t="shared" si="446"/>
        <v>0</v>
      </c>
      <c r="AK376" s="2">
        <v>2369.0500000000002</v>
      </c>
      <c r="AL376" s="2">
        <v>2369.0500000000002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1</v>
      </c>
      <c r="AW376" s="2">
        <v>1</v>
      </c>
      <c r="AX376" s="2"/>
      <c r="AY376" s="2"/>
      <c r="AZ376" s="2">
        <v>1</v>
      </c>
      <c r="BA376" s="2">
        <v>1</v>
      </c>
      <c r="BB376" s="2">
        <v>1</v>
      </c>
      <c r="BC376" s="2">
        <v>1</v>
      </c>
      <c r="BD376" s="2" t="s">
        <v>3</v>
      </c>
      <c r="BE376" s="2" t="s">
        <v>3</v>
      </c>
      <c r="BF376" s="2" t="s">
        <v>3</v>
      </c>
      <c r="BG376" s="2" t="s">
        <v>3</v>
      </c>
      <c r="BH376" s="2">
        <v>3</v>
      </c>
      <c r="BI376" s="2">
        <v>3</v>
      </c>
      <c r="BJ376" s="2" t="s">
        <v>471</v>
      </c>
      <c r="BK376" s="2"/>
      <c r="BL376" s="2"/>
      <c r="BM376" s="2">
        <v>400007</v>
      </c>
      <c r="BN376" s="2">
        <v>0</v>
      </c>
      <c r="BO376" s="2" t="s">
        <v>3</v>
      </c>
      <c r="BP376" s="2">
        <v>0</v>
      </c>
      <c r="BQ376" s="2">
        <v>214</v>
      </c>
      <c r="BR376" s="2">
        <v>0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 t="s">
        <v>3</v>
      </c>
      <c r="BZ376" s="2">
        <v>0</v>
      </c>
      <c r="CA376" s="2">
        <v>0</v>
      </c>
      <c r="CB376" s="2" t="s">
        <v>3</v>
      </c>
      <c r="CC376" s="2"/>
      <c r="CD376" s="2"/>
      <c r="CE376" s="2">
        <v>1566</v>
      </c>
      <c r="CF376" s="2">
        <v>0</v>
      </c>
      <c r="CG376" s="2">
        <v>0</v>
      </c>
      <c r="CH376" s="2"/>
      <c r="CI376" s="2"/>
      <c r="CJ376" s="2"/>
      <c r="CK376" s="2"/>
      <c r="CL376" s="2"/>
      <c r="CM376" s="2">
        <v>0</v>
      </c>
      <c r="CN376" s="2" t="s">
        <v>3</v>
      </c>
      <c r="CO376" s="2">
        <v>0</v>
      </c>
      <c r="CP376" s="2">
        <f t="shared" si="447"/>
        <v>7107.15</v>
      </c>
      <c r="CQ376" s="2">
        <f t="shared" si="448"/>
        <v>2369.0500000000002</v>
      </c>
      <c r="CR376" s="2">
        <f t="shared" si="432"/>
        <v>0</v>
      </c>
      <c r="CS376" s="2">
        <f t="shared" si="433"/>
        <v>0</v>
      </c>
      <c r="CT376" s="2">
        <f t="shared" si="449"/>
        <v>0</v>
      </c>
      <c r="CU376" s="2">
        <f t="shared" si="450"/>
        <v>0</v>
      </c>
      <c r="CV376" s="2">
        <f t="shared" si="451"/>
        <v>0</v>
      </c>
      <c r="CW376" s="2">
        <f t="shared" si="452"/>
        <v>0</v>
      </c>
      <c r="CX376" s="2">
        <f t="shared" si="453"/>
        <v>0</v>
      </c>
      <c r="CY376" s="2">
        <f t="shared" si="434"/>
        <v>0</v>
      </c>
      <c r="CZ376" s="2">
        <f t="shared" si="435"/>
        <v>0</v>
      </c>
      <c r="DA376" s="2"/>
      <c r="DB376" s="2"/>
      <c r="DC376" s="2" t="s">
        <v>3</v>
      </c>
      <c r="DD376" s="2" t="s">
        <v>3</v>
      </c>
      <c r="DE376" s="2" t="s">
        <v>3</v>
      </c>
      <c r="DF376" s="2" t="s">
        <v>3</v>
      </c>
      <c r="DG376" s="2" t="s">
        <v>3</v>
      </c>
      <c r="DH376" s="2" t="s">
        <v>3</v>
      </c>
      <c r="DI376" s="2" t="s">
        <v>3</v>
      </c>
      <c r="DJ376" s="2" t="s">
        <v>3</v>
      </c>
      <c r="DK376" s="2" t="s">
        <v>3</v>
      </c>
      <c r="DL376" s="2" t="s">
        <v>3</v>
      </c>
      <c r="DM376" s="2" t="s">
        <v>3</v>
      </c>
      <c r="DN376" s="2">
        <v>0</v>
      </c>
      <c r="DO376" s="2">
        <v>0</v>
      </c>
      <c r="DP376" s="2">
        <v>1</v>
      </c>
      <c r="DQ376" s="2">
        <v>1</v>
      </c>
      <c r="DR376" s="2"/>
      <c r="DS376" s="2"/>
      <c r="DT376" s="2"/>
      <c r="DU376" s="2">
        <v>1013</v>
      </c>
      <c r="DV376" s="2" t="s">
        <v>216</v>
      </c>
      <c r="DW376" s="2" t="s">
        <v>216</v>
      </c>
      <c r="DX376" s="2">
        <v>1</v>
      </c>
      <c r="DY376" s="2"/>
      <c r="DZ376" s="2" t="s">
        <v>3</v>
      </c>
      <c r="EA376" s="2" t="s">
        <v>3</v>
      </c>
      <c r="EB376" s="2" t="s">
        <v>3</v>
      </c>
      <c r="EC376" s="2" t="s">
        <v>3</v>
      </c>
      <c r="ED376" s="2"/>
      <c r="EE376" s="2">
        <v>55393904</v>
      </c>
      <c r="EF376" s="2">
        <v>214</v>
      </c>
      <c r="EG376" s="2" t="s">
        <v>217</v>
      </c>
      <c r="EH376" s="2">
        <v>0</v>
      </c>
      <c r="EI376" s="2" t="s">
        <v>3</v>
      </c>
      <c r="EJ376" s="2">
        <v>3</v>
      </c>
      <c r="EK376" s="2">
        <v>400007</v>
      </c>
      <c r="EL376" s="2" t="s">
        <v>217</v>
      </c>
      <c r="EM376" s="2" t="s">
        <v>218</v>
      </c>
      <c r="EN376" s="2"/>
      <c r="EO376" s="2" t="s">
        <v>3</v>
      </c>
      <c r="EP376" s="2"/>
      <c r="EQ376" s="2">
        <v>131088</v>
      </c>
      <c r="ER376" s="2">
        <v>0</v>
      </c>
      <c r="ES376" s="2">
        <v>2369.0500000000002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>
        <v>0</v>
      </c>
      <c r="FR376" s="2">
        <f t="shared" si="436"/>
        <v>7107.15</v>
      </c>
      <c r="FS376" s="2">
        <v>0</v>
      </c>
      <c r="FT376" s="2"/>
      <c r="FU376" s="2"/>
      <c r="FV376" s="2"/>
      <c r="FW376" s="2"/>
      <c r="FX376" s="2">
        <v>0</v>
      </c>
      <c r="FY376" s="2">
        <v>0</v>
      </c>
      <c r="FZ376" s="2"/>
      <c r="GA376" s="2" t="s">
        <v>473</v>
      </c>
      <c r="GB376" s="2"/>
      <c r="GC376" s="2"/>
      <c r="GD376" s="2">
        <v>1</v>
      </c>
      <c r="GE376" s="2"/>
      <c r="GF376" s="2">
        <v>-462932199</v>
      </c>
      <c r="GG376" s="2">
        <v>2</v>
      </c>
      <c r="GH376" s="2">
        <v>4</v>
      </c>
      <c r="GI376" s="2">
        <v>-2</v>
      </c>
      <c r="GJ376" s="2">
        <v>0</v>
      </c>
      <c r="GK376" s="2">
        <v>0</v>
      </c>
      <c r="GL376" s="2">
        <f t="shared" si="454"/>
        <v>0</v>
      </c>
      <c r="GM376" s="2">
        <f t="shared" si="455"/>
        <v>7107.15</v>
      </c>
      <c r="GN376" s="2">
        <f t="shared" si="456"/>
        <v>0</v>
      </c>
      <c r="GO376" s="2">
        <f t="shared" si="457"/>
        <v>0</v>
      </c>
      <c r="GP376" s="2">
        <f t="shared" si="458"/>
        <v>0</v>
      </c>
      <c r="GQ376" s="2"/>
      <c r="GR376" s="2">
        <v>1</v>
      </c>
      <c r="GS376" s="2">
        <v>2</v>
      </c>
      <c r="GT376" s="2">
        <v>0</v>
      </c>
      <c r="GU376" s="2" t="s">
        <v>3</v>
      </c>
      <c r="GV376" s="2">
        <f t="shared" si="459"/>
        <v>0</v>
      </c>
      <c r="GW376" s="2">
        <v>1</v>
      </c>
      <c r="GX376" s="2">
        <f t="shared" si="460"/>
        <v>0</v>
      </c>
      <c r="GY376" s="2"/>
      <c r="GZ376" s="2"/>
      <c r="HA376" s="2">
        <v>0</v>
      </c>
      <c r="HB376" s="2">
        <v>0</v>
      </c>
      <c r="HC376" s="2">
        <f t="shared" si="461"/>
        <v>0</v>
      </c>
      <c r="HD376" s="2"/>
      <c r="HE376" s="2" t="s">
        <v>37</v>
      </c>
      <c r="HF376" s="2" t="s">
        <v>220</v>
      </c>
      <c r="HG376" s="2"/>
      <c r="HH376" s="2"/>
      <c r="HI376" s="2"/>
      <c r="HJ376" s="2"/>
      <c r="HK376" s="2"/>
      <c r="HL376" s="2"/>
      <c r="HM376" s="2" t="s">
        <v>3</v>
      </c>
      <c r="HN376" s="2" t="s">
        <v>3</v>
      </c>
      <c r="HO376" s="2" t="s">
        <v>3</v>
      </c>
      <c r="HP376" s="2" t="s">
        <v>3</v>
      </c>
      <c r="HQ376" s="2" t="s">
        <v>3</v>
      </c>
      <c r="HR376" s="2"/>
      <c r="HS376" s="2">
        <v>0</v>
      </c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>
        <v>0</v>
      </c>
      <c r="IL376" s="2"/>
      <c r="IM376" s="2"/>
      <c r="IN376" s="2"/>
      <c r="IO376" s="2"/>
      <c r="IP376" s="2"/>
      <c r="IQ376" s="2"/>
      <c r="IR376" s="2"/>
      <c r="IS376" s="2"/>
      <c r="IT376" s="2"/>
      <c r="IU376" s="2"/>
    </row>
    <row r="377" spans="1:255" x14ac:dyDescent="0.25">
      <c r="A377" s="3">
        <v>17</v>
      </c>
      <c r="B377" s="3">
        <v>1</v>
      </c>
      <c r="E377" s="3" t="s">
        <v>470</v>
      </c>
      <c r="F377" s="3" t="s">
        <v>471</v>
      </c>
      <c r="G377" s="3" t="s">
        <v>472</v>
      </c>
      <c r="H377" s="3" t="s">
        <v>216</v>
      </c>
      <c r="I377" s="3">
        <v>3</v>
      </c>
      <c r="J377" s="3">
        <v>0</v>
      </c>
      <c r="K377" s="3">
        <v>3</v>
      </c>
      <c r="O377" s="3">
        <f t="shared" si="437"/>
        <v>53801.13</v>
      </c>
      <c r="P377" s="3">
        <f t="shared" si="438"/>
        <v>53801.13</v>
      </c>
      <c r="Q377" s="3">
        <f t="shared" si="422"/>
        <v>0</v>
      </c>
      <c r="R377" s="3">
        <f t="shared" si="423"/>
        <v>0</v>
      </c>
      <c r="S377" s="3">
        <f t="shared" si="439"/>
        <v>0</v>
      </c>
      <c r="T377" s="3">
        <f t="shared" si="440"/>
        <v>0</v>
      </c>
      <c r="U377" s="3">
        <f t="shared" si="441"/>
        <v>0</v>
      </c>
      <c r="V377" s="3">
        <f t="shared" si="442"/>
        <v>0</v>
      </c>
      <c r="W377" s="3">
        <f t="shared" si="443"/>
        <v>0</v>
      </c>
      <c r="X377" s="3">
        <f t="shared" si="424"/>
        <v>0</v>
      </c>
      <c r="Y377" s="3">
        <f t="shared" si="425"/>
        <v>0</v>
      </c>
      <c r="AA377" s="3">
        <v>55944370</v>
      </c>
      <c r="AB377" s="3">
        <f t="shared" si="444"/>
        <v>2369.0500000000002</v>
      </c>
      <c r="AC377" s="3">
        <f t="shared" si="426"/>
        <v>2369.0500000000002</v>
      </c>
      <c r="AD377" s="3">
        <f t="shared" si="427"/>
        <v>0</v>
      </c>
      <c r="AE377" s="3">
        <f t="shared" si="428"/>
        <v>0</v>
      </c>
      <c r="AF377" s="3">
        <f t="shared" si="429"/>
        <v>0</v>
      </c>
      <c r="AG377" s="3">
        <f t="shared" si="445"/>
        <v>0</v>
      </c>
      <c r="AH377" s="3">
        <f t="shared" si="430"/>
        <v>0</v>
      </c>
      <c r="AI377" s="3">
        <f t="shared" si="431"/>
        <v>0</v>
      </c>
      <c r="AJ377" s="3">
        <f t="shared" si="446"/>
        <v>0</v>
      </c>
      <c r="AK377" s="3">
        <v>2369.0500000000002</v>
      </c>
      <c r="AL377" s="3">
        <v>2369.0500000000002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1</v>
      </c>
      <c r="AW377" s="3">
        <v>1</v>
      </c>
      <c r="AZ377" s="3">
        <v>1</v>
      </c>
      <c r="BA377" s="3">
        <v>1</v>
      </c>
      <c r="BB377" s="3">
        <v>1</v>
      </c>
      <c r="BC377" s="3">
        <v>7.57</v>
      </c>
      <c r="BD377" s="3" t="s">
        <v>3</v>
      </c>
      <c r="BE377" s="3" t="s">
        <v>3</v>
      </c>
      <c r="BF377" s="3" t="s">
        <v>3</v>
      </c>
      <c r="BG377" s="3" t="s">
        <v>3</v>
      </c>
      <c r="BH377" s="3">
        <v>3</v>
      </c>
      <c r="BI377" s="3">
        <v>3</v>
      </c>
      <c r="BJ377" s="3" t="s">
        <v>471</v>
      </c>
      <c r="BM377" s="3">
        <v>400007</v>
      </c>
      <c r="BN377" s="3">
        <v>0</v>
      </c>
      <c r="BO377" s="3" t="s">
        <v>3</v>
      </c>
      <c r="BP377" s="3">
        <v>0</v>
      </c>
      <c r="BQ377" s="3">
        <v>214</v>
      </c>
      <c r="BR377" s="3">
        <v>0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 t="s">
        <v>3</v>
      </c>
      <c r="BZ377" s="3">
        <v>0</v>
      </c>
      <c r="CA377" s="3">
        <v>0</v>
      </c>
      <c r="CB377" s="3" t="s">
        <v>3</v>
      </c>
      <c r="CE377" s="3">
        <v>1566</v>
      </c>
      <c r="CF377" s="3">
        <v>0</v>
      </c>
      <c r="CG377" s="3">
        <v>0</v>
      </c>
      <c r="CM377" s="3">
        <v>0</v>
      </c>
      <c r="CN377" s="3" t="s">
        <v>3</v>
      </c>
      <c r="CO377" s="3">
        <v>0</v>
      </c>
      <c r="CP377" s="3">
        <f t="shared" si="447"/>
        <v>53801.13</v>
      </c>
      <c r="CQ377" s="3">
        <f t="shared" si="448"/>
        <v>17933.71</v>
      </c>
      <c r="CR377" s="3">
        <f t="shared" si="432"/>
        <v>0</v>
      </c>
      <c r="CS377" s="3">
        <f t="shared" si="433"/>
        <v>0</v>
      </c>
      <c r="CT377" s="3">
        <f t="shared" si="449"/>
        <v>0</v>
      </c>
      <c r="CU377" s="3">
        <f t="shared" si="450"/>
        <v>0</v>
      </c>
      <c r="CV377" s="3">
        <f t="shared" si="451"/>
        <v>0</v>
      </c>
      <c r="CW377" s="3">
        <f t="shared" si="452"/>
        <v>0</v>
      </c>
      <c r="CX377" s="3">
        <f t="shared" si="453"/>
        <v>0</v>
      </c>
      <c r="CY377" s="3">
        <f t="shared" si="434"/>
        <v>0</v>
      </c>
      <c r="CZ377" s="3">
        <f t="shared" si="435"/>
        <v>0</v>
      </c>
      <c r="DC377" s="3" t="s">
        <v>3</v>
      </c>
      <c r="DD377" s="3" t="s">
        <v>3</v>
      </c>
      <c r="DE377" s="3" t="s">
        <v>3</v>
      </c>
      <c r="DF377" s="3" t="s">
        <v>3</v>
      </c>
      <c r="DG377" s="3" t="s">
        <v>3</v>
      </c>
      <c r="DH377" s="3" t="s">
        <v>3</v>
      </c>
      <c r="DI377" s="3" t="s">
        <v>3</v>
      </c>
      <c r="DJ377" s="3" t="s">
        <v>3</v>
      </c>
      <c r="DK377" s="3" t="s">
        <v>3</v>
      </c>
      <c r="DL377" s="3" t="s">
        <v>3</v>
      </c>
      <c r="DM377" s="3" t="s">
        <v>3</v>
      </c>
      <c r="DN377" s="3">
        <v>0</v>
      </c>
      <c r="DO377" s="3">
        <v>0</v>
      </c>
      <c r="DP377" s="3">
        <v>1</v>
      </c>
      <c r="DQ377" s="3">
        <v>1</v>
      </c>
      <c r="DU377" s="3">
        <v>1013</v>
      </c>
      <c r="DV377" s="3" t="s">
        <v>216</v>
      </c>
      <c r="DW377" s="3" t="s">
        <v>216</v>
      </c>
      <c r="DX377" s="3">
        <v>1</v>
      </c>
      <c r="DZ377" s="3" t="s">
        <v>3</v>
      </c>
      <c r="EA377" s="3" t="s">
        <v>3</v>
      </c>
      <c r="EB377" s="3" t="s">
        <v>3</v>
      </c>
      <c r="EC377" s="3" t="s">
        <v>3</v>
      </c>
      <c r="EE377" s="3">
        <v>55393904</v>
      </c>
      <c r="EF377" s="3">
        <v>214</v>
      </c>
      <c r="EG377" s="3" t="s">
        <v>217</v>
      </c>
      <c r="EH377" s="3">
        <v>0</v>
      </c>
      <c r="EI377" s="3" t="s">
        <v>3</v>
      </c>
      <c r="EJ377" s="3">
        <v>3</v>
      </c>
      <c r="EK377" s="3">
        <v>400007</v>
      </c>
      <c r="EL377" s="3" t="s">
        <v>217</v>
      </c>
      <c r="EM377" s="3" t="s">
        <v>218</v>
      </c>
      <c r="EO377" s="3" t="s">
        <v>3</v>
      </c>
      <c r="EQ377" s="3">
        <v>131088</v>
      </c>
      <c r="ER377" s="3">
        <v>0</v>
      </c>
      <c r="ES377" s="3">
        <v>2369.0500000000002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5</v>
      </c>
      <c r="FC377" s="3">
        <v>1</v>
      </c>
      <c r="FD377" s="3">
        <v>18</v>
      </c>
      <c r="FF377" s="3">
        <v>20990</v>
      </c>
      <c r="FQ377" s="3">
        <v>0</v>
      </c>
      <c r="FR377" s="3">
        <f t="shared" si="436"/>
        <v>53801.13</v>
      </c>
      <c r="FS377" s="3">
        <v>0</v>
      </c>
      <c r="FX377" s="3">
        <v>0</v>
      </c>
      <c r="FY377" s="3">
        <v>0</v>
      </c>
      <c r="GA377" s="3" t="s">
        <v>473</v>
      </c>
      <c r="GD377" s="3">
        <v>1</v>
      </c>
      <c r="GF377" s="3">
        <v>-462932199</v>
      </c>
      <c r="GG377" s="3">
        <v>2</v>
      </c>
      <c r="GH377" s="3">
        <v>3</v>
      </c>
      <c r="GI377" s="3">
        <v>3</v>
      </c>
      <c r="GJ377" s="3">
        <v>0</v>
      </c>
      <c r="GK377" s="3">
        <v>0</v>
      </c>
      <c r="GL377" s="3">
        <f t="shared" si="454"/>
        <v>0</v>
      </c>
      <c r="GM377" s="3">
        <f t="shared" si="455"/>
        <v>53801.13</v>
      </c>
      <c r="GN377" s="3">
        <f t="shared" si="456"/>
        <v>0</v>
      </c>
      <c r="GO377" s="3">
        <f t="shared" si="457"/>
        <v>0</v>
      </c>
      <c r="GP377" s="3">
        <f t="shared" si="458"/>
        <v>0</v>
      </c>
      <c r="GR377" s="3">
        <v>1</v>
      </c>
      <c r="GS377" s="3">
        <v>1</v>
      </c>
      <c r="GT377" s="3">
        <v>0</v>
      </c>
      <c r="GU377" s="3" t="s">
        <v>3</v>
      </c>
      <c r="GV377" s="3">
        <f t="shared" si="459"/>
        <v>0</v>
      </c>
      <c r="GW377" s="3">
        <v>1</v>
      </c>
      <c r="GX377" s="3">
        <f t="shared" si="460"/>
        <v>0</v>
      </c>
      <c r="HA377" s="3">
        <v>0</v>
      </c>
      <c r="HB377" s="3">
        <v>0</v>
      </c>
      <c r="HC377" s="3">
        <f t="shared" si="461"/>
        <v>0</v>
      </c>
      <c r="HE377" s="3" t="s">
        <v>37</v>
      </c>
      <c r="HF377" s="3" t="s">
        <v>220</v>
      </c>
      <c r="HM377" s="3" t="s">
        <v>3</v>
      </c>
      <c r="HN377" s="3" t="s">
        <v>3</v>
      </c>
      <c r="HO377" s="3" t="s">
        <v>3</v>
      </c>
      <c r="HP377" s="3" t="s">
        <v>3</v>
      </c>
      <c r="HQ377" s="3" t="s">
        <v>3</v>
      </c>
      <c r="HS377" s="3">
        <v>0</v>
      </c>
      <c r="IK377" s="3">
        <v>0</v>
      </c>
    </row>
    <row r="378" spans="1:255" x14ac:dyDescent="0.25">
      <c r="A378" s="2">
        <v>17</v>
      </c>
      <c r="B378" s="2">
        <v>1</v>
      </c>
      <c r="C378" s="2">
        <f>ROW(SmtRes!A486)</f>
        <v>486</v>
      </c>
      <c r="D378" s="2">
        <f>ROW(EtalonRes!A633)</f>
        <v>633</v>
      </c>
      <c r="E378" s="2" t="s">
        <v>474</v>
      </c>
      <c r="F378" s="2" t="s">
        <v>25</v>
      </c>
      <c r="G378" s="2" t="s">
        <v>207</v>
      </c>
      <c r="H378" s="2" t="s">
        <v>27</v>
      </c>
      <c r="I378" s="2">
        <v>2</v>
      </c>
      <c r="J378" s="2">
        <v>0</v>
      </c>
      <c r="K378" s="2">
        <v>2</v>
      </c>
      <c r="L378" s="2"/>
      <c r="M378" s="2"/>
      <c r="N378" s="2"/>
      <c r="O378" s="2">
        <f t="shared" si="437"/>
        <v>16.96</v>
      </c>
      <c r="P378" s="2">
        <f t="shared" si="438"/>
        <v>0</v>
      </c>
      <c r="Q378" s="2">
        <f>(ROUND((ROUND((((ET378*1.2))*AV378*I378),2)*BB378),2)+ROUND((ROUND(((AE378-((EU378*1.2)))*AV378*I378),2)*BS378),2))</f>
        <v>0</v>
      </c>
      <c r="R378" s="2">
        <f>(ROUND((ROUND((((EU378*1.2))*AV378*I378),2)*BS378),2)+ROUND((ROUND(((AE378-((EU378*1.2)))*AV378*I378),2)*BS378),2))</f>
        <v>0</v>
      </c>
      <c r="S378" s="2">
        <f t="shared" si="439"/>
        <v>16.96</v>
      </c>
      <c r="T378" s="2">
        <f t="shared" si="440"/>
        <v>0</v>
      </c>
      <c r="U378" s="2">
        <f t="shared" si="441"/>
        <v>1.3066559999999998</v>
      </c>
      <c r="V378" s="2">
        <f t="shared" si="442"/>
        <v>0</v>
      </c>
      <c r="W378" s="2">
        <f t="shared" si="443"/>
        <v>0</v>
      </c>
      <c r="X378" s="2">
        <f>(ROUND((((S378+ROUND((ROUND((((EU378*1.2))*AV378*I378),2)*BS378),2))*AT378)/100),2)+ROUND(((ROUND((ROUND(((AE378-((EU378*1.2)))*AV378*I378),2)*BS378),2)*AT378)/100),2))</f>
        <v>15.26</v>
      </c>
      <c r="Y378" s="2">
        <f>(ROUND((((S378+ROUND((ROUND((((EU378*1.2))*AV378*I378),2)*BS378),2))*AU378)/100),2)+ROUND(((ROUND((ROUND(((AE378-((EU378*1.2)))*AV378*I378),2)*BS378),2)*AU378)/100),2))</f>
        <v>7.8</v>
      </c>
      <c r="Z378" s="2"/>
      <c r="AA378" s="2">
        <v>55944368</v>
      </c>
      <c r="AB378" s="2">
        <f t="shared" si="444"/>
        <v>8.1</v>
      </c>
      <c r="AC378" s="2">
        <f>ROUND(((ES378*1)),6)</f>
        <v>0</v>
      </c>
      <c r="AD378" s="2">
        <f>ROUND(((((ET378*1.2))-((EU378*1.2)))+AE378),6)</f>
        <v>0</v>
      </c>
      <c r="AE378" s="2">
        <f>ROUND(((EU378*1.2)),6)</f>
        <v>0</v>
      </c>
      <c r="AF378" s="2">
        <f>ROUND(((EV378*1.2)),6)</f>
        <v>8.1</v>
      </c>
      <c r="AG378" s="2">
        <f t="shared" si="445"/>
        <v>0</v>
      </c>
      <c r="AH378" s="2">
        <f>((EW378*1.2))</f>
        <v>0.624</v>
      </c>
      <c r="AI378" s="2">
        <f>((EX378*1.2))</f>
        <v>0</v>
      </c>
      <c r="AJ378" s="2">
        <f t="shared" si="446"/>
        <v>0</v>
      </c>
      <c r="AK378" s="2">
        <v>6.75</v>
      </c>
      <c r="AL378" s="2">
        <v>0</v>
      </c>
      <c r="AM378" s="2">
        <v>0</v>
      </c>
      <c r="AN378" s="2">
        <v>0</v>
      </c>
      <c r="AO378" s="2">
        <v>6.75</v>
      </c>
      <c r="AP378" s="2">
        <v>0</v>
      </c>
      <c r="AQ378" s="2">
        <v>0.52</v>
      </c>
      <c r="AR378" s="2">
        <v>0</v>
      </c>
      <c r="AS378" s="2">
        <v>0</v>
      </c>
      <c r="AT378" s="2">
        <v>90</v>
      </c>
      <c r="AU378" s="2">
        <v>46</v>
      </c>
      <c r="AV378" s="2">
        <v>1.0469999999999999</v>
      </c>
      <c r="AW378" s="2">
        <v>1</v>
      </c>
      <c r="AX378" s="2"/>
      <c r="AY378" s="2"/>
      <c r="AZ378" s="2">
        <v>1</v>
      </c>
      <c r="BA378" s="2">
        <v>1</v>
      </c>
      <c r="BB378" s="2">
        <v>1</v>
      </c>
      <c r="BC378" s="2">
        <v>1</v>
      </c>
      <c r="BD378" s="2" t="s">
        <v>3</v>
      </c>
      <c r="BE378" s="2" t="s">
        <v>3</v>
      </c>
      <c r="BF378" s="2" t="s">
        <v>3</v>
      </c>
      <c r="BG378" s="2" t="s">
        <v>3</v>
      </c>
      <c r="BH378" s="2">
        <v>0</v>
      </c>
      <c r="BI378" s="2">
        <v>2</v>
      </c>
      <c r="BJ378" s="2" t="s">
        <v>28</v>
      </c>
      <c r="BK378" s="2"/>
      <c r="BL378" s="2"/>
      <c r="BM378" s="2">
        <v>72</v>
      </c>
      <c r="BN378" s="2">
        <v>0</v>
      </c>
      <c r="BO378" s="2" t="s">
        <v>25</v>
      </c>
      <c r="BP378" s="2">
        <v>1</v>
      </c>
      <c r="BQ378" s="2">
        <v>40</v>
      </c>
      <c r="BR378" s="2">
        <v>0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1</v>
      </c>
      <c r="BY378" s="2" t="s">
        <v>3</v>
      </c>
      <c r="BZ378" s="2">
        <v>90</v>
      </c>
      <c r="CA378" s="2">
        <v>46</v>
      </c>
      <c r="CB378" s="2" t="s">
        <v>3</v>
      </c>
      <c r="CC378" s="2"/>
      <c r="CD378" s="2"/>
      <c r="CE378" s="2">
        <v>1566</v>
      </c>
      <c r="CF378" s="2">
        <v>0</v>
      </c>
      <c r="CG378" s="2">
        <v>0</v>
      </c>
      <c r="CH378" s="2"/>
      <c r="CI378" s="2"/>
      <c r="CJ378" s="2"/>
      <c r="CK378" s="2"/>
      <c r="CL378" s="2"/>
      <c r="CM378" s="2">
        <v>0</v>
      </c>
      <c r="CN378" s="2" t="s">
        <v>1356</v>
      </c>
      <c r="CO378" s="2">
        <v>0</v>
      </c>
      <c r="CP378" s="2">
        <f t="shared" si="447"/>
        <v>16.96</v>
      </c>
      <c r="CQ378" s="2">
        <f t="shared" si="448"/>
        <v>0</v>
      </c>
      <c r="CR378" s="2">
        <f>(ROUND((ROUND((((ET378*1.2))*AV378*1),2)*BB378),2)+ROUND((ROUND(((AE378-((EU378*1.2)))*AV378*1),2)*BS378),2))</f>
        <v>0</v>
      </c>
      <c r="CS378" s="2">
        <f>(ROUND((ROUND((((EU378*1.2))*AV378*1),2)*BS378),2)+ROUND((ROUND(((AE378-((EU378*1.2)))*AV378*1),2)*BS378),2))</f>
        <v>0</v>
      </c>
      <c r="CT378" s="2">
        <f t="shared" si="449"/>
        <v>8.48</v>
      </c>
      <c r="CU378" s="2">
        <f t="shared" si="450"/>
        <v>0</v>
      </c>
      <c r="CV378" s="2">
        <f t="shared" si="451"/>
        <v>0.65332799999999991</v>
      </c>
      <c r="CW378" s="2">
        <f t="shared" si="452"/>
        <v>0</v>
      </c>
      <c r="CX378" s="2">
        <f t="shared" si="453"/>
        <v>0</v>
      </c>
      <c r="CY378" s="2">
        <f>(ROUND((((S378+ROUND((ROUND((((EU378*1.2))*AV378*1),2)*BS378),2))*AT378)/100),2)+ROUND(((ROUND((ROUND(((AE378-((EU378*1.2)))*AV378*1),2)*BS378),2)*AT378)/100),2))</f>
        <v>15.26</v>
      </c>
      <c r="CZ378" s="2">
        <f>(ROUND((((S378+ROUND((ROUND((((EU378*1.2))*AV378*1),2)*BS378),2))*AU378)/100),2)+ROUND(((ROUND((ROUND(((AE378-((EU378*1.2)))*AV378*1),2)*BS378),2)*AU378)/100),2))</f>
        <v>7.8</v>
      </c>
      <c r="DA378" s="2"/>
      <c r="DB378" s="2">
        <v>149</v>
      </c>
      <c r="DC378" s="2" t="s">
        <v>3</v>
      </c>
      <c r="DD378" s="2" t="s">
        <v>82</v>
      </c>
      <c r="DE378" s="2" t="s">
        <v>83</v>
      </c>
      <c r="DF378" s="2" t="s">
        <v>83</v>
      </c>
      <c r="DG378" s="2" t="s">
        <v>83</v>
      </c>
      <c r="DH378" s="2" t="s">
        <v>3</v>
      </c>
      <c r="DI378" s="2" t="s">
        <v>83</v>
      </c>
      <c r="DJ378" s="2" t="s">
        <v>83</v>
      </c>
      <c r="DK378" s="2" t="s">
        <v>3</v>
      </c>
      <c r="DL378" s="2" t="s">
        <v>3</v>
      </c>
      <c r="DM378" s="2" t="s">
        <v>3</v>
      </c>
      <c r="DN378" s="2">
        <v>0</v>
      </c>
      <c r="DO378" s="2">
        <v>0</v>
      </c>
      <c r="DP378" s="2">
        <v>1</v>
      </c>
      <c r="DQ378" s="2">
        <v>1</v>
      </c>
      <c r="DR378" s="2"/>
      <c r="DS378" s="2"/>
      <c r="DT378" s="2"/>
      <c r="DU378" s="2">
        <v>1013</v>
      </c>
      <c r="DV378" s="2" t="s">
        <v>27</v>
      </c>
      <c r="DW378" s="2" t="s">
        <v>27</v>
      </c>
      <c r="DX378" s="2">
        <v>1</v>
      </c>
      <c r="DY378" s="2"/>
      <c r="DZ378" s="2" t="s">
        <v>3</v>
      </c>
      <c r="EA378" s="2" t="s">
        <v>3</v>
      </c>
      <c r="EB378" s="2" t="s">
        <v>3</v>
      </c>
      <c r="EC378" s="2" t="s">
        <v>3</v>
      </c>
      <c r="ED378" s="2"/>
      <c r="EE378" s="2">
        <v>55393976</v>
      </c>
      <c r="EF378" s="2">
        <v>40</v>
      </c>
      <c r="EG378" s="2" t="s">
        <v>31</v>
      </c>
      <c r="EH378" s="2">
        <v>0</v>
      </c>
      <c r="EI378" s="2" t="s">
        <v>3</v>
      </c>
      <c r="EJ378" s="2">
        <v>2</v>
      </c>
      <c r="EK378" s="2">
        <v>72</v>
      </c>
      <c r="EL378" s="2" t="s">
        <v>32</v>
      </c>
      <c r="EM378" s="2" t="s">
        <v>33</v>
      </c>
      <c r="EN378" s="2"/>
      <c r="EO378" s="2" t="s">
        <v>87</v>
      </c>
      <c r="EP378" s="2"/>
      <c r="EQ378" s="2">
        <v>0</v>
      </c>
      <c r="ER378" s="2">
        <v>6.75</v>
      </c>
      <c r="ES378" s="2">
        <v>0</v>
      </c>
      <c r="ET378" s="2">
        <v>0</v>
      </c>
      <c r="EU378" s="2">
        <v>0</v>
      </c>
      <c r="EV378" s="2">
        <v>6.75</v>
      </c>
      <c r="EW378" s="2">
        <v>0.52</v>
      </c>
      <c r="EX378" s="2">
        <v>0</v>
      </c>
      <c r="EY378" s="2">
        <v>0</v>
      </c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>
        <v>0</v>
      </c>
      <c r="FR378" s="2">
        <v>0</v>
      </c>
      <c r="FS378" s="2">
        <v>0</v>
      </c>
      <c r="FT378" s="2"/>
      <c r="FU378" s="2"/>
      <c r="FV378" s="2"/>
      <c r="FW378" s="2"/>
      <c r="FX378" s="2">
        <v>90</v>
      </c>
      <c r="FY378" s="2">
        <v>46</v>
      </c>
      <c r="FZ378" s="2"/>
      <c r="GA378" s="2" t="s">
        <v>3</v>
      </c>
      <c r="GB378" s="2"/>
      <c r="GC378" s="2"/>
      <c r="GD378" s="2">
        <v>1</v>
      </c>
      <c r="GE378" s="2"/>
      <c r="GF378" s="2">
        <v>-1834868417</v>
      </c>
      <c r="GG378" s="2">
        <v>2</v>
      </c>
      <c r="GH378" s="2">
        <v>1</v>
      </c>
      <c r="GI378" s="2">
        <v>2</v>
      </c>
      <c r="GJ378" s="2">
        <v>0</v>
      </c>
      <c r="GK378" s="2">
        <v>0</v>
      </c>
      <c r="GL378" s="2">
        <f t="shared" si="454"/>
        <v>0</v>
      </c>
      <c r="GM378" s="2">
        <f t="shared" si="455"/>
        <v>40.020000000000003</v>
      </c>
      <c r="GN378" s="2">
        <f t="shared" si="456"/>
        <v>0</v>
      </c>
      <c r="GO378" s="2">
        <f t="shared" si="457"/>
        <v>40.020000000000003</v>
      </c>
      <c r="GP378" s="2">
        <f t="shared" si="458"/>
        <v>0</v>
      </c>
      <c r="GQ378" s="2"/>
      <c r="GR378" s="2">
        <v>0</v>
      </c>
      <c r="GS378" s="2">
        <v>3</v>
      </c>
      <c r="GT378" s="2">
        <v>0</v>
      </c>
      <c r="GU378" s="2" t="s">
        <v>3</v>
      </c>
      <c r="GV378" s="2">
        <f t="shared" si="459"/>
        <v>0</v>
      </c>
      <c r="GW378" s="2">
        <v>1</v>
      </c>
      <c r="GX378" s="2">
        <f t="shared" si="460"/>
        <v>0</v>
      </c>
      <c r="GY378" s="2"/>
      <c r="GZ378" s="2"/>
      <c r="HA378" s="2">
        <v>0</v>
      </c>
      <c r="HB378" s="2">
        <v>0</v>
      </c>
      <c r="HC378" s="2">
        <f t="shared" si="461"/>
        <v>0</v>
      </c>
      <c r="HD378" s="2"/>
      <c r="HE378" s="2" t="s">
        <v>3</v>
      </c>
      <c r="HF378" s="2" t="s">
        <v>3</v>
      </c>
      <c r="HG378" s="2"/>
      <c r="HH378" s="2"/>
      <c r="HI378" s="2"/>
      <c r="HJ378" s="2"/>
      <c r="HK378" s="2"/>
      <c r="HL378" s="2"/>
      <c r="HM378" s="2" t="s">
        <v>3</v>
      </c>
      <c r="HN378" s="2" t="s">
        <v>3</v>
      </c>
      <c r="HO378" s="2" t="s">
        <v>3</v>
      </c>
      <c r="HP378" s="2" t="s">
        <v>3</v>
      </c>
      <c r="HQ378" s="2" t="s">
        <v>3</v>
      </c>
      <c r="HR378" s="2"/>
      <c r="HS378" s="2">
        <v>0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>
        <v>0</v>
      </c>
      <c r="IL378" s="2"/>
      <c r="IM378" s="2"/>
      <c r="IN378" s="2"/>
      <c r="IO378" s="2"/>
      <c r="IP378" s="2"/>
      <c r="IQ378" s="2"/>
      <c r="IR378" s="2"/>
      <c r="IS378" s="2"/>
      <c r="IT378" s="2"/>
      <c r="IU378" s="2"/>
    </row>
    <row r="379" spans="1:255" x14ac:dyDescent="0.25">
      <c r="A379" s="3">
        <v>17</v>
      </c>
      <c r="B379" s="3">
        <v>1</v>
      </c>
      <c r="C379" s="3">
        <f>ROW(SmtRes!A488)</f>
        <v>488</v>
      </c>
      <c r="D379" s="3">
        <f>ROW(EtalonRes!A636)</f>
        <v>636</v>
      </c>
      <c r="E379" s="3" t="s">
        <v>474</v>
      </c>
      <c r="F379" s="3" t="s">
        <v>25</v>
      </c>
      <c r="G379" s="3" t="s">
        <v>207</v>
      </c>
      <c r="H379" s="3" t="s">
        <v>27</v>
      </c>
      <c r="I379" s="3">
        <v>2</v>
      </c>
      <c r="J379" s="3">
        <v>0</v>
      </c>
      <c r="K379" s="3">
        <v>2</v>
      </c>
      <c r="O379" s="3">
        <f t="shared" si="437"/>
        <v>955.7</v>
      </c>
      <c r="P379" s="3">
        <f t="shared" si="438"/>
        <v>0</v>
      </c>
      <c r="Q379" s="3">
        <f>(ROUND((ROUND((((ET379*1.2))*AV379*I379),2)*BB379),2)+ROUND((ROUND(((AE379-((EU379*1.2)))*AV379*I379),2)*BS379),2))</f>
        <v>0</v>
      </c>
      <c r="R379" s="3">
        <f>(ROUND((ROUND((((EU379*1.2))*AV379*I379),2)*BS379),2)+ROUND((ROUND(((AE379-((EU379*1.2)))*AV379*I379),2)*BS379),2))</f>
        <v>0</v>
      </c>
      <c r="S379" s="3">
        <f t="shared" si="439"/>
        <v>955.7</v>
      </c>
      <c r="T379" s="3">
        <f t="shared" si="440"/>
        <v>0</v>
      </c>
      <c r="U379" s="3">
        <f t="shared" si="441"/>
        <v>1.3066559999999998</v>
      </c>
      <c r="V379" s="3">
        <f t="shared" si="442"/>
        <v>0</v>
      </c>
      <c r="W379" s="3">
        <f t="shared" si="443"/>
        <v>0</v>
      </c>
      <c r="X379" s="3">
        <f>(ROUND((((S379+ROUND((ROUND((((EU379*1.2))*AV379*I379),2)*BS379),2))*AT379)/100),2)+ROUND(((ROUND((ROUND(((AE379-((EU379*1.2)))*AV379*I379),2)*BS379),2)*AT379)/100),2))</f>
        <v>860.13</v>
      </c>
      <c r="Y379" s="3">
        <f>(ROUND((((S379+ROUND((ROUND((((EU379*1.2))*AV379*I379),2)*BS379),2))*AU379)/100),2)+ROUND(((ROUND((ROUND(((AE379-((EU379*1.2)))*AV379*I379),2)*BS379),2)*AU379)/100),2))</f>
        <v>439.62</v>
      </c>
      <c r="AA379" s="3">
        <v>55944370</v>
      </c>
      <c r="AB379" s="3">
        <f t="shared" si="444"/>
        <v>8.1</v>
      </c>
      <c r="AC379" s="3">
        <f>ROUND(((ES379*1)),6)</f>
        <v>0</v>
      </c>
      <c r="AD379" s="3">
        <f>ROUND(((((ET379*1.2))-((EU379*1.2)))+AE379),6)</f>
        <v>0</v>
      </c>
      <c r="AE379" s="3">
        <f>ROUND(((EU379*1.2)),6)</f>
        <v>0</v>
      </c>
      <c r="AF379" s="3">
        <f>ROUND(((EV379*1.2)),6)</f>
        <v>8.1</v>
      </c>
      <c r="AG379" s="3">
        <f t="shared" si="445"/>
        <v>0</v>
      </c>
      <c r="AH379" s="3">
        <f>((EW379*1.2))</f>
        <v>0.624</v>
      </c>
      <c r="AI379" s="3">
        <f>((EX379*1.2))</f>
        <v>0</v>
      </c>
      <c r="AJ379" s="3">
        <f t="shared" si="446"/>
        <v>0</v>
      </c>
      <c r="AK379" s="3">
        <v>6.75</v>
      </c>
      <c r="AL379" s="3">
        <v>0</v>
      </c>
      <c r="AM379" s="3">
        <v>0</v>
      </c>
      <c r="AN379" s="3">
        <v>0</v>
      </c>
      <c r="AO379" s="3">
        <v>6.75</v>
      </c>
      <c r="AP379" s="3">
        <v>0</v>
      </c>
      <c r="AQ379" s="3">
        <v>0.52</v>
      </c>
      <c r="AR379" s="3">
        <v>0</v>
      </c>
      <c r="AS379" s="3">
        <v>0</v>
      </c>
      <c r="AT379" s="3">
        <v>90</v>
      </c>
      <c r="AU379" s="3">
        <v>46</v>
      </c>
      <c r="AV379" s="3">
        <v>1.0469999999999999</v>
      </c>
      <c r="AW379" s="3">
        <v>1</v>
      </c>
      <c r="AZ379" s="3">
        <v>1</v>
      </c>
      <c r="BA379" s="3">
        <v>56.35</v>
      </c>
      <c r="BB379" s="3">
        <v>1</v>
      </c>
      <c r="BC379" s="3">
        <v>1</v>
      </c>
      <c r="BD379" s="3" t="s">
        <v>3</v>
      </c>
      <c r="BE379" s="3" t="s">
        <v>3</v>
      </c>
      <c r="BF379" s="3" t="s">
        <v>3</v>
      </c>
      <c r="BG379" s="3" t="s">
        <v>3</v>
      </c>
      <c r="BH379" s="3">
        <v>0</v>
      </c>
      <c r="BI379" s="3">
        <v>2</v>
      </c>
      <c r="BJ379" s="3" t="s">
        <v>28</v>
      </c>
      <c r="BM379" s="3">
        <v>72</v>
      </c>
      <c r="BN379" s="3">
        <v>0</v>
      </c>
      <c r="BO379" s="3" t="s">
        <v>25</v>
      </c>
      <c r="BP379" s="3">
        <v>1</v>
      </c>
      <c r="BQ379" s="3">
        <v>40</v>
      </c>
      <c r="BR379" s="3">
        <v>0</v>
      </c>
      <c r="BS379" s="3">
        <v>56.35</v>
      </c>
      <c r="BT379" s="3">
        <v>1</v>
      </c>
      <c r="BU379" s="3">
        <v>1</v>
      </c>
      <c r="BV379" s="3">
        <v>1</v>
      </c>
      <c r="BW379" s="3">
        <v>1</v>
      </c>
      <c r="BX379" s="3">
        <v>1</v>
      </c>
      <c r="BY379" s="3" t="s">
        <v>3</v>
      </c>
      <c r="BZ379" s="3">
        <v>90</v>
      </c>
      <c r="CA379" s="3">
        <v>46</v>
      </c>
      <c r="CB379" s="3" t="s">
        <v>3</v>
      </c>
      <c r="CE379" s="3">
        <v>1566</v>
      </c>
      <c r="CF379" s="3">
        <v>0</v>
      </c>
      <c r="CG379" s="3">
        <v>0</v>
      </c>
      <c r="CM379" s="3">
        <v>0</v>
      </c>
      <c r="CN379" s="3" t="s">
        <v>1356</v>
      </c>
      <c r="CO379" s="3">
        <v>0</v>
      </c>
      <c r="CP379" s="3">
        <f t="shared" si="447"/>
        <v>955.7</v>
      </c>
      <c r="CQ379" s="3">
        <f t="shared" si="448"/>
        <v>0</v>
      </c>
      <c r="CR379" s="3">
        <f>(ROUND((ROUND((((ET379*1.2))*AV379*1),2)*BB379),2)+ROUND((ROUND(((AE379-((EU379*1.2)))*AV379*1),2)*BS379),2))</f>
        <v>0</v>
      </c>
      <c r="CS379" s="3">
        <f>(ROUND((ROUND((((EU379*1.2))*AV379*1),2)*BS379),2)+ROUND((ROUND(((AE379-((EU379*1.2)))*AV379*1),2)*BS379),2))</f>
        <v>0</v>
      </c>
      <c r="CT379" s="3">
        <f t="shared" si="449"/>
        <v>477.85</v>
      </c>
      <c r="CU379" s="3">
        <f t="shared" si="450"/>
        <v>0</v>
      </c>
      <c r="CV379" s="3">
        <f t="shared" si="451"/>
        <v>0.65332799999999991</v>
      </c>
      <c r="CW379" s="3">
        <f t="shared" si="452"/>
        <v>0</v>
      </c>
      <c r="CX379" s="3">
        <f t="shared" si="453"/>
        <v>0</v>
      </c>
      <c r="CY379" s="3">
        <f>(ROUND((((S379+ROUND((ROUND((((EU379*1.2))*AV379*1),2)*BS379),2))*AT379)/100),2)+ROUND(((ROUND((ROUND(((AE379-((EU379*1.2)))*AV379*1),2)*BS379),2)*AT379)/100),2))</f>
        <v>860.13</v>
      </c>
      <c r="CZ379" s="3">
        <f>(ROUND((((S379+ROUND((ROUND((((EU379*1.2))*AV379*1),2)*BS379),2))*AU379)/100),2)+ROUND(((ROUND((ROUND(((AE379-((EU379*1.2)))*AV379*1),2)*BS379),2)*AU379)/100),2))</f>
        <v>439.62</v>
      </c>
      <c r="DB379" s="3">
        <v>150</v>
      </c>
      <c r="DC379" s="3" t="s">
        <v>3</v>
      </c>
      <c r="DD379" s="3" t="s">
        <v>82</v>
      </c>
      <c r="DE379" s="3" t="s">
        <v>83</v>
      </c>
      <c r="DF379" s="3" t="s">
        <v>83</v>
      </c>
      <c r="DG379" s="3" t="s">
        <v>83</v>
      </c>
      <c r="DH379" s="3" t="s">
        <v>3</v>
      </c>
      <c r="DI379" s="3" t="s">
        <v>83</v>
      </c>
      <c r="DJ379" s="3" t="s">
        <v>83</v>
      </c>
      <c r="DK379" s="3" t="s">
        <v>3</v>
      </c>
      <c r="DL379" s="3" t="s">
        <v>3</v>
      </c>
      <c r="DM379" s="3" t="s">
        <v>3</v>
      </c>
      <c r="DN379" s="3">
        <v>0</v>
      </c>
      <c r="DO379" s="3">
        <v>0</v>
      </c>
      <c r="DP379" s="3">
        <v>1</v>
      </c>
      <c r="DQ379" s="3">
        <v>1</v>
      </c>
      <c r="DU379" s="3">
        <v>1013</v>
      </c>
      <c r="DV379" s="3" t="s">
        <v>27</v>
      </c>
      <c r="DW379" s="3" t="s">
        <v>27</v>
      </c>
      <c r="DX379" s="3">
        <v>1</v>
      </c>
      <c r="DZ379" s="3" t="s">
        <v>3</v>
      </c>
      <c r="EA379" s="3" t="s">
        <v>3</v>
      </c>
      <c r="EB379" s="3" t="s">
        <v>3</v>
      </c>
      <c r="EC379" s="3" t="s">
        <v>3</v>
      </c>
      <c r="EE379" s="3">
        <v>55393976</v>
      </c>
      <c r="EF379" s="3">
        <v>40</v>
      </c>
      <c r="EG379" s="3" t="s">
        <v>31</v>
      </c>
      <c r="EH379" s="3">
        <v>0</v>
      </c>
      <c r="EI379" s="3" t="s">
        <v>3</v>
      </c>
      <c r="EJ379" s="3">
        <v>2</v>
      </c>
      <c r="EK379" s="3">
        <v>72</v>
      </c>
      <c r="EL379" s="3" t="s">
        <v>32</v>
      </c>
      <c r="EM379" s="3" t="s">
        <v>33</v>
      </c>
      <c r="EO379" s="3" t="s">
        <v>87</v>
      </c>
      <c r="EQ379" s="3">
        <v>0</v>
      </c>
      <c r="ER379" s="3">
        <v>6.75</v>
      </c>
      <c r="ES379" s="3">
        <v>0</v>
      </c>
      <c r="ET379" s="3">
        <v>0</v>
      </c>
      <c r="EU379" s="3">
        <v>0</v>
      </c>
      <c r="EV379" s="3">
        <v>6.75</v>
      </c>
      <c r="EW379" s="3">
        <v>0.52</v>
      </c>
      <c r="EX379" s="3">
        <v>0</v>
      </c>
      <c r="EY379" s="3">
        <v>0</v>
      </c>
      <c r="FQ379" s="3">
        <v>0</v>
      </c>
      <c r="FR379" s="3">
        <v>0</v>
      </c>
      <c r="FS379" s="3">
        <v>0</v>
      </c>
      <c r="FX379" s="3">
        <v>90</v>
      </c>
      <c r="FY379" s="3">
        <v>46</v>
      </c>
      <c r="GA379" s="3" t="s">
        <v>3</v>
      </c>
      <c r="GD379" s="3">
        <v>1</v>
      </c>
      <c r="GF379" s="3">
        <v>-1834868417</v>
      </c>
      <c r="GG379" s="3">
        <v>2</v>
      </c>
      <c r="GH379" s="3">
        <v>1</v>
      </c>
      <c r="GI379" s="3">
        <v>2</v>
      </c>
      <c r="GJ379" s="3">
        <v>0</v>
      </c>
      <c r="GK379" s="3">
        <v>0</v>
      </c>
      <c r="GL379" s="3">
        <f t="shared" si="454"/>
        <v>0</v>
      </c>
      <c r="GM379" s="3">
        <f t="shared" si="455"/>
        <v>2255.4499999999998</v>
      </c>
      <c r="GN379" s="3">
        <f t="shared" si="456"/>
        <v>0</v>
      </c>
      <c r="GO379" s="3">
        <f t="shared" si="457"/>
        <v>2255.4499999999998</v>
      </c>
      <c r="GP379" s="3">
        <f t="shared" si="458"/>
        <v>0</v>
      </c>
      <c r="GR379" s="3">
        <v>0</v>
      </c>
      <c r="GS379" s="3">
        <v>3</v>
      </c>
      <c r="GT379" s="3">
        <v>0</v>
      </c>
      <c r="GU379" s="3" t="s">
        <v>3</v>
      </c>
      <c r="GV379" s="3">
        <f t="shared" si="459"/>
        <v>0</v>
      </c>
      <c r="GW379" s="3">
        <v>1</v>
      </c>
      <c r="GX379" s="3">
        <f t="shared" si="460"/>
        <v>0</v>
      </c>
      <c r="HA379" s="3">
        <v>0</v>
      </c>
      <c r="HB379" s="3">
        <v>0</v>
      </c>
      <c r="HC379" s="3">
        <f t="shared" si="461"/>
        <v>0</v>
      </c>
      <c r="HE379" s="3" t="s">
        <v>3</v>
      </c>
      <c r="HF379" s="3" t="s">
        <v>3</v>
      </c>
      <c r="HM379" s="3" t="s">
        <v>3</v>
      </c>
      <c r="HN379" s="3" t="s">
        <v>3</v>
      </c>
      <c r="HO379" s="3" t="s">
        <v>3</v>
      </c>
      <c r="HP379" s="3" t="s">
        <v>3</v>
      </c>
      <c r="HQ379" s="3" t="s">
        <v>3</v>
      </c>
      <c r="HS379" s="3">
        <v>0</v>
      </c>
      <c r="IK379" s="3">
        <v>0</v>
      </c>
    </row>
    <row r="380" spans="1:255" x14ac:dyDescent="0.25">
      <c r="A380" s="2">
        <v>18</v>
      </c>
      <c r="B380" s="2">
        <v>1</v>
      </c>
      <c r="C380" s="2">
        <v>486</v>
      </c>
      <c r="D380" s="2"/>
      <c r="E380" s="2" t="s">
        <v>475</v>
      </c>
      <c r="F380" s="2" t="s">
        <v>209</v>
      </c>
      <c r="G380" s="2" t="s">
        <v>210</v>
      </c>
      <c r="H380" s="2" t="s">
        <v>211</v>
      </c>
      <c r="I380" s="2">
        <f>I378*J380</f>
        <v>6.9999999999999994E-5</v>
      </c>
      <c r="J380" s="2">
        <v>3.4999999999999997E-5</v>
      </c>
      <c r="K380" s="2">
        <v>3.5000000000000004E-5</v>
      </c>
      <c r="L380" s="2"/>
      <c r="M380" s="2"/>
      <c r="N380" s="2"/>
      <c r="O380" s="2">
        <f t="shared" si="437"/>
        <v>1.58</v>
      </c>
      <c r="P380" s="2">
        <f t="shared" si="438"/>
        <v>1.58</v>
      </c>
      <c r="Q380" s="2">
        <f>(ROUND((ROUND(((ET380)*AV380*I380),2)*BB380),2)+ROUND((ROUND(((AE380-(EU380))*AV380*I380),2)*BS380),2))</f>
        <v>0</v>
      </c>
      <c r="R380" s="2">
        <f>(ROUND((ROUND(((EU380)*AV380*I380),2)*BS380),2)+ROUND((ROUND(((AE380-(EU380))*AV380*I380),2)*BS380),2))</f>
        <v>0</v>
      </c>
      <c r="S380" s="2">
        <f t="shared" si="439"/>
        <v>0</v>
      </c>
      <c r="T380" s="2">
        <f t="shared" si="440"/>
        <v>0</v>
      </c>
      <c r="U380" s="2">
        <f t="shared" si="441"/>
        <v>0</v>
      </c>
      <c r="V380" s="2">
        <f t="shared" si="442"/>
        <v>0</v>
      </c>
      <c r="W380" s="2">
        <f t="shared" si="443"/>
        <v>0</v>
      </c>
      <c r="X380" s="2">
        <f>(ROUND((((S380+ROUND((ROUND(((EU380)*AV380*I380),2)*BS380),2))*AT380)/100),2)+ROUND(((ROUND((ROUND(((AE380-(EU380))*AV380*I380),2)*BS380),2)*AT380)/100),2))</f>
        <v>0</v>
      </c>
      <c r="Y380" s="2">
        <f>(ROUND((((S380+ROUND((ROUND(((EU380)*AV380*I380),2)*BS380),2))*AU380)/100),2)+ROUND(((ROUND((ROUND(((AE380-(EU380))*AV380*I380),2)*BS380),2)*AU380)/100),2))</f>
        <v>0</v>
      </c>
      <c r="Z380" s="2"/>
      <c r="AA380" s="2">
        <v>55944368</v>
      </c>
      <c r="AB380" s="2">
        <f t="shared" si="444"/>
        <v>22524.65</v>
      </c>
      <c r="AC380" s="2">
        <f>ROUND((ES380),6)</f>
        <v>22524.65</v>
      </c>
      <c r="AD380" s="2">
        <f>ROUND((((ET380)-(EU380))+AE380),6)</f>
        <v>0</v>
      </c>
      <c r="AE380" s="2">
        <f t="shared" ref="AE380:AF383" si="462">ROUND((EU380),6)</f>
        <v>0</v>
      </c>
      <c r="AF380" s="2">
        <f t="shared" si="462"/>
        <v>0</v>
      </c>
      <c r="AG380" s="2">
        <f t="shared" si="445"/>
        <v>0</v>
      </c>
      <c r="AH380" s="2">
        <f t="shared" ref="AH380:AI383" si="463">(EW380)</f>
        <v>0</v>
      </c>
      <c r="AI380" s="2">
        <f t="shared" si="463"/>
        <v>0</v>
      </c>
      <c r="AJ380" s="2">
        <f t="shared" si="446"/>
        <v>0</v>
      </c>
      <c r="AK380" s="2">
        <v>22524.65</v>
      </c>
      <c r="AL380" s="2">
        <v>22524.65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90</v>
      </c>
      <c r="AU380" s="2">
        <v>46</v>
      </c>
      <c r="AV380" s="2">
        <v>1</v>
      </c>
      <c r="AW380" s="2">
        <v>1</v>
      </c>
      <c r="AX380" s="2"/>
      <c r="AY380" s="2"/>
      <c r="AZ380" s="2">
        <v>1</v>
      </c>
      <c r="BA380" s="2">
        <v>1</v>
      </c>
      <c r="BB380" s="2">
        <v>1</v>
      </c>
      <c r="BC380" s="2">
        <v>1</v>
      </c>
      <c r="BD380" s="2" t="s">
        <v>3</v>
      </c>
      <c r="BE380" s="2" t="s">
        <v>3</v>
      </c>
      <c r="BF380" s="2" t="s">
        <v>3</v>
      </c>
      <c r="BG380" s="2" t="s">
        <v>3</v>
      </c>
      <c r="BH380" s="2">
        <v>3</v>
      </c>
      <c r="BI380" s="2">
        <v>2</v>
      </c>
      <c r="BJ380" s="2" t="s">
        <v>212</v>
      </c>
      <c r="BK380" s="2"/>
      <c r="BL380" s="2"/>
      <c r="BM380" s="2">
        <v>72</v>
      </c>
      <c r="BN380" s="2">
        <v>0</v>
      </c>
      <c r="BO380" s="2" t="s">
        <v>3</v>
      </c>
      <c r="BP380" s="2">
        <v>0</v>
      </c>
      <c r="BQ380" s="2">
        <v>40</v>
      </c>
      <c r="BR380" s="2">
        <v>0</v>
      </c>
      <c r="BS380" s="2">
        <v>1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 t="s">
        <v>3</v>
      </c>
      <c r="BZ380" s="2">
        <v>90</v>
      </c>
      <c r="CA380" s="2">
        <v>46</v>
      </c>
      <c r="CB380" s="2" t="s">
        <v>3</v>
      </c>
      <c r="CC380" s="2"/>
      <c r="CD380" s="2"/>
      <c r="CE380" s="2">
        <v>1566</v>
      </c>
      <c r="CF380" s="2">
        <v>0</v>
      </c>
      <c r="CG380" s="2">
        <v>0</v>
      </c>
      <c r="CH380" s="2"/>
      <c r="CI380" s="2"/>
      <c r="CJ380" s="2"/>
      <c r="CK380" s="2"/>
      <c r="CL380" s="2"/>
      <c r="CM380" s="2">
        <v>0</v>
      </c>
      <c r="CN380" s="2" t="s">
        <v>3</v>
      </c>
      <c r="CO380" s="2">
        <v>0</v>
      </c>
      <c r="CP380" s="2">
        <f t="shared" si="447"/>
        <v>1.58</v>
      </c>
      <c r="CQ380" s="2">
        <f t="shared" si="448"/>
        <v>22524.65</v>
      </c>
      <c r="CR380" s="2">
        <f>(ROUND((ROUND(((ET380)*AV380*1),2)*BB380),2)+ROUND((ROUND(((AE380-(EU380))*AV380*1),2)*BS380),2))</f>
        <v>0</v>
      </c>
      <c r="CS380" s="2">
        <f>(ROUND((ROUND(((EU380)*AV380*1),2)*BS380),2)+ROUND((ROUND(((AE380-(EU380))*AV380*1),2)*BS380),2))</f>
        <v>0</v>
      </c>
      <c r="CT380" s="2">
        <f t="shared" si="449"/>
        <v>0</v>
      </c>
      <c r="CU380" s="2">
        <f t="shared" si="450"/>
        <v>0</v>
      </c>
      <c r="CV380" s="2">
        <f t="shared" si="451"/>
        <v>0</v>
      </c>
      <c r="CW380" s="2">
        <f t="shared" si="452"/>
        <v>0</v>
      </c>
      <c r="CX380" s="2">
        <f t="shared" si="453"/>
        <v>0</v>
      </c>
      <c r="CY380" s="2">
        <f>(ROUND((((S380+ROUND((ROUND(((EU380)*AV380*1),2)*BS380),2))*AT380)/100),2)+ROUND(((ROUND((ROUND(((AE380-(EU380))*AV380*1),2)*BS380),2)*AT380)/100),2))</f>
        <v>0</v>
      </c>
      <c r="CZ380" s="2">
        <f>(ROUND((((S380+ROUND((ROUND(((EU380)*AV380*1),2)*BS380),2))*AU380)/100),2)+ROUND(((ROUND((ROUND(((AE380-(EU380))*AV380*1),2)*BS380),2)*AU380)/100),2))</f>
        <v>0</v>
      </c>
      <c r="DA380" s="2"/>
      <c r="DB380" s="2"/>
      <c r="DC380" s="2" t="s">
        <v>3</v>
      </c>
      <c r="DD380" s="2" t="s">
        <v>3</v>
      </c>
      <c r="DE380" s="2" t="s">
        <v>3</v>
      </c>
      <c r="DF380" s="2" t="s">
        <v>3</v>
      </c>
      <c r="DG380" s="2" t="s">
        <v>3</v>
      </c>
      <c r="DH380" s="2" t="s">
        <v>3</v>
      </c>
      <c r="DI380" s="2" t="s">
        <v>3</v>
      </c>
      <c r="DJ380" s="2" t="s">
        <v>3</v>
      </c>
      <c r="DK380" s="2" t="s">
        <v>3</v>
      </c>
      <c r="DL380" s="2" t="s">
        <v>3</v>
      </c>
      <c r="DM380" s="2" t="s">
        <v>3</v>
      </c>
      <c r="DN380" s="2">
        <v>0</v>
      </c>
      <c r="DO380" s="2">
        <v>0</v>
      </c>
      <c r="DP380" s="2">
        <v>1</v>
      </c>
      <c r="DQ380" s="2">
        <v>1</v>
      </c>
      <c r="DR380" s="2"/>
      <c r="DS380" s="2"/>
      <c r="DT380" s="2"/>
      <c r="DU380" s="2">
        <v>1009</v>
      </c>
      <c r="DV380" s="2" t="s">
        <v>211</v>
      </c>
      <c r="DW380" s="2" t="s">
        <v>211</v>
      </c>
      <c r="DX380" s="2">
        <v>1000</v>
      </c>
      <c r="DY380" s="2"/>
      <c r="DZ380" s="2" t="s">
        <v>3</v>
      </c>
      <c r="EA380" s="2" t="s">
        <v>3</v>
      </c>
      <c r="EB380" s="2" t="s">
        <v>3</v>
      </c>
      <c r="EC380" s="2" t="s">
        <v>3</v>
      </c>
      <c r="ED380" s="2"/>
      <c r="EE380" s="2">
        <v>55393976</v>
      </c>
      <c r="EF380" s="2">
        <v>40</v>
      </c>
      <c r="EG380" s="2" t="s">
        <v>31</v>
      </c>
      <c r="EH380" s="2">
        <v>0</v>
      </c>
      <c r="EI380" s="2" t="s">
        <v>3</v>
      </c>
      <c r="EJ380" s="2">
        <v>2</v>
      </c>
      <c r="EK380" s="2">
        <v>72</v>
      </c>
      <c r="EL380" s="2" t="s">
        <v>32</v>
      </c>
      <c r="EM380" s="2" t="s">
        <v>33</v>
      </c>
      <c r="EN380" s="2"/>
      <c r="EO380" s="2" t="s">
        <v>3</v>
      </c>
      <c r="EP380" s="2"/>
      <c r="EQ380" s="2">
        <v>0</v>
      </c>
      <c r="ER380" s="2">
        <v>22524.65</v>
      </c>
      <c r="ES380" s="2">
        <v>22524.65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>
        <v>0</v>
      </c>
      <c r="FR380" s="2">
        <v>0</v>
      </c>
      <c r="FS380" s="2">
        <v>0</v>
      </c>
      <c r="FT380" s="2"/>
      <c r="FU380" s="2"/>
      <c r="FV380" s="2"/>
      <c r="FW380" s="2"/>
      <c r="FX380" s="2">
        <v>90</v>
      </c>
      <c r="FY380" s="2">
        <v>46</v>
      </c>
      <c r="FZ380" s="2"/>
      <c r="GA380" s="2" t="s">
        <v>3</v>
      </c>
      <c r="GB380" s="2"/>
      <c r="GC380" s="2"/>
      <c r="GD380" s="2">
        <v>1</v>
      </c>
      <c r="GE380" s="2"/>
      <c r="GF380" s="2">
        <v>1706974629</v>
      </c>
      <c r="GG380" s="2">
        <v>2</v>
      </c>
      <c r="GH380" s="2">
        <v>1</v>
      </c>
      <c r="GI380" s="2">
        <v>-2</v>
      </c>
      <c r="GJ380" s="2">
        <v>0</v>
      </c>
      <c r="GK380" s="2">
        <v>0</v>
      </c>
      <c r="GL380" s="2">
        <f t="shared" si="454"/>
        <v>0</v>
      </c>
      <c r="GM380" s="2">
        <f t="shared" si="455"/>
        <v>1.58</v>
      </c>
      <c r="GN380" s="2">
        <f t="shared" si="456"/>
        <v>0</v>
      </c>
      <c r="GO380" s="2">
        <f t="shared" si="457"/>
        <v>1.58</v>
      </c>
      <c r="GP380" s="2">
        <f t="shared" si="458"/>
        <v>0</v>
      </c>
      <c r="GQ380" s="2"/>
      <c r="GR380" s="2">
        <v>0</v>
      </c>
      <c r="GS380" s="2">
        <v>3</v>
      </c>
      <c r="GT380" s="2">
        <v>0</v>
      </c>
      <c r="GU380" s="2" t="s">
        <v>3</v>
      </c>
      <c r="GV380" s="2">
        <f t="shared" si="459"/>
        <v>0</v>
      </c>
      <c r="GW380" s="2">
        <v>1</v>
      </c>
      <c r="GX380" s="2">
        <f t="shared" si="460"/>
        <v>0</v>
      </c>
      <c r="GY380" s="2"/>
      <c r="GZ380" s="2"/>
      <c r="HA380" s="2">
        <v>0</v>
      </c>
      <c r="HB380" s="2">
        <v>0</v>
      </c>
      <c r="HC380" s="2">
        <f t="shared" si="461"/>
        <v>0</v>
      </c>
      <c r="HD380" s="2"/>
      <c r="HE380" s="2" t="s">
        <v>3</v>
      </c>
      <c r="HF380" s="2" t="s">
        <v>3</v>
      </c>
      <c r="HG380" s="2"/>
      <c r="HH380" s="2"/>
      <c r="HI380" s="2"/>
      <c r="HJ380" s="2"/>
      <c r="HK380" s="2"/>
      <c r="HL380" s="2"/>
      <c r="HM380" s="2" t="s">
        <v>3</v>
      </c>
      <c r="HN380" s="2" t="s">
        <v>3</v>
      </c>
      <c r="HO380" s="2" t="s">
        <v>3</v>
      </c>
      <c r="HP380" s="2" t="s">
        <v>3</v>
      </c>
      <c r="HQ380" s="2" t="s">
        <v>3</v>
      </c>
      <c r="HR380" s="2"/>
      <c r="HS380" s="2">
        <v>0</v>
      </c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>
        <v>0</v>
      </c>
      <c r="IL380" s="2"/>
      <c r="IM380" s="2"/>
      <c r="IN380" s="2"/>
      <c r="IO380" s="2"/>
      <c r="IP380" s="2"/>
      <c r="IQ380" s="2"/>
      <c r="IR380" s="2"/>
      <c r="IS380" s="2"/>
      <c r="IT380" s="2"/>
      <c r="IU380" s="2"/>
    </row>
    <row r="381" spans="1:255" x14ac:dyDescent="0.25">
      <c r="A381" s="3">
        <v>18</v>
      </c>
      <c r="B381" s="3">
        <v>1</v>
      </c>
      <c r="C381" s="3">
        <v>488</v>
      </c>
      <c r="E381" s="3" t="s">
        <v>475</v>
      </c>
      <c r="F381" s="3" t="s">
        <v>209</v>
      </c>
      <c r="G381" s="3" t="s">
        <v>210</v>
      </c>
      <c r="H381" s="3" t="s">
        <v>211</v>
      </c>
      <c r="I381" s="3">
        <f>I379*J381</f>
        <v>6.9999999999999994E-5</v>
      </c>
      <c r="J381" s="3">
        <v>3.4999999999999997E-5</v>
      </c>
      <c r="K381" s="3">
        <v>3.5000000000000004E-5</v>
      </c>
      <c r="O381" s="3">
        <f t="shared" si="437"/>
        <v>9.3699999999999992</v>
      </c>
      <c r="P381" s="3">
        <f t="shared" si="438"/>
        <v>9.3699999999999992</v>
      </c>
      <c r="Q381" s="3">
        <f>(ROUND((ROUND(((ET381)*AV381*I381),2)*BB381),2)+ROUND((ROUND(((AE381-(EU381))*AV381*I381),2)*BS381),2))</f>
        <v>0</v>
      </c>
      <c r="R381" s="3">
        <f>(ROUND((ROUND(((EU381)*AV381*I381),2)*BS381),2)+ROUND((ROUND(((AE381-(EU381))*AV381*I381),2)*BS381),2))</f>
        <v>0</v>
      </c>
      <c r="S381" s="3">
        <f t="shared" si="439"/>
        <v>0</v>
      </c>
      <c r="T381" s="3">
        <f t="shared" si="440"/>
        <v>0</v>
      </c>
      <c r="U381" s="3">
        <f t="shared" si="441"/>
        <v>0</v>
      </c>
      <c r="V381" s="3">
        <f t="shared" si="442"/>
        <v>0</v>
      </c>
      <c r="W381" s="3">
        <f t="shared" si="443"/>
        <v>0</v>
      </c>
      <c r="X381" s="3">
        <f>(ROUND((((S381+ROUND((ROUND(((EU381)*AV381*I381),2)*BS381),2))*AT381)/100),2)+ROUND(((ROUND((ROUND(((AE381-(EU381))*AV381*I381),2)*BS381),2)*AT381)/100),2))</f>
        <v>0</v>
      </c>
      <c r="Y381" s="3">
        <f>(ROUND((((S381+ROUND((ROUND(((EU381)*AV381*I381),2)*BS381),2))*AU381)/100),2)+ROUND(((ROUND((ROUND(((AE381-(EU381))*AV381*I381),2)*BS381),2)*AU381)/100),2))</f>
        <v>0</v>
      </c>
      <c r="AA381" s="3">
        <v>55944370</v>
      </c>
      <c r="AB381" s="3">
        <f t="shared" si="444"/>
        <v>22524.65</v>
      </c>
      <c r="AC381" s="3">
        <f>ROUND((ES381),6)</f>
        <v>22524.65</v>
      </c>
      <c r="AD381" s="3">
        <f>ROUND((((ET381)-(EU381))+AE381),6)</f>
        <v>0</v>
      </c>
      <c r="AE381" s="3">
        <f t="shared" si="462"/>
        <v>0</v>
      </c>
      <c r="AF381" s="3">
        <f t="shared" si="462"/>
        <v>0</v>
      </c>
      <c r="AG381" s="3">
        <f t="shared" si="445"/>
        <v>0</v>
      </c>
      <c r="AH381" s="3">
        <f t="shared" si="463"/>
        <v>0</v>
      </c>
      <c r="AI381" s="3">
        <f t="shared" si="463"/>
        <v>0</v>
      </c>
      <c r="AJ381" s="3">
        <f t="shared" si="446"/>
        <v>0</v>
      </c>
      <c r="AK381" s="3">
        <v>22524.65</v>
      </c>
      <c r="AL381" s="3">
        <v>22524.65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90</v>
      </c>
      <c r="AU381" s="3">
        <v>46</v>
      </c>
      <c r="AV381" s="3">
        <v>1</v>
      </c>
      <c r="AW381" s="3">
        <v>1</v>
      </c>
      <c r="AZ381" s="3">
        <v>1</v>
      </c>
      <c r="BA381" s="3">
        <v>1</v>
      </c>
      <c r="BB381" s="3">
        <v>1</v>
      </c>
      <c r="BC381" s="3">
        <v>5.93</v>
      </c>
      <c r="BD381" s="3" t="s">
        <v>3</v>
      </c>
      <c r="BE381" s="3" t="s">
        <v>3</v>
      </c>
      <c r="BF381" s="3" t="s">
        <v>3</v>
      </c>
      <c r="BG381" s="3" t="s">
        <v>3</v>
      </c>
      <c r="BH381" s="3">
        <v>3</v>
      </c>
      <c r="BI381" s="3">
        <v>2</v>
      </c>
      <c r="BJ381" s="3" t="s">
        <v>212</v>
      </c>
      <c r="BM381" s="3">
        <v>72</v>
      </c>
      <c r="BN381" s="3">
        <v>0</v>
      </c>
      <c r="BO381" s="3" t="s">
        <v>209</v>
      </c>
      <c r="BP381" s="3">
        <v>1</v>
      </c>
      <c r="BQ381" s="3">
        <v>40</v>
      </c>
      <c r="BR381" s="3">
        <v>0</v>
      </c>
      <c r="BS381" s="3">
        <v>1</v>
      </c>
      <c r="BT381" s="3">
        <v>1</v>
      </c>
      <c r="BU381" s="3">
        <v>1</v>
      </c>
      <c r="BV381" s="3">
        <v>1</v>
      </c>
      <c r="BW381" s="3">
        <v>1</v>
      </c>
      <c r="BX381" s="3">
        <v>1</v>
      </c>
      <c r="BY381" s="3" t="s">
        <v>3</v>
      </c>
      <c r="BZ381" s="3">
        <v>90</v>
      </c>
      <c r="CA381" s="3">
        <v>46</v>
      </c>
      <c r="CB381" s="3" t="s">
        <v>3</v>
      </c>
      <c r="CE381" s="3">
        <v>1566</v>
      </c>
      <c r="CF381" s="3">
        <v>0</v>
      </c>
      <c r="CG381" s="3">
        <v>0</v>
      </c>
      <c r="CM381" s="3">
        <v>0</v>
      </c>
      <c r="CN381" s="3" t="s">
        <v>3</v>
      </c>
      <c r="CO381" s="3">
        <v>0</v>
      </c>
      <c r="CP381" s="3">
        <f t="shared" si="447"/>
        <v>9.3699999999999992</v>
      </c>
      <c r="CQ381" s="3">
        <f t="shared" si="448"/>
        <v>133571.17000000001</v>
      </c>
      <c r="CR381" s="3">
        <f>(ROUND((ROUND(((ET381)*AV381*1),2)*BB381),2)+ROUND((ROUND(((AE381-(EU381))*AV381*1),2)*BS381),2))</f>
        <v>0</v>
      </c>
      <c r="CS381" s="3">
        <f>(ROUND((ROUND(((EU381)*AV381*1),2)*BS381),2)+ROUND((ROUND(((AE381-(EU381))*AV381*1),2)*BS381),2))</f>
        <v>0</v>
      </c>
      <c r="CT381" s="3">
        <f t="shared" si="449"/>
        <v>0</v>
      </c>
      <c r="CU381" s="3">
        <f t="shared" si="450"/>
        <v>0</v>
      </c>
      <c r="CV381" s="3">
        <f t="shared" si="451"/>
        <v>0</v>
      </c>
      <c r="CW381" s="3">
        <f t="shared" si="452"/>
        <v>0</v>
      </c>
      <c r="CX381" s="3">
        <f t="shared" si="453"/>
        <v>0</v>
      </c>
      <c r="CY381" s="3">
        <f>(ROUND((((S381+ROUND((ROUND(((EU381)*AV381*1),2)*BS381),2))*AT381)/100),2)+ROUND(((ROUND((ROUND(((AE381-(EU381))*AV381*1),2)*BS381),2)*AT381)/100),2))</f>
        <v>0</v>
      </c>
      <c r="CZ381" s="3">
        <f>(ROUND((((S381+ROUND((ROUND(((EU381)*AV381*1),2)*BS381),2))*AU381)/100),2)+ROUND(((ROUND((ROUND(((AE381-(EU381))*AV381*1),2)*BS381),2)*AU381)/100),2))</f>
        <v>0</v>
      </c>
      <c r="DC381" s="3" t="s">
        <v>3</v>
      </c>
      <c r="DD381" s="3" t="s">
        <v>3</v>
      </c>
      <c r="DE381" s="3" t="s">
        <v>3</v>
      </c>
      <c r="DF381" s="3" t="s">
        <v>3</v>
      </c>
      <c r="DG381" s="3" t="s">
        <v>3</v>
      </c>
      <c r="DH381" s="3" t="s">
        <v>3</v>
      </c>
      <c r="DI381" s="3" t="s">
        <v>3</v>
      </c>
      <c r="DJ381" s="3" t="s">
        <v>3</v>
      </c>
      <c r="DK381" s="3" t="s">
        <v>3</v>
      </c>
      <c r="DL381" s="3" t="s">
        <v>3</v>
      </c>
      <c r="DM381" s="3" t="s">
        <v>3</v>
      </c>
      <c r="DN381" s="3">
        <v>0</v>
      </c>
      <c r="DO381" s="3">
        <v>0</v>
      </c>
      <c r="DP381" s="3">
        <v>1</v>
      </c>
      <c r="DQ381" s="3">
        <v>1</v>
      </c>
      <c r="DU381" s="3">
        <v>1009</v>
      </c>
      <c r="DV381" s="3" t="s">
        <v>211</v>
      </c>
      <c r="DW381" s="3" t="s">
        <v>211</v>
      </c>
      <c r="DX381" s="3">
        <v>1000</v>
      </c>
      <c r="DZ381" s="3" t="s">
        <v>3</v>
      </c>
      <c r="EA381" s="3" t="s">
        <v>3</v>
      </c>
      <c r="EB381" s="3" t="s">
        <v>3</v>
      </c>
      <c r="EC381" s="3" t="s">
        <v>3</v>
      </c>
      <c r="EE381" s="3">
        <v>55393976</v>
      </c>
      <c r="EF381" s="3">
        <v>40</v>
      </c>
      <c r="EG381" s="3" t="s">
        <v>31</v>
      </c>
      <c r="EH381" s="3">
        <v>0</v>
      </c>
      <c r="EI381" s="3" t="s">
        <v>3</v>
      </c>
      <c r="EJ381" s="3">
        <v>2</v>
      </c>
      <c r="EK381" s="3">
        <v>72</v>
      </c>
      <c r="EL381" s="3" t="s">
        <v>32</v>
      </c>
      <c r="EM381" s="3" t="s">
        <v>33</v>
      </c>
      <c r="EO381" s="3" t="s">
        <v>3</v>
      </c>
      <c r="EQ381" s="3">
        <v>0</v>
      </c>
      <c r="ER381" s="3">
        <v>22524.65</v>
      </c>
      <c r="ES381" s="3">
        <v>22524.65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FQ381" s="3">
        <v>0</v>
      </c>
      <c r="FR381" s="3">
        <v>0</v>
      </c>
      <c r="FS381" s="3">
        <v>0</v>
      </c>
      <c r="FX381" s="3">
        <v>90</v>
      </c>
      <c r="FY381" s="3">
        <v>46</v>
      </c>
      <c r="GA381" s="3" t="s">
        <v>3</v>
      </c>
      <c r="GD381" s="3">
        <v>1</v>
      </c>
      <c r="GF381" s="3">
        <v>1706974629</v>
      </c>
      <c r="GG381" s="3">
        <v>2</v>
      </c>
      <c r="GH381" s="3">
        <v>1</v>
      </c>
      <c r="GI381" s="3">
        <v>2</v>
      </c>
      <c r="GJ381" s="3">
        <v>0</v>
      </c>
      <c r="GK381" s="3">
        <v>0</v>
      </c>
      <c r="GL381" s="3">
        <f t="shared" si="454"/>
        <v>0</v>
      </c>
      <c r="GM381" s="3">
        <f t="shared" si="455"/>
        <v>9.3699999999999992</v>
      </c>
      <c r="GN381" s="3">
        <f t="shared" si="456"/>
        <v>0</v>
      </c>
      <c r="GO381" s="3">
        <f t="shared" si="457"/>
        <v>9.3699999999999992</v>
      </c>
      <c r="GP381" s="3">
        <f t="shared" si="458"/>
        <v>0</v>
      </c>
      <c r="GR381" s="3">
        <v>0</v>
      </c>
      <c r="GS381" s="3">
        <v>3</v>
      </c>
      <c r="GT381" s="3">
        <v>0</v>
      </c>
      <c r="GU381" s="3" t="s">
        <v>3</v>
      </c>
      <c r="GV381" s="3">
        <f t="shared" si="459"/>
        <v>0</v>
      </c>
      <c r="GW381" s="3">
        <v>1</v>
      </c>
      <c r="GX381" s="3">
        <f t="shared" si="460"/>
        <v>0</v>
      </c>
      <c r="HA381" s="3">
        <v>0</v>
      </c>
      <c r="HB381" s="3">
        <v>0</v>
      </c>
      <c r="HC381" s="3">
        <f t="shared" si="461"/>
        <v>0</v>
      </c>
      <c r="HE381" s="3" t="s">
        <v>3</v>
      </c>
      <c r="HF381" s="3" t="s">
        <v>3</v>
      </c>
      <c r="HM381" s="3" t="s">
        <v>3</v>
      </c>
      <c r="HN381" s="3" t="s">
        <v>3</v>
      </c>
      <c r="HO381" s="3" t="s">
        <v>3</v>
      </c>
      <c r="HP381" s="3" t="s">
        <v>3</v>
      </c>
      <c r="HQ381" s="3" t="s">
        <v>3</v>
      </c>
      <c r="HS381" s="3">
        <v>0</v>
      </c>
      <c r="IK381" s="3">
        <v>0</v>
      </c>
    </row>
    <row r="382" spans="1:255" x14ac:dyDescent="0.25">
      <c r="A382" s="2">
        <v>17</v>
      </c>
      <c r="B382" s="2">
        <v>1</v>
      </c>
      <c r="C382" s="2"/>
      <c r="D382" s="2"/>
      <c r="E382" s="2" t="s">
        <v>476</v>
      </c>
      <c r="F382" s="2" t="s">
        <v>477</v>
      </c>
      <c r="G382" s="2" t="s">
        <v>478</v>
      </c>
      <c r="H382" s="2" t="s">
        <v>216</v>
      </c>
      <c r="I382" s="2">
        <v>2</v>
      </c>
      <c r="J382" s="2">
        <v>0</v>
      </c>
      <c r="K382" s="2">
        <v>2</v>
      </c>
      <c r="L382" s="2"/>
      <c r="M382" s="2"/>
      <c r="N382" s="2"/>
      <c r="O382" s="2">
        <f t="shared" si="437"/>
        <v>4683.92</v>
      </c>
      <c r="P382" s="2">
        <f t="shared" si="438"/>
        <v>4683.92</v>
      </c>
      <c r="Q382" s="2">
        <f>(ROUND((ROUND(((ET382)*AV382*I382),2)*BB382),2)+ROUND((ROUND(((AE382-(EU382))*AV382*I382),2)*BS382),2))</f>
        <v>0</v>
      </c>
      <c r="R382" s="2">
        <f>(ROUND((ROUND(((EU382)*AV382*I382),2)*BS382),2)+ROUND((ROUND(((AE382-(EU382))*AV382*I382),2)*BS382),2))</f>
        <v>0</v>
      </c>
      <c r="S382" s="2">
        <f t="shared" si="439"/>
        <v>0</v>
      </c>
      <c r="T382" s="2">
        <f t="shared" si="440"/>
        <v>0</v>
      </c>
      <c r="U382" s="2">
        <f t="shared" si="441"/>
        <v>0</v>
      </c>
      <c r="V382" s="2">
        <f t="shared" si="442"/>
        <v>0</v>
      </c>
      <c r="W382" s="2">
        <f t="shared" si="443"/>
        <v>0</v>
      </c>
      <c r="X382" s="2">
        <f>(ROUND((((S382+ROUND((ROUND(((EU382)*AV382*I382),2)*BS382),2))*AT382)/100),2)+ROUND(((ROUND((ROUND(((AE382-(EU382))*AV382*I382),2)*BS382),2)*AT382)/100),2))</f>
        <v>0</v>
      </c>
      <c r="Y382" s="2">
        <f>(ROUND((((S382+ROUND((ROUND(((EU382)*AV382*I382),2)*BS382),2))*AU382)/100),2)+ROUND(((ROUND((ROUND(((AE382-(EU382))*AV382*I382),2)*BS382),2)*AU382)/100),2))</f>
        <v>0</v>
      </c>
      <c r="Z382" s="2"/>
      <c r="AA382" s="2">
        <v>55944368</v>
      </c>
      <c r="AB382" s="2">
        <f t="shared" si="444"/>
        <v>2341.96</v>
      </c>
      <c r="AC382" s="2">
        <f>ROUND((ES382),6)</f>
        <v>2341.96</v>
      </c>
      <c r="AD382" s="2">
        <f>ROUND((((ET382)-(EU382))+AE382),6)</f>
        <v>0</v>
      </c>
      <c r="AE382" s="2">
        <f t="shared" si="462"/>
        <v>0</v>
      </c>
      <c r="AF382" s="2">
        <f t="shared" si="462"/>
        <v>0</v>
      </c>
      <c r="AG382" s="2">
        <f t="shared" si="445"/>
        <v>0</v>
      </c>
      <c r="AH382" s="2">
        <f t="shared" si="463"/>
        <v>0</v>
      </c>
      <c r="AI382" s="2">
        <f t="shared" si="463"/>
        <v>0</v>
      </c>
      <c r="AJ382" s="2">
        <f t="shared" si="446"/>
        <v>0</v>
      </c>
      <c r="AK382" s="2">
        <v>2341.96</v>
      </c>
      <c r="AL382" s="2">
        <v>2341.96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1</v>
      </c>
      <c r="AW382" s="2">
        <v>1</v>
      </c>
      <c r="AX382" s="2"/>
      <c r="AY382" s="2"/>
      <c r="AZ382" s="2">
        <v>1</v>
      </c>
      <c r="BA382" s="2">
        <v>1</v>
      </c>
      <c r="BB382" s="2">
        <v>1</v>
      </c>
      <c r="BC382" s="2">
        <v>1</v>
      </c>
      <c r="BD382" s="2" t="s">
        <v>3</v>
      </c>
      <c r="BE382" s="2" t="s">
        <v>3</v>
      </c>
      <c r="BF382" s="2" t="s">
        <v>3</v>
      </c>
      <c r="BG382" s="2" t="s">
        <v>3</v>
      </c>
      <c r="BH382" s="2">
        <v>3</v>
      </c>
      <c r="BI382" s="2">
        <v>3</v>
      </c>
      <c r="BJ382" s="2" t="s">
        <v>477</v>
      </c>
      <c r="BK382" s="2"/>
      <c r="BL382" s="2"/>
      <c r="BM382" s="2">
        <v>400007</v>
      </c>
      <c r="BN382" s="2">
        <v>0</v>
      </c>
      <c r="BO382" s="2" t="s">
        <v>3</v>
      </c>
      <c r="BP382" s="2">
        <v>0</v>
      </c>
      <c r="BQ382" s="2">
        <v>214</v>
      </c>
      <c r="BR382" s="2">
        <v>0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 t="s">
        <v>3</v>
      </c>
      <c r="BZ382" s="2">
        <v>0</v>
      </c>
      <c r="CA382" s="2">
        <v>0</v>
      </c>
      <c r="CB382" s="2" t="s">
        <v>3</v>
      </c>
      <c r="CC382" s="2"/>
      <c r="CD382" s="2"/>
      <c r="CE382" s="2">
        <v>1566</v>
      </c>
      <c r="CF382" s="2">
        <v>0</v>
      </c>
      <c r="CG382" s="2">
        <v>0</v>
      </c>
      <c r="CH382" s="2"/>
      <c r="CI382" s="2"/>
      <c r="CJ382" s="2"/>
      <c r="CK382" s="2"/>
      <c r="CL382" s="2"/>
      <c r="CM382" s="2">
        <v>0</v>
      </c>
      <c r="CN382" s="2" t="s">
        <v>3</v>
      </c>
      <c r="CO382" s="2">
        <v>0</v>
      </c>
      <c r="CP382" s="2">
        <f t="shared" si="447"/>
        <v>4683.92</v>
      </c>
      <c r="CQ382" s="2">
        <f t="shared" si="448"/>
        <v>2341.96</v>
      </c>
      <c r="CR382" s="2">
        <f>(ROUND((ROUND(((ET382)*AV382*1),2)*BB382),2)+ROUND((ROUND(((AE382-(EU382))*AV382*1),2)*BS382),2))</f>
        <v>0</v>
      </c>
      <c r="CS382" s="2">
        <f>(ROUND((ROUND(((EU382)*AV382*1),2)*BS382),2)+ROUND((ROUND(((AE382-(EU382))*AV382*1),2)*BS382),2))</f>
        <v>0</v>
      </c>
      <c r="CT382" s="2">
        <f t="shared" si="449"/>
        <v>0</v>
      </c>
      <c r="CU382" s="2">
        <f t="shared" si="450"/>
        <v>0</v>
      </c>
      <c r="CV382" s="2">
        <f t="shared" si="451"/>
        <v>0</v>
      </c>
      <c r="CW382" s="2">
        <f t="shared" si="452"/>
        <v>0</v>
      </c>
      <c r="CX382" s="2">
        <f t="shared" si="453"/>
        <v>0</v>
      </c>
      <c r="CY382" s="2">
        <f>(ROUND((((S382+ROUND((ROUND(((EU382)*AV382*1),2)*BS382),2))*AT382)/100),2)+ROUND(((ROUND((ROUND(((AE382-(EU382))*AV382*1),2)*BS382),2)*AT382)/100),2))</f>
        <v>0</v>
      </c>
      <c r="CZ382" s="2">
        <f>(ROUND((((S382+ROUND((ROUND(((EU382)*AV382*1),2)*BS382),2))*AU382)/100),2)+ROUND(((ROUND((ROUND(((AE382-(EU382))*AV382*1),2)*BS382),2)*AU382)/100),2))</f>
        <v>0</v>
      </c>
      <c r="DA382" s="2"/>
      <c r="DB382" s="2"/>
      <c r="DC382" s="2" t="s">
        <v>3</v>
      </c>
      <c r="DD382" s="2" t="s">
        <v>3</v>
      </c>
      <c r="DE382" s="2" t="s">
        <v>3</v>
      </c>
      <c r="DF382" s="2" t="s">
        <v>3</v>
      </c>
      <c r="DG382" s="2" t="s">
        <v>3</v>
      </c>
      <c r="DH382" s="2" t="s">
        <v>3</v>
      </c>
      <c r="DI382" s="2" t="s">
        <v>3</v>
      </c>
      <c r="DJ382" s="2" t="s">
        <v>3</v>
      </c>
      <c r="DK382" s="2" t="s">
        <v>3</v>
      </c>
      <c r="DL382" s="2" t="s">
        <v>3</v>
      </c>
      <c r="DM382" s="2" t="s">
        <v>3</v>
      </c>
      <c r="DN382" s="2">
        <v>0</v>
      </c>
      <c r="DO382" s="2">
        <v>0</v>
      </c>
      <c r="DP382" s="2">
        <v>1</v>
      </c>
      <c r="DQ382" s="2">
        <v>1</v>
      </c>
      <c r="DR382" s="2"/>
      <c r="DS382" s="2"/>
      <c r="DT382" s="2"/>
      <c r="DU382" s="2">
        <v>1013</v>
      </c>
      <c r="DV382" s="2" t="s">
        <v>216</v>
      </c>
      <c r="DW382" s="2" t="s">
        <v>216</v>
      </c>
      <c r="DX382" s="2">
        <v>1</v>
      </c>
      <c r="DY382" s="2"/>
      <c r="DZ382" s="2" t="s">
        <v>3</v>
      </c>
      <c r="EA382" s="2" t="s">
        <v>3</v>
      </c>
      <c r="EB382" s="2" t="s">
        <v>3</v>
      </c>
      <c r="EC382" s="2" t="s">
        <v>3</v>
      </c>
      <c r="ED382" s="2"/>
      <c r="EE382" s="2">
        <v>55393904</v>
      </c>
      <c r="EF382" s="2">
        <v>214</v>
      </c>
      <c r="EG382" s="2" t="s">
        <v>217</v>
      </c>
      <c r="EH382" s="2">
        <v>0</v>
      </c>
      <c r="EI382" s="2" t="s">
        <v>3</v>
      </c>
      <c r="EJ382" s="2">
        <v>3</v>
      </c>
      <c r="EK382" s="2">
        <v>400007</v>
      </c>
      <c r="EL382" s="2" t="s">
        <v>217</v>
      </c>
      <c r="EM382" s="2" t="s">
        <v>218</v>
      </c>
      <c r="EN382" s="2"/>
      <c r="EO382" s="2" t="s">
        <v>3</v>
      </c>
      <c r="EP382" s="2"/>
      <c r="EQ382" s="2">
        <v>16</v>
      </c>
      <c r="ER382" s="2">
        <v>0</v>
      </c>
      <c r="ES382" s="2">
        <v>2341.96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>
        <v>0</v>
      </c>
      <c r="FR382" s="2">
        <f>P382</f>
        <v>4683.92</v>
      </c>
      <c r="FS382" s="2">
        <v>0</v>
      </c>
      <c r="FT382" s="2"/>
      <c r="FU382" s="2"/>
      <c r="FV382" s="2"/>
      <c r="FW382" s="2"/>
      <c r="FX382" s="2">
        <v>0</v>
      </c>
      <c r="FY382" s="2">
        <v>0</v>
      </c>
      <c r="FZ382" s="2"/>
      <c r="GA382" s="2" t="s">
        <v>479</v>
      </c>
      <c r="GB382" s="2"/>
      <c r="GC382" s="2"/>
      <c r="GD382" s="2">
        <v>1</v>
      </c>
      <c r="GE382" s="2"/>
      <c r="GF382" s="2">
        <v>-914167872</v>
      </c>
      <c r="GG382" s="2">
        <v>2</v>
      </c>
      <c r="GH382" s="2">
        <v>4</v>
      </c>
      <c r="GI382" s="2">
        <v>-2</v>
      </c>
      <c r="GJ382" s="2">
        <v>0</v>
      </c>
      <c r="GK382" s="2">
        <v>0</v>
      </c>
      <c r="GL382" s="2">
        <f t="shared" si="454"/>
        <v>0</v>
      </c>
      <c r="GM382" s="2">
        <f t="shared" si="455"/>
        <v>4683.92</v>
      </c>
      <c r="GN382" s="2">
        <f t="shared" si="456"/>
        <v>0</v>
      </c>
      <c r="GO382" s="2">
        <f t="shared" si="457"/>
        <v>0</v>
      </c>
      <c r="GP382" s="2">
        <f t="shared" si="458"/>
        <v>0</v>
      </c>
      <c r="GQ382" s="2"/>
      <c r="GR382" s="2">
        <v>1</v>
      </c>
      <c r="GS382" s="2">
        <v>2</v>
      </c>
      <c r="GT382" s="2">
        <v>0</v>
      </c>
      <c r="GU382" s="2" t="s">
        <v>3</v>
      </c>
      <c r="GV382" s="2">
        <f t="shared" si="459"/>
        <v>0</v>
      </c>
      <c r="GW382" s="2">
        <v>1</v>
      </c>
      <c r="GX382" s="2">
        <f t="shared" si="460"/>
        <v>0</v>
      </c>
      <c r="GY382" s="2"/>
      <c r="GZ382" s="2"/>
      <c r="HA382" s="2">
        <v>0</v>
      </c>
      <c r="HB382" s="2">
        <v>0</v>
      </c>
      <c r="HC382" s="2">
        <f t="shared" si="461"/>
        <v>0</v>
      </c>
      <c r="HD382" s="2"/>
      <c r="HE382" s="2" t="s">
        <v>37</v>
      </c>
      <c r="HF382" s="2" t="s">
        <v>220</v>
      </c>
      <c r="HG382" s="2"/>
      <c r="HH382" s="2"/>
      <c r="HI382" s="2"/>
      <c r="HJ382" s="2"/>
      <c r="HK382" s="2"/>
      <c r="HL382" s="2"/>
      <c r="HM382" s="2" t="s">
        <v>3</v>
      </c>
      <c r="HN382" s="2" t="s">
        <v>3</v>
      </c>
      <c r="HO382" s="2" t="s">
        <v>3</v>
      </c>
      <c r="HP382" s="2" t="s">
        <v>3</v>
      </c>
      <c r="HQ382" s="2" t="s">
        <v>3</v>
      </c>
      <c r="HR382" s="2"/>
      <c r="HS382" s="2">
        <v>0</v>
      </c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>
        <v>0</v>
      </c>
      <c r="IL382" s="2"/>
      <c r="IM382" s="2"/>
      <c r="IN382" s="2"/>
      <c r="IO382" s="2"/>
      <c r="IP382" s="2"/>
      <c r="IQ382" s="2"/>
      <c r="IR382" s="2"/>
      <c r="IS382" s="2"/>
      <c r="IT382" s="2"/>
      <c r="IU382" s="2"/>
    </row>
    <row r="383" spans="1:255" x14ac:dyDescent="0.25">
      <c r="A383" s="3">
        <v>17</v>
      </c>
      <c r="B383" s="3">
        <v>1</v>
      </c>
      <c r="E383" s="3" t="s">
        <v>476</v>
      </c>
      <c r="F383" s="3" t="s">
        <v>477</v>
      </c>
      <c r="G383" s="3" t="s">
        <v>478</v>
      </c>
      <c r="H383" s="3" t="s">
        <v>216</v>
      </c>
      <c r="I383" s="3">
        <v>2</v>
      </c>
      <c r="J383" s="3">
        <v>0</v>
      </c>
      <c r="K383" s="3">
        <v>2</v>
      </c>
      <c r="O383" s="3">
        <f t="shared" si="437"/>
        <v>35457.269999999997</v>
      </c>
      <c r="P383" s="3">
        <f t="shared" si="438"/>
        <v>35457.269999999997</v>
      </c>
      <c r="Q383" s="3">
        <f>(ROUND((ROUND(((ET383)*AV383*I383),2)*BB383),2)+ROUND((ROUND(((AE383-(EU383))*AV383*I383),2)*BS383),2))</f>
        <v>0</v>
      </c>
      <c r="R383" s="3">
        <f>(ROUND((ROUND(((EU383)*AV383*I383),2)*BS383),2)+ROUND((ROUND(((AE383-(EU383))*AV383*I383),2)*BS383),2))</f>
        <v>0</v>
      </c>
      <c r="S383" s="3">
        <f t="shared" si="439"/>
        <v>0</v>
      </c>
      <c r="T383" s="3">
        <f t="shared" si="440"/>
        <v>0</v>
      </c>
      <c r="U383" s="3">
        <f t="shared" si="441"/>
        <v>0</v>
      </c>
      <c r="V383" s="3">
        <f t="shared" si="442"/>
        <v>0</v>
      </c>
      <c r="W383" s="3">
        <f t="shared" si="443"/>
        <v>0</v>
      </c>
      <c r="X383" s="3">
        <f>(ROUND((((S383+ROUND((ROUND(((EU383)*AV383*I383),2)*BS383),2))*AT383)/100),2)+ROUND(((ROUND((ROUND(((AE383-(EU383))*AV383*I383),2)*BS383),2)*AT383)/100),2))</f>
        <v>0</v>
      </c>
      <c r="Y383" s="3">
        <f>(ROUND((((S383+ROUND((ROUND(((EU383)*AV383*I383),2)*BS383),2))*AU383)/100),2)+ROUND(((ROUND((ROUND(((AE383-(EU383))*AV383*I383),2)*BS383),2)*AU383)/100),2))</f>
        <v>0</v>
      </c>
      <c r="AA383" s="3">
        <v>55944370</v>
      </c>
      <c r="AB383" s="3">
        <f t="shared" si="444"/>
        <v>2341.96</v>
      </c>
      <c r="AC383" s="3">
        <f>ROUND((ES383),6)</f>
        <v>2341.96</v>
      </c>
      <c r="AD383" s="3">
        <f>ROUND((((ET383)-(EU383))+AE383),6)</f>
        <v>0</v>
      </c>
      <c r="AE383" s="3">
        <f t="shared" si="462"/>
        <v>0</v>
      </c>
      <c r="AF383" s="3">
        <f t="shared" si="462"/>
        <v>0</v>
      </c>
      <c r="AG383" s="3">
        <f t="shared" si="445"/>
        <v>0</v>
      </c>
      <c r="AH383" s="3">
        <f t="shared" si="463"/>
        <v>0</v>
      </c>
      <c r="AI383" s="3">
        <f t="shared" si="463"/>
        <v>0</v>
      </c>
      <c r="AJ383" s="3">
        <f t="shared" si="446"/>
        <v>0</v>
      </c>
      <c r="AK383" s="3">
        <v>2341.96</v>
      </c>
      <c r="AL383" s="3">
        <v>2341.96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1</v>
      </c>
      <c r="AW383" s="3">
        <v>1</v>
      </c>
      <c r="AZ383" s="3">
        <v>1</v>
      </c>
      <c r="BA383" s="3">
        <v>1</v>
      </c>
      <c r="BB383" s="3">
        <v>1</v>
      </c>
      <c r="BC383" s="3">
        <v>7.57</v>
      </c>
      <c r="BD383" s="3" t="s">
        <v>3</v>
      </c>
      <c r="BE383" s="3" t="s">
        <v>3</v>
      </c>
      <c r="BF383" s="3" t="s">
        <v>3</v>
      </c>
      <c r="BG383" s="3" t="s">
        <v>3</v>
      </c>
      <c r="BH383" s="3">
        <v>3</v>
      </c>
      <c r="BI383" s="3">
        <v>3</v>
      </c>
      <c r="BJ383" s="3" t="s">
        <v>477</v>
      </c>
      <c r="BM383" s="3">
        <v>400007</v>
      </c>
      <c r="BN383" s="3">
        <v>0</v>
      </c>
      <c r="BO383" s="3" t="s">
        <v>3</v>
      </c>
      <c r="BP383" s="3">
        <v>0</v>
      </c>
      <c r="BQ383" s="3">
        <v>214</v>
      </c>
      <c r="BR383" s="3">
        <v>0</v>
      </c>
      <c r="BS383" s="3">
        <v>1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 t="s">
        <v>3</v>
      </c>
      <c r="BZ383" s="3">
        <v>0</v>
      </c>
      <c r="CA383" s="3">
        <v>0</v>
      </c>
      <c r="CB383" s="3" t="s">
        <v>3</v>
      </c>
      <c r="CE383" s="3">
        <v>1566</v>
      </c>
      <c r="CF383" s="3">
        <v>0</v>
      </c>
      <c r="CG383" s="3">
        <v>0</v>
      </c>
      <c r="CM383" s="3">
        <v>0</v>
      </c>
      <c r="CN383" s="3" t="s">
        <v>3</v>
      </c>
      <c r="CO383" s="3">
        <v>0</v>
      </c>
      <c r="CP383" s="3">
        <f t="shared" si="447"/>
        <v>35457.269999999997</v>
      </c>
      <c r="CQ383" s="3">
        <f t="shared" si="448"/>
        <v>17728.64</v>
      </c>
      <c r="CR383" s="3">
        <f>(ROUND((ROUND(((ET383)*AV383*1),2)*BB383),2)+ROUND((ROUND(((AE383-(EU383))*AV383*1),2)*BS383),2))</f>
        <v>0</v>
      </c>
      <c r="CS383" s="3">
        <f>(ROUND((ROUND(((EU383)*AV383*1),2)*BS383),2)+ROUND((ROUND(((AE383-(EU383))*AV383*1),2)*BS383),2))</f>
        <v>0</v>
      </c>
      <c r="CT383" s="3">
        <f t="shared" si="449"/>
        <v>0</v>
      </c>
      <c r="CU383" s="3">
        <f t="shared" si="450"/>
        <v>0</v>
      </c>
      <c r="CV383" s="3">
        <f t="shared" si="451"/>
        <v>0</v>
      </c>
      <c r="CW383" s="3">
        <f t="shared" si="452"/>
        <v>0</v>
      </c>
      <c r="CX383" s="3">
        <f t="shared" si="453"/>
        <v>0</v>
      </c>
      <c r="CY383" s="3">
        <f>(ROUND((((S383+ROUND((ROUND(((EU383)*AV383*1),2)*BS383),2))*AT383)/100),2)+ROUND(((ROUND((ROUND(((AE383-(EU383))*AV383*1),2)*BS383),2)*AT383)/100),2))</f>
        <v>0</v>
      </c>
      <c r="CZ383" s="3">
        <f>(ROUND((((S383+ROUND((ROUND(((EU383)*AV383*1),2)*BS383),2))*AU383)/100),2)+ROUND(((ROUND((ROUND(((AE383-(EU383))*AV383*1),2)*BS383),2)*AU383)/100),2))</f>
        <v>0</v>
      </c>
      <c r="DC383" s="3" t="s">
        <v>3</v>
      </c>
      <c r="DD383" s="3" t="s">
        <v>3</v>
      </c>
      <c r="DE383" s="3" t="s">
        <v>3</v>
      </c>
      <c r="DF383" s="3" t="s">
        <v>3</v>
      </c>
      <c r="DG383" s="3" t="s">
        <v>3</v>
      </c>
      <c r="DH383" s="3" t="s">
        <v>3</v>
      </c>
      <c r="DI383" s="3" t="s">
        <v>3</v>
      </c>
      <c r="DJ383" s="3" t="s">
        <v>3</v>
      </c>
      <c r="DK383" s="3" t="s">
        <v>3</v>
      </c>
      <c r="DL383" s="3" t="s">
        <v>3</v>
      </c>
      <c r="DM383" s="3" t="s">
        <v>3</v>
      </c>
      <c r="DN383" s="3">
        <v>0</v>
      </c>
      <c r="DO383" s="3">
        <v>0</v>
      </c>
      <c r="DP383" s="3">
        <v>1</v>
      </c>
      <c r="DQ383" s="3">
        <v>1</v>
      </c>
      <c r="DU383" s="3">
        <v>1013</v>
      </c>
      <c r="DV383" s="3" t="s">
        <v>216</v>
      </c>
      <c r="DW383" s="3" t="s">
        <v>216</v>
      </c>
      <c r="DX383" s="3">
        <v>1</v>
      </c>
      <c r="DZ383" s="3" t="s">
        <v>3</v>
      </c>
      <c r="EA383" s="3" t="s">
        <v>3</v>
      </c>
      <c r="EB383" s="3" t="s">
        <v>3</v>
      </c>
      <c r="EC383" s="3" t="s">
        <v>3</v>
      </c>
      <c r="EE383" s="3">
        <v>55393904</v>
      </c>
      <c r="EF383" s="3">
        <v>214</v>
      </c>
      <c r="EG383" s="3" t="s">
        <v>217</v>
      </c>
      <c r="EH383" s="3">
        <v>0</v>
      </c>
      <c r="EI383" s="3" t="s">
        <v>3</v>
      </c>
      <c r="EJ383" s="3">
        <v>3</v>
      </c>
      <c r="EK383" s="3">
        <v>400007</v>
      </c>
      <c r="EL383" s="3" t="s">
        <v>217</v>
      </c>
      <c r="EM383" s="3" t="s">
        <v>218</v>
      </c>
      <c r="EO383" s="3" t="s">
        <v>3</v>
      </c>
      <c r="EQ383" s="3">
        <v>16</v>
      </c>
      <c r="ER383" s="3">
        <v>0</v>
      </c>
      <c r="ES383" s="3">
        <v>2341.96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5</v>
      </c>
      <c r="FC383" s="3">
        <v>1</v>
      </c>
      <c r="FD383" s="3">
        <v>18</v>
      </c>
      <c r="FF383" s="3">
        <v>20750</v>
      </c>
      <c r="FQ383" s="3">
        <v>0</v>
      </c>
      <c r="FR383" s="3">
        <f>P383</f>
        <v>35457.269999999997</v>
      </c>
      <c r="FS383" s="3">
        <v>0</v>
      </c>
      <c r="FX383" s="3">
        <v>0</v>
      </c>
      <c r="FY383" s="3">
        <v>0</v>
      </c>
      <c r="GA383" s="3" t="s">
        <v>479</v>
      </c>
      <c r="GD383" s="3">
        <v>1</v>
      </c>
      <c r="GF383" s="3">
        <v>-914167872</v>
      </c>
      <c r="GG383" s="3">
        <v>2</v>
      </c>
      <c r="GH383" s="3">
        <v>3</v>
      </c>
      <c r="GI383" s="3">
        <v>3</v>
      </c>
      <c r="GJ383" s="3">
        <v>0</v>
      </c>
      <c r="GK383" s="3">
        <v>0</v>
      </c>
      <c r="GL383" s="3">
        <f t="shared" si="454"/>
        <v>0</v>
      </c>
      <c r="GM383" s="3">
        <f t="shared" si="455"/>
        <v>35457.269999999997</v>
      </c>
      <c r="GN383" s="3">
        <f t="shared" si="456"/>
        <v>0</v>
      </c>
      <c r="GO383" s="3">
        <f t="shared" si="457"/>
        <v>0</v>
      </c>
      <c r="GP383" s="3">
        <f t="shared" si="458"/>
        <v>0</v>
      </c>
      <c r="GR383" s="3">
        <v>1</v>
      </c>
      <c r="GS383" s="3">
        <v>1</v>
      </c>
      <c r="GT383" s="3">
        <v>0</v>
      </c>
      <c r="GU383" s="3" t="s">
        <v>3</v>
      </c>
      <c r="GV383" s="3">
        <f t="shared" si="459"/>
        <v>0</v>
      </c>
      <c r="GW383" s="3">
        <v>1</v>
      </c>
      <c r="GX383" s="3">
        <f t="shared" si="460"/>
        <v>0</v>
      </c>
      <c r="HA383" s="3">
        <v>0</v>
      </c>
      <c r="HB383" s="3">
        <v>0</v>
      </c>
      <c r="HC383" s="3">
        <f t="shared" si="461"/>
        <v>0</v>
      </c>
      <c r="HE383" s="3" t="s">
        <v>37</v>
      </c>
      <c r="HF383" s="3" t="s">
        <v>220</v>
      </c>
      <c r="HM383" s="3" t="s">
        <v>3</v>
      </c>
      <c r="HN383" s="3" t="s">
        <v>3</v>
      </c>
      <c r="HO383" s="3" t="s">
        <v>3</v>
      </c>
      <c r="HP383" s="3" t="s">
        <v>3</v>
      </c>
      <c r="HQ383" s="3" t="s">
        <v>3</v>
      </c>
      <c r="HS383" s="3">
        <v>0</v>
      </c>
      <c r="IK383" s="3">
        <v>0</v>
      </c>
    </row>
    <row r="384" spans="1:255" x14ac:dyDescent="0.25">
      <c r="A384" s="2">
        <v>17</v>
      </c>
      <c r="B384" s="2">
        <v>1</v>
      </c>
      <c r="C384" s="2">
        <f>ROW(SmtRes!A490)</f>
        <v>490</v>
      </c>
      <c r="D384" s="2">
        <f>ROW(EtalonRes!A639)</f>
        <v>639</v>
      </c>
      <c r="E384" s="2" t="s">
        <v>480</v>
      </c>
      <c r="F384" s="2" t="s">
        <v>481</v>
      </c>
      <c r="G384" s="2" t="s">
        <v>482</v>
      </c>
      <c r="H384" s="2" t="s">
        <v>27</v>
      </c>
      <c r="I384" s="2">
        <v>20</v>
      </c>
      <c r="J384" s="2">
        <v>0</v>
      </c>
      <c r="K384" s="2">
        <v>20</v>
      </c>
      <c r="L384" s="2"/>
      <c r="M384" s="2"/>
      <c r="N384" s="2"/>
      <c r="O384" s="2">
        <f t="shared" si="437"/>
        <v>305.3</v>
      </c>
      <c r="P384" s="2">
        <f t="shared" si="438"/>
        <v>0</v>
      </c>
      <c r="Q384" s="2">
        <f>(ROUND((ROUND((((ET384*1.2))*AV384*I384),2)*BB384),2)+ROUND((ROUND(((AE384-((EU384*1.2)))*AV384*I384),2)*BS384),2))</f>
        <v>12.56</v>
      </c>
      <c r="R384" s="2">
        <f>(ROUND((ROUND((((EU384*1.2))*AV384*I384),2)*BS384),2)+ROUND((ROUND(((AE384-((EU384*1.2)))*AV384*I384),2)*BS384),2))</f>
        <v>2.0099999999999998</v>
      </c>
      <c r="S384" s="2">
        <f t="shared" si="439"/>
        <v>292.74</v>
      </c>
      <c r="T384" s="2">
        <f t="shared" si="440"/>
        <v>0</v>
      </c>
      <c r="U384" s="2">
        <f t="shared" si="441"/>
        <v>25.881839999999997</v>
      </c>
      <c r="V384" s="2">
        <f t="shared" si="442"/>
        <v>0</v>
      </c>
      <c r="W384" s="2">
        <f t="shared" si="443"/>
        <v>0</v>
      </c>
      <c r="X384" s="2">
        <f>(ROUND((((S384+ROUND((ROUND((((EU384*1.2))*AV384*I384),2)*BS384),2))*AT384)/100),2)+ROUND(((ROUND((ROUND(((AE384-((EU384*1.2)))*AV384*I384),2)*BS384),2)*AT384)/100),2))</f>
        <v>265.27999999999997</v>
      </c>
      <c r="Y384" s="2">
        <f>(ROUND((((S384+ROUND((ROUND((((EU384*1.2))*AV384*I384),2)*BS384),2))*AU384)/100),2)+ROUND(((ROUND((ROUND(((AE384-((EU384*1.2)))*AV384*I384),2)*BS384),2)*AU384)/100),2))</f>
        <v>135.59</v>
      </c>
      <c r="Z384" s="2"/>
      <c r="AA384" s="2">
        <v>55944368</v>
      </c>
      <c r="AB384" s="2">
        <f t="shared" si="444"/>
        <v>14.58</v>
      </c>
      <c r="AC384" s="2">
        <f>ROUND(((ES384*1)),6)</f>
        <v>0</v>
      </c>
      <c r="AD384" s="2">
        <f>ROUND(((((ET384*1.2))-((EU384*1.2)))+AE384),6)</f>
        <v>0.6</v>
      </c>
      <c r="AE384" s="2">
        <f t="shared" ref="AE384:AF387" si="464">ROUND(((EU384*1.2)),6)</f>
        <v>9.6000000000000002E-2</v>
      </c>
      <c r="AF384" s="2">
        <f t="shared" si="464"/>
        <v>13.98</v>
      </c>
      <c r="AG384" s="2">
        <f t="shared" si="445"/>
        <v>0</v>
      </c>
      <c r="AH384" s="2">
        <f t="shared" ref="AH384:AI387" si="465">((EW384*1.2))</f>
        <v>1.236</v>
      </c>
      <c r="AI384" s="2">
        <f t="shared" si="465"/>
        <v>0</v>
      </c>
      <c r="AJ384" s="2">
        <f t="shared" si="446"/>
        <v>0</v>
      </c>
      <c r="AK384" s="2">
        <v>12.15</v>
      </c>
      <c r="AL384" s="2">
        <v>0</v>
      </c>
      <c r="AM384" s="2">
        <v>0.5</v>
      </c>
      <c r="AN384" s="2">
        <v>0.08</v>
      </c>
      <c r="AO384" s="2">
        <v>11.65</v>
      </c>
      <c r="AP384" s="2">
        <v>0</v>
      </c>
      <c r="AQ384" s="2">
        <v>1.03</v>
      </c>
      <c r="AR384" s="2">
        <v>0</v>
      </c>
      <c r="AS384" s="2">
        <v>0</v>
      </c>
      <c r="AT384" s="2">
        <v>90</v>
      </c>
      <c r="AU384" s="2">
        <v>46</v>
      </c>
      <c r="AV384" s="2">
        <v>1.0469999999999999</v>
      </c>
      <c r="AW384" s="2">
        <v>1</v>
      </c>
      <c r="AX384" s="2"/>
      <c r="AY384" s="2"/>
      <c r="AZ384" s="2">
        <v>1</v>
      </c>
      <c r="BA384" s="2">
        <v>1</v>
      </c>
      <c r="BB384" s="2">
        <v>1</v>
      </c>
      <c r="BC384" s="2">
        <v>1</v>
      </c>
      <c r="BD384" s="2" t="s">
        <v>3</v>
      </c>
      <c r="BE384" s="2" t="s">
        <v>3</v>
      </c>
      <c r="BF384" s="2" t="s">
        <v>3</v>
      </c>
      <c r="BG384" s="2" t="s">
        <v>3</v>
      </c>
      <c r="BH384" s="2">
        <v>0</v>
      </c>
      <c r="BI384" s="2">
        <v>2</v>
      </c>
      <c r="BJ384" s="2" t="s">
        <v>483</v>
      </c>
      <c r="BK384" s="2"/>
      <c r="BL384" s="2"/>
      <c r="BM384" s="2">
        <v>72</v>
      </c>
      <c r="BN384" s="2">
        <v>0</v>
      </c>
      <c r="BO384" s="2" t="s">
        <v>481</v>
      </c>
      <c r="BP384" s="2">
        <v>1</v>
      </c>
      <c r="BQ384" s="2">
        <v>40</v>
      </c>
      <c r="BR384" s="2">
        <v>0</v>
      </c>
      <c r="BS384" s="2">
        <v>1</v>
      </c>
      <c r="BT384" s="2">
        <v>1</v>
      </c>
      <c r="BU384" s="2">
        <v>1</v>
      </c>
      <c r="BV384" s="2">
        <v>1</v>
      </c>
      <c r="BW384" s="2">
        <v>1</v>
      </c>
      <c r="BX384" s="2">
        <v>1</v>
      </c>
      <c r="BY384" s="2" t="s">
        <v>3</v>
      </c>
      <c r="BZ384" s="2">
        <v>90</v>
      </c>
      <c r="CA384" s="2">
        <v>46</v>
      </c>
      <c r="CB384" s="2" t="s">
        <v>3</v>
      </c>
      <c r="CC384" s="2"/>
      <c r="CD384" s="2"/>
      <c r="CE384" s="2">
        <v>1566</v>
      </c>
      <c r="CF384" s="2">
        <v>0</v>
      </c>
      <c r="CG384" s="2">
        <v>0</v>
      </c>
      <c r="CH384" s="2"/>
      <c r="CI384" s="2"/>
      <c r="CJ384" s="2"/>
      <c r="CK384" s="2"/>
      <c r="CL384" s="2"/>
      <c r="CM384" s="2">
        <v>0</v>
      </c>
      <c r="CN384" s="2" t="s">
        <v>1356</v>
      </c>
      <c r="CO384" s="2">
        <v>0</v>
      </c>
      <c r="CP384" s="2">
        <f t="shared" si="447"/>
        <v>305.3</v>
      </c>
      <c r="CQ384" s="2">
        <f t="shared" si="448"/>
        <v>0</v>
      </c>
      <c r="CR384" s="2">
        <f>(ROUND((ROUND((((ET384*1.2))*AV384*1),2)*BB384),2)+ROUND((ROUND(((AE384-((EU384*1.2)))*AV384*1),2)*BS384),2))</f>
        <v>0.63</v>
      </c>
      <c r="CS384" s="2">
        <f>(ROUND((ROUND((((EU384*1.2))*AV384*1),2)*BS384),2)+ROUND((ROUND(((AE384-((EU384*1.2)))*AV384*1),2)*BS384),2))</f>
        <v>0.1</v>
      </c>
      <c r="CT384" s="2">
        <f t="shared" si="449"/>
        <v>14.64</v>
      </c>
      <c r="CU384" s="2">
        <f t="shared" si="450"/>
        <v>0</v>
      </c>
      <c r="CV384" s="2">
        <f t="shared" si="451"/>
        <v>1.2940919999999998</v>
      </c>
      <c r="CW384" s="2">
        <f t="shared" si="452"/>
        <v>0</v>
      </c>
      <c r="CX384" s="2">
        <f t="shared" si="453"/>
        <v>0</v>
      </c>
      <c r="CY384" s="2">
        <f>(ROUND((((S384+ROUND((ROUND((((EU384*1.2))*AV384*1),2)*BS384),2))*AT384)/100),2)+ROUND(((ROUND((ROUND(((AE384-((EU384*1.2)))*AV384*1),2)*BS384),2)*AT384)/100),2))</f>
        <v>263.56</v>
      </c>
      <c r="CZ384" s="2">
        <f>(ROUND((((S384+ROUND((ROUND((((EU384*1.2))*AV384*1),2)*BS384),2))*AU384)/100),2)+ROUND(((ROUND((ROUND(((AE384-((EU384*1.2)))*AV384*1),2)*BS384),2)*AU384)/100),2))</f>
        <v>134.71</v>
      </c>
      <c r="DA384" s="2"/>
      <c r="DB384" s="2">
        <v>151</v>
      </c>
      <c r="DC384" s="2" t="s">
        <v>3</v>
      </c>
      <c r="DD384" s="2" t="s">
        <v>82</v>
      </c>
      <c r="DE384" s="2" t="s">
        <v>83</v>
      </c>
      <c r="DF384" s="2" t="s">
        <v>83</v>
      </c>
      <c r="DG384" s="2" t="s">
        <v>83</v>
      </c>
      <c r="DH384" s="2" t="s">
        <v>3</v>
      </c>
      <c r="DI384" s="2" t="s">
        <v>83</v>
      </c>
      <c r="DJ384" s="2" t="s">
        <v>83</v>
      </c>
      <c r="DK384" s="2" t="s">
        <v>3</v>
      </c>
      <c r="DL384" s="2" t="s">
        <v>3</v>
      </c>
      <c r="DM384" s="2" t="s">
        <v>3</v>
      </c>
      <c r="DN384" s="2">
        <v>0</v>
      </c>
      <c r="DO384" s="2">
        <v>0</v>
      </c>
      <c r="DP384" s="2">
        <v>1</v>
      </c>
      <c r="DQ384" s="2">
        <v>1</v>
      </c>
      <c r="DR384" s="2"/>
      <c r="DS384" s="2"/>
      <c r="DT384" s="2"/>
      <c r="DU384" s="2">
        <v>1013</v>
      </c>
      <c r="DV384" s="2" t="s">
        <v>27</v>
      </c>
      <c r="DW384" s="2" t="s">
        <v>27</v>
      </c>
      <c r="DX384" s="2">
        <v>1</v>
      </c>
      <c r="DY384" s="2"/>
      <c r="DZ384" s="2" t="s">
        <v>3</v>
      </c>
      <c r="EA384" s="2" t="s">
        <v>3</v>
      </c>
      <c r="EB384" s="2" t="s">
        <v>3</v>
      </c>
      <c r="EC384" s="2" t="s">
        <v>3</v>
      </c>
      <c r="ED384" s="2"/>
      <c r="EE384" s="2">
        <v>55393976</v>
      </c>
      <c r="EF384" s="2">
        <v>40</v>
      </c>
      <c r="EG384" s="2" t="s">
        <v>31</v>
      </c>
      <c r="EH384" s="2">
        <v>0</v>
      </c>
      <c r="EI384" s="2" t="s">
        <v>3</v>
      </c>
      <c r="EJ384" s="2">
        <v>2</v>
      </c>
      <c r="EK384" s="2">
        <v>72</v>
      </c>
      <c r="EL384" s="2" t="s">
        <v>32</v>
      </c>
      <c r="EM384" s="2" t="s">
        <v>33</v>
      </c>
      <c r="EN384" s="2"/>
      <c r="EO384" s="2" t="s">
        <v>87</v>
      </c>
      <c r="EP384" s="2"/>
      <c r="EQ384" s="2">
        <v>0</v>
      </c>
      <c r="ER384" s="2">
        <v>12.15</v>
      </c>
      <c r="ES384" s="2">
        <v>0</v>
      </c>
      <c r="ET384" s="2">
        <v>0.5</v>
      </c>
      <c r="EU384" s="2">
        <v>0.08</v>
      </c>
      <c r="EV384" s="2">
        <v>11.65</v>
      </c>
      <c r="EW384" s="2">
        <v>1.03</v>
      </c>
      <c r="EX384" s="2">
        <v>0</v>
      </c>
      <c r="EY384" s="2">
        <v>0</v>
      </c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>
        <v>0</v>
      </c>
      <c r="FR384" s="2">
        <v>0</v>
      </c>
      <c r="FS384" s="2">
        <v>0</v>
      </c>
      <c r="FT384" s="2"/>
      <c r="FU384" s="2"/>
      <c r="FV384" s="2"/>
      <c r="FW384" s="2"/>
      <c r="FX384" s="2">
        <v>90</v>
      </c>
      <c r="FY384" s="2">
        <v>46</v>
      </c>
      <c r="FZ384" s="2"/>
      <c r="GA384" s="2" t="s">
        <v>3</v>
      </c>
      <c r="GB384" s="2"/>
      <c r="GC384" s="2"/>
      <c r="GD384" s="2">
        <v>1</v>
      </c>
      <c r="GE384" s="2"/>
      <c r="GF384" s="2">
        <v>-920792427</v>
      </c>
      <c r="GG384" s="2">
        <v>2</v>
      </c>
      <c r="GH384" s="2">
        <v>1</v>
      </c>
      <c r="GI384" s="2">
        <v>2</v>
      </c>
      <c r="GJ384" s="2">
        <v>0</v>
      </c>
      <c r="GK384" s="2">
        <v>0</v>
      </c>
      <c r="GL384" s="2">
        <f t="shared" si="454"/>
        <v>0</v>
      </c>
      <c r="GM384" s="2">
        <f t="shared" si="455"/>
        <v>706.17</v>
      </c>
      <c r="GN384" s="2">
        <f t="shared" si="456"/>
        <v>0</v>
      </c>
      <c r="GO384" s="2">
        <f t="shared" si="457"/>
        <v>706.17</v>
      </c>
      <c r="GP384" s="2">
        <f t="shared" si="458"/>
        <v>0</v>
      </c>
      <c r="GQ384" s="2"/>
      <c r="GR384" s="2">
        <v>0</v>
      </c>
      <c r="GS384" s="2">
        <v>3</v>
      </c>
      <c r="GT384" s="2">
        <v>0</v>
      </c>
      <c r="GU384" s="2" t="s">
        <v>3</v>
      </c>
      <c r="GV384" s="2">
        <f t="shared" si="459"/>
        <v>0</v>
      </c>
      <c r="GW384" s="2">
        <v>1</v>
      </c>
      <c r="GX384" s="2">
        <f t="shared" si="460"/>
        <v>0</v>
      </c>
      <c r="GY384" s="2"/>
      <c r="GZ384" s="2"/>
      <c r="HA384" s="2">
        <v>0</v>
      </c>
      <c r="HB384" s="2">
        <v>0</v>
      </c>
      <c r="HC384" s="2">
        <f t="shared" si="461"/>
        <v>0</v>
      </c>
      <c r="HD384" s="2"/>
      <c r="HE384" s="2" t="s">
        <v>3</v>
      </c>
      <c r="HF384" s="2" t="s">
        <v>3</v>
      </c>
      <c r="HG384" s="2"/>
      <c r="HH384" s="2"/>
      <c r="HI384" s="2"/>
      <c r="HJ384" s="2"/>
      <c r="HK384" s="2"/>
      <c r="HL384" s="2"/>
      <c r="HM384" s="2" t="s">
        <v>3</v>
      </c>
      <c r="HN384" s="2" t="s">
        <v>3</v>
      </c>
      <c r="HO384" s="2" t="s">
        <v>3</v>
      </c>
      <c r="HP384" s="2" t="s">
        <v>3</v>
      </c>
      <c r="HQ384" s="2" t="s">
        <v>3</v>
      </c>
      <c r="HR384" s="2"/>
      <c r="HS384" s="2">
        <v>0</v>
      </c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>
        <v>0</v>
      </c>
      <c r="IL384" s="2"/>
      <c r="IM384" s="2"/>
      <c r="IN384" s="2"/>
      <c r="IO384" s="2"/>
      <c r="IP384" s="2"/>
      <c r="IQ384" s="2"/>
      <c r="IR384" s="2"/>
      <c r="IS384" s="2"/>
      <c r="IT384" s="2"/>
      <c r="IU384" s="2"/>
    </row>
    <row r="385" spans="1:255" x14ac:dyDescent="0.25">
      <c r="A385" s="3">
        <v>17</v>
      </c>
      <c r="B385" s="3">
        <v>1</v>
      </c>
      <c r="C385" s="3">
        <f>ROW(SmtRes!A492)</f>
        <v>492</v>
      </c>
      <c r="D385" s="3">
        <f>ROW(EtalonRes!A642)</f>
        <v>642</v>
      </c>
      <c r="E385" s="3" t="s">
        <v>480</v>
      </c>
      <c r="F385" s="3" t="s">
        <v>481</v>
      </c>
      <c r="G385" s="3" t="s">
        <v>482</v>
      </c>
      <c r="H385" s="3" t="s">
        <v>27</v>
      </c>
      <c r="I385" s="3">
        <v>20</v>
      </c>
      <c r="J385" s="3">
        <v>0</v>
      </c>
      <c r="K385" s="3">
        <v>20</v>
      </c>
      <c r="O385" s="3">
        <f t="shared" si="437"/>
        <v>16709.669999999998</v>
      </c>
      <c r="P385" s="3">
        <f t="shared" si="438"/>
        <v>0</v>
      </c>
      <c r="Q385" s="3">
        <f>(ROUND((ROUND((((ET385*1.2))*AV385*I385),2)*BB385),2)+ROUND((ROUND(((AE385-((EU385*1.2)))*AV385*I385),2)*BS385),2))</f>
        <v>213.77</v>
      </c>
      <c r="R385" s="3">
        <f>(ROUND((ROUND((((EU385*1.2))*AV385*I385),2)*BS385),2)+ROUND((ROUND(((AE385-((EU385*1.2)))*AV385*I385),2)*BS385),2))</f>
        <v>113.26</v>
      </c>
      <c r="S385" s="3">
        <f t="shared" si="439"/>
        <v>16495.900000000001</v>
      </c>
      <c r="T385" s="3">
        <f t="shared" si="440"/>
        <v>0</v>
      </c>
      <c r="U385" s="3">
        <f t="shared" si="441"/>
        <v>25.881839999999997</v>
      </c>
      <c r="V385" s="3">
        <f t="shared" si="442"/>
        <v>0</v>
      </c>
      <c r="W385" s="3">
        <f t="shared" si="443"/>
        <v>0</v>
      </c>
      <c r="X385" s="3">
        <f>(ROUND((((S385+ROUND((ROUND((((EU385*1.2))*AV385*I385),2)*BS385),2))*AT385)/100),2)+ROUND(((ROUND((ROUND(((AE385-((EU385*1.2)))*AV385*I385),2)*BS385),2)*AT385)/100),2))</f>
        <v>14948.24</v>
      </c>
      <c r="Y385" s="3">
        <f>(ROUND((((S385+ROUND((ROUND((((EU385*1.2))*AV385*I385),2)*BS385),2))*AU385)/100),2)+ROUND(((ROUND((ROUND(((AE385-((EU385*1.2)))*AV385*I385),2)*BS385),2)*AU385)/100),2))</f>
        <v>7640.21</v>
      </c>
      <c r="AA385" s="3">
        <v>55944370</v>
      </c>
      <c r="AB385" s="3">
        <f t="shared" si="444"/>
        <v>14.58</v>
      </c>
      <c r="AC385" s="3">
        <f>ROUND(((ES385*1)),6)</f>
        <v>0</v>
      </c>
      <c r="AD385" s="3">
        <f>ROUND(((((ET385*1.2))-((EU385*1.2)))+AE385),6)</f>
        <v>0.6</v>
      </c>
      <c r="AE385" s="3">
        <f t="shared" si="464"/>
        <v>9.6000000000000002E-2</v>
      </c>
      <c r="AF385" s="3">
        <f t="shared" si="464"/>
        <v>13.98</v>
      </c>
      <c r="AG385" s="3">
        <f t="shared" si="445"/>
        <v>0</v>
      </c>
      <c r="AH385" s="3">
        <f t="shared" si="465"/>
        <v>1.236</v>
      </c>
      <c r="AI385" s="3">
        <f t="shared" si="465"/>
        <v>0</v>
      </c>
      <c r="AJ385" s="3">
        <f t="shared" si="446"/>
        <v>0</v>
      </c>
      <c r="AK385" s="3">
        <v>12.15</v>
      </c>
      <c r="AL385" s="3">
        <v>0</v>
      </c>
      <c r="AM385" s="3">
        <v>0.5</v>
      </c>
      <c r="AN385" s="3">
        <v>0.08</v>
      </c>
      <c r="AO385" s="3">
        <v>11.65</v>
      </c>
      <c r="AP385" s="3">
        <v>0</v>
      </c>
      <c r="AQ385" s="3">
        <v>1.03</v>
      </c>
      <c r="AR385" s="3">
        <v>0</v>
      </c>
      <c r="AS385" s="3">
        <v>0</v>
      </c>
      <c r="AT385" s="3">
        <v>90</v>
      </c>
      <c r="AU385" s="3">
        <v>46</v>
      </c>
      <c r="AV385" s="3">
        <v>1.0469999999999999</v>
      </c>
      <c r="AW385" s="3">
        <v>1</v>
      </c>
      <c r="AZ385" s="3">
        <v>1</v>
      </c>
      <c r="BA385" s="3">
        <v>56.35</v>
      </c>
      <c r="BB385" s="3">
        <v>17.02</v>
      </c>
      <c r="BC385" s="3">
        <v>1</v>
      </c>
      <c r="BD385" s="3" t="s">
        <v>3</v>
      </c>
      <c r="BE385" s="3" t="s">
        <v>3</v>
      </c>
      <c r="BF385" s="3" t="s">
        <v>3</v>
      </c>
      <c r="BG385" s="3" t="s">
        <v>3</v>
      </c>
      <c r="BH385" s="3">
        <v>0</v>
      </c>
      <c r="BI385" s="3">
        <v>2</v>
      </c>
      <c r="BJ385" s="3" t="s">
        <v>483</v>
      </c>
      <c r="BM385" s="3">
        <v>72</v>
      </c>
      <c r="BN385" s="3">
        <v>0</v>
      </c>
      <c r="BO385" s="3" t="s">
        <v>481</v>
      </c>
      <c r="BP385" s="3">
        <v>1</v>
      </c>
      <c r="BQ385" s="3">
        <v>40</v>
      </c>
      <c r="BR385" s="3">
        <v>0</v>
      </c>
      <c r="BS385" s="3">
        <v>56.35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 t="s">
        <v>3</v>
      </c>
      <c r="BZ385" s="3">
        <v>90</v>
      </c>
      <c r="CA385" s="3">
        <v>46</v>
      </c>
      <c r="CB385" s="3" t="s">
        <v>3</v>
      </c>
      <c r="CE385" s="3">
        <v>1566</v>
      </c>
      <c r="CF385" s="3">
        <v>0</v>
      </c>
      <c r="CG385" s="3">
        <v>0</v>
      </c>
      <c r="CM385" s="3">
        <v>0</v>
      </c>
      <c r="CN385" s="3" t="s">
        <v>1356</v>
      </c>
      <c r="CO385" s="3">
        <v>0</v>
      </c>
      <c r="CP385" s="3">
        <f t="shared" si="447"/>
        <v>16709.670000000002</v>
      </c>
      <c r="CQ385" s="3">
        <f t="shared" si="448"/>
        <v>0</v>
      </c>
      <c r="CR385" s="3">
        <f>(ROUND((ROUND((((ET385*1.2))*AV385*1),2)*BB385),2)+ROUND((ROUND(((AE385-((EU385*1.2)))*AV385*1),2)*BS385),2))</f>
        <v>10.72</v>
      </c>
      <c r="CS385" s="3">
        <f>(ROUND((ROUND((((EU385*1.2))*AV385*1),2)*BS385),2)+ROUND((ROUND(((AE385-((EU385*1.2)))*AV385*1),2)*BS385),2))</f>
        <v>5.64</v>
      </c>
      <c r="CT385" s="3">
        <f t="shared" si="449"/>
        <v>824.96</v>
      </c>
      <c r="CU385" s="3">
        <f t="shared" si="450"/>
        <v>0</v>
      </c>
      <c r="CV385" s="3">
        <f t="shared" si="451"/>
        <v>1.2940919999999998</v>
      </c>
      <c r="CW385" s="3">
        <f t="shared" si="452"/>
        <v>0</v>
      </c>
      <c r="CX385" s="3">
        <f t="shared" si="453"/>
        <v>0</v>
      </c>
      <c r="CY385" s="3">
        <f>(ROUND((((S385+ROUND((ROUND((((EU385*1.2))*AV385*1),2)*BS385),2))*AT385)/100),2)+ROUND(((ROUND((ROUND(((AE385-((EU385*1.2)))*AV385*1),2)*BS385),2)*AT385)/100),2))</f>
        <v>14851.39</v>
      </c>
      <c r="CZ385" s="3">
        <f>(ROUND((((S385+ROUND((ROUND((((EU385*1.2))*AV385*1),2)*BS385),2))*AU385)/100),2)+ROUND(((ROUND((ROUND(((AE385-((EU385*1.2)))*AV385*1),2)*BS385),2)*AU385)/100),2))</f>
        <v>7590.71</v>
      </c>
      <c r="DB385" s="3">
        <v>152</v>
      </c>
      <c r="DC385" s="3" t="s">
        <v>3</v>
      </c>
      <c r="DD385" s="3" t="s">
        <v>82</v>
      </c>
      <c r="DE385" s="3" t="s">
        <v>83</v>
      </c>
      <c r="DF385" s="3" t="s">
        <v>83</v>
      </c>
      <c r="DG385" s="3" t="s">
        <v>83</v>
      </c>
      <c r="DH385" s="3" t="s">
        <v>3</v>
      </c>
      <c r="DI385" s="3" t="s">
        <v>83</v>
      </c>
      <c r="DJ385" s="3" t="s">
        <v>83</v>
      </c>
      <c r="DK385" s="3" t="s">
        <v>3</v>
      </c>
      <c r="DL385" s="3" t="s">
        <v>3</v>
      </c>
      <c r="DM385" s="3" t="s">
        <v>3</v>
      </c>
      <c r="DN385" s="3">
        <v>0</v>
      </c>
      <c r="DO385" s="3">
        <v>0</v>
      </c>
      <c r="DP385" s="3">
        <v>1</v>
      </c>
      <c r="DQ385" s="3">
        <v>1</v>
      </c>
      <c r="DU385" s="3">
        <v>1013</v>
      </c>
      <c r="DV385" s="3" t="s">
        <v>27</v>
      </c>
      <c r="DW385" s="3" t="s">
        <v>27</v>
      </c>
      <c r="DX385" s="3">
        <v>1</v>
      </c>
      <c r="DZ385" s="3" t="s">
        <v>3</v>
      </c>
      <c r="EA385" s="3" t="s">
        <v>3</v>
      </c>
      <c r="EB385" s="3" t="s">
        <v>3</v>
      </c>
      <c r="EC385" s="3" t="s">
        <v>3</v>
      </c>
      <c r="EE385" s="3">
        <v>55393976</v>
      </c>
      <c r="EF385" s="3">
        <v>40</v>
      </c>
      <c r="EG385" s="3" t="s">
        <v>31</v>
      </c>
      <c r="EH385" s="3">
        <v>0</v>
      </c>
      <c r="EI385" s="3" t="s">
        <v>3</v>
      </c>
      <c r="EJ385" s="3">
        <v>2</v>
      </c>
      <c r="EK385" s="3">
        <v>72</v>
      </c>
      <c r="EL385" s="3" t="s">
        <v>32</v>
      </c>
      <c r="EM385" s="3" t="s">
        <v>33</v>
      </c>
      <c r="EO385" s="3" t="s">
        <v>87</v>
      </c>
      <c r="EQ385" s="3">
        <v>0</v>
      </c>
      <c r="ER385" s="3">
        <v>12.15</v>
      </c>
      <c r="ES385" s="3">
        <v>0</v>
      </c>
      <c r="ET385" s="3">
        <v>0.5</v>
      </c>
      <c r="EU385" s="3">
        <v>0.08</v>
      </c>
      <c r="EV385" s="3">
        <v>11.65</v>
      </c>
      <c r="EW385" s="3">
        <v>1.03</v>
      </c>
      <c r="EX385" s="3">
        <v>0</v>
      </c>
      <c r="EY385" s="3">
        <v>0</v>
      </c>
      <c r="FQ385" s="3">
        <v>0</v>
      </c>
      <c r="FR385" s="3">
        <v>0</v>
      </c>
      <c r="FS385" s="3">
        <v>0</v>
      </c>
      <c r="FX385" s="3">
        <v>90</v>
      </c>
      <c r="FY385" s="3">
        <v>46</v>
      </c>
      <c r="GA385" s="3" t="s">
        <v>3</v>
      </c>
      <c r="GD385" s="3">
        <v>1</v>
      </c>
      <c r="GF385" s="3">
        <v>-920792427</v>
      </c>
      <c r="GG385" s="3">
        <v>2</v>
      </c>
      <c r="GH385" s="3">
        <v>1</v>
      </c>
      <c r="GI385" s="3">
        <v>2</v>
      </c>
      <c r="GJ385" s="3">
        <v>0</v>
      </c>
      <c r="GK385" s="3">
        <v>0</v>
      </c>
      <c r="GL385" s="3">
        <f t="shared" si="454"/>
        <v>0</v>
      </c>
      <c r="GM385" s="3">
        <f t="shared" si="455"/>
        <v>39298.120000000003</v>
      </c>
      <c r="GN385" s="3">
        <f t="shared" si="456"/>
        <v>0</v>
      </c>
      <c r="GO385" s="3">
        <f t="shared" si="457"/>
        <v>39298.120000000003</v>
      </c>
      <c r="GP385" s="3">
        <f t="shared" si="458"/>
        <v>0</v>
      </c>
      <c r="GR385" s="3">
        <v>0</v>
      </c>
      <c r="GS385" s="3">
        <v>3</v>
      </c>
      <c r="GT385" s="3">
        <v>0</v>
      </c>
      <c r="GU385" s="3" t="s">
        <v>3</v>
      </c>
      <c r="GV385" s="3">
        <f t="shared" si="459"/>
        <v>0</v>
      </c>
      <c r="GW385" s="3">
        <v>1</v>
      </c>
      <c r="GX385" s="3">
        <f t="shared" si="460"/>
        <v>0</v>
      </c>
      <c r="HA385" s="3">
        <v>0</v>
      </c>
      <c r="HB385" s="3">
        <v>0</v>
      </c>
      <c r="HC385" s="3">
        <f t="shared" si="461"/>
        <v>0</v>
      </c>
      <c r="HE385" s="3" t="s">
        <v>3</v>
      </c>
      <c r="HF385" s="3" t="s">
        <v>3</v>
      </c>
      <c r="HM385" s="3" t="s">
        <v>3</v>
      </c>
      <c r="HN385" s="3" t="s">
        <v>3</v>
      </c>
      <c r="HO385" s="3" t="s">
        <v>3</v>
      </c>
      <c r="HP385" s="3" t="s">
        <v>3</v>
      </c>
      <c r="HQ385" s="3" t="s">
        <v>3</v>
      </c>
      <c r="HS385" s="3">
        <v>0</v>
      </c>
      <c r="IK385" s="3">
        <v>0</v>
      </c>
    </row>
    <row r="386" spans="1:255" x14ac:dyDescent="0.25">
      <c r="A386" s="2">
        <v>17</v>
      </c>
      <c r="B386" s="2">
        <v>1</v>
      </c>
      <c r="C386" s="2">
        <f>ROW(SmtRes!A493)</f>
        <v>493</v>
      </c>
      <c r="D386" s="2">
        <f>ROW(EtalonRes!A643)</f>
        <v>643</v>
      </c>
      <c r="E386" s="2" t="s">
        <v>3</v>
      </c>
      <c r="F386" s="2" t="s">
        <v>73</v>
      </c>
      <c r="G386" s="2" t="s">
        <v>484</v>
      </c>
      <c r="H386" s="2" t="s">
        <v>75</v>
      </c>
      <c r="I386" s="2">
        <f>ROUND(6*20/10,9)</f>
        <v>12</v>
      </c>
      <c r="J386" s="2">
        <v>0</v>
      </c>
      <c r="K386" s="2">
        <f>ROUND(6*20/10,9)</f>
        <v>12</v>
      </c>
      <c r="L386" s="2"/>
      <c r="M386" s="2"/>
      <c r="N386" s="2"/>
      <c r="O386" s="2">
        <f t="shared" si="437"/>
        <v>1167.6500000000001</v>
      </c>
      <c r="P386" s="2">
        <f t="shared" si="438"/>
        <v>108.36</v>
      </c>
      <c r="Q386" s="2">
        <f>(ROUND((ROUND((((ET386*1.2))*AV386*I386),2)*BB386),2)+ROUND((ROUND(((AE386-((EU386*1.2)))*AV386*I386),2)*BS386),2))</f>
        <v>0.9</v>
      </c>
      <c r="R386" s="2">
        <f>(ROUND((ROUND((((EU386*1.2))*AV386*I386),2)*BS386),2)+ROUND((ROUND(((AE386-((EU386*1.2)))*AV386*I386),2)*BS386),2))</f>
        <v>0.15</v>
      </c>
      <c r="S386" s="2">
        <f t="shared" si="439"/>
        <v>1058.3900000000001</v>
      </c>
      <c r="T386" s="2">
        <f t="shared" si="440"/>
        <v>0</v>
      </c>
      <c r="U386" s="2">
        <f t="shared" si="441"/>
        <v>81.414720000000003</v>
      </c>
      <c r="V386" s="2">
        <f t="shared" si="442"/>
        <v>0</v>
      </c>
      <c r="W386" s="2">
        <f t="shared" si="443"/>
        <v>0</v>
      </c>
      <c r="X386" s="2">
        <f>(ROUND((((S386+ROUND((ROUND((((EU386*1.2))*AV386*I386),2)*BS386),2))*AT386)/100),2)+ROUND(((ROUND((ROUND(((AE386-((EU386*1.2)))*AV386*I386),2)*BS386),2)*AT386)/100),2))</f>
        <v>952.69</v>
      </c>
      <c r="Y386" s="2">
        <f>(ROUND((((S386+ROUND((ROUND((((EU386*1.2))*AV386*I386),2)*BS386),2))*AU386)/100),2)+ROUND(((ROUND((ROUND(((AE386-((EU386*1.2)))*AV386*I386),2)*BS386),2)*AU386)/100),2))</f>
        <v>486.93</v>
      </c>
      <c r="Z386" s="2"/>
      <c r="AA386" s="2">
        <v>-1</v>
      </c>
      <c r="AB386" s="2">
        <f t="shared" si="444"/>
        <v>93.341999999999999</v>
      </c>
      <c r="AC386" s="2">
        <f>ROUND(((ES386*1)),6)</f>
        <v>9.0299999999999994</v>
      </c>
      <c r="AD386" s="2">
        <f>ROUND(((((ET386*1.2))-((EU386*1.2)))+AE386),6)</f>
        <v>7.1999999999999995E-2</v>
      </c>
      <c r="AE386" s="2">
        <f t="shared" si="464"/>
        <v>1.2E-2</v>
      </c>
      <c r="AF386" s="2">
        <f t="shared" si="464"/>
        <v>84.24</v>
      </c>
      <c r="AG386" s="2">
        <f t="shared" si="445"/>
        <v>0</v>
      </c>
      <c r="AH386" s="2">
        <f t="shared" si="465"/>
        <v>6.48</v>
      </c>
      <c r="AI386" s="2">
        <f t="shared" si="465"/>
        <v>0</v>
      </c>
      <c r="AJ386" s="2">
        <f t="shared" si="446"/>
        <v>0</v>
      </c>
      <c r="AK386" s="2">
        <v>79.290000000000006</v>
      </c>
      <c r="AL386" s="2">
        <v>9.0299999999999994</v>
      </c>
      <c r="AM386" s="2">
        <v>0.06</v>
      </c>
      <c r="AN386" s="2">
        <v>0.01</v>
      </c>
      <c r="AO386" s="2">
        <v>70.2</v>
      </c>
      <c r="AP386" s="2">
        <v>0</v>
      </c>
      <c r="AQ386" s="2">
        <v>5.4</v>
      </c>
      <c r="AR386" s="2">
        <v>0</v>
      </c>
      <c r="AS386" s="2">
        <v>0</v>
      </c>
      <c r="AT386" s="2">
        <v>90</v>
      </c>
      <c r="AU386" s="2">
        <v>46</v>
      </c>
      <c r="AV386" s="2">
        <v>1.0469999999999999</v>
      </c>
      <c r="AW386" s="2">
        <v>1</v>
      </c>
      <c r="AX386" s="2"/>
      <c r="AY386" s="2"/>
      <c r="AZ386" s="2">
        <v>1</v>
      </c>
      <c r="BA386" s="2">
        <v>1</v>
      </c>
      <c r="BB386" s="2">
        <v>1</v>
      </c>
      <c r="BC386" s="2">
        <v>1</v>
      </c>
      <c r="BD386" s="2" t="s">
        <v>3</v>
      </c>
      <c r="BE386" s="2" t="s">
        <v>3</v>
      </c>
      <c r="BF386" s="2" t="s">
        <v>3</v>
      </c>
      <c r="BG386" s="2" t="s">
        <v>3</v>
      </c>
      <c r="BH386" s="2">
        <v>0</v>
      </c>
      <c r="BI386" s="2">
        <v>2</v>
      </c>
      <c r="BJ386" s="2" t="s">
        <v>76</v>
      </c>
      <c r="BK386" s="2"/>
      <c r="BL386" s="2"/>
      <c r="BM386" s="2">
        <v>68</v>
      </c>
      <c r="BN386" s="2">
        <v>0</v>
      </c>
      <c r="BO386" s="2" t="s">
        <v>73</v>
      </c>
      <c r="BP386" s="2">
        <v>1</v>
      </c>
      <c r="BQ386" s="2">
        <v>40</v>
      </c>
      <c r="BR386" s="2">
        <v>0</v>
      </c>
      <c r="BS386" s="2">
        <v>1</v>
      </c>
      <c r="BT386" s="2">
        <v>1</v>
      </c>
      <c r="BU386" s="2">
        <v>1</v>
      </c>
      <c r="BV386" s="2">
        <v>1</v>
      </c>
      <c r="BW386" s="2">
        <v>1</v>
      </c>
      <c r="BX386" s="2">
        <v>1</v>
      </c>
      <c r="BY386" s="2" t="s">
        <v>3</v>
      </c>
      <c r="BZ386" s="2">
        <v>90</v>
      </c>
      <c r="CA386" s="2">
        <v>46</v>
      </c>
      <c r="CB386" s="2" t="s">
        <v>3</v>
      </c>
      <c r="CC386" s="2"/>
      <c r="CD386" s="2"/>
      <c r="CE386" s="2">
        <v>1566</v>
      </c>
      <c r="CF386" s="2">
        <v>0</v>
      </c>
      <c r="CG386" s="2">
        <v>0</v>
      </c>
      <c r="CH386" s="2"/>
      <c r="CI386" s="2"/>
      <c r="CJ386" s="2"/>
      <c r="CK386" s="2"/>
      <c r="CL386" s="2"/>
      <c r="CM386" s="2">
        <v>0</v>
      </c>
      <c r="CN386" s="2" t="s">
        <v>1356</v>
      </c>
      <c r="CO386" s="2">
        <v>0</v>
      </c>
      <c r="CP386" s="2">
        <f t="shared" si="447"/>
        <v>1167.6500000000001</v>
      </c>
      <c r="CQ386" s="2">
        <f t="shared" si="448"/>
        <v>9.0299999999999994</v>
      </c>
      <c r="CR386" s="2">
        <f>(ROUND((ROUND((((ET386*1.2))*AV386*1),2)*BB386),2)+ROUND((ROUND(((AE386-((EU386*1.2)))*AV386*1),2)*BS386),2))</f>
        <v>0.08</v>
      </c>
      <c r="CS386" s="2">
        <f>(ROUND((ROUND((((EU386*1.2))*AV386*1),2)*BS386),2)+ROUND((ROUND(((AE386-((EU386*1.2)))*AV386*1),2)*BS386),2))</f>
        <v>0.01</v>
      </c>
      <c r="CT386" s="2">
        <f t="shared" si="449"/>
        <v>88.2</v>
      </c>
      <c r="CU386" s="2">
        <f t="shared" si="450"/>
        <v>0</v>
      </c>
      <c r="CV386" s="2">
        <f t="shared" si="451"/>
        <v>6.7845599999999999</v>
      </c>
      <c r="CW386" s="2">
        <f t="shared" si="452"/>
        <v>0</v>
      </c>
      <c r="CX386" s="2">
        <f t="shared" si="453"/>
        <v>0</v>
      </c>
      <c r="CY386" s="2">
        <f>(ROUND((((S386+ROUND((ROUND((((EU386*1.2))*AV386*1),2)*BS386),2))*AT386)/100),2)+ROUND(((ROUND((ROUND(((AE386-((EU386*1.2)))*AV386*1),2)*BS386),2)*AT386)/100),2))</f>
        <v>952.56</v>
      </c>
      <c r="CZ386" s="2">
        <f>(ROUND((((S386+ROUND((ROUND((((EU386*1.2))*AV386*1),2)*BS386),2))*AU386)/100),2)+ROUND(((ROUND((ROUND(((AE386-((EU386*1.2)))*AV386*1),2)*BS386),2)*AU386)/100),2))</f>
        <v>486.86</v>
      </c>
      <c r="DA386" s="2"/>
      <c r="DB386" s="2">
        <v>153</v>
      </c>
      <c r="DC386" s="2" t="s">
        <v>3</v>
      </c>
      <c r="DD386" s="2" t="s">
        <v>82</v>
      </c>
      <c r="DE386" s="2" t="s">
        <v>83</v>
      </c>
      <c r="DF386" s="2" t="s">
        <v>83</v>
      </c>
      <c r="DG386" s="2" t="s">
        <v>83</v>
      </c>
      <c r="DH386" s="2" t="s">
        <v>3</v>
      </c>
      <c r="DI386" s="2" t="s">
        <v>83</v>
      </c>
      <c r="DJ386" s="2" t="s">
        <v>83</v>
      </c>
      <c r="DK386" s="2" t="s">
        <v>3</v>
      </c>
      <c r="DL386" s="2" t="s">
        <v>3</v>
      </c>
      <c r="DM386" s="2" t="s">
        <v>3</v>
      </c>
      <c r="DN386" s="2">
        <v>0</v>
      </c>
      <c r="DO386" s="2">
        <v>0</v>
      </c>
      <c r="DP386" s="2">
        <v>1</v>
      </c>
      <c r="DQ386" s="2">
        <v>1</v>
      </c>
      <c r="DR386" s="2"/>
      <c r="DS386" s="2"/>
      <c r="DT386" s="2"/>
      <c r="DU386" s="2">
        <v>1013</v>
      </c>
      <c r="DV386" s="2" t="s">
        <v>75</v>
      </c>
      <c r="DW386" s="2" t="s">
        <v>75</v>
      </c>
      <c r="DX386" s="2">
        <v>1</v>
      </c>
      <c r="DY386" s="2"/>
      <c r="DZ386" s="2" t="s">
        <v>3</v>
      </c>
      <c r="EA386" s="2" t="s">
        <v>3</v>
      </c>
      <c r="EB386" s="2" t="s">
        <v>3</v>
      </c>
      <c r="EC386" s="2" t="s">
        <v>3</v>
      </c>
      <c r="ED386" s="2"/>
      <c r="EE386" s="2">
        <v>55393972</v>
      </c>
      <c r="EF386" s="2">
        <v>40</v>
      </c>
      <c r="EG386" s="2" t="s">
        <v>31</v>
      </c>
      <c r="EH386" s="2">
        <v>0</v>
      </c>
      <c r="EI386" s="2" t="s">
        <v>3</v>
      </c>
      <c r="EJ386" s="2">
        <v>2</v>
      </c>
      <c r="EK386" s="2">
        <v>68</v>
      </c>
      <c r="EL386" s="2" t="s">
        <v>54</v>
      </c>
      <c r="EM386" s="2" t="s">
        <v>55</v>
      </c>
      <c r="EN386" s="2"/>
      <c r="EO386" s="2" t="s">
        <v>87</v>
      </c>
      <c r="EP386" s="2"/>
      <c r="EQ386" s="2">
        <v>132096</v>
      </c>
      <c r="ER386" s="2">
        <v>79.290000000000006</v>
      </c>
      <c r="ES386" s="2">
        <v>9.0299999999999994</v>
      </c>
      <c r="ET386" s="2">
        <v>0.06</v>
      </c>
      <c r="EU386" s="2">
        <v>0.01</v>
      </c>
      <c r="EV386" s="2">
        <v>70.2</v>
      </c>
      <c r="EW386" s="2">
        <v>5.4</v>
      </c>
      <c r="EX386" s="2">
        <v>0</v>
      </c>
      <c r="EY386" s="2">
        <v>0</v>
      </c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>
        <v>0</v>
      </c>
      <c r="FR386" s="2">
        <v>0</v>
      </c>
      <c r="FS386" s="2">
        <v>0</v>
      </c>
      <c r="FT386" s="2"/>
      <c r="FU386" s="2"/>
      <c r="FV386" s="2"/>
      <c r="FW386" s="2"/>
      <c r="FX386" s="2">
        <v>90</v>
      </c>
      <c r="FY386" s="2">
        <v>46</v>
      </c>
      <c r="FZ386" s="2"/>
      <c r="GA386" s="2" t="s">
        <v>3</v>
      </c>
      <c r="GB386" s="2"/>
      <c r="GC386" s="2"/>
      <c r="GD386" s="2">
        <v>1</v>
      </c>
      <c r="GE386" s="2"/>
      <c r="GF386" s="2">
        <v>-974439320</v>
      </c>
      <c r="GG386" s="2">
        <v>2</v>
      </c>
      <c r="GH386" s="2">
        <v>1</v>
      </c>
      <c r="GI386" s="2">
        <v>2</v>
      </c>
      <c r="GJ386" s="2">
        <v>0</v>
      </c>
      <c r="GK386" s="2">
        <v>0</v>
      </c>
      <c r="GL386" s="2">
        <f t="shared" si="454"/>
        <v>0</v>
      </c>
      <c r="GM386" s="2">
        <f t="shared" si="455"/>
        <v>2607.27</v>
      </c>
      <c r="GN386" s="2">
        <f t="shared" si="456"/>
        <v>0</v>
      </c>
      <c r="GO386" s="2">
        <f t="shared" si="457"/>
        <v>2607.27</v>
      </c>
      <c r="GP386" s="2">
        <f t="shared" si="458"/>
        <v>0</v>
      </c>
      <c r="GQ386" s="2"/>
      <c r="GR386" s="2">
        <v>0</v>
      </c>
      <c r="GS386" s="2">
        <v>3</v>
      </c>
      <c r="GT386" s="2">
        <v>0</v>
      </c>
      <c r="GU386" s="2" t="s">
        <v>3</v>
      </c>
      <c r="GV386" s="2">
        <f t="shared" si="459"/>
        <v>0</v>
      </c>
      <c r="GW386" s="2">
        <v>1</v>
      </c>
      <c r="GX386" s="2">
        <f t="shared" si="460"/>
        <v>0</v>
      </c>
      <c r="GY386" s="2"/>
      <c r="GZ386" s="2"/>
      <c r="HA386" s="2">
        <v>0</v>
      </c>
      <c r="HB386" s="2">
        <v>0</v>
      </c>
      <c r="HC386" s="2">
        <f t="shared" si="461"/>
        <v>0</v>
      </c>
      <c r="HD386" s="2"/>
      <c r="HE386" s="2" t="s">
        <v>3</v>
      </c>
      <c r="HF386" s="2" t="s">
        <v>3</v>
      </c>
      <c r="HG386" s="2"/>
      <c r="HH386" s="2"/>
      <c r="HI386" s="2"/>
      <c r="HJ386" s="2"/>
      <c r="HK386" s="2"/>
      <c r="HL386" s="2"/>
      <c r="HM386" s="2" t="s">
        <v>3</v>
      </c>
      <c r="HN386" s="2" t="s">
        <v>3</v>
      </c>
      <c r="HO386" s="2" t="s">
        <v>3</v>
      </c>
      <c r="HP386" s="2" t="s">
        <v>3</v>
      </c>
      <c r="HQ386" s="2" t="s">
        <v>3</v>
      </c>
      <c r="HR386" s="2"/>
      <c r="HS386" s="2">
        <v>0</v>
      </c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>
        <v>0</v>
      </c>
      <c r="IL386" s="2"/>
      <c r="IM386" s="2"/>
      <c r="IN386" s="2"/>
      <c r="IO386" s="2"/>
      <c r="IP386" s="2"/>
      <c r="IQ386" s="2"/>
      <c r="IR386" s="2"/>
      <c r="IS386" s="2"/>
      <c r="IT386" s="2"/>
      <c r="IU386" s="2"/>
    </row>
    <row r="387" spans="1:255" x14ac:dyDescent="0.25">
      <c r="A387" s="3">
        <v>17</v>
      </c>
      <c r="B387" s="3">
        <v>1</v>
      </c>
      <c r="C387" s="3">
        <f>ROW(SmtRes!A494)</f>
        <v>494</v>
      </c>
      <c r="D387" s="3">
        <f>ROW(EtalonRes!A644)</f>
        <v>644</v>
      </c>
      <c r="E387" s="3" t="s">
        <v>3</v>
      </c>
      <c r="F387" s="3" t="s">
        <v>73</v>
      </c>
      <c r="G387" s="3" t="s">
        <v>484</v>
      </c>
      <c r="H387" s="3" t="s">
        <v>75</v>
      </c>
      <c r="I387" s="3">
        <f>ROUND(6*20/10,9)</f>
        <v>12</v>
      </c>
      <c r="J387" s="3">
        <v>0</v>
      </c>
      <c r="K387" s="3">
        <f>ROUND(6*20/10,9)</f>
        <v>12</v>
      </c>
      <c r="O387" s="3">
        <f t="shared" si="437"/>
        <v>60723.19</v>
      </c>
      <c r="P387" s="3">
        <f t="shared" si="438"/>
        <v>1066.26</v>
      </c>
      <c r="Q387" s="3">
        <f>(ROUND((ROUND((((ET387*1.2))*AV387*I387),2)*BB387),2)+ROUND((ROUND(((AE387-((EU387*1.2)))*AV387*I387),2)*BS387),2))</f>
        <v>16.649999999999999</v>
      </c>
      <c r="R387" s="3">
        <f>(ROUND((ROUND((((EU387*1.2))*AV387*I387),2)*BS387),2)+ROUND((ROUND(((AE387-((EU387*1.2)))*AV387*I387),2)*BS387),2))</f>
        <v>8.4499999999999993</v>
      </c>
      <c r="S387" s="3">
        <f t="shared" si="439"/>
        <v>59640.28</v>
      </c>
      <c r="T387" s="3">
        <f t="shared" si="440"/>
        <v>0</v>
      </c>
      <c r="U387" s="3">
        <f t="shared" si="441"/>
        <v>81.414720000000003</v>
      </c>
      <c r="V387" s="3">
        <f t="shared" si="442"/>
        <v>0</v>
      </c>
      <c r="W387" s="3">
        <f t="shared" si="443"/>
        <v>0</v>
      </c>
      <c r="X387" s="3">
        <f>(ROUND((((S387+ROUND((ROUND((((EU387*1.2))*AV387*I387),2)*BS387),2))*AT387)/100),2)+ROUND(((ROUND((ROUND(((AE387-((EU387*1.2)))*AV387*I387),2)*BS387),2)*AT387)/100),2))</f>
        <v>53683.86</v>
      </c>
      <c r="Y387" s="3">
        <f>(ROUND((((S387+ROUND((ROUND((((EU387*1.2))*AV387*I387),2)*BS387),2))*AU387)/100),2)+ROUND(((ROUND((ROUND(((AE387-((EU387*1.2)))*AV387*I387),2)*BS387),2)*AU387)/100),2))</f>
        <v>27438.42</v>
      </c>
      <c r="AA387" s="3">
        <v>-1</v>
      </c>
      <c r="AB387" s="3">
        <f t="shared" si="444"/>
        <v>93.341999999999999</v>
      </c>
      <c r="AC387" s="3">
        <f>ROUND(((ES387*1)),6)</f>
        <v>9.0299999999999994</v>
      </c>
      <c r="AD387" s="3">
        <f>ROUND(((((ET387*1.2))-((EU387*1.2)))+AE387),6)</f>
        <v>7.1999999999999995E-2</v>
      </c>
      <c r="AE387" s="3">
        <f t="shared" si="464"/>
        <v>1.2E-2</v>
      </c>
      <c r="AF387" s="3">
        <f t="shared" si="464"/>
        <v>84.24</v>
      </c>
      <c r="AG387" s="3">
        <f t="shared" si="445"/>
        <v>0</v>
      </c>
      <c r="AH387" s="3">
        <f t="shared" si="465"/>
        <v>6.48</v>
      </c>
      <c r="AI387" s="3">
        <f t="shared" si="465"/>
        <v>0</v>
      </c>
      <c r="AJ387" s="3">
        <f t="shared" si="446"/>
        <v>0</v>
      </c>
      <c r="AK387" s="3">
        <v>79.290000000000006</v>
      </c>
      <c r="AL387" s="3">
        <v>9.0299999999999994</v>
      </c>
      <c r="AM387" s="3">
        <v>0.06</v>
      </c>
      <c r="AN387" s="3">
        <v>0.01</v>
      </c>
      <c r="AO387" s="3">
        <v>70.2</v>
      </c>
      <c r="AP387" s="3">
        <v>0</v>
      </c>
      <c r="AQ387" s="3">
        <v>5.4</v>
      </c>
      <c r="AR387" s="3">
        <v>0</v>
      </c>
      <c r="AS387" s="3">
        <v>0</v>
      </c>
      <c r="AT387" s="3">
        <v>90</v>
      </c>
      <c r="AU387" s="3">
        <v>46</v>
      </c>
      <c r="AV387" s="3">
        <v>1.0469999999999999</v>
      </c>
      <c r="AW387" s="3">
        <v>1</v>
      </c>
      <c r="AZ387" s="3">
        <v>1</v>
      </c>
      <c r="BA387" s="3">
        <v>56.35</v>
      </c>
      <c r="BB387" s="3">
        <v>18.5</v>
      </c>
      <c r="BC387" s="3">
        <v>9.84</v>
      </c>
      <c r="BD387" s="3" t="s">
        <v>3</v>
      </c>
      <c r="BE387" s="3" t="s">
        <v>3</v>
      </c>
      <c r="BF387" s="3" t="s">
        <v>3</v>
      </c>
      <c r="BG387" s="3" t="s">
        <v>3</v>
      </c>
      <c r="BH387" s="3">
        <v>0</v>
      </c>
      <c r="BI387" s="3">
        <v>2</v>
      </c>
      <c r="BJ387" s="3" t="s">
        <v>76</v>
      </c>
      <c r="BM387" s="3">
        <v>68</v>
      </c>
      <c r="BN387" s="3">
        <v>0</v>
      </c>
      <c r="BO387" s="3" t="s">
        <v>73</v>
      </c>
      <c r="BP387" s="3">
        <v>1</v>
      </c>
      <c r="BQ387" s="3">
        <v>40</v>
      </c>
      <c r="BR387" s="3">
        <v>0</v>
      </c>
      <c r="BS387" s="3">
        <v>56.35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 t="s">
        <v>3</v>
      </c>
      <c r="BZ387" s="3">
        <v>90</v>
      </c>
      <c r="CA387" s="3">
        <v>46</v>
      </c>
      <c r="CB387" s="3" t="s">
        <v>3</v>
      </c>
      <c r="CE387" s="3">
        <v>1566</v>
      </c>
      <c r="CF387" s="3">
        <v>0</v>
      </c>
      <c r="CG387" s="3">
        <v>0</v>
      </c>
      <c r="CM387" s="3">
        <v>0</v>
      </c>
      <c r="CN387" s="3" t="s">
        <v>1356</v>
      </c>
      <c r="CO387" s="3">
        <v>0</v>
      </c>
      <c r="CP387" s="3">
        <f t="shared" si="447"/>
        <v>60723.19</v>
      </c>
      <c r="CQ387" s="3">
        <f t="shared" si="448"/>
        <v>88.86</v>
      </c>
      <c r="CR387" s="3">
        <f>(ROUND((ROUND((((ET387*1.2))*AV387*1),2)*BB387),2)+ROUND((ROUND(((AE387-((EU387*1.2)))*AV387*1),2)*BS387),2))</f>
        <v>1.48</v>
      </c>
      <c r="CS387" s="3">
        <f>(ROUND((ROUND((((EU387*1.2))*AV387*1),2)*BS387),2)+ROUND((ROUND(((AE387-((EU387*1.2)))*AV387*1),2)*BS387),2))</f>
        <v>0.56000000000000005</v>
      </c>
      <c r="CT387" s="3">
        <f t="shared" si="449"/>
        <v>4970.07</v>
      </c>
      <c r="CU387" s="3">
        <f t="shared" si="450"/>
        <v>0</v>
      </c>
      <c r="CV387" s="3">
        <f t="shared" si="451"/>
        <v>6.7845599999999999</v>
      </c>
      <c r="CW387" s="3">
        <f t="shared" si="452"/>
        <v>0</v>
      </c>
      <c r="CX387" s="3">
        <f t="shared" si="453"/>
        <v>0</v>
      </c>
      <c r="CY387" s="3">
        <f>(ROUND((((S387+ROUND((ROUND((((EU387*1.2))*AV387*1),2)*BS387),2))*AT387)/100),2)+ROUND(((ROUND((ROUND(((AE387-((EU387*1.2)))*AV387*1),2)*BS387),2)*AT387)/100),2))</f>
        <v>53676.76</v>
      </c>
      <c r="CZ387" s="3">
        <f>(ROUND((((S387+ROUND((ROUND((((EU387*1.2))*AV387*1),2)*BS387),2))*AU387)/100),2)+ROUND(((ROUND((ROUND(((AE387-((EU387*1.2)))*AV387*1),2)*BS387),2)*AU387)/100),2))</f>
        <v>27434.79</v>
      </c>
      <c r="DB387" s="3">
        <v>154</v>
      </c>
      <c r="DC387" s="3" t="s">
        <v>3</v>
      </c>
      <c r="DD387" s="3" t="s">
        <v>82</v>
      </c>
      <c r="DE387" s="3" t="s">
        <v>83</v>
      </c>
      <c r="DF387" s="3" t="s">
        <v>83</v>
      </c>
      <c r="DG387" s="3" t="s">
        <v>83</v>
      </c>
      <c r="DH387" s="3" t="s">
        <v>3</v>
      </c>
      <c r="DI387" s="3" t="s">
        <v>83</v>
      </c>
      <c r="DJ387" s="3" t="s">
        <v>83</v>
      </c>
      <c r="DK387" s="3" t="s">
        <v>3</v>
      </c>
      <c r="DL387" s="3" t="s">
        <v>3</v>
      </c>
      <c r="DM387" s="3" t="s">
        <v>3</v>
      </c>
      <c r="DN387" s="3">
        <v>0</v>
      </c>
      <c r="DO387" s="3">
        <v>0</v>
      </c>
      <c r="DP387" s="3">
        <v>1</v>
      </c>
      <c r="DQ387" s="3">
        <v>1</v>
      </c>
      <c r="DU387" s="3">
        <v>1013</v>
      </c>
      <c r="DV387" s="3" t="s">
        <v>75</v>
      </c>
      <c r="DW387" s="3" t="s">
        <v>75</v>
      </c>
      <c r="DX387" s="3">
        <v>1</v>
      </c>
      <c r="DZ387" s="3" t="s">
        <v>3</v>
      </c>
      <c r="EA387" s="3" t="s">
        <v>3</v>
      </c>
      <c r="EB387" s="3" t="s">
        <v>3</v>
      </c>
      <c r="EC387" s="3" t="s">
        <v>3</v>
      </c>
      <c r="EE387" s="3">
        <v>55393972</v>
      </c>
      <c r="EF387" s="3">
        <v>40</v>
      </c>
      <c r="EG387" s="3" t="s">
        <v>31</v>
      </c>
      <c r="EH387" s="3">
        <v>0</v>
      </c>
      <c r="EI387" s="3" t="s">
        <v>3</v>
      </c>
      <c r="EJ387" s="3">
        <v>2</v>
      </c>
      <c r="EK387" s="3">
        <v>68</v>
      </c>
      <c r="EL387" s="3" t="s">
        <v>54</v>
      </c>
      <c r="EM387" s="3" t="s">
        <v>55</v>
      </c>
      <c r="EO387" s="3" t="s">
        <v>87</v>
      </c>
      <c r="EQ387" s="3">
        <v>132096</v>
      </c>
      <c r="ER387" s="3">
        <v>79.290000000000006</v>
      </c>
      <c r="ES387" s="3">
        <v>9.0299999999999994</v>
      </c>
      <c r="ET387" s="3">
        <v>0.06</v>
      </c>
      <c r="EU387" s="3">
        <v>0.01</v>
      </c>
      <c r="EV387" s="3">
        <v>70.2</v>
      </c>
      <c r="EW387" s="3">
        <v>5.4</v>
      </c>
      <c r="EX387" s="3">
        <v>0</v>
      </c>
      <c r="EY387" s="3">
        <v>0</v>
      </c>
      <c r="FQ387" s="3">
        <v>0</v>
      </c>
      <c r="FR387" s="3">
        <v>0</v>
      </c>
      <c r="FS387" s="3">
        <v>0</v>
      </c>
      <c r="FX387" s="3">
        <v>90</v>
      </c>
      <c r="FY387" s="3">
        <v>46</v>
      </c>
      <c r="GA387" s="3" t="s">
        <v>3</v>
      </c>
      <c r="GD387" s="3">
        <v>1</v>
      </c>
      <c r="GF387" s="3">
        <v>-974439320</v>
      </c>
      <c r="GG387" s="3">
        <v>2</v>
      </c>
      <c r="GH387" s="3">
        <v>1</v>
      </c>
      <c r="GI387" s="3">
        <v>2</v>
      </c>
      <c r="GJ387" s="3">
        <v>0</v>
      </c>
      <c r="GK387" s="3">
        <v>0</v>
      </c>
      <c r="GL387" s="3">
        <f t="shared" si="454"/>
        <v>0</v>
      </c>
      <c r="GM387" s="3">
        <f t="shared" si="455"/>
        <v>141845.47</v>
      </c>
      <c r="GN387" s="3">
        <f t="shared" si="456"/>
        <v>0</v>
      </c>
      <c r="GO387" s="3">
        <f t="shared" si="457"/>
        <v>141845.47</v>
      </c>
      <c r="GP387" s="3">
        <f t="shared" si="458"/>
        <v>0</v>
      </c>
      <c r="GR387" s="3">
        <v>0</v>
      </c>
      <c r="GS387" s="3">
        <v>3</v>
      </c>
      <c r="GT387" s="3">
        <v>0</v>
      </c>
      <c r="GU387" s="3" t="s">
        <v>3</v>
      </c>
      <c r="GV387" s="3">
        <f t="shared" si="459"/>
        <v>0</v>
      </c>
      <c r="GW387" s="3">
        <v>1</v>
      </c>
      <c r="GX387" s="3">
        <f t="shared" si="460"/>
        <v>0</v>
      </c>
      <c r="HA387" s="3">
        <v>0</v>
      </c>
      <c r="HB387" s="3">
        <v>0</v>
      </c>
      <c r="HC387" s="3">
        <f t="shared" si="461"/>
        <v>0</v>
      </c>
      <c r="HE387" s="3" t="s">
        <v>3</v>
      </c>
      <c r="HF387" s="3" t="s">
        <v>3</v>
      </c>
      <c r="HM387" s="3" t="s">
        <v>3</v>
      </c>
      <c r="HN387" s="3" t="s">
        <v>3</v>
      </c>
      <c r="HO387" s="3" t="s">
        <v>3</v>
      </c>
      <c r="HP387" s="3" t="s">
        <v>3</v>
      </c>
      <c r="HQ387" s="3" t="s">
        <v>3</v>
      </c>
      <c r="HS387" s="3">
        <v>0</v>
      </c>
      <c r="IK387" s="3">
        <v>0</v>
      </c>
    </row>
    <row r="388" spans="1:255" x14ac:dyDescent="0.25">
      <c r="A388" s="2">
        <v>17</v>
      </c>
      <c r="B388" s="2">
        <v>1</v>
      </c>
      <c r="C388" s="2"/>
      <c r="D388" s="2"/>
      <c r="E388" s="2" t="s">
        <v>485</v>
      </c>
      <c r="F388" s="2" t="s">
        <v>486</v>
      </c>
      <c r="G388" s="2" t="s">
        <v>487</v>
      </c>
      <c r="H388" s="2" t="s">
        <v>216</v>
      </c>
      <c r="I388" s="2">
        <v>20</v>
      </c>
      <c r="J388" s="2">
        <v>0</v>
      </c>
      <c r="K388" s="2">
        <v>20</v>
      </c>
      <c r="L388" s="2"/>
      <c r="M388" s="2"/>
      <c r="N388" s="2"/>
      <c r="O388" s="2">
        <f t="shared" si="437"/>
        <v>14085.6</v>
      </c>
      <c r="P388" s="2">
        <f t="shared" si="438"/>
        <v>14085.6</v>
      </c>
      <c r="Q388" s="2">
        <f>(ROUND((ROUND(((ET388)*AV388*I388),2)*BB388),2)+ROUND((ROUND(((AE388-(EU388))*AV388*I388),2)*BS388),2))</f>
        <v>0</v>
      </c>
      <c r="R388" s="2">
        <f>(ROUND((ROUND(((EU388)*AV388*I388),2)*BS388),2)+ROUND((ROUND(((AE388-(EU388))*AV388*I388),2)*BS388),2))</f>
        <v>0</v>
      </c>
      <c r="S388" s="2">
        <f t="shared" si="439"/>
        <v>0</v>
      </c>
      <c r="T388" s="2">
        <f t="shared" si="440"/>
        <v>0</v>
      </c>
      <c r="U388" s="2">
        <f t="shared" si="441"/>
        <v>0</v>
      </c>
      <c r="V388" s="2">
        <f t="shared" si="442"/>
        <v>0</v>
      </c>
      <c r="W388" s="2">
        <f t="shared" si="443"/>
        <v>0</v>
      </c>
      <c r="X388" s="2">
        <f>(ROUND((((S388+ROUND((ROUND(((EU388)*AV388*I388),2)*BS388),2))*AT388)/100),2)+ROUND(((ROUND((ROUND(((AE388-(EU388))*AV388*I388),2)*BS388),2)*AT388)/100),2))</f>
        <v>0</v>
      </c>
      <c r="Y388" s="2">
        <f>(ROUND((((S388+ROUND((ROUND(((EU388)*AV388*I388),2)*BS388),2))*AU388)/100),2)+ROUND(((ROUND((ROUND(((AE388-(EU388))*AV388*I388),2)*BS388),2)*AU388)/100),2))</f>
        <v>0</v>
      </c>
      <c r="Z388" s="2"/>
      <c r="AA388" s="2">
        <v>55944368</v>
      </c>
      <c r="AB388" s="2">
        <f t="shared" si="444"/>
        <v>704.28</v>
      </c>
      <c r="AC388" s="2">
        <f>ROUND((ES388),6)</f>
        <v>704.28</v>
      </c>
      <c r="AD388" s="2">
        <f>ROUND((((ET388)-(EU388))+AE388),6)</f>
        <v>0</v>
      </c>
      <c r="AE388" s="2">
        <f>ROUND((EU388),6)</f>
        <v>0</v>
      </c>
      <c r="AF388" s="2">
        <f>ROUND((EV388),6)</f>
        <v>0</v>
      </c>
      <c r="AG388" s="2">
        <f t="shared" si="445"/>
        <v>0</v>
      </c>
      <c r="AH388" s="2">
        <f>(EW388)</f>
        <v>0</v>
      </c>
      <c r="AI388" s="2">
        <f>(EX388)</f>
        <v>0</v>
      </c>
      <c r="AJ388" s="2">
        <f t="shared" si="446"/>
        <v>0</v>
      </c>
      <c r="AK388" s="2">
        <v>704.28</v>
      </c>
      <c r="AL388" s="2">
        <v>704.28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1</v>
      </c>
      <c r="AW388" s="2">
        <v>1</v>
      </c>
      <c r="AX388" s="2"/>
      <c r="AY388" s="2"/>
      <c r="AZ388" s="2">
        <v>1</v>
      </c>
      <c r="BA388" s="2">
        <v>1</v>
      </c>
      <c r="BB388" s="2">
        <v>1</v>
      </c>
      <c r="BC388" s="2">
        <v>1</v>
      </c>
      <c r="BD388" s="2" t="s">
        <v>3</v>
      </c>
      <c r="BE388" s="2" t="s">
        <v>3</v>
      </c>
      <c r="BF388" s="2" t="s">
        <v>3</v>
      </c>
      <c r="BG388" s="2" t="s">
        <v>3</v>
      </c>
      <c r="BH388" s="2">
        <v>3</v>
      </c>
      <c r="BI388" s="2">
        <v>3</v>
      </c>
      <c r="BJ388" s="2" t="s">
        <v>486</v>
      </c>
      <c r="BK388" s="2"/>
      <c r="BL388" s="2"/>
      <c r="BM388" s="2">
        <v>400007</v>
      </c>
      <c r="BN388" s="2">
        <v>0</v>
      </c>
      <c r="BO388" s="2" t="s">
        <v>3</v>
      </c>
      <c r="BP388" s="2">
        <v>0</v>
      </c>
      <c r="BQ388" s="2">
        <v>214</v>
      </c>
      <c r="BR388" s="2">
        <v>0</v>
      </c>
      <c r="BS388" s="2">
        <v>1</v>
      </c>
      <c r="BT388" s="2">
        <v>1</v>
      </c>
      <c r="BU388" s="2">
        <v>1</v>
      </c>
      <c r="BV388" s="2">
        <v>1</v>
      </c>
      <c r="BW388" s="2">
        <v>1</v>
      </c>
      <c r="BX388" s="2">
        <v>1</v>
      </c>
      <c r="BY388" s="2" t="s">
        <v>3</v>
      </c>
      <c r="BZ388" s="2">
        <v>0</v>
      </c>
      <c r="CA388" s="2">
        <v>0</v>
      </c>
      <c r="CB388" s="2" t="s">
        <v>3</v>
      </c>
      <c r="CC388" s="2"/>
      <c r="CD388" s="2"/>
      <c r="CE388" s="2">
        <v>1566</v>
      </c>
      <c r="CF388" s="2">
        <v>0</v>
      </c>
      <c r="CG388" s="2">
        <v>0</v>
      </c>
      <c r="CH388" s="2"/>
      <c r="CI388" s="2"/>
      <c r="CJ388" s="2"/>
      <c r="CK388" s="2"/>
      <c r="CL388" s="2"/>
      <c r="CM388" s="2">
        <v>0</v>
      </c>
      <c r="CN388" s="2" t="s">
        <v>3</v>
      </c>
      <c r="CO388" s="2">
        <v>0</v>
      </c>
      <c r="CP388" s="2">
        <f t="shared" si="447"/>
        <v>14085.6</v>
      </c>
      <c r="CQ388" s="2">
        <f t="shared" si="448"/>
        <v>704.28</v>
      </c>
      <c r="CR388" s="2">
        <f>(ROUND((ROUND(((ET388)*AV388*1),2)*BB388),2)+ROUND((ROUND(((AE388-(EU388))*AV388*1),2)*BS388),2))</f>
        <v>0</v>
      </c>
      <c r="CS388" s="2">
        <f>(ROUND((ROUND(((EU388)*AV388*1),2)*BS388),2)+ROUND((ROUND(((AE388-(EU388))*AV388*1),2)*BS388),2))</f>
        <v>0</v>
      </c>
      <c r="CT388" s="2">
        <f t="shared" si="449"/>
        <v>0</v>
      </c>
      <c r="CU388" s="2">
        <f t="shared" si="450"/>
        <v>0</v>
      </c>
      <c r="CV388" s="2">
        <f t="shared" si="451"/>
        <v>0</v>
      </c>
      <c r="CW388" s="2">
        <f t="shared" si="452"/>
        <v>0</v>
      </c>
      <c r="CX388" s="2">
        <f t="shared" si="453"/>
        <v>0</v>
      </c>
      <c r="CY388" s="2">
        <f>(ROUND((((S388+ROUND((ROUND(((EU388)*AV388*1),2)*BS388),2))*AT388)/100),2)+ROUND(((ROUND((ROUND(((AE388-(EU388))*AV388*1),2)*BS388),2)*AT388)/100),2))</f>
        <v>0</v>
      </c>
      <c r="CZ388" s="2">
        <f>(ROUND((((S388+ROUND((ROUND(((EU388)*AV388*1),2)*BS388),2))*AU388)/100),2)+ROUND(((ROUND((ROUND(((AE388-(EU388))*AV388*1),2)*BS388),2)*AU388)/100),2))</f>
        <v>0</v>
      </c>
      <c r="DA388" s="2"/>
      <c r="DB388" s="2"/>
      <c r="DC388" s="2" t="s">
        <v>3</v>
      </c>
      <c r="DD388" s="2" t="s">
        <v>3</v>
      </c>
      <c r="DE388" s="2" t="s">
        <v>3</v>
      </c>
      <c r="DF388" s="2" t="s">
        <v>3</v>
      </c>
      <c r="DG388" s="2" t="s">
        <v>3</v>
      </c>
      <c r="DH388" s="2" t="s">
        <v>3</v>
      </c>
      <c r="DI388" s="2" t="s">
        <v>3</v>
      </c>
      <c r="DJ388" s="2" t="s">
        <v>3</v>
      </c>
      <c r="DK388" s="2" t="s">
        <v>3</v>
      </c>
      <c r="DL388" s="2" t="s">
        <v>3</v>
      </c>
      <c r="DM388" s="2" t="s">
        <v>3</v>
      </c>
      <c r="DN388" s="2">
        <v>0</v>
      </c>
      <c r="DO388" s="2">
        <v>0</v>
      </c>
      <c r="DP388" s="2">
        <v>1</v>
      </c>
      <c r="DQ388" s="2">
        <v>1</v>
      </c>
      <c r="DR388" s="2"/>
      <c r="DS388" s="2"/>
      <c r="DT388" s="2"/>
      <c r="DU388" s="2">
        <v>1013</v>
      </c>
      <c r="DV388" s="2" t="s">
        <v>216</v>
      </c>
      <c r="DW388" s="2" t="s">
        <v>216</v>
      </c>
      <c r="DX388" s="2">
        <v>1</v>
      </c>
      <c r="DY388" s="2"/>
      <c r="DZ388" s="2" t="s">
        <v>3</v>
      </c>
      <c r="EA388" s="2" t="s">
        <v>3</v>
      </c>
      <c r="EB388" s="2" t="s">
        <v>3</v>
      </c>
      <c r="EC388" s="2" t="s">
        <v>3</v>
      </c>
      <c r="ED388" s="2"/>
      <c r="EE388" s="2">
        <v>55393904</v>
      </c>
      <c r="EF388" s="2">
        <v>214</v>
      </c>
      <c r="EG388" s="2" t="s">
        <v>217</v>
      </c>
      <c r="EH388" s="2">
        <v>0</v>
      </c>
      <c r="EI388" s="2" t="s">
        <v>3</v>
      </c>
      <c r="EJ388" s="2">
        <v>3</v>
      </c>
      <c r="EK388" s="2">
        <v>400007</v>
      </c>
      <c r="EL388" s="2" t="s">
        <v>217</v>
      </c>
      <c r="EM388" s="2" t="s">
        <v>218</v>
      </c>
      <c r="EN388" s="2"/>
      <c r="EO388" s="2" t="s">
        <v>3</v>
      </c>
      <c r="EP388" s="2"/>
      <c r="EQ388" s="2">
        <v>131088</v>
      </c>
      <c r="ER388" s="2">
        <v>0</v>
      </c>
      <c r="ES388" s="2">
        <v>704.28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>
        <v>0</v>
      </c>
      <c r="FR388" s="2">
        <f>P388</f>
        <v>14085.6</v>
      </c>
      <c r="FS388" s="2">
        <v>0</v>
      </c>
      <c r="FT388" s="2"/>
      <c r="FU388" s="2"/>
      <c r="FV388" s="2"/>
      <c r="FW388" s="2"/>
      <c r="FX388" s="2">
        <v>0</v>
      </c>
      <c r="FY388" s="2">
        <v>0</v>
      </c>
      <c r="FZ388" s="2"/>
      <c r="GA388" s="2" t="s">
        <v>488</v>
      </c>
      <c r="GB388" s="2"/>
      <c r="GC388" s="2"/>
      <c r="GD388" s="2">
        <v>1</v>
      </c>
      <c r="GE388" s="2"/>
      <c r="GF388" s="2">
        <v>-1367899164</v>
      </c>
      <c r="GG388" s="2">
        <v>2</v>
      </c>
      <c r="GH388" s="2">
        <v>4</v>
      </c>
      <c r="GI388" s="2">
        <v>-2</v>
      </c>
      <c r="GJ388" s="2">
        <v>0</v>
      </c>
      <c r="GK388" s="2">
        <v>0</v>
      </c>
      <c r="GL388" s="2">
        <f t="shared" si="454"/>
        <v>0</v>
      </c>
      <c r="GM388" s="2">
        <f t="shared" si="455"/>
        <v>14085.6</v>
      </c>
      <c r="GN388" s="2">
        <f t="shared" si="456"/>
        <v>0</v>
      </c>
      <c r="GO388" s="2">
        <f t="shared" si="457"/>
        <v>0</v>
      </c>
      <c r="GP388" s="2">
        <f t="shared" si="458"/>
        <v>0</v>
      </c>
      <c r="GQ388" s="2"/>
      <c r="GR388" s="2">
        <v>1</v>
      </c>
      <c r="GS388" s="2">
        <v>2</v>
      </c>
      <c r="GT388" s="2">
        <v>0</v>
      </c>
      <c r="GU388" s="2" t="s">
        <v>3</v>
      </c>
      <c r="GV388" s="2">
        <f t="shared" si="459"/>
        <v>0</v>
      </c>
      <c r="GW388" s="2">
        <v>1</v>
      </c>
      <c r="GX388" s="2">
        <f t="shared" si="460"/>
        <v>0</v>
      </c>
      <c r="GY388" s="2"/>
      <c r="GZ388" s="2"/>
      <c r="HA388" s="2">
        <v>0</v>
      </c>
      <c r="HB388" s="2">
        <v>0</v>
      </c>
      <c r="HC388" s="2">
        <f t="shared" si="461"/>
        <v>0</v>
      </c>
      <c r="HD388" s="2"/>
      <c r="HE388" s="2" t="s">
        <v>37</v>
      </c>
      <c r="HF388" s="2" t="s">
        <v>220</v>
      </c>
      <c r="HG388" s="2"/>
      <c r="HH388" s="2"/>
      <c r="HI388" s="2"/>
      <c r="HJ388" s="2"/>
      <c r="HK388" s="2"/>
      <c r="HL388" s="2"/>
      <c r="HM388" s="2" t="s">
        <v>3</v>
      </c>
      <c r="HN388" s="2" t="s">
        <v>3</v>
      </c>
      <c r="HO388" s="2" t="s">
        <v>3</v>
      </c>
      <c r="HP388" s="2" t="s">
        <v>3</v>
      </c>
      <c r="HQ388" s="2" t="s">
        <v>3</v>
      </c>
      <c r="HR388" s="2"/>
      <c r="HS388" s="2">
        <v>0</v>
      </c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>
        <v>0</v>
      </c>
      <c r="IL388" s="2"/>
      <c r="IM388" s="2"/>
      <c r="IN388" s="2"/>
      <c r="IO388" s="2"/>
      <c r="IP388" s="2"/>
      <c r="IQ388" s="2"/>
      <c r="IR388" s="2"/>
      <c r="IS388" s="2"/>
      <c r="IT388" s="2"/>
      <c r="IU388" s="2"/>
    </row>
    <row r="389" spans="1:255" x14ac:dyDescent="0.25">
      <c r="A389" s="3">
        <v>17</v>
      </c>
      <c r="B389" s="3">
        <v>1</v>
      </c>
      <c r="E389" s="3" t="s">
        <v>485</v>
      </c>
      <c r="F389" s="3" t="s">
        <v>486</v>
      </c>
      <c r="G389" s="3" t="s">
        <v>487</v>
      </c>
      <c r="H389" s="3" t="s">
        <v>216</v>
      </c>
      <c r="I389" s="3">
        <v>20</v>
      </c>
      <c r="J389" s="3">
        <v>0</v>
      </c>
      <c r="K389" s="3">
        <v>20</v>
      </c>
      <c r="O389" s="3">
        <f t="shared" si="437"/>
        <v>106627.99</v>
      </c>
      <c r="P389" s="3">
        <f t="shared" si="438"/>
        <v>106627.99</v>
      </c>
      <c r="Q389" s="3">
        <f>(ROUND((ROUND(((ET389)*AV389*I389),2)*BB389),2)+ROUND((ROUND(((AE389-(EU389))*AV389*I389),2)*BS389),2))</f>
        <v>0</v>
      </c>
      <c r="R389" s="3">
        <f>(ROUND((ROUND(((EU389)*AV389*I389),2)*BS389),2)+ROUND((ROUND(((AE389-(EU389))*AV389*I389),2)*BS389),2))</f>
        <v>0</v>
      </c>
      <c r="S389" s="3">
        <f t="shared" si="439"/>
        <v>0</v>
      </c>
      <c r="T389" s="3">
        <f t="shared" si="440"/>
        <v>0</v>
      </c>
      <c r="U389" s="3">
        <f t="shared" si="441"/>
        <v>0</v>
      </c>
      <c r="V389" s="3">
        <f t="shared" si="442"/>
        <v>0</v>
      </c>
      <c r="W389" s="3">
        <f t="shared" si="443"/>
        <v>0</v>
      </c>
      <c r="X389" s="3">
        <f>(ROUND((((S389+ROUND((ROUND(((EU389)*AV389*I389),2)*BS389),2))*AT389)/100),2)+ROUND(((ROUND((ROUND(((AE389-(EU389))*AV389*I389),2)*BS389),2)*AT389)/100),2))</f>
        <v>0</v>
      </c>
      <c r="Y389" s="3">
        <f>(ROUND((((S389+ROUND((ROUND(((EU389)*AV389*I389),2)*BS389),2))*AU389)/100),2)+ROUND(((ROUND((ROUND(((AE389-(EU389))*AV389*I389),2)*BS389),2)*AU389)/100),2))</f>
        <v>0</v>
      </c>
      <c r="AA389" s="3">
        <v>55944370</v>
      </c>
      <c r="AB389" s="3">
        <f t="shared" si="444"/>
        <v>704.28</v>
      </c>
      <c r="AC389" s="3">
        <f>ROUND((ES389),6)</f>
        <v>704.28</v>
      </c>
      <c r="AD389" s="3">
        <f>ROUND((((ET389)-(EU389))+AE389),6)</f>
        <v>0</v>
      </c>
      <c r="AE389" s="3">
        <f>ROUND((EU389),6)</f>
        <v>0</v>
      </c>
      <c r="AF389" s="3">
        <f>ROUND((EV389),6)</f>
        <v>0</v>
      </c>
      <c r="AG389" s="3">
        <f t="shared" si="445"/>
        <v>0</v>
      </c>
      <c r="AH389" s="3">
        <f>(EW389)</f>
        <v>0</v>
      </c>
      <c r="AI389" s="3">
        <f>(EX389)</f>
        <v>0</v>
      </c>
      <c r="AJ389" s="3">
        <f t="shared" si="446"/>
        <v>0</v>
      </c>
      <c r="AK389" s="3">
        <v>704.28</v>
      </c>
      <c r="AL389" s="3">
        <v>704.28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1</v>
      </c>
      <c r="AW389" s="3">
        <v>1</v>
      </c>
      <c r="AZ389" s="3">
        <v>1</v>
      </c>
      <c r="BA389" s="3">
        <v>1</v>
      </c>
      <c r="BB389" s="3">
        <v>1</v>
      </c>
      <c r="BC389" s="3">
        <v>7.57</v>
      </c>
      <c r="BD389" s="3" t="s">
        <v>3</v>
      </c>
      <c r="BE389" s="3" t="s">
        <v>3</v>
      </c>
      <c r="BF389" s="3" t="s">
        <v>3</v>
      </c>
      <c r="BG389" s="3" t="s">
        <v>3</v>
      </c>
      <c r="BH389" s="3">
        <v>3</v>
      </c>
      <c r="BI389" s="3">
        <v>3</v>
      </c>
      <c r="BJ389" s="3" t="s">
        <v>486</v>
      </c>
      <c r="BM389" s="3">
        <v>400007</v>
      </c>
      <c r="BN389" s="3">
        <v>0</v>
      </c>
      <c r="BO389" s="3" t="s">
        <v>3</v>
      </c>
      <c r="BP389" s="3">
        <v>0</v>
      </c>
      <c r="BQ389" s="3">
        <v>214</v>
      </c>
      <c r="BR389" s="3">
        <v>0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 t="s">
        <v>3</v>
      </c>
      <c r="BZ389" s="3">
        <v>0</v>
      </c>
      <c r="CA389" s="3">
        <v>0</v>
      </c>
      <c r="CB389" s="3" t="s">
        <v>3</v>
      </c>
      <c r="CE389" s="3">
        <v>1566</v>
      </c>
      <c r="CF389" s="3">
        <v>0</v>
      </c>
      <c r="CG389" s="3">
        <v>0</v>
      </c>
      <c r="CM389" s="3">
        <v>0</v>
      </c>
      <c r="CN389" s="3" t="s">
        <v>3</v>
      </c>
      <c r="CO389" s="3">
        <v>0</v>
      </c>
      <c r="CP389" s="3">
        <f t="shared" si="447"/>
        <v>106627.99</v>
      </c>
      <c r="CQ389" s="3">
        <f t="shared" si="448"/>
        <v>5331.4</v>
      </c>
      <c r="CR389" s="3">
        <f>(ROUND((ROUND(((ET389)*AV389*1),2)*BB389),2)+ROUND((ROUND(((AE389-(EU389))*AV389*1),2)*BS389),2))</f>
        <v>0</v>
      </c>
      <c r="CS389" s="3">
        <f>(ROUND((ROUND(((EU389)*AV389*1),2)*BS389),2)+ROUND((ROUND(((AE389-(EU389))*AV389*1),2)*BS389),2))</f>
        <v>0</v>
      </c>
      <c r="CT389" s="3">
        <f t="shared" si="449"/>
        <v>0</v>
      </c>
      <c r="CU389" s="3">
        <f t="shared" si="450"/>
        <v>0</v>
      </c>
      <c r="CV389" s="3">
        <f t="shared" si="451"/>
        <v>0</v>
      </c>
      <c r="CW389" s="3">
        <f t="shared" si="452"/>
        <v>0</v>
      </c>
      <c r="CX389" s="3">
        <f t="shared" si="453"/>
        <v>0</v>
      </c>
      <c r="CY389" s="3">
        <f>(ROUND((((S389+ROUND((ROUND(((EU389)*AV389*1),2)*BS389),2))*AT389)/100),2)+ROUND(((ROUND((ROUND(((AE389-(EU389))*AV389*1),2)*BS389),2)*AT389)/100),2))</f>
        <v>0</v>
      </c>
      <c r="CZ389" s="3">
        <f>(ROUND((((S389+ROUND((ROUND(((EU389)*AV389*1),2)*BS389),2))*AU389)/100),2)+ROUND(((ROUND((ROUND(((AE389-(EU389))*AV389*1),2)*BS389),2)*AU389)/100),2))</f>
        <v>0</v>
      </c>
      <c r="DC389" s="3" t="s">
        <v>3</v>
      </c>
      <c r="DD389" s="3" t="s">
        <v>3</v>
      </c>
      <c r="DE389" s="3" t="s">
        <v>3</v>
      </c>
      <c r="DF389" s="3" t="s">
        <v>3</v>
      </c>
      <c r="DG389" s="3" t="s">
        <v>3</v>
      </c>
      <c r="DH389" s="3" t="s">
        <v>3</v>
      </c>
      <c r="DI389" s="3" t="s">
        <v>3</v>
      </c>
      <c r="DJ389" s="3" t="s">
        <v>3</v>
      </c>
      <c r="DK389" s="3" t="s">
        <v>3</v>
      </c>
      <c r="DL389" s="3" t="s">
        <v>3</v>
      </c>
      <c r="DM389" s="3" t="s">
        <v>3</v>
      </c>
      <c r="DN389" s="3">
        <v>0</v>
      </c>
      <c r="DO389" s="3">
        <v>0</v>
      </c>
      <c r="DP389" s="3">
        <v>1</v>
      </c>
      <c r="DQ389" s="3">
        <v>1</v>
      </c>
      <c r="DU389" s="3">
        <v>1013</v>
      </c>
      <c r="DV389" s="3" t="s">
        <v>216</v>
      </c>
      <c r="DW389" s="3" t="s">
        <v>216</v>
      </c>
      <c r="DX389" s="3">
        <v>1</v>
      </c>
      <c r="DZ389" s="3" t="s">
        <v>3</v>
      </c>
      <c r="EA389" s="3" t="s">
        <v>3</v>
      </c>
      <c r="EB389" s="3" t="s">
        <v>3</v>
      </c>
      <c r="EC389" s="3" t="s">
        <v>3</v>
      </c>
      <c r="EE389" s="3">
        <v>55393904</v>
      </c>
      <c r="EF389" s="3">
        <v>214</v>
      </c>
      <c r="EG389" s="3" t="s">
        <v>217</v>
      </c>
      <c r="EH389" s="3">
        <v>0</v>
      </c>
      <c r="EI389" s="3" t="s">
        <v>3</v>
      </c>
      <c r="EJ389" s="3">
        <v>3</v>
      </c>
      <c r="EK389" s="3">
        <v>400007</v>
      </c>
      <c r="EL389" s="3" t="s">
        <v>217</v>
      </c>
      <c r="EM389" s="3" t="s">
        <v>218</v>
      </c>
      <c r="EO389" s="3" t="s">
        <v>3</v>
      </c>
      <c r="EQ389" s="3">
        <v>131088</v>
      </c>
      <c r="ER389" s="3">
        <v>0</v>
      </c>
      <c r="ES389" s="3">
        <v>704.28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5</v>
      </c>
      <c r="FC389" s="3">
        <v>1</v>
      </c>
      <c r="FD389" s="3">
        <v>18</v>
      </c>
      <c r="FF389" s="3">
        <v>6240</v>
      </c>
      <c r="FQ389" s="3">
        <v>0</v>
      </c>
      <c r="FR389" s="3">
        <f>P389</f>
        <v>106627.99</v>
      </c>
      <c r="FS389" s="3">
        <v>0</v>
      </c>
      <c r="FX389" s="3">
        <v>0</v>
      </c>
      <c r="FY389" s="3">
        <v>0</v>
      </c>
      <c r="GA389" s="3" t="s">
        <v>488</v>
      </c>
      <c r="GD389" s="3">
        <v>1</v>
      </c>
      <c r="GF389" s="3">
        <v>-1367899164</v>
      </c>
      <c r="GG389" s="3">
        <v>2</v>
      </c>
      <c r="GH389" s="3">
        <v>3</v>
      </c>
      <c r="GI389" s="3">
        <v>3</v>
      </c>
      <c r="GJ389" s="3">
        <v>0</v>
      </c>
      <c r="GK389" s="3">
        <v>0</v>
      </c>
      <c r="GL389" s="3">
        <f t="shared" si="454"/>
        <v>0</v>
      </c>
      <c r="GM389" s="3">
        <f t="shared" si="455"/>
        <v>106627.99</v>
      </c>
      <c r="GN389" s="3">
        <f t="shared" si="456"/>
        <v>0</v>
      </c>
      <c r="GO389" s="3">
        <f t="shared" si="457"/>
        <v>0</v>
      </c>
      <c r="GP389" s="3">
        <f t="shared" si="458"/>
        <v>0</v>
      </c>
      <c r="GR389" s="3">
        <v>1</v>
      </c>
      <c r="GS389" s="3">
        <v>1</v>
      </c>
      <c r="GT389" s="3">
        <v>0</v>
      </c>
      <c r="GU389" s="3" t="s">
        <v>3</v>
      </c>
      <c r="GV389" s="3">
        <f t="shared" si="459"/>
        <v>0</v>
      </c>
      <c r="GW389" s="3">
        <v>1</v>
      </c>
      <c r="GX389" s="3">
        <f t="shared" si="460"/>
        <v>0</v>
      </c>
      <c r="HA389" s="3">
        <v>0</v>
      </c>
      <c r="HB389" s="3">
        <v>0</v>
      </c>
      <c r="HC389" s="3">
        <f t="shared" si="461"/>
        <v>0</v>
      </c>
      <c r="HE389" s="3" t="s">
        <v>37</v>
      </c>
      <c r="HF389" s="3" t="s">
        <v>220</v>
      </c>
      <c r="HM389" s="3" t="s">
        <v>3</v>
      </c>
      <c r="HN389" s="3" t="s">
        <v>3</v>
      </c>
      <c r="HO389" s="3" t="s">
        <v>3</v>
      </c>
      <c r="HP389" s="3" t="s">
        <v>3</v>
      </c>
      <c r="HQ389" s="3" t="s">
        <v>3</v>
      </c>
      <c r="HS389" s="3">
        <v>0</v>
      </c>
      <c r="IK389" s="3">
        <v>0</v>
      </c>
    </row>
    <row r="390" spans="1:255" x14ac:dyDescent="0.25">
      <c r="A390" s="2">
        <v>17</v>
      </c>
      <c r="B390" s="2">
        <v>1</v>
      </c>
      <c r="C390" s="2">
        <f>ROW(SmtRes!A499)</f>
        <v>499</v>
      </c>
      <c r="D390" s="2">
        <f>ROW(EtalonRes!A650)</f>
        <v>650</v>
      </c>
      <c r="E390" s="2" t="s">
        <v>489</v>
      </c>
      <c r="F390" s="2" t="s">
        <v>490</v>
      </c>
      <c r="G390" s="2" t="s">
        <v>491</v>
      </c>
      <c r="H390" s="2" t="s">
        <v>80</v>
      </c>
      <c r="I390" s="2">
        <f>ROUND(2/100,9)</f>
        <v>0.02</v>
      </c>
      <c r="J390" s="2">
        <v>0</v>
      </c>
      <c r="K390" s="2">
        <f>ROUND(2/100,9)</f>
        <v>0.02</v>
      </c>
      <c r="L390" s="2"/>
      <c r="M390" s="2"/>
      <c r="N390" s="2"/>
      <c r="O390" s="2">
        <f t="shared" si="437"/>
        <v>11.07</v>
      </c>
      <c r="P390" s="2">
        <f t="shared" si="438"/>
        <v>3.9</v>
      </c>
      <c r="Q390" s="2">
        <f>(ROUND((ROUND((((ET390*1.2))*AV390*I390),2)*BB390),2)+ROUND((ROUND(((AE390-((EU390*1.2)))*AV390*I390),2)*BS390),2))</f>
        <v>0.06</v>
      </c>
      <c r="R390" s="2">
        <f>(ROUND((ROUND((((EU390*1.2))*AV390*I390),2)*BS390),2)+ROUND((ROUND(((AE390-((EU390*1.2)))*AV390*I390),2)*BS390),2))</f>
        <v>0</v>
      </c>
      <c r="S390" s="2">
        <f t="shared" si="439"/>
        <v>7.11</v>
      </c>
      <c r="T390" s="2">
        <f t="shared" si="440"/>
        <v>0</v>
      </c>
      <c r="U390" s="2">
        <f t="shared" si="441"/>
        <v>0.63649223999999993</v>
      </c>
      <c r="V390" s="2">
        <f t="shared" si="442"/>
        <v>0</v>
      </c>
      <c r="W390" s="2">
        <f t="shared" si="443"/>
        <v>0</v>
      </c>
      <c r="X390" s="2">
        <f>(ROUND((((S390+ROUND((ROUND((((EU390*1.2))*AV390*I390),2)*BS390),2))*AT390)/100),2)+ROUND(((ROUND((ROUND(((AE390-((EU390*1.2)))*AV390*I390),2)*BS390),2)*AT390)/100),2))</f>
        <v>6.9</v>
      </c>
      <c r="Y390" s="2">
        <f>(ROUND((((S390+ROUND((ROUND((((EU390*1.2))*AV390*I390),2)*BS390),2))*AU390)/100),2)+ROUND(((ROUND((ROUND(((AE390-((EU390*1.2)))*AV390*I390),2)*BS390),2)*AU390)/100),2))</f>
        <v>3.63</v>
      </c>
      <c r="Z390" s="2"/>
      <c r="AA390" s="2">
        <v>55944368</v>
      </c>
      <c r="AB390" s="2">
        <f t="shared" si="444"/>
        <v>537.62599999999998</v>
      </c>
      <c r="AC390" s="2">
        <f>ROUND(((ES390*1)),6)</f>
        <v>195.11</v>
      </c>
      <c r="AD390" s="2">
        <f>ROUND(((((ET390*1.2))-((EU390*1.2)))+AE390),6)</f>
        <v>2.7719999999999998</v>
      </c>
      <c r="AE390" s="2">
        <f t="shared" ref="AE390:AF393" si="466">ROUND(((EU390*1.2)),6)</f>
        <v>0.156</v>
      </c>
      <c r="AF390" s="2">
        <f t="shared" si="466"/>
        <v>339.74400000000003</v>
      </c>
      <c r="AG390" s="2">
        <f t="shared" si="445"/>
        <v>0</v>
      </c>
      <c r="AH390" s="2">
        <f t="shared" ref="AH390:AI393" si="467">((EW390*1.2))</f>
        <v>30.395999999999997</v>
      </c>
      <c r="AI390" s="2">
        <f t="shared" si="467"/>
        <v>0</v>
      </c>
      <c r="AJ390" s="2">
        <f t="shared" si="446"/>
        <v>0</v>
      </c>
      <c r="AK390" s="2">
        <v>480.54</v>
      </c>
      <c r="AL390" s="2">
        <v>195.11</v>
      </c>
      <c r="AM390" s="2">
        <v>2.31</v>
      </c>
      <c r="AN390" s="2">
        <v>0.13</v>
      </c>
      <c r="AO390" s="2">
        <v>283.12</v>
      </c>
      <c r="AP390" s="2">
        <v>0</v>
      </c>
      <c r="AQ390" s="2">
        <v>25.33</v>
      </c>
      <c r="AR390" s="2">
        <v>0</v>
      </c>
      <c r="AS390" s="2">
        <v>0</v>
      </c>
      <c r="AT390" s="2">
        <v>97</v>
      </c>
      <c r="AU390" s="2">
        <v>51</v>
      </c>
      <c r="AV390" s="2">
        <v>1.0469999999999999</v>
      </c>
      <c r="AW390" s="2">
        <v>1</v>
      </c>
      <c r="AX390" s="2"/>
      <c r="AY390" s="2"/>
      <c r="AZ390" s="2">
        <v>1</v>
      </c>
      <c r="BA390" s="2">
        <v>1</v>
      </c>
      <c r="BB390" s="2">
        <v>1</v>
      </c>
      <c r="BC390" s="2">
        <v>1</v>
      </c>
      <c r="BD390" s="2" t="s">
        <v>3</v>
      </c>
      <c r="BE390" s="2" t="s">
        <v>3</v>
      </c>
      <c r="BF390" s="2" t="s">
        <v>3</v>
      </c>
      <c r="BG390" s="2" t="s">
        <v>3</v>
      </c>
      <c r="BH390" s="2">
        <v>0</v>
      </c>
      <c r="BI390" s="2">
        <v>2</v>
      </c>
      <c r="BJ390" s="2" t="s">
        <v>492</v>
      </c>
      <c r="BK390" s="2"/>
      <c r="BL390" s="2"/>
      <c r="BM390" s="2">
        <v>67</v>
      </c>
      <c r="BN390" s="2">
        <v>0</v>
      </c>
      <c r="BO390" s="2" t="s">
        <v>490</v>
      </c>
      <c r="BP390" s="2">
        <v>1</v>
      </c>
      <c r="BQ390" s="2">
        <v>40</v>
      </c>
      <c r="BR390" s="2">
        <v>0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 t="s">
        <v>3</v>
      </c>
      <c r="BZ390" s="2">
        <v>97</v>
      </c>
      <c r="CA390" s="2">
        <v>51</v>
      </c>
      <c r="CB390" s="2" t="s">
        <v>3</v>
      </c>
      <c r="CC390" s="2"/>
      <c r="CD390" s="2"/>
      <c r="CE390" s="2">
        <v>1566</v>
      </c>
      <c r="CF390" s="2">
        <v>0</v>
      </c>
      <c r="CG390" s="2">
        <v>0</v>
      </c>
      <c r="CH390" s="2"/>
      <c r="CI390" s="2"/>
      <c r="CJ390" s="2"/>
      <c r="CK390" s="2"/>
      <c r="CL390" s="2"/>
      <c r="CM390" s="2">
        <v>0</v>
      </c>
      <c r="CN390" s="2" t="s">
        <v>1356</v>
      </c>
      <c r="CO390" s="2">
        <v>0</v>
      </c>
      <c r="CP390" s="2">
        <f t="shared" si="447"/>
        <v>11.07</v>
      </c>
      <c r="CQ390" s="2">
        <f t="shared" si="448"/>
        <v>195.11</v>
      </c>
      <c r="CR390" s="2">
        <f>(ROUND((ROUND((((ET390*1.2))*AV390*1),2)*BB390),2)+ROUND((ROUND(((AE390-((EU390*1.2)))*AV390*1),2)*BS390),2))</f>
        <v>2.9</v>
      </c>
      <c r="CS390" s="2">
        <f>(ROUND((ROUND((((EU390*1.2))*AV390*1),2)*BS390),2)+ROUND((ROUND(((AE390-((EU390*1.2)))*AV390*1),2)*BS390),2))</f>
        <v>0.16</v>
      </c>
      <c r="CT390" s="2">
        <f t="shared" si="449"/>
        <v>355.71</v>
      </c>
      <c r="CU390" s="2">
        <f t="shared" si="450"/>
        <v>0</v>
      </c>
      <c r="CV390" s="2">
        <f t="shared" si="451"/>
        <v>31.824611999999995</v>
      </c>
      <c r="CW390" s="2">
        <f t="shared" si="452"/>
        <v>0</v>
      </c>
      <c r="CX390" s="2">
        <f t="shared" si="453"/>
        <v>0</v>
      </c>
      <c r="CY390" s="2">
        <f>(ROUND((((S390+ROUND((ROUND((((EU390*1.2))*AV390*1),2)*BS390),2))*AT390)/100),2)+ROUND(((ROUND((ROUND(((AE390-((EU390*1.2)))*AV390*1),2)*BS390),2)*AT390)/100),2))</f>
        <v>7.05</v>
      </c>
      <c r="CZ390" s="2">
        <f>(ROUND((((S390+ROUND((ROUND((((EU390*1.2))*AV390*1),2)*BS390),2))*AU390)/100),2)+ROUND(((ROUND((ROUND(((AE390-((EU390*1.2)))*AV390*1),2)*BS390),2)*AU390)/100),2))</f>
        <v>3.71</v>
      </c>
      <c r="DA390" s="2"/>
      <c r="DB390" s="2">
        <v>155</v>
      </c>
      <c r="DC390" s="2" t="s">
        <v>3</v>
      </c>
      <c r="DD390" s="2" t="s">
        <v>82</v>
      </c>
      <c r="DE390" s="2" t="s">
        <v>83</v>
      </c>
      <c r="DF390" s="2" t="s">
        <v>83</v>
      </c>
      <c r="DG390" s="2" t="s">
        <v>83</v>
      </c>
      <c r="DH390" s="2" t="s">
        <v>3</v>
      </c>
      <c r="DI390" s="2" t="s">
        <v>83</v>
      </c>
      <c r="DJ390" s="2" t="s">
        <v>83</v>
      </c>
      <c r="DK390" s="2" t="s">
        <v>3</v>
      </c>
      <c r="DL390" s="2" t="s">
        <v>3</v>
      </c>
      <c r="DM390" s="2" t="s">
        <v>3</v>
      </c>
      <c r="DN390" s="2">
        <v>0</v>
      </c>
      <c r="DO390" s="2">
        <v>0</v>
      </c>
      <c r="DP390" s="2">
        <v>1</v>
      </c>
      <c r="DQ390" s="2">
        <v>1</v>
      </c>
      <c r="DR390" s="2"/>
      <c r="DS390" s="2"/>
      <c r="DT390" s="2"/>
      <c r="DU390" s="2">
        <v>1010</v>
      </c>
      <c r="DV390" s="2" t="s">
        <v>80</v>
      </c>
      <c r="DW390" s="2" t="s">
        <v>80</v>
      </c>
      <c r="DX390" s="2">
        <v>100</v>
      </c>
      <c r="DY390" s="2"/>
      <c r="DZ390" s="2" t="s">
        <v>3</v>
      </c>
      <c r="EA390" s="2" t="s">
        <v>3</v>
      </c>
      <c r="EB390" s="2" t="s">
        <v>3</v>
      </c>
      <c r="EC390" s="2" t="s">
        <v>3</v>
      </c>
      <c r="ED390" s="2"/>
      <c r="EE390" s="2">
        <v>55393971</v>
      </c>
      <c r="EF390" s="2">
        <v>40</v>
      </c>
      <c r="EG390" s="2" t="s">
        <v>31</v>
      </c>
      <c r="EH390" s="2">
        <v>0</v>
      </c>
      <c r="EI390" s="2" t="s">
        <v>3</v>
      </c>
      <c r="EJ390" s="2">
        <v>2</v>
      </c>
      <c r="EK390" s="2">
        <v>67</v>
      </c>
      <c r="EL390" s="2" t="s">
        <v>48</v>
      </c>
      <c r="EM390" s="2" t="s">
        <v>49</v>
      </c>
      <c r="EN390" s="2"/>
      <c r="EO390" s="2" t="s">
        <v>87</v>
      </c>
      <c r="EP390" s="2"/>
      <c r="EQ390" s="2">
        <v>0</v>
      </c>
      <c r="ER390" s="2">
        <v>480.54</v>
      </c>
      <c r="ES390" s="2">
        <v>195.11</v>
      </c>
      <c r="ET390" s="2">
        <v>2.31</v>
      </c>
      <c r="EU390" s="2">
        <v>0.13</v>
      </c>
      <c r="EV390" s="2">
        <v>283.12</v>
      </c>
      <c r="EW390" s="2">
        <v>25.33</v>
      </c>
      <c r="EX390" s="2">
        <v>0</v>
      </c>
      <c r="EY390" s="2">
        <v>0</v>
      </c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>
        <v>0</v>
      </c>
      <c r="FR390" s="2">
        <v>0</v>
      </c>
      <c r="FS390" s="2">
        <v>0</v>
      </c>
      <c r="FT390" s="2"/>
      <c r="FU390" s="2"/>
      <c r="FV390" s="2"/>
      <c r="FW390" s="2"/>
      <c r="FX390" s="2">
        <v>97</v>
      </c>
      <c r="FY390" s="2">
        <v>51</v>
      </c>
      <c r="FZ390" s="2"/>
      <c r="GA390" s="2" t="s">
        <v>3</v>
      </c>
      <c r="GB390" s="2"/>
      <c r="GC390" s="2"/>
      <c r="GD390" s="2">
        <v>1</v>
      </c>
      <c r="GE390" s="2"/>
      <c r="GF390" s="2">
        <v>2131470922</v>
      </c>
      <c r="GG390" s="2">
        <v>2</v>
      </c>
      <c r="GH390" s="2">
        <v>1</v>
      </c>
      <c r="GI390" s="2">
        <v>2</v>
      </c>
      <c r="GJ390" s="2">
        <v>0</v>
      </c>
      <c r="GK390" s="2">
        <v>0</v>
      </c>
      <c r="GL390" s="2">
        <f t="shared" si="454"/>
        <v>0</v>
      </c>
      <c r="GM390" s="2">
        <f t="shared" si="455"/>
        <v>21.6</v>
      </c>
      <c r="GN390" s="2">
        <f t="shared" si="456"/>
        <v>0</v>
      </c>
      <c r="GO390" s="2">
        <f t="shared" si="457"/>
        <v>21.6</v>
      </c>
      <c r="GP390" s="2">
        <f t="shared" si="458"/>
        <v>0</v>
      </c>
      <c r="GQ390" s="2"/>
      <c r="GR390" s="2">
        <v>0</v>
      </c>
      <c r="GS390" s="2">
        <v>3</v>
      </c>
      <c r="GT390" s="2">
        <v>0</v>
      </c>
      <c r="GU390" s="2" t="s">
        <v>3</v>
      </c>
      <c r="GV390" s="2">
        <f t="shared" si="459"/>
        <v>0</v>
      </c>
      <c r="GW390" s="2">
        <v>1</v>
      </c>
      <c r="GX390" s="2">
        <f t="shared" si="460"/>
        <v>0</v>
      </c>
      <c r="GY390" s="2"/>
      <c r="GZ390" s="2"/>
      <c r="HA390" s="2">
        <v>0</v>
      </c>
      <c r="HB390" s="2">
        <v>0</v>
      </c>
      <c r="HC390" s="2">
        <f t="shared" si="461"/>
        <v>0</v>
      </c>
      <c r="HD390" s="2"/>
      <c r="HE390" s="2" t="s">
        <v>3</v>
      </c>
      <c r="HF390" s="2" t="s">
        <v>3</v>
      </c>
      <c r="HG390" s="2"/>
      <c r="HH390" s="2"/>
      <c r="HI390" s="2"/>
      <c r="HJ390" s="2"/>
      <c r="HK390" s="2"/>
      <c r="HL390" s="2"/>
      <c r="HM390" s="2" t="s">
        <v>3</v>
      </c>
      <c r="HN390" s="2" t="s">
        <v>3</v>
      </c>
      <c r="HO390" s="2" t="s">
        <v>3</v>
      </c>
      <c r="HP390" s="2" t="s">
        <v>3</v>
      </c>
      <c r="HQ390" s="2" t="s">
        <v>3</v>
      </c>
      <c r="HR390" s="2"/>
      <c r="HS390" s="2">
        <v>0</v>
      </c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>
        <v>0</v>
      </c>
      <c r="IL390" s="2"/>
      <c r="IM390" s="2"/>
      <c r="IN390" s="2"/>
      <c r="IO390" s="2"/>
      <c r="IP390" s="2"/>
      <c r="IQ390" s="2"/>
      <c r="IR390" s="2"/>
      <c r="IS390" s="2"/>
      <c r="IT390" s="2"/>
      <c r="IU390" s="2"/>
    </row>
    <row r="391" spans="1:255" x14ac:dyDescent="0.25">
      <c r="A391" s="3">
        <v>17</v>
      </c>
      <c r="B391" s="3">
        <v>1</v>
      </c>
      <c r="C391" s="3">
        <f>ROW(SmtRes!A504)</f>
        <v>504</v>
      </c>
      <c r="D391" s="3">
        <f>ROW(EtalonRes!A656)</f>
        <v>656</v>
      </c>
      <c r="E391" s="3" t="s">
        <v>489</v>
      </c>
      <c r="F391" s="3" t="s">
        <v>490</v>
      </c>
      <c r="G391" s="3" t="s">
        <v>491</v>
      </c>
      <c r="H391" s="3" t="s">
        <v>80</v>
      </c>
      <c r="I391" s="3">
        <f>ROUND(2/100,9)</f>
        <v>0.02</v>
      </c>
      <c r="J391" s="3">
        <v>0</v>
      </c>
      <c r="K391" s="3">
        <f>ROUND(2/100,9)</f>
        <v>0.02</v>
      </c>
      <c r="O391" s="3">
        <f t="shared" si="437"/>
        <v>415.9</v>
      </c>
      <c r="P391" s="3">
        <f t="shared" si="438"/>
        <v>14.51</v>
      </c>
      <c r="Q391" s="3">
        <f>(ROUND((ROUND((((ET391*1.2))*AV391*I391),2)*BB391),2)+ROUND((ROUND(((AE391-((EU391*1.2)))*AV391*I391),2)*BS391),2))</f>
        <v>0.74</v>
      </c>
      <c r="R391" s="3">
        <f>(ROUND((ROUND((((EU391*1.2))*AV391*I391),2)*BS391),2)+ROUND((ROUND(((AE391-((EU391*1.2)))*AV391*I391),2)*BS391),2))</f>
        <v>0</v>
      </c>
      <c r="S391" s="3">
        <f t="shared" si="439"/>
        <v>400.65</v>
      </c>
      <c r="T391" s="3">
        <f t="shared" si="440"/>
        <v>0</v>
      </c>
      <c r="U391" s="3">
        <f t="shared" si="441"/>
        <v>0.63649223999999993</v>
      </c>
      <c r="V391" s="3">
        <f t="shared" si="442"/>
        <v>0</v>
      </c>
      <c r="W391" s="3">
        <f t="shared" si="443"/>
        <v>0</v>
      </c>
      <c r="X391" s="3">
        <f>(ROUND((((S391+ROUND((ROUND((((EU391*1.2))*AV391*I391),2)*BS391),2))*AT391)/100),2)+ROUND(((ROUND((ROUND(((AE391-((EU391*1.2)))*AV391*I391),2)*BS391),2)*AT391)/100),2))</f>
        <v>388.63</v>
      </c>
      <c r="Y391" s="3">
        <f>(ROUND((((S391+ROUND((ROUND((((EU391*1.2))*AV391*I391),2)*BS391),2))*AU391)/100),2)+ROUND(((ROUND((ROUND(((AE391-((EU391*1.2)))*AV391*I391),2)*BS391),2)*AU391)/100),2))</f>
        <v>204.33</v>
      </c>
      <c r="AA391" s="3">
        <v>55944370</v>
      </c>
      <c r="AB391" s="3">
        <f t="shared" si="444"/>
        <v>537.62599999999998</v>
      </c>
      <c r="AC391" s="3">
        <f>ROUND(((ES391*1)),6)</f>
        <v>195.11</v>
      </c>
      <c r="AD391" s="3">
        <f>ROUND(((((ET391*1.2))-((EU391*1.2)))+AE391),6)</f>
        <v>2.7719999999999998</v>
      </c>
      <c r="AE391" s="3">
        <f t="shared" si="466"/>
        <v>0.156</v>
      </c>
      <c r="AF391" s="3">
        <f t="shared" si="466"/>
        <v>339.74400000000003</v>
      </c>
      <c r="AG391" s="3">
        <f t="shared" si="445"/>
        <v>0</v>
      </c>
      <c r="AH391" s="3">
        <f t="shared" si="467"/>
        <v>30.395999999999997</v>
      </c>
      <c r="AI391" s="3">
        <f t="shared" si="467"/>
        <v>0</v>
      </c>
      <c r="AJ391" s="3">
        <f t="shared" si="446"/>
        <v>0</v>
      </c>
      <c r="AK391" s="3">
        <v>480.54</v>
      </c>
      <c r="AL391" s="3">
        <v>195.11</v>
      </c>
      <c r="AM391" s="3">
        <v>2.31</v>
      </c>
      <c r="AN391" s="3">
        <v>0.13</v>
      </c>
      <c r="AO391" s="3">
        <v>283.12</v>
      </c>
      <c r="AP391" s="3">
        <v>0</v>
      </c>
      <c r="AQ391" s="3">
        <v>25.33</v>
      </c>
      <c r="AR391" s="3">
        <v>0</v>
      </c>
      <c r="AS391" s="3">
        <v>0</v>
      </c>
      <c r="AT391" s="3">
        <v>97</v>
      </c>
      <c r="AU391" s="3">
        <v>51</v>
      </c>
      <c r="AV391" s="3">
        <v>1.0469999999999999</v>
      </c>
      <c r="AW391" s="3">
        <v>1</v>
      </c>
      <c r="AZ391" s="3">
        <v>1</v>
      </c>
      <c r="BA391" s="3">
        <v>56.35</v>
      </c>
      <c r="BB391" s="3">
        <v>12.26</v>
      </c>
      <c r="BC391" s="3">
        <v>3.72</v>
      </c>
      <c r="BD391" s="3" t="s">
        <v>3</v>
      </c>
      <c r="BE391" s="3" t="s">
        <v>3</v>
      </c>
      <c r="BF391" s="3" t="s">
        <v>3</v>
      </c>
      <c r="BG391" s="3" t="s">
        <v>3</v>
      </c>
      <c r="BH391" s="3">
        <v>0</v>
      </c>
      <c r="BI391" s="3">
        <v>2</v>
      </c>
      <c r="BJ391" s="3" t="s">
        <v>492</v>
      </c>
      <c r="BM391" s="3">
        <v>67</v>
      </c>
      <c r="BN391" s="3">
        <v>0</v>
      </c>
      <c r="BO391" s="3" t="s">
        <v>490</v>
      </c>
      <c r="BP391" s="3">
        <v>1</v>
      </c>
      <c r="BQ391" s="3">
        <v>40</v>
      </c>
      <c r="BR391" s="3">
        <v>0</v>
      </c>
      <c r="BS391" s="3">
        <v>56.35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 t="s">
        <v>3</v>
      </c>
      <c r="BZ391" s="3">
        <v>97</v>
      </c>
      <c r="CA391" s="3">
        <v>51</v>
      </c>
      <c r="CB391" s="3" t="s">
        <v>3</v>
      </c>
      <c r="CE391" s="3">
        <v>1566</v>
      </c>
      <c r="CF391" s="3">
        <v>0</v>
      </c>
      <c r="CG391" s="3">
        <v>0</v>
      </c>
      <c r="CM391" s="3">
        <v>0</v>
      </c>
      <c r="CN391" s="3" t="s">
        <v>1356</v>
      </c>
      <c r="CO391" s="3">
        <v>0</v>
      </c>
      <c r="CP391" s="3">
        <f t="shared" si="447"/>
        <v>415.9</v>
      </c>
      <c r="CQ391" s="3">
        <f t="shared" si="448"/>
        <v>725.81</v>
      </c>
      <c r="CR391" s="3">
        <f>(ROUND((ROUND((((ET391*1.2))*AV391*1),2)*BB391),2)+ROUND((ROUND(((AE391-((EU391*1.2)))*AV391*1),2)*BS391),2))</f>
        <v>35.549999999999997</v>
      </c>
      <c r="CS391" s="3">
        <f>(ROUND((ROUND((((EU391*1.2))*AV391*1),2)*BS391),2)+ROUND((ROUND(((AE391-((EU391*1.2)))*AV391*1),2)*BS391),2))</f>
        <v>9.02</v>
      </c>
      <c r="CT391" s="3">
        <f t="shared" si="449"/>
        <v>20044.259999999998</v>
      </c>
      <c r="CU391" s="3">
        <f t="shared" si="450"/>
        <v>0</v>
      </c>
      <c r="CV391" s="3">
        <f t="shared" si="451"/>
        <v>31.824611999999995</v>
      </c>
      <c r="CW391" s="3">
        <f t="shared" si="452"/>
        <v>0</v>
      </c>
      <c r="CX391" s="3">
        <f t="shared" si="453"/>
        <v>0</v>
      </c>
      <c r="CY391" s="3">
        <f>(ROUND((((S391+ROUND((ROUND((((EU391*1.2))*AV391*1),2)*BS391),2))*AT391)/100),2)+ROUND(((ROUND((ROUND(((AE391-((EU391*1.2)))*AV391*1),2)*BS391),2)*AT391)/100),2))</f>
        <v>397.38</v>
      </c>
      <c r="CZ391" s="3">
        <f>(ROUND((((S391+ROUND((ROUND((((EU391*1.2))*AV391*1),2)*BS391),2))*AU391)/100),2)+ROUND(((ROUND((ROUND(((AE391-((EU391*1.2)))*AV391*1),2)*BS391),2)*AU391)/100),2))</f>
        <v>208.93</v>
      </c>
      <c r="DB391" s="3">
        <v>156</v>
      </c>
      <c r="DC391" s="3" t="s">
        <v>3</v>
      </c>
      <c r="DD391" s="3" t="s">
        <v>82</v>
      </c>
      <c r="DE391" s="3" t="s">
        <v>83</v>
      </c>
      <c r="DF391" s="3" t="s">
        <v>83</v>
      </c>
      <c r="DG391" s="3" t="s">
        <v>83</v>
      </c>
      <c r="DH391" s="3" t="s">
        <v>3</v>
      </c>
      <c r="DI391" s="3" t="s">
        <v>83</v>
      </c>
      <c r="DJ391" s="3" t="s">
        <v>83</v>
      </c>
      <c r="DK391" s="3" t="s">
        <v>3</v>
      </c>
      <c r="DL391" s="3" t="s">
        <v>3</v>
      </c>
      <c r="DM391" s="3" t="s">
        <v>3</v>
      </c>
      <c r="DN391" s="3">
        <v>0</v>
      </c>
      <c r="DO391" s="3">
        <v>0</v>
      </c>
      <c r="DP391" s="3">
        <v>1</v>
      </c>
      <c r="DQ391" s="3">
        <v>1</v>
      </c>
      <c r="DU391" s="3">
        <v>1010</v>
      </c>
      <c r="DV391" s="3" t="s">
        <v>80</v>
      </c>
      <c r="DW391" s="3" t="s">
        <v>80</v>
      </c>
      <c r="DX391" s="3">
        <v>100</v>
      </c>
      <c r="DZ391" s="3" t="s">
        <v>3</v>
      </c>
      <c r="EA391" s="3" t="s">
        <v>3</v>
      </c>
      <c r="EB391" s="3" t="s">
        <v>3</v>
      </c>
      <c r="EC391" s="3" t="s">
        <v>3</v>
      </c>
      <c r="EE391" s="3">
        <v>55393971</v>
      </c>
      <c r="EF391" s="3">
        <v>40</v>
      </c>
      <c r="EG391" s="3" t="s">
        <v>31</v>
      </c>
      <c r="EH391" s="3">
        <v>0</v>
      </c>
      <c r="EI391" s="3" t="s">
        <v>3</v>
      </c>
      <c r="EJ391" s="3">
        <v>2</v>
      </c>
      <c r="EK391" s="3">
        <v>67</v>
      </c>
      <c r="EL391" s="3" t="s">
        <v>48</v>
      </c>
      <c r="EM391" s="3" t="s">
        <v>49</v>
      </c>
      <c r="EO391" s="3" t="s">
        <v>87</v>
      </c>
      <c r="EQ391" s="3">
        <v>0</v>
      </c>
      <c r="ER391" s="3">
        <v>480.54</v>
      </c>
      <c r="ES391" s="3">
        <v>195.11</v>
      </c>
      <c r="ET391" s="3">
        <v>2.31</v>
      </c>
      <c r="EU391" s="3">
        <v>0.13</v>
      </c>
      <c r="EV391" s="3">
        <v>283.12</v>
      </c>
      <c r="EW391" s="3">
        <v>25.33</v>
      </c>
      <c r="EX391" s="3">
        <v>0</v>
      </c>
      <c r="EY391" s="3">
        <v>0</v>
      </c>
      <c r="FQ391" s="3">
        <v>0</v>
      </c>
      <c r="FR391" s="3">
        <v>0</v>
      </c>
      <c r="FS391" s="3">
        <v>0</v>
      </c>
      <c r="FX391" s="3">
        <v>97</v>
      </c>
      <c r="FY391" s="3">
        <v>51</v>
      </c>
      <c r="GA391" s="3" t="s">
        <v>3</v>
      </c>
      <c r="GD391" s="3">
        <v>1</v>
      </c>
      <c r="GF391" s="3">
        <v>2131470922</v>
      </c>
      <c r="GG391" s="3">
        <v>2</v>
      </c>
      <c r="GH391" s="3">
        <v>1</v>
      </c>
      <c r="GI391" s="3">
        <v>2</v>
      </c>
      <c r="GJ391" s="3">
        <v>0</v>
      </c>
      <c r="GK391" s="3">
        <v>0</v>
      </c>
      <c r="GL391" s="3">
        <f t="shared" si="454"/>
        <v>0</v>
      </c>
      <c r="GM391" s="3">
        <f t="shared" si="455"/>
        <v>1008.86</v>
      </c>
      <c r="GN391" s="3">
        <f t="shared" si="456"/>
        <v>0</v>
      </c>
      <c r="GO391" s="3">
        <f t="shared" si="457"/>
        <v>1008.86</v>
      </c>
      <c r="GP391" s="3">
        <f t="shared" si="458"/>
        <v>0</v>
      </c>
      <c r="GR391" s="3">
        <v>0</v>
      </c>
      <c r="GS391" s="3">
        <v>3</v>
      </c>
      <c r="GT391" s="3">
        <v>0</v>
      </c>
      <c r="GU391" s="3" t="s">
        <v>3</v>
      </c>
      <c r="GV391" s="3">
        <f t="shared" si="459"/>
        <v>0</v>
      </c>
      <c r="GW391" s="3">
        <v>1</v>
      </c>
      <c r="GX391" s="3">
        <f t="shared" si="460"/>
        <v>0</v>
      </c>
      <c r="HA391" s="3">
        <v>0</v>
      </c>
      <c r="HB391" s="3">
        <v>0</v>
      </c>
      <c r="HC391" s="3">
        <f t="shared" si="461"/>
        <v>0</v>
      </c>
      <c r="HE391" s="3" t="s">
        <v>3</v>
      </c>
      <c r="HF391" s="3" t="s">
        <v>3</v>
      </c>
      <c r="HM391" s="3" t="s">
        <v>3</v>
      </c>
      <c r="HN391" s="3" t="s">
        <v>3</v>
      </c>
      <c r="HO391" s="3" t="s">
        <v>3</v>
      </c>
      <c r="HP391" s="3" t="s">
        <v>3</v>
      </c>
      <c r="HQ391" s="3" t="s">
        <v>3</v>
      </c>
      <c r="HS391" s="3">
        <v>0</v>
      </c>
      <c r="IK391" s="3">
        <v>0</v>
      </c>
    </row>
    <row r="392" spans="1:255" x14ac:dyDescent="0.25">
      <c r="A392" s="2">
        <v>17</v>
      </c>
      <c r="B392" s="2">
        <v>1</v>
      </c>
      <c r="C392" s="2">
        <f>ROW(SmtRes!A512)</f>
        <v>512</v>
      </c>
      <c r="D392" s="2">
        <f>ROW(EtalonRes!A665)</f>
        <v>665</v>
      </c>
      <c r="E392" s="2" t="s">
        <v>3</v>
      </c>
      <c r="F392" s="2" t="s">
        <v>493</v>
      </c>
      <c r="G392" s="2" t="s">
        <v>494</v>
      </c>
      <c r="H392" s="2" t="s">
        <v>80</v>
      </c>
      <c r="I392" s="2">
        <f>ROUND(2/100,9)</f>
        <v>0.02</v>
      </c>
      <c r="J392" s="2">
        <v>0</v>
      </c>
      <c r="K392" s="2">
        <f>ROUND(2/100,9)</f>
        <v>0.02</v>
      </c>
      <c r="L392" s="2"/>
      <c r="M392" s="2"/>
      <c r="N392" s="2"/>
      <c r="O392" s="2">
        <f t="shared" si="437"/>
        <v>33.92</v>
      </c>
      <c r="P392" s="2">
        <f t="shared" si="438"/>
        <v>10.17</v>
      </c>
      <c r="Q392" s="2">
        <f>(ROUND((ROUND((((ET392*1.2))*AV392*I392),2)*BB392),2)+ROUND((ROUND(((AE392-((EU392*1.2)))*AV392*I392),2)*BS392),2))</f>
        <v>0.9</v>
      </c>
      <c r="R392" s="2">
        <f>(ROUND((ROUND((((EU392*1.2))*AV392*I392),2)*BS392),2)+ROUND((ROUND(((AE392-((EU392*1.2)))*AV392*I392),2)*BS392),2))</f>
        <v>0.03</v>
      </c>
      <c r="S392" s="2">
        <f t="shared" si="439"/>
        <v>22.85</v>
      </c>
      <c r="T392" s="2">
        <f t="shared" si="440"/>
        <v>0</v>
      </c>
      <c r="U392" s="2">
        <f t="shared" si="441"/>
        <v>1.7589599999999999</v>
      </c>
      <c r="V392" s="2">
        <f t="shared" si="442"/>
        <v>0</v>
      </c>
      <c r="W392" s="2">
        <f t="shared" si="443"/>
        <v>0</v>
      </c>
      <c r="X392" s="2">
        <f>(ROUND((((S392+ROUND((ROUND((((EU392*1.2))*AV392*I392),2)*BS392),2))*AT392)/100),2)+ROUND(((ROUND((ROUND(((AE392-((EU392*1.2)))*AV392*I392),2)*BS392),2)*AT392)/100),2))</f>
        <v>22.19</v>
      </c>
      <c r="Y392" s="2">
        <f>(ROUND((((S392+ROUND((ROUND((((EU392*1.2))*AV392*I392),2)*BS392),2))*AU392)/100),2)+ROUND(((ROUND((ROUND(((AE392-((EU392*1.2)))*AV392*I392),2)*BS392),2)*AU392)/100),2))</f>
        <v>11.67</v>
      </c>
      <c r="Z392" s="2"/>
      <c r="AA392" s="2">
        <v>-1</v>
      </c>
      <c r="AB392" s="2">
        <f t="shared" si="444"/>
        <v>1642.9839999999999</v>
      </c>
      <c r="AC392" s="2">
        <f>ROUND(((ES392*1)),6)</f>
        <v>508.72</v>
      </c>
      <c r="AD392" s="2">
        <f>ROUND(((((ET392*1.2))-((EU392*1.2)))+AE392),6)</f>
        <v>43.103999999999999</v>
      </c>
      <c r="AE392" s="2">
        <f t="shared" si="466"/>
        <v>1.3680000000000001</v>
      </c>
      <c r="AF392" s="2">
        <f t="shared" si="466"/>
        <v>1091.1600000000001</v>
      </c>
      <c r="AG392" s="2">
        <f t="shared" si="445"/>
        <v>0</v>
      </c>
      <c r="AH392" s="2">
        <f t="shared" si="467"/>
        <v>84</v>
      </c>
      <c r="AI392" s="2">
        <f t="shared" si="467"/>
        <v>0</v>
      </c>
      <c r="AJ392" s="2">
        <f t="shared" si="446"/>
        <v>0</v>
      </c>
      <c r="AK392" s="2">
        <v>1453.94</v>
      </c>
      <c r="AL392" s="2">
        <v>508.72</v>
      </c>
      <c r="AM392" s="2">
        <v>35.92</v>
      </c>
      <c r="AN392" s="2">
        <v>1.1399999999999999</v>
      </c>
      <c r="AO392" s="2">
        <v>909.3</v>
      </c>
      <c r="AP392" s="2">
        <v>0</v>
      </c>
      <c r="AQ392" s="2">
        <v>70</v>
      </c>
      <c r="AR392" s="2">
        <v>0</v>
      </c>
      <c r="AS392" s="2">
        <v>0</v>
      </c>
      <c r="AT392" s="2">
        <v>97</v>
      </c>
      <c r="AU392" s="2">
        <v>51</v>
      </c>
      <c r="AV392" s="2">
        <v>1.0469999999999999</v>
      </c>
      <c r="AW392" s="2">
        <v>1</v>
      </c>
      <c r="AX392" s="2"/>
      <c r="AY392" s="2"/>
      <c r="AZ392" s="2">
        <v>1</v>
      </c>
      <c r="BA392" s="2">
        <v>1</v>
      </c>
      <c r="BB392" s="2">
        <v>1</v>
      </c>
      <c r="BC392" s="2">
        <v>1</v>
      </c>
      <c r="BD392" s="2" t="s">
        <v>3</v>
      </c>
      <c r="BE392" s="2" t="s">
        <v>3</v>
      </c>
      <c r="BF392" s="2" t="s">
        <v>3</v>
      </c>
      <c r="BG392" s="2" t="s">
        <v>3</v>
      </c>
      <c r="BH392" s="2">
        <v>0</v>
      </c>
      <c r="BI392" s="2">
        <v>2</v>
      </c>
      <c r="BJ392" s="2" t="s">
        <v>495</v>
      </c>
      <c r="BK392" s="2"/>
      <c r="BL392" s="2"/>
      <c r="BM392" s="2">
        <v>67</v>
      </c>
      <c r="BN392" s="2">
        <v>0</v>
      </c>
      <c r="BO392" s="2" t="s">
        <v>493</v>
      </c>
      <c r="BP392" s="2">
        <v>1</v>
      </c>
      <c r="BQ392" s="2">
        <v>40</v>
      </c>
      <c r="BR392" s="2">
        <v>0</v>
      </c>
      <c r="BS392" s="2">
        <v>1</v>
      </c>
      <c r="BT392" s="2">
        <v>1</v>
      </c>
      <c r="BU392" s="2">
        <v>1</v>
      </c>
      <c r="BV392" s="2">
        <v>1</v>
      </c>
      <c r="BW392" s="2">
        <v>1</v>
      </c>
      <c r="BX392" s="2">
        <v>1</v>
      </c>
      <c r="BY392" s="2" t="s">
        <v>3</v>
      </c>
      <c r="BZ392" s="2">
        <v>97</v>
      </c>
      <c r="CA392" s="2">
        <v>51</v>
      </c>
      <c r="CB392" s="2" t="s">
        <v>3</v>
      </c>
      <c r="CC392" s="2"/>
      <c r="CD392" s="2"/>
      <c r="CE392" s="2">
        <v>1566</v>
      </c>
      <c r="CF392" s="2">
        <v>0</v>
      </c>
      <c r="CG392" s="2">
        <v>0</v>
      </c>
      <c r="CH392" s="2"/>
      <c r="CI392" s="2"/>
      <c r="CJ392" s="2"/>
      <c r="CK392" s="2"/>
      <c r="CL392" s="2"/>
      <c r="CM392" s="2">
        <v>0</v>
      </c>
      <c r="CN392" s="2" t="s">
        <v>1356</v>
      </c>
      <c r="CO392" s="2">
        <v>0</v>
      </c>
      <c r="CP392" s="2">
        <f t="shared" si="447"/>
        <v>33.92</v>
      </c>
      <c r="CQ392" s="2">
        <f t="shared" si="448"/>
        <v>508.72</v>
      </c>
      <c r="CR392" s="2">
        <f>(ROUND((ROUND((((ET392*1.2))*AV392*1),2)*BB392),2)+ROUND((ROUND(((AE392-((EU392*1.2)))*AV392*1),2)*BS392),2))</f>
        <v>45.13</v>
      </c>
      <c r="CS392" s="2">
        <f>(ROUND((ROUND((((EU392*1.2))*AV392*1),2)*BS392),2)+ROUND((ROUND(((AE392-((EU392*1.2)))*AV392*1),2)*BS392),2))</f>
        <v>1.43</v>
      </c>
      <c r="CT392" s="2">
        <f t="shared" si="449"/>
        <v>1142.44</v>
      </c>
      <c r="CU392" s="2">
        <f t="shared" si="450"/>
        <v>0</v>
      </c>
      <c r="CV392" s="2">
        <f t="shared" si="451"/>
        <v>87.947999999999993</v>
      </c>
      <c r="CW392" s="2">
        <f t="shared" si="452"/>
        <v>0</v>
      </c>
      <c r="CX392" s="2">
        <f t="shared" si="453"/>
        <v>0</v>
      </c>
      <c r="CY392" s="2">
        <f>(ROUND((((S392+ROUND((ROUND((((EU392*1.2))*AV392*1),2)*BS392),2))*AT392)/100),2)+ROUND(((ROUND((ROUND(((AE392-((EU392*1.2)))*AV392*1),2)*BS392),2)*AT392)/100),2))</f>
        <v>23.55</v>
      </c>
      <c r="CZ392" s="2">
        <f>(ROUND((((S392+ROUND((ROUND((((EU392*1.2))*AV392*1),2)*BS392),2))*AU392)/100),2)+ROUND(((ROUND((ROUND(((AE392-((EU392*1.2)))*AV392*1),2)*BS392),2)*AU392)/100),2))</f>
        <v>12.38</v>
      </c>
      <c r="DA392" s="2"/>
      <c r="DB392" s="2">
        <v>157</v>
      </c>
      <c r="DC392" s="2" t="s">
        <v>3</v>
      </c>
      <c r="DD392" s="2" t="s">
        <v>82</v>
      </c>
      <c r="DE392" s="2" t="s">
        <v>83</v>
      </c>
      <c r="DF392" s="2" t="s">
        <v>83</v>
      </c>
      <c r="DG392" s="2" t="s">
        <v>83</v>
      </c>
      <c r="DH392" s="2" t="s">
        <v>3</v>
      </c>
      <c r="DI392" s="2" t="s">
        <v>83</v>
      </c>
      <c r="DJ392" s="2" t="s">
        <v>83</v>
      </c>
      <c r="DK392" s="2" t="s">
        <v>3</v>
      </c>
      <c r="DL392" s="2" t="s">
        <v>3</v>
      </c>
      <c r="DM392" s="2" t="s">
        <v>3</v>
      </c>
      <c r="DN392" s="2">
        <v>0</v>
      </c>
      <c r="DO392" s="2">
        <v>0</v>
      </c>
      <c r="DP392" s="2">
        <v>1</v>
      </c>
      <c r="DQ392" s="2">
        <v>1</v>
      </c>
      <c r="DR392" s="2"/>
      <c r="DS392" s="2"/>
      <c r="DT392" s="2"/>
      <c r="DU392" s="2">
        <v>1010</v>
      </c>
      <c r="DV392" s="2" t="s">
        <v>80</v>
      </c>
      <c r="DW392" s="2" t="s">
        <v>80</v>
      </c>
      <c r="DX392" s="2">
        <v>100</v>
      </c>
      <c r="DY392" s="2"/>
      <c r="DZ392" s="2" t="s">
        <v>3</v>
      </c>
      <c r="EA392" s="2" t="s">
        <v>3</v>
      </c>
      <c r="EB392" s="2" t="s">
        <v>3</v>
      </c>
      <c r="EC392" s="2" t="s">
        <v>3</v>
      </c>
      <c r="ED392" s="2"/>
      <c r="EE392" s="2">
        <v>55393971</v>
      </c>
      <c r="EF392" s="2">
        <v>40</v>
      </c>
      <c r="EG392" s="2" t="s">
        <v>31</v>
      </c>
      <c r="EH392" s="2">
        <v>0</v>
      </c>
      <c r="EI392" s="2" t="s">
        <v>3</v>
      </c>
      <c r="EJ392" s="2">
        <v>2</v>
      </c>
      <c r="EK392" s="2">
        <v>67</v>
      </c>
      <c r="EL392" s="2" t="s">
        <v>48</v>
      </c>
      <c r="EM392" s="2" t="s">
        <v>49</v>
      </c>
      <c r="EN392" s="2"/>
      <c r="EO392" s="2" t="s">
        <v>87</v>
      </c>
      <c r="EP392" s="2"/>
      <c r="EQ392" s="2">
        <v>132096</v>
      </c>
      <c r="ER392" s="2">
        <v>1453.94</v>
      </c>
      <c r="ES392" s="2">
        <v>508.72</v>
      </c>
      <c r="ET392" s="2">
        <v>35.92</v>
      </c>
      <c r="EU392" s="2">
        <v>1.1399999999999999</v>
      </c>
      <c r="EV392" s="2">
        <v>909.3</v>
      </c>
      <c r="EW392" s="2">
        <v>70</v>
      </c>
      <c r="EX392" s="2">
        <v>0</v>
      </c>
      <c r="EY392" s="2">
        <v>0</v>
      </c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>
        <v>0</v>
      </c>
      <c r="FR392" s="2">
        <v>0</v>
      </c>
      <c r="FS392" s="2">
        <v>0</v>
      </c>
      <c r="FT392" s="2"/>
      <c r="FU392" s="2"/>
      <c r="FV392" s="2"/>
      <c r="FW392" s="2"/>
      <c r="FX392" s="2">
        <v>97</v>
      </c>
      <c r="FY392" s="2">
        <v>51</v>
      </c>
      <c r="FZ392" s="2"/>
      <c r="GA392" s="2" t="s">
        <v>3</v>
      </c>
      <c r="GB392" s="2"/>
      <c r="GC392" s="2"/>
      <c r="GD392" s="2">
        <v>1</v>
      </c>
      <c r="GE392" s="2"/>
      <c r="GF392" s="2">
        <v>1576294315</v>
      </c>
      <c r="GG392" s="2">
        <v>2</v>
      </c>
      <c r="GH392" s="2">
        <v>1</v>
      </c>
      <c r="GI392" s="2">
        <v>2</v>
      </c>
      <c r="GJ392" s="2">
        <v>0</v>
      </c>
      <c r="GK392" s="2">
        <v>0</v>
      </c>
      <c r="GL392" s="2">
        <f t="shared" si="454"/>
        <v>0</v>
      </c>
      <c r="GM392" s="2">
        <f t="shared" si="455"/>
        <v>67.78</v>
      </c>
      <c r="GN392" s="2">
        <f t="shared" si="456"/>
        <v>0</v>
      </c>
      <c r="GO392" s="2">
        <f t="shared" si="457"/>
        <v>67.78</v>
      </c>
      <c r="GP392" s="2">
        <f t="shared" si="458"/>
        <v>0</v>
      </c>
      <c r="GQ392" s="2"/>
      <c r="GR392" s="2">
        <v>0</v>
      </c>
      <c r="GS392" s="2">
        <v>3</v>
      </c>
      <c r="GT392" s="2">
        <v>0</v>
      </c>
      <c r="GU392" s="2" t="s">
        <v>3</v>
      </c>
      <c r="GV392" s="2">
        <f t="shared" si="459"/>
        <v>0</v>
      </c>
      <c r="GW392" s="2">
        <v>1</v>
      </c>
      <c r="GX392" s="2">
        <f t="shared" si="460"/>
        <v>0</v>
      </c>
      <c r="GY392" s="2"/>
      <c r="GZ392" s="2"/>
      <c r="HA392" s="2">
        <v>0</v>
      </c>
      <c r="HB392" s="2">
        <v>0</v>
      </c>
      <c r="HC392" s="2">
        <f t="shared" si="461"/>
        <v>0</v>
      </c>
      <c r="HD392" s="2"/>
      <c r="HE392" s="2" t="s">
        <v>3</v>
      </c>
      <c r="HF392" s="2" t="s">
        <v>3</v>
      </c>
      <c r="HG392" s="2"/>
      <c r="HH392" s="2"/>
      <c r="HI392" s="2"/>
      <c r="HJ392" s="2"/>
      <c r="HK392" s="2"/>
      <c r="HL392" s="2"/>
      <c r="HM392" s="2" t="s">
        <v>3</v>
      </c>
      <c r="HN392" s="2" t="s">
        <v>3</v>
      </c>
      <c r="HO392" s="2" t="s">
        <v>3</v>
      </c>
      <c r="HP392" s="2" t="s">
        <v>3</v>
      </c>
      <c r="HQ392" s="2" t="s">
        <v>3</v>
      </c>
      <c r="HR392" s="2"/>
      <c r="HS392" s="2">
        <v>0</v>
      </c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>
        <v>0</v>
      </c>
      <c r="IL392" s="2"/>
      <c r="IM392" s="2"/>
      <c r="IN392" s="2"/>
      <c r="IO392" s="2"/>
      <c r="IP392" s="2"/>
      <c r="IQ392" s="2"/>
      <c r="IR392" s="2"/>
      <c r="IS392" s="2"/>
      <c r="IT392" s="2"/>
      <c r="IU392" s="2"/>
    </row>
    <row r="393" spans="1:255" x14ac:dyDescent="0.25">
      <c r="A393" s="3">
        <v>17</v>
      </c>
      <c r="B393" s="3">
        <v>1</v>
      </c>
      <c r="C393" s="3">
        <f>ROW(SmtRes!A520)</f>
        <v>520</v>
      </c>
      <c r="D393" s="3">
        <f>ROW(EtalonRes!A674)</f>
        <v>674</v>
      </c>
      <c r="E393" s="3" t="s">
        <v>3</v>
      </c>
      <c r="F393" s="3" t="s">
        <v>493</v>
      </c>
      <c r="G393" s="3" t="s">
        <v>494</v>
      </c>
      <c r="H393" s="3" t="s">
        <v>80</v>
      </c>
      <c r="I393" s="3">
        <f>ROUND(2/100,9)</f>
        <v>0.02</v>
      </c>
      <c r="J393" s="3">
        <v>0</v>
      </c>
      <c r="K393" s="3">
        <f>ROUND(2/100,9)</f>
        <v>0.02</v>
      </c>
      <c r="O393" s="3">
        <f t="shared" si="437"/>
        <v>1334.36</v>
      </c>
      <c r="P393" s="3">
        <f t="shared" si="438"/>
        <v>33.97</v>
      </c>
      <c r="Q393" s="3">
        <f>(ROUND((ROUND((((ET393*1.2))*AV393*I393),2)*BB393),2)+ROUND((ROUND(((AE393-((EU393*1.2)))*AV393*I393),2)*BS393),2))</f>
        <v>12.79</v>
      </c>
      <c r="R393" s="3">
        <f>(ROUND((ROUND((((EU393*1.2))*AV393*I393),2)*BS393),2)+ROUND((ROUND(((AE393-((EU393*1.2)))*AV393*I393),2)*BS393),2))</f>
        <v>1.69</v>
      </c>
      <c r="S393" s="3">
        <f t="shared" si="439"/>
        <v>1287.5999999999999</v>
      </c>
      <c r="T393" s="3">
        <f t="shared" si="440"/>
        <v>0</v>
      </c>
      <c r="U393" s="3">
        <f t="shared" si="441"/>
        <v>1.7589599999999999</v>
      </c>
      <c r="V393" s="3">
        <f t="shared" si="442"/>
        <v>0</v>
      </c>
      <c r="W393" s="3">
        <f t="shared" si="443"/>
        <v>0</v>
      </c>
      <c r="X393" s="3">
        <f>(ROUND((((S393+ROUND((ROUND((((EU393*1.2))*AV393*I393),2)*BS393),2))*AT393)/100),2)+ROUND(((ROUND((ROUND(((AE393-((EU393*1.2)))*AV393*I393),2)*BS393),2)*AT393)/100),2))</f>
        <v>1250.6099999999999</v>
      </c>
      <c r="Y393" s="3">
        <f>(ROUND((((S393+ROUND((ROUND((((EU393*1.2))*AV393*I393),2)*BS393),2))*AU393)/100),2)+ROUND(((ROUND((ROUND(((AE393-((EU393*1.2)))*AV393*I393),2)*BS393),2)*AU393)/100),2))</f>
        <v>657.54</v>
      </c>
      <c r="AA393" s="3">
        <v>-1</v>
      </c>
      <c r="AB393" s="3">
        <f t="shared" si="444"/>
        <v>1642.9839999999999</v>
      </c>
      <c r="AC393" s="3">
        <f>ROUND(((ES393*1)),6)</f>
        <v>508.72</v>
      </c>
      <c r="AD393" s="3">
        <f>ROUND(((((ET393*1.2))-((EU393*1.2)))+AE393),6)</f>
        <v>43.103999999999999</v>
      </c>
      <c r="AE393" s="3">
        <f t="shared" si="466"/>
        <v>1.3680000000000001</v>
      </c>
      <c r="AF393" s="3">
        <f t="shared" si="466"/>
        <v>1091.1600000000001</v>
      </c>
      <c r="AG393" s="3">
        <f t="shared" si="445"/>
        <v>0</v>
      </c>
      <c r="AH393" s="3">
        <f t="shared" si="467"/>
        <v>84</v>
      </c>
      <c r="AI393" s="3">
        <f t="shared" si="467"/>
        <v>0</v>
      </c>
      <c r="AJ393" s="3">
        <f t="shared" si="446"/>
        <v>0</v>
      </c>
      <c r="AK393" s="3">
        <v>1453.94</v>
      </c>
      <c r="AL393" s="3">
        <v>508.72</v>
      </c>
      <c r="AM393" s="3">
        <v>35.92</v>
      </c>
      <c r="AN393" s="3">
        <v>1.1399999999999999</v>
      </c>
      <c r="AO393" s="3">
        <v>909.3</v>
      </c>
      <c r="AP393" s="3">
        <v>0</v>
      </c>
      <c r="AQ393" s="3">
        <v>70</v>
      </c>
      <c r="AR393" s="3">
        <v>0</v>
      </c>
      <c r="AS393" s="3">
        <v>0</v>
      </c>
      <c r="AT393" s="3">
        <v>97</v>
      </c>
      <c r="AU393" s="3">
        <v>51</v>
      </c>
      <c r="AV393" s="3">
        <v>1.0469999999999999</v>
      </c>
      <c r="AW393" s="3">
        <v>1</v>
      </c>
      <c r="AZ393" s="3">
        <v>1</v>
      </c>
      <c r="BA393" s="3">
        <v>56.35</v>
      </c>
      <c r="BB393" s="3">
        <v>14.21</v>
      </c>
      <c r="BC393" s="3">
        <v>3.34</v>
      </c>
      <c r="BD393" s="3" t="s">
        <v>3</v>
      </c>
      <c r="BE393" s="3" t="s">
        <v>3</v>
      </c>
      <c r="BF393" s="3" t="s">
        <v>3</v>
      </c>
      <c r="BG393" s="3" t="s">
        <v>3</v>
      </c>
      <c r="BH393" s="3">
        <v>0</v>
      </c>
      <c r="BI393" s="3">
        <v>2</v>
      </c>
      <c r="BJ393" s="3" t="s">
        <v>495</v>
      </c>
      <c r="BM393" s="3">
        <v>67</v>
      </c>
      <c r="BN393" s="3">
        <v>0</v>
      </c>
      <c r="BO393" s="3" t="s">
        <v>493</v>
      </c>
      <c r="BP393" s="3">
        <v>1</v>
      </c>
      <c r="BQ393" s="3">
        <v>40</v>
      </c>
      <c r="BR393" s="3">
        <v>0</v>
      </c>
      <c r="BS393" s="3">
        <v>56.35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 t="s">
        <v>3</v>
      </c>
      <c r="BZ393" s="3">
        <v>97</v>
      </c>
      <c r="CA393" s="3">
        <v>51</v>
      </c>
      <c r="CB393" s="3" t="s">
        <v>3</v>
      </c>
      <c r="CE393" s="3">
        <v>1566</v>
      </c>
      <c r="CF393" s="3">
        <v>0</v>
      </c>
      <c r="CG393" s="3">
        <v>0</v>
      </c>
      <c r="CM393" s="3">
        <v>0</v>
      </c>
      <c r="CN393" s="3" t="s">
        <v>1356</v>
      </c>
      <c r="CO393" s="3">
        <v>0</v>
      </c>
      <c r="CP393" s="3">
        <f t="shared" si="447"/>
        <v>1334.36</v>
      </c>
      <c r="CQ393" s="3">
        <f t="shared" si="448"/>
        <v>1699.12</v>
      </c>
      <c r="CR393" s="3">
        <f>(ROUND((ROUND((((ET393*1.2))*AV393*1),2)*BB393),2)+ROUND((ROUND(((AE393-((EU393*1.2)))*AV393*1),2)*BS393),2))</f>
        <v>641.29999999999995</v>
      </c>
      <c r="CS393" s="3">
        <f>(ROUND((ROUND((((EU393*1.2))*AV393*1),2)*BS393),2)+ROUND((ROUND(((AE393-((EU393*1.2)))*AV393*1),2)*BS393),2))</f>
        <v>80.58</v>
      </c>
      <c r="CT393" s="3">
        <f t="shared" si="449"/>
        <v>64376.49</v>
      </c>
      <c r="CU393" s="3">
        <f t="shared" si="450"/>
        <v>0</v>
      </c>
      <c r="CV393" s="3">
        <f t="shared" si="451"/>
        <v>87.947999999999993</v>
      </c>
      <c r="CW393" s="3">
        <f t="shared" si="452"/>
        <v>0</v>
      </c>
      <c r="CX393" s="3">
        <f t="shared" si="453"/>
        <v>0</v>
      </c>
      <c r="CY393" s="3">
        <f>(ROUND((((S393+ROUND((ROUND((((EU393*1.2))*AV393*1),2)*BS393),2))*AT393)/100),2)+ROUND(((ROUND((ROUND(((AE393-((EU393*1.2)))*AV393*1),2)*BS393),2)*AT393)/100),2))</f>
        <v>1327.13</v>
      </c>
      <c r="CZ393" s="3">
        <f>(ROUND((((S393+ROUND((ROUND((((EU393*1.2))*AV393*1),2)*BS393),2))*AU393)/100),2)+ROUND(((ROUND((ROUND(((AE393-((EU393*1.2)))*AV393*1),2)*BS393),2)*AU393)/100),2))</f>
        <v>697.77</v>
      </c>
      <c r="DB393" s="3">
        <v>158</v>
      </c>
      <c r="DC393" s="3" t="s">
        <v>3</v>
      </c>
      <c r="DD393" s="3" t="s">
        <v>82</v>
      </c>
      <c r="DE393" s="3" t="s">
        <v>83</v>
      </c>
      <c r="DF393" s="3" t="s">
        <v>83</v>
      </c>
      <c r="DG393" s="3" t="s">
        <v>83</v>
      </c>
      <c r="DH393" s="3" t="s">
        <v>3</v>
      </c>
      <c r="DI393" s="3" t="s">
        <v>83</v>
      </c>
      <c r="DJ393" s="3" t="s">
        <v>83</v>
      </c>
      <c r="DK393" s="3" t="s">
        <v>3</v>
      </c>
      <c r="DL393" s="3" t="s">
        <v>3</v>
      </c>
      <c r="DM393" s="3" t="s">
        <v>3</v>
      </c>
      <c r="DN393" s="3">
        <v>0</v>
      </c>
      <c r="DO393" s="3">
        <v>0</v>
      </c>
      <c r="DP393" s="3">
        <v>1</v>
      </c>
      <c r="DQ393" s="3">
        <v>1</v>
      </c>
      <c r="DU393" s="3">
        <v>1010</v>
      </c>
      <c r="DV393" s="3" t="s">
        <v>80</v>
      </c>
      <c r="DW393" s="3" t="s">
        <v>80</v>
      </c>
      <c r="DX393" s="3">
        <v>100</v>
      </c>
      <c r="DZ393" s="3" t="s">
        <v>3</v>
      </c>
      <c r="EA393" s="3" t="s">
        <v>3</v>
      </c>
      <c r="EB393" s="3" t="s">
        <v>3</v>
      </c>
      <c r="EC393" s="3" t="s">
        <v>3</v>
      </c>
      <c r="EE393" s="3">
        <v>55393971</v>
      </c>
      <c r="EF393" s="3">
        <v>40</v>
      </c>
      <c r="EG393" s="3" t="s">
        <v>31</v>
      </c>
      <c r="EH393" s="3">
        <v>0</v>
      </c>
      <c r="EI393" s="3" t="s">
        <v>3</v>
      </c>
      <c r="EJ393" s="3">
        <v>2</v>
      </c>
      <c r="EK393" s="3">
        <v>67</v>
      </c>
      <c r="EL393" s="3" t="s">
        <v>48</v>
      </c>
      <c r="EM393" s="3" t="s">
        <v>49</v>
      </c>
      <c r="EO393" s="3" t="s">
        <v>87</v>
      </c>
      <c r="EQ393" s="3">
        <v>132096</v>
      </c>
      <c r="ER393" s="3">
        <v>1453.94</v>
      </c>
      <c r="ES393" s="3">
        <v>508.72</v>
      </c>
      <c r="ET393" s="3">
        <v>35.92</v>
      </c>
      <c r="EU393" s="3">
        <v>1.1399999999999999</v>
      </c>
      <c r="EV393" s="3">
        <v>909.3</v>
      </c>
      <c r="EW393" s="3">
        <v>70</v>
      </c>
      <c r="EX393" s="3">
        <v>0</v>
      </c>
      <c r="EY393" s="3">
        <v>0</v>
      </c>
      <c r="FQ393" s="3">
        <v>0</v>
      </c>
      <c r="FR393" s="3">
        <v>0</v>
      </c>
      <c r="FS393" s="3">
        <v>0</v>
      </c>
      <c r="FX393" s="3">
        <v>97</v>
      </c>
      <c r="FY393" s="3">
        <v>51</v>
      </c>
      <c r="GA393" s="3" t="s">
        <v>3</v>
      </c>
      <c r="GD393" s="3">
        <v>1</v>
      </c>
      <c r="GF393" s="3">
        <v>1576294315</v>
      </c>
      <c r="GG393" s="3">
        <v>2</v>
      </c>
      <c r="GH393" s="3">
        <v>1</v>
      </c>
      <c r="GI393" s="3">
        <v>2</v>
      </c>
      <c r="GJ393" s="3">
        <v>0</v>
      </c>
      <c r="GK393" s="3">
        <v>0</v>
      </c>
      <c r="GL393" s="3">
        <f t="shared" si="454"/>
        <v>0</v>
      </c>
      <c r="GM393" s="3">
        <f t="shared" si="455"/>
        <v>3242.51</v>
      </c>
      <c r="GN393" s="3">
        <f t="shared" si="456"/>
        <v>0</v>
      </c>
      <c r="GO393" s="3">
        <f t="shared" si="457"/>
        <v>3242.51</v>
      </c>
      <c r="GP393" s="3">
        <f t="shared" si="458"/>
        <v>0</v>
      </c>
      <c r="GR393" s="3">
        <v>0</v>
      </c>
      <c r="GS393" s="3">
        <v>3</v>
      </c>
      <c r="GT393" s="3">
        <v>0</v>
      </c>
      <c r="GU393" s="3" t="s">
        <v>3</v>
      </c>
      <c r="GV393" s="3">
        <f t="shared" si="459"/>
        <v>0</v>
      </c>
      <c r="GW393" s="3">
        <v>1</v>
      </c>
      <c r="GX393" s="3">
        <f t="shared" si="460"/>
        <v>0</v>
      </c>
      <c r="HA393" s="3">
        <v>0</v>
      </c>
      <c r="HB393" s="3">
        <v>0</v>
      </c>
      <c r="HC393" s="3">
        <f t="shared" si="461"/>
        <v>0</v>
      </c>
      <c r="HE393" s="3" t="s">
        <v>3</v>
      </c>
      <c r="HF393" s="3" t="s">
        <v>3</v>
      </c>
      <c r="HM393" s="3" t="s">
        <v>3</v>
      </c>
      <c r="HN393" s="3" t="s">
        <v>3</v>
      </c>
      <c r="HO393" s="3" t="s">
        <v>3</v>
      </c>
      <c r="HP393" s="3" t="s">
        <v>3</v>
      </c>
      <c r="HQ393" s="3" t="s">
        <v>3</v>
      </c>
      <c r="HS393" s="3">
        <v>0</v>
      </c>
      <c r="IK393" s="3">
        <v>0</v>
      </c>
    </row>
    <row r="394" spans="1:255" x14ac:dyDescent="0.25">
      <c r="A394" s="2">
        <v>18</v>
      </c>
      <c r="B394" s="2">
        <v>1</v>
      </c>
      <c r="C394" s="2">
        <v>512</v>
      </c>
      <c r="D394" s="2"/>
      <c r="E394" s="2" t="s">
        <v>3</v>
      </c>
      <c r="F394" s="2" t="s">
        <v>410</v>
      </c>
      <c r="G394" s="2" t="s">
        <v>411</v>
      </c>
      <c r="H394" s="2" t="s">
        <v>211</v>
      </c>
      <c r="I394" s="2">
        <f>I392*J394</f>
        <v>7.1000000000000005E-5</v>
      </c>
      <c r="J394" s="2">
        <v>3.5500000000000002E-3</v>
      </c>
      <c r="K394" s="2">
        <v>3.5400000000000002E-3</v>
      </c>
      <c r="L394" s="2"/>
      <c r="M394" s="2"/>
      <c r="N394" s="2"/>
      <c r="O394" s="2">
        <f t="shared" si="437"/>
        <v>1.27</v>
      </c>
      <c r="P394" s="2">
        <f t="shared" si="438"/>
        <v>1.27</v>
      </c>
      <c r="Q394" s="2">
        <f>(ROUND((ROUND(((ET394)*AV394*I394),2)*BB394),2)+ROUND((ROUND(((AE394-(EU394))*AV394*I394),2)*BS394),2))</f>
        <v>0</v>
      </c>
      <c r="R394" s="2">
        <f>(ROUND((ROUND(((EU394)*AV394*I394),2)*BS394),2)+ROUND((ROUND(((AE394-(EU394))*AV394*I394),2)*BS394),2))</f>
        <v>0</v>
      </c>
      <c r="S394" s="2">
        <f t="shared" si="439"/>
        <v>0</v>
      </c>
      <c r="T394" s="2">
        <f t="shared" si="440"/>
        <v>0</v>
      </c>
      <c r="U394" s="2">
        <f t="shared" si="441"/>
        <v>0</v>
      </c>
      <c r="V394" s="2">
        <f t="shared" si="442"/>
        <v>0</v>
      </c>
      <c r="W394" s="2">
        <f t="shared" si="443"/>
        <v>0</v>
      </c>
      <c r="X394" s="2">
        <f>(ROUND((((S394+ROUND((ROUND(((EU394)*AV394*I394),2)*BS394),2))*AT394)/100),2)+ROUND(((ROUND((ROUND(((AE394-(EU394))*AV394*I394),2)*BS394),2)*AT394)/100),2))</f>
        <v>0</v>
      </c>
      <c r="Y394" s="2">
        <f>(ROUND((((S394+ROUND((ROUND(((EU394)*AV394*I394),2)*BS394),2))*AU394)/100),2)+ROUND(((ROUND((ROUND(((AE394-(EU394))*AV394*I394),2)*BS394),2)*AU394)/100),2))</f>
        <v>0</v>
      </c>
      <c r="Z394" s="2"/>
      <c r="AA394" s="2">
        <v>-1</v>
      </c>
      <c r="AB394" s="2">
        <f t="shared" si="444"/>
        <v>17868.28</v>
      </c>
      <c r="AC394" s="2">
        <f>ROUND((ES394),6)</f>
        <v>17868.28</v>
      </c>
      <c r="AD394" s="2">
        <f>ROUND((((ET394)-(EU394))+AE394),6)</f>
        <v>0</v>
      </c>
      <c r="AE394" s="2">
        <f t="shared" ref="AE394:AF397" si="468">ROUND((EU394),6)</f>
        <v>0</v>
      </c>
      <c r="AF394" s="2">
        <f t="shared" si="468"/>
        <v>0</v>
      </c>
      <c r="AG394" s="2">
        <f t="shared" si="445"/>
        <v>0</v>
      </c>
      <c r="AH394" s="2">
        <f t="shared" ref="AH394:AI397" si="469">(EW394)</f>
        <v>0</v>
      </c>
      <c r="AI394" s="2">
        <f t="shared" si="469"/>
        <v>0</v>
      </c>
      <c r="AJ394" s="2">
        <f t="shared" si="446"/>
        <v>0</v>
      </c>
      <c r="AK394" s="2">
        <v>17868.28</v>
      </c>
      <c r="AL394" s="2">
        <v>17868.28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97</v>
      </c>
      <c r="AU394" s="2">
        <v>51</v>
      </c>
      <c r="AV394" s="2">
        <v>1</v>
      </c>
      <c r="AW394" s="2">
        <v>1</v>
      </c>
      <c r="AX394" s="2"/>
      <c r="AY394" s="2"/>
      <c r="AZ394" s="2">
        <v>1</v>
      </c>
      <c r="BA394" s="2">
        <v>1</v>
      </c>
      <c r="BB394" s="2">
        <v>1</v>
      </c>
      <c r="BC394" s="2">
        <v>1</v>
      </c>
      <c r="BD394" s="2" t="s">
        <v>3</v>
      </c>
      <c r="BE394" s="2" t="s">
        <v>3</v>
      </c>
      <c r="BF394" s="2" t="s">
        <v>3</v>
      </c>
      <c r="BG394" s="2" t="s">
        <v>3</v>
      </c>
      <c r="BH394" s="2">
        <v>3</v>
      </c>
      <c r="BI394" s="2">
        <v>2</v>
      </c>
      <c r="BJ394" s="2" t="s">
        <v>412</v>
      </c>
      <c r="BK394" s="2"/>
      <c r="BL394" s="2"/>
      <c r="BM394" s="2">
        <v>67</v>
      </c>
      <c r="BN394" s="2">
        <v>0</v>
      </c>
      <c r="BO394" s="2" t="s">
        <v>3</v>
      </c>
      <c r="BP394" s="2">
        <v>0</v>
      </c>
      <c r="BQ394" s="2">
        <v>40</v>
      </c>
      <c r="BR394" s="2">
        <v>0</v>
      </c>
      <c r="BS394" s="2">
        <v>1</v>
      </c>
      <c r="BT394" s="2">
        <v>1</v>
      </c>
      <c r="BU394" s="2">
        <v>1</v>
      </c>
      <c r="BV394" s="2">
        <v>1</v>
      </c>
      <c r="BW394" s="2">
        <v>1</v>
      </c>
      <c r="BX394" s="2">
        <v>1</v>
      </c>
      <c r="BY394" s="2" t="s">
        <v>3</v>
      </c>
      <c r="BZ394" s="2">
        <v>97</v>
      </c>
      <c r="CA394" s="2">
        <v>51</v>
      </c>
      <c r="CB394" s="2" t="s">
        <v>3</v>
      </c>
      <c r="CC394" s="2"/>
      <c r="CD394" s="2"/>
      <c r="CE394" s="2">
        <v>1566</v>
      </c>
      <c r="CF394" s="2">
        <v>0</v>
      </c>
      <c r="CG394" s="2">
        <v>0</v>
      </c>
      <c r="CH394" s="2"/>
      <c r="CI394" s="2"/>
      <c r="CJ394" s="2"/>
      <c r="CK394" s="2"/>
      <c r="CL394" s="2"/>
      <c r="CM394" s="2">
        <v>0</v>
      </c>
      <c r="CN394" s="2" t="s">
        <v>3</v>
      </c>
      <c r="CO394" s="2">
        <v>0</v>
      </c>
      <c r="CP394" s="2">
        <f t="shared" si="447"/>
        <v>1.27</v>
      </c>
      <c r="CQ394" s="2">
        <f t="shared" si="448"/>
        <v>17868.28</v>
      </c>
      <c r="CR394" s="2">
        <f>(ROUND((ROUND(((ET394)*AV394*1),2)*BB394),2)+ROUND((ROUND(((AE394-(EU394))*AV394*1),2)*BS394),2))</f>
        <v>0</v>
      </c>
      <c r="CS394" s="2">
        <f>(ROUND((ROUND(((EU394)*AV394*1),2)*BS394),2)+ROUND((ROUND(((AE394-(EU394))*AV394*1),2)*BS394),2))</f>
        <v>0</v>
      </c>
      <c r="CT394" s="2">
        <f t="shared" si="449"/>
        <v>0</v>
      </c>
      <c r="CU394" s="2">
        <f t="shared" si="450"/>
        <v>0</v>
      </c>
      <c r="CV394" s="2">
        <f t="shared" si="451"/>
        <v>0</v>
      </c>
      <c r="CW394" s="2">
        <f t="shared" si="452"/>
        <v>0</v>
      </c>
      <c r="CX394" s="2">
        <f t="shared" si="453"/>
        <v>0</v>
      </c>
      <c r="CY394" s="2">
        <f>(ROUND((((S394+ROUND((ROUND(((EU394)*AV394*1),2)*BS394),2))*AT394)/100),2)+ROUND(((ROUND((ROUND(((AE394-(EU394))*AV394*1),2)*BS394),2)*AT394)/100),2))</f>
        <v>0</v>
      </c>
      <c r="CZ394" s="2">
        <f>(ROUND((((S394+ROUND((ROUND(((EU394)*AV394*1),2)*BS394),2))*AU394)/100),2)+ROUND(((ROUND((ROUND(((AE394-(EU394))*AV394*1),2)*BS394),2)*AU394)/100),2))</f>
        <v>0</v>
      </c>
      <c r="DA394" s="2"/>
      <c r="DB394" s="2"/>
      <c r="DC394" s="2" t="s">
        <v>3</v>
      </c>
      <c r="DD394" s="2" t="s">
        <v>3</v>
      </c>
      <c r="DE394" s="2" t="s">
        <v>3</v>
      </c>
      <c r="DF394" s="2" t="s">
        <v>3</v>
      </c>
      <c r="DG394" s="2" t="s">
        <v>3</v>
      </c>
      <c r="DH394" s="2" t="s">
        <v>3</v>
      </c>
      <c r="DI394" s="2" t="s">
        <v>3</v>
      </c>
      <c r="DJ394" s="2" t="s">
        <v>3</v>
      </c>
      <c r="DK394" s="2" t="s">
        <v>3</v>
      </c>
      <c r="DL394" s="2" t="s">
        <v>3</v>
      </c>
      <c r="DM394" s="2" t="s">
        <v>3</v>
      </c>
      <c r="DN394" s="2">
        <v>0</v>
      </c>
      <c r="DO394" s="2">
        <v>0</v>
      </c>
      <c r="DP394" s="2">
        <v>1</v>
      </c>
      <c r="DQ394" s="2">
        <v>1</v>
      </c>
      <c r="DR394" s="2"/>
      <c r="DS394" s="2"/>
      <c r="DT394" s="2"/>
      <c r="DU394" s="2">
        <v>1009</v>
      </c>
      <c r="DV394" s="2" t="s">
        <v>211</v>
      </c>
      <c r="DW394" s="2" t="s">
        <v>211</v>
      </c>
      <c r="DX394" s="2">
        <v>1000</v>
      </c>
      <c r="DY394" s="2"/>
      <c r="DZ394" s="2" t="s">
        <v>3</v>
      </c>
      <c r="EA394" s="2" t="s">
        <v>3</v>
      </c>
      <c r="EB394" s="2" t="s">
        <v>3</v>
      </c>
      <c r="EC394" s="2" t="s">
        <v>3</v>
      </c>
      <c r="ED394" s="2"/>
      <c r="EE394" s="2">
        <v>55393971</v>
      </c>
      <c r="EF394" s="2">
        <v>40</v>
      </c>
      <c r="EG394" s="2" t="s">
        <v>31</v>
      </c>
      <c r="EH394" s="2">
        <v>0</v>
      </c>
      <c r="EI394" s="2" t="s">
        <v>3</v>
      </c>
      <c r="EJ394" s="2">
        <v>2</v>
      </c>
      <c r="EK394" s="2">
        <v>67</v>
      </c>
      <c r="EL394" s="2" t="s">
        <v>48</v>
      </c>
      <c r="EM394" s="2" t="s">
        <v>49</v>
      </c>
      <c r="EN394" s="2"/>
      <c r="EO394" s="2" t="s">
        <v>3</v>
      </c>
      <c r="EP394" s="2"/>
      <c r="EQ394" s="2">
        <v>1024</v>
      </c>
      <c r="ER394" s="2">
        <v>17868.28</v>
      </c>
      <c r="ES394" s="2">
        <v>17868.28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>
        <v>0</v>
      </c>
      <c r="FR394" s="2">
        <v>0</v>
      </c>
      <c r="FS394" s="2">
        <v>0</v>
      </c>
      <c r="FT394" s="2"/>
      <c r="FU394" s="2"/>
      <c r="FV394" s="2"/>
      <c r="FW394" s="2"/>
      <c r="FX394" s="2">
        <v>97</v>
      </c>
      <c r="FY394" s="2">
        <v>51</v>
      </c>
      <c r="FZ394" s="2"/>
      <c r="GA394" s="2" t="s">
        <v>3</v>
      </c>
      <c r="GB394" s="2"/>
      <c r="GC394" s="2"/>
      <c r="GD394" s="2">
        <v>1</v>
      </c>
      <c r="GE394" s="2"/>
      <c r="GF394" s="2">
        <v>-268464753</v>
      </c>
      <c r="GG394" s="2">
        <v>2</v>
      </c>
      <c r="GH394" s="2">
        <v>1</v>
      </c>
      <c r="GI394" s="2">
        <v>-2</v>
      </c>
      <c r="GJ394" s="2">
        <v>0</v>
      </c>
      <c r="GK394" s="2">
        <v>0</v>
      </c>
      <c r="GL394" s="2">
        <f t="shared" si="454"/>
        <v>0</v>
      </c>
      <c r="GM394" s="2">
        <f t="shared" si="455"/>
        <v>1.27</v>
      </c>
      <c r="GN394" s="2">
        <f t="shared" si="456"/>
        <v>0</v>
      </c>
      <c r="GO394" s="2">
        <f t="shared" si="457"/>
        <v>1.27</v>
      </c>
      <c r="GP394" s="2">
        <f t="shared" si="458"/>
        <v>0</v>
      </c>
      <c r="GQ394" s="2"/>
      <c r="GR394" s="2">
        <v>0</v>
      </c>
      <c r="GS394" s="2">
        <v>3</v>
      </c>
      <c r="GT394" s="2">
        <v>0</v>
      </c>
      <c r="GU394" s="2" t="s">
        <v>3</v>
      </c>
      <c r="GV394" s="2">
        <f t="shared" si="459"/>
        <v>0</v>
      </c>
      <c r="GW394" s="2">
        <v>1</v>
      </c>
      <c r="GX394" s="2">
        <f t="shared" si="460"/>
        <v>0</v>
      </c>
      <c r="GY394" s="2"/>
      <c r="GZ394" s="2"/>
      <c r="HA394" s="2">
        <v>0</v>
      </c>
      <c r="HB394" s="2">
        <v>0</v>
      </c>
      <c r="HC394" s="2">
        <f t="shared" si="461"/>
        <v>0</v>
      </c>
      <c r="HD394" s="2"/>
      <c r="HE394" s="2" t="s">
        <v>3</v>
      </c>
      <c r="HF394" s="2" t="s">
        <v>3</v>
      </c>
      <c r="HG394" s="2"/>
      <c r="HH394" s="2"/>
      <c r="HI394" s="2"/>
      <c r="HJ394" s="2"/>
      <c r="HK394" s="2"/>
      <c r="HL394" s="2"/>
      <c r="HM394" s="2" t="s">
        <v>3</v>
      </c>
      <c r="HN394" s="2" t="s">
        <v>3</v>
      </c>
      <c r="HO394" s="2" t="s">
        <v>3</v>
      </c>
      <c r="HP394" s="2" t="s">
        <v>3</v>
      </c>
      <c r="HQ394" s="2" t="s">
        <v>3</v>
      </c>
      <c r="HR394" s="2"/>
      <c r="HS394" s="2">
        <v>0</v>
      </c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>
        <v>0</v>
      </c>
      <c r="IL394" s="2"/>
      <c r="IM394" s="2"/>
      <c r="IN394" s="2"/>
      <c r="IO394" s="2"/>
      <c r="IP394" s="2"/>
      <c r="IQ394" s="2"/>
      <c r="IR394" s="2"/>
      <c r="IS394" s="2"/>
      <c r="IT394" s="2"/>
      <c r="IU394" s="2"/>
    </row>
    <row r="395" spans="1:255" x14ac:dyDescent="0.25">
      <c r="A395" s="3">
        <v>18</v>
      </c>
      <c r="B395" s="3">
        <v>1</v>
      </c>
      <c r="C395" s="3">
        <v>520</v>
      </c>
      <c r="E395" s="3" t="s">
        <v>3</v>
      </c>
      <c r="F395" s="3" t="s">
        <v>410</v>
      </c>
      <c r="G395" s="3" t="s">
        <v>411</v>
      </c>
      <c r="H395" s="3" t="s">
        <v>211</v>
      </c>
      <c r="I395" s="3">
        <f>I393*J395</f>
        <v>7.1000000000000005E-5</v>
      </c>
      <c r="J395" s="3">
        <v>3.5500000000000002E-3</v>
      </c>
      <c r="K395" s="3">
        <v>3.5400000000000002E-3</v>
      </c>
      <c r="O395" s="3">
        <f t="shared" si="437"/>
        <v>8.65</v>
      </c>
      <c r="P395" s="3">
        <f t="shared" si="438"/>
        <v>8.65</v>
      </c>
      <c r="Q395" s="3">
        <f>(ROUND((ROUND(((ET395)*AV395*I395),2)*BB395),2)+ROUND((ROUND(((AE395-(EU395))*AV395*I395),2)*BS395),2))</f>
        <v>0</v>
      </c>
      <c r="R395" s="3">
        <f>(ROUND((ROUND(((EU395)*AV395*I395),2)*BS395),2)+ROUND((ROUND(((AE395-(EU395))*AV395*I395),2)*BS395),2))</f>
        <v>0</v>
      </c>
      <c r="S395" s="3">
        <f t="shared" si="439"/>
        <v>0</v>
      </c>
      <c r="T395" s="3">
        <f t="shared" si="440"/>
        <v>0</v>
      </c>
      <c r="U395" s="3">
        <f t="shared" si="441"/>
        <v>0</v>
      </c>
      <c r="V395" s="3">
        <f t="shared" si="442"/>
        <v>0</v>
      </c>
      <c r="W395" s="3">
        <f t="shared" si="443"/>
        <v>0</v>
      </c>
      <c r="X395" s="3">
        <f>(ROUND((((S395+ROUND((ROUND(((EU395)*AV395*I395),2)*BS395),2))*AT395)/100),2)+ROUND(((ROUND((ROUND(((AE395-(EU395))*AV395*I395),2)*BS395),2)*AT395)/100),2))</f>
        <v>0</v>
      </c>
      <c r="Y395" s="3">
        <f>(ROUND((((S395+ROUND((ROUND(((EU395)*AV395*I395),2)*BS395),2))*AU395)/100),2)+ROUND(((ROUND((ROUND(((AE395-(EU395))*AV395*I395),2)*BS395),2)*AU395)/100),2))</f>
        <v>0</v>
      </c>
      <c r="AA395" s="3">
        <v>-1</v>
      </c>
      <c r="AB395" s="3">
        <f t="shared" si="444"/>
        <v>17868.28</v>
      </c>
      <c r="AC395" s="3">
        <f>ROUND((ES395),6)</f>
        <v>17868.28</v>
      </c>
      <c r="AD395" s="3">
        <f>ROUND((((ET395)-(EU395))+AE395),6)</f>
        <v>0</v>
      </c>
      <c r="AE395" s="3">
        <f t="shared" si="468"/>
        <v>0</v>
      </c>
      <c r="AF395" s="3">
        <f t="shared" si="468"/>
        <v>0</v>
      </c>
      <c r="AG395" s="3">
        <f t="shared" si="445"/>
        <v>0</v>
      </c>
      <c r="AH395" s="3">
        <f t="shared" si="469"/>
        <v>0</v>
      </c>
      <c r="AI395" s="3">
        <f t="shared" si="469"/>
        <v>0</v>
      </c>
      <c r="AJ395" s="3">
        <f t="shared" si="446"/>
        <v>0</v>
      </c>
      <c r="AK395" s="3">
        <v>17868.28</v>
      </c>
      <c r="AL395" s="3">
        <v>17868.28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97</v>
      </c>
      <c r="AU395" s="3">
        <v>51</v>
      </c>
      <c r="AV395" s="3">
        <v>1</v>
      </c>
      <c r="AW395" s="3">
        <v>1</v>
      </c>
      <c r="AZ395" s="3">
        <v>1</v>
      </c>
      <c r="BA395" s="3">
        <v>1</v>
      </c>
      <c r="BB395" s="3">
        <v>1</v>
      </c>
      <c r="BC395" s="3">
        <v>6.81</v>
      </c>
      <c r="BD395" s="3" t="s">
        <v>3</v>
      </c>
      <c r="BE395" s="3" t="s">
        <v>3</v>
      </c>
      <c r="BF395" s="3" t="s">
        <v>3</v>
      </c>
      <c r="BG395" s="3" t="s">
        <v>3</v>
      </c>
      <c r="BH395" s="3">
        <v>3</v>
      </c>
      <c r="BI395" s="3">
        <v>2</v>
      </c>
      <c r="BJ395" s="3" t="s">
        <v>412</v>
      </c>
      <c r="BM395" s="3">
        <v>67</v>
      </c>
      <c r="BN395" s="3">
        <v>0</v>
      </c>
      <c r="BO395" s="3" t="s">
        <v>410</v>
      </c>
      <c r="BP395" s="3">
        <v>1</v>
      </c>
      <c r="BQ395" s="3">
        <v>40</v>
      </c>
      <c r="BR395" s="3">
        <v>0</v>
      </c>
      <c r="BS395" s="3">
        <v>1</v>
      </c>
      <c r="BT395" s="3">
        <v>1</v>
      </c>
      <c r="BU395" s="3">
        <v>1</v>
      </c>
      <c r="BV395" s="3">
        <v>1</v>
      </c>
      <c r="BW395" s="3">
        <v>1</v>
      </c>
      <c r="BX395" s="3">
        <v>1</v>
      </c>
      <c r="BY395" s="3" t="s">
        <v>3</v>
      </c>
      <c r="BZ395" s="3">
        <v>97</v>
      </c>
      <c r="CA395" s="3">
        <v>51</v>
      </c>
      <c r="CB395" s="3" t="s">
        <v>3</v>
      </c>
      <c r="CE395" s="3">
        <v>1566</v>
      </c>
      <c r="CF395" s="3">
        <v>0</v>
      </c>
      <c r="CG395" s="3">
        <v>0</v>
      </c>
      <c r="CM395" s="3">
        <v>0</v>
      </c>
      <c r="CN395" s="3" t="s">
        <v>3</v>
      </c>
      <c r="CO395" s="3">
        <v>0</v>
      </c>
      <c r="CP395" s="3">
        <f t="shared" si="447"/>
        <v>8.65</v>
      </c>
      <c r="CQ395" s="3">
        <f t="shared" si="448"/>
        <v>121682.99</v>
      </c>
      <c r="CR395" s="3">
        <f>(ROUND((ROUND(((ET395)*AV395*1),2)*BB395),2)+ROUND((ROUND(((AE395-(EU395))*AV395*1),2)*BS395),2))</f>
        <v>0</v>
      </c>
      <c r="CS395" s="3">
        <f>(ROUND((ROUND(((EU395)*AV395*1),2)*BS395),2)+ROUND((ROUND(((AE395-(EU395))*AV395*1),2)*BS395),2))</f>
        <v>0</v>
      </c>
      <c r="CT395" s="3">
        <f t="shared" si="449"/>
        <v>0</v>
      </c>
      <c r="CU395" s="3">
        <f t="shared" si="450"/>
        <v>0</v>
      </c>
      <c r="CV395" s="3">
        <f t="shared" si="451"/>
        <v>0</v>
      </c>
      <c r="CW395" s="3">
        <f t="shared" si="452"/>
        <v>0</v>
      </c>
      <c r="CX395" s="3">
        <f t="shared" si="453"/>
        <v>0</v>
      </c>
      <c r="CY395" s="3">
        <f>(ROUND((((S395+ROUND((ROUND(((EU395)*AV395*1),2)*BS395),2))*AT395)/100),2)+ROUND(((ROUND((ROUND(((AE395-(EU395))*AV395*1),2)*BS395),2)*AT395)/100),2))</f>
        <v>0</v>
      </c>
      <c r="CZ395" s="3">
        <f>(ROUND((((S395+ROUND((ROUND(((EU395)*AV395*1),2)*BS395),2))*AU395)/100),2)+ROUND(((ROUND((ROUND(((AE395-(EU395))*AV395*1),2)*BS395),2)*AU395)/100),2))</f>
        <v>0</v>
      </c>
      <c r="DC395" s="3" t="s">
        <v>3</v>
      </c>
      <c r="DD395" s="3" t="s">
        <v>3</v>
      </c>
      <c r="DE395" s="3" t="s">
        <v>3</v>
      </c>
      <c r="DF395" s="3" t="s">
        <v>3</v>
      </c>
      <c r="DG395" s="3" t="s">
        <v>3</v>
      </c>
      <c r="DH395" s="3" t="s">
        <v>3</v>
      </c>
      <c r="DI395" s="3" t="s">
        <v>3</v>
      </c>
      <c r="DJ395" s="3" t="s">
        <v>3</v>
      </c>
      <c r="DK395" s="3" t="s">
        <v>3</v>
      </c>
      <c r="DL395" s="3" t="s">
        <v>3</v>
      </c>
      <c r="DM395" s="3" t="s">
        <v>3</v>
      </c>
      <c r="DN395" s="3">
        <v>0</v>
      </c>
      <c r="DO395" s="3">
        <v>0</v>
      </c>
      <c r="DP395" s="3">
        <v>1</v>
      </c>
      <c r="DQ395" s="3">
        <v>1</v>
      </c>
      <c r="DU395" s="3">
        <v>1009</v>
      </c>
      <c r="DV395" s="3" t="s">
        <v>211</v>
      </c>
      <c r="DW395" s="3" t="s">
        <v>211</v>
      </c>
      <c r="DX395" s="3">
        <v>1000</v>
      </c>
      <c r="DZ395" s="3" t="s">
        <v>3</v>
      </c>
      <c r="EA395" s="3" t="s">
        <v>3</v>
      </c>
      <c r="EB395" s="3" t="s">
        <v>3</v>
      </c>
      <c r="EC395" s="3" t="s">
        <v>3</v>
      </c>
      <c r="EE395" s="3">
        <v>55393971</v>
      </c>
      <c r="EF395" s="3">
        <v>40</v>
      </c>
      <c r="EG395" s="3" t="s">
        <v>31</v>
      </c>
      <c r="EH395" s="3">
        <v>0</v>
      </c>
      <c r="EI395" s="3" t="s">
        <v>3</v>
      </c>
      <c r="EJ395" s="3">
        <v>2</v>
      </c>
      <c r="EK395" s="3">
        <v>67</v>
      </c>
      <c r="EL395" s="3" t="s">
        <v>48</v>
      </c>
      <c r="EM395" s="3" t="s">
        <v>49</v>
      </c>
      <c r="EO395" s="3" t="s">
        <v>3</v>
      </c>
      <c r="EQ395" s="3">
        <v>1024</v>
      </c>
      <c r="ER395" s="3">
        <v>17868.28</v>
      </c>
      <c r="ES395" s="3">
        <v>17868.28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FQ395" s="3">
        <v>0</v>
      </c>
      <c r="FR395" s="3">
        <v>0</v>
      </c>
      <c r="FS395" s="3">
        <v>0</v>
      </c>
      <c r="FX395" s="3">
        <v>97</v>
      </c>
      <c r="FY395" s="3">
        <v>51</v>
      </c>
      <c r="GA395" s="3" t="s">
        <v>3</v>
      </c>
      <c r="GD395" s="3">
        <v>1</v>
      </c>
      <c r="GF395" s="3">
        <v>-268464753</v>
      </c>
      <c r="GG395" s="3">
        <v>2</v>
      </c>
      <c r="GH395" s="3">
        <v>1</v>
      </c>
      <c r="GI395" s="3">
        <v>2</v>
      </c>
      <c r="GJ395" s="3">
        <v>0</v>
      </c>
      <c r="GK395" s="3">
        <v>0</v>
      </c>
      <c r="GL395" s="3">
        <f t="shared" si="454"/>
        <v>0</v>
      </c>
      <c r="GM395" s="3">
        <f t="shared" si="455"/>
        <v>8.65</v>
      </c>
      <c r="GN395" s="3">
        <f t="shared" si="456"/>
        <v>0</v>
      </c>
      <c r="GO395" s="3">
        <f t="shared" si="457"/>
        <v>8.65</v>
      </c>
      <c r="GP395" s="3">
        <f t="shared" si="458"/>
        <v>0</v>
      </c>
      <c r="GR395" s="3">
        <v>0</v>
      </c>
      <c r="GS395" s="3">
        <v>3</v>
      </c>
      <c r="GT395" s="3">
        <v>0</v>
      </c>
      <c r="GU395" s="3" t="s">
        <v>3</v>
      </c>
      <c r="GV395" s="3">
        <f t="shared" si="459"/>
        <v>0</v>
      </c>
      <c r="GW395" s="3">
        <v>1</v>
      </c>
      <c r="GX395" s="3">
        <f t="shared" si="460"/>
        <v>0</v>
      </c>
      <c r="HA395" s="3">
        <v>0</v>
      </c>
      <c r="HB395" s="3">
        <v>0</v>
      </c>
      <c r="HC395" s="3">
        <f t="shared" si="461"/>
        <v>0</v>
      </c>
      <c r="HE395" s="3" t="s">
        <v>3</v>
      </c>
      <c r="HF395" s="3" t="s">
        <v>3</v>
      </c>
      <c r="HM395" s="3" t="s">
        <v>3</v>
      </c>
      <c r="HN395" s="3" t="s">
        <v>3</v>
      </c>
      <c r="HO395" s="3" t="s">
        <v>3</v>
      </c>
      <c r="HP395" s="3" t="s">
        <v>3</v>
      </c>
      <c r="HQ395" s="3" t="s">
        <v>3</v>
      </c>
      <c r="HS395" s="3">
        <v>0</v>
      </c>
      <c r="IK395" s="3">
        <v>0</v>
      </c>
    </row>
    <row r="396" spans="1:255" x14ac:dyDescent="0.25">
      <c r="A396" s="2">
        <v>17</v>
      </c>
      <c r="B396" s="2">
        <v>1</v>
      </c>
      <c r="C396" s="2"/>
      <c r="D396" s="2"/>
      <c r="E396" s="2" t="s">
        <v>496</v>
      </c>
      <c r="F396" s="2" t="s">
        <v>497</v>
      </c>
      <c r="G396" s="2" t="s">
        <v>498</v>
      </c>
      <c r="H396" s="2" t="s">
        <v>216</v>
      </c>
      <c r="I396" s="2">
        <v>2</v>
      </c>
      <c r="J396" s="2">
        <v>0</v>
      </c>
      <c r="K396" s="2">
        <v>2</v>
      </c>
      <c r="L396" s="2"/>
      <c r="M396" s="2"/>
      <c r="N396" s="2"/>
      <c r="O396" s="2">
        <f t="shared" si="437"/>
        <v>270.88</v>
      </c>
      <c r="P396" s="2">
        <f t="shared" si="438"/>
        <v>270.88</v>
      </c>
      <c r="Q396" s="2">
        <f>(ROUND((ROUND(((ET396)*AV396*I396),2)*BB396),2)+ROUND((ROUND(((AE396-(EU396))*AV396*I396),2)*BS396),2))</f>
        <v>0</v>
      </c>
      <c r="R396" s="2">
        <f>(ROUND((ROUND(((EU396)*AV396*I396),2)*BS396),2)+ROUND((ROUND(((AE396-(EU396))*AV396*I396),2)*BS396),2))</f>
        <v>0</v>
      </c>
      <c r="S396" s="2">
        <f t="shared" si="439"/>
        <v>0</v>
      </c>
      <c r="T396" s="2">
        <f t="shared" si="440"/>
        <v>0</v>
      </c>
      <c r="U396" s="2">
        <f t="shared" si="441"/>
        <v>0</v>
      </c>
      <c r="V396" s="2">
        <f t="shared" si="442"/>
        <v>0</v>
      </c>
      <c r="W396" s="2">
        <f t="shared" si="443"/>
        <v>0</v>
      </c>
      <c r="X396" s="2">
        <f>(ROUND((((S396+ROUND((ROUND(((EU396)*AV396*I396),2)*BS396),2))*AT396)/100),2)+ROUND(((ROUND((ROUND(((AE396-(EU396))*AV396*I396),2)*BS396),2)*AT396)/100),2))</f>
        <v>0</v>
      </c>
      <c r="Y396" s="2">
        <f>(ROUND((((S396+ROUND((ROUND(((EU396)*AV396*I396),2)*BS396),2))*AU396)/100),2)+ROUND(((ROUND((ROUND(((AE396-(EU396))*AV396*I396),2)*BS396),2)*AU396)/100),2))</f>
        <v>0</v>
      </c>
      <c r="Z396" s="2"/>
      <c r="AA396" s="2">
        <v>55944368</v>
      </c>
      <c r="AB396" s="2">
        <f t="shared" si="444"/>
        <v>135.44</v>
      </c>
      <c r="AC396" s="2">
        <f>ROUND((ES396),6)</f>
        <v>135.44</v>
      </c>
      <c r="AD396" s="2">
        <f>ROUND((((ET396)-(EU396))+AE396),6)</f>
        <v>0</v>
      </c>
      <c r="AE396" s="2">
        <f t="shared" si="468"/>
        <v>0</v>
      </c>
      <c r="AF396" s="2">
        <f t="shared" si="468"/>
        <v>0</v>
      </c>
      <c r="AG396" s="2">
        <f t="shared" si="445"/>
        <v>0</v>
      </c>
      <c r="AH396" s="2">
        <f t="shared" si="469"/>
        <v>0</v>
      </c>
      <c r="AI396" s="2">
        <f t="shared" si="469"/>
        <v>0</v>
      </c>
      <c r="AJ396" s="2">
        <f t="shared" si="446"/>
        <v>0</v>
      </c>
      <c r="AK396" s="2">
        <v>135.44000000000003</v>
      </c>
      <c r="AL396" s="2">
        <v>135.44000000000003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1</v>
      </c>
      <c r="AW396" s="2">
        <v>1</v>
      </c>
      <c r="AX396" s="2"/>
      <c r="AY396" s="2"/>
      <c r="AZ396" s="2">
        <v>1</v>
      </c>
      <c r="BA396" s="2">
        <v>1</v>
      </c>
      <c r="BB396" s="2">
        <v>1</v>
      </c>
      <c r="BC396" s="2">
        <v>1</v>
      </c>
      <c r="BD396" s="2" t="s">
        <v>3</v>
      </c>
      <c r="BE396" s="2" t="s">
        <v>3</v>
      </c>
      <c r="BF396" s="2" t="s">
        <v>3</v>
      </c>
      <c r="BG396" s="2" t="s">
        <v>3</v>
      </c>
      <c r="BH396" s="2">
        <v>3</v>
      </c>
      <c r="BI396" s="2">
        <v>3</v>
      </c>
      <c r="BJ396" s="2" t="s">
        <v>497</v>
      </c>
      <c r="BK396" s="2"/>
      <c r="BL396" s="2"/>
      <c r="BM396" s="2">
        <v>400007</v>
      </c>
      <c r="BN396" s="2">
        <v>0</v>
      </c>
      <c r="BO396" s="2" t="s">
        <v>3</v>
      </c>
      <c r="BP396" s="2">
        <v>0</v>
      </c>
      <c r="BQ396" s="2">
        <v>214</v>
      </c>
      <c r="BR396" s="2">
        <v>0</v>
      </c>
      <c r="BS396" s="2">
        <v>1</v>
      </c>
      <c r="BT396" s="2">
        <v>1</v>
      </c>
      <c r="BU396" s="2">
        <v>1</v>
      </c>
      <c r="BV396" s="2">
        <v>1</v>
      </c>
      <c r="BW396" s="2">
        <v>1</v>
      </c>
      <c r="BX396" s="2">
        <v>1</v>
      </c>
      <c r="BY396" s="2" t="s">
        <v>3</v>
      </c>
      <c r="BZ396" s="2">
        <v>0</v>
      </c>
      <c r="CA396" s="2">
        <v>0</v>
      </c>
      <c r="CB396" s="2" t="s">
        <v>3</v>
      </c>
      <c r="CC396" s="2"/>
      <c r="CD396" s="2"/>
      <c r="CE396" s="2">
        <v>1566</v>
      </c>
      <c r="CF396" s="2">
        <v>0</v>
      </c>
      <c r="CG396" s="2">
        <v>0</v>
      </c>
      <c r="CH396" s="2"/>
      <c r="CI396" s="2"/>
      <c r="CJ396" s="2"/>
      <c r="CK396" s="2"/>
      <c r="CL396" s="2"/>
      <c r="CM396" s="2">
        <v>0</v>
      </c>
      <c r="CN396" s="2" t="s">
        <v>3</v>
      </c>
      <c r="CO396" s="2">
        <v>0</v>
      </c>
      <c r="CP396" s="2">
        <f t="shared" si="447"/>
        <v>270.88</v>
      </c>
      <c r="CQ396" s="2">
        <f t="shared" si="448"/>
        <v>135.44</v>
      </c>
      <c r="CR396" s="2">
        <f>(ROUND((ROUND(((ET396)*AV396*1),2)*BB396),2)+ROUND((ROUND(((AE396-(EU396))*AV396*1),2)*BS396),2))</f>
        <v>0</v>
      </c>
      <c r="CS396" s="2">
        <f>(ROUND((ROUND(((EU396)*AV396*1),2)*BS396),2)+ROUND((ROUND(((AE396-(EU396))*AV396*1),2)*BS396),2))</f>
        <v>0</v>
      </c>
      <c r="CT396" s="2">
        <f t="shared" si="449"/>
        <v>0</v>
      </c>
      <c r="CU396" s="2">
        <f t="shared" si="450"/>
        <v>0</v>
      </c>
      <c r="CV396" s="2">
        <f t="shared" si="451"/>
        <v>0</v>
      </c>
      <c r="CW396" s="2">
        <f t="shared" si="452"/>
        <v>0</v>
      </c>
      <c r="CX396" s="2">
        <f t="shared" si="453"/>
        <v>0</v>
      </c>
      <c r="CY396" s="2">
        <f>(ROUND((((S396+ROUND((ROUND(((EU396)*AV396*1),2)*BS396),2))*AT396)/100),2)+ROUND(((ROUND((ROUND(((AE396-(EU396))*AV396*1),2)*BS396),2)*AT396)/100),2))</f>
        <v>0</v>
      </c>
      <c r="CZ396" s="2">
        <f>(ROUND((((S396+ROUND((ROUND(((EU396)*AV396*1),2)*BS396),2))*AU396)/100),2)+ROUND(((ROUND((ROUND(((AE396-(EU396))*AV396*1),2)*BS396),2)*AU396)/100),2))</f>
        <v>0</v>
      </c>
      <c r="DA396" s="2"/>
      <c r="DB396" s="2"/>
      <c r="DC396" s="2" t="s">
        <v>3</v>
      </c>
      <c r="DD396" s="2" t="s">
        <v>3</v>
      </c>
      <c r="DE396" s="2" t="s">
        <v>3</v>
      </c>
      <c r="DF396" s="2" t="s">
        <v>3</v>
      </c>
      <c r="DG396" s="2" t="s">
        <v>3</v>
      </c>
      <c r="DH396" s="2" t="s">
        <v>3</v>
      </c>
      <c r="DI396" s="2" t="s">
        <v>3</v>
      </c>
      <c r="DJ396" s="2" t="s">
        <v>3</v>
      </c>
      <c r="DK396" s="2" t="s">
        <v>3</v>
      </c>
      <c r="DL396" s="2" t="s">
        <v>3</v>
      </c>
      <c r="DM396" s="2" t="s">
        <v>3</v>
      </c>
      <c r="DN396" s="2">
        <v>0</v>
      </c>
      <c r="DO396" s="2">
        <v>0</v>
      </c>
      <c r="DP396" s="2">
        <v>1</v>
      </c>
      <c r="DQ396" s="2">
        <v>1</v>
      </c>
      <c r="DR396" s="2"/>
      <c r="DS396" s="2"/>
      <c r="DT396" s="2"/>
      <c r="DU396" s="2">
        <v>1013</v>
      </c>
      <c r="DV396" s="2" t="s">
        <v>216</v>
      </c>
      <c r="DW396" s="2" t="s">
        <v>216</v>
      </c>
      <c r="DX396" s="2">
        <v>1</v>
      </c>
      <c r="DY396" s="2"/>
      <c r="DZ396" s="2" t="s">
        <v>3</v>
      </c>
      <c r="EA396" s="2" t="s">
        <v>3</v>
      </c>
      <c r="EB396" s="2" t="s">
        <v>3</v>
      </c>
      <c r="EC396" s="2" t="s">
        <v>3</v>
      </c>
      <c r="ED396" s="2"/>
      <c r="EE396" s="2">
        <v>55393904</v>
      </c>
      <c r="EF396" s="2">
        <v>214</v>
      </c>
      <c r="EG396" s="2" t="s">
        <v>217</v>
      </c>
      <c r="EH396" s="2">
        <v>0</v>
      </c>
      <c r="EI396" s="2" t="s">
        <v>3</v>
      </c>
      <c r="EJ396" s="2">
        <v>3</v>
      </c>
      <c r="EK396" s="2">
        <v>400007</v>
      </c>
      <c r="EL396" s="2" t="s">
        <v>217</v>
      </c>
      <c r="EM396" s="2" t="s">
        <v>218</v>
      </c>
      <c r="EN396" s="2"/>
      <c r="EO396" s="2" t="s">
        <v>3</v>
      </c>
      <c r="EP396" s="2"/>
      <c r="EQ396" s="2">
        <v>131088</v>
      </c>
      <c r="ER396" s="2">
        <v>0</v>
      </c>
      <c r="ES396" s="2">
        <v>135.44000000000003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>
        <v>0</v>
      </c>
      <c r="FR396" s="2">
        <f>P396</f>
        <v>270.88</v>
      </c>
      <c r="FS396" s="2">
        <v>0</v>
      </c>
      <c r="FT396" s="2"/>
      <c r="FU396" s="2"/>
      <c r="FV396" s="2"/>
      <c r="FW396" s="2"/>
      <c r="FX396" s="2">
        <v>0</v>
      </c>
      <c r="FY396" s="2">
        <v>0</v>
      </c>
      <c r="FZ396" s="2"/>
      <c r="GA396" s="2" t="s">
        <v>499</v>
      </c>
      <c r="GB396" s="2"/>
      <c r="GC396" s="2"/>
      <c r="GD396" s="2">
        <v>1</v>
      </c>
      <c r="GE396" s="2"/>
      <c r="GF396" s="2">
        <v>1829611902</v>
      </c>
      <c r="GG396" s="2">
        <v>2</v>
      </c>
      <c r="GH396" s="2">
        <v>4</v>
      </c>
      <c r="GI396" s="2">
        <v>-2</v>
      </c>
      <c r="GJ396" s="2">
        <v>0</v>
      </c>
      <c r="GK396" s="2">
        <v>0</v>
      </c>
      <c r="GL396" s="2">
        <f t="shared" si="454"/>
        <v>0</v>
      </c>
      <c r="GM396" s="2">
        <f t="shared" si="455"/>
        <v>270.88</v>
      </c>
      <c r="GN396" s="2">
        <f t="shared" si="456"/>
        <v>0</v>
      </c>
      <c r="GO396" s="2">
        <f t="shared" si="457"/>
        <v>0</v>
      </c>
      <c r="GP396" s="2">
        <f t="shared" si="458"/>
        <v>0</v>
      </c>
      <c r="GQ396" s="2"/>
      <c r="GR396" s="2">
        <v>1</v>
      </c>
      <c r="GS396" s="2">
        <v>2</v>
      </c>
      <c r="GT396" s="2">
        <v>0</v>
      </c>
      <c r="GU396" s="2" t="s">
        <v>3</v>
      </c>
      <c r="GV396" s="2">
        <f t="shared" si="459"/>
        <v>0</v>
      </c>
      <c r="GW396" s="2">
        <v>1</v>
      </c>
      <c r="GX396" s="2">
        <f t="shared" si="460"/>
        <v>0</v>
      </c>
      <c r="GY396" s="2"/>
      <c r="GZ396" s="2"/>
      <c r="HA396" s="2">
        <v>0</v>
      </c>
      <c r="HB396" s="2">
        <v>0</v>
      </c>
      <c r="HC396" s="2">
        <f t="shared" si="461"/>
        <v>0</v>
      </c>
      <c r="HD396" s="2"/>
      <c r="HE396" s="2" t="s">
        <v>37</v>
      </c>
      <c r="HF396" s="2" t="s">
        <v>220</v>
      </c>
      <c r="HG396" s="2"/>
      <c r="HH396" s="2"/>
      <c r="HI396" s="2"/>
      <c r="HJ396" s="2"/>
      <c r="HK396" s="2"/>
      <c r="HL396" s="2"/>
      <c r="HM396" s="2" t="s">
        <v>3</v>
      </c>
      <c r="HN396" s="2" t="s">
        <v>3</v>
      </c>
      <c r="HO396" s="2" t="s">
        <v>3</v>
      </c>
      <c r="HP396" s="2" t="s">
        <v>3</v>
      </c>
      <c r="HQ396" s="2" t="s">
        <v>3</v>
      </c>
      <c r="HR396" s="2"/>
      <c r="HS396" s="2">
        <v>0</v>
      </c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>
        <v>0</v>
      </c>
      <c r="IL396" s="2"/>
      <c r="IM396" s="2"/>
      <c r="IN396" s="2"/>
      <c r="IO396" s="2"/>
      <c r="IP396" s="2"/>
      <c r="IQ396" s="2"/>
      <c r="IR396" s="2"/>
      <c r="IS396" s="2"/>
      <c r="IT396" s="2"/>
      <c r="IU396" s="2"/>
    </row>
    <row r="397" spans="1:255" x14ac:dyDescent="0.25">
      <c r="A397" s="3">
        <v>17</v>
      </c>
      <c r="B397" s="3">
        <v>1</v>
      </c>
      <c r="E397" s="3" t="s">
        <v>496</v>
      </c>
      <c r="F397" s="3" t="s">
        <v>497</v>
      </c>
      <c r="G397" s="3" t="s">
        <v>498</v>
      </c>
      <c r="H397" s="3" t="s">
        <v>216</v>
      </c>
      <c r="I397" s="3">
        <v>2</v>
      </c>
      <c r="J397" s="3">
        <v>0</v>
      </c>
      <c r="K397" s="3">
        <v>2</v>
      </c>
      <c r="O397" s="3">
        <f t="shared" si="437"/>
        <v>2050.56</v>
      </c>
      <c r="P397" s="3">
        <f t="shared" si="438"/>
        <v>2050.56</v>
      </c>
      <c r="Q397" s="3">
        <f>(ROUND((ROUND(((ET397)*AV397*I397),2)*BB397),2)+ROUND((ROUND(((AE397-(EU397))*AV397*I397),2)*BS397),2))</f>
        <v>0</v>
      </c>
      <c r="R397" s="3">
        <f>(ROUND((ROUND(((EU397)*AV397*I397),2)*BS397),2)+ROUND((ROUND(((AE397-(EU397))*AV397*I397),2)*BS397),2))</f>
        <v>0</v>
      </c>
      <c r="S397" s="3">
        <f t="shared" si="439"/>
        <v>0</v>
      </c>
      <c r="T397" s="3">
        <f t="shared" si="440"/>
        <v>0</v>
      </c>
      <c r="U397" s="3">
        <f t="shared" si="441"/>
        <v>0</v>
      </c>
      <c r="V397" s="3">
        <f t="shared" si="442"/>
        <v>0</v>
      </c>
      <c r="W397" s="3">
        <f t="shared" si="443"/>
        <v>0</v>
      </c>
      <c r="X397" s="3">
        <f>(ROUND((((S397+ROUND((ROUND(((EU397)*AV397*I397),2)*BS397),2))*AT397)/100),2)+ROUND(((ROUND((ROUND(((AE397-(EU397))*AV397*I397),2)*BS397),2)*AT397)/100),2))</f>
        <v>0</v>
      </c>
      <c r="Y397" s="3">
        <f>(ROUND((((S397+ROUND((ROUND(((EU397)*AV397*I397),2)*BS397),2))*AU397)/100),2)+ROUND(((ROUND((ROUND(((AE397-(EU397))*AV397*I397),2)*BS397),2)*AU397)/100),2))</f>
        <v>0</v>
      </c>
      <c r="AA397" s="3">
        <v>55944370</v>
      </c>
      <c r="AB397" s="3">
        <f t="shared" si="444"/>
        <v>135.44</v>
      </c>
      <c r="AC397" s="3">
        <f>ROUND((ES397),6)</f>
        <v>135.44</v>
      </c>
      <c r="AD397" s="3">
        <f>ROUND((((ET397)-(EU397))+AE397),6)</f>
        <v>0</v>
      </c>
      <c r="AE397" s="3">
        <f t="shared" si="468"/>
        <v>0</v>
      </c>
      <c r="AF397" s="3">
        <f t="shared" si="468"/>
        <v>0</v>
      </c>
      <c r="AG397" s="3">
        <f t="shared" si="445"/>
        <v>0</v>
      </c>
      <c r="AH397" s="3">
        <f t="shared" si="469"/>
        <v>0</v>
      </c>
      <c r="AI397" s="3">
        <f t="shared" si="469"/>
        <v>0</v>
      </c>
      <c r="AJ397" s="3">
        <f t="shared" si="446"/>
        <v>0</v>
      </c>
      <c r="AK397" s="3">
        <v>135.44000000000003</v>
      </c>
      <c r="AL397" s="3">
        <v>135.44000000000003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1</v>
      </c>
      <c r="AW397" s="3">
        <v>1</v>
      </c>
      <c r="AZ397" s="3">
        <v>1</v>
      </c>
      <c r="BA397" s="3">
        <v>1</v>
      </c>
      <c r="BB397" s="3">
        <v>1</v>
      </c>
      <c r="BC397" s="3">
        <v>7.57</v>
      </c>
      <c r="BD397" s="3" t="s">
        <v>3</v>
      </c>
      <c r="BE397" s="3" t="s">
        <v>3</v>
      </c>
      <c r="BF397" s="3" t="s">
        <v>3</v>
      </c>
      <c r="BG397" s="3" t="s">
        <v>3</v>
      </c>
      <c r="BH397" s="3">
        <v>3</v>
      </c>
      <c r="BI397" s="3">
        <v>3</v>
      </c>
      <c r="BJ397" s="3" t="s">
        <v>497</v>
      </c>
      <c r="BM397" s="3">
        <v>400007</v>
      </c>
      <c r="BN397" s="3">
        <v>0</v>
      </c>
      <c r="BO397" s="3" t="s">
        <v>3</v>
      </c>
      <c r="BP397" s="3">
        <v>0</v>
      </c>
      <c r="BQ397" s="3">
        <v>214</v>
      </c>
      <c r="BR397" s="3">
        <v>0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 t="s">
        <v>3</v>
      </c>
      <c r="BZ397" s="3">
        <v>0</v>
      </c>
      <c r="CA397" s="3">
        <v>0</v>
      </c>
      <c r="CB397" s="3" t="s">
        <v>3</v>
      </c>
      <c r="CE397" s="3">
        <v>1566</v>
      </c>
      <c r="CF397" s="3">
        <v>0</v>
      </c>
      <c r="CG397" s="3">
        <v>0</v>
      </c>
      <c r="CM397" s="3">
        <v>0</v>
      </c>
      <c r="CN397" s="3" t="s">
        <v>3</v>
      </c>
      <c r="CO397" s="3">
        <v>0</v>
      </c>
      <c r="CP397" s="3">
        <f t="shared" si="447"/>
        <v>2050.56</v>
      </c>
      <c r="CQ397" s="3">
        <f t="shared" si="448"/>
        <v>1025.28</v>
      </c>
      <c r="CR397" s="3">
        <f>(ROUND((ROUND(((ET397)*AV397*1),2)*BB397),2)+ROUND((ROUND(((AE397-(EU397))*AV397*1),2)*BS397),2))</f>
        <v>0</v>
      </c>
      <c r="CS397" s="3">
        <f>(ROUND((ROUND(((EU397)*AV397*1),2)*BS397),2)+ROUND((ROUND(((AE397-(EU397))*AV397*1),2)*BS397),2))</f>
        <v>0</v>
      </c>
      <c r="CT397" s="3">
        <f t="shared" si="449"/>
        <v>0</v>
      </c>
      <c r="CU397" s="3">
        <f t="shared" si="450"/>
        <v>0</v>
      </c>
      <c r="CV397" s="3">
        <f t="shared" si="451"/>
        <v>0</v>
      </c>
      <c r="CW397" s="3">
        <f t="shared" si="452"/>
        <v>0</v>
      </c>
      <c r="CX397" s="3">
        <f t="shared" si="453"/>
        <v>0</v>
      </c>
      <c r="CY397" s="3">
        <f>(ROUND((((S397+ROUND((ROUND(((EU397)*AV397*1),2)*BS397),2))*AT397)/100),2)+ROUND(((ROUND((ROUND(((AE397-(EU397))*AV397*1),2)*BS397),2)*AT397)/100),2))</f>
        <v>0</v>
      </c>
      <c r="CZ397" s="3">
        <f>(ROUND((((S397+ROUND((ROUND(((EU397)*AV397*1),2)*BS397),2))*AU397)/100),2)+ROUND(((ROUND((ROUND(((AE397-(EU397))*AV397*1),2)*BS397),2)*AU397)/100),2))</f>
        <v>0</v>
      </c>
      <c r="DC397" s="3" t="s">
        <v>3</v>
      </c>
      <c r="DD397" s="3" t="s">
        <v>3</v>
      </c>
      <c r="DE397" s="3" t="s">
        <v>3</v>
      </c>
      <c r="DF397" s="3" t="s">
        <v>3</v>
      </c>
      <c r="DG397" s="3" t="s">
        <v>3</v>
      </c>
      <c r="DH397" s="3" t="s">
        <v>3</v>
      </c>
      <c r="DI397" s="3" t="s">
        <v>3</v>
      </c>
      <c r="DJ397" s="3" t="s">
        <v>3</v>
      </c>
      <c r="DK397" s="3" t="s">
        <v>3</v>
      </c>
      <c r="DL397" s="3" t="s">
        <v>3</v>
      </c>
      <c r="DM397" s="3" t="s">
        <v>3</v>
      </c>
      <c r="DN397" s="3">
        <v>0</v>
      </c>
      <c r="DO397" s="3">
        <v>0</v>
      </c>
      <c r="DP397" s="3">
        <v>1</v>
      </c>
      <c r="DQ397" s="3">
        <v>1</v>
      </c>
      <c r="DU397" s="3">
        <v>1013</v>
      </c>
      <c r="DV397" s="3" t="s">
        <v>216</v>
      </c>
      <c r="DW397" s="3" t="s">
        <v>216</v>
      </c>
      <c r="DX397" s="3">
        <v>1</v>
      </c>
      <c r="DZ397" s="3" t="s">
        <v>3</v>
      </c>
      <c r="EA397" s="3" t="s">
        <v>3</v>
      </c>
      <c r="EB397" s="3" t="s">
        <v>3</v>
      </c>
      <c r="EC397" s="3" t="s">
        <v>3</v>
      </c>
      <c r="EE397" s="3">
        <v>55393904</v>
      </c>
      <c r="EF397" s="3">
        <v>214</v>
      </c>
      <c r="EG397" s="3" t="s">
        <v>217</v>
      </c>
      <c r="EH397" s="3">
        <v>0</v>
      </c>
      <c r="EI397" s="3" t="s">
        <v>3</v>
      </c>
      <c r="EJ397" s="3">
        <v>3</v>
      </c>
      <c r="EK397" s="3">
        <v>400007</v>
      </c>
      <c r="EL397" s="3" t="s">
        <v>217</v>
      </c>
      <c r="EM397" s="3" t="s">
        <v>218</v>
      </c>
      <c r="EO397" s="3" t="s">
        <v>3</v>
      </c>
      <c r="EQ397" s="3">
        <v>131088</v>
      </c>
      <c r="ER397" s="3">
        <v>0</v>
      </c>
      <c r="ES397" s="3">
        <v>135.44000000000003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EY397" s="3">
        <v>0</v>
      </c>
      <c r="EZ397" s="3">
        <v>5</v>
      </c>
      <c r="FC397" s="3">
        <v>1</v>
      </c>
      <c r="FD397" s="3">
        <v>18</v>
      </c>
      <c r="FF397" s="3">
        <v>1200</v>
      </c>
      <c r="FQ397" s="3">
        <v>0</v>
      </c>
      <c r="FR397" s="3">
        <f>P397</f>
        <v>2050.56</v>
      </c>
      <c r="FS397" s="3">
        <v>0</v>
      </c>
      <c r="FX397" s="3">
        <v>0</v>
      </c>
      <c r="FY397" s="3">
        <v>0</v>
      </c>
      <c r="GA397" s="3" t="s">
        <v>499</v>
      </c>
      <c r="GD397" s="3">
        <v>1</v>
      </c>
      <c r="GF397" s="3">
        <v>1829611902</v>
      </c>
      <c r="GG397" s="3">
        <v>2</v>
      </c>
      <c r="GH397" s="3">
        <v>3</v>
      </c>
      <c r="GI397" s="3">
        <v>3</v>
      </c>
      <c r="GJ397" s="3">
        <v>0</v>
      </c>
      <c r="GK397" s="3">
        <v>0</v>
      </c>
      <c r="GL397" s="3">
        <f t="shared" si="454"/>
        <v>0</v>
      </c>
      <c r="GM397" s="3">
        <f t="shared" si="455"/>
        <v>2050.56</v>
      </c>
      <c r="GN397" s="3">
        <f t="shared" si="456"/>
        <v>0</v>
      </c>
      <c r="GO397" s="3">
        <f t="shared" si="457"/>
        <v>0</v>
      </c>
      <c r="GP397" s="3">
        <f t="shared" si="458"/>
        <v>0</v>
      </c>
      <c r="GR397" s="3">
        <v>1</v>
      </c>
      <c r="GS397" s="3">
        <v>1</v>
      </c>
      <c r="GT397" s="3">
        <v>0</v>
      </c>
      <c r="GU397" s="3" t="s">
        <v>3</v>
      </c>
      <c r="GV397" s="3">
        <f t="shared" si="459"/>
        <v>0</v>
      </c>
      <c r="GW397" s="3">
        <v>1</v>
      </c>
      <c r="GX397" s="3">
        <f t="shared" si="460"/>
        <v>0</v>
      </c>
      <c r="HA397" s="3">
        <v>0</v>
      </c>
      <c r="HB397" s="3">
        <v>0</v>
      </c>
      <c r="HC397" s="3">
        <f t="shared" si="461"/>
        <v>0</v>
      </c>
      <c r="HE397" s="3" t="s">
        <v>37</v>
      </c>
      <c r="HF397" s="3" t="s">
        <v>220</v>
      </c>
      <c r="HM397" s="3" t="s">
        <v>3</v>
      </c>
      <c r="HN397" s="3" t="s">
        <v>3</v>
      </c>
      <c r="HO397" s="3" t="s">
        <v>3</v>
      </c>
      <c r="HP397" s="3" t="s">
        <v>3</v>
      </c>
      <c r="HQ397" s="3" t="s">
        <v>3</v>
      </c>
      <c r="HS397" s="3">
        <v>0</v>
      </c>
      <c r="IK397" s="3">
        <v>0</v>
      </c>
    </row>
    <row r="398" spans="1:255" x14ac:dyDescent="0.25">
      <c r="A398" s="2">
        <v>17</v>
      </c>
      <c r="B398" s="2">
        <v>1</v>
      </c>
      <c r="C398" s="2">
        <f>ROW(SmtRes!A531)</f>
        <v>531</v>
      </c>
      <c r="D398" s="2">
        <f>ROW(EtalonRes!A685)</f>
        <v>685</v>
      </c>
      <c r="E398" s="2" t="s">
        <v>3</v>
      </c>
      <c r="F398" s="2" t="s">
        <v>500</v>
      </c>
      <c r="G398" s="2" t="s">
        <v>501</v>
      </c>
      <c r="H398" s="2" t="s">
        <v>502</v>
      </c>
      <c r="I398" s="2">
        <f>ROUND((5*3+5*3+5*3+5+5*8+3+5*5+5*9+3*2+5*5*5+5+3+5*15+5*7+5*5+5*5+5*6+5+3*5)/100,9)</f>
        <v>5.12</v>
      </c>
      <c r="J398" s="2">
        <v>0</v>
      </c>
      <c r="K398" s="2">
        <f>ROUND((5*3+5*3+5*3+5+5*8+3+5*5+5*9+3*2+5*5*5+5+3+5*15+5*7+5*5+5*5+5*6+5+3*5)/100,9)</f>
        <v>5.12</v>
      </c>
      <c r="L398" s="2"/>
      <c r="M398" s="2"/>
      <c r="N398" s="2"/>
      <c r="O398" s="2">
        <f t="shared" si="437"/>
        <v>1675.79</v>
      </c>
      <c r="P398" s="2">
        <f t="shared" si="438"/>
        <v>379.39</v>
      </c>
      <c r="Q398" s="2">
        <f>(ROUND((ROUND((((ET398*1.2))*AV398*I398),2)*BB398),2)+ROUND((ROUND(((AE398-((EU398*1.2)))*AV398*I398),2)*BS398),2))</f>
        <v>5.34</v>
      </c>
      <c r="R398" s="2">
        <f>(ROUND((ROUND((((EU398*1.2))*AV398*I398),2)*BS398),2)+ROUND((ROUND(((AE398-((EU398*1.2)))*AV398*I398),2)*BS398),2))</f>
        <v>0.84</v>
      </c>
      <c r="S398" s="2">
        <f t="shared" si="439"/>
        <v>1291.06</v>
      </c>
      <c r="T398" s="2">
        <f t="shared" si="440"/>
        <v>0</v>
      </c>
      <c r="U398" s="2">
        <f t="shared" si="441"/>
        <v>99.386265599999987</v>
      </c>
      <c r="V398" s="2">
        <f t="shared" si="442"/>
        <v>0</v>
      </c>
      <c r="W398" s="2">
        <f t="shared" si="443"/>
        <v>0</v>
      </c>
      <c r="X398" s="2">
        <f>(ROUND((((S398+ROUND((ROUND((((EU398*1.2))*AV398*I398),2)*BS398),2))*AT398)/100),2)+ROUND(((ROUND((ROUND(((AE398-((EU398*1.2)))*AV398*I398),2)*BS398),2)*AT398)/100),2))</f>
        <v>1253.1400000000001</v>
      </c>
      <c r="Y398" s="2">
        <f>(ROUND((((S398+ROUND((ROUND((((EU398*1.2))*AV398*I398),2)*BS398),2))*AU398)/100),2)+ROUND(((ROUND((ROUND(((AE398-((EU398*1.2)))*AV398*I398),2)*BS398),2)*AU398)/100),2))</f>
        <v>658.87</v>
      </c>
      <c r="Z398" s="2"/>
      <c r="AA398" s="2">
        <v>-1</v>
      </c>
      <c r="AB398" s="2">
        <f t="shared" si="444"/>
        <v>315.93599999999998</v>
      </c>
      <c r="AC398" s="2">
        <f>ROUND(((ES398*1)),6)</f>
        <v>74.099999999999994</v>
      </c>
      <c r="AD398" s="2">
        <f>ROUND(((((ET398*1.2))-((EU398*1.2)))+AE398),6)</f>
        <v>0.996</v>
      </c>
      <c r="AE398" s="2">
        <f>ROUND(((EU398*1.2)),6)</f>
        <v>0.156</v>
      </c>
      <c r="AF398" s="2">
        <f>ROUND(((EV398*1.2)),6)</f>
        <v>240.84</v>
      </c>
      <c r="AG398" s="2">
        <f t="shared" si="445"/>
        <v>0</v>
      </c>
      <c r="AH398" s="2">
        <f>((EW398*1.2))</f>
        <v>18.54</v>
      </c>
      <c r="AI398" s="2">
        <f>((EX398*1.2))</f>
        <v>0</v>
      </c>
      <c r="AJ398" s="2">
        <f t="shared" si="446"/>
        <v>0</v>
      </c>
      <c r="AK398" s="2">
        <v>275.63</v>
      </c>
      <c r="AL398" s="2">
        <v>74.099999999999994</v>
      </c>
      <c r="AM398" s="2">
        <v>0.83</v>
      </c>
      <c r="AN398" s="2">
        <v>0.13</v>
      </c>
      <c r="AO398" s="2">
        <v>200.7</v>
      </c>
      <c r="AP398" s="2">
        <v>0</v>
      </c>
      <c r="AQ398" s="2">
        <v>15.45</v>
      </c>
      <c r="AR398" s="2">
        <v>0</v>
      </c>
      <c r="AS398" s="2">
        <v>0</v>
      </c>
      <c r="AT398" s="2">
        <v>97</v>
      </c>
      <c r="AU398" s="2">
        <v>51</v>
      </c>
      <c r="AV398" s="2">
        <v>1.0469999999999999</v>
      </c>
      <c r="AW398" s="2">
        <v>1</v>
      </c>
      <c r="AX398" s="2"/>
      <c r="AY398" s="2"/>
      <c r="AZ398" s="2">
        <v>1</v>
      </c>
      <c r="BA398" s="2">
        <v>1</v>
      </c>
      <c r="BB398" s="2">
        <v>1</v>
      </c>
      <c r="BC398" s="2">
        <v>1</v>
      </c>
      <c r="BD398" s="2" t="s">
        <v>3</v>
      </c>
      <c r="BE398" s="2" t="s">
        <v>3</v>
      </c>
      <c r="BF398" s="2" t="s">
        <v>3</v>
      </c>
      <c r="BG398" s="2" t="s">
        <v>3</v>
      </c>
      <c r="BH398" s="2">
        <v>0</v>
      </c>
      <c r="BI398" s="2">
        <v>2</v>
      </c>
      <c r="BJ398" s="2" t="s">
        <v>503</v>
      </c>
      <c r="BK398" s="2"/>
      <c r="BL398" s="2"/>
      <c r="BM398" s="2">
        <v>67</v>
      </c>
      <c r="BN398" s="2">
        <v>0</v>
      </c>
      <c r="BO398" s="2" t="s">
        <v>500</v>
      </c>
      <c r="BP398" s="2">
        <v>1</v>
      </c>
      <c r="BQ398" s="2">
        <v>40</v>
      </c>
      <c r="BR398" s="2">
        <v>0</v>
      </c>
      <c r="BS398" s="2">
        <v>1</v>
      </c>
      <c r="BT398" s="2">
        <v>1</v>
      </c>
      <c r="BU398" s="2">
        <v>1</v>
      </c>
      <c r="BV398" s="2">
        <v>1</v>
      </c>
      <c r="BW398" s="2">
        <v>1</v>
      </c>
      <c r="BX398" s="2">
        <v>1</v>
      </c>
      <c r="BY398" s="2" t="s">
        <v>3</v>
      </c>
      <c r="BZ398" s="2">
        <v>97</v>
      </c>
      <c r="CA398" s="2">
        <v>51</v>
      </c>
      <c r="CB398" s="2" t="s">
        <v>3</v>
      </c>
      <c r="CC398" s="2"/>
      <c r="CD398" s="2"/>
      <c r="CE398" s="2">
        <v>1566</v>
      </c>
      <c r="CF398" s="2">
        <v>0</v>
      </c>
      <c r="CG398" s="2">
        <v>0</v>
      </c>
      <c r="CH398" s="2"/>
      <c r="CI398" s="2"/>
      <c r="CJ398" s="2"/>
      <c r="CK398" s="2"/>
      <c r="CL398" s="2"/>
      <c r="CM398" s="2">
        <v>0</v>
      </c>
      <c r="CN398" s="2" t="s">
        <v>1356</v>
      </c>
      <c r="CO398" s="2">
        <v>0</v>
      </c>
      <c r="CP398" s="2">
        <f t="shared" si="447"/>
        <v>1675.79</v>
      </c>
      <c r="CQ398" s="2">
        <f t="shared" si="448"/>
        <v>74.099999999999994</v>
      </c>
      <c r="CR398" s="2">
        <f>(ROUND((ROUND((((ET398*1.2))*AV398*1),2)*BB398),2)+ROUND((ROUND(((AE398-((EU398*1.2)))*AV398*1),2)*BS398),2))</f>
        <v>1.04</v>
      </c>
      <c r="CS398" s="2">
        <f>(ROUND((ROUND((((EU398*1.2))*AV398*1),2)*BS398),2)+ROUND((ROUND(((AE398-((EU398*1.2)))*AV398*1),2)*BS398),2))</f>
        <v>0.16</v>
      </c>
      <c r="CT398" s="2">
        <f t="shared" si="449"/>
        <v>252.16</v>
      </c>
      <c r="CU398" s="2">
        <f t="shared" si="450"/>
        <v>0</v>
      </c>
      <c r="CV398" s="2">
        <f t="shared" si="451"/>
        <v>19.411379999999998</v>
      </c>
      <c r="CW398" s="2">
        <f t="shared" si="452"/>
        <v>0</v>
      </c>
      <c r="CX398" s="2">
        <f t="shared" si="453"/>
        <v>0</v>
      </c>
      <c r="CY398" s="2">
        <f>(ROUND((((S398+ROUND((ROUND((((EU398*1.2))*AV398*1),2)*BS398),2))*AT398)/100),2)+ROUND(((ROUND((ROUND(((AE398-((EU398*1.2)))*AV398*1),2)*BS398),2)*AT398)/100),2))</f>
        <v>1252.48</v>
      </c>
      <c r="CZ398" s="2">
        <f>(ROUND((((S398+ROUND((ROUND((((EU398*1.2))*AV398*1),2)*BS398),2))*AU398)/100),2)+ROUND(((ROUND((ROUND(((AE398-((EU398*1.2)))*AV398*1),2)*BS398),2)*AU398)/100),2))</f>
        <v>658.52</v>
      </c>
      <c r="DA398" s="2"/>
      <c r="DB398" s="2">
        <v>159</v>
      </c>
      <c r="DC398" s="2" t="s">
        <v>3</v>
      </c>
      <c r="DD398" s="2" t="s">
        <v>82</v>
      </c>
      <c r="DE398" s="2" t="s">
        <v>83</v>
      </c>
      <c r="DF398" s="2" t="s">
        <v>83</v>
      </c>
      <c r="DG398" s="2" t="s">
        <v>83</v>
      </c>
      <c r="DH398" s="2" t="s">
        <v>3</v>
      </c>
      <c r="DI398" s="2" t="s">
        <v>83</v>
      </c>
      <c r="DJ398" s="2" t="s">
        <v>83</v>
      </c>
      <c r="DK398" s="2" t="s">
        <v>3</v>
      </c>
      <c r="DL398" s="2" t="s">
        <v>3</v>
      </c>
      <c r="DM398" s="2" t="s">
        <v>3</v>
      </c>
      <c r="DN398" s="2">
        <v>0</v>
      </c>
      <c r="DO398" s="2">
        <v>0</v>
      </c>
      <c r="DP398" s="2">
        <v>1</v>
      </c>
      <c r="DQ398" s="2">
        <v>1</v>
      </c>
      <c r="DR398" s="2"/>
      <c r="DS398" s="2"/>
      <c r="DT398" s="2"/>
      <c r="DU398" s="2">
        <v>1013</v>
      </c>
      <c r="DV398" s="2" t="s">
        <v>502</v>
      </c>
      <c r="DW398" s="2" t="s">
        <v>502</v>
      </c>
      <c r="DX398" s="2">
        <v>1</v>
      </c>
      <c r="DY398" s="2"/>
      <c r="DZ398" s="2" t="s">
        <v>3</v>
      </c>
      <c r="EA398" s="2" t="s">
        <v>3</v>
      </c>
      <c r="EB398" s="2" t="s">
        <v>3</v>
      </c>
      <c r="EC398" s="2" t="s">
        <v>3</v>
      </c>
      <c r="ED398" s="2"/>
      <c r="EE398" s="2">
        <v>55393971</v>
      </c>
      <c r="EF398" s="2">
        <v>40</v>
      </c>
      <c r="EG398" s="2" t="s">
        <v>31</v>
      </c>
      <c r="EH398" s="2">
        <v>0</v>
      </c>
      <c r="EI398" s="2" t="s">
        <v>3</v>
      </c>
      <c r="EJ398" s="2">
        <v>2</v>
      </c>
      <c r="EK398" s="2">
        <v>67</v>
      </c>
      <c r="EL398" s="2" t="s">
        <v>48</v>
      </c>
      <c r="EM398" s="2" t="s">
        <v>49</v>
      </c>
      <c r="EN398" s="2"/>
      <c r="EO398" s="2" t="s">
        <v>87</v>
      </c>
      <c r="EP398" s="2"/>
      <c r="EQ398" s="2">
        <v>132096</v>
      </c>
      <c r="ER398" s="2">
        <v>275.63</v>
      </c>
      <c r="ES398" s="2">
        <v>74.099999999999994</v>
      </c>
      <c r="ET398" s="2">
        <v>0.83</v>
      </c>
      <c r="EU398" s="2">
        <v>0.13</v>
      </c>
      <c r="EV398" s="2">
        <v>200.7</v>
      </c>
      <c r="EW398" s="2">
        <v>15.45</v>
      </c>
      <c r="EX398" s="2">
        <v>0</v>
      </c>
      <c r="EY398" s="2">
        <v>0</v>
      </c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>
        <v>0</v>
      </c>
      <c r="FR398" s="2">
        <v>0</v>
      </c>
      <c r="FS398" s="2">
        <v>0</v>
      </c>
      <c r="FT398" s="2"/>
      <c r="FU398" s="2"/>
      <c r="FV398" s="2"/>
      <c r="FW398" s="2"/>
      <c r="FX398" s="2">
        <v>97</v>
      </c>
      <c r="FY398" s="2">
        <v>51</v>
      </c>
      <c r="FZ398" s="2"/>
      <c r="GA398" s="2" t="s">
        <v>3</v>
      </c>
      <c r="GB398" s="2"/>
      <c r="GC398" s="2"/>
      <c r="GD398" s="2">
        <v>1</v>
      </c>
      <c r="GE398" s="2"/>
      <c r="GF398" s="2">
        <v>425532638</v>
      </c>
      <c r="GG398" s="2">
        <v>2</v>
      </c>
      <c r="GH398" s="2">
        <v>1</v>
      </c>
      <c r="GI398" s="2">
        <v>2</v>
      </c>
      <c r="GJ398" s="2">
        <v>0</v>
      </c>
      <c r="GK398" s="2">
        <v>0</v>
      </c>
      <c r="GL398" s="2">
        <f t="shared" si="454"/>
        <v>0</v>
      </c>
      <c r="GM398" s="2">
        <f t="shared" si="455"/>
        <v>3587.8</v>
      </c>
      <c r="GN398" s="2">
        <f t="shared" si="456"/>
        <v>0</v>
      </c>
      <c r="GO398" s="2">
        <f t="shared" si="457"/>
        <v>3587.8</v>
      </c>
      <c r="GP398" s="2">
        <f t="shared" si="458"/>
        <v>0</v>
      </c>
      <c r="GQ398" s="2"/>
      <c r="GR398" s="2">
        <v>0</v>
      </c>
      <c r="GS398" s="2">
        <v>3</v>
      </c>
      <c r="GT398" s="2">
        <v>0</v>
      </c>
      <c r="GU398" s="2" t="s">
        <v>3</v>
      </c>
      <c r="GV398" s="2">
        <f t="shared" si="459"/>
        <v>0</v>
      </c>
      <c r="GW398" s="2">
        <v>1</v>
      </c>
      <c r="GX398" s="2">
        <f t="shared" si="460"/>
        <v>0</v>
      </c>
      <c r="GY398" s="2"/>
      <c r="GZ398" s="2"/>
      <c r="HA398" s="2">
        <v>0</v>
      </c>
      <c r="HB398" s="2">
        <v>0</v>
      </c>
      <c r="HC398" s="2">
        <f t="shared" si="461"/>
        <v>0</v>
      </c>
      <c r="HD398" s="2"/>
      <c r="HE398" s="2" t="s">
        <v>3</v>
      </c>
      <c r="HF398" s="2" t="s">
        <v>3</v>
      </c>
      <c r="HG398" s="2"/>
      <c r="HH398" s="2"/>
      <c r="HI398" s="2"/>
      <c r="HJ398" s="2"/>
      <c r="HK398" s="2"/>
      <c r="HL398" s="2"/>
      <c r="HM398" s="2" t="s">
        <v>3</v>
      </c>
      <c r="HN398" s="2" t="s">
        <v>3</v>
      </c>
      <c r="HO398" s="2" t="s">
        <v>3</v>
      </c>
      <c r="HP398" s="2" t="s">
        <v>3</v>
      </c>
      <c r="HQ398" s="2" t="s">
        <v>3</v>
      </c>
      <c r="HR398" s="2"/>
      <c r="HS398" s="2">
        <v>0</v>
      </c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>
        <v>0</v>
      </c>
      <c r="IL398" s="2"/>
      <c r="IM398" s="2"/>
      <c r="IN398" s="2"/>
      <c r="IO398" s="2"/>
      <c r="IP398" s="2"/>
      <c r="IQ398" s="2"/>
      <c r="IR398" s="2"/>
      <c r="IS398" s="2"/>
      <c r="IT398" s="2"/>
      <c r="IU398" s="2"/>
    </row>
    <row r="399" spans="1:255" x14ac:dyDescent="0.25">
      <c r="A399" s="3">
        <v>17</v>
      </c>
      <c r="B399" s="3">
        <v>1</v>
      </c>
      <c r="C399" s="3">
        <f>ROW(SmtRes!A542)</f>
        <v>542</v>
      </c>
      <c r="D399" s="3">
        <f>ROW(EtalonRes!A696)</f>
        <v>696</v>
      </c>
      <c r="E399" s="3" t="s">
        <v>3</v>
      </c>
      <c r="F399" s="3" t="s">
        <v>500</v>
      </c>
      <c r="G399" s="3" t="s">
        <v>501</v>
      </c>
      <c r="H399" s="3" t="s">
        <v>502</v>
      </c>
      <c r="I399" s="3">
        <f>ROUND((5*3+5*3+5*3+5+5*8+3+5*5+5*9+3*2+5*5*5+5+3+5*15+5*7+5*5+5*5+5*6+5+3*5)/100,9)</f>
        <v>5.12</v>
      </c>
      <c r="J399" s="3">
        <v>0</v>
      </c>
      <c r="K399" s="3">
        <f>ROUND((5*3+5*3+5*3+5+5*8+3+5*5+5*9+3*2+5*5*5+5+3+5*15+5*7+5*5+5*5+5*6+5+3*5)/100,9)</f>
        <v>5.12</v>
      </c>
      <c r="O399" s="3">
        <f t="shared" si="437"/>
        <v>75122.67</v>
      </c>
      <c r="P399" s="3">
        <f t="shared" si="438"/>
        <v>2280.13</v>
      </c>
      <c r="Q399" s="3">
        <f>(ROUND((ROUND((((ET399*1.2))*AV399*I399),2)*BB399),2)+ROUND((ROUND(((AE399-((EU399*1.2)))*AV399*I399),2)*BS399),2))</f>
        <v>91.31</v>
      </c>
      <c r="R399" s="3">
        <f>(ROUND((ROUND((((EU399*1.2))*AV399*I399),2)*BS399),2)+ROUND((ROUND(((AE399-((EU399*1.2)))*AV399*I399),2)*BS399),2))</f>
        <v>47.33</v>
      </c>
      <c r="S399" s="3">
        <f t="shared" si="439"/>
        <v>72751.23</v>
      </c>
      <c r="T399" s="3">
        <f t="shared" si="440"/>
        <v>0</v>
      </c>
      <c r="U399" s="3">
        <f t="shared" si="441"/>
        <v>99.386265599999987</v>
      </c>
      <c r="V399" s="3">
        <f t="shared" si="442"/>
        <v>0</v>
      </c>
      <c r="W399" s="3">
        <f t="shared" si="443"/>
        <v>0</v>
      </c>
      <c r="X399" s="3">
        <f>(ROUND((((S399+ROUND((ROUND((((EU399*1.2))*AV399*I399),2)*BS399),2))*AT399)/100),2)+ROUND(((ROUND((ROUND(((AE399-((EU399*1.2)))*AV399*I399),2)*BS399),2)*AT399)/100),2))</f>
        <v>70614.600000000006</v>
      </c>
      <c r="Y399" s="3">
        <f>(ROUND((((S399+ROUND((ROUND((((EU399*1.2))*AV399*I399),2)*BS399),2))*AU399)/100),2)+ROUND(((ROUND((ROUND(((AE399-((EU399*1.2)))*AV399*I399),2)*BS399),2)*AU399)/100),2))</f>
        <v>37127.269999999997</v>
      </c>
      <c r="AA399" s="3">
        <v>-1</v>
      </c>
      <c r="AB399" s="3">
        <f t="shared" si="444"/>
        <v>315.93599999999998</v>
      </c>
      <c r="AC399" s="3">
        <f>ROUND(((ES399*1)),6)</f>
        <v>74.099999999999994</v>
      </c>
      <c r="AD399" s="3">
        <f>ROUND(((((ET399*1.2))-((EU399*1.2)))+AE399),6)</f>
        <v>0.996</v>
      </c>
      <c r="AE399" s="3">
        <f>ROUND(((EU399*1.2)),6)</f>
        <v>0.156</v>
      </c>
      <c r="AF399" s="3">
        <f>ROUND(((EV399*1.2)),6)</f>
        <v>240.84</v>
      </c>
      <c r="AG399" s="3">
        <f t="shared" si="445"/>
        <v>0</v>
      </c>
      <c r="AH399" s="3">
        <f>((EW399*1.2))</f>
        <v>18.54</v>
      </c>
      <c r="AI399" s="3">
        <f>((EX399*1.2))</f>
        <v>0</v>
      </c>
      <c r="AJ399" s="3">
        <f t="shared" si="446"/>
        <v>0</v>
      </c>
      <c r="AK399" s="3">
        <v>275.63</v>
      </c>
      <c r="AL399" s="3">
        <v>74.099999999999994</v>
      </c>
      <c r="AM399" s="3">
        <v>0.83</v>
      </c>
      <c r="AN399" s="3">
        <v>0.13</v>
      </c>
      <c r="AO399" s="3">
        <v>200.7</v>
      </c>
      <c r="AP399" s="3">
        <v>0</v>
      </c>
      <c r="AQ399" s="3">
        <v>15.45</v>
      </c>
      <c r="AR399" s="3">
        <v>0</v>
      </c>
      <c r="AS399" s="3">
        <v>0</v>
      </c>
      <c r="AT399" s="3">
        <v>97</v>
      </c>
      <c r="AU399" s="3">
        <v>51</v>
      </c>
      <c r="AV399" s="3">
        <v>1.0469999999999999</v>
      </c>
      <c r="AW399" s="3">
        <v>1</v>
      </c>
      <c r="AZ399" s="3">
        <v>1</v>
      </c>
      <c r="BA399" s="3">
        <v>56.35</v>
      </c>
      <c r="BB399" s="3">
        <v>17.100000000000001</v>
      </c>
      <c r="BC399" s="3">
        <v>6.01</v>
      </c>
      <c r="BD399" s="3" t="s">
        <v>3</v>
      </c>
      <c r="BE399" s="3" t="s">
        <v>3</v>
      </c>
      <c r="BF399" s="3" t="s">
        <v>3</v>
      </c>
      <c r="BG399" s="3" t="s">
        <v>3</v>
      </c>
      <c r="BH399" s="3">
        <v>0</v>
      </c>
      <c r="BI399" s="3">
        <v>2</v>
      </c>
      <c r="BJ399" s="3" t="s">
        <v>503</v>
      </c>
      <c r="BM399" s="3">
        <v>67</v>
      </c>
      <c r="BN399" s="3">
        <v>0</v>
      </c>
      <c r="BO399" s="3" t="s">
        <v>500</v>
      </c>
      <c r="BP399" s="3">
        <v>1</v>
      </c>
      <c r="BQ399" s="3">
        <v>40</v>
      </c>
      <c r="BR399" s="3">
        <v>0</v>
      </c>
      <c r="BS399" s="3">
        <v>56.35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 t="s">
        <v>3</v>
      </c>
      <c r="BZ399" s="3">
        <v>97</v>
      </c>
      <c r="CA399" s="3">
        <v>51</v>
      </c>
      <c r="CB399" s="3" t="s">
        <v>3</v>
      </c>
      <c r="CE399" s="3">
        <v>1566</v>
      </c>
      <c r="CF399" s="3">
        <v>0</v>
      </c>
      <c r="CG399" s="3">
        <v>0</v>
      </c>
      <c r="CM399" s="3">
        <v>0</v>
      </c>
      <c r="CN399" s="3" t="s">
        <v>1356</v>
      </c>
      <c r="CO399" s="3">
        <v>0</v>
      </c>
      <c r="CP399" s="3">
        <f t="shared" si="447"/>
        <v>75122.67</v>
      </c>
      <c r="CQ399" s="3">
        <f t="shared" si="448"/>
        <v>445.34</v>
      </c>
      <c r="CR399" s="3">
        <f>(ROUND((ROUND((((ET399*1.2))*AV399*1),2)*BB399),2)+ROUND((ROUND(((AE399-((EU399*1.2)))*AV399*1),2)*BS399),2))</f>
        <v>17.78</v>
      </c>
      <c r="CS399" s="3">
        <f>(ROUND((ROUND((((EU399*1.2))*AV399*1),2)*BS399),2)+ROUND((ROUND(((AE399-((EU399*1.2)))*AV399*1),2)*BS399),2))</f>
        <v>9.02</v>
      </c>
      <c r="CT399" s="3">
        <f t="shared" si="449"/>
        <v>14209.22</v>
      </c>
      <c r="CU399" s="3">
        <f t="shared" si="450"/>
        <v>0</v>
      </c>
      <c r="CV399" s="3">
        <f t="shared" si="451"/>
        <v>19.411379999999998</v>
      </c>
      <c r="CW399" s="3">
        <f t="shared" si="452"/>
        <v>0</v>
      </c>
      <c r="CX399" s="3">
        <f t="shared" si="453"/>
        <v>0</v>
      </c>
      <c r="CY399" s="3">
        <f>(ROUND((((S399+ROUND((ROUND((((EU399*1.2))*AV399*1),2)*BS399),2))*AT399)/100),2)+ROUND(((ROUND((ROUND(((AE399-((EU399*1.2)))*AV399*1),2)*BS399),2)*AT399)/100),2))</f>
        <v>70577.440000000002</v>
      </c>
      <c r="CZ399" s="3">
        <f>(ROUND((((S399+ROUND((ROUND((((EU399*1.2))*AV399*1),2)*BS399),2))*AU399)/100),2)+ROUND(((ROUND((ROUND(((AE399-((EU399*1.2)))*AV399*1),2)*BS399),2)*AU399)/100),2))</f>
        <v>37107.730000000003</v>
      </c>
      <c r="DB399" s="3">
        <v>160</v>
      </c>
      <c r="DC399" s="3" t="s">
        <v>3</v>
      </c>
      <c r="DD399" s="3" t="s">
        <v>82</v>
      </c>
      <c r="DE399" s="3" t="s">
        <v>83</v>
      </c>
      <c r="DF399" s="3" t="s">
        <v>83</v>
      </c>
      <c r="DG399" s="3" t="s">
        <v>83</v>
      </c>
      <c r="DH399" s="3" t="s">
        <v>3</v>
      </c>
      <c r="DI399" s="3" t="s">
        <v>83</v>
      </c>
      <c r="DJ399" s="3" t="s">
        <v>83</v>
      </c>
      <c r="DK399" s="3" t="s">
        <v>3</v>
      </c>
      <c r="DL399" s="3" t="s">
        <v>3</v>
      </c>
      <c r="DM399" s="3" t="s">
        <v>3</v>
      </c>
      <c r="DN399" s="3">
        <v>0</v>
      </c>
      <c r="DO399" s="3">
        <v>0</v>
      </c>
      <c r="DP399" s="3">
        <v>1</v>
      </c>
      <c r="DQ399" s="3">
        <v>1</v>
      </c>
      <c r="DU399" s="3">
        <v>1013</v>
      </c>
      <c r="DV399" s="3" t="s">
        <v>502</v>
      </c>
      <c r="DW399" s="3" t="s">
        <v>502</v>
      </c>
      <c r="DX399" s="3">
        <v>1</v>
      </c>
      <c r="DZ399" s="3" t="s">
        <v>3</v>
      </c>
      <c r="EA399" s="3" t="s">
        <v>3</v>
      </c>
      <c r="EB399" s="3" t="s">
        <v>3</v>
      </c>
      <c r="EC399" s="3" t="s">
        <v>3</v>
      </c>
      <c r="EE399" s="3">
        <v>55393971</v>
      </c>
      <c r="EF399" s="3">
        <v>40</v>
      </c>
      <c r="EG399" s="3" t="s">
        <v>31</v>
      </c>
      <c r="EH399" s="3">
        <v>0</v>
      </c>
      <c r="EI399" s="3" t="s">
        <v>3</v>
      </c>
      <c r="EJ399" s="3">
        <v>2</v>
      </c>
      <c r="EK399" s="3">
        <v>67</v>
      </c>
      <c r="EL399" s="3" t="s">
        <v>48</v>
      </c>
      <c r="EM399" s="3" t="s">
        <v>49</v>
      </c>
      <c r="EO399" s="3" t="s">
        <v>87</v>
      </c>
      <c r="EQ399" s="3">
        <v>132096</v>
      </c>
      <c r="ER399" s="3">
        <v>275.63</v>
      </c>
      <c r="ES399" s="3">
        <v>74.099999999999994</v>
      </c>
      <c r="ET399" s="3">
        <v>0.83</v>
      </c>
      <c r="EU399" s="3">
        <v>0.13</v>
      </c>
      <c r="EV399" s="3">
        <v>200.7</v>
      </c>
      <c r="EW399" s="3">
        <v>15.45</v>
      </c>
      <c r="EX399" s="3">
        <v>0</v>
      </c>
      <c r="EY399" s="3">
        <v>0</v>
      </c>
      <c r="FQ399" s="3">
        <v>0</v>
      </c>
      <c r="FR399" s="3">
        <v>0</v>
      </c>
      <c r="FS399" s="3">
        <v>0</v>
      </c>
      <c r="FX399" s="3">
        <v>97</v>
      </c>
      <c r="FY399" s="3">
        <v>51</v>
      </c>
      <c r="GA399" s="3" t="s">
        <v>3</v>
      </c>
      <c r="GD399" s="3">
        <v>1</v>
      </c>
      <c r="GF399" s="3">
        <v>425532638</v>
      </c>
      <c r="GG399" s="3">
        <v>2</v>
      </c>
      <c r="GH399" s="3">
        <v>1</v>
      </c>
      <c r="GI399" s="3">
        <v>2</v>
      </c>
      <c r="GJ399" s="3">
        <v>0</v>
      </c>
      <c r="GK399" s="3">
        <v>0</v>
      </c>
      <c r="GL399" s="3">
        <f t="shared" si="454"/>
        <v>0</v>
      </c>
      <c r="GM399" s="3">
        <f t="shared" si="455"/>
        <v>182864.54</v>
      </c>
      <c r="GN399" s="3">
        <f t="shared" si="456"/>
        <v>0</v>
      </c>
      <c r="GO399" s="3">
        <f t="shared" si="457"/>
        <v>182864.54</v>
      </c>
      <c r="GP399" s="3">
        <f t="shared" si="458"/>
        <v>0</v>
      </c>
      <c r="GR399" s="3">
        <v>0</v>
      </c>
      <c r="GS399" s="3">
        <v>0</v>
      </c>
      <c r="GT399" s="3">
        <v>0</v>
      </c>
      <c r="GU399" s="3" t="s">
        <v>3</v>
      </c>
      <c r="GV399" s="3">
        <f t="shared" si="459"/>
        <v>0</v>
      </c>
      <c r="GW399" s="3">
        <v>1</v>
      </c>
      <c r="GX399" s="3">
        <f t="shared" si="460"/>
        <v>0</v>
      </c>
      <c r="HA399" s="3">
        <v>0</v>
      </c>
      <c r="HB399" s="3">
        <v>0</v>
      </c>
      <c r="HC399" s="3">
        <f t="shared" si="461"/>
        <v>0</v>
      </c>
      <c r="HE399" s="3" t="s">
        <v>3</v>
      </c>
      <c r="HF399" s="3" t="s">
        <v>3</v>
      </c>
      <c r="HM399" s="3" t="s">
        <v>3</v>
      </c>
      <c r="HN399" s="3" t="s">
        <v>3</v>
      </c>
      <c r="HO399" s="3" t="s">
        <v>3</v>
      </c>
      <c r="HP399" s="3" t="s">
        <v>3</v>
      </c>
      <c r="HQ399" s="3" t="s">
        <v>3</v>
      </c>
      <c r="HS399" s="3">
        <v>0</v>
      </c>
      <c r="IK399" s="3">
        <v>0</v>
      </c>
    </row>
    <row r="400" spans="1:255" x14ac:dyDescent="0.25">
      <c r="A400" s="2">
        <v>18</v>
      </c>
      <c r="B400" s="2">
        <v>1</v>
      </c>
      <c r="C400" s="2">
        <v>530</v>
      </c>
      <c r="D400" s="2"/>
      <c r="E400" s="2" t="s">
        <v>3</v>
      </c>
      <c r="F400" s="2" t="s">
        <v>318</v>
      </c>
      <c r="G400" s="2" t="s">
        <v>319</v>
      </c>
      <c r="H400" s="2" t="s">
        <v>320</v>
      </c>
      <c r="I400" s="2">
        <f>I398*J400</f>
        <v>522.24</v>
      </c>
      <c r="J400" s="2">
        <v>102</v>
      </c>
      <c r="K400" s="2">
        <v>102</v>
      </c>
      <c r="L400" s="2"/>
      <c r="M400" s="2"/>
      <c r="N400" s="2"/>
      <c r="O400" s="2">
        <f t="shared" si="437"/>
        <v>130.56</v>
      </c>
      <c r="P400" s="2">
        <f t="shared" si="438"/>
        <v>130.56</v>
      </c>
      <c r="Q400" s="2">
        <f>(ROUND((ROUND(((ET400)*AV400*I400),2)*BB400),2)+ROUND((ROUND(((AE400-(EU400))*AV400*I400),2)*BS400),2))</f>
        <v>0</v>
      </c>
      <c r="R400" s="2">
        <f>(ROUND((ROUND(((EU400)*AV400*I400),2)*BS400),2)+ROUND((ROUND(((AE400-(EU400))*AV400*I400),2)*BS400),2))</f>
        <v>0</v>
      </c>
      <c r="S400" s="2">
        <f t="shared" si="439"/>
        <v>0</v>
      </c>
      <c r="T400" s="2">
        <f t="shared" si="440"/>
        <v>0</v>
      </c>
      <c r="U400" s="2">
        <f t="shared" si="441"/>
        <v>0</v>
      </c>
      <c r="V400" s="2">
        <f t="shared" si="442"/>
        <v>0</v>
      </c>
      <c r="W400" s="2">
        <f t="shared" si="443"/>
        <v>0</v>
      </c>
      <c r="X400" s="2">
        <f>(ROUND((((S400+ROUND((ROUND(((EU400)*AV400*I400),2)*BS400),2))*AT400)/100),2)+ROUND(((ROUND((ROUND(((AE400-(EU400))*AV400*I400),2)*BS400),2)*AT400)/100),2))</f>
        <v>0</v>
      </c>
      <c r="Y400" s="2">
        <f>(ROUND((((S400+ROUND((ROUND(((EU400)*AV400*I400),2)*BS400),2))*AU400)/100),2)+ROUND(((ROUND((ROUND(((AE400-(EU400))*AV400*I400),2)*BS400),2)*AU400)/100),2))</f>
        <v>0</v>
      </c>
      <c r="Z400" s="2"/>
      <c r="AA400" s="2">
        <v>-1</v>
      </c>
      <c r="AB400" s="2">
        <f t="shared" si="444"/>
        <v>0.25</v>
      </c>
      <c r="AC400" s="2">
        <f>ROUND((ES400),6)</f>
        <v>0.25</v>
      </c>
      <c r="AD400" s="2">
        <f>ROUND((((ET400)-(EU400))+AE400),6)</f>
        <v>0</v>
      </c>
      <c r="AE400" s="2">
        <f>ROUND((EU400),6)</f>
        <v>0</v>
      </c>
      <c r="AF400" s="2">
        <f>ROUND((EV400),6)</f>
        <v>0</v>
      </c>
      <c r="AG400" s="2">
        <f t="shared" si="445"/>
        <v>0</v>
      </c>
      <c r="AH400" s="2">
        <f>(EW400)</f>
        <v>0</v>
      </c>
      <c r="AI400" s="2">
        <f>(EX400)</f>
        <v>0</v>
      </c>
      <c r="AJ400" s="2">
        <f t="shared" si="446"/>
        <v>0</v>
      </c>
      <c r="AK400" s="2">
        <v>0.25</v>
      </c>
      <c r="AL400" s="2">
        <v>0.25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97</v>
      </c>
      <c r="AU400" s="2">
        <v>51</v>
      </c>
      <c r="AV400" s="2">
        <v>1</v>
      </c>
      <c r="AW400" s="2">
        <v>1</v>
      </c>
      <c r="AX400" s="2"/>
      <c r="AY400" s="2"/>
      <c r="AZ400" s="2">
        <v>1</v>
      </c>
      <c r="BA400" s="2">
        <v>1</v>
      </c>
      <c r="BB400" s="2">
        <v>1</v>
      </c>
      <c r="BC400" s="2">
        <v>1</v>
      </c>
      <c r="BD400" s="2" t="s">
        <v>3</v>
      </c>
      <c r="BE400" s="2" t="s">
        <v>3</v>
      </c>
      <c r="BF400" s="2" t="s">
        <v>3</v>
      </c>
      <c r="BG400" s="2" t="s">
        <v>3</v>
      </c>
      <c r="BH400" s="2">
        <v>3</v>
      </c>
      <c r="BI400" s="2">
        <v>2</v>
      </c>
      <c r="BJ400" s="2" t="s">
        <v>321</v>
      </c>
      <c r="BK400" s="2"/>
      <c r="BL400" s="2"/>
      <c r="BM400" s="2">
        <v>67</v>
      </c>
      <c r="BN400" s="2">
        <v>0</v>
      </c>
      <c r="BO400" s="2" t="s">
        <v>3</v>
      </c>
      <c r="BP400" s="2">
        <v>0</v>
      </c>
      <c r="BQ400" s="2">
        <v>40</v>
      </c>
      <c r="BR400" s="2">
        <v>0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  <c r="BY400" s="2" t="s">
        <v>3</v>
      </c>
      <c r="BZ400" s="2">
        <v>97</v>
      </c>
      <c r="CA400" s="2">
        <v>51</v>
      </c>
      <c r="CB400" s="2" t="s">
        <v>3</v>
      </c>
      <c r="CC400" s="2"/>
      <c r="CD400" s="2"/>
      <c r="CE400" s="2">
        <v>1566</v>
      </c>
      <c r="CF400" s="2">
        <v>0</v>
      </c>
      <c r="CG400" s="2">
        <v>0</v>
      </c>
      <c r="CH400" s="2"/>
      <c r="CI400" s="2"/>
      <c r="CJ400" s="2"/>
      <c r="CK400" s="2"/>
      <c r="CL400" s="2"/>
      <c r="CM400" s="2">
        <v>0</v>
      </c>
      <c r="CN400" s="2" t="s">
        <v>3</v>
      </c>
      <c r="CO400" s="2">
        <v>0</v>
      </c>
      <c r="CP400" s="2">
        <f t="shared" si="447"/>
        <v>130.56</v>
      </c>
      <c r="CQ400" s="2">
        <f t="shared" si="448"/>
        <v>0.25</v>
      </c>
      <c r="CR400" s="2">
        <f>(ROUND((ROUND(((ET400)*AV400*1),2)*BB400),2)+ROUND((ROUND(((AE400-(EU400))*AV400*1),2)*BS400),2))</f>
        <v>0</v>
      </c>
      <c r="CS400" s="2">
        <f>(ROUND((ROUND(((EU400)*AV400*1),2)*BS400),2)+ROUND((ROUND(((AE400-(EU400))*AV400*1),2)*BS400),2))</f>
        <v>0</v>
      </c>
      <c r="CT400" s="2">
        <f t="shared" si="449"/>
        <v>0</v>
      </c>
      <c r="CU400" s="2">
        <f t="shared" si="450"/>
        <v>0</v>
      </c>
      <c r="CV400" s="2">
        <f t="shared" si="451"/>
        <v>0</v>
      </c>
      <c r="CW400" s="2">
        <f t="shared" si="452"/>
        <v>0</v>
      </c>
      <c r="CX400" s="2">
        <f t="shared" si="453"/>
        <v>0</v>
      </c>
      <c r="CY400" s="2">
        <f>(ROUND((((S400+ROUND((ROUND(((EU400)*AV400*1),2)*BS400),2))*AT400)/100),2)+ROUND(((ROUND((ROUND(((AE400-(EU400))*AV400*1),2)*BS400),2)*AT400)/100),2))</f>
        <v>0</v>
      </c>
      <c r="CZ400" s="2">
        <f>(ROUND((((S400+ROUND((ROUND(((EU400)*AV400*1),2)*BS400),2))*AU400)/100),2)+ROUND(((ROUND((ROUND(((AE400-(EU400))*AV400*1),2)*BS400),2)*AU400)/100),2))</f>
        <v>0</v>
      </c>
      <c r="DA400" s="2"/>
      <c r="DB400" s="2"/>
      <c r="DC400" s="2" t="s">
        <v>3</v>
      </c>
      <c r="DD400" s="2" t="s">
        <v>3</v>
      </c>
      <c r="DE400" s="2" t="s">
        <v>3</v>
      </c>
      <c r="DF400" s="2" t="s">
        <v>3</v>
      </c>
      <c r="DG400" s="2" t="s">
        <v>3</v>
      </c>
      <c r="DH400" s="2" t="s">
        <v>3</v>
      </c>
      <c r="DI400" s="2" t="s">
        <v>3</v>
      </c>
      <c r="DJ400" s="2" t="s">
        <v>3</v>
      </c>
      <c r="DK400" s="2" t="s">
        <v>3</v>
      </c>
      <c r="DL400" s="2" t="s">
        <v>3</v>
      </c>
      <c r="DM400" s="2" t="s">
        <v>3</v>
      </c>
      <c r="DN400" s="2">
        <v>0</v>
      </c>
      <c r="DO400" s="2">
        <v>0</v>
      </c>
      <c r="DP400" s="2">
        <v>1</v>
      </c>
      <c r="DQ400" s="2">
        <v>1</v>
      </c>
      <c r="DR400" s="2"/>
      <c r="DS400" s="2"/>
      <c r="DT400" s="2"/>
      <c r="DU400" s="2">
        <v>1010</v>
      </c>
      <c r="DV400" s="2" t="s">
        <v>320</v>
      </c>
      <c r="DW400" s="2" t="s">
        <v>320</v>
      </c>
      <c r="DX400" s="2">
        <v>1</v>
      </c>
      <c r="DY400" s="2"/>
      <c r="DZ400" s="2" t="s">
        <v>3</v>
      </c>
      <c r="EA400" s="2" t="s">
        <v>3</v>
      </c>
      <c r="EB400" s="2" t="s">
        <v>3</v>
      </c>
      <c r="EC400" s="2" t="s">
        <v>3</v>
      </c>
      <c r="ED400" s="2"/>
      <c r="EE400" s="2">
        <v>55393971</v>
      </c>
      <c r="EF400" s="2">
        <v>40</v>
      </c>
      <c r="EG400" s="2" t="s">
        <v>31</v>
      </c>
      <c r="EH400" s="2">
        <v>0</v>
      </c>
      <c r="EI400" s="2" t="s">
        <v>3</v>
      </c>
      <c r="EJ400" s="2">
        <v>2</v>
      </c>
      <c r="EK400" s="2">
        <v>67</v>
      </c>
      <c r="EL400" s="2" t="s">
        <v>48</v>
      </c>
      <c r="EM400" s="2" t="s">
        <v>49</v>
      </c>
      <c r="EN400" s="2"/>
      <c r="EO400" s="2" t="s">
        <v>3</v>
      </c>
      <c r="EP400" s="2"/>
      <c r="EQ400" s="2">
        <v>1024</v>
      </c>
      <c r="ER400" s="2">
        <v>0.25</v>
      </c>
      <c r="ES400" s="2">
        <v>0.25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>
        <v>0</v>
      </c>
      <c r="FR400" s="2">
        <v>0</v>
      </c>
      <c r="FS400" s="2">
        <v>0</v>
      </c>
      <c r="FT400" s="2"/>
      <c r="FU400" s="2"/>
      <c r="FV400" s="2"/>
      <c r="FW400" s="2"/>
      <c r="FX400" s="2">
        <v>97</v>
      </c>
      <c r="FY400" s="2">
        <v>51</v>
      </c>
      <c r="FZ400" s="2"/>
      <c r="GA400" s="2" t="s">
        <v>3</v>
      </c>
      <c r="GB400" s="2"/>
      <c r="GC400" s="2"/>
      <c r="GD400" s="2">
        <v>1</v>
      </c>
      <c r="GE400" s="2"/>
      <c r="GF400" s="2">
        <v>45414805</v>
      </c>
      <c r="GG400" s="2">
        <v>2</v>
      </c>
      <c r="GH400" s="2">
        <v>1</v>
      </c>
      <c r="GI400" s="2">
        <v>-2</v>
      </c>
      <c r="GJ400" s="2">
        <v>0</v>
      </c>
      <c r="GK400" s="2">
        <v>0</v>
      </c>
      <c r="GL400" s="2">
        <f t="shared" si="454"/>
        <v>0</v>
      </c>
      <c r="GM400" s="2">
        <f t="shared" si="455"/>
        <v>130.56</v>
      </c>
      <c r="GN400" s="2">
        <f t="shared" si="456"/>
        <v>0</v>
      </c>
      <c r="GO400" s="2">
        <f t="shared" si="457"/>
        <v>130.56</v>
      </c>
      <c r="GP400" s="2">
        <f t="shared" si="458"/>
        <v>0</v>
      </c>
      <c r="GQ400" s="2"/>
      <c r="GR400" s="2">
        <v>0</v>
      </c>
      <c r="GS400" s="2">
        <v>3</v>
      </c>
      <c r="GT400" s="2">
        <v>0</v>
      </c>
      <c r="GU400" s="2" t="s">
        <v>3</v>
      </c>
      <c r="GV400" s="2">
        <f t="shared" si="459"/>
        <v>0</v>
      </c>
      <c r="GW400" s="2">
        <v>1</v>
      </c>
      <c r="GX400" s="2">
        <f t="shared" si="460"/>
        <v>0</v>
      </c>
      <c r="GY400" s="2"/>
      <c r="GZ400" s="2"/>
      <c r="HA400" s="2">
        <v>0</v>
      </c>
      <c r="HB400" s="2">
        <v>0</v>
      </c>
      <c r="HC400" s="2">
        <f t="shared" si="461"/>
        <v>0</v>
      </c>
      <c r="HD400" s="2"/>
      <c r="HE400" s="2" t="s">
        <v>3</v>
      </c>
      <c r="HF400" s="2" t="s">
        <v>3</v>
      </c>
      <c r="HG400" s="2"/>
      <c r="HH400" s="2"/>
      <c r="HI400" s="2"/>
      <c r="HJ400" s="2"/>
      <c r="HK400" s="2"/>
      <c r="HL400" s="2"/>
      <c r="HM400" s="2" t="s">
        <v>3</v>
      </c>
      <c r="HN400" s="2" t="s">
        <v>3</v>
      </c>
      <c r="HO400" s="2" t="s">
        <v>3</v>
      </c>
      <c r="HP400" s="2" t="s">
        <v>3</v>
      </c>
      <c r="HQ400" s="2" t="s">
        <v>3</v>
      </c>
      <c r="HR400" s="2"/>
      <c r="HS400" s="2">
        <v>0</v>
      </c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>
        <v>0</v>
      </c>
      <c r="IL400" s="2"/>
      <c r="IM400" s="2"/>
      <c r="IN400" s="2"/>
      <c r="IO400" s="2"/>
      <c r="IP400" s="2"/>
      <c r="IQ400" s="2"/>
      <c r="IR400" s="2"/>
      <c r="IS400" s="2"/>
      <c r="IT400" s="2"/>
      <c r="IU400" s="2"/>
    </row>
    <row r="401" spans="1:245" x14ac:dyDescent="0.25">
      <c r="A401" s="3">
        <v>18</v>
      </c>
      <c r="B401" s="3">
        <v>1</v>
      </c>
      <c r="C401" s="3">
        <v>541</v>
      </c>
      <c r="E401" s="3" t="s">
        <v>3</v>
      </c>
      <c r="F401" s="3" t="s">
        <v>318</v>
      </c>
      <c r="G401" s="3" t="s">
        <v>319</v>
      </c>
      <c r="H401" s="3" t="s">
        <v>320</v>
      </c>
      <c r="I401" s="3">
        <f>I399*J401</f>
        <v>522.24</v>
      </c>
      <c r="J401" s="3">
        <v>102</v>
      </c>
      <c r="K401" s="3">
        <v>102</v>
      </c>
      <c r="O401" s="3">
        <f t="shared" si="437"/>
        <v>1133.26</v>
      </c>
      <c r="P401" s="3">
        <f t="shared" si="438"/>
        <v>1133.26</v>
      </c>
      <c r="Q401" s="3">
        <f>(ROUND((ROUND(((ET401)*AV401*I401),2)*BB401),2)+ROUND((ROUND(((AE401-(EU401))*AV401*I401),2)*BS401),2))</f>
        <v>0</v>
      </c>
      <c r="R401" s="3">
        <f>(ROUND((ROUND(((EU401)*AV401*I401),2)*BS401),2)+ROUND((ROUND(((AE401-(EU401))*AV401*I401),2)*BS401),2))</f>
        <v>0</v>
      </c>
      <c r="S401" s="3">
        <f t="shared" si="439"/>
        <v>0</v>
      </c>
      <c r="T401" s="3">
        <f t="shared" si="440"/>
        <v>0</v>
      </c>
      <c r="U401" s="3">
        <f t="shared" si="441"/>
        <v>0</v>
      </c>
      <c r="V401" s="3">
        <f t="shared" si="442"/>
        <v>0</v>
      </c>
      <c r="W401" s="3">
        <f t="shared" si="443"/>
        <v>0</v>
      </c>
      <c r="X401" s="3">
        <f>(ROUND((((S401+ROUND((ROUND(((EU401)*AV401*I401),2)*BS401),2))*AT401)/100),2)+ROUND(((ROUND((ROUND(((AE401-(EU401))*AV401*I401),2)*BS401),2)*AT401)/100),2))</f>
        <v>0</v>
      </c>
      <c r="Y401" s="3">
        <f>(ROUND((((S401+ROUND((ROUND(((EU401)*AV401*I401),2)*BS401),2))*AU401)/100),2)+ROUND(((ROUND((ROUND(((AE401-(EU401))*AV401*I401),2)*BS401),2)*AU401)/100),2))</f>
        <v>0</v>
      </c>
      <c r="AA401" s="3">
        <v>-1</v>
      </c>
      <c r="AB401" s="3">
        <f t="shared" si="444"/>
        <v>0.25</v>
      </c>
      <c r="AC401" s="3">
        <f>ROUND((ES401),6)</f>
        <v>0.25</v>
      </c>
      <c r="AD401" s="3">
        <f>ROUND((((ET401)-(EU401))+AE401),6)</f>
        <v>0</v>
      </c>
      <c r="AE401" s="3">
        <f>ROUND((EU401),6)</f>
        <v>0</v>
      </c>
      <c r="AF401" s="3">
        <f>ROUND((EV401),6)</f>
        <v>0</v>
      </c>
      <c r="AG401" s="3">
        <f t="shared" si="445"/>
        <v>0</v>
      </c>
      <c r="AH401" s="3">
        <f>(EW401)</f>
        <v>0</v>
      </c>
      <c r="AI401" s="3">
        <f>(EX401)</f>
        <v>0</v>
      </c>
      <c r="AJ401" s="3">
        <f t="shared" si="446"/>
        <v>0</v>
      </c>
      <c r="AK401" s="3">
        <v>0.25</v>
      </c>
      <c r="AL401" s="3">
        <v>0.25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97</v>
      </c>
      <c r="AU401" s="3">
        <v>51</v>
      </c>
      <c r="AV401" s="3">
        <v>1</v>
      </c>
      <c r="AW401" s="3">
        <v>1</v>
      </c>
      <c r="AZ401" s="3">
        <v>1</v>
      </c>
      <c r="BA401" s="3">
        <v>1</v>
      </c>
      <c r="BB401" s="3">
        <v>1</v>
      </c>
      <c r="BC401" s="3">
        <v>8.68</v>
      </c>
      <c r="BD401" s="3" t="s">
        <v>3</v>
      </c>
      <c r="BE401" s="3" t="s">
        <v>3</v>
      </c>
      <c r="BF401" s="3" t="s">
        <v>3</v>
      </c>
      <c r="BG401" s="3" t="s">
        <v>3</v>
      </c>
      <c r="BH401" s="3">
        <v>3</v>
      </c>
      <c r="BI401" s="3">
        <v>2</v>
      </c>
      <c r="BJ401" s="3" t="s">
        <v>321</v>
      </c>
      <c r="BM401" s="3">
        <v>67</v>
      </c>
      <c r="BN401" s="3">
        <v>0</v>
      </c>
      <c r="BO401" s="3" t="s">
        <v>318</v>
      </c>
      <c r="BP401" s="3">
        <v>1</v>
      </c>
      <c r="BQ401" s="3">
        <v>40</v>
      </c>
      <c r="BR401" s="3">
        <v>0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 t="s">
        <v>3</v>
      </c>
      <c r="BZ401" s="3">
        <v>97</v>
      </c>
      <c r="CA401" s="3">
        <v>51</v>
      </c>
      <c r="CB401" s="3" t="s">
        <v>3</v>
      </c>
      <c r="CE401" s="3">
        <v>1566</v>
      </c>
      <c r="CF401" s="3">
        <v>0</v>
      </c>
      <c r="CG401" s="3">
        <v>0</v>
      </c>
      <c r="CM401" s="3">
        <v>0</v>
      </c>
      <c r="CN401" s="3" t="s">
        <v>3</v>
      </c>
      <c r="CO401" s="3">
        <v>0</v>
      </c>
      <c r="CP401" s="3">
        <f t="shared" si="447"/>
        <v>1133.26</v>
      </c>
      <c r="CQ401" s="3">
        <f t="shared" si="448"/>
        <v>2.17</v>
      </c>
      <c r="CR401" s="3">
        <f>(ROUND((ROUND(((ET401)*AV401*1),2)*BB401),2)+ROUND((ROUND(((AE401-(EU401))*AV401*1),2)*BS401),2))</f>
        <v>0</v>
      </c>
      <c r="CS401" s="3">
        <f>(ROUND((ROUND(((EU401)*AV401*1),2)*BS401),2)+ROUND((ROUND(((AE401-(EU401))*AV401*1),2)*BS401),2))</f>
        <v>0</v>
      </c>
      <c r="CT401" s="3">
        <f t="shared" si="449"/>
        <v>0</v>
      </c>
      <c r="CU401" s="3">
        <f t="shared" si="450"/>
        <v>0</v>
      </c>
      <c r="CV401" s="3">
        <f t="shared" si="451"/>
        <v>0</v>
      </c>
      <c r="CW401" s="3">
        <f t="shared" si="452"/>
        <v>0</v>
      </c>
      <c r="CX401" s="3">
        <f t="shared" si="453"/>
        <v>0</v>
      </c>
      <c r="CY401" s="3">
        <f>(ROUND((((S401+ROUND((ROUND(((EU401)*AV401*1),2)*BS401),2))*AT401)/100),2)+ROUND(((ROUND((ROUND(((AE401-(EU401))*AV401*1),2)*BS401),2)*AT401)/100),2))</f>
        <v>0</v>
      </c>
      <c r="CZ401" s="3">
        <f>(ROUND((((S401+ROUND((ROUND(((EU401)*AV401*1),2)*BS401),2))*AU401)/100),2)+ROUND(((ROUND((ROUND(((AE401-(EU401))*AV401*1),2)*BS401),2)*AU401)/100),2))</f>
        <v>0</v>
      </c>
      <c r="DC401" s="3" t="s">
        <v>3</v>
      </c>
      <c r="DD401" s="3" t="s">
        <v>3</v>
      </c>
      <c r="DE401" s="3" t="s">
        <v>3</v>
      </c>
      <c r="DF401" s="3" t="s">
        <v>3</v>
      </c>
      <c r="DG401" s="3" t="s">
        <v>3</v>
      </c>
      <c r="DH401" s="3" t="s">
        <v>3</v>
      </c>
      <c r="DI401" s="3" t="s">
        <v>3</v>
      </c>
      <c r="DJ401" s="3" t="s">
        <v>3</v>
      </c>
      <c r="DK401" s="3" t="s">
        <v>3</v>
      </c>
      <c r="DL401" s="3" t="s">
        <v>3</v>
      </c>
      <c r="DM401" s="3" t="s">
        <v>3</v>
      </c>
      <c r="DN401" s="3">
        <v>0</v>
      </c>
      <c r="DO401" s="3">
        <v>0</v>
      </c>
      <c r="DP401" s="3">
        <v>1</v>
      </c>
      <c r="DQ401" s="3">
        <v>1</v>
      </c>
      <c r="DU401" s="3">
        <v>1010</v>
      </c>
      <c r="DV401" s="3" t="s">
        <v>320</v>
      </c>
      <c r="DW401" s="3" t="s">
        <v>320</v>
      </c>
      <c r="DX401" s="3">
        <v>1</v>
      </c>
      <c r="DZ401" s="3" t="s">
        <v>3</v>
      </c>
      <c r="EA401" s="3" t="s">
        <v>3</v>
      </c>
      <c r="EB401" s="3" t="s">
        <v>3</v>
      </c>
      <c r="EC401" s="3" t="s">
        <v>3</v>
      </c>
      <c r="EE401" s="3">
        <v>55393971</v>
      </c>
      <c r="EF401" s="3">
        <v>40</v>
      </c>
      <c r="EG401" s="3" t="s">
        <v>31</v>
      </c>
      <c r="EH401" s="3">
        <v>0</v>
      </c>
      <c r="EI401" s="3" t="s">
        <v>3</v>
      </c>
      <c r="EJ401" s="3">
        <v>2</v>
      </c>
      <c r="EK401" s="3">
        <v>67</v>
      </c>
      <c r="EL401" s="3" t="s">
        <v>48</v>
      </c>
      <c r="EM401" s="3" t="s">
        <v>49</v>
      </c>
      <c r="EO401" s="3" t="s">
        <v>3</v>
      </c>
      <c r="EQ401" s="3">
        <v>1024</v>
      </c>
      <c r="ER401" s="3">
        <v>0.25</v>
      </c>
      <c r="ES401" s="3">
        <v>0.25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FQ401" s="3">
        <v>0</v>
      </c>
      <c r="FR401" s="3">
        <v>0</v>
      </c>
      <c r="FS401" s="3">
        <v>0</v>
      </c>
      <c r="FX401" s="3">
        <v>97</v>
      </c>
      <c r="FY401" s="3">
        <v>51</v>
      </c>
      <c r="GA401" s="3" t="s">
        <v>3</v>
      </c>
      <c r="GD401" s="3">
        <v>1</v>
      </c>
      <c r="GF401" s="3">
        <v>45414805</v>
      </c>
      <c r="GG401" s="3">
        <v>2</v>
      </c>
      <c r="GH401" s="3">
        <v>1</v>
      </c>
      <c r="GI401" s="3">
        <v>2</v>
      </c>
      <c r="GJ401" s="3">
        <v>0</v>
      </c>
      <c r="GK401" s="3">
        <v>0</v>
      </c>
      <c r="GL401" s="3">
        <f t="shared" si="454"/>
        <v>0</v>
      </c>
      <c r="GM401" s="3">
        <f t="shared" si="455"/>
        <v>1133.26</v>
      </c>
      <c r="GN401" s="3">
        <f t="shared" si="456"/>
        <v>0</v>
      </c>
      <c r="GO401" s="3">
        <f t="shared" si="457"/>
        <v>1133.26</v>
      </c>
      <c r="GP401" s="3">
        <f t="shared" si="458"/>
        <v>0</v>
      </c>
      <c r="GR401" s="3">
        <v>0</v>
      </c>
      <c r="GS401" s="3">
        <v>0</v>
      </c>
      <c r="GT401" s="3">
        <v>0</v>
      </c>
      <c r="GU401" s="3" t="s">
        <v>3</v>
      </c>
      <c r="GV401" s="3">
        <f t="shared" si="459"/>
        <v>0</v>
      </c>
      <c r="GW401" s="3">
        <v>1</v>
      </c>
      <c r="GX401" s="3">
        <f t="shared" si="460"/>
        <v>0</v>
      </c>
      <c r="HA401" s="3">
        <v>0</v>
      </c>
      <c r="HB401" s="3">
        <v>0</v>
      </c>
      <c r="HC401" s="3">
        <f t="shared" si="461"/>
        <v>0</v>
      </c>
      <c r="HE401" s="3" t="s">
        <v>3</v>
      </c>
      <c r="HF401" s="3" t="s">
        <v>3</v>
      </c>
      <c r="HM401" s="3" t="s">
        <v>3</v>
      </c>
      <c r="HN401" s="3" t="s">
        <v>3</v>
      </c>
      <c r="HO401" s="3" t="s">
        <v>3</v>
      </c>
      <c r="HP401" s="3" t="s">
        <v>3</v>
      </c>
      <c r="HQ401" s="3" t="s">
        <v>3</v>
      </c>
      <c r="HS401" s="3">
        <v>0</v>
      </c>
      <c r="IK401" s="3">
        <v>0</v>
      </c>
    </row>
    <row r="403" spans="1:245" ht="13" x14ac:dyDescent="0.3">
      <c r="A403" s="11">
        <v>51</v>
      </c>
      <c r="B403" s="11">
        <f>B336</f>
        <v>1</v>
      </c>
      <c r="C403" s="11">
        <f>A336</f>
        <v>4</v>
      </c>
      <c r="D403" s="11">
        <f>ROW(A336)</f>
        <v>336</v>
      </c>
      <c r="E403" s="11"/>
      <c r="F403" s="11" t="str">
        <f>IF(F336&lt;&gt;"",F336,"")</f>
        <v>Новый раздел</v>
      </c>
      <c r="G403" s="11" t="str">
        <f>IF(G336&lt;&gt;"",G336,"")</f>
        <v>Щиты и пульты</v>
      </c>
      <c r="H403" s="11">
        <v>0</v>
      </c>
      <c r="I403" s="11"/>
      <c r="J403" s="11"/>
      <c r="K403" s="11"/>
      <c r="L403" s="11"/>
      <c r="M403" s="11"/>
      <c r="N403" s="11"/>
      <c r="O403" s="11">
        <f t="shared" ref="O403:T403" si="470">ROUND(AB403,2)</f>
        <v>3018980.45</v>
      </c>
      <c r="P403" s="11">
        <f t="shared" si="470"/>
        <v>3011246.41</v>
      </c>
      <c r="Q403" s="11">
        <f t="shared" si="470"/>
        <v>506.18</v>
      </c>
      <c r="R403" s="11">
        <f t="shared" si="470"/>
        <v>45.93</v>
      </c>
      <c r="S403" s="11">
        <f t="shared" si="470"/>
        <v>7227.86</v>
      </c>
      <c r="T403" s="11">
        <f t="shared" si="470"/>
        <v>0</v>
      </c>
      <c r="U403" s="11">
        <f>AH403</f>
        <v>623.10730824000007</v>
      </c>
      <c r="V403" s="11">
        <f>AI403</f>
        <v>0</v>
      </c>
      <c r="W403" s="11">
        <f>ROUND(AJ403,2)</f>
        <v>0</v>
      </c>
      <c r="X403" s="11">
        <f>ROUND(AK403,2)</f>
        <v>6546.91</v>
      </c>
      <c r="Y403" s="11">
        <f>ROUND(AL403,2)</f>
        <v>3346.31</v>
      </c>
      <c r="Z403" s="11"/>
      <c r="AA403" s="11"/>
      <c r="AB403" s="11">
        <f>ROUND(SUMIF(AA340:AA401,"=55944368",O340:O401),2)</f>
        <v>3018980.45</v>
      </c>
      <c r="AC403" s="11">
        <f>ROUND(SUMIF(AA340:AA401,"=55944368",P340:P401),2)</f>
        <v>3011246.41</v>
      </c>
      <c r="AD403" s="11">
        <f>ROUND(SUMIF(AA340:AA401,"=55944368",Q340:Q401),2)</f>
        <v>506.18</v>
      </c>
      <c r="AE403" s="11">
        <f>ROUND(SUMIF(AA340:AA401,"=55944368",R340:R401),2)</f>
        <v>45.93</v>
      </c>
      <c r="AF403" s="11">
        <f>ROUND(SUMIF(AA340:AA401,"=55944368",S340:S401),2)</f>
        <v>7227.86</v>
      </c>
      <c r="AG403" s="11">
        <f>ROUND(SUMIF(AA340:AA401,"=55944368",T340:T401),2)</f>
        <v>0</v>
      </c>
      <c r="AH403" s="11">
        <f>SUMIF(AA340:AA401,"=55944368",U340:U401)</f>
        <v>623.10730824000007</v>
      </c>
      <c r="AI403" s="11">
        <f>SUMIF(AA340:AA401,"=55944368",V340:V401)</f>
        <v>0</v>
      </c>
      <c r="AJ403" s="11">
        <f>ROUND(SUMIF(AA340:AA401,"=55944368",W340:W401),2)</f>
        <v>0</v>
      </c>
      <c r="AK403" s="11">
        <f>ROUND(SUMIF(AA340:AA401,"=55944368",X340:X401),2)</f>
        <v>6546.91</v>
      </c>
      <c r="AL403" s="11">
        <f>ROUND(SUMIF(AA340:AA401,"=55944368",Y340:Y401),2)</f>
        <v>3346.31</v>
      </c>
      <c r="AM403" s="11"/>
      <c r="AN403" s="11"/>
      <c r="AO403" s="11">
        <f t="shared" ref="AO403:BD403" si="471">ROUND(BX403,2)</f>
        <v>0</v>
      </c>
      <c r="AP403" s="11">
        <f t="shared" si="471"/>
        <v>3003019.81</v>
      </c>
      <c r="AQ403" s="11">
        <f t="shared" si="471"/>
        <v>0</v>
      </c>
      <c r="AR403" s="11">
        <f t="shared" si="471"/>
        <v>3028873.67</v>
      </c>
      <c r="AS403" s="11">
        <f t="shared" si="471"/>
        <v>0</v>
      </c>
      <c r="AT403" s="11">
        <f t="shared" si="471"/>
        <v>25853.86</v>
      </c>
      <c r="AU403" s="11">
        <f t="shared" si="471"/>
        <v>0</v>
      </c>
      <c r="AV403" s="11">
        <f t="shared" si="471"/>
        <v>3011246.41</v>
      </c>
      <c r="AW403" s="11">
        <f t="shared" si="471"/>
        <v>8226.6</v>
      </c>
      <c r="AX403" s="11">
        <f t="shared" si="471"/>
        <v>0</v>
      </c>
      <c r="AY403" s="11">
        <f t="shared" si="471"/>
        <v>8226.6</v>
      </c>
      <c r="AZ403" s="11">
        <f t="shared" si="471"/>
        <v>3003019.81</v>
      </c>
      <c r="BA403" s="11">
        <f t="shared" si="471"/>
        <v>0</v>
      </c>
      <c r="BB403" s="11">
        <f t="shared" si="471"/>
        <v>0</v>
      </c>
      <c r="BC403" s="11">
        <f t="shared" si="471"/>
        <v>0</v>
      </c>
      <c r="BD403" s="11">
        <f t="shared" si="471"/>
        <v>0</v>
      </c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>
        <f>ROUND(SUMIF(AA340:AA401,"=55944368",FQ340:FQ401),2)</f>
        <v>0</v>
      </c>
      <c r="BY403" s="11">
        <f>ROUND(SUMIF(AA340:AA401,"=55944368",FR340:FR401),2)</f>
        <v>3003019.81</v>
      </c>
      <c r="BZ403" s="11">
        <f>ROUND(SUMIF(AA340:AA401,"=55944368",GL340:GL401),2)</f>
        <v>0</v>
      </c>
      <c r="CA403" s="11">
        <f>ROUND(SUMIF(AA340:AA401,"=55944368",GM340:GM401),2)</f>
        <v>3028873.67</v>
      </c>
      <c r="CB403" s="11">
        <f>ROUND(SUMIF(AA340:AA401,"=55944368",GN340:GN401),2)</f>
        <v>0</v>
      </c>
      <c r="CC403" s="11">
        <f>ROUND(SUMIF(AA340:AA401,"=55944368",GO340:GO401),2)</f>
        <v>25853.86</v>
      </c>
      <c r="CD403" s="11">
        <f>ROUND(SUMIF(AA340:AA401,"=55944368",GP340:GP401),2)</f>
        <v>0</v>
      </c>
      <c r="CE403" s="11">
        <f>AC403-BX403</f>
        <v>3011246.41</v>
      </c>
      <c r="CF403" s="11">
        <f>AC403-BY403</f>
        <v>8226.6000000000931</v>
      </c>
      <c r="CG403" s="11">
        <f>BX403-BZ403</f>
        <v>0</v>
      </c>
      <c r="CH403" s="11">
        <f>AC403-BX403-BY403+BZ403</f>
        <v>8226.6000000000931</v>
      </c>
      <c r="CI403" s="11">
        <f>BY403-BZ403</f>
        <v>3003019.81</v>
      </c>
      <c r="CJ403" s="11">
        <f>ROUND(SUMIF(AA340:AA401,"=55944368",GX340:GX401),2)</f>
        <v>0</v>
      </c>
      <c r="CK403" s="11">
        <f>ROUND(SUMIF(AA340:AA401,"=55944368",GY340:GY401),2)</f>
        <v>0</v>
      </c>
      <c r="CL403" s="11">
        <f>ROUND(SUMIF(AA340:AA401,"=55944368",GZ340:GZ401),2)</f>
        <v>0</v>
      </c>
      <c r="CM403" s="11">
        <f>ROUND(SUMIF(AA340:AA401,"=55944368",HD340:HD401),2)</f>
        <v>0</v>
      </c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2">
        <f t="shared" ref="DG403:DL403" si="472">ROUND(DT403,2)</f>
        <v>23184915.059999999</v>
      </c>
      <c r="DH403" s="12">
        <f t="shared" si="472"/>
        <v>22769878.899999999</v>
      </c>
      <c r="DI403" s="12">
        <f t="shared" si="472"/>
        <v>7746.24</v>
      </c>
      <c r="DJ403" s="12">
        <f t="shared" si="472"/>
        <v>2588.15</v>
      </c>
      <c r="DK403" s="12">
        <f t="shared" si="472"/>
        <v>407289.92</v>
      </c>
      <c r="DL403" s="12">
        <f t="shared" si="472"/>
        <v>0</v>
      </c>
      <c r="DM403" s="12">
        <f>DZ403</f>
        <v>623.10730824000007</v>
      </c>
      <c r="DN403" s="12">
        <f>EA403</f>
        <v>0</v>
      </c>
      <c r="DO403" s="12">
        <f>ROUND(EB403,2)</f>
        <v>0</v>
      </c>
      <c r="DP403" s="12">
        <f>ROUND(EC403,2)</f>
        <v>368918.3</v>
      </c>
      <c r="DQ403" s="12">
        <f>ROUND(ED403,2)</f>
        <v>188563.94</v>
      </c>
      <c r="DR403" s="12"/>
      <c r="DS403" s="12"/>
      <c r="DT403" s="12">
        <f>ROUND(SUMIF(AA340:AA401,"=55944370",O340:O401),2)</f>
        <v>23184915.059999999</v>
      </c>
      <c r="DU403" s="12">
        <f>ROUND(SUMIF(AA340:AA401,"=55944370",P340:P401),2)</f>
        <v>22769878.899999999</v>
      </c>
      <c r="DV403" s="12">
        <f>ROUND(SUMIF(AA340:AA401,"=55944370",Q340:Q401),2)</f>
        <v>7746.24</v>
      </c>
      <c r="DW403" s="12">
        <f>ROUND(SUMIF(AA340:AA401,"=55944370",R340:R401),2)</f>
        <v>2588.15</v>
      </c>
      <c r="DX403" s="12">
        <f>ROUND(SUMIF(AA340:AA401,"=55944370",S340:S401),2)</f>
        <v>407289.92</v>
      </c>
      <c r="DY403" s="12">
        <f>ROUND(SUMIF(AA340:AA401,"=55944370",T340:T401),2)</f>
        <v>0</v>
      </c>
      <c r="DZ403" s="12">
        <f>SUMIF(AA340:AA401,"=55944370",U340:U401)</f>
        <v>623.10730824000007</v>
      </c>
      <c r="EA403" s="12">
        <f>SUMIF(AA340:AA401,"=55944370",V340:V401)</f>
        <v>0</v>
      </c>
      <c r="EB403" s="12">
        <f>ROUND(SUMIF(AA340:AA401,"=55944370",W340:W401),2)</f>
        <v>0</v>
      </c>
      <c r="EC403" s="12">
        <f>ROUND(SUMIF(AA340:AA401,"=55944370",X340:X401),2)</f>
        <v>368918.3</v>
      </c>
      <c r="ED403" s="12">
        <f>ROUND(SUMIF(AA340:AA401,"=55944370",Y340:Y401),2)</f>
        <v>188563.94</v>
      </c>
      <c r="EE403" s="12"/>
      <c r="EF403" s="12"/>
      <c r="EG403" s="12">
        <f t="shared" ref="EG403:EV403" si="473">ROUND(FP403,2)</f>
        <v>0</v>
      </c>
      <c r="EH403" s="12">
        <f t="shared" si="473"/>
        <v>22732859.98</v>
      </c>
      <c r="EI403" s="12">
        <f t="shared" si="473"/>
        <v>0</v>
      </c>
      <c r="EJ403" s="12">
        <f t="shared" si="473"/>
        <v>23742397.300000001</v>
      </c>
      <c r="EK403" s="12">
        <f t="shared" si="473"/>
        <v>0</v>
      </c>
      <c r="EL403" s="12">
        <f t="shared" si="473"/>
        <v>1009537.32</v>
      </c>
      <c r="EM403" s="12">
        <f t="shared" si="473"/>
        <v>0</v>
      </c>
      <c r="EN403" s="12">
        <f t="shared" si="473"/>
        <v>22769878.899999999</v>
      </c>
      <c r="EO403" s="12">
        <f t="shared" si="473"/>
        <v>37018.92</v>
      </c>
      <c r="EP403" s="12">
        <f t="shared" si="473"/>
        <v>0</v>
      </c>
      <c r="EQ403" s="12">
        <f t="shared" si="473"/>
        <v>37018.92</v>
      </c>
      <c r="ER403" s="12">
        <f t="shared" si="473"/>
        <v>22732859.98</v>
      </c>
      <c r="ES403" s="12">
        <f t="shared" si="473"/>
        <v>0</v>
      </c>
      <c r="ET403" s="12">
        <f t="shared" si="473"/>
        <v>0</v>
      </c>
      <c r="EU403" s="12">
        <f t="shared" si="473"/>
        <v>0</v>
      </c>
      <c r="EV403" s="12">
        <f t="shared" si="473"/>
        <v>0</v>
      </c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>
        <f>ROUND(SUMIF(AA340:AA401,"=55944370",FQ340:FQ401),2)</f>
        <v>0</v>
      </c>
      <c r="FQ403" s="12">
        <f>ROUND(SUMIF(AA340:AA401,"=55944370",FR340:FR401),2)</f>
        <v>22732859.98</v>
      </c>
      <c r="FR403" s="12">
        <f>ROUND(SUMIF(AA340:AA401,"=55944370",GL340:GL401),2)</f>
        <v>0</v>
      </c>
      <c r="FS403" s="12">
        <f>ROUND(SUMIF(AA340:AA401,"=55944370",GM340:GM401),2)</f>
        <v>23742397.300000001</v>
      </c>
      <c r="FT403" s="12">
        <f>ROUND(SUMIF(AA340:AA401,"=55944370",GN340:GN401),2)</f>
        <v>0</v>
      </c>
      <c r="FU403" s="12">
        <f>ROUND(SUMIF(AA340:AA401,"=55944370",GO340:GO401),2)</f>
        <v>1009537.32</v>
      </c>
      <c r="FV403" s="12">
        <f>ROUND(SUMIF(AA340:AA401,"=55944370",GP340:GP401),2)</f>
        <v>0</v>
      </c>
      <c r="FW403" s="12">
        <f>DU403-FP403</f>
        <v>22769878.899999999</v>
      </c>
      <c r="FX403" s="12">
        <f>DU403-FQ403</f>
        <v>37018.919999998063</v>
      </c>
      <c r="FY403" s="12">
        <f>FP403-FR403</f>
        <v>0</v>
      </c>
      <c r="FZ403" s="12">
        <f>DU403-FP403-FQ403+FR403</f>
        <v>37018.919999998063</v>
      </c>
      <c r="GA403" s="12">
        <f>FQ403-FR403</f>
        <v>22732859.98</v>
      </c>
      <c r="GB403" s="12">
        <f>ROUND(SUMIF(AA340:AA401,"=55944370",GX340:GX401),2)</f>
        <v>0</v>
      </c>
      <c r="GC403" s="12">
        <f>ROUND(SUMIF(AA340:AA401,"=55944370",GY340:GY401),2)</f>
        <v>0</v>
      </c>
      <c r="GD403" s="12">
        <f>ROUND(SUMIF(AA340:AA401,"=55944370",GZ340:GZ401),2)</f>
        <v>0</v>
      </c>
      <c r="GE403" s="12">
        <f>ROUND(SUMIF(AA340:AA401,"=55944370",HD340:HD401),2)</f>
        <v>0</v>
      </c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>
        <v>0</v>
      </c>
    </row>
    <row r="405" spans="1:245" ht="13" x14ac:dyDescent="0.3">
      <c r="A405" s="13">
        <v>50</v>
      </c>
      <c r="B405" s="13">
        <v>0</v>
      </c>
      <c r="C405" s="13">
        <v>0</v>
      </c>
      <c r="D405" s="13">
        <v>1</v>
      </c>
      <c r="E405" s="13">
        <v>201</v>
      </c>
      <c r="F405" s="13">
        <f>ROUND(Source!O403,O405)</f>
        <v>3018980.45</v>
      </c>
      <c r="G405" s="13" t="s">
        <v>151</v>
      </c>
      <c r="H405" s="13" t="s">
        <v>152</v>
      </c>
      <c r="I405" s="13"/>
      <c r="J405" s="13"/>
      <c r="K405" s="13">
        <v>201</v>
      </c>
      <c r="L405" s="13">
        <v>1</v>
      </c>
      <c r="M405" s="13">
        <v>3</v>
      </c>
      <c r="N405" s="13" t="s">
        <v>3</v>
      </c>
      <c r="O405" s="13">
        <v>2</v>
      </c>
      <c r="P405" s="13">
        <f>ROUND(Source!DG403,O405)</f>
        <v>23184915.059999999</v>
      </c>
      <c r="Q405" s="13"/>
      <c r="R405" s="13"/>
      <c r="S405" s="13"/>
      <c r="T405" s="13"/>
      <c r="U405" s="13"/>
      <c r="V405" s="13"/>
      <c r="W405" s="13">
        <v>3018980.45</v>
      </c>
      <c r="X405" s="13">
        <v>1</v>
      </c>
      <c r="Y405" s="13">
        <v>3018980.45</v>
      </c>
      <c r="Z405" s="13">
        <v>23184915.059999999</v>
      </c>
      <c r="AA405" s="13">
        <v>1</v>
      </c>
      <c r="AB405" s="13">
        <v>23184915.059999999</v>
      </c>
    </row>
    <row r="406" spans="1:245" ht="13" x14ac:dyDescent="0.3">
      <c r="A406" s="13">
        <v>50</v>
      </c>
      <c r="B406" s="13">
        <v>0</v>
      </c>
      <c r="C406" s="13">
        <v>0</v>
      </c>
      <c r="D406" s="13">
        <v>1</v>
      </c>
      <c r="E406" s="13">
        <v>202</v>
      </c>
      <c r="F406" s="13">
        <f>ROUND(Source!P403,O406)</f>
        <v>3011246.41</v>
      </c>
      <c r="G406" s="13" t="s">
        <v>153</v>
      </c>
      <c r="H406" s="13" t="s">
        <v>154</v>
      </c>
      <c r="I406" s="13"/>
      <c r="J406" s="13"/>
      <c r="K406" s="13">
        <v>202</v>
      </c>
      <c r="L406" s="13">
        <v>2</v>
      </c>
      <c r="M406" s="13">
        <v>3</v>
      </c>
      <c r="N406" s="13" t="s">
        <v>3</v>
      </c>
      <c r="O406" s="13">
        <v>2</v>
      </c>
      <c r="P406" s="13">
        <f>ROUND(Source!DH403,O406)</f>
        <v>22769878.899999999</v>
      </c>
      <c r="Q406" s="13"/>
      <c r="R406" s="13"/>
      <c r="S406" s="13"/>
      <c r="T406" s="13"/>
      <c r="U406" s="13"/>
      <c r="V406" s="13"/>
      <c r="W406" s="13">
        <v>3011246.41</v>
      </c>
      <c r="X406" s="13">
        <v>1</v>
      </c>
      <c r="Y406" s="13">
        <v>3011246.41</v>
      </c>
      <c r="Z406" s="13">
        <v>22769878.899999999</v>
      </c>
      <c r="AA406" s="13">
        <v>1</v>
      </c>
      <c r="AB406" s="13">
        <v>22769878.899999999</v>
      </c>
    </row>
    <row r="407" spans="1:245" ht="13" x14ac:dyDescent="0.3">
      <c r="A407" s="13">
        <v>50</v>
      </c>
      <c r="B407" s="13">
        <v>0</v>
      </c>
      <c r="C407" s="13">
        <v>0</v>
      </c>
      <c r="D407" s="13">
        <v>1</v>
      </c>
      <c r="E407" s="13">
        <v>222</v>
      </c>
      <c r="F407" s="13">
        <f>ROUND(Source!AO403,O407)</f>
        <v>0</v>
      </c>
      <c r="G407" s="13" t="s">
        <v>155</v>
      </c>
      <c r="H407" s="13" t="s">
        <v>156</v>
      </c>
      <c r="I407" s="13"/>
      <c r="J407" s="13"/>
      <c r="K407" s="13">
        <v>222</v>
      </c>
      <c r="L407" s="13">
        <v>3</v>
      </c>
      <c r="M407" s="13">
        <v>3</v>
      </c>
      <c r="N407" s="13" t="s">
        <v>3</v>
      </c>
      <c r="O407" s="13">
        <v>2</v>
      </c>
      <c r="P407" s="13">
        <f>ROUND(Source!EG403,O407)</f>
        <v>0</v>
      </c>
      <c r="Q407" s="13"/>
      <c r="R407" s="13"/>
      <c r="S407" s="13"/>
      <c r="T407" s="13"/>
      <c r="U407" s="13"/>
      <c r="V407" s="13"/>
      <c r="W407" s="13">
        <v>0</v>
      </c>
      <c r="X407" s="13">
        <v>1</v>
      </c>
      <c r="Y407" s="13">
        <v>0</v>
      </c>
      <c r="Z407" s="13">
        <v>0</v>
      </c>
      <c r="AA407" s="13">
        <v>1</v>
      </c>
      <c r="AB407" s="13">
        <v>0</v>
      </c>
    </row>
    <row r="408" spans="1:245" ht="13" x14ac:dyDescent="0.3">
      <c r="A408" s="13">
        <v>50</v>
      </c>
      <c r="B408" s="13">
        <v>0</v>
      </c>
      <c r="C408" s="13">
        <v>0</v>
      </c>
      <c r="D408" s="13">
        <v>1</v>
      </c>
      <c r="E408" s="13">
        <v>225</v>
      </c>
      <c r="F408" s="13">
        <f>ROUND(Source!AV403,O408)</f>
        <v>3011246.41</v>
      </c>
      <c r="G408" s="13" t="s">
        <v>157</v>
      </c>
      <c r="H408" s="13" t="s">
        <v>158</v>
      </c>
      <c r="I408" s="13"/>
      <c r="J408" s="13"/>
      <c r="K408" s="13">
        <v>225</v>
      </c>
      <c r="L408" s="13">
        <v>4</v>
      </c>
      <c r="M408" s="13">
        <v>3</v>
      </c>
      <c r="N408" s="13" t="s">
        <v>3</v>
      </c>
      <c r="O408" s="13">
        <v>2</v>
      </c>
      <c r="P408" s="13">
        <f>ROUND(Source!EN403,O408)</f>
        <v>22769878.899999999</v>
      </c>
      <c r="Q408" s="13"/>
      <c r="R408" s="13"/>
      <c r="S408" s="13"/>
      <c r="T408" s="13"/>
      <c r="U408" s="13"/>
      <c r="V408" s="13"/>
      <c r="W408" s="13">
        <v>3011246.41</v>
      </c>
      <c r="X408" s="13">
        <v>1</v>
      </c>
      <c r="Y408" s="13">
        <v>3011246.41</v>
      </c>
      <c r="Z408" s="13">
        <v>22769878.899999999</v>
      </c>
      <c r="AA408" s="13">
        <v>1</v>
      </c>
      <c r="AB408" s="13">
        <v>22769878.899999999</v>
      </c>
    </row>
    <row r="409" spans="1:245" ht="13" x14ac:dyDescent="0.3">
      <c r="A409" s="13">
        <v>50</v>
      </c>
      <c r="B409" s="13">
        <v>0</v>
      </c>
      <c r="C409" s="13">
        <v>0</v>
      </c>
      <c r="D409" s="13">
        <v>1</v>
      </c>
      <c r="E409" s="13">
        <v>226</v>
      </c>
      <c r="F409" s="13">
        <f>ROUND(Source!AW403,O409)</f>
        <v>8226.6</v>
      </c>
      <c r="G409" s="13" t="s">
        <v>159</v>
      </c>
      <c r="H409" s="13" t="s">
        <v>160</v>
      </c>
      <c r="I409" s="13"/>
      <c r="J409" s="13"/>
      <c r="K409" s="13">
        <v>226</v>
      </c>
      <c r="L409" s="13">
        <v>5</v>
      </c>
      <c r="M409" s="13">
        <v>3</v>
      </c>
      <c r="N409" s="13" t="s">
        <v>3</v>
      </c>
      <c r="O409" s="13">
        <v>2</v>
      </c>
      <c r="P409" s="13">
        <f>ROUND(Source!EO403,O409)</f>
        <v>37018.92</v>
      </c>
      <c r="Q409" s="13"/>
      <c r="R409" s="13"/>
      <c r="S409" s="13"/>
      <c r="T409" s="13"/>
      <c r="U409" s="13"/>
      <c r="V409" s="13"/>
      <c r="W409" s="13">
        <v>8226.6</v>
      </c>
      <c r="X409" s="13">
        <v>1</v>
      </c>
      <c r="Y409" s="13">
        <v>8226.6</v>
      </c>
      <c r="Z409" s="13">
        <v>37018.92</v>
      </c>
      <c r="AA409" s="13">
        <v>1</v>
      </c>
      <c r="AB409" s="13">
        <v>37018.92</v>
      </c>
    </row>
    <row r="410" spans="1:245" ht="13" x14ac:dyDescent="0.3">
      <c r="A410" s="13">
        <v>50</v>
      </c>
      <c r="B410" s="13">
        <v>0</v>
      </c>
      <c r="C410" s="13">
        <v>0</v>
      </c>
      <c r="D410" s="13">
        <v>1</v>
      </c>
      <c r="E410" s="13">
        <v>227</v>
      </c>
      <c r="F410" s="13">
        <f>ROUND(Source!AX403,O410)</f>
        <v>0</v>
      </c>
      <c r="G410" s="13" t="s">
        <v>161</v>
      </c>
      <c r="H410" s="13" t="s">
        <v>162</v>
      </c>
      <c r="I410" s="13"/>
      <c r="J410" s="13"/>
      <c r="K410" s="13">
        <v>227</v>
      </c>
      <c r="L410" s="13">
        <v>6</v>
      </c>
      <c r="M410" s="13">
        <v>3</v>
      </c>
      <c r="N410" s="13" t="s">
        <v>3</v>
      </c>
      <c r="O410" s="13">
        <v>2</v>
      </c>
      <c r="P410" s="13">
        <f>ROUND(Source!EP403,O410)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45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228</v>
      </c>
      <c r="F411" s="13">
        <f>ROUND(Source!AY403,O411)</f>
        <v>8226.6</v>
      </c>
      <c r="G411" s="13" t="s">
        <v>163</v>
      </c>
      <c r="H411" s="13" t="s">
        <v>164</v>
      </c>
      <c r="I411" s="13"/>
      <c r="J411" s="13"/>
      <c r="K411" s="13">
        <v>228</v>
      </c>
      <c r="L411" s="13">
        <v>7</v>
      </c>
      <c r="M411" s="13">
        <v>3</v>
      </c>
      <c r="N411" s="13" t="s">
        <v>3</v>
      </c>
      <c r="O411" s="13">
        <v>2</v>
      </c>
      <c r="P411" s="13">
        <f>ROUND(Source!EQ403,O411)</f>
        <v>37018.92</v>
      </c>
      <c r="Q411" s="13"/>
      <c r="R411" s="13"/>
      <c r="S411" s="13"/>
      <c r="T411" s="13"/>
      <c r="U411" s="13"/>
      <c r="V411" s="13"/>
      <c r="W411" s="13">
        <v>8226.6</v>
      </c>
      <c r="X411" s="13">
        <v>1</v>
      </c>
      <c r="Y411" s="13">
        <v>8226.6</v>
      </c>
      <c r="Z411" s="13">
        <v>37018.92</v>
      </c>
      <c r="AA411" s="13">
        <v>1</v>
      </c>
      <c r="AB411" s="13">
        <v>37018.92</v>
      </c>
    </row>
    <row r="412" spans="1:245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216</v>
      </c>
      <c r="F412" s="13">
        <f>ROUND(Source!AP403,O412)</f>
        <v>3003019.81</v>
      </c>
      <c r="G412" s="13" t="s">
        <v>165</v>
      </c>
      <c r="H412" s="13" t="s">
        <v>166</v>
      </c>
      <c r="I412" s="13"/>
      <c r="J412" s="13"/>
      <c r="K412" s="13">
        <v>216</v>
      </c>
      <c r="L412" s="13">
        <v>8</v>
      </c>
      <c r="M412" s="13">
        <v>3</v>
      </c>
      <c r="N412" s="13" t="s">
        <v>3</v>
      </c>
      <c r="O412" s="13">
        <v>2</v>
      </c>
      <c r="P412" s="13">
        <f>ROUND(Source!EH403,O412)</f>
        <v>22732859.98</v>
      </c>
      <c r="Q412" s="13"/>
      <c r="R412" s="13"/>
      <c r="S412" s="13"/>
      <c r="T412" s="13"/>
      <c r="U412" s="13"/>
      <c r="V412" s="13"/>
      <c r="W412" s="13">
        <v>3003019.81</v>
      </c>
      <c r="X412" s="13">
        <v>1</v>
      </c>
      <c r="Y412" s="13">
        <v>3003019.81</v>
      </c>
      <c r="Z412" s="13">
        <v>22732859.98</v>
      </c>
      <c r="AA412" s="13">
        <v>1</v>
      </c>
      <c r="AB412" s="13">
        <v>22732859.98</v>
      </c>
    </row>
    <row r="413" spans="1:245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223</v>
      </c>
      <c r="F413" s="13">
        <f>ROUND(Source!AQ403,O413)</f>
        <v>0</v>
      </c>
      <c r="G413" s="13" t="s">
        <v>167</v>
      </c>
      <c r="H413" s="13" t="s">
        <v>168</v>
      </c>
      <c r="I413" s="13"/>
      <c r="J413" s="13"/>
      <c r="K413" s="13">
        <v>223</v>
      </c>
      <c r="L413" s="13">
        <v>9</v>
      </c>
      <c r="M413" s="13">
        <v>3</v>
      </c>
      <c r="N413" s="13" t="s">
        <v>3</v>
      </c>
      <c r="O413" s="13">
        <v>2</v>
      </c>
      <c r="P413" s="13">
        <f>ROUND(Source!EI403,O413)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45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229</v>
      </c>
      <c r="F414" s="13">
        <f>ROUND(Source!AZ403,O414)</f>
        <v>3003019.81</v>
      </c>
      <c r="G414" s="13" t="s">
        <v>169</v>
      </c>
      <c r="H414" s="13" t="s">
        <v>170</v>
      </c>
      <c r="I414" s="13"/>
      <c r="J414" s="13"/>
      <c r="K414" s="13">
        <v>229</v>
      </c>
      <c r="L414" s="13">
        <v>10</v>
      </c>
      <c r="M414" s="13">
        <v>3</v>
      </c>
      <c r="N414" s="13" t="s">
        <v>3</v>
      </c>
      <c r="O414" s="13">
        <v>2</v>
      </c>
      <c r="P414" s="13">
        <f>ROUND(Source!ER403,O414)</f>
        <v>22732859.98</v>
      </c>
      <c r="Q414" s="13"/>
      <c r="R414" s="13"/>
      <c r="S414" s="13"/>
      <c r="T414" s="13"/>
      <c r="U414" s="13"/>
      <c r="V414" s="13"/>
      <c r="W414" s="13">
        <v>3003019.81</v>
      </c>
      <c r="X414" s="13">
        <v>1</v>
      </c>
      <c r="Y414" s="13">
        <v>3003019.81</v>
      </c>
      <c r="Z414" s="13">
        <v>22732859.98</v>
      </c>
      <c r="AA414" s="13">
        <v>1</v>
      </c>
      <c r="AB414" s="13">
        <v>22732859.98</v>
      </c>
    </row>
    <row r="415" spans="1:245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203</v>
      </c>
      <c r="F415" s="13">
        <f>ROUND(Source!Q403,O415)</f>
        <v>506.18</v>
      </c>
      <c r="G415" s="13" t="s">
        <v>171</v>
      </c>
      <c r="H415" s="13" t="s">
        <v>172</v>
      </c>
      <c r="I415" s="13"/>
      <c r="J415" s="13"/>
      <c r="K415" s="13">
        <v>203</v>
      </c>
      <c r="L415" s="13">
        <v>11</v>
      </c>
      <c r="M415" s="13">
        <v>3</v>
      </c>
      <c r="N415" s="13" t="s">
        <v>3</v>
      </c>
      <c r="O415" s="13">
        <v>2</v>
      </c>
      <c r="P415" s="13">
        <f>ROUND(Source!DI403,O415)</f>
        <v>7746.24</v>
      </c>
      <c r="Q415" s="13"/>
      <c r="R415" s="13"/>
      <c r="S415" s="13"/>
      <c r="T415" s="13"/>
      <c r="U415" s="13"/>
      <c r="V415" s="13"/>
      <c r="W415" s="13">
        <v>506.18</v>
      </c>
      <c r="X415" s="13">
        <v>1</v>
      </c>
      <c r="Y415" s="13">
        <v>506.18</v>
      </c>
      <c r="Z415" s="13">
        <v>7746.24</v>
      </c>
      <c r="AA415" s="13">
        <v>1</v>
      </c>
      <c r="AB415" s="13">
        <v>7746.24</v>
      </c>
    </row>
    <row r="416" spans="1:245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231</v>
      </c>
      <c r="F416" s="13">
        <f>ROUND(Source!BB403,O416)</f>
        <v>0</v>
      </c>
      <c r="G416" s="13" t="s">
        <v>173</v>
      </c>
      <c r="H416" s="13" t="s">
        <v>174</v>
      </c>
      <c r="I416" s="13"/>
      <c r="J416" s="13"/>
      <c r="K416" s="13">
        <v>231</v>
      </c>
      <c r="L416" s="13">
        <v>12</v>
      </c>
      <c r="M416" s="13">
        <v>3</v>
      </c>
      <c r="N416" s="13" t="s">
        <v>3</v>
      </c>
      <c r="O416" s="13">
        <v>2</v>
      </c>
      <c r="P416" s="13">
        <f>ROUND(Source!ET403,O416)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8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204</v>
      </c>
      <c r="F417" s="13">
        <f>ROUND(Source!R403,O417)</f>
        <v>45.93</v>
      </c>
      <c r="G417" s="13" t="s">
        <v>175</v>
      </c>
      <c r="H417" s="13" t="s">
        <v>176</v>
      </c>
      <c r="I417" s="13"/>
      <c r="J417" s="13"/>
      <c r="K417" s="13">
        <v>204</v>
      </c>
      <c r="L417" s="13">
        <v>13</v>
      </c>
      <c r="M417" s="13">
        <v>3</v>
      </c>
      <c r="N417" s="13" t="s">
        <v>3</v>
      </c>
      <c r="O417" s="13">
        <v>2</v>
      </c>
      <c r="P417" s="13">
        <f>ROUND(Source!DJ403,O417)</f>
        <v>2588.15</v>
      </c>
      <c r="Q417" s="13"/>
      <c r="R417" s="13"/>
      <c r="S417" s="13"/>
      <c r="T417" s="13"/>
      <c r="U417" s="13"/>
      <c r="V417" s="13"/>
      <c r="W417" s="13">
        <v>45.93</v>
      </c>
      <c r="X417" s="13">
        <v>1</v>
      </c>
      <c r="Y417" s="13">
        <v>45.93</v>
      </c>
      <c r="Z417" s="13">
        <v>2588.15</v>
      </c>
      <c r="AA417" s="13">
        <v>1</v>
      </c>
      <c r="AB417" s="13">
        <v>2588.15</v>
      </c>
    </row>
    <row r="418" spans="1:28" ht="13" x14ac:dyDescent="0.3">
      <c r="A418" s="13">
        <v>50</v>
      </c>
      <c r="B418" s="13">
        <v>0</v>
      </c>
      <c r="C418" s="13">
        <v>0</v>
      </c>
      <c r="D418" s="13">
        <v>1</v>
      </c>
      <c r="E418" s="13">
        <v>205</v>
      </c>
      <c r="F418" s="13">
        <f>ROUND(Source!S403,O418)</f>
        <v>7227.86</v>
      </c>
      <c r="G418" s="13" t="s">
        <v>177</v>
      </c>
      <c r="H418" s="13" t="s">
        <v>178</v>
      </c>
      <c r="I418" s="13"/>
      <c r="J418" s="13"/>
      <c r="K418" s="13">
        <v>205</v>
      </c>
      <c r="L418" s="13">
        <v>14</v>
      </c>
      <c r="M418" s="13">
        <v>3</v>
      </c>
      <c r="N418" s="13" t="s">
        <v>3</v>
      </c>
      <c r="O418" s="13">
        <v>2</v>
      </c>
      <c r="P418" s="13">
        <f>ROUND(Source!DK403,O418)</f>
        <v>407289.92</v>
      </c>
      <c r="Q418" s="13"/>
      <c r="R418" s="13"/>
      <c r="S418" s="13"/>
      <c r="T418" s="13"/>
      <c r="U418" s="13"/>
      <c r="V418" s="13"/>
      <c r="W418" s="13">
        <v>7227.86</v>
      </c>
      <c r="X418" s="13">
        <v>1</v>
      </c>
      <c r="Y418" s="13">
        <v>7227.86</v>
      </c>
      <c r="Z418" s="13">
        <v>407289.92</v>
      </c>
      <c r="AA418" s="13">
        <v>1</v>
      </c>
      <c r="AB418" s="13">
        <v>407289.92</v>
      </c>
    </row>
    <row r="419" spans="1:28" ht="13" x14ac:dyDescent="0.3">
      <c r="A419" s="13">
        <v>50</v>
      </c>
      <c r="B419" s="13">
        <v>0</v>
      </c>
      <c r="C419" s="13">
        <v>0</v>
      </c>
      <c r="D419" s="13">
        <v>1</v>
      </c>
      <c r="E419" s="13">
        <v>232</v>
      </c>
      <c r="F419" s="13">
        <f>ROUND(Source!BC403,O419)</f>
        <v>0</v>
      </c>
      <c r="G419" s="13" t="s">
        <v>179</v>
      </c>
      <c r="H419" s="13" t="s">
        <v>180</v>
      </c>
      <c r="I419" s="13"/>
      <c r="J419" s="13"/>
      <c r="K419" s="13">
        <v>232</v>
      </c>
      <c r="L419" s="13">
        <v>15</v>
      </c>
      <c r="M419" s="13">
        <v>3</v>
      </c>
      <c r="N419" s="13" t="s">
        <v>3</v>
      </c>
      <c r="O419" s="13">
        <v>2</v>
      </c>
      <c r="P419" s="13">
        <f>ROUND(Source!EU403,O419)</f>
        <v>0</v>
      </c>
      <c r="Q419" s="13"/>
      <c r="R419" s="13"/>
      <c r="S419" s="13"/>
      <c r="T419" s="13"/>
      <c r="U419" s="13"/>
      <c r="V419" s="13"/>
      <c r="W419" s="13">
        <v>0</v>
      </c>
      <c r="X419" s="13">
        <v>1</v>
      </c>
      <c r="Y419" s="13">
        <v>0</v>
      </c>
      <c r="Z419" s="13">
        <v>0</v>
      </c>
      <c r="AA419" s="13">
        <v>1</v>
      </c>
      <c r="AB419" s="13">
        <v>0</v>
      </c>
    </row>
    <row r="420" spans="1:28" ht="13" x14ac:dyDescent="0.3">
      <c r="A420" s="13">
        <v>50</v>
      </c>
      <c r="B420" s="13">
        <v>0</v>
      </c>
      <c r="C420" s="13">
        <v>0</v>
      </c>
      <c r="D420" s="13">
        <v>1</v>
      </c>
      <c r="E420" s="13">
        <v>214</v>
      </c>
      <c r="F420" s="13">
        <f>ROUND(Source!AS403,O420)</f>
        <v>0</v>
      </c>
      <c r="G420" s="13" t="s">
        <v>181</v>
      </c>
      <c r="H420" s="13" t="s">
        <v>182</v>
      </c>
      <c r="I420" s="13"/>
      <c r="J420" s="13"/>
      <c r="K420" s="13">
        <v>214</v>
      </c>
      <c r="L420" s="13">
        <v>16</v>
      </c>
      <c r="M420" s="13">
        <v>3</v>
      </c>
      <c r="N420" s="13" t="s">
        <v>3</v>
      </c>
      <c r="O420" s="13">
        <v>2</v>
      </c>
      <c r="P420" s="13">
        <f>ROUND(Source!EK403,O420)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8" ht="13" x14ac:dyDescent="0.3">
      <c r="A421" s="13">
        <v>50</v>
      </c>
      <c r="B421" s="13">
        <v>0</v>
      </c>
      <c r="C421" s="13">
        <v>0</v>
      </c>
      <c r="D421" s="13">
        <v>1</v>
      </c>
      <c r="E421" s="13">
        <v>215</v>
      </c>
      <c r="F421" s="13">
        <f>ROUND(Source!AT403,O421)</f>
        <v>25853.86</v>
      </c>
      <c r="G421" s="13" t="s">
        <v>183</v>
      </c>
      <c r="H421" s="13" t="s">
        <v>184</v>
      </c>
      <c r="I421" s="13"/>
      <c r="J421" s="13"/>
      <c r="K421" s="13">
        <v>215</v>
      </c>
      <c r="L421" s="13">
        <v>17</v>
      </c>
      <c r="M421" s="13">
        <v>3</v>
      </c>
      <c r="N421" s="13" t="s">
        <v>3</v>
      </c>
      <c r="O421" s="13">
        <v>2</v>
      </c>
      <c r="P421" s="13">
        <f>ROUND(Source!EL403,O421)</f>
        <v>1009537.32</v>
      </c>
      <c r="Q421" s="13"/>
      <c r="R421" s="13"/>
      <c r="S421" s="13"/>
      <c r="T421" s="13"/>
      <c r="U421" s="13"/>
      <c r="V421" s="13"/>
      <c r="W421" s="13">
        <v>25853.86</v>
      </c>
      <c r="X421" s="13">
        <v>1</v>
      </c>
      <c r="Y421" s="13">
        <v>25853.86</v>
      </c>
      <c r="Z421" s="13">
        <v>1009537.32</v>
      </c>
      <c r="AA421" s="13">
        <v>1</v>
      </c>
      <c r="AB421" s="13">
        <v>1009537.32</v>
      </c>
    </row>
    <row r="422" spans="1:28" ht="13" x14ac:dyDescent="0.3">
      <c r="A422" s="13">
        <v>50</v>
      </c>
      <c r="B422" s="13">
        <v>0</v>
      </c>
      <c r="C422" s="13">
        <v>0</v>
      </c>
      <c r="D422" s="13">
        <v>1</v>
      </c>
      <c r="E422" s="13">
        <v>217</v>
      </c>
      <c r="F422" s="13">
        <f>ROUND(Source!AU403,O422)</f>
        <v>0</v>
      </c>
      <c r="G422" s="13" t="s">
        <v>185</v>
      </c>
      <c r="H422" s="13" t="s">
        <v>186</v>
      </c>
      <c r="I422" s="13"/>
      <c r="J422" s="13"/>
      <c r="K422" s="13">
        <v>217</v>
      </c>
      <c r="L422" s="13">
        <v>18</v>
      </c>
      <c r="M422" s="13">
        <v>3</v>
      </c>
      <c r="N422" s="13" t="s">
        <v>3</v>
      </c>
      <c r="O422" s="13">
        <v>2</v>
      </c>
      <c r="P422" s="13">
        <f>ROUND(Source!EM403,O422)</f>
        <v>0</v>
      </c>
      <c r="Q422" s="13"/>
      <c r="R422" s="13"/>
      <c r="S422" s="13"/>
      <c r="T422" s="13"/>
      <c r="U422" s="13"/>
      <c r="V422" s="13"/>
      <c r="W422" s="13">
        <v>0</v>
      </c>
      <c r="X422" s="13">
        <v>1</v>
      </c>
      <c r="Y422" s="13">
        <v>0</v>
      </c>
      <c r="Z422" s="13">
        <v>0</v>
      </c>
      <c r="AA422" s="13">
        <v>1</v>
      </c>
      <c r="AB422" s="13">
        <v>0</v>
      </c>
    </row>
    <row r="423" spans="1:28" ht="13" x14ac:dyDescent="0.3">
      <c r="A423" s="13">
        <v>50</v>
      </c>
      <c r="B423" s="13">
        <v>0</v>
      </c>
      <c r="C423" s="13">
        <v>0</v>
      </c>
      <c r="D423" s="13">
        <v>1</v>
      </c>
      <c r="E423" s="13">
        <v>230</v>
      </c>
      <c r="F423" s="13">
        <f>ROUND(Source!BA403,O423)</f>
        <v>0</v>
      </c>
      <c r="G423" s="13" t="s">
        <v>187</v>
      </c>
      <c r="H423" s="13" t="s">
        <v>188</v>
      </c>
      <c r="I423" s="13"/>
      <c r="J423" s="13"/>
      <c r="K423" s="13">
        <v>230</v>
      </c>
      <c r="L423" s="13">
        <v>19</v>
      </c>
      <c r="M423" s="13">
        <v>3</v>
      </c>
      <c r="N423" s="13" t="s">
        <v>3</v>
      </c>
      <c r="O423" s="13">
        <v>2</v>
      </c>
      <c r="P423" s="13">
        <f>ROUND(Source!ES403,O423)</f>
        <v>0</v>
      </c>
      <c r="Q423" s="13"/>
      <c r="R423" s="13"/>
      <c r="S423" s="13"/>
      <c r="T423" s="13"/>
      <c r="U423" s="13"/>
      <c r="V423" s="13"/>
      <c r="W423" s="13">
        <v>0</v>
      </c>
      <c r="X423" s="13">
        <v>1</v>
      </c>
      <c r="Y423" s="13">
        <v>0</v>
      </c>
      <c r="Z423" s="13">
        <v>0</v>
      </c>
      <c r="AA423" s="13">
        <v>1</v>
      </c>
      <c r="AB423" s="13">
        <v>0</v>
      </c>
    </row>
    <row r="424" spans="1:28" ht="13" x14ac:dyDescent="0.3">
      <c r="A424" s="13">
        <v>50</v>
      </c>
      <c r="B424" s="13">
        <v>0</v>
      </c>
      <c r="C424" s="13">
        <v>0</v>
      </c>
      <c r="D424" s="13">
        <v>1</v>
      </c>
      <c r="E424" s="13">
        <v>206</v>
      </c>
      <c r="F424" s="13">
        <f>ROUND(Source!T403,O424)</f>
        <v>0</v>
      </c>
      <c r="G424" s="13" t="s">
        <v>189</v>
      </c>
      <c r="H424" s="13" t="s">
        <v>190</v>
      </c>
      <c r="I424" s="13"/>
      <c r="J424" s="13"/>
      <c r="K424" s="13">
        <v>206</v>
      </c>
      <c r="L424" s="13">
        <v>20</v>
      </c>
      <c r="M424" s="13">
        <v>3</v>
      </c>
      <c r="N424" s="13" t="s">
        <v>3</v>
      </c>
      <c r="O424" s="13">
        <v>2</v>
      </c>
      <c r="P424" s="13">
        <f>ROUND(Source!DL403,O424)</f>
        <v>0</v>
      </c>
      <c r="Q424" s="13"/>
      <c r="R424" s="13"/>
      <c r="S424" s="13"/>
      <c r="T424" s="13"/>
      <c r="U424" s="13"/>
      <c r="V424" s="13"/>
      <c r="W424" s="13">
        <v>0</v>
      </c>
      <c r="X424" s="13">
        <v>1</v>
      </c>
      <c r="Y424" s="13">
        <v>0</v>
      </c>
      <c r="Z424" s="13">
        <v>0</v>
      </c>
      <c r="AA424" s="13">
        <v>1</v>
      </c>
      <c r="AB424" s="13">
        <v>0</v>
      </c>
    </row>
    <row r="425" spans="1:28" ht="13" x14ac:dyDescent="0.3">
      <c r="A425" s="13">
        <v>50</v>
      </c>
      <c r="B425" s="13">
        <v>0</v>
      </c>
      <c r="C425" s="13">
        <v>0</v>
      </c>
      <c r="D425" s="13">
        <v>1</v>
      </c>
      <c r="E425" s="13">
        <v>207</v>
      </c>
      <c r="F425" s="13">
        <f>Source!U403</f>
        <v>623.10730824000007</v>
      </c>
      <c r="G425" s="13" t="s">
        <v>191</v>
      </c>
      <c r="H425" s="13" t="s">
        <v>192</v>
      </c>
      <c r="I425" s="13"/>
      <c r="J425" s="13"/>
      <c r="K425" s="13">
        <v>207</v>
      </c>
      <c r="L425" s="13">
        <v>21</v>
      </c>
      <c r="M425" s="13">
        <v>3</v>
      </c>
      <c r="N425" s="13" t="s">
        <v>3</v>
      </c>
      <c r="O425" s="13">
        <v>-1</v>
      </c>
      <c r="P425" s="13">
        <f>Source!DM403</f>
        <v>623.10730824000007</v>
      </c>
      <c r="Q425" s="13"/>
      <c r="R425" s="13"/>
      <c r="S425" s="13"/>
      <c r="T425" s="13"/>
      <c r="U425" s="13"/>
      <c r="V425" s="13"/>
      <c r="W425" s="13">
        <v>623.10730824000007</v>
      </c>
      <c r="X425" s="13">
        <v>1</v>
      </c>
      <c r="Y425" s="13">
        <v>623.10730824000007</v>
      </c>
      <c r="Z425" s="13">
        <v>623.10730824000007</v>
      </c>
      <c r="AA425" s="13">
        <v>1</v>
      </c>
      <c r="AB425" s="13">
        <v>623.10730824000007</v>
      </c>
    </row>
    <row r="426" spans="1:28" ht="13" x14ac:dyDescent="0.3">
      <c r="A426" s="13">
        <v>50</v>
      </c>
      <c r="B426" s="13">
        <v>0</v>
      </c>
      <c r="C426" s="13">
        <v>0</v>
      </c>
      <c r="D426" s="13">
        <v>1</v>
      </c>
      <c r="E426" s="13">
        <v>208</v>
      </c>
      <c r="F426" s="13">
        <f>Source!V403</f>
        <v>0</v>
      </c>
      <c r="G426" s="13" t="s">
        <v>193</v>
      </c>
      <c r="H426" s="13" t="s">
        <v>194</v>
      </c>
      <c r="I426" s="13"/>
      <c r="J426" s="13"/>
      <c r="K426" s="13">
        <v>208</v>
      </c>
      <c r="L426" s="13">
        <v>22</v>
      </c>
      <c r="M426" s="13">
        <v>3</v>
      </c>
      <c r="N426" s="13" t="s">
        <v>3</v>
      </c>
      <c r="O426" s="13">
        <v>-1</v>
      </c>
      <c r="P426" s="13">
        <f>Source!DN403</f>
        <v>0</v>
      </c>
      <c r="Q426" s="13"/>
      <c r="R426" s="13"/>
      <c r="S426" s="13"/>
      <c r="T426" s="13"/>
      <c r="U426" s="13"/>
      <c r="V426" s="13"/>
      <c r="W426" s="13">
        <v>0</v>
      </c>
      <c r="X426" s="13">
        <v>1</v>
      </c>
      <c r="Y426" s="13">
        <v>0</v>
      </c>
      <c r="Z426" s="13">
        <v>0</v>
      </c>
      <c r="AA426" s="13">
        <v>1</v>
      </c>
      <c r="AB426" s="13">
        <v>0</v>
      </c>
    </row>
    <row r="427" spans="1:28" ht="13" x14ac:dyDescent="0.3">
      <c r="A427" s="13">
        <v>50</v>
      </c>
      <c r="B427" s="13">
        <v>0</v>
      </c>
      <c r="C427" s="13">
        <v>0</v>
      </c>
      <c r="D427" s="13">
        <v>1</v>
      </c>
      <c r="E427" s="13">
        <v>209</v>
      </c>
      <c r="F427" s="13">
        <f>ROUND(Source!W403,O427)</f>
        <v>0</v>
      </c>
      <c r="G427" s="13" t="s">
        <v>195</v>
      </c>
      <c r="H427" s="13" t="s">
        <v>196</v>
      </c>
      <c r="I427" s="13"/>
      <c r="J427" s="13"/>
      <c r="K427" s="13">
        <v>209</v>
      </c>
      <c r="L427" s="13">
        <v>23</v>
      </c>
      <c r="M427" s="13">
        <v>3</v>
      </c>
      <c r="N427" s="13" t="s">
        <v>3</v>
      </c>
      <c r="O427" s="13">
        <v>2</v>
      </c>
      <c r="P427" s="13">
        <f>ROUND(Source!DO403,O427)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8" ht="13" x14ac:dyDescent="0.3">
      <c r="A428" s="13">
        <v>50</v>
      </c>
      <c r="B428" s="13">
        <v>0</v>
      </c>
      <c r="C428" s="13">
        <v>0</v>
      </c>
      <c r="D428" s="13">
        <v>1</v>
      </c>
      <c r="E428" s="13">
        <v>233</v>
      </c>
      <c r="F428" s="13">
        <f>ROUND(Source!BD403,O428)</f>
        <v>0</v>
      </c>
      <c r="G428" s="13" t="s">
        <v>197</v>
      </c>
      <c r="H428" s="13" t="s">
        <v>198</v>
      </c>
      <c r="I428" s="13"/>
      <c r="J428" s="13"/>
      <c r="K428" s="13">
        <v>233</v>
      </c>
      <c r="L428" s="13">
        <v>24</v>
      </c>
      <c r="M428" s="13">
        <v>3</v>
      </c>
      <c r="N428" s="13" t="s">
        <v>3</v>
      </c>
      <c r="O428" s="13">
        <v>2</v>
      </c>
      <c r="P428" s="13">
        <f>ROUND(Source!EV403,O428)</f>
        <v>0</v>
      </c>
      <c r="Q428" s="13"/>
      <c r="R428" s="13"/>
      <c r="S428" s="13"/>
      <c r="T428" s="13"/>
      <c r="U428" s="13"/>
      <c r="V428" s="13"/>
      <c r="W428" s="13">
        <v>0</v>
      </c>
      <c r="X428" s="13">
        <v>1</v>
      </c>
      <c r="Y428" s="13">
        <v>0</v>
      </c>
      <c r="Z428" s="13">
        <v>0</v>
      </c>
      <c r="AA428" s="13">
        <v>1</v>
      </c>
      <c r="AB428" s="13">
        <v>0</v>
      </c>
    </row>
    <row r="429" spans="1:28" ht="13" x14ac:dyDescent="0.3">
      <c r="A429" s="13">
        <v>50</v>
      </c>
      <c r="B429" s="13">
        <v>0</v>
      </c>
      <c r="C429" s="13">
        <v>0</v>
      </c>
      <c r="D429" s="13">
        <v>1</v>
      </c>
      <c r="E429" s="13">
        <v>210</v>
      </c>
      <c r="F429" s="13">
        <f>ROUND(Source!X403,O429)</f>
        <v>6546.91</v>
      </c>
      <c r="G429" s="13" t="s">
        <v>199</v>
      </c>
      <c r="H429" s="13" t="s">
        <v>200</v>
      </c>
      <c r="I429" s="13"/>
      <c r="J429" s="13"/>
      <c r="K429" s="13">
        <v>210</v>
      </c>
      <c r="L429" s="13">
        <v>25</v>
      </c>
      <c r="M429" s="13">
        <v>3</v>
      </c>
      <c r="N429" s="13" t="s">
        <v>3</v>
      </c>
      <c r="O429" s="13">
        <v>2</v>
      </c>
      <c r="P429" s="13">
        <f>ROUND(Source!DP403,O429)</f>
        <v>368918.3</v>
      </c>
      <c r="Q429" s="13"/>
      <c r="R429" s="13"/>
      <c r="S429" s="13"/>
      <c r="T429" s="13"/>
      <c r="U429" s="13"/>
      <c r="V429" s="13"/>
      <c r="W429" s="13">
        <v>6546.91</v>
      </c>
      <c r="X429" s="13">
        <v>1</v>
      </c>
      <c r="Y429" s="13">
        <v>6546.91</v>
      </c>
      <c r="Z429" s="13">
        <v>368918.3</v>
      </c>
      <c r="AA429" s="13">
        <v>1</v>
      </c>
      <c r="AB429" s="13">
        <v>368918.3</v>
      </c>
    </row>
    <row r="430" spans="1:28" ht="13" x14ac:dyDescent="0.3">
      <c r="A430" s="13">
        <v>50</v>
      </c>
      <c r="B430" s="13">
        <v>0</v>
      </c>
      <c r="C430" s="13">
        <v>0</v>
      </c>
      <c r="D430" s="13">
        <v>1</v>
      </c>
      <c r="E430" s="13">
        <v>211</v>
      </c>
      <c r="F430" s="13">
        <f>ROUND(Source!Y403,O430)</f>
        <v>3346.31</v>
      </c>
      <c r="G430" s="13" t="s">
        <v>201</v>
      </c>
      <c r="H430" s="13" t="s">
        <v>202</v>
      </c>
      <c r="I430" s="13"/>
      <c r="J430" s="13"/>
      <c r="K430" s="13">
        <v>211</v>
      </c>
      <c r="L430" s="13">
        <v>26</v>
      </c>
      <c r="M430" s="13">
        <v>3</v>
      </c>
      <c r="N430" s="13" t="s">
        <v>3</v>
      </c>
      <c r="O430" s="13">
        <v>2</v>
      </c>
      <c r="P430" s="13">
        <f>ROUND(Source!DQ403,O430)</f>
        <v>188563.94</v>
      </c>
      <c r="Q430" s="13"/>
      <c r="R430" s="13"/>
      <c r="S430" s="13"/>
      <c r="T430" s="13"/>
      <c r="U430" s="13"/>
      <c r="V430" s="13"/>
      <c r="W430" s="13">
        <v>3346.31</v>
      </c>
      <c r="X430" s="13">
        <v>1</v>
      </c>
      <c r="Y430" s="13">
        <v>3346.31</v>
      </c>
      <c r="Z430" s="13">
        <v>188563.94</v>
      </c>
      <c r="AA430" s="13">
        <v>1</v>
      </c>
      <c r="AB430" s="13">
        <v>188563.94</v>
      </c>
    </row>
    <row r="431" spans="1:28" ht="13" x14ac:dyDescent="0.3">
      <c r="A431" s="13">
        <v>50</v>
      </c>
      <c r="B431" s="13">
        <v>0</v>
      </c>
      <c r="C431" s="13">
        <v>0</v>
      </c>
      <c r="D431" s="13">
        <v>1</v>
      </c>
      <c r="E431" s="13">
        <v>224</v>
      </c>
      <c r="F431" s="13">
        <f>ROUND(Source!AR403,O431)</f>
        <v>3028873.67</v>
      </c>
      <c r="G431" s="13" t="s">
        <v>203</v>
      </c>
      <c r="H431" s="13" t="s">
        <v>204</v>
      </c>
      <c r="I431" s="13"/>
      <c r="J431" s="13"/>
      <c r="K431" s="13">
        <v>224</v>
      </c>
      <c r="L431" s="13">
        <v>27</v>
      </c>
      <c r="M431" s="13">
        <v>3</v>
      </c>
      <c r="N431" s="13" t="s">
        <v>3</v>
      </c>
      <c r="O431" s="13">
        <v>2</v>
      </c>
      <c r="P431" s="13">
        <f>ROUND(Source!EJ403,O431)</f>
        <v>23742397.300000001</v>
      </c>
      <c r="Q431" s="13"/>
      <c r="R431" s="13"/>
      <c r="S431" s="13"/>
      <c r="T431" s="13"/>
      <c r="U431" s="13"/>
      <c r="V431" s="13"/>
      <c r="W431" s="13">
        <v>3028873.67</v>
      </c>
      <c r="X431" s="13">
        <v>1</v>
      </c>
      <c r="Y431" s="13">
        <v>3028873.67</v>
      </c>
      <c r="Z431" s="13">
        <v>23742397.300000001</v>
      </c>
      <c r="AA431" s="13">
        <v>1</v>
      </c>
      <c r="AB431" s="13">
        <v>23742397.300000001</v>
      </c>
    </row>
    <row r="433" spans="1:255" ht="13" x14ac:dyDescent="0.3">
      <c r="A433" s="10">
        <v>4</v>
      </c>
      <c r="B433" s="10">
        <v>1</v>
      </c>
      <c r="C433" s="10"/>
      <c r="D433" s="10">
        <f>ROW(A466)</f>
        <v>466</v>
      </c>
      <c r="E433" s="10"/>
      <c r="F433" s="10" t="s">
        <v>22</v>
      </c>
      <c r="G433" s="10" t="s">
        <v>504</v>
      </c>
      <c r="H433" s="10" t="s">
        <v>3</v>
      </c>
      <c r="I433" s="10">
        <v>0</v>
      </c>
      <c r="J433" s="10"/>
      <c r="K433" s="10">
        <v>0</v>
      </c>
      <c r="L433" s="10"/>
      <c r="M433" s="10" t="s">
        <v>3</v>
      </c>
      <c r="N433" s="10"/>
      <c r="O433" s="10"/>
      <c r="P433" s="10"/>
      <c r="Q433" s="10"/>
      <c r="R433" s="10"/>
      <c r="S433" s="10">
        <v>0</v>
      </c>
      <c r="T433" s="10">
        <v>0</v>
      </c>
      <c r="U433" s="10" t="s">
        <v>3</v>
      </c>
      <c r="V433" s="10">
        <v>2</v>
      </c>
      <c r="W433" s="10"/>
      <c r="X433" s="10"/>
      <c r="Y433" s="10"/>
      <c r="Z433" s="10"/>
      <c r="AA433" s="10"/>
      <c r="AB433" s="10" t="s">
        <v>3</v>
      </c>
      <c r="AC433" s="10" t="s">
        <v>3</v>
      </c>
      <c r="AD433" s="10" t="s">
        <v>3</v>
      </c>
      <c r="AE433" s="10" t="s">
        <v>3</v>
      </c>
      <c r="AF433" s="10" t="s">
        <v>3</v>
      </c>
      <c r="AG433" s="10" t="s">
        <v>3</v>
      </c>
      <c r="AH433" s="10"/>
      <c r="AI433" s="10"/>
      <c r="AJ433" s="10"/>
      <c r="AK433" s="10"/>
      <c r="AL433" s="10"/>
      <c r="AM433" s="10"/>
      <c r="AN433" s="10"/>
      <c r="AO433" s="10"/>
      <c r="AP433" s="10" t="s">
        <v>3</v>
      </c>
      <c r="AQ433" s="10" t="s">
        <v>3</v>
      </c>
      <c r="AR433" s="10" t="s">
        <v>3</v>
      </c>
      <c r="AS433" s="10"/>
      <c r="AT433" s="10"/>
      <c r="AU433" s="10"/>
      <c r="AV433" s="10"/>
      <c r="AW433" s="10"/>
      <c r="AX433" s="10"/>
      <c r="AY433" s="10"/>
      <c r="AZ433" s="10" t="s">
        <v>3</v>
      </c>
      <c r="BA433" s="10"/>
      <c r="BB433" s="10" t="s">
        <v>3</v>
      </c>
      <c r="BC433" s="10" t="s">
        <v>3</v>
      </c>
      <c r="BD433" s="10" t="s">
        <v>3</v>
      </c>
      <c r="BE433" s="10" t="s">
        <v>3</v>
      </c>
      <c r="BF433" s="10" t="s">
        <v>3</v>
      </c>
      <c r="BG433" s="10" t="s">
        <v>3</v>
      </c>
      <c r="BH433" s="10" t="s">
        <v>3</v>
      </c>
      <c r="BI433" s="10" t="s">
        <v>3</v>
      </c>
      <c r="BJ433" s="10" t="s">
        <v>3</v>
      </c>
      <c r="BK433" s="10" t="s">
        <v>3</v>
      </c>
      <c r="BL433" s="10" t="s">
        <v>3</v>
      </c>
      <c r="BM433" s="10" t="s">
        <v>3</v>
      </c>
      <c r="BN433" s="10" t="s">
        <v>3</v>
      </c>
      <c r="BO433" s="10" t="s">
        <v>3</v>
      </c>
      <c r="BP433" s="10" t="s">
        <v>3</v>
      </c>
      <c r="BQ433" s="10"/>
      <c r="BR433" s="10"/>
      <c r="BS433" s="10"/>
      <c r="BT433" s="10"/>
      <c r="BU433" s="10"/>
      <c r="BV433" s="10"/>
      <c r="BW433" s="10"/>
      <c r="BX433" s="10">
        <v>0</v>
      </c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>
        <v>0</v>
      </c>
    </row>
    <row r="435" spans="1:255" ht="13" x14ac:dyDescent="0.3">
      <c r="A435" s="11">
        <v>52</v>
      </c>
      <c r="B435" s="11">
        <f t="shared" ref="B435:G435" si="474">B466</f>
        <v>1</v>
      </c>
      <c r="C435" s="11">
        <f t="shared" si="474"/>
        <v>4</v>
      </c>
      <c r="D435" s="11">
        <f t="shared" si="474"/>
        <v>433</v>
      </c>
      <c r="E435" s="11">
        <f t="shared" si="474"/>
        <v>0</v>
      </c>
      <c r="F435" s="11" t="str">
        <f t="shared" si="474"/>
        <v>Новый раздел</v>
      </c>
      <c r="G435" s="11" t="str">
        <f t="shared" si="474"/>
        <v>Электроаппараты</v>
      </c>
      <c r="H435" s="11"/>
      <c r="I435" s="11"/>
      <c r="J435" s="11"/>
      <c r="K435" s="11"/>
      <c r="L435" s="11"/>
      <c r="M435" s="11"/>
      <c r="N435" s="11"/>
      <c r="O435" s="11">
        <f t="shared" ref="O435:AT435" si="475">O466</f>
        <v>218729.60000000001</v>
      </c>
      <c r="P435" s="11">
        <f t="shared" si="475"/>
        <v>218271.64</v>
      </c>
      <c r="Q435" s="11">
        <f t="shared" si="475"/>
        <v>0</v>
      </c>
      <c r="R435" s="11">
        <f t="shared" si="475"/>
        <v>0</v>
      </c>
      <c r="S435" s="11">
        <f t="shared" si="475"/>
        <v>457.96</v>
      </c>
      <c r="T435" s="11">
        <f t="shared" si="475"/>
        <v>0</v>
      </c>
      <c r="U435" s="11">
        <f t="shared" si="475"/>
        <v>35.279711999999996</v>
      </c>
      <c r="V435" s="11">
        <f t="shared" si="475"/>
        <v>0</v>
      </c>
      <c r="W435" s="11">
        <f t="shared" si="475"/>
        <v>0</v>
      </c>
      <c r="X435" s="11">
        <f t="shared" si="475"/>
        <v>412.17</v>
      </c>
      <c r="Y435" s="11">
        <f t="shared" si="475"/>
        <v>210.66</v>
      </c>
      <c r="Z435" s="11">
        <f t="shared" si="475"/>
        <v>0</v>
      </c>
      <c r="AA435" s="11">
        <f t="shared" si="475"/>
        <v>0</v>
      </c>
      <c r="AB435" s="11">
        <f t="shared" si="475"/>
        <v>218729.60000000001</v>
      </c>
      <c r="AC435" s="11">
        <f t="shared" si="475"/>
        <v>218271.64</v>
      </c>
      <c r="AD435" s="11">
        <f t="shared" si="475"/>
        <v>0</v>
      </c>
      <c r="AE435" s="11">
        <f t="shared" si="475"/>
        <v>0</v>
      </c>
      <c r="AF435" s="11">
        <f t="shared" si="475"/>
        <v>457.96</v>
      </c>
      <c r="AG435" s="11">
        <f t="shared" si="475"/>
        <v>0</v>
      </c>
      <c r="AH435" s="11">
        <f t="shared" si="475"/>
        <v>35.279711999999996</v>
      </c>
      <c r="AI435" s="11">
        <f t="shared" si="475"/>
        <v>0</v>
      </c>
      <c r="AJ435" s="11">
        <f t="shared" si="475"/>
        <v>0</v>
      </c>
      <c r="AK435" s="11">
        <f t="shared" si="475"/>
        <v>412.17</v>
      </c>
      <c r="AL435" s="11">
        <f t="shared" si="475"/>
        <v>210.66</v>
      </c>
      <c r="AM435" s="11">
        <f t="shared" si="475"/>
        <v>0</v>
      </c>
      <c r="AN435" s="11">
        <f t="shared" si="475"/>
        <v>0</v>
      </c>
      <c r="AO435" s="11">
        <f t="shared" si="475"/>
        <v>0</v>
      </c>
      <c r="AP435" s="11">
        <f t="shared" si="475"/>
        <v>218229.07</v>
      </c>
      <c r="AQ435" s="11">
        <f t="shared" si="475"/>
        <v>0</v>
      </c>
      <c r="AR435" s="11">
        <f t="shared" si="475"/>
        <v>219352.43</v>
      </c>
      <c r="AS435" s="11">
        <f t="shared" si="475"/>
        <v>0</v>
      </c>
      <c r="AT435" s="11">
        <f t="shared" si="475"/>
        <v>1123.3599999999999</v>
      </c>
      <c r="AU435" s="11">
        <f t="shared" ref="AU435:BZ435" si="476">AU466</f>
        <v>0</v>
      </c>
      <c r="AV435" s="11">
        <f t="shared" si="476"/>
        <v>218271.64</v>
      </c>
      <c r="AW435" s="11">
        <f t="shared" si="476"/>
        <v>42.57</v>
      </c>
      <c r="AX435" s="11">
        <f t="shared" si="476"/>
        <v>0</v>
      </c>
      <c r="AY435" s="11">
        <f t="shared" si="476"/>
        <v>42.57</v>
      </c>
      <c r="AZ435" s="11">
        <f t="shared" si="476"/>
        <v>218229.07</v>
      </c>
      <c r="BA435" s="11">
        <f t="shared" si="476"/>
        <v>0</v>
      </c>
      <c r="BB435" s="11">
        <f t="shared" si="476"/>
        <v>0</v>
      </c>
      <c r="BC435" s="11">
        <f t="shared" si="476"/>
        <v>0</v>
      </c>
      <c r="BD435" s="11">
        <f t="shared" si="476"/>
        <v>0</v>
      </c>
      <c r="BE435" s="11">
        <f t="shared" si="476"/>
        <v>0</v>
      </c>
      <c r="BF435" s="11">
        <f t="shared" si="476"/>
        <v>0</v>
      </c>
      <c r="BG435" s="11">
        <f t="shared" si="476"/>
        <v>0</v>
      </c>
      <c r="BH435" s="11">
        <f t="shared" si="476"/>
        <v>0</v>
      </c>
      <c r="BI435" s="11">
        <f t="shared" si="476"/>
        <v>0</v>
      </c>
      <c r="BJ435" s="11">
        <f t="shared" si="476"/>
        <v>0</v>
      </c>
      <c r="BK435" s="11">
        <f t="shared" si="476"/>
        <v>0</v>
      </c>
      <c r="BL435" s="11">
        <f t="shared" si="476"/>
        <v>0</v>
      </c>
      <c r="BM435" s="11">
        <f t="shared" si="476"/>
        <v>0</v>
      </c>
      <c r="BN435" s="11">
        <f t="shared" si="476"/>
        <v>0</v>
      </c>
      <c r="BO435" s="11">
        <f t="shared" si="476"/>
        <v>0</v>
      </c>
      <c r="BP435" s="11">
        <f t="shared" si="476"/>
        <v>0</v>
      </c>
      <c r="BQ435" s="11">
        <f t="shared" si="476"/>
        <v>0</v>
      </c>
      <c r="BR435" s="11">
        <f t="shared" si="476"/>
        <v>0</v>
      </c>
      <c r="BS435" s="11">
        <f t="shared" si="476"/>
        <v>0</v>
      </c>
      <c r="BT435" s="11">
        <f t="shared" si="476"/>
        <v>0</v>
      </c>
      <c r="BU435" s="11">
        <f t="shared" si="476"/>
        <v>0</v>
      </c>
      <c r="BV435" s="11">
        <f t="shared" si="476"/>
        <v>0</v>
      </c>
      <c r="BW435" s="11">
        <f t="shared" si="476"/>
        <v>0</v>
      </c>
      <c r="BX435" s="11">
        <f t="shared" si="476"/>
        <v>0</v>
      </c>
      <c r="BY435" s="11">
        <f t="shared" si="476"/>
        <v>218229.07</v>
      </c>
      <c r="BZ435" s="11">
        <f t="shared" si="476"/>
        <v>0</v>
      </c>
      <c r="CA435" s="11">
        <f t="shared" ref="CA435:DF435" si="477">CA466</f>
        <v>219352.43</v>
      </c>
      <c r="CB435" s="11">
        <f t="shared" si="477"/>
        <v>0</v>
      </c>
      <c r="CC435" s="11">
        <f t="shared" si="477"/>
        <v>1123.3599999999999</v>
      </c>
      <c r="CD435" s="11">
        <f t="shared" si="477"/>
        <v>0</v>
      </c>
      <c r="CE435" s="11">
        <f t="shared" si="477"/>
        <v>218271.64</v>
      </c>
      <c r="CF435" s="11">
        <f t="shared" si="477"/>
        <v>42.570000000006985</v>
      </c>
      <c r="CG435" s="11">
        <f t="shared" si="477"/>
        <v>0</v>
      </c>
      <c r="CH435" s="11">
        <f t="shared" si="477"/>
        <v>42.570000000006985</v>
      </c>
      <c r="CI435" s="11">
        <f t="shared" si="477"/>
        <v>218229.07</v>
      </c>
      <c r="CJ435" s="11">
        <f t="shared" si="477"/>
        <v>0</v>
      </c>
      <c r="CK435" s="11">
        <f t="shared" si="477"/>
        <v>0</v>
      </c>
      <c r="CL435" s="11">
        <f t="shared" si="477"/>
        <v>0</v>
      </c>
      <c r="CM435" s="11">
        <f t="shared" si="477"/>
        <v>0</v>
      </c>
      <c r="CN435" s="11">
        <f t="shared" si="477"/>
        <v>0</v>
      </c>
      <c r="CO435" s="11">
        <f t="shared" si="477"/>
        <v>0</v>
      </c>
      <c r="CP435" s="11">
        <f t="shared" si="477"/>
        <v>0</v>
      </c>
      <c r="CQ435" s="11">
        <f t="shared" si="477"/>
        <v>0</v>
      </c>
      <c r="CR435" s="11">
        <f t="shared" si="477"/>
        <v>0</v>
      </c>
      <c r="CS435" s="11">
        <f t="shared" si="477"/>
        <v>0</v>
      </c>
      <c r="CT435" s="11">
        <f t="shared" si="477"/>
        <v>0</v>
      </c>
      <c r="CU435" s="11">
        <f t="shared" si="477"/>
        <v>0</v>
      </c>
      <c r="CV435" s="11">
        <f t="shared" si="477"/>
        <v>0</v>
      </c>
      <c r="CW435" s="11">
        <f t="shared" si="477"/>
        <v>0</v>
      </c>
      <c r="CX435" s="11">
        <f t="shared" si="477"/>
        <v>0</v>
      </c>
      <c r="CY435" s="11">
        <f t="shared" si="477"/>
        <v>0</v>
      </c>
      <c r="CZ435" s="11">
        <f t="shared" si="477"/>
        <v>0</v>
      </c>
      <c r="DA435" s="11">
        <f t="shared" si="477"/>
        <v>0</v>
      </c>
      <c r="DB435" s="11">
        <f t="shared" si="477"/>
        <v>0</v>
      </c>
      <c r="DC435" s="11">
        <f t="shared" si="477"/>
        <v>0</v>
      </c>
      <c r="DD435" s="11">
        <f t="shared" si="477"/>
        <v>0</v>
      </c>
      <c r="DE435" s="11">
        <f t="shared" si="477"/>
        <v>0</v>
      </c>
      <c r="DF435" s="11">
        <f t="shared" si="477"/>
        <v>0</v>
      </c>
      <c r="DG435" s="12">
        <f t="shared" ref="DG435:EL435" si="478">DG466</f>
        <v>1678052.55</v>
      </c>
      <c r="DH435" s="12">
        <f t="shared" si="478"/>
        <v>1652246.5</v>
      </c>
      <c r="DI435" s="12">
        <f t="shared" si="478"/>
        <v>0</v>
      </c>
      <c r="DJ435" s="12">
        <f t="shared" si="478"/>
        <v>0</v>
      </c>
      <c r="DK435" s="12">
        <f t="shared" si="478"/>
        <v>25806.05</v>
      </c>
      <c r="DL435" s="12">
        <f t="shared" si="478"/>
        <v>0</v>
      </c>
      <c r="DM435" s="12">
        <f t="shared" si="478"/>
        <v>35.279711999999996</v>
      </c>
      <c r="DN435" s="12">
        <f t="shared" si="478"/>
        <v>0</v>
      </c>
      <c r="DO435" s="12">
        <f t="shared" si="478"/>
        <v>0</v>
      </c>
      <c r="DP435" s="12">
        <f t="shared" si="478"/>
        <v>23225.439999999999</v>
      </c>
      <c r="DQ435" s="12">
        <f t="shared" si="478"/>
        <v>11870.78</v>
      </c>
      <c r="DR435" s="12">
        <f t="shared" si="478"/>
        <v>0</v>
      </c>
      <c r="DS435" s="12">
        <f t="shared" si="478"/>
        <v>0</v>
      </c>
      <c r="DT435" s="12">
        <f t="shared" si="478"/>
        <v>1678052.55</v>
      </c>
      <c r="DU435" s="12">
        <f t="shared" si="478"/>
        <v>1652246.5</v>
      </c>
      <c r="DV435" s="12">
        <f t="shared" si="478"/>
        <v>0</v>
      </c>
      <c r="DW435" s="12">
        <f t="shared" si="478"/>
        <v>0</v>
      </c>
      <c r="DX435" s="12">
        <f t="shared" si="478"/>
        <v>25806.05</v>
      </c>
      <c r="DY435" s="12">
        <f t="shared" si="478"/>
        <v>0</v>
      </c>
      <c r="DZ435" s="12">
        <f t="shared" si="478"/>
        <v>35.279711999999996</v>
      </c>
      <c r="EA435" s="12">
        <f t="shared" si="478"/>
        <v>0</v>
      </c>
      <c r="EB435" s="12">
        <f t="shared" si="478"/>
        <v>0</v>
      </c>
      <c r="EC435" s="12">
        <f t="shared" si="478"/>
        <v>23225.439999999999</v>
      </c>
      <c r="ED435" s="12">
        <f t="shared" si="478"/>
        <v>11870.78</v>
      </c>
      <c r="EE435" s="12">
        <f t="shared" si="478"/>
        <v>0</v>
      </c>
      <c r="EF435" s="12">
        <f t="shared" si="478"/>
        <v>0</v>
      </c>
      <c r="EG435" s="12">
        <f t="shared" si="478"/>
        <v>0</v>
      </c>
      <c r="EH435" s="12">
        <f t="shared" si="478"/>
        <v>1651994.06</v>
      </c>
      <c r="EI435" s="12">
        <f t="shared" si="478"/>
        <v>0</v>
      </c>
      <c r="EJ435" s="12">
        <f t="shared" si="478"/>
        <v>1713148.77</v>
      </c>
      <c r="EK435" s="12">
        <f t="shared" si="478"/>
        <v>0</v>
      </c>
      <c r="EL435" s="12">
        <f t="shared" si="478"/>
        <v>61154.71</v>
      </c>
      <c r="EM435" s="12">
        <f t="shared" ref="EM435:FR435" si="479">EM466</f>
        <v>0</v>
      </c>
      <c r="EN435" s="12">
        <f t="shared" si="479"/>
        <v>1652246.5</v>
      </c>
      <c r="EO435" s="12">
        <f t="shared" si="479"/>
        <v>252.44</v>
      </c>
      <c r="EP435" s="12">
        <f t="shared" si="479"/>
        <v>0</v>
      </c>
      <c r="EQ435" s="12">
        <f t="shared" si="479"/>
        <v>252.44</v>
      </c>
      <c r="ER435" s="12">
        <f t="shared" si="479"/>
        <v>1651994.06</v>
      </c>
      <c r="ES435" s="12">
        <f t="shared" si="479"/>
        <v>0</v>
      </c>
      <c r="ET435" s="12">
        <f t="shared" si="479"/>
        <v>0</v>
      </c>
      <c r="EU435" s="12">
        <f t="shared" si="479"/>
        <v>0</v>
      </c>
      <c r="EV435" s="12">
        <f t="shared" si="479"/>
        <v>0</v>
      </c>
      <c r="EW435" s="12">
        <f t="shared" si="479"/>
        <v>0</v>
      </c>
      <c r="EX435" s="12">
        <f t="shared" si="479"/>
        <v>0</v>
      </c>
      <c r="EY435" s="12">
        <f t="shared" si="479"/>
        <v>0</v>
      </c>
      <c r="EZ435" s="12">
        <f t="shared" si="479"/>
        <v>0</v>
      </c>
      <c r="FA435" s="12">
        <f t="shared" si="479"/>
        <v>0</v>
      </c>
      <c r="FB435" s="12">
        <f t="shared" si="479"/>
        <v>0</v>
      </c>
      <c r="FC435" s="12">
        <f t="shared" si="479"/>
        <v>0</v>
      </c>
      <c r="FD435" s="12">
        <f t="shared" si="479"/>
        <v>0</v>
      </c>
      <c r="FE435" s="12">
        <f t="shared" si="479"/>
        <v>0</v>
      </c>
      <c r="FF435" s="12">
        <f t="shared" si="479"/>
        <v>0</v>
      </c>
      <c r="FG435" s="12">
        <f t="shared" si="479"/>
        <v>0</v>
      </c>
      <c r="FH435" s="12">
        <f t="shared" si="479"/>
        <v>0</v>
      </c>
      <c r="FI435" s="12">
        <f t="shared" si="479"/>
        <v>0</v>
      </c>
      <c r="FJ435" s="12">
        <f t="shared" si="479"/>
        <v>0</v>
      </c>
      <c r="FK435" s="12">
        <f t="shared" si="479"/>
        <v>0</v>
      </c>
      <c r="FL435" s="12">
        <f t="shared" si="479"/>
        <v>0</v>
      </c>
      <c r="FM435" s="12">
        <f t="shared" si="479"/>
        <v>0</v>
      </c>
      <c r="FN435" s="12">
        <f t="shared" si="479"/>
        <v>0</v>
      </c>
      <c r="FO435" s="12">
        <f t="shared" si="479"/>
        <v>0</v>
      </c>
      <c r="FP435" s="12">
        <f t="shared" si="479"/>
        <v>0</v>
      </c>
      <c r="FQ435" s="12">
        <f t="shared" si="479"/>
        <v>1651994.06</v>
      </c>
      <c r="FR435" s="12">
        <f t="shared" si="479"/>
        <v>0</v>
      </c>
      <c r="FS435" s="12">
        <f t="shared" ref="FS435:GX435" si="480">FS466</f>
        <v>1713148.77</v>
      </c>
      <c r="FT435" s="12">
        <f t="shared" si="480"/>
        <v>0</v>
      </c>
      <c r="FU435" s="12">
        <f t="shared" si="480"/>
        <v>61154.71</v>
      </c>
      <c r="FV435" s="12">
        <f t="shared" si="480"/>
        <v>0</v>
      </c>
      <c r="FW435" s="12">
        <f t="shared" si="480"/>
        <v>1652246.5</v>
      </c>
      <c r="FX435" s="12">
        <f t="shared" si="480"/>
        <v>252.43999999994412</v>
      </c>
      <c r="FY435" s="12">
        <f t="shared" si="480"/>
        <v>0</v>
      </c>
      <c r="FZ435" s="12">
        <f t="shared" si="480"/>
        <v>252.43999999994412</v>
      </c>
      <c r="GA435" s="12">
        <f t="shared" si="480"/>
        <v>1651994.06</v>
      </c>
      <c r="GB435" s="12">
        <f t="shared" si="480"/>
        <v>0</v>
      </c>
      <c r="GC435" s="12">
        <f t="shared" si="480"/>
        <v>0</v>
      </c>
      <c r="GD435" s="12">
        <f t="shared" si="480"/>
        <v>0</v>
      </c>
      <c r="GE435" s="12">
        <f t="shared" si="480"/>
        <v>0</v>
      </c>
      <c r="GF435" s="12">
        <f t="shared" si="480"/>
        <v>0</v>
      </c>
      <c r="GG435" s="12">
        <f t="shared" si="480"/>
        <v>0</v>
      </c>
      <c r="GH435" s="12">
        <f t="shared" si="480"/>
        <v>0</v>
      </c>
      <c r="GI435" s="12">
        <f t="shared" si="480"/>
        <v>0</v>
      </c>
      <c r="GJ435" s="12">
        <f t="shared" si="480"/>
        <v>0</v>
      </c>
      <c r="GK435" s="12">
        <f t="shared" si="480"/>
        <v>0</v>
      </c>
      <c r="GL435" s="12">
        <f t="shared" si="480"/>
        <v>0</v>
      </c>
      <c r="GM435" s="12">
        <f t="shared" si="480"/>
        <v>0</v>
      </c>
      <c r="GN435" s="12">
        <f t="shared" si="480"/>
        <v>0</v>
      </c>
      <c r="GO435" s="12">
        <f t="shared" si="480"/>
        <v>0</v>
      </c>
      <c r="GP435" s="12">
        <f t="shared" si="480"/>
        <v>0</v>
      </c>
      <c r="GQ435" s="12">
        <f t="shared" si="480"/>
        <v>0</v>
      </c>
      <c r="GR435" s="12">
        <f t="shared" si="480"/>
        <v>0</v>
      </c>
      <c r="GS435" s="12">
        <f t="shared" si="480"/>
        <v>0</v>
      </c>
      <c r="GT435" s="12">
        <f t="shared" si="480"/>
        <v>0</v>
      </c>
      <c r="GU435" s="12">
        <f t="shared" si="480"/>
        <v>0</v>
      </c>
      <c r="GV435" s="12">
        <f t="shared" si="480"/>
        <v>0</v>
      </c>
      <c r="GW435" s="12">
        <f t="shared" si="480"/>
        <v>0</v>
      </c>
      <c r="GX435" s="12">
        <f t="shared" si="480"/>
        <v>0</v>
      </c>
    </row>
    <row r="437" spans="1:255" x14ac:dyDescent="0.25">
      <c r="A437" s="2">
        <v>17</v>
      </c>
      <c r="B437" s="2">
        <v>1</v>
      </c>
      <c r="C437" s="2">
        <f>ROW(SmtRes!A544)</f>
        <v>544</v>
      </c>
      <c r="D437" s="2">
        <f>ROW(EtalonRes!A699)</f>
        <v>699</v>
      </c>
      <c r="E437" s="2" t="s">
        <v>505</v>
      </c>
      <c r="F437" s="2" t="s">
        <v>25</v>
      </c>
      <c r="G437" s="2" t="s">
        <v>207</v>
      </c>
      <c r="H437" s="2" t="s">
        <v>27</v>
      </c>
      <c r="I437" s="2">
        <f>ROUND(11+5+7+1,9)</f>
        <v>24</v>
      </c>
      <c r="J437" s="2">
        <v>0</v>
      </c>
      <c r="K437" s="2">
        <f>ROUND(11+5+7+1,9)</f>
        <v>24</v>
      </c>
      <c r="L437" s="2"/>
      <c r="M437" s="2"/>
      <c r="N437" s="2"/>
      <c r="O437" s="2">
        <f t="shared" ref="O437:O464" si="481">ROUND(CP437,2)</f>
        <v>203.54</v>
      </c>
      <c r="P437" s="2">
        <f t="shared" ref="P437:P464" si="482">ROUND((ROUND((AC437*AW437*I437),2)*BC437),2)</f>
        <v>0</v>
      </c>
      <c r="Q437" s="2">
        <f>(ROUND((ROUND((((ET437*1.2))*AV437*I437),2)*BB437),2)+ROUND((ROUND(((AE437-((EU437*1.2)))*AV437*I437),2)*BS437),2))</f>
        <v>0</v>
      </c>
      <c r="R437" s="2">
        <f>(ROUND((ROUND((((EU437*1.2))*AV437*I437),2)*BS437),2)+ROUND((ROUND(((AE437-((EU437*1.2)))*AV437*I437),2)*BS437),2))</f>
        <v>0</v>
      </c>
      <c r="S437" s="2">
        <f t="shared" ref="S437:S464" si="483">ROUND((ROUND((AF437*AV437*I437),2)*BA437),2)</f>
        <v>203.54</v>
      </c>
      <c r="T437" s="2">
        <f t="shared" ref="T437:T464" si="484">ROUND(CU437*I437,2)</f>
        <v>0</v>
      </c>
      <c r="U437" s="2">
        <f t="shared" ref="U437:U464" si="485">CV437*I437</f>
        <v>15.679871999999998</v>
      </c>
      <c r="V437" s="2">
        <f t="shared" ref="V437:V464" si="486">CW437*I437</f>
        <v>0</v>
      </c>
      <c r="W437" s="2">
        <f t="shared" ref="W437:W464" si="487">ROUND(CX437*I437,2)</f>
        <v>0</v>
      </c>
      <c r="X437" s="2">
        <f>(ROUND((((S437+ROUND((ROUND((((EU437*1.2))*AV437*I437),2)*BS437),2))*AT437)/100),2)+ROUND(((ROUND((ROUND(((AE437-((EU437*1.2)))*AV437*I437),2)*BS437),2)*AT437)/100),2))</f>
        <v>183.19</v>
      </c>
      <c r="Y437" s="2">
        <f>(ROUND((((S437+ROUND((ROUND((((EU437*1.2))*AV437*I437),2)*BS437),2))*AU437)/100),2)+ROUND(((ROUND((ROUND(((AE437-((EU437*1.2)))*AV437*I437),2)*BS437),2)*AU437)/100),2))</f>
        <v>93.63</v>
      </c>
      <c r="Z437" s="2"/>
      <c r="AA437" s="2">
        <v>55944368</v>
      </c>
      <c r="AB437" s="2">
        <f t="shared" ref="AB437:AB464" si="488">ROUND((AC437+AD437+AF437),6)</f>
        <v>8.1</v>
      </c>
      <c r="AC437" s="2">
        <f>ROUND(((ES437*1)),6)</f>
        <v>0</v>
      </c>
      <c r="AD437" s="2">
        <f>ROUND(((((ET437*1.2))-((EU437*1.2)))+AE437),6)</f>
        <v>0</v>
      </c>
      <c r="AE437" s="2">
        <f>ROUND(((EU437*1.2)),6)</f>
        <v>0</v>
      </c>
      <c r="AF437" s="2">
        <f>ROUND(((EV437*1.2)),6)</f>
        <v>8.1</v>
      </c>
      <c r="AG437" s="2">
        <f t="shared" ref="AG437:AG464" si="489">ROUND((AP437),6)</f>
        <v>0</v>
      </c>
      <c r="AH437" s="2">
        <f>((EW437*1.2))</f>
        <v>0.624</v>
      </c>
      <c r="AI437" s="2">
        <f>((EX437*1.2))</f>
        <v>0</v>
      </c>
      <c r="AJ437" s="2">
        <f t="shared" ref="AJ437:AJ464" si="490">(AS437)</f>
        <v>0</v>
      </c>
      <c r="AK437" s="2">
        <v>6.75</v>
      </c>
      <c r="AL437" s="2">
        <v>0</v>
      </c>
      <c r="AM437" s="2">
        <v>0</v>
      </c>
      <c r="AN437" s="2">
        <v>0</v>
      </c>
      <c r="AO437" s="2">
        <v>6.75</v>
      </c>
      <c r="AP437" s="2">
        <v>0</v>
      </c>
      <c r="AQ437" s="2">
        <v>0.52</v>
      </c>
      <c r="AR437" s="2">
        <v>0</v>
      </c>
      <c r="AS437" s="2">
        <v>0</v>
      </c>
      <c r="AT437" s="2">
        <v>90</v>
      </c>
      <c r="AU437" s="2">
        <v>46</v>
      </c>
      <c r="AV437" s="2">
        <v>1.0469999999999999</v>
      </c>
      <c r="AW437" s="2">
        <v>1</v>
      </c>
      <c r="AX437" s="2"/>
      <c r="AY437" s="2"/>
      <c r="AZ437" s="2">
        <v>1</v>
      </c>
      <c r="BA437" s="2">
        <v>1</v>
      </c>
      <c r="BB437" s="2">
        <v>1</v>
      </c>
      <c r="BC437" s="2">
        <v>1</v>
      </c>
      <c r="BD437" s="2" t="s">
        <v>3</v>
      </c>
      <c r="BE437" s="2" t="s">
        <v>3</v>
      </c>
      <c r="BF437" s="2" t="s">
        <v>3</v>
      </c>
      <c r="BG437" s="2" t="s">
        <v>3</v>
      </c>
      <c r="BH437" s="2">
        <v>0</v>
      </c>
      <c r="BI437" s="2">
        <v>2</v>
      </c>
      <c r="BJ437" s="2" t="s">
        <v>28</v>
      </c>
      <c r="BK437" s="2"/>
      <c r="BL437" s="2"/>
      <c r="BM437" s="2">
        <v>72</v>
      </c>
      <c r="BN437" s="2">
        <v>0</v>
      </c>
      <c r="BO437" s="2" t="s">
        <v>25</v>
      </c>
      <c r="BP437" s="2">
        <v>1</v>
      </c>
      <c r="BQ437" s="2">
        <v>40</v>
      </c>
      <c r="BR437" s="2">
        <v>0</v>
      </c>
      <c r="BS437" s="2">
        <v>1</v>
      </c>
      <c r="BT437" s="2">
        <v>1</v>
      </c>
      <c r="BU437" s="2">
        <v>1</v>
      </c>
      <c r="BV437" s="2">
        <v>1</v>
      </c>
      <c r="BW437" s="2">
        <v>1</v>
      </c>
      <c r="BX437" s="2">
        <v>1</v>
      </c>
      <c r="BY437" s="2" t="s">
        <v>3</v>
      </c>
      <c r="BZ437" s="2">
        <v>90</v>
      </c>
      <c r="CA437" s="2">
        <v>46</v>
      </c>
      <c r="CB437" s="2" t="s">
        <v>3</v>
      </c>
      <c r="CC437" s="2"/>
      <c r="CD437" s="2"/>
      <c r="CE437" s="2">
        <v>1566</v>
      </c>
      <c r="CF437" s="2">
        <v>0</v>
      </c>
      <c r="CG437" s="2">
        <v>0</v>
      </c>
      <c r="CH437" s="2"/>
      <c r="CI437" s="2"/>
      <c r="CJ437" s="2"/>
      <c r="CK437" s="2"/>
      <c r="CL437" s="2"/>
      <c r="CM437" s="2">
        <v>0</v>
      </c>
      <c r="CN437" s="2" t="s">
        <v>1356</v>
      </c>
      <c r="CO437" s="2">
        <v>0</v>
      </c>
      <c r="CP437" s="2">
        <f t="shared" ref="CP437:CP464" si="491">(P437+Q437+S437)</f>
        <v>203.54</v>
      </c>
      <c r="CQ437" s="2">
        <f t="shared" ref="CQ437:CQ464" si="492">ROUND((ROUND((AC437*AW437*1),2)*BC437),2)</f>
        <v>0</v>
      </c>
      <c r="CR437" s="2">
        <f>(ROUND((ROUND((((ET437*1.2))*AV437*1),2)*BB437),2)+ROUND((ROUND(((AE437-((EU437*1.2)))*AV437*1),2)*BS437),2))</f>
        <v>0</v>
      </c>
      <c r="CS437" s="2">
        <f>(ROUND((ROUND((((EU437*1.2))*AV437*1),2)*BS437),2)+ROUND((ROUND(((AE437-((EU437*1.2)))*AV437*1),2)*BS437),2))</f>
        <v>0</v>
      </c>
      <c r="CT437" s="2">
        <f t="shared" ref="CT437:CT464" si="493">ROUND((ROUND((AF437*AV437*1),2)*BA437),2)</f>
        <v>8.48</v>
      </c>
      <c r="CU437" s="2">
        <f t="shared" ref="CU437:CU464" si="494">AG437</f>
        <v>0</v>
      </c>
      <c r="CV437" s="2">
        <f t="shared" ref="CV437:CV464" si="495">(AH437*AV437)</f>
        <v>0.65332799999999991</v>
      </c>
      <c r="CW437" s="2">
        <f t="shared" ref="CW437:CW464" si="496">AI437</f>
        <v>0</v>
      </c>
      <c r="CX437" s="2">
        <f t="shared" ref="CX437:CX464" si="497">AJ437</f>
        <v>0</v>
      </c>
      <c r="CY437" s="2">
        <f>(ROUND((((S437+ROUND((ROUND((((EU437*1.2))*AV437*1),2)*BS437),2))*AT437)/100),2)+ROUND(((ROUND((ROUND(((AE437-((EU437*1.2)))*AV437*1),2)*BS437),2)*AT437)/100),2))</f>
        <v>183.19</v>
      </c>
      <c r="CZ437" s="2">
        <f>(ROUND((((S437+ROUND((ROUND((((EU437*1.2))*AV437*1),2)*BS437),2))*AU437)/100),2)+ROUND(((ROUND((ROUND(((AE437-((EU437*1.2)))*AV437*1),2)*BS437),2)*AU437)/100),2))</f>
        <v>93.63</v>
      </c>
      <c r="DA437" s="2"/>
      <c r="DB437" s="2">
        <v>161</v>
      </c>
      <c r="DC437" s="2" t="s">
        <v>3</v>
      </c>
      <c r="DD437" s="2" t="s">
        <v>82</v>
      </c>
      <c r="DE437" s="2" t="s">
        <v>83</v>
      </c>
      <c r="DF437" s="2" t="s">
        <v>83</v>
      </c>
      <c r="DG437" s="2" t="s">
        <v>83</v>
      </c>
      <c r="DH437" s="2" t="s">
        <v>3</v>
      </c>
      <c r="DI437" s="2" t="s">
        <v>83</v>
      </c>
      <c r="DJ437" s="2" t="s">
        <v>83</v>
      </c>
      <c r="DK437" s="2" t="s">
        <v>3</v>
      </c>
      <c r="DL437" s="2" t="s">
        <v>3</v>
      </c>
      <c r="DM437" s="2" t="s">
        <v>3</v>
      </c>
      <c r="DN437" s="2">
        <v>0</v>
      </c>
      <c r="DO437" s="2">
        <v>0</v>
      </c>
      <c r="DP437" s="2">
        <v>1</v>
      </c>
      <c r="DQ437" s="2">
        <v>1</v>
      </c>
      <c r="DR437" s="2"/>
      <c r="DS437" s="2"/>
      <c r="DT437" s="2"/>
      <c r="DU437" s="2">
        <v>1013</v>
      </c>
      <c r="DV437" s="2" t="s">
        <v>27</v>
      </c>
      <c r="DW437" s="2" t="s">
        <v>27</v>
      </c>
      <c r="DX437" s="2">
        <v>1</v>
      </c>
      <c r="DY437" s="2"/>
      <c r="DZ437" s="2" t="s">
        <v>3</v>
      </c>
      <c r="EA437" s="2" t="s">
        <v>3</v>
      </c>
      <c r="EB437" s="2" t="s">
        <v>3</v>
      </c>
      <c r="EC437" s="2" t="s">
        <v>3</v>
      </c>
      <c r="ED437" s="2"/>
      <c r="EE437" s="2">
        <v>55393976</v>
      </c>
      <c r="EF437" s="2">
        <v>40</v>
      </c>
      <c r="EG437" s="2" t="s">
        <v>31</v>
      </c>
      <c r="EH437" s="2">
        <v>0</v>
      </c>
      <c r="EI437" s="2" t="s">
        <v>3</v>
      </c>
      <c r="EJ437" s="2">
        <v>2</v>
      </c>
      <c r="EK437" s="2">
        <v>72</v>
      </c>
      <c r="EL437" s="2" t="s">
        <v>32</v>
      </c>
      <c r="EM437" s="2" t="s">
        <v>33</v>
      </c>
      <c r="EN437" s="2"/>
      <c r="EO437" s="2" t="s">
        <v>87</v>
      </c>
      <c r="EP437" s="2"/>
      <c r="EQ437" s="2">
        <v>0</v>
      </c>
      <c r="ER437" s="2">
        <v>6.75</v>
      </c>
      <c r="ES437" s="2">
        <v>0</v>
      </c>
      <c r="ET437" s="2">
        <v>0</v>
      </c>
      <c r="EU437" s="2">
        <v>0</v>
      </c>
      <c r="EV437" s="2">
        <v>6.75</v>
      </c>
      <c r="EW437" s="2">
        <v>0.52</v>
      </c>
      <c r="EX437" s="2">
        <v>0</v>
      </c>
      <c r="EY437" s="2">
        <v>0</v>
      </c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>
        <v>0</v>
      </c>
      <c r="FR437" s="2">
        <v>0</v>
      </c>
      <c r="FS437" s="2">
        <v>0</v>
      </c>
      <c r="FT437" s="2"/>
      <c r="FU437" s="2"/>
      <c r="FV437" s="2"/>
      <c r="FW437" s="2"/>
      <c r="FX437" s="2">
        <v>90</v>
      </c>
      <c r="FY437" s="2">
        <v>46</v>
      </c>
      <c r="FZ437" s="2"/>
      <c r="GA437" s="2" t="s">
        <v>3</v>
      </c>
      <c r="GB437" s="2"/>
      <c r="GC437" s="2"/>
      <c r="GD437" s="2">
        <v>1</v>
      </c>
      <c r="GE437" s="2"/>
      <c r="GF437" s="2">
        <v>-1834868417</v>
      </c>
      <c r="GG437" s="2">
        <v>2</v>
      </c>
      <c r="GH437" s="2">
        <v>1</v>
      </c>
      <c r="GI437" s="2">
        <v>2</v>
      </c>
      <c r="GJ437" s="2">
        <v>0</v>
      </c>
      <c r="GK437" s="2">
        <v>0</v>
      </c>
      <c r="GL437" s="2">
        <f t="shared" ref="GL437:GL464" si="498">ROUND(IF(AND(BH437=3,BI437=3,FS437&lt;&gt;0),P437,0),2)</f>
        <v>0</v>
      </c>
      <c r="GM437" s="2">
        <f t="shared" ref="GM437:GM464" si="499">ROUND(O437+X437+Y437,2)+GX437</f>
        <v>480.36</v>
      </c>
      <c r="GN437" s="2">
        <f t="shared" ref="GN437:GN464" si="500">IF(OR(BI437=0,BI437=1),GM437-GX437,0)</f>
        <v>0</v>
      </c>
      <c r="GO437" s="2">
        <f t="shared" ref="GO437:GO464" si="501">IF(BI437=2,GM437-GX437,0)</f>
        <v>480.36</v>
      </c>
      <c r="GP437" s="2">
        <f t="shared" ref="GP437:GP464" si="502">IF(BI437=4,GM437-GX437,0)</f>
        <v>0</v>
      </c>
      <c r="GQ437" s="2"/>
      <c r="GR437" s="2">
        <v>0</v>
      </c>
      <c r="GS437" s="2">
        <v>3</v>
      </c>
      <c r="GT437" s="2">
        <v>0</v>
      </c>
      <c r="GU437" s="2" t="s">
        <v>3</v>
      </c>
      <c r="GV437" s="2">
        <f t="shared" ref="GV437:GV464" si="503">ROUND((GT437),6)</f>
        <v>0</v>
      </c>
      <c r="GW437" s="2">
        <v>1</v>
      </c>
      <c r="GX437" s="2">
        <f t="shared" ref="GX437:GX464" si="504">ROUND(HC437*I437,2)</f>
        <v>0</v>
      </c>
      <c r="GY437" s="2"/>
      <c r="GZ437" s="2"/>
      <c r="HA437" s="2">
        <v>0</v>
      </c>
      <c r="HB437" s="2">
        <v>0</v>
      </c>
      <c r="HC437" s="2">
        <f t="shared" ref="HC437:HC464" si="505">GV437*GW437</f>
        <v>0</v>
      </c>
      <c r="HD437" s="2"/>
      <c r="HE437" s="2" t="s">
        <v>3</v>
      </c>
      <c r="HF437" s="2" t="s">
        <v>3</v>
      </c>
      <c r="HG437" s="2"/>
      <c r="HH437" s="2"/>
      <c r="HI437" s="2"/>
      <c r="HJ437" s="2"/>
      <c r="HK437" s="2"/>
      <c r="HL437" s="2"/>
      <c r="HM437" s="2" t="s">
        <v>3</v>
      </c>
      <c r="HN437" s="2" t="s">
        <v>3</v>
      </c>
      <c r="HO437" s="2" t="s">
        <v>3</v>
      </c>
      <c r="HP437" s="2" t="s">
        <v>3</v>
      </c>
      <c r="HQ437" s="2" t="s">
        <v>3</v>
      </c>
      <c r="HR437" s="2"/>
      <c r="HS437" s="2">
        <v>0</v>
      </c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>
        <v>0</v>
      </c>
      <c r="IL437" s="2"/>
      <c r="IM437" s="2"/>
      <c r="IN437" s="2"/>
      <c r="IO437" s="2"/>
      <c r="IP437" s="2"/>
      <c r="IQ437" s="2"/>
      <c r="IR437" s="2"/>
      <c r="IS437" s="2"/>
      <c r="IT437" s="2"/>
      <c r="IU437" s="2"/>
    </row>
    <row r="438" spans="1:255" x14ac:dyDescent="0.25">
      <c r="A438" s="3">
        <v>17</v>
      </c>
      <c r="B438" s="3">
        <v>1</v>
      </c>
      <c r="C438" s="3">
        <f>ROW(SmtRes!A546)</f>
        <v>546</v>
      </c>
      <c r="D438" s="3">
        <f>ROW(EtalonRes!A702)</f>
        <v>702</v>
      </c>
      <c r="E438" s="3" t="s">
        <v>505</v>
      </c>
      <c r="F438" s="3" t="s">
        <v>25</v>
      </c>
      <c r="G438" s="3" t="s">
        <v>207</v>
      </c>
      <c r="H438" s="3" t="s">
        <v>27</v>
      </c>
      <c r="I438" s="3">
        <f>ROUND(11+5+7+1,9)</f>
        <v>24</v>
      </c>
      <c r="J438" s="3">
        <v>0</v>
      </c>
      <c r="K438" s="3">
        <f>ROUND(11+5+7+1,9)</f>
        <v>24</v>
      </c>
      <c r="O438" s="3">
        <f t="shared" si="481"/>
        <v>11469.48</v>
      </c>
      <c r="P438" s="3">
        <f t="shared" si="482"/>
        <v>0</v>
      </c>
      <c r="Q438" s="3">
        <f>(ROUND((ROUND((((ET438*1.2))*AV438*I438),2)*BB438),2)+ROUND((ROUND(((AE438-((EU438*1.2)))*AV438*I438),2)*BS438),2))</f>
        <v>0</v>
      </c>
      <c r="R438" s="3">
        <f>(ROUND((ROUND((((EU438*1.2))*AV438*I438),2)*BS438),2)+ROUND((ROUND(((AE438-((EU438*1.2)))*AV438*I438),2)*BS438),2))</f>
        <v>0</v>
      </c>
      <c r="S438" s="3">
        <f t="shared" si="483"/>
        <v>11469.48</v>
      </c>
      <c r="T438" s="3">
        <f t="shared" si="484"/>
        <v>0</v>
      </c>
      <c r="U438" s="3">
        <f t="shared" si="485"/>
        <v>15.679871999999998</v>
      </c>
      <c r="V438" s="3">
        <f t="shared" si="486"/>
        <v>0</v>
      </c>
      <c r="W438" s="3">
        <f t="shared" si="487"/>
        <v>0</v>
      </c>
      <c r="X438" s="3">
        <f>(ROUND((((S438+ROUND((ROUND((((EU438*1.2))*AV438*I438),2)*BS438),2))*AT438)/100),2)+ROUND(((ROUND((ROUND(((AE438-((EU438*1.2)))*AV438*I438),2)*BS438),2)*AT438)/100),2))</f>
        <v>10322.530000000001</v>
      </c>
      <c r="Y438" s="3">
        <f>(ROUND((((S438+ROUND((ROUND((((EU438*1.2))*AV438*I438),2)*BS438),2))*AU438)/100),2)+ROUND(((ROUND((ROUND(((AE438-((EU438*1.2)))*AV438*I438),2)*BS438),2)*AU438)/100),2))</f>
        <v>5275.96</v>
      </c>
      <c r="AA438" s="3">
        <v>55944370</v>
      </c>
      <c r="AB438" s="3">
        <f t="shared" si="488"/>
        <v>8.1</v>
      </c>
      <c r="AC438" s="3">
        <f>ROUND(((ES438*1)),6)</f>
        <v>0</v>
      </c>
      <c r="AD438" s="3">
        <f>ROUND(((((ET438*1.2))-((EU438*1.2)))+AE438),6)</f>
        <v>0</v>
      </c>
      <c r="AE438" s="3">
        <f>ROUND(((EU438*1.2)),6)</f>
        <v>0</v>
      </c>
      <c r="AF438" s="3">
        <f>ROUND(((EV438*1.2)),6)</f>
        <v>8.1</v>
      </c>
      <c r="AG438" s="3">
        <f t="shared" si="489"/>
        <v>0</v>
      </c>
      <c r="AH438" s="3">
        <f>((EW438*1.2))</f>
        <v>0.624</v>
      </c>
      <c r="AI438" s="3">
        <f>((EX438*1.2))</f>
        <v>0</v>
      </c>
      <c r="AJ438" s="3">
        <f t="shared" si="490"/>
        <v>0</v>
      </c>
      <c r="AK438" s="3">
        <v>6.75</v>
      </c>
      <c r="AL438" s="3">
        <v>0</v>
      </c>
      <c r="AM438" s="3">
        <v>0</v>
      </c>
      <c r="AN438" s="3">
        <v>0</v>
      </c>
      <c r="AO438" s="3">
        <v>6.75</v>
      </c>
      <c r="AP438" s="3">
        <v>0</v>
      </c>
      <c r="AQ438" s="3">
        <v>0.52</v>
      </c>
      <c r="AR438" s="3">
        <v>0</v>
      </c>
      <c r="AS438" s="3">
        <v>0</v>
      </c>
      <c r="AT438" s="3">
        <v>90</v>
      </c>
      <c r="AU438" s="3">
        <v>46</v>
      </c>
      <c r="AV438" s="3">
        <v>1.0469999999999999</v>
      </c>
      <c r="AW438" s="3">
        <v>1</v>
      </c>
      <c r="AZ438" s="3">
        <v>1</v>
      </c>
      <c r="BA438" s="3">
        <v>56.35</v>
      </c>
      <c r="BB438" s="3">
        <v>1</v>
      </c>
      <c r="BC438" s="3">
        <v>1</v>
      </c>
      <c r="BD438" s="3" t="s">
        <v>3</v>
      </c>
      <c r="BE438" s="3" t="s">
        <v>3</v>
      </c>
      <c r="BF438" s="3" t="s">
        <v>3</v>
      </c>
      <c r="BG438" s="3" t="s">
        <v>3</v>
      </c>
      <c r="BH438" s="3">
        <v>0</v>
      </c>
      <c r="BI438" s="3">
        <v>2</v>
      </c>
      <c r="BJ438" s="3" t="s">
        <v>28</v>
      </c>
      <c r="BM438" s="3">
        <v>72</v>
      </c>
      <c r="BN438" s="3">
        <v>0</v>
      </c>
      <c r="BO438" s="3" t="s">
        <v>25</v>
      </c>
      <c r="BP438" s="3">
        <v>1</v>
      </c>
      <c r="BQ438" s="3">
        <v>40</v>
      </c>
      <c r="BR438" s="3">
        <v>0</v>
      </c>
      <c r="BS438" s="3">
        <v>56.35</v>
      </c>
      <c r="BT438" s="3">
        <v>1</v>
      </c>
      <c r="BU438" s="3">
        <v>1</v>
      </c>
      <c r="BV438" s="3">
        <v>1</v>
      </c>
      <c r="BW438" s="3">
        <v>1</v>
      </c>
      <c r="BX438" s="3">
        <v>1</v>
      </c>
      <c r="BY438" s="3" t="s">
        <v>3</v>
      </c>
      <c r="BZ438" s="3">
        <v>90</v>
      </c>
      <c r="CA438" s="3">
        <v>46</v>
      </c>
      <c r="CB438" s="3" t="s">
        <v>3</v>
      </c>
      <c r="CE438" s="3">
        <v>1566</v>
      </c>
      <c r="CF438" s="3">
        <v>0</v>
      </c>
      <c r="CG438" s="3">
        <v>0</v>
      </c>
      <c r="CM438" s="3">
        <v>0</v>
      </c>
      <c r="CN438" s="3" t="s">
        <v>1356</v>
      </c>
      <c r="CO438" s="3">
        <v>0</v>
      </c>
      <c r="CP438" s="3">
        <f t="shared" si="491"/>
        <v>11469.48</v>
      </c>
      <c r="CQ438" s="3">
        <f t="shared" si="492"/>
        <v>0</v>
      </c>
      <c r="CR438" s="3">
        <f>(ROUND((ROUND((((ET438*1.2))*AV438*1),2)*BB438),2)+ROUND((ROUND(((AE438-((EU438*1.2)))*AV438*1),2)*BS438),2))</f>
        <v>0</v>
      </c>
      <c r="CS438" s="3">
        <f>(ROUND((ROUND((((EU438*1.2))*AV438*1),2)*BS438),2)+ROUND((ROUND(((AE438-((EU438*1.2)))*AV438*1),2)*BS438),2))</f>
        <v>0</v>
      </c>
      <c r="CT438" s="3">
        <f t="shared" si="493"/>
        <v>477.85</v>
      </c>
      <c r="CU438" s="3">
        <f t="shared" si="494"/>
        <v>0</v>
      </c>
      <c r="CV438" s="3">
        <f t="shared" si="495"/>
        <v>0.65332799999999991</v>
      </c>
      <c r="CW438" s="3">
        <f t="shared" si="496"/>
        <v>0</v>
      </c>
      <c r="CX438" s="3">
        <f t="shared" si="497"/>
        <v>0</v>
      </c>
      <c r="CY438" s="3">
        <f>(ROUND((((S438+ROUND((ROUND((((EU438*1.2))*AV438*1),2)*BS438),2))*AT438)/100),2)+ROUND(((ROUND((ROUND(((AE438-((EU438*1.2)))*AV438*1),2)*BS438),2)*AT438)/100),2))</f>
        <v>10322.530000000001</v>
      </c>
      <c r="CZ438" s="3">
        <f>(ROUND((((S438+ROUND((ROUND((((EU438*1.2))*AV438*1),2)*BS438),2))*AU438)/100),2)+ROUND(((ROUND((ROUND(((AE438-((EU438*1.2)))*AV438*1),2)*BS438),2)*AU438)/100),2))</f>
        <v>5275.96</v>
      </c>
      <c r="DB438" s="3">
        <v>162</v>
      </c>
      <c r="DC438" s="3" t="s">
        <v>3</v>
      </c>
      <c r="DD438" s="3" t="s">
        <v>82</v>
      </c>
      <c r="DE438" s="3" t="s">
        <v>83</v>
      </c>
      <c r="DF438" s="3" t="s">
        <v>83</v>
      </c>
      <c r="DG438" s="3" t="s">
        <v>83</v>
      </c>
      <c r="DH438" s="3" t="s">
        <v>3</v>
      </c>
      <c r="DI438" s="3" t="s">
        <v>83</v>
      </c>
      <c r="DJ438" s="3" t="s">
        <v>83</v>
      </c>
      <c r="DK438" s="3" t="s">
        <v>3</v>
      </c>
      <c r="DL438" s="3" t="s">
        <v>3</v>
      </c>
      <c r="DM438" s="3" t="s">
        <v>3</v>
      </c>
      <c r="DN438" s="3">
        <v>0</v>
      </c>
      <c r="DO438" s="3">
        <v>0</v>
      </c>
      <c r="DP438" s="3">
        <v>1</v>
      </c>
      <c r="DQ438" s="3">
        <v>1</v>
      </c>
      <c r="DU438" s="3">
        <v>1013</v>
      </c>
      <c r="DV438" s="3" t="s">
        <v>27</v>
      </c>
      <c r="DW438" s="3" t="s">
        <v>27</v>
      </c>
      <c r="DX438" s="3">
        <v>1</v>
      </c>
      <c r="DZ438" s="3" t="s">
        <v>3</v>
      </c>
      <c r="EA438" s="3" t="s">
        <v>3</v>
      </c>
      <c r="EB438" s="3" t="s">
        <v>3</v>
      </c>
      <c r="EC438" s="3" t="s">
        <v>3</v>
      </c>
      <c r="EE438" s="3">
        <v>55393976</v>
      </c>
      <c r="EF438" s="3">
        <v>40</v>
      </c>
      <c r="EG438" s="3" t="s">
        <v>31</v>
      </c>
      <c r="EH438" s="3">
        <v>0</v>
      </c>
      <c r="EI438" s="3" t="s">
        <v>3</v>
      </c>
      <c r="EJ438" s="3">
        <v>2</v>
      </c>
      <c r="EK438" s="3">
        <v>72</v>
      </c>
      <c r="EL438" s="3" t="s">
        <v>32</v>
      </c>
      <c r="EM438" s="3" t="s">
        <v>33</v>
      </c>
      <c r="EO438" s="3" t="s">
        <v>87</v>
      </c>
      <c r="EQ438" s="3">
        <v>0</v>
      </c>
      <c r="ER438" s="3">
        <v>6.75</v>
      </c>
      <c r="ES438" s="3">
        <v>0</v>
      </c>
      <c r="ET438" s="3">
        <v>0</v>
      </c>
      <c r="EU438" s="3">
        <v>0</v>
      </c>
      <c r="EV438" s="3">
        <v>6.75</v>
      </c>
      <c r="EW438" s="3">
        <v>0.52</v>
      </c>
      <c r="EX438" s="3">
        <v>0</v>
      </c>
      <c r="EY438" s="3">
        <v>0</v>
      </c>
      <c r="FQ438" s="3">
        <v>0</v>
      </c>
      <c r="FR438" s="3">
        <v>0</v>
      </c>
      <c r="FS438" s="3">
        <v>0</v>
      </c>
      <c r="FX438" s="3">
        <v>90</v>
      </c>
      <c r="FY438" s="3">
        <v>46</v>
      </c>
      <c r="GA438" s="3" t="s">
        <v>3</v>
      </c>
      <c r="GD438" s="3">
        <v>1</v>
      </c>
      <c r="GF438" s="3">
        <v>-1834868417</v>
      </c>
      <c r="GG438" s="3">
        <v>2</v>
      </c>
      <c r="GH438" s="3">
        <v>1</v>
      </c>
      <c r="GI438" s="3">
        <v>2</v>
      </c>
      <c r="GJ438" s="3">
        <v>0</v>
      </c>
      <c r="GK438" s="3">
        <v>0</v>
      </c>
      <c r="GL438" s="3">
        <f t="shared" si="498"/>
        <v>0</v>
      </c>
      <c r="GM438" s="3">
        <f t="shared" si="499"/>
        <v>27067.97</v>
      </c>
      <c r="GN438" s="3">
        <f t="shared" si="500"/>
        <v>0</v>
      </c>
      <c r="GO438" s="3">
        <f t="shared" si="501"/>
        <v>27067.97</v>
      </c>
      <c r="GP438" s="3">
        <f t="shared" si="502"/>
        <v>0</v>
      </c>
      <c r="GR438" s="3">
        <v>0</v>
      </c>
      <c r="GS438" s="3">
        <v>3</v>
      </c>
      <c r="GT438" s="3">
        <v>0</v>
      </c>
      <c r="GU438" s="3" t="s">
        <v>3</v>
      </c>
      <c r="GV438" s="3">
        <f t="shared" si="503"/>
        <v>0</v>
      </c>
      <c r="GW438" s="3">
        <v>1</v>
      </c>
      <c r="GX438" s="3">
        <f t="shared" si="504"/>
        <v>0</v>
      </c>
      <c r="HA438" s="3">
        <v>0</v>
      </c>
      <c r="HB438" s="3">
        <v>0</v>
      </c>
      <c r="HC438" s="3">
        <f t="shared" si="505"/>
        <v>0</v>
      </c>
      <c r="HE438" s="3" t="s">
        <v>3</v>
      </c>
      <c r="HF438" s="3" t="s">
        <v>3</v>
      </c>
      <c r="HM438" s="3" t="s">
        <v>3</v>
      </c>
      <c r="HN438" s="3" t="s">
        <v>3</v>
      </c>
      <c r="HO438" s="3" t="s">
        <v>3</v>
      </c>
      <c r="HP438" s="3" t="s">
        <v>3</v>
      </c>
      <c r="HQ438" s="3" t="s">
        <v>3</v>
      </c>
      <c r="HS438" s="3">
        <v>0</v>
      </c>
      <c r="IK438" s="3">
        <v>0</v>
      </c>
    </row>
    <row r="439" spans="1:255" x14ac:dyDescent="0.25">
      <c r="A439" s="2">
        <v>18</v>
      </c>
      <c r="B439" s="2">
        <v>1</v>
      </c>
      <c r="C439" s="2">
        <v>544</v>
      </c>
      <c r="D439" s="2"/>
      <c r="E439" s="2" t="s">
        <v>506</v>
      </c>
      <c r="F439" s="2" t="s">
        <v>209</v>
      </c>
      <c r="G439" s="2" t="s">
        <v>210</v>
      </c>
      <c r="H439" s="2" t="s">
        <v>211</v>
      </c>
      <c r="I439" s="2">
        <f>I437*J439</f>
        <v>8.4000000000000003E-4</v>
      </c>
      <c r="J439" s="2">
        <v>3.5000000000000004E-5</v>
      </c>
      <c r="K439" s="2">
        <v>3.5000000000000004E-5</v>
      </c>
      <c r="L439" s="2"/>
      <c r="M439" s="2"/>
      <c r="N439" s="2"/>
      <c r="O439" s="2">
        <f t="shared" si="481"/>
        <v>18.920000000000002</v>
      </c>
      <c r="P439" s="2">
        <f t="shared" si="482"/>
        <v>18.920000000000002</v>
      </c>
      <c r="Q439" s="2">
        <f>(ROUND((ROUND(((ET439)*AV439*I439),2)*BB439),2)+ROUND((ROUND(((AE439-(EU439))*AV439*I439),2)*BS439),2))</f>
        <v>0</v>
      </c>
      <c r="R439" s="2">
        <f>(ROUND((ROUND(((EU439)*AV439*I439),2)*BS439),2)+ROUND((ROUND(((AE439-(EU439))*AV439*I439),2)*BS439),2))</f>
        <v>0</v>
      </c>
      <c r="S439" s="2">
        <f t="shared" si="483"/>
        <v>0</v>
      </c>
      <c r="T439" s="2">
        <f t="shared" si="484"/>
        <v>0</v>
      </c>
      <c r="U439" s="2">
        <f t="shared" si="485"/>
        <v>0</v>
      </c>
      <c r="V439" s="2">
        <f t="shared" si="486"/>
        <v>0</v>
      </c>
      <c r="W439" s="2">
        <f t="shared" si="487"/>
        <v>0</v>
      </c>
      <c r="X439" s="2">
        <f>(ROUND((((S439+ROUND((ROUND(((EU439)*AV439*I439),2)*BS439),2))*AT439)/100),2)+ROUND(((ROUND((ROUND(((AE439-(EU439))*AV439*I439),2)*BS439),2)*AT439)/100),2))</f>
        <v>0</v>
      </c>
      <c r="Y439" s="2">
        <f>(ROUND((((S439+ROUND((ROUND(((EU439)*AV439*I439),2)*BS439),2))*AU439)/100),2)+ROUND(((ROUND((ROUND(((AE439-(EU439))*AV439*I439),2)*BS439),2)*AU439)/100),2))</f>
        <v>0</v>
      </c>
      <c r="Z439" s="2"/>
      <c r="AA439" s="2">
        <v>55944368</v>
      </c>
      <c r="AB439" s="2">
        <f t="shared" si="488"/>
        <v>22524.65</v>
      </c>
      <c r="AC439" s="2">
        <f>ROUND((ES439),6)</f>
        <v>22524.65</v>
      </c>
      <c r="AD439" s="2">
        <f>ROUND((((ET439)-(EU439))+AE439),6)</f>
        <v>0</v>
      </c>
      <c r="AE439" s="2">
        <f>ROUND((EU439),6)</f>
        <v>0</v>
      </c>
      <c r="AF439" s="2">
        <f>ROUND((EV439),6)</f>
        <v>0</v>
      </c>
      <c r="AG439" s="2">
        <f t="shared" si="489"/>
        <v>0</v>
      </c>
      <c r="AH439" s="2">
        <f>(EW439)</f>
        <v>0</v>
      </c>
      <c r="AI439" s="2">
        <f>(EX439)</f>
        <v>0</v>
      </c>
      <c r="AJ439" s="2">
        <f t="shared" si="490"/>
        <v>0</v>
      </c>
      <c r="AK439" s="2">
        <v>22524.65</v>
      </c>
      <c r="AL439" s="2">
        <v>22524.65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90</v>
      </c>
      <c r="AU439" s="2">
        <v>46</v>
      </c>
      <c r="AV439" s="2">
        <v>1</v>
      </c>
      <c r="AW439" s="2">
        <v>1</v>
      </c>
      <c r="AX439" s="2"/>
      <c r="AY439" s="2"/>
      <c r="AZ439" s="2">
        <v>1</v>
      </c>
      <c r="BA439" s="2">
        <v>1</v>
      </c>
      <c r="BB439" s="2">
        <v>1</v>
      </c>
      <c r="BC439" s="2">
        <v>1</v>
      </c>
      <c r="BD439" s="2" t="s">
        <v>3</v>
      </c>
      <c r="BE439" s="2" t="s">
        <v>3</v>
      </c>
      <c r="BF439" s="2" t="s">
        <v>3</v>
      </c>
      <c r="BG439" s="2" t="s">
        <v>3</v>
      </c>
      <c r="BH439" s="2">
        <v>3</v>
      </c>
      <c r="BI439" s="2">
        <v>2</v>
      </c>
      <c r="BJ439" s="2" t="s">
        <v>212</v>
      </c>
      <c r="BK439" s="2"/>
      <c r="BL439" s="2"/>
      <c r="BM439" s="2">
        <v>72</v>
      </c>
      <c r="BN439" s="2">
        <v>0</v>
      </c>
      <c r="BO439" s="2" t="s">
        <v>3</v>
      </c>
      <c r="BP439" s="2">
        <v>0</v>
      </c>
      <c r="BQ439" s="2">
        <v>40</v>
      </c>
      <c r="BR439" s="2">
        <v>0</v>
      </c>
      <c r="BS439" s="2">
        <v>1</v>
      </c>
      <c r="BT439" s="2">
        <v>1</v>
      </c>
      <c r="BU439" s="2">
        <v>1</v>
      </c>
      <c r="BV439" s="2">
        <v>1</v>
      </c>
      <c r="BW439" s="2">
        <v>1</v>
      </c>
      <c r="BX439" s="2">
        <v>1</v>
      </c>
      <c r="BY439" s="2" t="s">
        <v>3</v>
      </c>
      <c r="BZ439" s="2">
        <v>90</v>
      </c>
      <c r="CA439" s="2">
        <v>46</v>
      </c>
      <c r="CB439" s="2" t="s">
        <v>3</v>
      </c>
      <c r="CC439" s="2"/>
      <c r="CD439" s="2"/>
      <c r="CE439" s="2">
        <v>1566</v>
      </c>
      <c r="CF439" s="2">
        <v>0</v>
      </c>
      <c r="CG439" s="2">
        <v>0</v>
      </c>
      <c r="CH439" s="2"/>
      <c r="CI439" s="2"/>
      <c r="CJ439" s="2"/>
      <c r="CK439" s="2"/>
      <c r="CL439" s="2"/>
      <c r="CM439" s="2">
        <v>0</v>
      </c>
      <c r="CN439" s="2" t="s">
        <v>3</v>
      </c>
      <c r="CO439" s="2">
        <v>0</v>
      </c>
      <c r="CP439" s="2">
        <f t="shared" si="491"/>
        <v>18.920000000000002</v>
      </c>
      <c r="CQ439" s="2">
        <f t="shared" si="492"/>
        <v>22524.65</v>
      </c>
      <c r="CR439" s="2">
        <f>(ROUND((ROUND(((ET439)*AV439*1),2)*BB439),2)+ROUND((ROUND(((AE439-(EU439))*AV439*1),2)*BS439),2))</f>
        <v>0</v>
      </c>
      <c r="CS439" s="2">
        <f>(ROUND((ROUND(((EU439)*AV439*1),2)*BS439),2)+ROUND((ROUND(((AE439-(EU439))*AV439*1),2)*BS439),2))</f>
        <v>0</v>
      </c>
      <c r="CT439" s="2">
        <f t="shared" si="493"/>
        <v>0</v>
      </c>
      <c r="CU439" s="2">
        <f t="shared" si="494"/>
        <v>0</v>
      </c>
      <c r="CV439" s="2">
        <f t="shared" si="495"/>
        <v>0</v>
      </c>
      <c r="CW439" s="2">
        <f t="shared" si="496"/>
        <v>0</v>
      </c>
      <c r="CX439" s="2">
        <f t="shared" si="497"/>
        <v>0</v>
      </c>
      <c r="CY439" s="2">
        <f>(ROUND((((S439+ROUND((ROUND(((EU439)*AV439*1),2)*BS439),2))*AT439)/100),2)+ROUND(((ROUND((ROUND(((AE439-(EU439))*AV439*1),2)*BS439),2)*AT439)/100),2))</f>
        <v>0</v>
      </c>
      <c r="CZ439" s="2">
        <f>(ROUND((((S439+ROUND((ROUND(((EU439)*AV439*1),2)*BS439),2))*AU439)/100),2)+ROUND(((ROUND((ROUND(((AE439-(EU439))*AV439*1),2)*BS439),2)*AU439)/100),2))</f>
        <v>0</v>
      </c>
      <c r="DA439" s="2"/>
      <c r="DB439" s="2"/>
      <c r="DC439" s="2" t="s">
        <v>3</v>
      </c>
      <c r="DD439" s="2" t="s">
        <v>3</v>
      </c>
      <c r="DE439" s="2" t="s">
        <v>3</v>
      </c>
      <c r="DF439" s="2" t="s">
        <v>3</v>
      </c>
      <c r="DG439" s="2" t="s">
        <v>3</v>
      </c>
      <c r="DH439" s="2" t="s">
        <v>3</v>
      </c>
      <c r="DI439" s="2" t="s">
        <v>3</v>
      </c>
      <c r="DJ439" s="2" t="s">
        <v>3</v>
      </c>
      <c r="DK439" s="2" t="s">
        <v>3</v>
      </c>
      <c r="DL439" s="2" t="s">
        <v>3</v>
      </c>
      <c r="DM439" s="2" t="s">
        <v>3</v>
      </c>
      <c r="DN439" s="2">
        <v>0</v>
      </c>
      <c r="DO439" s="2">
        <v>0</v>
      </c>
      <c r="DP439" s="2">
        <v>1</v>
      </c>
      <c r="DQ439" s="2">
        <v>1</v>
      </c>
      <c r="DR439" s="2"/>
      <c r="DS439" s="2"/>
      <c r="DT439" s="2"/>
      <c r="DU439" s="2">
        <v>1009</v>
      </c>
      <c r="DV439" s="2" t="s">
        <v>211</v>
      </c>
      <c r="DW439" s="2" t="s">
        <v>211</v>
      </c>
      <c r="DX439" s="2">
        <v>1000</v>
      </c>
      <c r="DY439" s="2"/>
      <c r="DZ439" s="2" t="s">
        <v>3</v>
      </c>
      <c r="EA439" s="2" t="s">
        <v>3</v>
      </c>
      <c r="EB439" s="2" t="s">
        <v>3</v>
      </c>
      <c r="EC439" s="2" t="s">
        <v>3</v>
      </c>
      <c r="ED439" s="2"/>
      <c r="EE439" s="2">
        <v>55393976</v>
      </c>
      <c r="EF439" s="2">
        <v>40</v>
      </c>
      <c r="EG439" s="2" t="s">
        <v>31</v>
      </c>
      <c r="EH439" s="2">
        <v>0</v>
      </c>
      <c r="EI439" s="2" t="s">
        <v>3</v>
      </c>
      <c r="EJ439" s="2">
        <v>2</v>
      </c>
      <c r="EK439" s="2">
        <v>72</v>
      </c>
      <c r="EL439" s="2" t="s">
        <v>32</v>
      </c>
      <c r="EM439" s="2" t="s">
        <v>33</v>
      </c>
      <c r="EN439" s="2"/>
      <c r="EO439" s="2" t="s">
        <v>3</v>
      </c>
      <c r="EP439" s="2"/>
      <c r="EQ439" s="2">
        <v>0</v>
      </c>
      <c r="ER439" s="2">
        <v>22524.65</v>
      </c>
      <c r="ES439" s="2">
        <v>22524.65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>
        <v>0</v>
      </c>
      <c r="FR439" s="2">
        <v>0</v>
      </c>
      <c r="FS439" s="2">
        <v>0</v>
      </c>
      <c r="FT439" s="2"/>
      <c r="FU439" s="2"/>
      <c r="FV439" s="2"/>
      <c r="FW439" s="2"/>
      <c r="FX439" s="2">
        <v>90</v>
      </c>
      <c r="FY439" s="2">
        <v>46</v>
      </c>
      <c r="FZ439" s="2"/>
      <c r="GA439" s="2" t="s">
        <v>3</v>
      </c>
      <c r="GB439" s="2"/>
      <c r="GC439" s="2"/>
      <c r="GD439" s="2">
        <v>1</v>
      </c>
      <c r="GE439" s="2"/>
      <c r="GF439" s="2">
        <v>1706974629</v>
      </c>
      <c r="GG439" s="2">
        <v>2</v>
      </c>
      <c r="GH439" s="2">
        <v>1</v>
      </c>
      <c r="GI439" s="2">
        <v>-2</v>
      </c>
      <c r="GJ439" s="2">
        <v>0</v>
      </c>
      <c r="GK439" s="2">
        <v>0</v>
      </c>
      <c r="GL439" s="2">
        <f t="shared" si="498"/>
        <v>0</v>
      </c>
      <c r="GM439" s="2">
        <f t="shared" si="499"/>
        <v>18.920000000000002</v>
      </c>
      <c r="GN439" s="2">
        <f t="shared" si="500"/>
        <v>0</v>
      </c>
      <c r="GO439" s="2">
        <f t="shared" si="501"/>
        <v>18.920000000000002</v>
      </c>
      <c r="GP439" s="2">
        <f t="shared" si="502"/>
        <v>0</v>
      </c>
      <c r="GQ439" s="2"/>
      <c r="GR439" s="2">
        <v>0</v>
      </c>
      <c r="GS439" s="2">
        <v>3</v>
      </c>
      <c r="GT439" s="2">
        <v>0</v>
      </c>
      <c r="GU439" s="2" t="s">
        <v>3</v>
      </c>
      <c r="GV439" s="2">
        <f t="shared" si="503"/>
        <v>0</v>
      </c>
      <c r="GW439" s="2">
        <v>1</v>
      </c>
      <c r="GX439" s="2">
        <f t="shared" si="504"/>
        <v>0</v>
      </c>
      <c r="GY439" s="2"/>
      <c r="GZ439" s="2"/>
      <c r="HA439" s="2">
        <v>0</v>
      </c>
      <c r="HB439" s="2">
        <v>0</v>
      </c>
      <c r="HC439" s="2">
        <f t="shared" si="505"/>
        <v>0</v>
      </c>
      <c r="HD439" s="2"/>
      <c r="HE439" s="2" t="s">
        <v>3</v>
      </c>
      <c r="HF439" s="2" t="s">
        <v>3</v>
      </c>
      <c r="HG439" s="2"/>
      <c r="HH439" s="2"/>
      <c r="HI439" s="2"/>
      <c r="HJ439" s="2"/>
      <c r="HK439" s="2"/>
      <c r="HL439" s="2"/>
      <c r="HM439" s="2" t="s">
        <v>82</v>
      </c>
      <c r="HN439" s="2" t="s">
        <v>3</v>
      </c>
      <c r="HO439" s="2" t="s">
        <v>3</v>
      </c>
      <c r="HP439" s="2" t="s">
        <v>3</v>
      </c>
      <c r="HQ439" s="2" t="s">
        <v>3</v>
      </c>
      <c r="HR439" s="2"/>
      <c r="HS439" s="2">
        <v>0</v>
      </c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>
        <v>0</v>
      </c>
      <c r="IL439" s="2"/>
      <c r="IM439" s="2"/>
      <c r="IN439" s="2"/>
      <c r="IO439" s="2"/>
      <c r="IP439" s="2"/>
      <c r="IQ439" s="2"/>
      <c r="IR439" s="2"/>
      <c r="IS439" s="2"/>
      <c r="IT439" s="2"/>
      <c r="IU439" s="2"/>
    </row>
    <row r="440" spans="1:255" x14ac:dyDescent="0.25">
      <c r="A440" s="3">
        <v>18</v>
      </c>
      <c r="B440" s="3">
        <v>1</v>
      </c>
      <c r="C440" s="3">
        <v>546</v>
      </c>
      <c r="E440" s="3" t="s">
        <v>506</v>
      </c>
      <c r="F440" s="3" t="s">
        <v>209</v>
      </c>
      <c r="G440" s="3" t="s">
        <v>210</v>
      </c>
      <c r="H440" s="3" t="s">
        <v>211</v>
      </c>
      <c r="I440" s="3">
        <f>I438*J440</f>
        <v>8.4000000000000003E-4</v>
      </c>
      <c r="J440" s="3">
        <v>3.5000000000000004E-5</v>
      </c>
      <c r="K440" s="3">
        <v>3.5000000000000004E-5</v>
      </c>
      <c r="O440" s="3">
        <f t="shared" si="481"/>
        <v>112.2</v>
      </c>
      <c r="P440" s="3">
        <f t="shared" si="482"/>
        <v>112.2</v>
      </c>
      <c r="Q440" s="3">
        <f>(ROUND((ROUND(((ET440)*AV440*I440),2)*BB440),2)+ROUND((ROUND(((AE440-(EU440))*AV440*I440),2)*BS440),2))</f>
        <v>0</v>
      </c>
      <c r="R440" s="3">
        <f>(ROUND((ROUND(((EU440)*AV440*I440),2)*BS440),2)+ROUND((ROUND(((AE440-(EU440))*AV440*I440),2)*BS440),2))</f>
        <v>0</v>
      </c>
      <c r="S440" s="3">
        <f t="shared" si="483"/>
        <v>0</v>
      </c>
      <c r="T440" s="3">
        <f t="shared" si="484"/>
        <v>0</v>
      </c>
      <c r="U440" s="3">
        <f t="shared" si="485"/>
        <v>0</v>
      </c>
      <c r="V440" s="3">
        <f t="shared" si="486"/>
        <v>0</v>
      </c>
      <c r="W440" s="3">
        <f t="shared" si="487"/>
        <v>0</v>
      </c>
      <c r="X440" s="3">
        <f>(ROUND((((S440+ROUND((ROUND(((EU440)*AV440*I440),2)*BS440),2))*AT440)/100),2)+ROUND(((ROUND((ROUND(((AE440-(EU440))*AV440*I440),2)*BS440),2)*AT440)/100),2))</f>
        <v>0</v>
      </c>
      <c r="Y440" s="3">
        <f>(ROUND((((S440+ROUND((ROUND(((EU440)*AV440*I440),2)*BS440),2))*AU440)/100),2)+ROUND(((ROUND((ROUND(((AE440-(EU440))*AV440*I440),2)*BS440),2)*AU440)/100),2))</f>
        <v>0</v>
      </c>
      <c r="AA440" s="3">
        <v>55944370</v>
      </c>
      <c r="AB440" s="3">
        <f t="shared" si="488"/>
        <v>22524.65</v>
      </c>
      <c r="AC440" s="3">
        <f>ROUND((ES440),6)</f>
        <v>22524.65</v>
      </c>
      <c r="AD440" s="3">
        <f>ROUND((((ET440)-(EU440))+AE440),6)</f>
        <v>0</v>
      </c>
      <c r="AE440" s="3">
        <f>ROUND((EU440),6)</f>
        <v>0</v>
      </c>
      <c r="AF440" s="3">
        <f>ROUND((EV440),6)</f>
        <v>0</v>
      </c>
      <c r="AG440" s="3">
        <f t="shared" si="489"/>
        <v>0</v>
      </c>
      <c r="AH440" s="3">
        <f>(EW440)</f>
        <v>0</v>
      </c>
      <c r="AI440" s="3">
        <f>(EX440)</f>
        <v>0</v>
      </c>
      <c r="AJ440" s="3">
        <f t="shared" si="490"/>
        <v>0</v>
      </c>
      <c r="AK440" s="3">
        <v>22524.65</v>
      </c>
      <c r="AL440" s="3">
        <v>22524.65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90</v>
      </c>
      <c r="AU440" s="3">
        <v>46</v>
      </c>
      <c r="AV440" s="3">
        <v>1</v>
      </c>
      <c r="AW440" s="3">
        <v>1</v>
      </c>
      <c r="AZ440" s="3">
        <v>1</v>
      </c>
      <c r="BA440" s="3">
        <v>1</v>
      </c>
      <c r="BB440" s="3">
        <v>1</v>
      </c>
      <c r="BC440" s="3">
        <v>5.93</v>
      </c>
      <c r="BD440" s="3" t="s">
        <v>3</v>
      </c>
      <c r="BE440" s="3" t="s">
        <v>3</v>
      </c>
      <c r="BF440" s="3" t="s">
        <v>3</v>
      </c>
      <c r="BG440" s="3" t="s">
        <v>3</v>
      </c>
      <c r="BH440" s="3">
        <v>3</v>
      </c>
      <c r="BI440" s="3">
        <v>2</v>
      </c>
      <c r="BJ440" s="3" t="s">
        <v>212</v>
      </c>
      <c r="BM440" s="3">
        <v>72</v>
      </c>
      <c r="BN440" s="3">
        <v>0</v>
      </c>
      <c r="BO440" s="3" t="s">
        <v>209</v>
      </c>
      <c r="BP440" s="3">
        <v>1</v>
      </c>
      <c r="BQ440" s="3">
        <v>40</v>
      </c>
      <c r="BR440" s="3">
        <v>0</v>
      </c>
      <c r="BS440" s="3">
        <v>1</v>
      </c>
      <c r="BT440" s="3">
        <v>1</v>
      </c>
      <c r="BU440" s="3">
        <v>1</v>
      </c>
      <c r="BV440" s="3">
        <v>1</v>
      </c>
      <c r="BW440" s="3">
        <v>1</v>
      </c>
      <c r="BX440" s="3">
        <v>1</v>
      </c>
      <c r="BY440" s="3" t="s">
        <v>3</v>
      </c>
      <c r="BZ440" s="3">
        <v>90</v>
      </c>
      <c r="CA440" s="3">
        <v>46</v>
      </c>
      <c r="CB440" s="3" t="s">
        <v>3</v>
      </c>
      <c r="CE440" s="3">
        <v>1566</v>
      </c>
      <c r="CF440" s="3">
        <v>0</v>
      </c>
      <c r="CG440" s="3">
        <v>0</v>
      </c>
      <c r="CM440" s="3">
        <v>0</v>
      </c>
      <c r="CN440" s="3" t="s">
        <v>3</v>
      </c>
      <c r="CO440" s="3">
        <v>0</v>
      </c>
      <c r="CP440" s="3">
        <f t="shared" si="491"/>
        <v>112.2</v>
      </c>
      <c r="CQ440" s="3">
        <f t="shared" si="492"/>
        <v>133571.17000000001</v>
      </c>
      <c r="CR440" s="3">
        <f>(ROUND((ROUND(((ET440)*AV440*1),2)*BB440),2)+ROUND((ROUND(((AE440-(EU440))*AV440*1),2)*BS440),2))</f>
        <v>0</v>
      </c>
      <c r="CS440" s="3">
        <f>(ROUND((ROUND(((EU440)*AV440*1),2)*BS440),2)+ROUND((ROUND(((AE440-(EU440))*AV440*1),2)*BS440),2))</f>
        <v>0</v>
      </c>
      <c r="CT440" s="3">
        <f t="shared" si="493"/>
        <v>0</v>
      </c>
      <c r="CU440" s="3">
        <f t="shared" si="494"/>
        <v>0</v>
      </c>
      <c r="CV440" s="3">
        <f t="shared" si="495"/>
        <v>0</v>
      </c>
      <c r="CW440" s="3">
        <f t="shared" si="496"/>
        <v>0</v>
      </c>
      <c r="CX440" s="3">
        <f t="shared" si="497"/>
        <v>0</v>
      </c>
      <c r="CY440" s="3">
        <f>(ROUND((((S440+ROUND((ROUND(((EU440)*AV440*1),2)*BS440),2))*AT440)/100),2)+ROUND(((ROUND((ROUND(((AE440-(EU440))*AV440*1),2)*BS440),2)*AT440)/100),2))</f>
        <v>0</v>
      </c>
      <c r="CZ440" s="3">
        <f>(ROUND((((S440+ROUND((ROUND(((EU440)*AV440*1),2)*BS440),2))*AU440)/100),2)+ROUND(((ROUND((ROUND(((AE440-(EU440))*AV440*1),2)*BS440),2)*AU440)/100),2))</f>
        <v>0</v>
      </c>
      <c r="DC440" s="3" t="s">
        <v>3</v>
      </c>
      <c r="DD440" s="3" t="s">
        <v>3</v>
      </c>
      <c r="DE440" s="3" t="s">
        <v>3</v>
      </c>
      <c r="DF440" s="3" t="s">
        <v>3</v>
      </c>
      <c r="DG440" s="3" t="s">
        <v>3</v>
      </c>
      <c r="DH440" s="3" t="s">
        <v>3</v>
      </c>
      <c r="DI440" s="3" t="s">
        <v>3</v>
      </c>
      <c r="DJ440" s="3" t="s">
        <v>3</v>
      </c>
      <c r="DK440" s="3" t="s">
        <v>3</v>
      </c>
      <c r="DL440" s="3" t="s">
        <v>3</v>
      </c>
      <c r="DM440" s="3" t="s">
        <v>3</v>
      </c>
      <c r="DN440" s="3">
        <v>0</v>
      </c>
      <c r="DO440" s="3">
        <v>0</v>
      </c>
      <c r="DP440" s="3">
        <v>1</v>
      </c>
      <c r="DQ440" s="3">
        <v>1</v>
      </c>
      <c r="DU440" s="3">
        <v>1009</v>
      </c>
      <c r="DV440" s="3" t="s">
        <v>211</v>
      </c>
      <c r="DW440" s="3" t="s">
        <v>211</v>
      </c>
      <c r="DX440" s="3">
        <v>1000</v>
      </c>
      <c r="DZ440" s="3" t="s">
        <v>3</v>
      </c>
      <c r="EA440" s="3" t="s">
        <v>3</v>
      </c>
      <c r="EB440" s="3" t="s">
        <v>3</v>
      </c>
      <c r="EC440" s="3" t="s">
        <v>3</v>
      </c>
      <c r="EE440" s="3">
        <v>55393976</v>
      </c>
      <c r="EF440" s="3">
        <v>40</v>
      </c>
      <c r="EG440" s="3" t="s">
        <v>31</v>
      </c>
      <c r="EH440" s="3">
        <v>0</v>
      </c>
      <c r="EI440" s="3" t="s">
        <v>3</v>
      </c>
      <c r="EJ440" s="3">
        <v>2</v>
      </c>
      <c r="EK440" s="3">
        <v>72</v>
      </c>
      <c r="EL440" s="3" t="s">
        <v>32</v>
      </c>
      <c r="EM440" s="3" t="s">
        <v>33</v>
      </c>
      <c r="EO440" s="3" t="s">
        <v>3</v>
      </c>
      <c r="EQ440" s="3">
        <v>0</v>
      </c>
      <c r="ER440" s="3">
        <v>22524.65</v>
      </c>
      <c r="ES440" s="3">
        <v>22524.65</v>
      </c>
      <c r="ET440" s="3">
        <v>0</v>
      </c>
      <c r="EU440" s="3">
        <v>0</v>
      </c>
      <c r="EV440" s="3">
        <v>0</v>
      </c>
      <c r="EW440" s="3">
        <v>0</v>
      </c>
      <c r="EX440" s="3">
        <v>0</v>
      </c>
      <c r="FQ440" s="3">
        <v>0</v>
      </c>
      <c r="FR440" s="3">
        <v>0</v>
      </c>
      <c r="FS440" s="3">
        <v>0</v>
      </c>
      <c r="FX440" s="3">
        <v>90</v>
      </c>
      <c r="FY440" s="3">
        <v>46</v>
      </c>
      <c r="GA440" s="3" t="s">
        <v>3</v>
      </c>
      <c r="GD440" s="3">
        <v>1</v>
      </c>
      <c r="GF440" s="3">
        <v>1706974629</v>
      </c>
      <c r="GG440" s="3">
        <v>2</v>
      </c>
      <c r="GH440" s="3">
        <v>1</v>
      </c>
      <c r="GI440" s="3">
        <v>2</v>
      </c>
      <c r="GJ440" s="3">
        <v>0</v>
      </c>
      <c r="GK440" s="3">
        <v>0</v>
      </c>
      <c r="GL440" s="3">
        <f t="shared" si="498"/>
        <v>0</v>
      </c>
      <c r="GM440" s="3">
        <f t="shared" si="499"/>
        <v>112.2</v>
      </c>
      <c r="GN440" s="3">
        <f t="shared" si="500"/>
        <v>0</v>
      </c>
      <c r="GO440" s="3">
        <f t="shared" si="501"/>
        <v>112.2</v>
      </c>
      <c r="GP440" s="3">
        <f t="shared" si="502"/>
        <v>0</v>
      </c>
      <c r="GR440" s="3">
        <v>0</v>
      </c>
      <c r="GS440" s="3">
        <v>3</v>
      </c>
      <c r="GT440" s="3">
        <v>0</v>
      </c>
      <c r="GU440" s="3" t="s">
        <v>3</v>
      </c>
      <c r="GV440" s="3">
        <f t="shared" si="503"/>
        <v>0</v>
      </c>
      <c r="GW440" s="3">
        <v>1</v>
      </c>
      <c r="GX440" s="3">
        <f t="shared" si="504"/>
        <v>0</v>
      </c>
      <c r="HA440" s="3">
        <v>0</v>
      </c>
      <c r="HB440" s="3">
        <v>0</v>
      </c>
      <c r="HC440" s="3">
        <f t="shared" si="505"/>
        <v>0</v>
      </c>
      <c r="HE440" s="3" t="s">
        <v>3</v>
      </c>
      <c r="HF440" s="3" t="s">
        <v>3</v>
      </c>
      <c r="HM440" s="3" t="s">
        <v>82</v>
      </c>
      <c r="HN440" s="3" t="s">
        <v>3</v>
      </c>
      <c r="HO440" s="3" t="s">
        <v>3</v>
      </c>
      <c r="HP440" s="3" t="s">
        <v>3</v>
      </c>
      <c r="HQ440" s="3" t="s">
        <v>3</v>
      </c>
      <c r="HS440" s="3">
        <v>0</v>
      </c>
      <c r="IK440" s="3">
        <v>0</v>
      </c>
    </row>
    <row r="441" spans="1:255" x14ac:dyDescent="0.25">
      <c r="A441" s="2">
        <v>17</v>
      </c>
      <c r="B441" s="2">
        <v>1</v>
      </c>
      <c r="C441" s="2">
        <f>ROW(SmtRes!A549)</f>
        <v>549</v>
      </c>
      <c r="D441" s="2">
        <f>ROW(EtalonRes!A706)</f>
        <v>706</v>
      </c>
      <c r="E441" s="2" t="s">
        <v>3</v>
      </c>
      <c r="F441" s="2" t="s">
        <v>89</v>
      </c>
      <c r="G441" s="2" t="s">
        <v>507</v>
      </c>
      <c r="H441" s="2" t="s">
        <v>27</v>
      </c>
      <c r="I441" s="2">
        <f>ROUND(11+5+7+1,9)</f>
        <v>24</v>
      </c>
      <c r="J441" s="2">
        <v>0</v>
      </c>
      <c r="K441" s="2">
        <f>ROUND(11+5+7+1,9)</f>
        <v>24</v>
      </c>
      <c r="L441" s="2"/>
      <c r="M441" s="2"/>
      <c r="N441" s="2"/>
      <c r="O441" s="2">
        <f t="shared" si="481"/>
        <v>806.91</v>
      </c>
      <c r="P441" s="2">
        <f t="shared" si="482"/>
        <v>0</v>
      </c>
      <c r="Q441" s="2">
        <f>(ROUND((ROUND((((ET441*1.2))*AV441*I441),2)*BB441),2)+ROUND((ROUND(((AE441-((EU441*1.2)))*AV441*I441),2)*BS441),2))</f>
        <v>0</v>
      </c>
      <c r="R441" s="2">
        <f>(ROUND((ROUND((((EU441*1.2))*AV441*I441),2)*BS441),2)+ROUND((ROUND(((AE441-((EU441*1.2)))*AV441*I441),2)*BS441),2))</f>
        <v>0</v>
      </c>
      <c r="S441" s="2">
        <f t="shared" si="483"/>
        <v>806.91</v>
      </c>
      <c r="T441" s="2">
        <f t="shared" si="484"/>
        <v>0</v>
      </c>
      <c r="U441" s="2">
        <f t="shared" si="485"/>
        <v>62.116415999999987</v>
      </c>
      <c r="V441" s="2">
        <f t="shared" si="486"/>
        <v>0</v>
      </c>
      <c r="W441" s="2">
        <f t="shared" si="487"/>
        <v>0</v>
      </c>
      <c r="X441" s="2">
        <f>(ROUND((((S441+ROUND((ROUND((((EU441*1.2))*AV441*I441),2)*BS441),2))*AT441)/100),2)+ROUND(((ROUND((ROUND(((AE441-((EU441*1.2)))*AV441*I441),2)*BS441),2)*AT441)/100),2))</f>
        <v>726.22</v>
      </c>
      <c r="Y441" s="2">
        <f>(ROUND((((S441+ROUND((ROUND((((EU441*1.2))*AV441*I441),2)*BS441),2))*AU441)/100),2)+ROUND(((ROUND((ROUND(((AE441-((EU441*1.2)))*AV441*I441),2)*BS441),2)*AU441)/100),2))</f>
        <v>371.18</v>
      </c>
      <c r="Z441" s="2"/>
      <c r="AA441" s="2">
        <v>-1</v>
      </c>
      <c r="AB441" s="2">
        <f t="shared" si="488"/>
        <v>32.112000000000002</v>
      </c>
      <c r="AC441" s="2">
        <f>ROUND(((ES441*1)),6)</f>
        <v>0</v>
      </c>
      <c r="AD441" s="2">
        <f>ROUND(((((ET441*1.2))-((EU441*1.2)))+AE441),6)</f>
        <v>0</v>
      </c>
      <c r="AE441" s="2">
        <f>ROUND(((EU441*1.2)),6)</f>
        <v>0</v>
      </c>
      <c r="AF441" s="2">
        <f>ROUND(((EV441*1.2)),6)</f>
        <v>32.112000000000002</v>
      </c>
      <c r="AG441" s="2">
        <f t="shared" si="489"/>
        <v>0</v>
      </c>
      <c r="AH441" s="2">
        <f>((EW441*1.2))</f>
        <v>2.472</v>
      </c>
      <c r="AI441" s="2">
        <f>((EX441*1.2))</f>
        <v>0</v>
      </c>
      <c r="AJ441" s="2">
        <f t="shared" si="490"/>
        <v>0</v>
      </c>
      <c r="AK441" s="2">
        <v>26.76</v>
      </c>
      <c r="AL441" s="2">
        <v>0</v>
      </c>
      <c r="AM441" s="2">
        <v>0</v>
      </c>
      <c r="AN441" s="2">
        <v>0</v>
      </c>
      <c r="AO441" s="2">
        <v>26.76</v>
      </c>
      <c r="AP441" s="2">
        <v>0</v>
      </c>
      <c r="AQ441" s="2">
        <v>2.06</v>
      </c>
      <c r="AR441" s="2">
        <v>0</v>
      </c>
      <c r="AS441" s="2">
        <v>0</v>
      </c>
      <c r="AT441" s="2">
        <v>90</v>
      </c>
      <c r="AU441" s="2">
        <v>46</v>
      </c>
      <c r="AV441" s="2">
        <v>1.0469999999999999</v>
      </c>
      <c r="AW441" s="2">
        <v>1</v>
      </c>
      <c r="AX441" s="2"/>
      <c r="AY441" s="2"/>
      <c r="AZ441" s="2">
        <v>1</v>
      </c>
      <c r="BA441" s="2">
        <v>1</v>
      </c>
      <c r="BB441" s="2">
        <v>1</v>
      </c>
      <c r="BC441" s="2">
        <v>1</v>
      </c>
      <c r="BD441" s="2" t="s">
        <v>3</v>
      </c>
      <c r="BE441" s="2" t="s">
        <v>3</v>
      </c>
      <c r="BF441" s="2" t="s">
        <v>3</v>
      </c>
      <c r="BG441" s="2" t="s">
        <v>3</v>
      </c>
      <c r="BH441" s="2">
        <v>0</v>
      </c>
      <c r="BI441" s="2">
        <v>2</v>
      </c>
      <c r="BJ441" s="2" t="s">
        <v>91</v>
      </c>
      <c r="BK441" s="2"/>
      <c r="BL441" s="2"/>
      <c r="BM441" s="2">
        <v>72</v>
      </c>
      <c r="BN441" s="2">
        <v>0</v>
      </c>
      <c r="BO441" s="2" t="s">
        <v>89</v>
      </c>
      <c r="BP441" s="2">
        <v>1</v>
      </c>
      <c r="BQ441" s="2">
        <v>40</v>
      </c>
      <c r="BR441" s="2">
        <v>0</v>
      </c>
      <c r="BS441" s="2">
        <v>1</v>
      </c>
      <c r="BT441" s="2">
        <v>1</v>
      </c>
      <c r="BU441" s="2">
        <v>1</v>
      </c>
      <c r="BV441" s="2">
        <v>1</v>
      </c>
      <c r="BW441" s="2">
        <v>1</v>
      </c>
      <c r="BX441" s="2">
        <v>1</v>
      </c>
      <c r="BY441" s="2" t="s">
        <v>3</v>
      </c>
      <c r="BZ441" s="2">
        <v>90</v>
      </c>
      <c r="CA441" s="2">
        <v>46</v>
      </c>
      <c r="CB441" s="2" t="s">
        <v>3</v>
      </c>
      <c r="CC441" s="2"/>
      <c r="CD441" s="2"/>
      <c r="CE441" s="2">
        <v>1566</v>
      </c>
      <c r="CF441" s="2">
        <v>0</v>
      </c>
      <c r="CG441" s="2">
        <v>0</v>
      </c>
      <c r="CH441" s="2"/>
      <c r="CI441" s="2"/>
      <c r="CJ441" s="2"/>
      <c r="CK441" s="2"/>
      <c r="CL441" s="2"/>
      <c r="CM441" s="2">
        <v>0</v>
      </c>
      <c r="CN441" s="2" t="s">
        <v>1356</v>
      </c>
      <c r="CO441" s="2">
        <v>0</v>
      </c>
      <c r="CP441" s="2">
        <f t="shared" si="491"/>
        <v>806.91</v>
      </c>
      <c r="CQ441" s="2">
        <f t="shared" si="492"/>
        <v>0</v>
      </c>
      <c r="CR441" s="2">
        <f>(ROUND((ROUND((((ET441*1.2))*AV441*1),2)*BB441),2)+ROUND((ROUND(((AE441-((EU441*1.2)))*AV441*1),2)*BS441),2))</f>
        <v>0</v>
      </c>
      <c r="CS441" s="2">
        <f>(ROUND((ROUND((((EU441*1.2))*AV441*1),2)*BS441),2)+ROUND((ROUND(((AE441-((EU441*1.2)))*AV441*1),2)*BS441),2))</f>
        <v>0</v>
      </c>
      <c r="CT441" s="2">
        <f t="shared" si="493"/>
        <v>33.619999999999997</v>
      </c>
      <c r="CU441" s="2">
        <f t="shared" si="494"/>
        <v>0</v>
      </c>
      <c r="CV441" s="2">
        <f t="shared" si="495"/>
        <v>2.5881839999999996</v>
      </c>
      <c r="CW441" s="2">
        <f t="shared" si="496"/>
        <v>0</v>
      </c>
      <c r="CX441" s="2">
        <f t="shared" si="497"/>
        <v>0</v>
      </c>
      <c r="CY441" s="2">
        <f>(ROUND((((S441+ROUND((ROUND((((EU441*1.2))*AV441*1),2)*BS441),2))*AT441)/100),2)+ROUND(((ROUND((ROUND(((AE441-((EU441*1.2)))*AV441*1),2)*BS441),2)*AT441)/100),2))</f>
        <v>726.22</v>
      </c>
      <c r="CZ441" s="2">
        <f>(ROUND((((S441+ROUND((ROUND((((EU441*1.2))*AV441*1),2)*BS441),2))*AU441)/100),2)+ROUND(((ROUND((ROUND(((AE441-((EU441*1.2)))*AV441*1),2)*BS441),2)*AU441)/100),2))</f>
        <v>371.18</v>
      </c>
      <c r="DA441" s="2"/>
      <c r="DB441" s="2">
        <v>163</v>
      </c>
      <c r="DC441" s="2" t="s">
        <v>3</v>
      </c>
      <c r="DD441" s="2" t="s">
        <v>82</v>
      </c>
      <c r="DE441" s="2" t="s">
        <v>83</v>
      </c>
      <c r="DF441" s="2" t="s">
        <v>83</v>
      </c>
      <c r="DG441" s="2" t="s">
        <v>83</v>
      </c>
      <c r="DH441" s="2" t="s">
        <v>3</v>
      </c>
      <c r="DI441" s="2" t="s">
        <v>83</v>
      </c>
      <c r="DJ441" s="2" t="s">
        <v>83</v>
      </c>
      <c r="DK441" s="2" t="s">
        <v>3</v>
      </c>
      <c r="DL441" s="2" t="s">
        <v>3</v>
      </c>
      <c r="DM441" s="2" t="s">
        <v>3</v>
      </c>
      <c r="DN441" s="2">
        <v>0</v>
      </c>
      <c r="DO441" s="2">
        <v>0</v>
      </c>
      <c r="DP441" s="2">
        <v>1</v>
      </c>
      <c r="DQ441" s="2">
        <v>1</v>
      </c>
      <c r="DR441" s="2"/>
      <c r="DS441" s="2"/>
      <c r="DT441" s="2"/>
      <c r="DU441" s="2">
        <v>1013</v>
      </c>
      <c r="DV441" s="2" t="s">
        <v>27</v>
      </c>
      <c r="DW441" s="2" t="s">
        <v>27</v>
      </c>
      <c r="DX441" s="2">
        <v>1</v>
      </c>
      <c r="DY441" s="2"/>
      <c r="DZ441" s="2" t="s">
        <v>3</v>
      </c>
      <c r="EA441" s="2" t="s">
        <v>3</v>
      </c>
      <c r="EB441" s="2" t="s">
        <v>3</v>
      </c>
      <c r="EC441" s="2" t="s">
        <v>3</v>
      </c>
      <c r="ED441" s="2"/>
      <c r="EE441" s="2">
        <v>55393976</v>
      </c>
      <c r="EF441" s="2">
        <v>40</v>
      </c>
      <c r="EG441" s="2" t="s">
        <v>31</v>
      </c>
      <c r="EH441" s="2">
        <v>0</v>
      </c>
      <c r="EI441" s="2" t="s">
        <v>3</v>
      </c>
      <c r="EJ441" s="2">
        <v>2</v>
      </c>
      <c r="EK441" s="2">
        <v>72</v>
      </c>
      <c r="EL441" s="2" t="s">
        <v>32</v>
      </c>
      <c r="EM441" s="2" t="s">
        <v>33</v>
      </c>
      <c r="EN441" s="2"/>
      <c r="EO441" s="2" t="s">
        <v>87</v>
      </c>
      <c r="EP441" s="2"/>
      <c r="EQ441" s="2">
        <v>132096</v>
      </c>
      <c r="ER441" s="2">
        <v>26.76</v>
      </c>
      <c r="ES441" s="2">
        <v>0</v>
      </c>
      <c r="ET441" s="2">
        <v>0</v>
      </c>
      <c r="EU441" s="2">
        <v>0</v>
      </c>
      <c r="EV441" s="2">
        <v>26.76</v>
      </c>
      <c r="EW441" s="2">
        <v>2.06</v>
      </c>
      <c r="EX441" s="2">
        <v>0</v>
      </c>
      <c r="EY441" s="2">
        <v>0</v>
      </c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>
        <v>0</v>
      </c>
      <c r="FR441" s="2">
        <v>0</v>
      </c>
      <c r="FS441" s="2">
        <v>0</v>
      </c>
      <c r="FT441" s="2"/>
      <c r="FU441" s="2"/>
      <c r="FV441" s="2"/>
      <c r="FW441" s="2"/>
      <c r="FX441" s="2">
        <v>90</v>
      </c>
      <c r="FY441" s="2">
        <v>46</v>
      </c>
      <c r="FZ441" s="2"/>
      <c r="GA441" s="2" t="s">
        <v>3</v>
      </c>
      <c r="GB441" s="2"/>
      <c r="GC441" s="2"/>
      <c r="GD441" s="2">
        <v>1</v>
      </c>
      <c r="GE441" s="2"/>
      <c r="GF441" s="2">
        <v>-2118875425</v>
      </c>
      <c r="GG441" s="2">
        <v>2</v>
      </c>
      <c r="GH441" s="2">
        <v>1</v>
      </c>
      <c r="GI441" s="2">
        <v>2</v>
      </c>
      <c r="GJ441" s="2">
        <v>0</v>
      </c>
      <c r="GK441" s="2">
        <v>0</v>
      </c>
      <c r="GL441" s="2">
        <f t="shared" si="498"/>
        <v>0</v>
      </c>
      <c r="GM441" s="2">
        <f t="shared" si="499"/>
        <v>1904.31</v>
      </c>
      <c r="GN441" s="2">
        <f t="shared" si="500"/>
        <v>0</v>
      </c>
      <c r="GO441" s="2">
        <f t="shared" si="501"/>
        <v>1904.31</v>
      </c>
      <c r="GP441" s="2">
        <f t="shared" si="502"/>
        <v>0</v>
      </c>
      <c r="GQ441" s="2"/>
      <c r="GR441" s="2">
        <v>0</v>
      </c>
      <c r="GS441" s="2">
        <v>3</v>
      </c>
      <c r="GT441" s="2">
        <v>0</v>
      </c>
      <c r="GU441" s="2" t="s">
        <v>3</v>
      </c>
      <c r="GV441" s="2">
        <f t="shared" si="503"/>
        <v>0</v>
      </c>
      <c r="GW441" s="2">
        <v>1</v>
      </c>
      <c r="GX441" s="2">
        <f t="shared" si="504"/>
        <v>0</v>
      </c>
      <c r="GY441" s="2"/>
      <c r="GZ441" s="2"/>
      <c r="HA441" s="2">
        <v>0</v>
      </c>
      <c r="HB441" s="2">
        <v>0</v>
      </c>
      <c r="HC441" s="2">
        <f t="shared" si="505"/>
        <v>0</v>
      </c>
      <c r="HD441" s="2"/>
      <c r="HE441" s="2" t="s">
        <v>3</v>
      </c>
      <c r="HF441" s="2" t="s">
        <v>3</v>
      </c>
      <c r="HG441" s="2"/>
      <c r="HH441" s="2"/>
      <c r="HI441" s="2"/>
      <c r="HJ441" s="2"/>
      <c r="HK441" s="2"/>
      <c r="HL441" s="2"/>
      <c r="HM441" s="2" t="s">
        <v>3</v>
      </c>
      <c r="HN441" s="2" t="s">
        <v>3</v>
      </c>
      <c r="HO441" s="2" t="s">
        <v>3</v>
      </c>
      <c r="HP441" s="2" t="s">
        <v>3</v>
      </c>
      <c r="HQ441" s="2" t="s">
        <v>3</v>
      </c>
      <c r="HR441" s="2"/>
      <c r="HS441" s="2">
        <v>0</v>
      </c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>
        <v>0</v>
      </c>
      <c r="IL441" s="2"/>
      <c r="IM441" s="2"/>
      <c r="IN441" s="2"/>
      <c r="IO441" s="2"/>
      <c r="IP441" s="2"/>
      <c r="IQ441" s="2"/>
      <c r="IR441" s="2"/>
      <c r="IS441" s="2"/>
      <c r="IT441" s="2"/>
      <c r="IU441" s="2"/>
    </row>
    <row r="442" spans="1:255" x14ac:dyDescent="0.25">
      <c r="A442" s="3">
        <v>17</v>
      </c>
      <c r="B442" s="3">
        <v>1</v>
      </c>
      <c r="C442" s="3">
        <f>ROW(SmtRes!A552)</f>
        <v>552</v>
      </c>
      <c r="D442" s="3">
        <f>ROW(EtalonRes!A710)</f>
        <v>710</v>
      </c>
      <c r="E442" s="3" t="s">
        <v>3</v>
      </c>
      <c r="F442" s="3" t="s">
        <v>89</v>
      </c>
      <c r="G442" s="3" t="s">
        <v>507</v>
      </c>
      <c r="H442" s="3" t="s">
        <v>27</v>
      </c>
      <c r="I442" s="3">
        <f>ROUND(11+5+7+1,9)</f>
        <v>24</v>
      </c>
      <c r="J442" s="3">
        <v>0</v>
      </c>
      <c r="K442" s="3">
        <f>ROUND(11+5+7+1,9)</f>
        <v>24</v>
      </c>
      <c r="O442" s="3">
        <f t="shared" si="481"/>
        <v>45469.38</v>
      </c>
      <c r="P442" s="3">
        <f t="shared" si="482"/>
        <v>0</v>
      </c>
      <c r="Q442" s="3">
        <f>(ROUND((ROUND((((ET442*1.2))*AV442*I442),2)*BB442),2)+ROUND((ROUND(((AE442-((EU442*1.2)))*AV442*I442),2)*BS442),2))</f>
        <v>0</v>
      </c>
      <c r="R442" s="3">
        <f>(ROUND((ROUND((((EU442*1.2))*AV442*I442),2)*BS442),2)+ROUND((ROUND(((AE442-((EU442*1.2)))*AV442*I442),2)*BS442),2))</f>
        <v>0</v>
      </c>
      <c r="S442" s="3">
        <f t="shared" si="483"/>
        <v>45469.38</v>
      </c>
      <c r="T442" s="3">
        <f t="shared" si="484"/>
        <v>0</v>
      </c>
      <c r="U442" s="3">
        <f t="shared" si="485"/>
        <v>62.116415999999987</v>
      </c>
      <c r="V442" s="3">
        <f t="shared" si="486"/>
        <v>0</v>
      </c>
      <c r="W442" s="3">
        <f t="shared" si="487"/>
        <v>0</v>
      </c>
      <c r="X442" s="3">
        <f>(ROUND((((S442+ROUND((ROUND((((EU442*1.2))*AV442*I442),2)*BS442),2))*AT442)/100),2)+ROUND(((ROUND((ROUND(((AE442-((EU442*1.2)))*AV442*I442),2)*BS442),2)*AT442)/100),2))</f>
        <v>40922.44</v>
      </c>
      <c r="Y442" s="3">
        <f>(ROUND((((S442+ROUND((ROUND((((EU442*1.2))*AV442*I442),2)*BS442),2))*AU442)/100),2)+ROUND(((ROUND((ROUND(((AE442-((EU442*1.2)))*AV442*I442),2)*BS442),2)*AU442)/100),2))</f>
        <v>20915.91</v>
      </c>
      <c r="AA442" s="3">
        <v>-1</v>
      </c>
      <c r="AB442" s="3">
        <f t="shared" si="488"/>
        <v>32.112000000000002</v>
      </c>
      <c r="AC442" s="3">
        <f>ROUND(((ES442*1)),6)</f>
        <v>0</v>
      </c>
      <c r="AD442" s="3">
        <f>ROUND(((((ET442*1.2))-((EU442*1.2)))+AE442),6)</f>
        <v>0</v>
      </c>
      <c r="AE442" s="3">
        <f>ROUND(((EU442*1.2)),6)</f>
        <v>0</v>
      </c>
      <c r="AF442" s="3">
        <f>ROUND(((EV442*1.2)),6)</f>
        <v>32.112000000000002</v>
      </c>
      <c r="AG442" s="3">
        <f t="shared" si="489"/>
        <v>0</v>
      </c>
      <c r="AH442" s="3">
        <f>((EW442*1.2))</f>
        <v>2.472</v>
      </c>
      <c r="AI442" s="3">
        <f>((EX442*1.2))</f>
        <v>0</v>
      </c>
      <c r="AJ442" s="3">
        <f t="shared" si="490"/>
        <v>0</v>
      </c>
      <c r="AK442" s="3">
        <v>26.76</v>
      </c>
      <c r="AL442" s="3">
        <v>0</v>
      </c>
      <c r="AM442" s="3">
        <v>0</v>
      </c>
      <c r="AN442" s="3">
        <v>0</v>
      </c>
      <c r="AO442" s="3">
        <v>26.76</v>
      </c>
      <c r="AP442" s="3">
        <v>0</v>
      </c>
      <c r="AQ442" s="3">
        <v>2.06</v>
      </c>
      <c r="AR442" s="3">
        <v>0</v>
      </c>
      <c r="AS442" s="3">
        <v>0</v>
      </c>
      <c r="AT442" s="3">
        <v>90</v>
      </c>
      <c r="AU442" s="3">
        <v>46</v>
      </c>
      <c r="AV442" s="3">
        <v>1.0469999999999999</v>
      </c>
      <c r="AW442" s="3">
        <v>1</v>
      </c>
      <c r="AZ442" s="3">
        <v>1</v>
      </c>
      <c r="BA442" s="3">
        <v>56.35</v>
      </c>
      <c r="BB442" s="3">
        <v>1</v>
      </c>
      <c r="BC442" s="3">
        <v>1</v>
      </c>
      <c r="BD442" s="3" t="s">
        <v>3</v>
      </c>
      <c r="BE442" s="3" t="s">
        <v>3</v>
      </c>
      <c r="BF442" s="3" t="s">
        <v>3</v>
      </c>
      <c r="BG442" s="3" t="s">
        <v>3</v>
      </c>
      <c r="BH442" s="3">
        <v>0</v>
      </c>
      <c r="BI442" s="3">
        <v>2</v>
      </c>
      <c r="BJ442" s="3" t="s">
        <v>91</v>
      </c>
      <c r="BM442" s="3">
        <v>72</v>
      </c>
      <c r="BN442" s="3">
        <v>0</v>
      </c>
      <c r="BO442" s="3" t="s">
        <v>89</v>
      </c>
      <c r="BP442" s="3">
        <v>1</v>
      </c>
      <c r="BQ442" s="3">
        <v>40</v>
      </c>
      <c r="BR442" s="3">
        <v>0</v>
      </c>
      <c r="BS442" s="3">
        <v>56.35</v>
      </c>
      <c r="BT442" s="3">
        <v>1</v>
      </c>
      <c r="BU442" s="3">
        <v>1</v>
      </c>
      <c r="BV442" s="3">
        <v>1</v>
      </c>
      <c r="BW442" s="3">
        <v>1</v>
      </c>
      <c r="BX442" s="3">
        <v>1</v>
      </c>
      <c r="BY442" s="3" t="s">
        <v>3</v>
      </c>
      <c r="BZ442" s="3">
        <v>90</v>
      </c>
      <c r="CA442" s="3">
        <v>46</v>
      </c>
      <c r="CB442" s="3" t="s">
        <v>3</v>
      </c>
      <c r="CE442" s="3">
        <v>1566</v>
      </c>
      <c r="CF442" s="3">
        <v>0</v>
      </c>
      <c r="CG442" s="3">
        <v>0</v>
      </c>
      <c r="CM442" s="3">
        <v>0</v>
      </c>
      <c r="CN442" s="3" t="s">
        <v>1356</v>
      </c>
      <c r="CO442" s="3">
        <v>0</v>
      </c>
      <c r="CP442" s="3">
        <f t="shared" si="491"/>
        <v>45469.38</v>
      </c>
      <c r="CQ442" s="3">
        <f t="shared" si="492"/>
        <v>0</v>
      </c>
      <c r="CR442" s="3">
        <f>(ROUND((ROUND((((ET442*1.2))*AV442*1),2)*BB442),2)+ROUND((ROUND(((AE442-((EU442*1.2)))*AV442*1),2)*BS442),2))</f>
        <v>0</v>
      </c>
      <c r="CS442" s="3">
        <f>(ROUND((ROUND((((EU442*1.2))*AV442*1),2)*BS442),2)+ROUND((ROUND(((AE442-((EU442*1.2)))*AV442*1),2)*BS442),2))</f>
        <v>0</v>
      </c>
      <c r="CT442" s="3">
        <f t="shared" si="493"/>
        <v>1894.49</v>
      </c>
      <c r="CU442" s="3">
        <f t="shared" si="494"/>
        <v>0</v>
      </c>
      <c r="CV442" s="3">
        <f t="shared" si="495"/>
        <v>2.5881839999999996</v>
      </c>
      <c r="CW442" s="3">
        <f t="shared" si="496"/>
        <v>0</v>
      </c>
      <c r="CX442" s="3">
        <f t="shared" si="497"/>
        <v>0</v>
      </c>
      <c r="CY442" s="3">
        <f>(ROUND((((S442+ROUND((ROUND((((EU442*1.2))*AV442*1),2)*BS442),2))*AT442)/100),2)+ROUND(((ROUND((ROUND(((AE442-((EU442*1.2)))*AV442*1),2)*BS442),2)*AT442)/100),2))</f>
        <v>40922.44</v>
      </c>
      <c r="CZ442" s="3">
        <f>(ROUND((((S442+ROUND((ROUND((((EU442*1.2))*AV442*1),2)*BS442),2))*AU442)/100),2)+ROUND(((ROUND((ROUND(((AE442-((EU442*1.2)))*AV442*1),2)*BS442),2)*AU442)/100),2))</f>
        <v>20915.91</v>
      </c>
      <c r="DB442" s="3">
        <v>164</v>
      </c>
      <c r="DC442" s="3" t="s">
        <v>3</v>
      </c>
      <c r="DD442" s="3" t="s">
        <v>82</v>
      </c>
      <c r="DE442" s="3" t="s">
        <v>83</v>
      </c>
      <c r="DF442" s="3" t="s">
        <v>83</v>
      </c>
      <c r="DG442" s="3" t="s">
        <v>83</v>
      </c>
      <c r="DH442" s="3" t="s">
        <v>3</v>
      </c>
      <c r="DI442" s="3" t="s">
        <v>83</v>
      </c>
      <c r="DJ442" s="3" t="s">
        <v>83</v>
      </c>
      <c r="DK442" s="3" t="s">
        <v>3</v>
      </c>
      <c r="DL442" s="3" t="s">
        <v>3</v>
      </c>
      <c r="DM442" s="3" t="s">
        <v>3</v>
      </c>
      <c r="DN442" s="3">
        <v>0</v>
      </c>
      <c r="DO442" s="3">
        <v>0</v>
      </c>
      <c r="DP442" s="3">
        <v>1</v>
      </c>
      <c r="DQ442" s="3">
        <v>1</v>
      </c>
      <c r="DU442" s="3">
        <v>1013</v>
      </c>
      <c r="DV442" s="3" t="s">
        <v>27</v>
      </c>
      <c r="DW442" s="3" t="s">
        <v>27</v>
      </c>
      <c r="DX442" s="3">
        <v>1</v>
      </c>
      <c r="DZ442" s="3" t="s">
        <v>3</v>
      </c>
      <c r="EA442" s="3" t="s">
        <v>3</v>
      </c>
      <c r="EB442" s="3" t="s">
        <v>3</v>
      </c>
      <c r="EC442" s="3" t="s">
        <v>3</v>
      </c>
      <c r="EE442" s="3">
        <v>55393976</v>
      </c>
      <c r="EF442" s="3">
        <v>40</v>
      </c>
      <c r="EG442" s="3" t="s">
        <v>31</v>
      </c>
      <c r="EH442" s="3">
        <v>0</v>
      </c>
      <c r="EI442" s="3" t="s">
        <v>3</v>
      </c>
      <c r="EJ442" s="3">
        <v>2</v>
      </c>
      <c r="EK442" s="3">
        <v>72</v>
      </c>
      <c r="EL442" s="3" t="s">
        <v>32</v>
      </c>
      <c r="EM442" s="3" t="s">
        <v>33</v>
      </c>
      <c r="EO442" s="3" t="s">
        <v>87</v>
      </c>
      <c r="EQ442" s="3">
        <v>132096</v>
      </c>
      <c r="ER442" s="3">
        <v>26.76</v>
      </c>
      <c r="ES442" s="3">
        <v>0</v>
      </c>
      <c r="ET442" s="3">
        <v>0</v>
      </c>
      <c r="EU442" s="3">
        <v>0</v>
      </c>
      <c r="EV442" s="3">
        <v>26.76</v>
      </c>
      <c r="EW442" s="3">
        <v>2.06</v>
      </c>
      <c r="EX442" s="3">
        <v>0</v>
      </c>
      <c r="EY442" s="3">
        <v>0</v>
      </c>
      <c r="FQ442" s="3">
        <v>0</v>
      </c>
      <c r="FR442" s="3">
        <v>0</v>
      </c>
      <c r="FS442" s="3">
        <v>0</v>
      </c>
      <c r="FX442" s="3">
        <v>90</v>
      </c>
      <c r="FY442" s="3">
        <v>46</v>
      </c>
      <c r="GA442" s="3" t="s">
        <v>3</v>
      </c>
      <c r="GD442" s="3">
        <v>1</v>
      </c>
      <c r="GF442" s="3">
        <v>-2118875425</v>
      </c>
      <c r="GG442" s="3">
        <v>2</v>
      </c>
      <c r="GH442" s="3">
        <v>1</v>
      </c>
      <c r="GI442" s="3">
        <v>2</v>
      </c>
      <c r="GJ442" s="3">
        <v>0</v>
      </c>
      <c r="GK442" s="3">
        <v>0</v>
      </c>
      <c r="GL442" s="3">
        <f t="shared" si="498"/>
        <v>0</v>
      </c>
      <c r="GM442" s="3">
        <f t="shared" si="499"/>
        <v>107307.73</v>
      </c>
      <c r="GN442" s="3">
        <f t="shared" si="500"/>
        <v>0</v>
      </c>
      <c r="GO442" s="3">
        <f t="shared" si="501"/>
        <v>107307.73</v>
      </c>
      <c r="GP442" s="3">
        <f t="shared" si="502"/>
        <v>0</v>
      </c>
      <c r="GR442" s="3">
        <v>0</v>
      </c>
      <c r="GS442" s="3">
        <v>3</v>
      </c>
      <c r="GT442" s="3">
        <v>0</v>
      </c>
      <c r="GU442" s="3" t="s">
        <v>3</v>
      </c>
      <c r="GV442" s="3">
        <f t="shared" si="503"/>
        <v>0</v>
      </c>
      <c r="GW442" s="3">
        <v>1</v>
      </c>
      <c r="GX442" s="3">
        <f t="shared" si="504"/>
        <v>0</v>
      </c>
      <c r="HA442" s="3">
        <v>0</v>
      </c>
      <c r="HB442" s="3">
        <v>0</v>
      </c>
      <c r="HC442" s="3">
        <f t="shared" si="505"/>
        <v>0</v>
      </c>
      <c r="HE442" s="3" t="s">
        <v>3</v>
      </c>
      <c r="HF442" s="3" t="s">
        <v>3</v>
      </c>
      <c r="HM442" s="3" t="s">
        <v>3</v>
      </c>
      <c r="HN442" s="3" t="s">
        <v>3</v>
      </c>
      <c r="HO442" s="3" t="s">
        <v>3</v>
      </c>
      <c r="HP442" s="3" t="s">
        <v>3</v>
      </c>
      <c r="HQ442" s="3" t="s">
        <v>3</v>
      </c>
      <c r="HS442" s="3">
        <v>0</v>
      </c>
      <c r="IK442" s="3">
        <v>0</v>
      </c>
    </row>
    <row r="443" spans="1:255" x14ac:dyDescent="0.25">
      <c r="A443" s="2">
        <v>18</v>
      </c>
      <c r="B443" s="2">
        <v>1</v>
      </c>
      <c r="C443" s="2">
        <v>548</v>
      </c>
      <c r="D443" s="2"/>
      <c r="E443" s="2" t="s">
        <v>3</v>
      </c>
      <c r="F443" s="2" t="s">
        <v>209</v>
      </c>
      <c r="G443" s="2" t="s">
        <v>210</v>
      </c>
      <c r="H443" s="2" t="s">
        <v>211</v>
      </c>
      <c r="I443" s="2">
        <f>I441*J443</f>
        <v>2.4000000000000003E-4</v>
      </c>
      <c r="J443" s="2">
        <v>1.0000000000000001E-5</v>
      </c>
      <c r="K443" s="2">
        <v>1.0000000000000001E-5</v>
      </c>
      <c r="L443" s="2"/>
      <c r="M443" s="2"/>
      <c r="N443" s="2"/>
      <c r="O443" s="2">
        <f t="shared" si="481"/>
        <v>5.41</v>
      </c>
      <c r="P443" s="2">
        <f t="shared" si="482"/>
        <v>5.41</v>
      </c>
      <c r="Q443" s="2">
        <f t="shared" ref="Q443:Q452" si="506">(ROUND((ROUND(((ET443)*AV443*I443),2)*BB443),2)+ROUND((ROUND(((AE443-(EU443))*AV443*I443),2)*BS443),2))</f>
        <v>0</v>
      </c>
      <c r="R443" s="2">
        <f t="shared" ref="R443:R452" si="507">(ROUND((ROUND(((EU443)*AV443*I443),2)*BS443),2)+ROUND((ROUND(((AE443-(EU443))*AV443*I443),2)*BS443),2))</f>
        <v>0</v>
      </c>
      <c r="S443" s="2">
        <f t="shared" si="483"/>
        <v>0</v>
      </c>
      <c r="T443" s="2">
        <f t="shared" si="484"/>
        <v>0</v>
      </c>
      <c r="U443" s="2">
        <f t="shared" si="485"/>
        <v>0</v>
      </c>
      <c r="V443" s="2">
        <f t="shared" si="486"/>
        <v>0</v>
      </c>
      <c r="W443" s="2">
        <f t="shared" si="487"/>
        <v>0</v>
      </c>
      <c r="X443" s="2">
        <f t="shared" ref="X443:X452" si="508">(ROUND((((S443+ROUND((ROUND(((EU443)*AV443*I443),2)*BS443),2))*AT443)/100),2)+ROUND(((ROUND((ROUND(((AE443-(EU443))*AV443*I443),2)*BS443),2)*AT443)/100),2))</f>
        <v>0</v>
      </c>
      <c r="Y443" s="2">
        <f t="shared" ref="Y443:Y452" si="509">(ROUND((((S443+ROUND((ROUND(((EU443)*AV443*I443),2)*BS443),2))*AU443)/100),2)+ROUND(((ROUND((ROUND(((AE443-(EU443))*AV443*I443),2)*BS443),2)*AU443)/100),2))</f>
        <v>0</v>
      </c>
      <c r="Z443" s="2"/>
      <c r="AA443" s="2">
        <v>-1</v>
      </c>
      <c r="AB443" s="2">
        <f t="shared" si="488"/>
        <v>22524.65</v>
      </c>
      <c r="AC443" s="2">
        <f t="shared" ref="AC443:AC452" si="510">ROUND((ES443),6)</f>
        <v>22524.65</v>
      </c>
      <c r="AD443" s="2">
        <f t="shared" ref="AD443:AD452" si="511">ROUND((((ET443)-(EU443))+AE443),6)</f>
        <v>0</v>
      </c>
      <c r="AE443" s="2">
        <f t="shared" ref="AE443:AE452" si="512">ROUND((EU443),6)</f>
        <v>0</v>
      </c>
      <c r="AF443" s="2">
        <f t="shared" ref="AF443:AF452" si="513">ROUND((EV443),6)</f>
        <v>0</v>
      </c>
      <c r="AG443" s="2">
        <f t="shared" si="489"/>
        <v>0</v>
      </c>
      <c r="AH443" s="2">
        <f t="shared" ref="AH443:AH452" si="514">(EW443)</f>
        <v>0</v>
      </c>
      <c r="AI443" s="2">
        <f t="shared" ref="AI443:AI452" si="515">(EX443)</f>
        <v>0</v>
      </c>
      <c r="AJ443" s="2">
        <f t="shared" si="490"/>
        <v>0</v>
      </c>
      <c r="AK443" s="2">
        <v>22524.65</v>
      </c>
      <c r="AL443" s="2">
        <v>22524.65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90</v>
      </c>
      <c r="AU443" s="2">
        <v>46</v>
      </c>
      <c r="AV443" s="2">
        <v>1</v>
      </c>
      <c r="AW443" s="2">
        <v>1</v>
      </c>
      <c r="AX443" s="2"/>
      <c r="AY443" s="2"/>
      <c r="AZ443" s="2">
        <v>1</v>
      </c>
      <c r="BA443" s="2">
        <v>1</v>
      </c>
      <c r="BB443" s="2">
        <v>1</v>
      </c>
      <c r="BC443" s="2">
        <v>1</v>
      </c>
      <c r="BD443" s="2" t="s">
        <v>3</v>
      </c>
      <c r="BE443" s="2" t="s">
        <v>3</v>
      </c>
      <c r="BF443" s="2" t="s">
        <v>3</v>
      </c>
      <c r="BG443" s="2" t="s">
        <v>3</v>
      </c>
      <c r="BH443" s="2">
        <v>3</v>
      </c>
      <c r="BI443" s="2">
        <v>2</v>
      </c>
      <c r="BJ443" s="2" t="s">
        <v>212</v>
      </c>
      <c r="BK443" s="2"/>
      <c r="BL443" s="2"/>
      <c r="BM443" s="2">
        <v>72</v>
      </c>
      <c r="BN443" s="2">
        <v>0</v>
      </c>
      <c r="BO443" s="2" t="s">
        <v>3</v>
      </c>
      <c r="BP443" s="2">
        <v>0</v>
      </c>
      <c r="BQ443" s="2">
        <v>40</v>
      </c>
      <c r="BR443" s="2">
        <v>0</v>
      </c>
      <c r="BS443" s="2">
        <v>1</v>
      </c>
      <c r="BT443" s="2">
        <v>1</v>
      </c>
      <c r="BU443" s="2">
        <v>1</v>
      </c>
      <c r="BV443" s="2">
        <v>1</v>
      </c>
      <c r="BW443" s="2">
        <v>1</v>
      </c>
      <c r="BX443" s="2">
        <v>1</v>
      </c>
      <c r="BY443" s="2" t="s">
        <v>3</v>
      </c>
      <c r="BZ443" s="2">
        <v>90</v>
      </c>
      <c r="CA443" s="2">
        <v>46</v>
      </c>
      <c r="CB443" s="2" t="s">
        <v>3</v>
      </c>
      <c r="CC443" s="2"/>
      <c r="CD443" s="2"/>
      <c r="CE443" s="2">
        <v>1566</v>
      </c>
      <c r="CF443" s="2">
        <v>0</v>
      </c>
      <c r="CG443" s="2">
        <v>0</v>
      </c>
      <c r="CH443" s="2"/>
      <c r="CI443" s="2"/>
      <c r="CJ443" s="2"/>
      <c r="CK443" s="2"/>
      <c r="CL443" s="2"/>
      <c r="CM443" s="2">
        <v>0</v>
      </c>
      <c r="CN443" s="2" t="s">
        <v>3</v>
      </c>
      <c r="CO443" s="2">
        <v>0</v>
      </c>
      <c r="CP443" s="2">
        <f t="shared" si="491"/>
        <v>5.41</v>
      </c>
      <c r="CQ443" s="2">
        <f t="shared" si="492"/>
        <v>22524.65</v>
      </c>
      <c r="CR443" s="2">
        <f t="shared" ref="CR443:CR452" si="516">(ROUND((ROUND(((ET443)*AV443*1),2)*BB443),2)+ROUND((ROUND(((AE443-(EU443))*AV443*1),2)*BS443),2))</f>
        <v>0</v>
      </c>
      <c r="CS443" s="2">
        <f t="shared" ref="CS443:CS452" si="517">(ROUND((ROUND(((EU443)*AV443*1),2)*BS443),2)+ROUND((ROUND(((AE443-(EU443))*AV443*1),2)*BS443),2))</f>
        <v>0</v>
      </c>
      <c r="CT443" s="2">
        <f t="shared" si="493"/>
        <v>0</v>
      </c>
      <c r="CU443" s="2">
        <f t="shared" si="494"/>
        <v>0</v>
      </c>
      <c r="CV443" s="2">
        <f t="shared" si="495"/>
        <v>0</v>
      </c>
      <c r="CW443" s="2">
        <f t="shared" si="496"/>
        <v>0</v>
      </c>
      <c r="CX443" s="2">
        <f t="shared" si="497"/>
        <v>0</v>
      </c>
      <c r="CY443" s="2">
        <f t="shared" ref="CY443:CY452" si="518">(ROUND((((S443+ROUND((ROUND(((EU443)*AV443*1),2)*BS443),2))*AT443)/100),2)+ROUND(((ROUND((ROUND(((AE443-(EU443))*AV443*1),2)*BS443),2)*AT443)/100),2))</f>
        <v>0</v>
      </c>
      <c r="CZ443" s="2">
        <f t="shared" ref="CZ443:CZ452" si="519">(ROUND((((S443+ROUND((ROUND(((EU443)*AV443*1),2)*BS443),2))*AU443)/100),2)+ROUND(((ROUND((ROUND(((AE443-(EU443))*AV443*1),2)*BS443),2)*AU443)/100),2))</f>
        <v>0</v>
      </c>
      <c r="DA443" s="2"/>
      <c r="DB443" s="2"/>
      <c r="DC443" s="2" t="s">
        <v>3</v>
      </c>
      <c r="DD443" s="2" t="s">
        <v>3</v>
      </c>
      <c r="DE443" s="2" t="s">
        <v>3</v>
      </c>
      <c r="DF443" s="2" t="s">
        <v>3</v>
      </c>
      <c r="DG443" s="2" t="s">
        <v>3</v>
      </c>
      <c r="DH443" s="2" t="s">
        <v>3</v>
      </c>
      <c r="DI443" s="2" t="s">
        <v>3</v>
      </c>
      <c r="DJ443" s="2" t="s">
        <v>3</v>
      </c>
      <c r="DK443" s="2" t="s">
        <v>3</v>
      </c>
      <c r="DL443" s="2" t="s">
        <v>3</v>
      </c>
      <c r="DM443" s="2" t="s">
        <v>3</v>
      </c>
      <c r="DN443" s="2">
        <v>0</v>
      </c>
      <c r="DO443" s="2">
        <v>0</v>
      </c>
      <c r="DP443" s="2">
        <v>1</v>
      </c>
      <c r="DQ443" s="2">
        <v>1</v>
      </c>
      <c r="DR443" s="2"/>
      <c r="DS443" s="2"/>
      <c r="DT443" s="2"/>
      <c r="DU443" s="2">
        <v>1009</v>
      </c>
      <c r="DV443" s="2" t="s">
        <v>211</v>
      </c>
      <c r="DW443" s="2" t="s">
        <v>211</v>
      </c>
      <c r="DX443" s="2">
        <v>1000</v>
      </c>
      <c r="DY443" s="2"/>
      <c r="DZ443" s="2" t="s">
        <v>3</v>
      </c>
      <c r="EA443" s="2" t="s">
        <v>3</v>
      </c>
      <c r="EB443" s="2" t="s">
        <v>3</v>
      </c>
      <c r="EC443" s="2" t="s">
        <v>3</v>
      </c>
      <c r="ED443" s="2"/>
      <c r="EE443" s="2">
        <v>55393976</v>
      </c>
      <c r="EF443" s="2">
        <v>40</v>
      </c>
      <c r="EG443" s="2" t="s">
        <v>31</v>
      </c>
      <c r="EH443" s="2">
        <v>0</v>
      </c>
      <c r="EI443" s="2" t="s">
        <v>3</v>
      </c>
      <c r="EJ443" s="2">
        <v>2</v>
      </c>
      <c r="EK443" s="2">
        <v>72</v>
      </c>
      <c r="EL443" s="2" t="s">
        <v>32</v>
      </c>
      <c r="EM443" s="2" t="s">
        <v>33</v>
      </c>
      <c r="EN443" s="2"/>
      <c r="EO443" s="2" t="s">
        <v>3</v>
      </c>
      <c r="EP443" s="2"/>
      <c r="EQ443" s="2">
        <v>1024</v>
      </c>
      <c r="ER443" s="2">
        <v>22524.65</v>
      </c>
      <c r="ES443" s="2">
        <v>22524.65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>
        <v>0</v>
      </c>
      <c r="FR443" s="2">
        <v>0</v>
      </c>
      <c r="FS443" s="2">
        <v>0</v>
      </c>
      <c r="FT443" s="2"/>
      <c r="FU443" s="2"/>
      <c r="FV443" s="2"/>
      <c r="FW443" s="2"/>
      <c r="FX443" s="2">
        <v>90</v>
      </c>
      <c r="FY443" s="2">
        <v>46</v>
      </c>
      <c r="FZ443" s="2"/>
      <c r="GA443" s="2" t="s">
        <v>3</v>
      </c>
      <c r="GB443" s="2"/>
      <c r="GC443" s="2"/>
      <c r="GD443" s="2">
        <v>1</v>
      </c>
      <c r="GE443" s="2"/>
      <c r="GF443" s="2">
        <v>1706974629</v>
      </c>
      <c r="GG443" s="2">
        <v>2</v>
      </c>
      <c r="GH443" s="2">
        <v>1</v>
      </c>
      <c r="GI443" s="2">
        <v>-2</v>
      </c>
      <c r="GJ443" s="2">
        <v>0</v>
      </c>
      <c r="GK443" s="2">
        <v>0</v>
      </c>
      <c r="GL443" s="2">
        <f t="shared" si="498"/>
        <v>0</v>
      </c>
      <c r="GM443" s="2">
        <f t="shared" si="499"/>
        <v>5.41</v>
      </c>
      <c r="GN443" s="2">
        <f t="shared" si="500"/>
        <v>0</v>
      </c>
      <c r="GO443" s="2">
        <f t="shared" si="501"/>
        <v>5.41</v>
      </c>
      <c r="GP443" s="2">
        <f t="shared" si="502"/>
        <v>0</v>
      </c>
      <c r="GQ443" s="2"/>
      <c r="GR443" s="2">
        <v>0</v>
      </c>
      <c r="GS443" s="2">
        <v>3</v>
      </c>
      <c r="GT443" s="2">
        <v>0</v>
      </c>
      <c r="GU443" s="2" t="s">
        <v>3</v>
      </c>
      <c r="GV443" s="2">
        <f t="shared" si="503"/>
        <v>0</v>
      </c>
      <c r="GW443" s="2">
        <v>1</v>
      </c>
      <c r="GX443" s="2">
        <f t="shared" si="504"/>
        <v>0</v>
      </c>
      <c r="GY443" s="2"/>
      <c r="GZ443" s="2"/>
      <c r="HA443" s="2">
        <v>0</v>
      </c>
      <c r="HB443" s="2">
        <v>0</v>
      </c>
      <c r="HC443" s="2">
        <f t="shared" si="505"/>
        <v>0</v>
      </c>
      <c r="HD443" s="2"/>
      <c r="HE443" s="2" t="s">
        <v>3</v>
      </c>
      <c r="HF443" s="2" t="s">
        <v>3</v>
      </c>
      <c r="HG443" s="2"/>
      <c r="HH443" s="2"/>
      <c r="HI443" s="2"/>
      <c r="HJ443" s="2"/>
      <c r="HK443" s="2"/>
      <c r="HL443" s="2"/>
      <c r="HM443" s="2" t="s">
        <v>3</v>
      </c>
      <c r="HN443" s="2" t="s">
        <v>3</v>
      </c>
      <c r="HO443" s="2" t="s">
        <v>3</v>
      </c>
      <c r="HP443" s="2" t="s">
        <v>3</v>
      </c>
      <c r="HQ443" s="2" t="s">
        <v>3</v>
      </c>
      <c r="HR443" s="2"/>
      <c r="HS443" s="2">
        <v>0</v>
      </c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>
        <v>0</v>
      </c>
      <c r="IL443" s="2"/>
      <c r="IM443" s="2"/>
      <c r="IN443" s="2"/>
      <c r="IO443" s="2"/>
      <c r="IP443" s="2"/>
      <c r="IQ443" s="2"/>
      <c r="IR443" s="2"/>
      <c r="IS443" s="2"/>
      <c r="IT443" s="2"/>
      <c r="IU443" s="2"/>
    </row>
    <row r="444" spans="1:255" x14ac:dyDescent="0.25">
      <c r="A444" s="3">
        <v>18</v>
      </c>
      <c r="B444" s="3">
        <v>1</v>
      </c>
      <c r="C444" s="3">
        <v>551</v>
      </c>
      <c r="E444" s="3" t="s">
        <v>3</v>
      </c>
      <c r="F444" s="3" t="s">
        <v>209</v>
      </c>
      <c r="G444" s="3" t="s">
        <v>210</v>
      </c>
      <c r="H444" s="3" t="s">
        <v>211</v>
      </c>
      <c r="I444" s="3">
        <f>I442*J444</f>
        <v>2.4000000000000003E-4</v>
      </c>
      <c r="J444" s="3">
        <v>1.0000000000000001E-5</v>
      </c>
      <c r="K444" s="3">
        <v>1.0000000000000001E-5</v>
      </c>
      <c r="O444" s="3">
        <f t="shared" si="481"/>
        <v>32.08</v>
      </c>
      <c r="P444" s="3">
        <f t="shared" si="482"/>
        <v>32.08</v>
      </c>
      <c r="Q444" s="3">
        <f t="shared" si="506"/>
        <v>0</v>
      </c>
      <c r="R444" s="3">
        <f t="shared" si="507"/>
        <v>0</v>
      </c>
      <c r="S444" s="3">
        <f t="shared" si="483"/>
        <v>0</v>
      </c>
      <c r="T444" s="3">
        <f t="shared" si="484"/>
        <v>0</v>
      </c>
      <c r="U444" s="3">
        <f t="shared" si="485"/>
        <v>0</v>
      </c>
      <c r="V444" s="3">
        <f t="shared" si="486"/>
        <v>0</v>
      </c>
      <c r="W444" s="3">
        <f t="shared" si="487"/>
        <v>0</v>
      </c>
      <c r="X444" s="3">
        <f t="shared" si="508"/>
        <v>0</v>
      </c>
      <c r="Y444" s="3">
        <f t="shared" si="509"/>
        <v>0</v>
      </c>
      <c r="AA444" s="3">
        <v>-1</v>
      </c>
      <c r="AB444" s="3">
        <f t="shared" si="488"/>
        <v>22524.65</v>
      </c>
      <c r="AC444" s="3">
        <f t="shared" si="510"/>
        <v>22524.65</v>
      </c>
      <c r="AD444" s="3">
        <f t="shared" si="511"/>
        <v>0</v>
      </c>
      <c r="AE444" s="3">
        <f t="shared" si="512"/>
        <v>0</v>
      </c>
      <c r="AF444" s="3">
        <f t="shared" si="513"/>
        <v>0</v>
      </c>
      <c r="AG444" s="3">
        <f t="shared" si="489"/>
        <v>0</v>
      </c>
      <c r="AH444" s="3">
        <f t="shared" si="514"/>
        <v>0</v>
      </c>
      <c r="AI444" s="3">
        <f t="shared" si="515"/>
        <v>0</v>
      </c>
      <c r="AJ444" s="3">
        <f t="shared" si="490"/>
        <v>0</v>
      </c>
      <c r="AK444" s="3">
        <v>22524.65</v>
      </c>
      <c r="AL444" s="3">
        <v>22524.65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90</v>
      </c>
      <c r="AU444" s="3">
        <v>46</v>
      </c>
      <c r="AV444" s="3">
        <v>1</v>
      </c>
      <c r="AW444" s="3">
        <v>1</v>
      </c>
      <c r="AZ444" s="3">
        <v>1</v>
      </c>
      <c r="BA444" s="3">
        <v>1</v>
      </c>
      <c r="BB444" s="3">
        <v>1</v>
      </c>
      <c r="BC444" s="3">
        <v>5.93</v>
      </c>
      <c r="BD444" s="3" t="s">
        <v>3</v>
      </c>
      <c r="BE444" s="3" t="s">
        <v>3</v>
      </c>
      <c r="BF444" s="3" t="s">
        <v>3</v>
      </c>
      <c r="BG444" s="3" t="s">
        <v>3</v>
      </c>
      <c r="BH444" s="3">
        <v>3</v>
      </c>
      <c r="BI444" s="3">
        <v>2</v>
      </c>
      <c r="BJ444" s="3" t="s">
        <v>212</v>
      </c>
      <c r="BM444" s="3">
        <v>72</v>
      </c>
      <c r="BN444" s="3">
        <v>0</v>
      </c>
      <c r="BO444" s="3" t="s">
        <v>209</v>
      </c>
      <c r="BP444" s="3">
        <v>1</v>
      </c>
      <c r="BQ444" s="3">
        <v>40</v>
      </c>
      <c r="BR444" s="3">
        <v>0</v>
      </c>
      <c r="BS444" s="3">
        <v>1</v>
      </c>
      <c r="BT444" s="3">
        <v>1</v>
      </c>
      <c r="BU444" s="3">
        <v>1</v>
      </c>
      <c r="BV444" s="3">
        <v>1</v>
      </c>
      <c r="BW444" s="3">
        <v>1</v>
      </c>
      <c r="BX444" s="3">
        <v>1</v>
      </c>
      <c r="BY444" s="3" t="s">
        <v>3</v>
      </c>
      <c r="BZ444" s="3">
        <v>90</v>
      </c>
      <c r="CA444" s="3">
        <v>46</v>
      </c>
      <c r="CB444" s="3" t="s">
        <v>3</v>
      </c>
      <c r="CE444" s="3">
        <v>1566</v>
      </c>
      <c r="CF444" s="3">
        <v>0</v>
      </c>
      <c r="CG444" s="3">
        <v>0</v>
      </c>
      <c r="CM444" s="3">
        <v>0</v>
      </c>
      <c r="CN444" s="3" t="s">
        <v>3</v>
      </c>
      <c r="CO444" s="3">
        <v>0</v>
      </c>
      <c r="CP444" s="3">
        <f t="shared" si="491"/>
        <v>32.08</v>
      </c>
      <c r="CQ444" s="3">
        <f t="shared" si="492"/>
        <v>133571.17000000001</v>
      </c>
      <c r="CR444" s="3">
        <f t="shared" si="516"/>
        <v>0</v>
      </c>
      <c r="CS444" s="3">
        <f t="shared" si="517"/>
        <v>0</v>
      </c>
      <c r="CT444" s="3">
        <f t="shared" si="493"/>
        <v>0</v>
      </c>
      <c r="CU444" s="3">
        <f t="shared" si="494"/>
        <v>0</v>
      </c>
      <c r="CV444" s="3">
        <f t="shared" si="495"/>
        <v>0</v>
      </c>
      <c r="CW444" s="3">
        <f t="shared" si="496"/>
        <v>0</v>
      </c>
      <c r="CX444" s="3">
        <f t="shared" si="497"/>
        <v>0</v>
      </c>
      <c r="CY444" s="3">
        <f t="shared" si="518"/>
        <v>0</v>
      </c>
      <c r="CZ444" s="3">
        <f t="shared" si="519"/>
        <v>0</v>
      </c>
      <c r="DC444" s="3" t="s">
        <v>3</v>
      </c>
      <c r="DD444" s="3" t="s">
        <v>3</v>
      </c>
      <c r="DE444" s="3" t="s">
        <v>3</v>
      </c>
      <c r="DF444" s="3" t="s">
        <v>3</v>
      </c>
      <c r="DG444" s="3" t="s">
        <v>3</v>
      </c>
      <c r="DH444" s="3" t="s">
        <v>3</v>
      </c>
      <c r="DI444" s="3" t="s">
        <v>3</v>
      </c>
      <c r="DJ444" s="3" t="s">
        <v>3</v>
      </c>
      <c r="DK444" s="3" t="s">
        <v>3</v>
      </c>
      <c r="DL444" s="3" t="s">
        <v>3</v>
      </c>
      <c r="DM444" s="3" t="s">
        <v>3</v>
      </c>
      <c r="DN444" s="3">
        <v>0</v>
      </c>
      <c r="DO444" s="3">
        <v>0</v>
      </c>
      <c r="DP444" s="3">
        <v>1</v>
      </c>
      <c r="DQ444" s="3">
        <v>1</v>
      </c>
      <c r="DU444" s="3">
        <v>1009</v>
      </c>
      <c r="DV444" s="3" t="s">
        <v>211</v>
      </c>
      <c r="DW444" s="3" t="s">
        <v>211</v>
      </c>
      <c r="DX444" s="3">
        <v>1000</v>
      </c>
      <c r="DZ444" s="3" t="s">
        <v>3</v>
      </c>
      <c r="EA444" s="3" t="s">
        <v>3</v>
      </c>
      <c r="EB444" s="3" t="s">
        <v>3</v>
      </c>
      <c r="EC444" s="3" t="s">
        <v>3</v>
      </c>
      <c r="EE444" s="3">
        <v>55393976</v>
      </c>
      <c r="EF444" s="3">
        <v>40</v>
      </c>
      <c r="EG444" s="3" t="s">
        <v>31</v>
      </c>
      <c r="EH444" s="3">
        <v>0</v>
      </c>
      <c r="EI444" s="3" t="s">
        <v>3</v>
      </c>
      <c r="EJ444" s="3">
        <v>2</v>
      </c>
      <c r="EK444" s="3">
        <v>72</v>
      </c>
      <c r="EL444" s="3" t="s">
        <v>32</v>
      </c>
      <c r="EM444" s="3" t="s">
        <v>33</v>
      </c>
      <c r="EO444" s="3" t="s">
        <v>3</v>
      </c>
      <c r="EQ444" s="3">
        <v>1024</v>
      </c>
      <c r="ER444" s="3">
        <v>22524.65</v>
      </c>
      <c r="ES444" s="3">
        <v>22524.65</v>
      </c>
      <c r="ET444" s="3">
        <v>0</v>
      </c>
      <c r="EU444" s="3">
        <v>0</v>
      </c>
      <c r="EV444" s="3">
        <v>0</v>
      </c>
      <c r="EW444" s="3">
        <v>0</v>
      </c>
      <c r="EX444" s="3">
        <v>0</v>
      </c>
      <c r="FQ444" s="3">
        <v>0</v>
      </c>
      <c r="FR444" s="3">
        <v>0</v>
      </c>
      <c r="FS444" s="3">
        <v>0</v>
      </c>
      <c r="FX444" s="3">
        <v>90</v>
      </c>
      <c r="FY444" s="3">
        <v>46</v>
      </c>
      <c r="GA444" s="3" t="s">
        <v>3</v>
      </c>
      <c r="GD444" s="3">
        <v>1</v>
      </c>
      <c r="GF444" s="3">
        <v>1706974629</v>
      </c>
      <c r="GG444" s="3">
        <v>2</v>
      </c>
      <c r="GH444" s="3">
        <v>1</v>
      </c>
      <c r="GI444" s="3">
        <v>2</v>
      </c>
      <c r="GJ444" s="3">
        <v>0</v>
      </c>
      <c r="GK444" s="3">
        <v>0</v>
      </c>
      <c r="GL444" s="3">
        <f t="shared" si="498"/>
        <v>0</v>
      </c>
      <c r="GM444" s="3">
        <f t="shared" si="499"/>
        <v>32.08</v>
      </c>
      <c r="GN444" s="3">
        <f t="shared" si="500"/>
        <v>0</v>
      </c>
      <c r="GO444" s="3">
        <f t="shared" si="501"/>
        <v>32.08</v>
      </c>
      <c r="GP444" s="3">
        <f t="shared" si="502"/>
        <v>0</v>
      </c>
      <c r="GR444" s="3">
        <v>0</v>
      </c>
      <c r="GS444" s="3">
        <v>3</v>
      </c>
      <c r="GT444" s="3">
        <v>0</v>
      </c>
      <c r="GU444" s="3" t="s">
        <v>3</v>
      </c>
      <c r="GV444" s="3">
        <f t="shared" si="503"/>
        <v>0</v>
      </c>
      <c r="GW444" s="3">
        <v>1</v>
      </c>
      <c r="GX444" s="3">
        <f t="shared" si="504"/>
        <v>0</v>
      </c>
      <c r="HA444" s="3">
        <v>0</v>
      </c>
      <c r="HB444" s="3">
        <v>0</v>
      </c>
      <c r="HC444" s="3">
        <f t="shared" si="505"/>
        <v>0</v>
      </c>
      <c r="HE444" s="3" t="s">
        <v>3</v>
      </c>
      <c r="HF444" s="3" t="s">
        <v>3</v>
      </c>
      <c r="HM444" s="3" t="s">
        <v>3</v>
      </c>
      <c r="HN444" s="3" t="s">
        <v>3</v>
      </c>
      <c r="HO444" s="3" t="s">
        <v>3</v>
      </c>
      <c r="HP444" s="3" t="s">
        <v>3</v>
      </c>
      <c r="HQ444" s="3" t="s">
        <v>3</v>
      </c>
      <c r="HS444" s="3">
        <v>0</v>
      </c>
      <c r="IK444" s="3">
        <v>0</v>
      </c>
    </row>
    <row r="445" spans="1:255" x14ac:dyDescent="0.25">
      <c r="A445" s="2">
        <v>17</v>
      </c>
      <c r="B445" s="2">
        <v>1</v>
      </c>
      <c r="C445" s="2"/>
      <c r="D445" s="2"/>
      <c r="E445" s="2" t="s">
        <v>508</v>
      </c>
      <c r="F445" s="2" t="s">
        <v>509</v>
      </c>
      <c r="G445" s="2" t="s">
        <v>510</v>
      </c>
      <c r="H445" s="2" t="s">
        <v>216</v>
      </c>
      <c r="I445" s="2">
        <v>11</v>
      </c>
      <c r="J445" s="2">
        <v>0</v>
      </c>
      <c r="K445" s="2">
        <v>11</v>
      </c>
      <c r="L445" s="2"/>
      <c r="M445" s="2"/>
      <c r="N445" s="2"/>
      <c r="O445" s="2">
        <f t="shared" si="481"/>
        <v>62764.9</v>
      </c>
      <c r="P445" s="2">
        <f t="shared" si="482"/>
        <v>62764.9</v>
      </c>
      <c r="Q445" s="2">
        <f t="shared" si="506"/>
        <v>0</v>
      </c>
      <c r="R445" s="2">
        <f t="shared" si="507"/>
        <v>0</v>
      </c>
      <c r="S445" s="2">
        <f t="shared" si="483"/>
        <v>0</v>
      </c>
      <c r="T445" s="2">
        <f t="shared" si="484"/>
        <v>0</v>
      </c>
      <c r="U445" s="2">
        <f t="shared" si="485"/>
        <v>0</v>
      </c>
      <c r="V445" s="2">
        <f t="shared" si="486"/>
        <v>0</v>
      </c>
      <c r="W445" s="2">
        <f t="shared" si="487"/>
        <v>0</v>
      </c>
      <c r="X445" s="2">
        <f t="shared" si="508"/>
        <v>0</v>
      </c>
      <c r="Y445" s="2">
        <f t="shared" si="509"/>
        <v>0</v>
      </c>
      <c r="Z445" s="2"/>
      <c r="AA445" s="2">
        <v>55944368</v>
      </c>
      <c r="AB445" s="2">
        <f t="shared" si="488"/>
        <v>5705.9</v>
      </c>
      <c r="AC445" s="2">
        <f t="shared" si="510"/>
        <v>5705.9</v>
      </c>
      <c r="AD445" s="2">
        <f t="shared" si="511"/>
        <v>0</v>
      </c>
      <c r="AE445" s="2">
        <f t="shared" si="512"/>
        <v>0</v>
      </c>
      <c r="AF445" s="2">
        <f t="shared" si="513"/>
        <v>0</v>
      </c>
      <c r="AG445" s="2">
        <f t="shared" si="489"/>
        <v>0</v>
      </c>
      <c r="AH445" s="2">
        <f t="shared" si="514"/>
        <v>0</v>
      </c>
      <c r="AI445" s="2">
        <f t="shared" si="515"/>
        <v>0</v>
      </c>
      <c r="AJ445" s="2">
        <f t="shared" si="490"/>
        <v>0</v>
      </c>
      <c r="AK445" s="2">
        <v>5705.9000000000005</v>
      </c>
      <c r="AL445" s="2">
        <v>5705.9000000000005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1</v>
      </c>
      <c r="AW445" s="2">
        <v>1</v>
      </c>
      <c r="AX445" s="2"/>
      <c r="AY445" s="2"/>
      <c r="AZ445" s="2">
        <v>1</v>
      </c>
      <c r="BA445" s="2">
        <v>1</v>
      </c>
      <c r="BB445" s="2">
        <v>1</v>
      </c>
      <c r="BC445" s="2">
        <v>1</v>
      </c>
      <c r="BD445" s="2" t="s">
        <v>3</v>
      </c>
      <c r="BE445" s="2" t="s">
        <v>3</v>
      </c>
      <c r="BF445" s="2" t="s">
        <v>3</v>
      </c>
      <c r="BG445" s="2" t="s">
        <v>3</v>
      </c>
      <c r="BH445" s="2">
        <v>3</v>
      </c>
      <c r="BI445" s="2">
        <v>3</v>
      </c>
      <c r="BJ445" s="2" t="s">
        <v>509</v>
      </c>
      <c r="BK445" s="2"/>
      <c r="BL445" s="2"/>
      <c r="BM445" s="2">
        <v>400007</v>
      </c>
      <c r="BN445" s="2">
        <v>0</v>
      </c>
      <c r="BO445" s="2" t="s">
        <v>3</v>
      </c>
      <c r="BP445" s="2">
        <v>0</v>
      </c>
      <c r="BQ445" s="2">
        <v>214</v>
      </c>
      <c r="BR445" s="2">
        <v>0</v>
      </c>
      <c r="BS445" s="2">
        <v>1</v>
      </c>
      <c r="BT445" s="2">
        <v>1</v>
      </c>
      <c r="BU445" s="2">
        <v>1</v>
      </c>
      <c r="BV445" s="2">
        <v>1</v>
      </c>
      <c r="BW445" s="2">
        <v>1</v>
      </c>
      <c r="BX445" s="2">
        <v>1</v>
      </c>
      <c r="BY445" s="2" t="s">
        <v>3</v>
      </c>
      <c r="BZ445" s="2">
        <v>0</v>
      </c>
      <c r="CA445" s="2">
        <v>0</v>
      </c>
      <c r="CB445" s="2" t="s">
        <v>3</v>
      </c>
      <c r="CC445" s="2"/>
      <c r="CD445" s="2"/>
      <c r="CE445" s="2">
        <v>1566</v>
      </c>
      <c r="CF445" s="2">
        <v>0</v>
      </c>
      <c r="CG445" s="2">
        <v>0</v>
      </c>
      <c r="CH445" s="2"/>
      <c r="CI445" s="2"/>
      <c r="CJ445" s="2"/>
      <c r="CK445" s="2"/>
      <c r="CL445" s="2"/>
      <c r="CM445" s="2">
        <v>0</v>
      </c>
      <c r="CN445" s="2" t="s">
        <v>3</v>
      </c>
      <c r="CO445" s="2">
        <v>0</v>
      </c>
      <c r="CP445" s="2">
        <f t="shared" si="491"/>
        <v>62764.9</v>
      </c>
      <c r="CQ445" s="2">
        <f t="shared" si="492"/>
        <v>5705.9</v>
      </c>
      <c r="CR445" s="2">
        <f t="shared" si="516"/>
        <v>0</v>
      </c>
      <c r="CS445" s="2">
        <f t="shared" si="517"/>
        <v>0</v>
      </c>
      <c r="CT445" s="2">
        <f t="shared" si="493"/>
        <v>0</v>
      </c>
      <c r="CU445" s="2">
        <f t="shared" si="494"/>
        <v>0</v>
      </c>
      <c r="CV445" s="2">
        <f t="shared" si="495"/>
        <v>0</v>
      </c>
      <c r="CW445" s="2">
        <f t="shared" si="496"/>
        <v>0</v>
      </c>
      <c r="CX445" s="2">
        <f t="shared" si="497"/>
        <v>0</v>
      </c>
      <c r="CY445" s="2">
        <f t="shared" si="518"/>
        <v>0</v>
      </c>
      <c r="CZ445" s="2">
        <f t="shared" si="519"/>
        <v>0</v>
      </c>
      <c r="DA445" s="2"/>
      <c r="DB445" s="2"/>
      <c r="DC445" s="2" t="s">
        <v>3</v>
      </c>
      <c r="DD445" s="2" t="s">
        <v>3</v>
      </c>
      <c r="DE445" s="2" t="s">
        <v>3</v>
      </c>
      <c r="DF445" s="2" t="s">
        <v>3</v>
      </c>
      <c r="DG445" s="2" t="s">
        <v>3</v>
      </c>
      <c r="DH445" s="2" t="s">
        <v>3</v>
      </c>
      <c r="DI445" s="2" t="s">
        <v>3</v>
      </c>
      <c r="DJ445" s="2" t="s">
        <v>3</v>
      </c>
      <c r="DK445" s="2" t="s">
        <v>3</v>
      </c>
      <c r="DL445" s="2" t="s">
        <v>3</v>
      </c>
      <c r="DM445" s="2" t="s">
        <v>3</v>
      </c>
      <c r="DN445" s="2">
        <v>0</v>
      </c>
      <c r="DO445" s="2">
        <v>0</v>
      </c>
      <c r="DP445" s="2">
        <v>1</v>
      </c>
      <c r="DQ445" s="2">
        <v>1</v>
      </c>
      <c r="DR445" s="2"/>
      <c r="DS445" s="2"/>
      <c r="DT445" s="2"/>
      <c r="DU445" s="2">
        <v>1013</v>
      </c>
      <c r="DV445" s="2" t="s">
        <v>216</v>
      </c>
      <c r="DW445" s="2" t="s">
        <v>216</v>
      </c>
      <c r="DX445" s="2">
        <v>1</v>
      </c>
      <c r="DY445" s="2"/>
      <c r="DZ445" s="2" t="s">
        <v>3</v>
      </c>
      <c r="EA445" s="2" t="s">
        <v>3</v>
      </c>
      <c r="EB445" s="2" t="s">
        <v>3</v>
      </c>
      <c r="EC445" s="2" t="s">
        <v>3</v>
      </c>
      <c r="ED445" s="2"/>
      <c r="EE445" s="2">
        <v>55393904</v>
      </c>
      <c r="EF445" s="2">
        <v>214</v>
      </c>
      <c r="EG445" s="2" t="s">
        <v>217</v>
      </c>
      <c r="EH445" s="2">
        <v>0</v>
      </c>
      <c r="EI445" s="2" t="s">
        <v>3</v>
      </c>
      <c r="EJ445" s="2">
        <v>3</v>
      </c>
      <c r="EK445" s="2">
        <v>400007</v>
      </c>
      <c r="EL445" s="2" t="s">
        <v>217</v>
      </c>
      <c r="EM445" s="2" t="s">
        <v>218</v>
      </c>
      <c r="EN445" s="2"/>
      <c r="EO445" s="2" t="s">
        <v>3</v>
      </c>
      <c r="EP445" s="2"/>
      <c r="EQ445" s="2">
        <v>131088</v>
      </c>
      <c r="ER445" s="2">
        <v>0</v>
      </c>
      <c r="ES445" s="2">
        <v>5705.9000000000005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>
        <v>0</v>
      </c>
      <c r="FR445" s="2">
        <f t="shared" ref="FR445:FR452" si="520">P445</f>
        <v>62764.9</v>
      </c>
      <c r="FS445" s="2">
        <v>0</v>
      </c>
      <c r="FT445" s="2"/>
      <c r="FU445" s="2"/>
      <c r="FV445" s="2"/>
      <c r="FW445" s="2"/>
      <c r="FX445" s="2">
        <v>0</v>
      </c>
      <c r="FY445" s="2">
        <v>0</v>
      </c>
      <c r="FZ445" s="2"/>
      <c r="GA445" s="2" t="s">
        <v>511</v>
      </c>
      <c r="GB445" s="2"/>
      <c r="GC445" s="2"/>
      <c r="GD445" s="2">
        <v>1</v>
      </c>
      <c r="GE445" s="2"/>
      <c r="GF445" s="2">
        <v>-1064888735</v>
      </c>
      <c r="GG445" s="2">
        <v>2</v>
      </c>
      <c r="GH445" s="2">
        <v>4</v>
      </c>
      <c r="GI445" s="2">
        <v>-2</v>
      </c>
      <c r="GJ445" s="2">
        <v>0</v>
      </c>
      <c r="GK445" s="2">
        <v>0</v>
      </c>
      <c r="GL445" s="2">
        <f t="shared" si="498"/>
        <v>0</v>
      </c>
      <c r="GM445" s="2">
        <f t="shared" si="499"/>
        <v>62764.9</v>
      </c>
      <c r="GN445" s="2">
        <f t="shared" si="500"/>
        <v>0</v>
      </c>
      <c r="GO445" s="2">
        <f t="shared" si="501"/>
        <v>0</v>
      </c>
      <c r="GP445" s="2">
        <f t="shared" si="502"/>
        <v>0</v>
      </c>
      <c r="GQ445" s="2"/>
      <c r="GR445" s="2">
        <v>1</v>
      </c>
      <c r="GS445" s="2">
        <v>2</v>
      </c>
      <c r="GT445" s="2">
        <v>0</v>
      </c>
      <c r="GU445" s="2" t="s">
        <v>3</v>
      </c>
      <c r="GV445" s="2">
        <f t="shared" si="503"/>
        <v>0</v>
      </c>
      <c r="GW445" s="2">
        <v>1</v>
      </c>
      <c r="GX445" s="2">
        <f t="shared" si="504"/>
        <v>0</v>
      </c>
      <c r="GY445" s="2"/>
      <c r="GZ445" s="2"/>
      <c r="HA445" s="2">
        <v>0</v>
      </c>
      <c r="HB445" s="2">
        <v>0</v>
      </c>
      <c r="HC445" s="2">
        <f t="shared" si="505"/>
        <v>0</v>
      </c>
      <c r="HD445" s="2"/>
      <c r="HE445" s="2" t="s">
        <v>37</v>
      </c>
      <c r="HF445" s="2" t="s">
        <v>220</v>
      </c>
      <c r="HG445" s="2"/>
      <c r="HH445" s="2"/>
      <c r="HI445" s="2"/>
      <c r="HJ445" s="2"/>
      <c r="HK445" s="2"/>
      <c r="HL445" s="2"/>
      <c r="HM445" s="2" t="s">
        <v>3</v>
      </c>
      <c r="HN445" s="2" t="s">
        <v>3</v>
      </c>
      <c r="HO445" s="2" t="s">
        <v>3</v>
      </c>
      <c r="HP445" s="2" t="s">
        <v>3</v>
      </c>
      <c r="HQ445" s="2" t="s">
        <v>3</v>
      </c>
      <c r="HR445" s="2"/>
      <c r="HS445" s="2">
        <v>0</v>
      </c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>
        <v>0</v>
      </c>
      <c r="IL445" s="2"/>
      <c r="IM445" s="2"/>
      <c r="IN445" s="2"/>
      <c r="IO445" s="2"/>
      <c r="IP445" s="2"/>
      <c r="IQ445" s="2"/>
      <c r="IR445" s="2"/>
      <c r="IS445" s="2"/>
      <c r="IT445" s="2"/>
      <c r="IU445" s="2"/>
    </row>
    <row r="446" spans="1:255" x14ac:dyDescent="0.25">
      <c r="A446" s="3">
        <v>17</v>
      </c>
      <c r="B446" s="3">
        <v>1</v>
      </c>
      <c r="E446" s="3" t="s">
        <v>508</v>
      </c>
      <c r="F446" s="3" t="s">
        <v>509</v>
      </c>
      <c r="G446" s="3" t="s">
        <v>510</v>
      </c>
      <c r="H446" s="3" t="s">
        <v>216</v>
      </c>
      <c r="I446" s="3">
        <v>11</v>
      </c>
      <c r="J446" s="3">
        <v>0</v>
      </c>
      <c r="K446" s="3">
        <v>11</v>
      </c>
      <c r="O446" s="3">
        <f t="shared" si="481"/>
        <v>475130.29</v>
      </c>
      <c r="P446" s="3">
        <f t="shared" si="482"/>
        <v>475130.29</v>
      </c>
      <c r="Q446" s="3">
        <f t="shared" si="506"/>
        <v>0</v>
      </c>
      <c r="R446" s="3">
        <f t="shared" si="507"/>
        <v>0</v>
      </c>
      <c r="S446" s="3">
        <f t="shared" si="483"/>
        <v>0</v>
      </c>
      <c r="T446" s="3">
        <f t="shared" si="484"/>
        <v>0</v>
      </c>
      <c r="U446" s="3">
        <f t="shared" si="485"/>
        <v>0</v>
      </c>
      <c r="V446" s="3">
        <f t="shared" si="486"/>
        <v>0</v>
      </c>
      <c r="W446" s="3">
        <f t="shared" si="487"/>
        <v>0</v>
      </c>
      <c r="X446" s="3">
        <f t="shared" si="508"/>
        <v>0</v>
      </c>
      <c r="Y446" s="3">
        <f t="shared" si="509"/>
        <v>0</v>
      </c>
      <c r="AA446" s="3">
        <v>55944370</v>
      </c>
      <c r="AB446" s="3">
        <f t="shared" si="488"/>
        <v>5705.9</v>
      </c>
      <c r="AC446" s="3">
        <f t="shared" si="510"/>
        <v>5705.9</v>
      </c>
      <c r="AD446" s="3">
        <f t="shared" si="511"/>
        <v>0</v>
      </c>
      <c r="AE446" s="3">
        <f t="shared" si="512"/>
        <v>0</v>
      </c>
      <c r="AF446" s="3">
        <f t="shared" si="513"/>
        <v>0</v>
      </c>
      <c r="AG446" s="3">
        <f t="shared" si="489"/>
        <v>0</v>
      </c>
      <c r="AH446" s="3">
        <f t="shared" si="514"/>
        <v>0</v>
      </c>
      <c r="AI446" s="3">
        <f t="shared" si="515"/>
        <v>0</v>
      </c>
      <c r="AJ446" s="3">
        <f t="shared" si="490"/>
        <v>0</v>
      </c>
      <c r="AK446" s="3">
        <v>5705.9000000000005</v>
      </c>
      <c r="AL446" s="3">
        <v>5705.9000000000005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1</v>
      </c>
      <c r="AW446" s="3">
        <v>1</v>
      </c>
      <c r="AZ446" s="3">
        <v>1</v>
      </c>
      <c r="BA446" s="3">
        <v>1</v>
      </c>
      <c r="BB446" s="3">
        <v>1</v>
      </c>
      <c r="BC446" s="3">
        <v>7.57</v>
      </c>
      <c r="BD446" s="3" t="s">
        <v>3</v>
      </c>
      <c r="BE446" s="3" t="s">
        <v>3</v>
      </c>
      <c r="BF446" s="3" t="s">
        <v>3</v>
      </c>
      <c r="BG446" s="3" t="s">
        <v>3</v>
      </c>
      <c r="BH446" s="3">
        <v>3</v>
      </c>
      <c r="BI446" s="3">
        <v>3</v>
      </c>
      <c r="BJ446" s="3" t="s">
        <v>509</v>
      </c>
      <c r="BM446" s="3">
        <v>400007</v>
      </c>
      <c r="BN446" s="3">
        <v>0</v>
      </c>
      <c r="BO446" s="3" t="s">
        <v>3</v>
      </c>
      <c r="BP446" s="3">
        <v>0</v>
      </c>
      <c r="BQ446" s="3">
        <v>214</v>
      </c>
      <c r="BR446" s="3">
        <v>0</v>
      </c>
      <c r="BS446" s="3">
        <v>1</v>
      </c>
      <c r="BT446" s="3">
        <v>1</v>
      </c>
      <c r="BU446" s="3">
        <v>1</v>
      </c>
      <c r="BV446" s="3">
        <v>1</v>
      </c>
      <c r="BW446" s="3">
        <v>1</v>
      </c>
      <c r="BX446" s="3">
        <v>1</v>
      </c>
      <c r="BY446" s="3" t="s">
        <v>3</v>
      </c>
      <c r="BZ446" s="3">
        <v>0</v>
      </c>
      <c r="CA446" s="3">
        <v>0</v>
      </c>
      <c r="CB446" s="3" t="s">
        <v>3</v>
      </c>
      <c r="CE446" s="3">
        <v>1566</v>
      </c>
      <c r="CF446" s="3">
        <v>0</v>
      </c>
      <c r="CG446" s="3">
        <v>0</v>
      </c>
      <c r="CM446" s="3">
        <v>0</v>
      </c>
      <c r="CN446" s="3" t="s">
        <v>3</v>
      </c>
      <c r="CO446" s="3">
        <v>0</v>
      </c>
      <c r="CP446" s="3">
        <f t="shared" si="491"/>
        <v>475130.29</v>
      </c>
      <c r="CQ446" s="3">
        <f t="shared" si="492"/>
        <v>43193.66</v>
      </c>
      <c r="CR446" s="3">
        <f t="shared" si="516"/>
        <v>0</v>
      </c>
      <c r="CS446" s="3">
        <f t="shared" si="517"/>
        <v>0</v>
      </c>
      <c r="CT446" s="3">
        <f t="shared" si="493"/>
        <v>0</v>
      </c>
      <c r="CU446" s="3">
        <f t="shared" si="494"/>
        <v>0</v>
      </c>
      <c r="CV446" s="3">
        <f t="shared" si="495"/>
        <v>0</v>
      </c>
      <c r="CW446" s="3">
        <f t="shared" si="496"/>
        <v>0</v>
      </c>
      <c r="CX446" s="3">
        <f t="shared" si="497"/>
        <v>0</v>
      </c>
      <c r="CY446" s="3">
        <f t="shared" si="518"/>
        <v>0</v>
      </c>
      <c r="CZ446" s="3">
        <f t="shared" si="519"/>
        <v>0</v>
      </c>
      <c r="DC446" s="3" t="s">
        <v>3</v>
      </c>
      <c r="DD446" s="3" t="s">
        <v>3</v>
      </c>
      <c r="DE446" s="3" t="s">
        <v>3</v>
      </c>
      <c r="DF446" s="3" t="s">
        <v>3</v>
      </c>
      <c r="DG446" s="3" t="s">
        <v>3</v>
      </c>
      <c r="DH446" s="3" t="s">
        <v>3</v>
      </c>
      <c r="DI446" s="3" t="s">
        <v>3</v>
      </c>
      <c r="DJ446" s="3" t="s">
        <v>3</v>
      </c>
      <c r="DK446" s="3" t="s">
        <v>3</v>
      </c>
      <c r="DL446" s="3" t="s">
        <v>3</v>
      </c>
      <c r="DM446" s="3" t="s">
        <v>3</v>
      </c>
      <c r="DN446" s="3">
        <v>0</v>
      </c>
      <c r="DO446" s="3">
        <v>0</v>
      </c>
      <c r="DP446" s="3">
        <v>1</v>
      </c>
      <c r="DQ446" s="3">
        <v>1</v>
      </c>
      <c r="DU446" s="3">
        <v>1013</v>
      </c>
      <c r="DV446" s="3" t="s">
        <v>216</v>
      </c>
      <c r="DW446" s="3" t="s">
        <v>216</v>
      </c>
      <c r="DX446" s="3">
        <v>1</v>
      </c>
      <c r="DZ446" s="3" t="s">
        <v>3</v>
      </c>
      <c r="EA446" s="3" t="s">
        <v>3</v>
      </c>
      <c r="EB446" s="3" t="s">
        <v>3</v>
      </c>
      <c r="EC446" s="3" t="s">
        <v>3</v>
      </c>
      <c r="EE446" s="3">
        <v>55393904</v>
      </c>
      <c r="EF446" s="3">
        <v>214</v>
      </c>
      <c r="EG446" s="3" t="s">
        <v>217</v>
      </c>
      <c r="EH446" s="3">
        <v>0</v>
      </c>
      <c r="EI446" s="3" t="s">
        <v>3</v>
      </c>
      <c r="EJ446" s="3">
        <v>3</v>
      </c>
      <c r="EK446" s="3">
        <v>400007</v>
      </c>
      <c r="EL446" s="3" t="s">
        <v>217</v>
      </c>
      <c r="EM446" s="3" t="s">
        <v>218</v>
      </c>
      <c r="EO446" s="3" t="s">
        <v>3</v>
      </c>
      <c r="EQ446" s="3">
        <v>131088</v>
      </c>
      <c r="ER446" s="3">
        <v>0</v>
      </c>
      <c r="ES446" s="3">
        <v>5705.9000000000005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EY446" s="3">
        <v>0</v>
      </c>
      <c r="EZ446" s="3">
        <v>5</v>
      </c>
      <c r="FC446" s="3">
        <v>1</v>
      </c>
      <c r="FD446" s="3">
        <v>18</v>
      </c>
      <c r="FF446" s="3">
        <v>50554.77</v>
      </c>
      <c r="FQ446" s="3">
        <v>0</v>
      </c>
      <c r="FR446" s="3">
        <f t="shared" si="520"/>
        <v>475130.29</v>
      </c>
      <c r="FS446" s="3">
        <v>0</v>
      </c>
      <c r="FX446" s="3">
        <v>0</v>
      </c>
      <c r="FY446" s="3">
        <v>0</v>
      </c>
      <c r="GA446" s="3" t="s">
        <v>511</v>
      </c>
      <c r="GD446" s="3">
        <v>1</v>
      </c>
      <c r="GF446" s="3">
        <v>-1064888735</v>
      </c>
      <c r="GG446" s="3">
        <v>2</v>
      </c>
      <c r="GH446" s="3">
        <v>3</v>
      </c>
      <c r="GI446" s="3">
        <v>3</v>
      </c>
      <c r="GJ446" s="3">
        <v>0</v>
      </c>
      <c r="GK446" s="3">
        <v>0</v>
      </c>
      <c r="GL446" s="3">
        <f t="shared" si="498"/>
        <v>0</v>
      </c>
      <c r="GM446" s="3">
        <f t="shared" si="499"/>
        <v>475130.29</v>
      </c>
      <c r="GN446" s="3">
        <f t="shared" si="500"/>
        <v>0</v>
      </c>
      <c r="GO446" s="3">
        <f t="shared" si="501"/>
        <v>0</v>
      </c>
      <c r="GP446" s="3">
        <f t="shared" si="502"/>
        <v>0</v>
      </c>
      <c r="GR446" s="3">
        <v>1</v>
      </c>
      <c r="GS446" s="3">
        <v>1</v>
      </c>
      <c r="GT446" s="3">
        <v>0</v>
      </c>
      <c r="GU446" s="3" t="s">
        <v>3</v>
      </c>
      <c r="GV446" s="3">
        <f t="shared" si="503"/>
        <v>0</v>
      </c>
      <c r="GW446" s="3">
        <v>1</v>
      </c>
      <c r="GX446" s="3">
        <f t="shared" si="504"/>
        <v>0</v>
      </c>
      <c r="HA446" s="3">
        <v>0</v>
      </c>
      <c r="HB446" s="3">
        <v>0</v>
      </c>
      <c r="HC446" s="3">
        <f t="shared" si="505"/>
        <v>0</v>
      </c>
      <c r="HE446" s="3" t="s">
        <v>37</v>
      </c>
      <c r="HF446" s="3" t="s">
        <v>220</v>
      </c>
      <c r="HM446" s="3" t="s">
        <v>3</v>
      </c>
      <c r="HN446" s="3" t="s">
        <v>3</v>
      </c>
      <c r="HO446" s="3" t="s">
        <v>3</v>
      </c>
      <c r="HP446" s="3" t="s">
        <v>3</v>
      </c>
      <c r="HQ446" s="3" t="s">
        <v>3</v>
      </c>
      <c r="HS446" s="3">
        <v>0</v>
      </c>
      <c r="IK446" s="3">
        <v>0</v>
      </c>
    </row>
    <row r="447" spans="1:255" x14ac:dyDescent="0.25">
      <c r="A447" s="2">
        <v>17</v>
      </c>
      <c r="B447" s="2">
        <v>1</v>
      </c>
      <c r="C447" s="2"/>
      <c r="D447" s="2"/>
      <c r="E447" s="2" t="s">
        <v>512</v>
      </c>
      <c r="F447" s="2" t="s">
        <v>513</v>
      </c>
      <c r="G447" s="2" t="s">
        <v>514</v>
      </c>
      <c r="H447" s="2" t="s">
        <v>216</v>
      </c>
      <c r="I447" s="2">
        <v>5</v>
      </c>
      <c r="J447" s="2">
        <v>0</v>
      </c>
      <c r="K447" s="2">
        <v>5</v>
      </c>
      <c r="L447" s="2"/>
      <c r="M447" s="2"/>
      <c r="N447" s="2"/>
      <c r="O447" s="2">
        <f t="shared" si="481"/>
        <v>31688.45</v>
      </c>
      <c r="P447" s="2">
        <f t="shared" si="482"/>
        <v>31688.45</v>
      </c>
      <c r="Q447" s="2">
        <f t="shared" si="506"/>
        <v>0</v>
      </c>
      <c r="R447" s="2">
        <f t="shared" si="507"/>
        <v>0</v>
      </c>
      <c r="S447" s="2">
        <f t="shared" si="483"/>
        <v>0</v>
      </c>
      <c r="T447" s="2">
        <f t="shared" si="484"/>
        <v>0</v>
      </c>
      <c r="U447" s="2">
        <f t="shared" si="485"/>
        <v>0</v>
      </c>
      <c r="V447" s="2">
        <f t="shared" si="486"/>
        <v>0</v>
      </c>
      <c r="W447" s="2">
        <f t="shared" si="487"/>
        <v>0</v>
      </c>
      <c r="X447" s="2">
        <f t="shared" si="508"/>
        <v>0</v>
      </c>
      <c r="Y447" s="2">
        <f t="shared" si="509"/>
        <v>0</v>
      </c>
      <c r="Z447" s="2"/>
      <c r="AA447" s="2">
        <v>55944368</v>
      </c>
      <c r="AB447" s="2">
        <f t="shared" si="488"/>
        <v>6337.69</v>
      </c>
      <c r="AC447" s="2">
        <f t="shared" si="510"/>
        <v>6337.69</v>
      </c>
      <c r="AD447" s="2">
        <f t="shared" si="511"/>
        <v>0</v>
      </c>
      <c r="AE447" s="2">
        <f t="shared" si="512"/>
        <v>0</v>
      </c>
      <c r="AF447" s="2">
        <f t="shared" si="513"/>
        <v>0</v>
      </c>
      <c r="AG447" s="2">
        <f t="shared" si="489"/>
        <v>0</v>
      </c>
      <c r="AH447" s="2">
        <f t="shared" si="514"/>
        <v>0</v>
      </c>
      <c r="AI447" s="2">
        <f t="shared" si="515"/>
        <v>0</v>
      </c>
      <c r="AJ447" s="2">
        <f t="shared" si="490"/>
        <v>0</v>
      </c>
      <c r="AK447" s="2">
        <v>6337.69</v>
      </c>
      <c r="AL447" s="2">
        <v>6337.69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1</v>
      </c>
      <c r="AW447" s="2">
        <v>1</v>
      </c>
      <c r="AX447" s="2"/>
      <c r="AY447" s="2"/>
      <c r="AZ447" s="2">
        <v>1</v>
      </c>
      <c r="BA447" s="2">
        <v>1</v>
      </c>
      <c r="BB447" s="2">
        <v>1</v>
      </c>
      <c r="BC447" s="2">
        <v>1</v>
      </c>
      <c r="BD447" s="2" t="s">
        <v>3</v>
      </c>
      <c r="BE447" s="2" t="s">
        <v>3</v>
      </c>
      <c r="BF447" s="2" t="s">
        <v>3</v>
      </c>
      <c r="BG447" s="2" t="s">
        <v>3</v>
      </c>
      <c r="BH447" s="2">
        <v>3</v>
      </c>
      <c r="BI447" s="2">
        <v>3</v>
      </c>
      <c r="BJ447" s="2" t="s">
        <v>513</v>
      </c>
      <c r="BK447" s="2"/>
      <c r="BL447" s="2"/>
      <c r="BM447" s="2">
        <v>400007</v>
      </c>
      <c r="BN447" s="2">
        <v>0</v>
      </c>
      <c r="BO447" s="2" t="s">
        <v>3</v>
      </c>
      <c r="BP447" s="2">
        <v>0</v>
      </c>
      <c r="BQ447" s="2">
        <v>214</v>
      </c>
      <c r="BR447" s="2">
        <v>0</v>
      </c>
      <c r="BS447" s="2">
        <v>1</v>
      </c>
      <c r="BT447" s="2">
        <v>1</v>
      </c>
      <c r="BU447" s="2">
        <v>1</v>
      </c>
      <c r="BV447" s="2">
        <v>1</v>
      </c>
      <c r="BW447" s="2">
        <v>1</v>
      </c>
      <c r="BX447" s="2">
        <v>1</v>
      </c>
      <c r="BY447" s="2" t="s">
        <v>3</v>
      </c>
      <c r="BZ447" s="2">
        <v>0</v>
      </c>
      <c r="CA447" s="2">
        <v>0</v>
      </c>
      <c r="CB447" s="2" t="s">
        <v>3</v>
      </c>
      <c r="CC447" s="2"/>
      <c r="CD447" s="2"/>
      <c r="CE447" s="2">
        <v>1566</v>
      </c>
      <c r="CF447" s="2">
        <v>0</v>
      </c>
      <c r="CG447" s="2">
        <v>0</v>
      </c>
      <c r="CH447" s="2"/>
      <c r="CI447" s="2"/>
      <c r="CJ447" s="2"/>
      <c r="CK447" s="2"/>
      <c r="CL447" s="2"/>
      <c r="CM447" s="2">
        <v>0</v>
      </c>
      <c r="CN447" s="2" t="s">
        <v>3</v>
      </c>
      <c r="CO447" s="2">
        <v>0</v>
      </c>
      <c r="CP447" s="2">
        <f t="shared" si="491"/>
        <v>31688.45</v>
      </c>
      <c r="CQ447" s="2">
        <f t="shared" si="492"/>
        <v>6337.69</v>
      </c>
      <c r="CR447" s="2">
        <f t="shared" si="516"/>
        <v>0</v>
      </c>
      <c r="CS447" s="2">
        <f t="shared" si="517"/>
        <v>0</v>
      </c>
      <c r="CT447" s="2">
        <f t="shared" si="493"/>
        <v>0</v>
      </c>
      <c r="CU447" s="2">
        <f t="shared" si="494"/>
        <v>0</v>
      </c>
      <c r="CV447" s="2">
        <f t="shared" si="495"/>
        <v>0</v>
      </c>
      <c r="CW447" s="2">
        <f t="shared" si="496"/>
        <v>0</v>
      </c>
      <c r="CX447" s="2">
        <f t="shared" si="497"/>
        <v>0</v>
      </c>
      <c r="CY447" s="2">
        <f t="shared" si="518"/>
        <v>0</v>
      </c>
      <c r="CZ447" s="2">
        <f t="shared" si="519"/>
        <v>0</v>
      </c>
      <c r="DA447" s="2"/>
      <c r="DB447" s="2"/>
      <c r="DC447" s="2" t="s">
        <v>3</v>
      </c>
      <c r="DD447" s="2" t="s">
        <v>3</v>
      </c>
      <c r="DE447" s="2" t="s">
        <v>3</v>
      </c>
      <c r="DF447" s="2" t="s">
        <v>3</v>
      </c>
      <c r="DG447" s="2" t="s">
        <v>3</v>
      </c>
      <c r="DH447" s="2" t="s">
        <v>3</v>
      </c>
      <c r="DI447" s="2" t="s">
        <v>3</v>
      </c>
      <c r="DJ447" s="2" t="s">
        <v>3</v>
      </c>
      <c r="DK447" s="2" t="s">
        <v>3</v>
      </c>
      <c r="DL447" s="2" t="s">
        <v>3</v>
      </c>
      <c r="DM447" s="2" t="s">
        <v>3</v>
      </c>
      <c r="DN447" s="2">
        <v>0</v>
      </c>
      <c r="DO447" s="2">
        <v>0</v>
      </c>
      <c r="DP447" s="2">
        <v>1</v>
      </c>
      <c r="DQ447" s="2">
        <v>1</v>
      </c>
      <c r="DR447" s="2"/>
      <c r="DS447" s="2"/>
      <c r="DT447" s="2"/>
      <c r="DU447" s="2">
        <v>1013</v>
      </c>
      <c r="DV447" s="2" t="s">
        <v>216</v>
      </c>
      <c r="DW447" s="2" t="s">
        <v>216</v>
      </c>
      <c r="DX447" s="2">
        <v>1</v>
      </c>
      <c r="DY447" s="2"/>
      <c r="DZ447" s="2" t="s">
        <v>3</v>
      </c>
      <c r="EA447" s="2" t="s">
        <v>3</v>
      </c>
      <c r="EB447" s="2" t="s">
        <v>3</v>
      </c>
      <c r="EC447" s="2" t="s">
        <v>3</v>
      </c>
      <c r="ED447" s="2"/>
      <c r="EE447" s="2">
        <v>55393904</v>
      </c>
      <c r="EF447" s="2">
        <v>214</v>
      </c>
      <c r="EG447" s="2" t="s">
        <v>217</v>
      </c>
      <c r="EH447" s="2">
        <v>0</v>
      </c>
      <c r="EI447" s="2" t="s">
        <v>3</v>
      </c>
      <c r="EJ447" s="2">
        <v>3</v>
      </c>
      <c r="EK447" s="2">
        <v>400007</v>
      </c>
      <c r="EL447" s="2" t="s">
        <v>217</v>
      </c>
      <c r="EM447" s="2" t="s">
        <v>218</v>
      </c>
      <c r="EN447" s="2"/>
      <c r="EO447" s="2" t="s">
        <v>3</v>
      </c>
      <c r="EP447" s="2"/>
      <c r="EQ447" s="2">
        <v>131088</v>
      </c>
      <c r="ER447" s="2">
        <v>0</v>
      </c>
      <c r="ES447" s="2">
        <v>6337.69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>
        <v>0</v>
      </c>
      <c r="FR447" s="2">
        <f t="shared" si="520"/>
        <v>31688.45</v>
      </c>
      <c r="FS447" s="2">
        <v>0</v>
      </c>
      <c r="FT447" s="2"/>
      <c r="FU447" s="2"/>
      <c r="FV447" s="2"/>
      <c r="FW447" s="2"/>
      <c r="FX447" s="2">
        <v>0</v>
      </c>
      <c r="FY447" s="2">
        <v>0</v>
      </c>
      <c r="FZ447" s="2"/>
      <c r="GA447" s="2" t="s">
        <v>515</v>
      </c>
      <c r="GB447" s="2"/>
      <c r="GC447" s="2"/>
      <c r="GD447" s="2">
        <v>1</v>
      </c>
      <c r="GE447" s="2"/>
      <c r="GF447" s="2">
        <v>-832584987</v>
      </c>
      <c r="GG447" s="2">
        <v>2</v>
      </c>
      <c r="GH447" s="2">
        <v>4</v>
      </c>
      <c r="GI447" s="2">
        <v>-2</v>
      </c>
      <c r="GJ447" s="2">
        <v>0</v>
      </c>
      <c r="GK447" s="2">
        <v>0</v>
      </c>
      <c r="GL447" s="2">
        <f t="shared" si="498"/>
        <v>0</v>
      </c>
      <c r="GM447" s="2">
        <f t="shared" si="499"/>
        <v>31688.45</v>
      </c>
      <c r="GN447" s="2">
        <f t="shared" si="500"/>
        <v>0</v>
      </c>
      <c r="GO447" s="2">
        <f t="shared" si="501"/>
        <v>0</v>
      </c>
      <c r="GP447" s="2">
        <f t="shared" si="502"/>
        <v>0</v>
      </c>
      <c r="GQ447" s="2"/>
      <c r="GR447" s="2">
        <v>1</v>
      </c>
      <c r="GS447" s="2">
        <v>2</v>
      </c>
      <c r="GT447" s="2">
        <v>0</v>
      </c>
      <c r="GU447" s="2" t="s">
        <v>3</v>
      </c>
      <c r="GV447" s="2">
        <f t="shared" si="503"/>
        <v>0</v>
      </c>
      <c r="GW447" s="2">
        <v>1</v>
      </c>
      <c r="GX447" s="2">
        <f t="shared" si="504"/>
        <v>0</v>
      </c>
      <c r="GY447" s="2"/>
      <c r="GZ447" s="2"/>
      <c r="HA447" s="2">
        <v>0</v>
      </c>
      <c r="HB447" s="2">
        <v>0</v>
      </c>
      <c r="HC447" s="2">
        <f t="shared" si="505"/>
        <v>0</v>
      </c>
      <c r="HD447" s="2"/>
      <c r="HE447" s="2" t="s">
        <v>37</v>
      </c>
      <c r="HF447" s="2" t="s">
        <v>220</v>
      </c>
      <c r="HG447" s="2"/>
      <c r="HH447" s="2"/>
      <c r="HI447" s="2"/>
      <c r="HJ447" s="2"/>
      <c r="HK447" s="2"/>
      <c r="HL447" s="2"/>
      <c r="HM447" s="2" t="s">
        <v>3</v>
      </c>
      <c r="HN447" s="2" t="s">
        <v>3</v>
      </c>
      <c r="HO447" s="2" t="s">
        <v>3</v>
      </c>
      <c r="HP447" s="2" t="s">
        <v>3</v>
      </c>
      <c r="HQ447" s="2" t="s">
        <v>3</v>
      </c>
      <c r="HR447" s="2"/>
      <c r="HS447" s="2">
        <v>0</v>
      </c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>
        <v>0</v>
      </c>
      <c r="IL447" s="2"/>
      <c r="IM447" s="2"/>
      <c r="IN447" s="2"/>
      <c r="IO447" s="2"/>
      <c r="IP447" s="2"/>
      <c r="IQ447" s="2"/>
      <c r="IR447" s="2"/>
      <c r="IS447" s="2"/>
      <c r="IT447" s="2"/>
      <c r="IU447" s="2"/>
    </row>
    <row r="448" spans="1:255" x14ac:dyDescent="0.25">
      <c r="A448" s="3">
        <v>17</v>
      </c>
      <c r="B448" s="3">
        <v>1</v>
      </c>
      <c r="E448" s="3" t="s">
        <v>512</v>
      </c>
      <c r="F448" s="3" t="s">
        <v>513</v>
      </c>
      <c r="G448" s="3" t="s">
        <v>514</v>
      </c>
      <c r="H448" s="3" t="s">
        <v>216</v>
      </c>
      <c r="I448" s="3">
        <v>5</v>
      </c>
      <c r="J448" s="3">
        <v>0</v>
      </c>
      <c r="K448" s="3">
        <v>5</v>
      </c>
      <c r="O448" s="3">
        <f t="shared" si="481"/>
        <v>239881.57</v>
      </c>
      <c r="P448" s="3">
        <f t="shared" si="482"/>
        <v>239881.57</v>
      </c>
      <c r="Q448" s="3">
        <f t="shared" si="506"/>
        <v>0</v>
      </c>
      <c r="R448" s="3">
        <f t="shared" si="507"/>
        <v>0</v>
      </c>
      <c r="S448" s="3">
        <f t="shared" si="483"/>
        <v>0</v>
      </c>
      <c r="T448" s="3">
        <f t="shared" si="484"/>
        <v>0</v>
      </c>
      <c r="U448" s="3">
        <f t="shared" si="485"/>
        <v>0</v>
      </c>
      <c r="V448" s="3">
        <f t="shared" si="486"/>
        <v>0</v>
      </c>
      <c r="W448" s="3">
        <f t="shared" si="487"/>
        <v>0</v>
      </c>
      <c r="X448" s="3">
        <f t="shared" si="508"/>
        <v>0</v>
      </c>
      <c r="Y448" s="3">
        <f t="shared" si="509"/>
        <v>0</v>
      </c>
      <c r="AA448" s="3">
        <v>55944370</v>
      </c>
      <c r="AB448" s="3">
        <f t="shared" si="488"/>
        <v>6337.69</v>
      </c>
      <c r="AC448" s="3">
        <f t="shared" si="510"/>
        <v>6337.69</v>
      </c>
      <c r="AD448" s="3">
        <f t="shared" si="511"/>
        <v>0</v>
      </c>
      <c r="AE448" s="3">
        <f t="shared" si="512"/>
        <v>0</v>
      </c>
      <c r="AF448" s="3">
        <f t="shared" si="513"/>
        <v>0</v>
      </c>
      <c r="AG448" s="3">
        <f t="shared" si="489"/>
        <v>0</v>
      </c>
      <c r="AH448" s="3">
        <f t="shared" si="514"/>
        <v>0</v>
      </c>
      <c r="AI448" s="3">
        <f t="shared" si="515"/>
        <v>0</v>
      </c>
      <c r="AJ448" s="3">
        <f t="shared" si="490"/>
        <v>0</v>
      </c>
      <c r="AK448" s="3">
        <v>6337.69</v>
      </c>
      <c r="AL448" s="3">
        <v>6337.69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1</v>
      </c>
      <c r="AW448" s="3">
        <v>1</v>
      </c>
      <c r="AZ448" s="3">
        <v>1</v>
      </c>
      <c r="BA448" s="3">
        <v>1</v>
      </c>
      <c r="BB448" s="3">
        <v>1</v>
      </c>
      <c r="BC448" s="3">
        <v>7.57</v>
      </c>
      <c r="BD448" s="3" t="s">
        <v>3</v>
      </c>
      <c r="BE448" s="3" t="s">
        <v>3</v>
      </c>
      <c r="BF448" s="3" t="s">
        <v>3</v>
      </c>
      <c r="BG448" s="3" t="s">
        <v>3</v>
      </c>
      <c r="BH448" s="3">
        <v>3</v>
      </c>
      <c r="BI448" s="3">
        <v>3</v>
      </c>
      <c r="BJ448" s="3" t="s">
        <v>513</v>
      </c>
      <c r="BM448" s="3">
        <v>400007</v>
      </c>
      <c r="BN448" s="3">
        <v>0</v>
      </c>
      <c r="BO448" s="3" t="s">
        <v>3</v>
      </c>
      <c r="BP448" s="3">
        <v>0</v>
      </c>
      <c r="BQ448" s="3">
        <v>214</v>
      </c>
      <c r="BR448" s="3">
        <v>0</v>
      </c>
      <c r="BS448" s="3">
        <v>1</v>
      </c>
      <c r="BT448" s="3">
        <v>1</v>
      </c>
      <c r="BU448" s="3">
        <v>1</v>
      </c>
      <c r="BV448" s="3">
        <v>1</v>
      </c>
      <c r="BW448" s="3">
        <v>1</v>
      </c>
      <c r="BX448" s="3">
        <v>1</v>
      </c>
      <c r="BY448" s="3" t="s">
        <v>3</v>
      </c>
      <c r="BZ448" s="3">
        <v>0</v>
      </c>
      <c r="CA448" s="3">
        <v>0</v>
      </c>
      <c r="CB448" s="3" t="s">
        <v>3</v>
      </c>
      <c r="CE448" s="3">
        <v>1566</v>
      </c>
      <c r="CF448" s="3">
        <v>0</v>
      </c>
      <c r="CG448" s="3">
        <v>0</v>
      </c>
      <c r="CM448" s="3">
        <v>0</v>
      </c>
      <c r="CN448" s="3" t="s">
        <v>3</v>
      </c>
      <c r="CO448" s="3">
        <v>0</v>
      </c>
      <c r="CP448" s="3">
        <f t="shared" si="491"/>
        <v>239881.57</v>
      </c>
      <c r="CQ448" s="3">
        <f t="shared" si="492"/>
        <v>47976.31</v>
      </c>
      <c r="CR448" s="3">
        <f t="shared" si="516"/>
        <v>0</v>
      </c>
      <c r="CS448" s="3">
        <f t="shared" si="517"/>
        <v>0</v>
      </c>
      <c r="CT448" s="3">
        <f t="shared" si="493"/>
        <v>0</v>
      </c>
      <c r="CU448" s="3">
        <f t="shared" si="494"/>
        <v>0</v>
      </c>
      <c r="CV448" s="3">
        <f t="shared" si="495"/>
        <v>0</v>
      </c>
      <c r="CW448" s="3">
        <f t="shared" si="496"/>
        <v>0</v>
      </c>
      <c r="CX448" s="3">
        <f t="shared" si="497"/>
        <v>0</v>
      </c>
      <c r="CY448" s="3">
        <f t="shared" si="518"/>
        <v>0</v>
      </c>
      <c r="CZ448" s="3">
        <f t="shared" si="519"/>
        <v>0</v>
      </c>
      <c r="DC448" s="3" t="s">
        <v>3</v>
      </c>
      <c r="DD448" s="3" t="s">
        <v>3</v>
      </c>
      <c r="DE448" s="3" t="s">
        <v>3</v>
      </c>
      <c r="DF448" s="3" t="s">
        <v>3</v>
      </c>
      <c r="DG448" s="3" t="s">
        <v>3</v>
      </c>
      <c r="DH448" s="3" t="s">
        <v>3</v>
      </c>
      <c r="DI448" s="3" t="s">
        <v>3</v>
      </c>
      <c r="DJ448" s="3" t="s">
        <v>3</v>
      </c>
      <c r="DK448" s="3" t="s">
        <v>3</v>
      </c>
      <c r="DL448" s="3" t="s">
        <v>3</v>
      </c>
      <c r="DM448" s="3" t="s">
        <v>3</v>
      </c>
      <c r="DN448" s="3">
        <v>0</v>
      </c>
      <c r="DO448" s="3">
        <v>0</v>
      </c>
      <c r="DP448" s="3">
        <v>1</v>
      </c>
      <c r="DQ448" s="3">
        <v>1</v>
      </c>
      <c r="DU448" s="3">
        <v>1013</v>
      </c>
      <c r="DV448" s="3" t="s">
        <v>216</v>
      </c>
      <c r="DW448" s="3" t="s">
        <v>216</v>
      </c>
      <c r="DX448" s="3">
        <v>1</v>
      </c>
      <c r="DZ448" s="3" t="s">
        <v>3</v>
      </c>
      <c r="EA448" s="3" t="s">
        <v>3</v>
      </c>
      <c r="EB448" s="3" t="s">
        <v>3</v>
      </c>
      <c r="EC448" s="3" t="s">
        <v>3</v>
      </c>
      <c r="EE448" s="3">
        <v>55393904</v>
      </c>
      <c r="EF448" s="3">
        <v>214</v>
      </c>
      <c r="EG448" s="3" t="s">
        <v>217</v>
      </c>
      <c r="EH448" s="3">
        <v>0</v>
      </c>
      <c r="EI448" s="3" t="s">
        <v>3</v>
      </c>
      <c r="EJ448" s="3">
        <v>3</v>
      </c>
      <c r="EK448" s="3">
        <v>400007</v>
      </c>
      <c r="EL448" s="3" t="s">
        <v>217</v>
      </c>
      <c r="EM448" s="3" t="s">
        <v>218</v>
      </c>
      <c r="EO448" s="3" t="s">
        <v>3</v>
      </c>
      <c r="EQ448" s="3">
        <v>131088</v>
      </c>
      <c r="ER448" s="3">
        <v>0</v>
      </c>
      <c r="ES448" s="3">
        <v>6337.69</v>
      </c>
      <c r="ET448" s="3">
        <v>0</v>
      </c>
      <c r="EU448" s="3">
        <v>0</v>
      </c>
      <c r="EV448" s="3">
        <v>0</v>
      </c>
      <c r="EW448" s="3">
        <v>0</v>
      </c>
      <c r="EX448" s="3">
        <v>0</v>
      </c>
      <c r="EY448" s="3">
        <v>0</v>
      </c>
      <c r="EZ448" s="3">
        <v>5</v>
      </c>
      <c r="FC448" s="3">
        <v>1</v>
      </c>
      <c r="FD448" s="3">
        <v>18</v>
      </c>
      <c r="FF448" s="3">
        <v>56152.53</v>
      </c>
      <c r="FQ448" s="3">
        <v>0</v>
      </c>
      <c r="FR448" s="3">
        <f t="shared" si="520"/>
        <v>239881.57</v>
      </c>
      <c r="FS448" s="3">
        <v>0</v>
      </c>
      <c r="FX448" s="3">
        <v>0</v>
      </c>
      <c r="FY448" s="3">
        <v>0</v>
      </c>
      <c r="GA448" s="3" t="s">
        <v>515</v>
      </c>
      <c r="GD448" s="3">
        <v>1</v>
      </c>
      <c r="GF448" s="3">
        <v>-832584987</v>
      </c>
      <c r="GG448" s="3">
        <v>2</v>
      </c>
      <c r="GH448" s="3">
        <v>3</v>
      </c>
      <c r="GI448" s="3">
        <v>3</v>
      </c>
      <c r="GJ448" s="3">
        <v>0</v>
      </c>
      <c r="GK448" s="3">
        <v>0</v>
      </c>
      <c r="GL448" s="3">
        <f t="shared" si="498"/>
        <v>0</v>
      </c>
      <c r="GM448" s="3">
        <f t="shared" si="499"/>
        <v>239881.57</v>
      </c>
      <c r="GN448" s="3">
        <f t="shared" si="500"/>
        <v>0</v>
      </c>
      <c r="GO448" s="3">
        <f t="shared" si="501"/>
        <v>0</v>
      </c>
      <c r="GP448" s="3">
        <f t="shared" si="502"/>
        <v>0</v>
      </c>
      <c r="GR448" s="3">
        <v>1</v>
      </c>
      <c r="GS448" s="3">
        <v>1</v>
      </c>
      <c r="GT448" s="3">
        <v>0</v>
      </c>
      <c r="GU448" s="3" t="s">
        <v>3</v>
      </c>
      <c r="GV448" s="3">
        <f t="shared" si="503"/>
        <v>0</v>
      </c>
      <c r="GW448" s="3">
        <v>1</v>
      </c>
      <c r="GX448" s="3">
        <f t="shared" si="504"/>
        <v>0</v>
      </c>
      <c r="HA448" s="3">
        <v>0</v>
      </c>
      <c r="HB448" s="3">
        <v>0</v>
      </c>
      <c r="HC448" s="3">
        <f t="shared" si="505"/>
        <v>0</v>
      </c>
      <c r="HE448" s="3" t="s">
        <v>37</v>
      </c>
      <c r="HF448" s="3" t="s">
        <v>220</v>
      </c>
      <c r="HM448" s="3" t="s">
        <v>3</v>
      </c>
      <c r="HN448" s="3" t="s">
        <v>3</v>
      </c>
      <c r="HO448" s="3" t="s">
        <v>3</v>
      </c>
      <c r="HP448" s="3" t="s">
        <v>3</v>
      </c>
      <c r="HQ448" s="3" t="s">
        <v>3</v>
      </c>
      <c r="HS448" s="3">
        <v>0</v>
      </c>
      <c r="IK448" s="3">
        <v>0</v>
      </c>
    </row>
    <row r="449" spans="1:255" x14ac:dyDescent="0.25">
      <c r="A449" s="2">
        <v>17</v>
      </c>
      <c r="B449" s="2">
        <v>1</v>
      </c>
      <c r="C449" s="2"/>
      <c r="D449" s="2"/>
      <c r="E449" s="2" t="s">
        <v>516</v>
      </c>
      <c r="F449" s="2" t="s">
        <v>517</v>
      </c>
      <c r="G449" s="2" t="s">
        <v>518</v>
      </c>
      <c r="H449" s="2" t="s">
        <v>216</v>
      </c>
      <c r="I449" s="2">
        <v>7</v>
      </c>
      <c r="J449" s="2">
        <v>0</v>
      </c>
      <c r="K449" s="2">
        <v>7</v>
      </c>
      <c r="L449" s="2"/>
      <c r="M449" s="2"/>
      <c r="N449" s="2"/>
      <c r="O449" s="2">
        <f t="shared" si="481"/>
        <v>62054.16</v>
      </c>
      <c r="P449" s="2">
        <f t="shared" si="482"/>
        <v>62054.16</v>
      </c>
      <c r="Q449" s="2">
        <f t="shared" si="506"/>
        <v>0</v>
      </c>
      <c r="R449" s="2">
        <f t="shared" si="507"/>
        <v>0</v>
      </c>
      <c r="S449" s="2">
        <f t="shared" si="483"/>
        <v>0</v>
      </c>
      <c r="T449" s="2">
        <f t="shared" si="484"/>
        <v>0</v>
      </c>
      <c r="U449" s="2">
        <f t="shared" si="485"/>
        <v>0</v>
      </c>
      <c r="V449" s="2">
        <f t="shared" si="486"/>
        <v>0</v>
      </c>
      <c r="W449" s="2">
        <f t="shared" si="487"/>
        <v>0</v>
      </c>
      <c r="X449" s="2">
        <f t="shared" si="508"/>
        <v>0</v>
      </c>
      <c r="Y449" s="2">
        <f t="shared" si="509"/>
        <v>0</v>
      </c>
      <c r="Z449" s="2"/>
      <c r="AA449" s="2">
        <v>55944368</v>
      </c>
      <c r="AB449" s="2">
        <f t="shared" si="488"/>
        <v>8864.8799999999992</v>
      </c>
      <c r="AC449" s="2">
        <f t="shared" si="510"/>
        <v>8864.8799999999992</v>
      </c>
      <c r="AD449" s="2">
        <f t="shared" si="511"/>
        <v>0</v>
      </c>
      <c r="AE449" s="2">
        <f t="shared" si="512"/>
        <v>0</v>
      </c>
      <c r="AF449" s="2">
        <f t="shared" si="513"/>
        <v>0</v>
      </c>
      <c r="AG449" s="2">
        <f t="shared" si="489"/>
        <v>0</v>
      </c>
      <c r="AH449" s="2">
        <f t="shared" si="514"/>
        <v>0</v>
      </c>
      <c r="AI449" s="2">
        <f t="shared" si="515"/>
        <v>0</v>
      </c>
      <c r="AJ449" s="2">
        <f t="shared" si="490"/>
        <v>0</v>
      </c>
      <c r="AK449" s="2">
        <v>8864.880000000001</v>
      </c>
      <c r="AL449" s="2">
        <v>8864.880000000001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1</v>
      </c>
      <c r="AW449" s="2">
        <v>1</v>
      </c>
      <c r="AX449" s="2"/>
      <c r="AY449" s="2"/>
      <c r="AZ449" s="2">
        <v>1</v>
      </c>
      <c r="BA449" s="2">
        <v>1</v>
      </c>
      <c r="BB449" s="2">
        <v>1</v>
      </c>
      <c r="BC449" s="2">
        <v>1</v>
      </c>
      <c r="BD449" s="2" t="s">
        <v>3</v>
      </c>
      <c r="BE449" s="2" t="s">
        <v>3</v>
      </c>
      <c r="BF449" s="2" t="s">
        <v>3</v>
      </c>
      <c r="BG449" s="2" t="s">
        <v>3</v>
      </c>
      <c r="BH449" s="2">
        <v>3</v>
      </c>
      <c r="BI449" s="2">
        <v>3</v>
      </c>
      <c r="BJ449" s="2" t="s">
        <v>517</v>
      </c>
      <c r="BK449" s="2"/>
      <c r="BL449" s="2"/>
      <c r="BM449" s="2">
        <v>400007</v>
      </c>
      <c r="BN449" s="2">
        <v>0</v>
      </c>
      <c r="BO449" s="2" t="s">
        <v>3</v>
      </c>
      <c r="BP449" s="2">
        <v>0</v>
      </c>
      <c r="BQ449" s="2">
        <v>214</v>
      </c>
      <c r="BR449" s="2">
        <v>0</v>
      </c>
      <c r="BS449" s="2">
        <v>1</v>
      </c>
      <c r="BT449" s="2">
        <v>1</v>
      </c>
      <c r="BU449" s="2">
        <v>1</v>
      </c>
      <c r="BV449" s="2">
        <v>1</v>
      </c>
      <c r="BW449" s="2">
        <v>1</v>
      </c>
      <c r="BX449" s="2">
        <v>1</v>
      </c>
      <c r="BY449" s="2" t="s">
        <v>3</v>
      </c>
      <c r="BZ449" s="2">
        <v>0</v>
      </c>
      <c r="CA449" s="2">
        <v>0</v>
      </c>
      <c r="CB449" s="2" t="s">
        <v>3</v>
      </c>
      <c r="CC449" s="2"/>
      <c r="CD449" s="2"/>
      <c r="CE449" s="2">
        <v>1566</v>
      </c>
      <c r="CF449" s="2">
        <v>0</v>
      </c>
      <c r="CG449" s="2">
        <v>0</v>
      </c>
      <c r="CH449" s="2"/>
      <c r="CI449" s="2"/>
      <c r="CJ449" s="2"/>
      <c r="CK449" s="2"/>
      <c r="CL449" s="2"/>
      <c r="CM449" s="2">
        <v>0</v>
      </c>
      <c r="CN449" s="2" t="s">
        <v>3</v>
      </c>
      <c r="CO449" s="2">
        <v>0</v>
      </c>
      <c r="CP449" s="2">
        <f t="shared" si="491"/>
        <v>62054.16</v>
      </c>
      <c r="CQ449" s="2">
        <f t="shared" si="492"/>
        <v>8864.8799999999992</v>
      </c>
      <c r="CR449" s="2">
        <f t="shared" si="516"/>
        <v>0</v>
      </c>
      <c r="CS449" s="2">
        <f t="shared" si="517"/>
        <v>0</v>
      </c>
      <c r="CT449" s="2">
        <f t="shared" si="493"/>
        <v>0</v>
      </c>
      <c r="CU449" s="2">
        <f t="shared" si="494"/>
        <v>0</v>
      </c>
      <c r="CV449" s="2">
        <f t="shared" si="495"/>
        <v>0</v>
      </c>
      <c r="CW449" s="2">
        <f t="shared" si="496"/>
        <v>0</v>
      </c>
      <c r="CX449" s="2">
        <f t="shared" si="497"/>
        <v>0</v>
      </c>
      <c r="CY449" s="2">
        <f t="shared" si="518"/>
        <v>0</v>
      </c>
      <c r="CZ449" s="2">
        <f t="shared" si="519"/>
        <v>0</v>
      </c>
      <c r="DA449" s="2"/>
      <c r="DB449" s="2"/>
      <c r="DC449" s="2" t="s">
        <v>3</v>
      </c>
      <c r="DD449" s="2" t="s">
        <v>3</v>
      </c>
      <c r="DE449" s="2" t="s">
        <v>3</v>
      </c>
      <c r="DF449" s="2" t="s">
        <v>3</v>
      </c>
      <c r="DG449" s="2" t="s">
        <v>3</v>
      </c>
      <c r="DH449" s="2" t="s">
        <v>3</v>
      </c>
      <c r="DI449" s="2" t="s">
        <v>3</v>
      </c>
      <c r="DJ449" s="2" t="s">
        <v>3</v>
      </c>
      <c r="DK449" s="2" t="s">
        <v>3</v>
      </c>
      <c r="DL449" s="2" t="s">
        <v>3</v>
      </c>
      <c r="DM449" s="2" t="s">
        <v>3</v>
      </c>
      <c r="DN449" s="2">
        <v>0</v>
      </c>
      <c r="DO449" s="2">
        <v>0</v>
      </c>
      <c r="DP449" s="2">
        <v>1</v>
      </c>
      <c r="DQ449" s="2">
        <v>1</v>
      </c>
      <c r="DR449" s="2"/>
      <c r="DS449" s="2"/>
      <c r="DT449" s="2"/>
      <c r="DU449" s="2">
        <v>1013</v>
      </c>
      <c r="DV449" s="2" t="s">
        <v>216</v>
      </c>
      <c r="DW449" s="2" t="s">
        <v>216</v>
      </c>
      <c r="DX449" s="2">
        <v>1</v>
      </c>
      <c r="DY449" s="2"/>
      <c r="DZ449" s="2" t="s">
        <v>3</v>
      </c>
      <c r="EA449" s="2" t="s">
        <v>3</v>
      </c>
      <c r="EB449" s="2" t="s">
        <v>3</v>
      </c>
      <c r="EC449" s="2" t="s">
        <v>3</v>
      </c>
      <c r="ED449" s="2"/>
      <c r="EE449" s="2">
        <v>55393904</v>
      </c>
      <c r="EF449" s="2">
        <v>214</v>
      </c>
      <c r="EG449" s="2" t="s">
        <v>217</v>
      </c>
      <c r="EH449" s="2">
        <v>0</v>
      </c>
      <c r="EI449" s="2" t="s">
        <v>3</v>
      </c>
      <c r="EJ449" s="2">
        <v>3</v>
      </c>
      <c r="EK449" s="2">
        <v>400007</v>
      </c>
      <c r="EL449" s="2" t="s">
        <v>217</v>
      </c>
      <c r="EM449" s="2" t="s">
        <v>218</v>
      </c>
      <c r="EN449" s="2"/>
      <c r="EO449" s="2" t="s">
        <v>3</v>
      </c>
      <c r="EP449" s="2"/>
      <c r="EQ449" s="2">
        <v>131088</v>
      </c>
      <c r="ER449" s="2">
        <v>0</v>
      </c>
      <c r="ES449" s="2">
        <v>8864.880000000001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>
        <v>0</v>
      </c>
      <c r="FR449" s="2">
        <f t="shared" si="520"/>
        <v>62054.16</v>
      </c>
      <c r="FS449" s="2">
        <v>0</v>
      </c>
      <c r="FT449" s="2"/>
      <c r="FU449" s="2"/>
      <c r="FV449" s="2"/>
      <c r="FW449" s="2"/>
      <c r="FX449" s="2">
        <v>0</v>
      </c>
      <c r="FY449" s="2">
        <v>0</v>
      </c>
      <c r="FZ449" s="2"/>
      <c r="GA449" s="2" t="s">
        <v>519</v>
      </c>
      <c r="GB449" s="2"/>
      <c r="GC449" s="2"/>
      <c r="GD449" s="2">
        <v>1</v>
      </c>
      <c r="GE449" s="2"/>
      <c r="GF449" s="2">
        <v>-1509137893</v>
      </c>
      <c r="GG449" s="2">
        <v>2</v>
      </c>
      <c r="GH449" s="2">
        <v>4</v>
      </c>
      <c r="GI449" s="2">
        <v>-2</v>
      </c>
      <c r="GJ449" s="2">
        <v>0</v>
      </c>
      <c r="GK449" s="2">
        <v>0</v>
      </c>
      <c r="GL449" s="2">
        <f t="shared" si="498"/>
        <v>0</v>
      </c>
      <c r="GM449" s="2">
        <f t="shared" si="499"/>
        <v>62054.16</v>
      </c>
      <c r="GN449" s="2">
        <f t="shared" si="500"/>
        <v>0</v>
      </c>
      <c r="GO449" s="2">
        <f t="shared" si="501"/>
        <v>0</v>
      </c>
      <c r="GP449" s="2">
        <f t="shared" si="502"/>
        <v>0</v>
      </c>
      <c r="GQ449" s="2"/>
      <c r="GR449" s="2">
        <v>1</v>
      </c>
      <c r="GS449" s="2">
        <v>2</v>
      </c>
      <c r="GT449" s="2">
        <v>0</v>
      </c>
      <c r="GU449" s="2" t="s">
        <v>3</v>
      </c>
      <c r="GV449" s="2">
        <f t="shared" si="503"/>
        <v>0</v>
      </c>
      <c r="GW449" s="2">
        <v>1</v>
      </c>
      <c r="GX449" s="2">
        <f t="shared" si="504"/>
        <v>0</v>
      </c>
      <c r="GY449" s="2"/>
      <c r="GZ449" s="2"/>
      <c r="HA449" s="2">
        <v>0</v>
      </c>
      <c r="HB449" s="2">
        <v>0</v>
      </c>
      <c r="HC449" s="2">
        <f t="shared" si="505"/>
        <v>0</v>
      </c>
      <c r="HD449" s="2"/>
      <c r="HE449" s="2" t="s">
        <v>37</v>
      </c>
      <c r="HF449" s="2" t="s">
        <v>220</v>
      </c>
      <c r="HG449" s="2"/>
      <c r="HH449" s="2"/>
      <c r="HI449" s="2"/>
      <c r="HJ449" s="2"/>
      <c r="HK449" s="2"/>
      <c r="HL449" s="2"/>
      <c r="HM449" s="2" t="s">
        <v>3</v>
      </c>
      <c r="HN449" s="2" t="s">
        <v>3</v>
      </c>
      <c r="HO449" s="2" t="s">
        <v>3</v>
      </c>
      <c r="HP449" s="2" t="s">
        <v>3</v>
      </c>
      <c r="HQ449" s="2" t="s">
        <v>3</v>
      </c>
      <c r="HR449" s="2"/>
      <c r="HS449" s="2">
        <v>0</v>
      </c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>
        <v>0</v>
      </c>
      <c r="IL449" s="2"/>
      <c r="IM449" s="2"/>
      <c r="IN449" s="2"/>
      <c r="IO449" s="2"/>
      <c r="IP449" s="2"/>
      <c r="IQ449" s="2"/>
      <c r="IR449" s="2"/>
      <c r="IS449" s="2"/>
      <c r="IT449" s="2"/>
      <c r="IU449" s="2"/>
    </row>
    <row r="450" spans="1:255" x14ac:dyDescent="0.25">
      <c r="A450" s="3">
        <v>17</v>
      </c>
      <c r="B450" s="3">
        <v>1</v>
      </c>
      <c r="E450" s="3" t="s">
        <v>516</v>
      </c>
      <c r="F450" s="3" t="s">
        <v>517</v>
      </c>
      <c r="G450" s="3" t="s">
        <v>518</v>
      </c>
      <c r="H450" s="3" t="s">
        <v>216</v>
      </c>
      <c r="I450" s="3">
        <v>7</v>
      </c>
      <c r="J450" s="3">
        <v>0</v>
      </c>
      <c r="K450" s="3">
        <v>7</v>
      </c>
      <c r="O450" s="3">
        <f t="shared" si="481"/>
        <v>469749.99</v>
      </c>
      <c r="P450" s="3">
        <f t="shared" si="482"/>
        <v>469749.99</v>
      </c>
      <c r="Q450" s="3">
        <f t="shared" si="506"/>
        <v>0</v>
      </c>
      <c r="R450" s="3">
        <f t="shared" si="507"/>
        <v>0</v>
      </c>
      <c r="S450" s="3">
        <f t="shared" si="483"/>
        <v>0</v>
      </c>
      <c r="T450" s="3">
        <f t="shared" si="484"/>
        <v>0</v>
      </c>
      <c r="U450" s="3">
        <f t="shared" si="485"/>
        <v>0</v>
      </c>
      <c r="V450" s="3">
        <f t="shared" si="486"/>
        <v>0</v>
      </c>
      <c r="W450" s="3">
        <f t="shared" si="487"/>
        <v>0</v>
      </c>
      <c r="X450" s="3">
        <f t="shared" si="508"/>
        <v>0</v>
      </c>
      <c r="Y450" s="3">
        <f t="shared" si="509"/>
        <v>0</v>
      </c>
      <c r="AA450" s="3">
        <v>55944370</v>
      </c>
      <c r="AB450" s="3">
        <f t="shared" si="488"/>
        <v>8864.8799999999992</v>
      </c>
      <c r="AC450" s="3">
        <f t="shared" si="510"/>
        <v>8864.8799999999992</v>
      </c>
      <c r="AD450" s="3">
        <f t="shared" si="511"/>
        <v>0</v>
      </c>
      <c r="AE450" s="3">
        <f t="shared" si="512"/>
        <v>0</v>
      </c>
      <c r="AF450" s="3">
        <f t="shared" si="513"/>
        <v>0</v>
      </c>
      <c r="AG450" s="3">
        <f t="shared" si="489"/>
        <v>0</v>
      </c>
      <c r="AH450" s="3">
        <f t="shared" si="514"/>
        <v>0</v>
      </c>
      <c r="AI450" s="3">
        <f t="shared" si="515"/>
        <v>0</v>
      </c>
      <c r="AJ450" s="3">
        <f t="shared" si="490"/>
        <v>0</v>
      </c>
      <c r="AK450" s="3">
        <v>8864.880000000001</v>
      </c>
      <c r="AL450" s="3">
        <v>8864.880000000001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1</v>
      </c>
      <c r="AW450" s="3">
        <v>1</v>
      </c>
      <c r="AZ450" s="3">
        <v>1</v>
      </c>
      <c r="BA450" s="3">
        <v>1</v>
      </c>
      <c r="BB450" s="3">
        <v>1</v>
      </c>
      <c r="BC450" s="3">
        <v>7.57</v>
      </c>
      <c r="BD450" s="3" t="s">
        <v>3</v>
      </c>
      <c r="BE450" s="3" t="s">
        <v>3</v>
      </c>
      <c r="BF450" s="3" t="s">
        <v>3</v>
      </c>
      <c r="BG450" s="3" t="s">
        <v>3</v>
      </c>
      <c r="BH450" s="3">
        <v>3</v>
      </c>
      <c r="BI450" s="3">
        <v>3</v>
      </c>
      <c r="BJ450" s="3" t="s">
        <v>517</v>
      </c>
      <c r="BM450" s="3">
        <v>400007</v>
      </c>
      <c r="BN450" s="3">
        <v>0</v>
      </c>
      <c r="BO450" s="3" t="s">
        <v>3</v>
      </c>
      <c r="BP450" s="3">
        <v>0</v>
      </c>
      <c r="BQ450" s="3">
        <v>214</v>
      </c>
      <c r="BR450" s="3">
        <v>0</v>
      </c>
      <c r="BS450" s="3">
        <v>1</v>
      </c>
      <c r="BT450" s="3">
        <v>1</v>
      </c>
      <c r="BU450" s="3">
        <v>1</v>
      </c>
      <c r="BV450" s="3">
        <v>1</v>
      </c>
      <c r="BW450" s="3">
        <v>1</v>
      </c>
      <c r="BX450" s="3">
        <v>1</v>
      </c>
      <c r="BY450" s="3" t="s">
        <v>3</v>
      </c>
      <c r="BZ450" s="3">
        <v>0</v>
      </c>
      <c r="CA450" s="3">
        <v>0</v>
      </c>
      <c r="CB450" s="3" t="s">
        <v>3</v>
      </c>
      <c r="CE450" s="3">
        <v>1566</v>
      </c>
      <c r="CF450" s="3">
        <v>0</v>
      </c>
      <c r="CG450" s="3">
        <v>0</v>
      </c>
      <c r="CM450" s="3">
        <v>0</v>
      </c>
      <c r="CN450" s="3" t="s">
        <v>3</v>
      </c>
      <c r="CO450" s="3">
        <v>0</v>
      </c>
      <c r="CP450" s="3">
        <f t="shared" si="491"/>
        <v>469749.99</v>
      </c>
      <c r="CQ450" s="3">
        <f t="shared" si="492"/>
        <v>67107.14</v>
      </c>
      <c r="CR450" s="3">
        <f t="shared" si="516"/>
        <v>0</v>
      </c>
      <c r="CS450" s="3">
        <f t="shared" si="517"/>
        <v>0</v>
      </c>
      <c r="CT450" s="3">
        <f t="shared" si="493"/>
        <v>0</v>
      </c>
      <c r="CU450" s="3">
        <f t="shared" si="494"/>
        <v>0</v>
      </c>
      <c r="CV450" s="3">
        <f t="shared" si="495"/>
        <v>0</v>
      </c>
      <c r="CW450" s="3">
        <f t="shared" si="496"/>
        <v>0</v>
      </c>
      <c r="CX450" s="3">
        <f t="shared" si="497"/>
        <v>0</v>
      </c>
      <c r="CY450" s="3">
        <f t="shared" si="518"/>
        <v>0</v>
      </c>
      <c r="CZ450" s="3">
        <f t="shared" si="519"/>
        <v>0</v>
      </c>
      <c r="DC450" s="3" t="s">
        <v>3</v>
      </c>
      <c r="DD450" s="3" t="s">
        <v>3</v>
      </c>
      <c r="DE450" s="3" t="s">
        <v>3</v>
      </c>
      <c r="DF450" s="3" t="s">
        <v>3</v>
      </c>
      <c r="DG450" s="3" t="s">
        <v>3</v>
      </c>
      <c r="DH450" s="3" t="s">
        <v>3</v>
      </c>
      <c r="DI450" s="3" t="s">
        <v>3</v>
      </c>
      <c r="DJ450" s="3" t="s">
        <v>3</v>
      </c>
      <c r="DK450" s="3" t="s">
        <v>3</v>
      </c>
      <c r="DL450" s="3" t="s">
        <v>3</v>
      </c>
      <c r="DM450" s="3" t="s">
        <v>3</v>
      </c>
      <c r="DN450" s="3">
        <v>0</v>
      </c>
      <c r="DO450" s="3">
        <v>0</v>
      </c>
      <c r="DP450" s="3">
        <v>1</v>
      </c>
      <c r="DQ450" s="3">
        <v>1</v>
      </c>
      <c r="DU450" s="3">
        <v>1013</v>
      </c>
      <c r="DV450" s="3" t="s">
        <v>216</v>
      </c>
      <c r="DW450" s="3" t="s">
        <v>216</v>
      </c>
      <c r="DX450" s="3">
        <v>1</v>
      </c>
      <c r="DZ450" s="3" t="s">
        <v>3</v>
      </c>
      <c r="EA450" s="3" t="s">
        <v>3</v>
      </c>
      <c r="EB450" s="3" t="s">
        <v>3</v>
      </c>
      <c r="EC450" s="3" t="s">
        <v>3</v>
      </c>
      <c r="EE450" s="3">
        <v>55393904</v>
      </c>
      <c r="EF450" s="3">
        <v>214</v>
      </c>
      <c r="EG450" s="3" t="s">
        <v>217</v>
      </c>
      <c r="EH450" s="3">
        <v>0</v>
      </c>
      <c r="EI450" s="3" t="s">
        <v>3</v>
      </c>
      <c r="EJ450" s="3">
        <v>3</v>
      </c>
      <c r="EK450" s="3">
        <v>400007</v>
      </c>
      <c r="EL450" s="3" t="s">
        <v>217</v>
      </c>
      <c r="EM450" s="3" t="s">
        <v>218</v>
      </c>
      <c r="EO450" s="3" t="s">
        <v>3</v>
      </c>
      <c r="EQ450" s="3">
        <v>131088</v>
      </c>
      <c r="ER450" s="3">
        <v>0</v>
      </c>
      <c r="ES450" s="3">
        <v>8864.880000000001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EY450" s="3">
        <v>0</v>
      </c>
      <c r="EZ450" s="3">
        <v>5</v>
      </c>
      <c r="FC450" s="3">
        <v>1</v>
      </c>
      <c r="FD450" s="3">
        <v>18</v>
      </c>
      <c r="FF450" s="3">
        <v>78543.570000000007</v>
      </c>
      <c r="FQ450" s="3">
        <v>0</v>
      </c>
      <c r="FR450" s="3">
        <f t="shared" si="520"/>
        <v>469749.99</v>
      </c>
      <c r="FS450" s="3">
        <v>0</v>
      </c>
      <c r="FX450" s="3">
        <v>0</v>
      </c>
      <c r="FY450" s="3">
        <v>0</v>
      </c>
      <c r="GA450" s="3" t="s">
        <v>519</v>
      </c>
      <c r="GD450" s="3">
        <v>1</v>
      </c>
      <c r="GF450" s="3">
        <v>-1509137893</v>
      </c>
      <c r="GG450" s="3">
        <v>2</v>
      </c>
      <c r="GH450" s="3">
        <v>3</v>
      </c>
      <c r="GI450" s="3">
        <v>3</v>
      </c>
      <c r="GJ450" s="3">
        <v>0</v>
      </c>
      <c r="GK450" s="3">
        <v>0</v>
      </c>
      <c r="GL450" s="3">
        <f t="shared" si="498"/>
        <v>0</v>
      </c>
      <c r="GM450" s="3">
        <f t="shared" si="499"/>
        <v>469749.99</v>
      </c>
      <c r="GN450" s="3">
        <f t="shared" si="500"/>
        <v>0</v>
      </c>
      <c r="GO450" s="3">
        <f t="shared" si="501"/>
        <v>0</v>
      </c>
      <c r="GP450" s="3">
        <f t="shared" si="502"/>
        <v>0</v>
      </c>
      <c r="GR450" s="3">
        <v>1</v>
      </c>
      <c r="GS450" s="3">
        <v>1</v>
      </c>
      <c r="GT450" s="3">
        <v>0</v>
      </c>
      <c r="GU450" s="3" t="s">
        <v>3</v>
      </c>
      <c r="GV450" s="3">
        <f t="shared" si="503"/>
        <v>0</v>
      </c>
      <c r="GW450" s="3">
        <v>1</v>
      </c>
      <c r="GX450" s="3">
        <f t="shared" si="504"/>
        <v>0</v>
      </c>
      <c r="HA450" s="3">
        <v>0</v>
      </c>
      <c r="HB450" s="3">
        <v>0</v>
      </c>
      <c r="HC450" s="3">
        <f t="shared" si="505"/>
        <v>0</v>
      </c>
      <c r="HE450" s="3" t="s">
        <v>37</v>
      </c>
      <c r="HF450" s="3" t="s">
        <v>220</v>
      </c>
      <c r="HM450" s="3" t="s">
        <v>3</v>
      </c>
      <c r="HN450" s="3" t="s">
        <v>3</v>
      </c>
      <c r="HO450" s="3" t="s">
        <v>3</v>
      </c>
      <c r="HP450" s="3" t="s">
        <v>3</v>
      </c>
      <c r="HQ450" s="3" t="s">
        <v>3</v>
      </c>
      <c r="HS450" s="3">
        <v>0</v>
      </c>
      <c r="IK450" s="3">
        <v>0</v>
      </c>
    </row>
    <row r="451" spans="1:255" x14ac:dyDescent="0.25">
      <c r="A451" s="2">
        <v>17</v>
      </c>
      <c r="B451" s="2">
        <v>1</v>
      </c>
      <c r="C451" s="2"/>
      <c r="D451" s="2"/>
      <c r="E451" s="2" t="s">
        <v>520</v>
      </c>
      <c r="F451" s="2" t="s">
        <v>521</v>
      </c>
      <c r="G451" s="2" t="s">
        <v>522</v>
      </c>
      <c r="H451" s="2" t="s">
        <v>216</v>
      </c>
      <c r="I451" s="2">
        <v>1</v>
      </c>
      <c r="J451" s="2">
        <v>0</v>
      </c>
      <c r="K451" s="2">
        <v>1</v>
      </c>
      <c r="L451" s="2"/>
      <c r="M451" s="2"/>
      <c r="N451" s="2"/>
      <c r="O451" s="2">
        <f t="shared" si="481"/>
        <v>13366.42</v>
      </c>
      <c r="P451" s="2">
        <f t="shared" si="482"/>
        <v>13366.42</v>
      </c>
      <c r="Q451" s="2">
        <f t="shared" si="506"/>
        <v>0</v>
      </c>
      <c r="R451" s="2">
        <f t="shared" si="507"/>
        <v>0</v>
      </c>
      <c r="S451" s="2">
        <f t="shared" si="483"/>
        <v>0</v>
      </c>
      <c r="T451" s="2">
        <f t="shared" si="484"/>
        <v>0</v>
      </c>
      <c r="U451" s="2">
        <f t="shared" si="485"/>
        <v>0</v>
      </c>
      <c r="V451" s="2">
        <f t="shared" si="486"/>
        <v>0</v>
      </c>
      <c r="W451" s="2">
        <f t="shared" si="487"/>
        <v>0</v>
      </c>
      <c r="X451" s="2">
        <f t="shared" si="508"/>
        <v>0</v>
      </c>
      <c r="Y451" s="2">
        <f t="shared" si="509"/>
        <v>0</v>
      </c>
      <c r="Z451" s="2"/>
      <c r="AA451" s="2">
        <v>55944368</v>
      </c>
      <c r="AB451" s="2">
        <f t="shared" si="488"/>
        <v>13366.42</v>
      </c>
      <c r="AC451" s="2">
        <f t="shared" si="510"/>
        <v>13366.42</v>
      </c>
      <c r="AD451" s="2">
        <f t="shared" si="511"/>
        <v>0</v>
      </c>
      <c r="AE451" s="2">
        <f t="shared" si="512"/>
        <v>0</v>
      </c>
      <c r="AF451" s="2">
        <f t="shared" si="513"/>
        <v>0</v>
      </c>
      <c r="AG451" s="2">
        <f t="shared" si="489"/>
        <v>0</v>
      </c>
      <c r="AH451" s="2">
        <f t="shared" si="514"/>
        <v>0</v>
      </c>
      <c r="AI451" s="2">
        <f t="shared" si="515"/>
        <v>0</v>
      </c>
      <c r="AJ451" s="2">
        <f t="shared" si="490"/>
        <v>0</v>
      </c>
      <c r="AK451" s="2">
        <v>13366.42</v>
      </c>
      <c r="AL451" s="2">
        <v>13366.42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1</v>
      </c>
      <c r="AW451" s="2">
        <v>1</v>
      </c>
      <c r="AX451" s="2"/>
      <c r="AY451" s="2"/>
      <c r="AZ451" s="2">
        <v>1</v>
      </c>
      <c r="BA451" s="2">
        <v>1</v>
      </c>
      <c r="BB451" s="2">
        <v>1</v>
      </c>
      <c r="BC451" s="2">
        <v>1</v>
      </c>
      <c r="BD451" s="2" t="s">
        <v>3</v>
      </c>
      <c r="BE451" s="2" t="s">
        <v>3</v>
      </c>
      <c r="BF451" s="2" t="s">
        <v>3</v>
      </c>
      <c r="BG451" s="2" t="s">
        <v>3</v>
      </c>
      <c r="BH451" s="2">
        <v>3</v>
      </c>
      <c r="BI451" s="2">
        <v>3</v>
      </c>
      <c r="BJ451" s="2" t="s">
        <v>521</v>
      </c>
      <c r="BK451" s="2"/>
      <c r="BL451" s="2"/>
      <c r="BM451" s="2">
        <v>400007</v>
      </c>
      <c r="BN451" s="2">
        <v>0</v>
      </c>
      <c r="BO451" s="2" t="s">
        <v>3</v>
      </c>
      <c r="BP451" s="2">
        <v>0</v>
      </c>
      <c r="BQ451" s="2">
        <v>214</v>
      </c>
      <c r="BR451" s="2">
        <v>0</v>
      </c>
      <c r="BS451" s="2">
        <v>1</v>
      </c>
      <c r="BT451" s="2">
        <v>1</v>
      </c>
      <c r="BU451" s="2">
        <v>1</v>
      </c>
      <c r="BV451" s="2">
        <v>1</v>
      </c>
      <c r="BW451" s="2">
        <v>1</v>
      </c>
      <c r="BX451" s="2">
        <v>1</v>
      </c>
      <c r="BY451" s="2" t="s">
        <v>3</v>
      </c>
      <c r="BZ451" s="2">
        <v>0</v>
      </c>
      <c r="CA451" s="2">
        <v>0</v>
      </c>
      <c r="CB451" s="2" t="s">
        <v>3</v>
      </c>
      <c r="CC451" s="2"/>
      <c r="CD451" s="2"/>
      <c r="CE451" s="2">
        <v>1566</v>
      </c>
      <c r="CF451" s="2">
        <v>0</v>
      </c>
      <c r="CG451" s="2">
        <v>0</v>
      </c>
      <c r="CH451" s="2"/>
      <c r="CI451" s="2"/>
      <c r="CJ451" s="2"/>
      <c r="CK451" s="2"/>
      <c r="CL451" s="2"/>
      <c r="CM451" s="2">
        <v>0</v>
      </c>
      <c r="CN451" s="2" t="s">
        <v>3</v>
      </c>
      <c r="CO451" s="2">
        <v>0</v>
      </c>
      <c r="CP451" s="2">
        <f t="shared" si="491"/>
        <v>13366.42</v>
      </c>
      <c r="CQ451" s="2">
        <f t="shared" si="492"/>
        <v>13366.42</v>
      </c>
      <c r="CR451" s="2">
        <f t="shared" si="516"/>
        <v>0</v>
      </c>
      <c r="CS451" s="2">
        <f t="shared" si="517"/>
        <v>0</v>
      </c>
      <c r="CT451" s="2">
        <f t="shared" si="493"/>
        <v>0</v>
      </c>
      <c r="CU451" s="2">
        <f t="shared" si="494"/>
        <v>0</v>
      </c>
      <c r="CV451" s="2">
        <f t="shared" si="495"/>
        <v>0</v>
      </c>
      <c r="CW451" s="2">
        <f t="shared" si="496"/>
        <v>0</v>
      </c>
      <c r="CX451" s="2">
        <f t="shared" si="497"/>
        <v>0</v>
      </c>
      <c r="CY451" s="2">
        <f t="shared" si="518"/>
        <v>0</v>
      </c>
      <c r="CZ451" s="2">
        <f t="shared" si="519"/>
        <v>0</v>
      </c>
      <c r="DA451" s="2"/>
      <c r="DB451" s="2"/>
      <c r="DC451" s="2" t="s">
        <v>3</v>
      </c>
      <c r="DD451" s="2" t="s">
        <v>3</v>
      </c>
      <c r="DE451" s="2" t="s">
        <v>3</v>
      </c>
      <c r="DF451" s="2" t="s">
        <v>3</v>
      </c>
      <c r="DG451" s="2" t="s">
        <v>3</v>
      </c>
      <c r="DH451" s="2" t="s">
        <v>3</v>
      </c>
      <c r="DI451" s="2" t="s">
        <v>3</v>
      </c>
      <c r="DJ451" s="2" t="s">
        <v>3</v>
      </c>
      <c r="DK451" s="2" t="s">
        <v>3</v>
      </c>
      <c r="DL451" s="2" t="s">
        <v>3</v>
      </c>
      <c r="DM451" s="2" t="s">
        <v>3</v>
      </c>
      <c r="DN451" s="2">
        <v>0</v>
      </c>
      <c r="DO451" s="2">
        <v>0</v>
      </c>
      <c r="DP451" s="2">
        <v>1</v>
      </c>
      <c r="DQ451" s="2">
        <v>1</v>
      </c>
      <c r="DR451" s="2"/>
      <c r="DS451" s="2"/>
      <c r="DT451" s="2"/>
      <c r="DU451" s="2">
        <v>1013</v>
      </c>
      <c r="DV451" s="2" t="s">
        <v>216</v>
      </c>
      <c r="DW451" s="2" t="s">
        <v>216</v>
      </c>
      <c r="DX451" s="2">
        <v>1</v>
      </c>
      <c r="DY451" s="2"/>
      <c r="DZ451" s="2" t="s">
        <v>3</v>
      </c>
      <c r="EA451" s="2" t="s">
        <v>3</v>
      </c>
      <c r="EB451" s="2" t="s">
        <v>3</v>
      </c>
      <c r="EC451" s="2" t="s">
        <v>3</v>
      </c>
      <c r="ED451" s="2"/>
      <c r="EE451" s="2">
        <v>55393904</v>
      </c>
      <c r="EF451" s="2">
        <v>214</v>
      </c>
      <c r="EG451" s="2" t="s">
        <v>217</v>
      </c>
      <c r="EH451" s="2">
        <v>0</v>
      </c>
      <c r="EI451" s="2" t="s">
        <v>3</v>
      </c>
      <c r="EJ451" s="2">
        <v>3</v>
      </c>
      <c r="EK451" s="2">
        <v>400007</v>
      </c>
      <c r="EL451" s="2" t="s">
        <v>217</v>
      </c>
      <c r="EM451" s="2" t="s">
        <v>218</v>
      </c>
      <c r="EN451" s="2"/>
      <c r="EO451" s="2" t="s">
        <v>3</v>
      </c>
      <c r="EP451" s="2"/>
      <c r="EQ451" s="2">
        <v>131088</v>
      </c>
      <c r="ER451" s="2">
        <v>0</v>
      </c>
      <c r="ES451" s="2">
        <v>13366.42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>
        <v>0</v>
      </c>
      <c r="FR451" s="2">
        <f t="shared" si="520"/>
        <v>13366.42</v>
      </c>
      <c r="FS451" s="2">
        <v>0</v>
      </c>
      <c r="FT451" s="2"/>
      <c r="FU451" s="2"/>
      <c r="FV451" s="2"/>
      <c r="FW451" s="2"/>
      <c r="FX451" s="2">
        <v>0</v>
      </c>
      <c r="FY451" s="2">
        <v>0</v>
      </c>
      <c r="FZ451" s="2"/>
      <c r="GA451" s="2" t="s">
        <v>523</v>
      </c>
      <c r="GB451" s="2"/>
      <c r="GC451" s="2"/>
      <c r="GD451" s="2">
        <v>1</v>
      </c>
      <c r="GE451" s="2"/>
      <c r="GF451" s="2">
        <v>-1657037110</v>
      </c>
      <c r="GG451" s="2">
        <v>2</v>
      </c>
      <c r="GH451" s="2">
        <v>4</v>
      </c>
      <c r="GI451" s="2">
        <v>-2</v>
      </c>
      <c r="GJ451" s="2">
        <v>0</v>
      </c>
      <c r="GK451" s="2">
        <v>0</v>
      </c>
      <c r="GL451" s="2">
        <f t="shared" si="498"/>
        <v>0</v>
      </c>
      <c r="GM451" s="2">
        <f t="shared" si="499"/>
        <v>13366.42</v>
      </c>
      <c r="GN451" s="2">
        <f t="shared" si="500"/>
        <v>0</v>
      </c>
      <c r="GO451" s="2">
        <f t="shared" si="501"/>
        <v>0</v>
      </c>
      <c r="GP451" s="2">
        <f t="shared" si="502"/>
        <v>0</v>
      </c>
      <c r="GQ451" s="2"/>
      <c r="GR451" s="2">
        <v>1</v>
      </c>
      <c r="GS451" s="2">
        <v>2</v>
      </c>
      <c r="GT451" s="2">
        <v>0</v>
      </c>
      <c r="GU451" s="2" t="s">
        <v>3</v>
      </c>
      <c r="GV451" s="2">
        <f t="shared" si="503"/>
        <v>0</v>
      </c>
      <c r="GW451" s="2">
        <v>1</v>
      </c>
      <c r="GX451" s="2">
        <f t="shared" si="504"/>
        <v>0</v>
      </c>
      <c r="GY451" s="2"/>
      <c r="GZ451" s="2"/>
      <c r="HA451" s="2">
        <v>0</v>
      </c>
      <c r="HB451" s="2">
        <v>0</v>
      </c>
      <c r="HC451" s="2">
        <f t="shared" si="505"/>
        <v>0</v>
      </c>
      <c r="HD451" s="2"/>
      <c r="HE451" s="2" t="s">
        <v>37</v>
      </c>
      <c r="HF451" s="2" t="s">
        <v>220</v>
      </c>
      <c r="HG451" s="2"/>
      <c r="HH451" s="2"/>
      <c r="HI451" s="2"/>
      <c r="HJ451" s="2"/>
      <c r="HK451" s="2"/>
      <c r="HL451" s="2"/>
      <c r="HM451" s="2" t="s">
        <v>3</v>
      </c>
      <c r="HN451" s="2" t="s">
        <v>3</v>
      </c>
      <c r="HO451" s="2" t="s">
        <v>3</v>
      </c>
      <c r="HP451" s="2" t="s">
        <v>3</v>
      </c>
      <c r="HQ451" s="2" t="s">
        <v>3</v>
      </c>
      <c r="HR451" s="2"/>
      <c r="HS451" s="2">
        <v>0</v>
      </c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>
        <v>0</v>
      </c>
      <c r="IL451" s="2"/>
      <c r="IM451" s="2"/>
      <c r="IN451" s="2"/>
      <c r="IO451" s="2"/>
      <c r="IP451" s="2"/>
      <c r="IQ451" s="2"/>
      <c r="IR451" s="2"/>
      <c r="IS451" s="2"/>
      <c r="IT451" s="2"/>
      <c r="IU451" s="2"/>
    </row>
    <row r="452" spans="1:255" x14ac:dyDescent="0.25">
      <c r="A452" s="3">
        <v>17</v>
      </c>
      <c r="B452" s="3">
        <v>1</v>
      </c>
      <c r="E452" s="3" t="s">
        <v>520</v>
      </c>
      <c r="F452" s="3" t="s">
        <v>521</v>
      </c>
      <c r="G452" s="3" t="s">
        <v>522</v>
      </c>
      <c r="H452" s="3" t="s">
        <v>216</v>
      </c>
      <c r="I452" s="3">
        <v>1</v>
      </c>
      <c r="J452" s="3">
        <v>0</v>
      </c>
      <c r="K452" s="3">
        <v>1</v>
      </c>
      <c r="O452" s="3">
        <f t="shared" si="481"/>
        <v>101183.8</v>
      </c>
      <c r="P452" s="3">
        <f t="shared" si="482"/>
        <v>101183.8</v>
      </c>
      <c r="Q452" s="3">
        <f t="shared" si="506"/>
        <v>0</v>
      </c>
      <c r="R452" s="3">
        <f t="shared" si="507"/>
        <v>0</v>
      </c>
      <c r="S452" s="3">
        <f t="shared" si="483"/>
        <v>0</v>
      </c>
      <c r="T452" s="3">
        <f t="shared" si="484"/>
        <v>0</v>
      </c>
      <c r="U452" s="3">
        <f t="shared" si="485"/>
        <v>0</v>
      </c>
      <c r="V452" s="3">
        <f t="shared" si="486"/>
        <v>0</v>
      </c>
      <c r="W452" s="3">
        <f t="shared" si="487"/>
        <v>0</v>
      </c>
      <c r="X452" s="3">
        <f t="shared" si="508"/>
        <v>0</v>
      </c>
      <c r="Y452" s="3">
        <f t="shared" si="509"/>
        <v>0</v>
      </c>
      <c r="AA452" s="3">
        <v>55944370</v>
      </c>
      <c r="AB452" s="3">
        <f t="shared" si="488"/>
        <v>13366.42</v>
      </c>
      <c r="AC452" s="3">
        <f t="shared" si="510"/>
        <v>13366.42</v>
      </c>
      <c r="AD452" s="3">
        <f t="shared" si="511"/>
        <v>0</v>
      </c>
      <c r="AE452" s="3">
        <f t="shared" si="512"/>
        <v>0</v>
      </c>
      <c r="AF452" s="3">
        <f t="shared" si="513"/>
        <v>0</v>
      </c>
      <c r="AG452" s="3">
        <f t="shared" si="489"/>
        <v>0</v>
      </c>
      <c r="AH452" s="3">
        <f t="shared" si="514"/>
        <v>0</v>
      </c>
      <c r="AI452" s="3">
        <f t="shared" si="515"/>
        <v>0</v>
      </c>
      <c r="AJ452" s="3">
        <f t="shared" si="490"/>
        <v>0</v>
      </c>
      <c r="AK452" s="3">
        <v>13366.42</v>
      </c>
      <c r="AL452" s="3">
        <v>13366.42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1</v>
      </c>
      <c r="AW452" s="3">
        <v>1</v>
      </c>
      <c r="AZ452" s="3">
        <v>1</v>
      </c>
      <c r="BA452" s="3">
        <v>1</v>
      </c>
      <c r="BB452" s="3">
        <v>1</v>
      </c>
      <c r="BC452" s="3">
        <v>7.57</v>
      </c>
      <c r="BD452" s="3" t="s">
        <v>3</v>
      </c>
      <c r="BE452" s="3" t="s">
        <v>3</v>
      </c>
      <c r="BF452" s="3" t="s">
        <v>3</v>
      </c>
      <c r="BG452" s="3" t="s">
        <v>3</v>
      </c>
      <c r="BH452" s="3">
        <v>3</v>
      </c>
      <c r="BI452" s="3">
        <v>3</v>
      </c>
      <c r="BJ452" s="3" t="s">
        <v>521</v>
      </c>
      <c r="BM452" s="3">
        <v>400007</v>
      </c>
      <c r="BN452" s="3">
        <v>0</v>
      </c>
      <c r="BO452" s="3" t="s">
        <v>3</v>
      </c>
      <c r="BP452" s="3">
        <v>0</v>
      </c>
      <c r="BQ452" s="3">
        <v>214</v>
      </c>
      <c r="BR452" s="3">
        <v>0</v>
      </c>
      <c r="BS452" s="3">
        <v>1</v>
      </c>
      <c r="BT452" s="3">
        <v>1</v>
      </c>
      <c r="BU452" s="3">
        <v>1</v>
      </c>
      <c r="BV452" s="3">
        <v>1</v>
      </c>
      <c r="BW452" s="3">
        <v>1</v>
      </c>
      <c r="BX452" s="3">
        <v>1</v>
      </c>
      <c r="BY452" s="3" t="s">
        <v>3</v>
      </c>
      <c r="BZ452" s="3">
        <v>0</v>
      </c>
      <c r="CA452" s="3">
        <v>0</v>
      </c>
      <c r="CB452" s="3" t="s">
        <v>3</v>
      </c>
      <c r="CE452" s="3">
        <v>1566</v>
      </c>
      <c r="CF452" s="3">
        <v>0</v>
      </c>
      <c r="CG452" s="3">
        <v>0</v>
      </c>
      <c r="CM452" s="3">
        <v>0</v>
      </c>
      <c r="CN452" s="3" t="s">
        <v>3</v>
      </c>
      <c r="CO452" s="3">
        <v>0</v>
      </c>
      <c r="CP452" s="3">
        <f t="shared" si="491"/>
        <v>101183.8</v>
      </c>
      <c r="CQ452" s="3">
        <f t="shared" si="492"/>
        <v>101183.8</v>
      </c>
      <c r="CR452" s="3">
        <f t="shared" si="516"/>
        <v>0</v>
      </c>
      <c r="CS452" s="3">
        <f t="shared" si="517"/>
        <v>0</v>
      </c>
      <c r="CT452" s="3">
        <f t="shared" si="493"/>
        <v>0</v>
      </c>
      <c r="CU452" s="3">
        <f t="shared" si="494"/>
        <v>0</v>
      </c>
      <c r="CV452" s="3">
        <f t="shared" si="495"/>
        <v>0</v>
      </c>
      <c r="CW452" s="3">
        <f t="shared" si="496"/>
        <v>0</v>
      </c>
      <c r="CX452" s="3">
        <f t="shared" si="497"/>
        <v>0</v>
      </c>
      <c r="CY452" s="3">
        <f t="shared" si="518"/>
        <v>0</v>
      </c>
      <c r="CZ452" s="3">
        <f t="shared" si="519"/>
        <v>0</v>
      </c>
      <c r="DC452" s="3" t="s">
        <v>3</v>
      </c>
      <c r="DD452" s="3" t="s">
        <v>3</v>
      </c>
      <c r="DE452" s="3" t="s">
        <v>3</v>
      </c>
      <c r="DF452" s="3" t="s">
        <v>3</v>
      </c>
      <c r="DG452" s="3" t="s">
        <v>3</v>
      </c>
      <c r="DH452" s="3" t="s">
        <v>3</v>
      </c>
      <c r="DI452" s="3" t="s">
        <v>3</v>
      </c>
      <c r="DJ452" s="3" t="s">
        <v>3</v>
      </c>
      <c r="DK452" s="3" t="s">
        <v>3</v>
      </c>
      <c r="DL452" s="3" t="s">
        <v>3</v>
      </c>
      <c r="DM452" s="3" t="s">
        <v>3</v>
      </c>
      <c r="DN452" s="3">
        <v>0</v>
      </c>
      <c r="DO452" s="3">
        <v>0</v>
      </c>
      <c r="DP452" s="3">
        <v>1</v>
      </c>
      <c r="DQ452" s="3">
        <v>1</v>
      </c>
      <c r="DU452" s="3">
        <v>1013</v>
      </c>
      <c r="DV452" s="3" t="s">
        <v>216</v>
      </c>
      <c r="DW452" s="3" t="s">
        <v>216</v>
      </c>
      <c r="DX452" s="3">
        <v>1</v>
      </c>
      <c r="DZ452" s="3" t="s">
        <v>3</v>
      </c>
      <c r="EA452" s="3" t="s">
        <v>3</v>
      </c>
      <c r="EB452" s="3" t="s">
        <v>3</v>
      </c>
      <c r="EC452" s="3" t="s">
        <v>3</v>
      </c>
      <c r="EE452" s="3">
        <v>55393904</v>
      </c>
      <c r="EF452" s="3">
        <v>214</v>
      </c>
      <c r="EG452" s="3" t="s">
        <v>217</v>
      </c>
      <c r="EH452" s="3">
        <v>0</v>
      </c>
      <c r="EI452" s="3" t="s">
        <v>3</v>
      </c>
      <c r="EJ452" s="3">
        <v>3</v>
      </c>
      <c r="EK452" s="3">
        <v>400007</v>
      </c>
      <c r="EL452" s="3" t="s">
        <v>217</v>
      </c>
      <c r="EM452" s="3" t="s">
        <v>218</v>
      </c>
      <c r="EO452" s="3" t="s">
        <v>3</v>
      </c>
      <c r="EQ452" s="3">
        <v>131088</v>
      </c>
      <c r="ER452" s="3">
        <v>0</v>
      </c>
      <c r="ES452" s="3">
        <v>13366.42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5</v>
      </c>
      <c r="FC452" s="3">
        <v>1</v>
      </c>
      <c r="FD452" s="3">
        <v>18</v>
      </c>
      <c r="FF452" s="3">
        <v>118427.61</v>
      </c>
      <c r="FQ452" s="3">
        <v>0</v>
      </c>
      <c r="FR452" s="3">
        <f t="shared" si="520"/>
        <v>101183.8</v>
      </c>
      <c r="FS452" s="3">
        <v>0</v>
      </c>
      <c r="FX452" s="3">
        <v>0</v>
      </c>
      <c r="FY452" s="3">
        <v>0</v>
      </c>
      <c r="GA452" s="3" t="s">
        <v>523</v>
      </c>
      <c r="GD452" s="3">
        <v>1</v>
      </c>
      <c r="GF452" s="3">
        <v>-1657037110</v>
      </c>
      <c r="GG452" s="3">
        <v>2</v>
      </c>
      <c r="GH452" s="3">
        <v>3</v>
      </c>
      <c r="GI452" s="3">
        <v>3</v>
      </c>
      <c r="GJ452" s="3">
        <v>0</v>
      </c>
      <c r="GK452" s="3">
        <v>0</v>
      </c>
      <c r="GL452" s="3">
        <f t="shared" si="498"/>
        <v>0</v>
      </c>
      <c r="GM452" s="3">
        <f t="shared" si="499"/>
        <v>101183.8</v>
      </c>
      <c r="GN452" s="3">
        <f t="shared" si="500"/>
        <v>0</v>
      </c>
      <c r="GO452" s="3">
        <f t="shared" si="501"/>
        <v>0</v>
      </c>
      <c r="GP452" s="3">
        <f t="shared" si="502"/>
        <v>0</v>
      </c>
      <c r="GR452" s="3">
        <v>1</v>
      </c>
      <c r="GS452" s="3">
        <v>1</v>
      </c>
      <c r="GT452" s="3">
        <v>0</v>
      </c>
      <c r="GU452" s="3" t="s">
        <v>3</v>
      </c>
      <c r="GV452" s="3">
        <f t="shared" si="503"/>
        <v>0</v>
      </c>
      <c r="GW452" s="3">
        <v>1</v>
      </c>
      <c r="GX452" s="3">
        <f t="shared" si="504"/>
        <v>0</v>
      </c>
      <c r="HA452" s="3">
        <v>0</v>
      </c>
      <c r="HB452" s="3">
        <v>0</v>
      </c>
      <c r="HC452" s="3">
        <f t="shared" si="505"/>
        <v>0</v>
      </c>
      <c r="HE452" s="3" t="s">
        <v>37</v>
      </c>
      <c r="HF452" s="3" t="s">
        <v>220</v>
      </c>
      <c r="HM452" s="3" t="s">
        <v>3</v>
      </c>
      <c r="HN452" s="3" t="s">
        <v>3</v>
      </c>
      <c r="HO452" s="3" t="s">
        <v>3</v>
      </c>
      <c r="HP452" s="3" t="s">
        <v>3</v>
      </c>
      <c r="HQ452" s="3" t="s">
        <v>3</v>
      </c>
      <c r="HS452" s="3">
        <v>0</v>
      </c>
      <c r="IK452" s="3">
        <v>0</v>
      </c>
    </row>
    <row r="453" spans="1:255" x14ac:dyDescent="0.25">
      <c r="A453" s="2">
        <v>17</v>
      </c>
      <c r="B453" s="2">
        <v>1</v>
      </c>
      <c r="C453" s="2">
        <f>ROW(SmtRes!A554)</f>
        <v>554</v>
      </c>
      <c r="D453" s="2">
        <f>ROW(EtalonRes!A713)</f>
        <v>713</v>
      </c>
      <c r="E453" s="2" t="s">
        <v>524</v>
      </c>
      <c r="F453" s="2" t="s">
        <v>25</v>
      </c>
      <c r="G453" s="2" t="s">
        <v>207</v>
      </c>
      <c r="H453" s="2" t="s">
        <v>27</v>
      </c>
      <c r="I453" s="2">
        <f>ROUND(24+6,9)</f>
        <v>30</v>
      </c>
      <c r="J453" s="2">
        <v>0</v>
      </c>
      <c r="K453" s="2">
        <f>ROUND(24+6,9)</f>
        <v>30</v>
      </c>
      <c r="L453" s="2"/>
      <c r="M453" s="2"/>
      <c r="N453" s="2"/>
      <c r="O453" s="2">
        <f t="shared" si="481"/>
        <v>254.42</v>
      </c>
      <c r="P453" s="2">
        <f t="shared" si="482"/>
        <v>0</v>
      </c>
      <c r="Q453" s="2">
        <f>(ROUND((ROUND((((ET453*1.2))*AV453*I453),2)*BB453),2)+ROUND((ROUND(((AE453-((EU453*1.2)))*AV453*I453),2)*BS453),2))</f>
        <v>0</v>
      </c>
      <c r="R453" s="2">
        <f>(ROUND((ROUND((((EU453*1.2))*AV453*I453),2)*BS453),2)+ROUND((ROUND(((AE453-((EU453*1.2)))*AV453*I453),2)*BS453),2))</f>
        <v>0</v>
      </c>
      <c r="S453" s="2">
        <f t="shared" si="483"/>
        <v>254.42</v>
      </c>
      <c r="T453" s="2">
        <f t="shared" si="484"/>
        <v>0</v>
      </c>
      <c r="U453" s="2">
        <f t="shared" si="485"/>
        <v>19.599839999999997</v>
      </c>
      <c r="V453" s="2">
        <f t="shared" si="486"/>
        <v>0</v>
      </c>
      <c r="W453" s="2">
        <f t="shared" si="487"/>
        <v>0</v>
      </c>
      <c r="X453" s="2">
        <f>(ROUND((((S453+ROUND((ROUND((((EU453*1.2))*AV453*I453),2)*BS453),2))*AT453)/100),2)+ROUND(((ROUND((ROUND(((AE453-((EU453*1.2)))*AV453*I453),2)*BS453),2)*AT453)/100),2))</f>
        <v>228.98</v>
      </c>
      <c r="Y453" s="2">
        <f>(ROUND((((S453+ROUND((ROUND((((EU453*1.2))*AV453*I453),2)*BS453),2))*AU453)/100),2)+ROUND(((ROUND((ROUND(((AE453-((EU453*1.2)))*AV453*I453),2)*BS453),2)*AU453)/100),2))</f>
        <v>117.03</v>
      </c>
      <c r="Z453" s="2"/>
      <c r="AA453" s="2">
        <v>55944368</v>
      </c>
      <c r="AB453" s="2">
        <f t="shared" si="488"/>
        <v>8.1</v>
      </c>
      <c r="AC453" s="2">
        <f>ROUND(((ES453*1)),6)</f>
        <v>0</v>
      </c>
      <c r="AD453" s="2">
        <f>ROUND(((((ET453*1.2))-((EU453*1.2)))+AE453),6)</f>
        <v>0</v>
      </c>
      <c r="AE453" s="2">
        <f>ROUND(((EU453*1.2)),6)</f>
        <v>0</v>
      </c>
      <c r="AF453" s="2">
        <f>ROUND(((EV453*1.2)),6)</f>
        <v>8.1</v>
      </c>
      <c r="AG453" s="2">
        <f t="shared" si="489"/>
        <v>0</v>
      </c>
      <c r="AH453" s="2">
        <f>((EW453*1.2))</f>
        <v>0.624</v>
      </c>
      <c r="AI453" s="2">
        <f>((EX453*1.2))</f>
        <v>0</v>
      </c>
      <c r="AJ453" s="2">
        <f t="shared" si="490"/>
        <v>0</v>
      </c>
      <c r="AK453" s="2">
        <v>6.75</v>
      </c>
      <c r="AL453" s="2">
        <v>0</v>
      </c>
      <c r="AM453" s="2">
        <v>0</v>
      </c>
      <c r="AN453" s="2">
        <v>0</v>
      </c>
      <c r="AO453" s="2">
        <v>6.75</v>
      </c>
      <c r="AP453" s="2">
        <v>0</v>
      </c>
      <c r="AQ453" s="2">
        <v>0.52</v>
      </c>
      <c r="AR453" s="2">
        <v>0</v>
      </c>
      <c r="AS453" s="2">
        <v>0</v>
      </c>
      <c r="AT453" s="2">
        <v>90</v>
      </c>
      <c r="AU453" s="2">
        <v>46</v>
      </c>
      <c r="AV453" s="2">
        <v>1.0469999999999999</v>
      </c>
      <c r="AW453" s="2">
        <v>1</v>
      </c>
      <c r="AX453" s="2"/>
      <c r="AY453" s="2"/>
      <c r="AZ453" s="2">
        <v>1</v>
      </c>
      <c r="BA453" s="2">
        <v>1</v>
      </c>
      <c r="BB453" s="2">
        <v>1</v>
      </c>
      <c r="BC453" s="2">
        <v>1</v>
      </c>
      <c r="BD453" s="2" t="s">
        <v>3</v>
      </c>
      <c r="BE453" s="2" t="s">
        <v>3</v>
      </c>
      <c r="BF453" s="2" t="s">
        <v>3</v>
      </c>
      <c r="BG453" s="2" t="s">
        <v>3</v>
      </c>
      <c r="BH453" s="2">
        <v>0</v>
      </c>
      <c r="BI453" s="2">
        <v>2</v>
      </c>
      <c r="BJ453" s="2" t="s">
        <v>28</v>
      </c>
      <c r="BK453" s="2"/>
      <c r="BL453" s="2"/>
      <c r="BM453" s="2">
        <v>72</v>
      </c>
      <c r="BN453" s="2">
        <v>0</v>
      </c>
      <c r="BO453" s="2" t="s">
        <v>25</v>
      </c>
      <c r="BP453" s="2">
        <v>1</v>
      </c>
      <c r="BQ453" s="2">
        <v>40</v>
      </c>
      <c r="BR453" s="2">
        <v>0</v>
      </c>
      <c r="BS453" s="2">
        <v>1</v>
      </c>
      <c r="BT453" s="2">
        <v>1</v>
      </c>
      <c r="BU453" s="2">
        <v>1</v>
      </c>
      <c r="BV453" s="2">
        <v>1</v>
      </c>
      <c r="BW453" s="2">
        <v>1</v>
      </c>
      <c r="BX453" s="2">
        <v>1</v>
      </c>
      <c r="BY453" s="2" t="s">
        <v>3</v>
      </c>
      <c r="BZ453" s="2">
        <v>90</v>
      </c>
      <c r="CA453" s="2">
        <v>46</v>
      </c>
      <c r="CB453" s="2" t="s">
        <v>3</v>
      </c>
      <c r="CC453" s="2"/>
      <c r="CD453" s="2"/>
      <c r="CE453" s="2">
        <v>1566</v>
      </c>
      <c r="CF453" s="2">
        <v>0</v>
      </c>
      <c r="CG453" s="2">
        <v>0</v>
      </c>
      <c r="CH453" s="2"/>
      <c r="CI453" s="2"/>
      <c r="CJ453" s="2"/>
      <c r="CK453" s="2"/>
      <c r="CL453" s="2"/>
      <c r="CM453" s="2">
        <v>0</v>
      </c>
      <c r="CN453" s="2" t="s">
        <v>1356</v>
      </c>
      <c r="CO453" s="2">
        <v>0</v>
      </c>
      <c r="CP453" s="2">
        <f t="shared" si="491"/>
        <v>254.42</v>
      </c>
      <c r="CQ453" s="2">
        <f t="shared" si="492"/>
        <v>0</v>
      </c>
      <c r="CR453" s="2">
        <f>(ROUND((ROUND((((ET453*1.2))*AV453*1),2)*BB453),2)+ROUND((ROUND(((AE453-((EU453*1.2)))*AV453*1),2)*BS453),2))</f>
        <v>0</v>
      </c>
      <c r="CS453" s="2">
        <f>(ROUND((ROUND((((EU453*1.2))*AV453*1),2)*BS453),2)+ROUND((ROUND(((AE453-((EU453*1.2)))*AV453*1),2)*BS453),2))</f>
        <v>0</v>
      </c>
      <c r="CT453" s="2">
        <f t="shared" si="493"/>
        <v>8.48</v>
      </c>
      <c r="CU453" s="2">
        <f t="shared" si="494"/>
        <v>0</v>
      </c>
      <c r="CV453" s="2">
        <f t="shared" si="495"/>
        <v>0.65332799999999991</v>
      </c>
      <c r="CW453" s="2">
        <f t="shared" si="496"/>
        <v>0</v>
      </c>
      <c r="CX453" s="2">
        <f t="shared" si="497"/>
        <v>0</v>
      </c>
      <c r="CY453" s="2">
        <f>(ROUND((((S453+ROUND((ROUND((((EU453*1.2))*AV453*1),2)*BS453),2))*AT453)/100),2)+ROUND(((ROUND((ROUND(((AE453-((EU453*1.2)))*AV453*1),2)*BS453),2)*AT453)/100),2))</f>
        <v>228.98</v>
      </c>
      <c r="CZ453" s="2">
        <f>(ROUND((((S453+ROUND((ROUND((((EU453*1.2))*AV453*1),2)*BS453),2))*AU453)/100),2)+ROUND(((ROUND((ROUND(((AE453-((EU453*1.2)))*AV453*1),2)*BS453),2)*AU453)/100),2))</f>
        <v>117.03</v>
      </c>
      <c r="DA453" s="2"/>
      <c r="DB453" s="2">
        <v>165</v>
      </c>
      <c r="DC453" s="2" t="s">
        <v>3</v>
      </c>
      <c r="DD453" s="2" t="s">
        <v>82</v>
      </c>
      <c r="DE453" s="2" t="s">
        <v>83</v>
      </c>
      <c r="DF453" s="2" t="s">
        <v>83</v>
      </c>
      <c r="DG453" s="2" t="s">
        <v>83</v>
      </c>
      <c r="DH453" s="2" t="s">
        <v>3</v>
      </c>
      <c r="DI453" s="2" t="s">
        <v>83</v>
      </c>
      <c r="DJ453" s="2" t="s">
        <v>83</v>
      </c>
      <c r="DK453" s="2" t="s">
        <v>3</v>
      </c>
      <c r="DL453" s="2" t="s">
        <v>3</v>
      </c>
      <c r="DM453" s="2" t="s">
        <v>3</v>
      </c>
      <c r="DN453" s="2">
        <v>0</v>
      </c>
      <c r="DO453" s="2">
        <v>0</v>
      </c>
      <c r="DP453" s="2">
        <v>1</v>
      </c>
      <c r="DQ453" s="2">
        <v>1</v>
      </c>
      <c r="DR453" s="2"/>
      <c r="DS453" s="2"/>
      <c r="DT453" s="2"/>
      <c r="DU453" s="2">
        <v>1013</v>
      </c>
      <c r="DV453" s="2" t="s">
        <v>27</v>
      </c>
      <c r="DW453" s="2" t="s">
        <v>27</v>
      </c>
      <c r="DX453" s="2">
        <v>1</v>
      </c>
      <c r="DY453" s="2"/>
      <c r="DZ453" s="2" t="s">
        <v>3</v>
      </c>
      <c r="EA453" s="2" t="s">
        <v>3</v>
      </c>
      <c r="EB453" s="2" t="s">
        <v>3</v>
      </c>
      <c r="EC453" s="2" t="s">
        <v>3</v>
      </c>
      <c r="ED453" s="2"/>
      <c r="EE453" s="2">
        <v>55393976</v>
      </c>
      <c r="EF453" s="2">
        <v>40</v>
      </c>
      <c r="EG453" s="2" t="s">
        <v>31</v>
      </c>
      <c r="EH453" s="2">
        <v>0</v>
      </c>
      <c r="EI453" s="2" t="s">
        <v>3</v>
      </c>
      <c r="EJ453" s="2">
        <v>2</v>
      </c>
      <c r="EK453" s="2">
        <v>72</v>
      </c>
      <c r="EL453" s="2" t="s">
        <v>32</v>
      </c>
      <c r="EM453" s="2" t="s">
        <v>33</v>
      </c>
      <c r="EN453" s="2"/>
      <c r="EO453" s="2" t="s">
        <v>87</v>
      </c>
      <c r="EP453" s="2"/>
      <c r="EQ453" s="2">
        <v>0</v>
      </c>
      <c r="ER453" s="2">
        <v>6.75</v>
      </c>
      <c r="ES453" s="2">
        <v>0</v>
      </c>
      <c r="ET453" s="2">
        <v>0</v>
      </c>
      <c r="EU453" s="2">
        <v>0</v>
      </c>
      <c r="EV453" s="2">
        <v>6.75</v>
      </c>
      <c r="EW453" s="2">
        <v>0.52</v>
      </c>
      <c r="EX453" s="2">
        <v>0</v>
      </c>
      <c r="EY453" s="2">
        <v>0</v>
      </c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>
        <v>0</v>
      </c>
      <c r="FR453" s="2">
        <v>0</v>
      </c>
      <c r="FS453" s="2">
        <v>0</v>
      </c>
      <c r="FT453" s="2"/>
      <c r="FU453" s="2"/>
      <c r="FV453" s="2"/>
      <c r="FW453" s="2"/>
      <c r="FX453" s="2">
        <v>90</v>
      </c>
      <c r="FY453" s="2">
        <v>46</v>
      </c>
      <c r="FZ453" s="2"/>
      <c r="GA453" s="2" t="s">
        <v>3</v>
      </c>
      <c r="GB453" s="2"/>
      <c r="GC453" s="2"/>
      <c r="GD453" s="2">
        <v>1</v>
      </c>
      <c r="GE453" s="2"/>
      <c r="GF453" s="2">
        <v>-1834868417</v>
      </c>
      <c r="GG453" s="2">
        <v>2</v>
      </c>
      <c r="GH453" s="2">
        <v>1</v>
      </c>
      <c r="GI453" s="2">
        <v>2</v>
      </c>
      <c r="GJ453" s="2">
        <v>0</v>
      </c>
      <c r="GK453" s="2">
        <v>0</v>
      </c>
      <c r="GL453" s="2">
        <f t="shared" si="498"/>
        <v>0</v>
      </c>
      <c r="GM453" s="2">
        <f t="shared" si="499"/>
        <v>600.42999999999995</v>
      </c>
      <c r="GN453" s="2">
        <f t="shared" si="500"/>
        <v>0</v>
      </c>
      <c r="GO453" s="2">
        <f t="shared" si="501"/>
        <v>600.42999999999995</v>
      </c>
      <c r="GP453" s="2">
        <f t="shared" si="502"/>
        <v>0</v>
      </c>
      <c r="GQ453" s="2"/>
      <c r="GR453" s="2">
        <v>0</v>
      </c>
      <c r="GS453" s="2">
        <v>3</v>
      </c>
      <c r="GT453" s="2">
        <v>0</v>
      </c>
      <c r="GU453" s="2" t="s">
        <v>3</v>
      </c>
      <c r="GV453" s="2">
        <f t="shared" si="503"/>
        <v>0</v>
      </c>
      <c r="GW453" s="2">
        <v>1</v>
      </c>
      <c r="GX453" s="2">
        <f t="shared" si="504"/>
        <v>0</v>
      </c>
      <c r="GY453" s="2"/>
      <c r="GZ453" s="2"/>
      <c r="HA453" s="2">
        <v>0</v>
      </c>
      <c r="HB453" s="2">
        <v>0</v>
      </c>
      <c r="HC453" s="2">
        <f t="shared" si="505"/>
        <v>0</v>
      </c>
      <c r="HD453" s="2"/>
      <c r="HE453" s="2" t="s">
        <v>3</v>
      </c>
      <c r="HF453" s="2" t="s">
        <v>3</v>
      </c>
      <c r="HG453" s="2"/>
      <c r="HH453" s="2"/>
      <c r="HI453" s="2"/>
      <c r="HJ453" s="2"/>
      <c r="HK453" s="2"/>
      <c r="HL453" s="2"/>
      <c r="HM453" s="2" t="s">
        <v>3</v>
      </c>
      <c r="HN453" s="2" t="s">
        <v>3</v>
      </c>
      <c r="HO453" s="2" t="s">
        <v>3</v>
      </c>
      <c r="HP453" s="2" t="s">
        <v>3</v>
      </c>
      <c r="HQ453" s="2" t="s">
        <v>3</v>
      </c>
      <c r="HR453" s="2"/>
      <c r="HS453" s="2">
        <v>0</v>
      </c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>
        <v>0</v>
      </c>
      <c r="IL453" s="2"/>
      <c r="IM453" s="2"/>
      <c r="IN453" s="2"/>
      <c r="IO453" s="2"/>
      <c r="IP453" s="2"/>
      <c r="IQ453" s="2"/>
      <c r="IR453" s="2"/>
      <c r="IS453" s="2"/>
      <c r="IT453" s="2"/>
      <c r="IU453" s="2"/>
    </row>
    <row r="454" spans="1:255" x14ac:dyDescent="0.25">
      <c r="A454" s="3">
        <v>17</v>
      </c>
      <c r="B454" s="3">
        <v>1</v>
      </c>
      <c r="C454" s="3">
        <f>ROW(SmtRes!A556)</f>
        <v>556</v>
      </c>
      <c r="D454" s="3">
        <f>ROW(EtalonRes!A716)</f>
        <v>716</v>
      </c>
      <c r="E454" s="3" t="s">
        <v>524</v>
      </c>
      <c r="F454" s="3" t="s">
        <v>25</v>
      </c>
      <c r="G454" s="3" t="s">
        <v>207</v>
      </c>
      <c r="H454" s="3" t="s">
        <v>27</v>
      </c>
      <c r="I454" s="3">
        <f>ROUND(24+6,9)</f>
        <v>30</v>
      </c>
      <c r="J454" s="3">
        <v>0</v>
      </c>
      <c r="K454" s="3">
        <f>ROUND(24+6,9)</f>
        <v>30</v>
      </c>
      <c r="O454" s="3">
        <f t="shared" si="481"/>
        <v>14336.57</v>
      </c>
      <c r="P454" s="3">
        <f t="shared" si="482"/>
        <v>0</v>
      </c>
      <c r="Q454" s="3">
        <f>(ROUND((ROUND((((ET454*1.2))*AV454*I454),2)*BB454),2)+ROUND((ROUND(((AE454-((EU454*1.2)))*AV454*I454),2)*BS454),2))</f>
        <v>0</v>
      </c>
      <c r="R454" s="3">
        <f>(ROUND((ROUND((((EU454*1.2))*AV454*I454),2)*BS454),2)+ROUND((ROUND(((AE454-((EU454*1.2)))*AV454*I454),2)*BS454),2))</f>
        <v>0</v>
      </c>
      <c r="S454" s="3">
        <f t="shared" si="483"/>
        <v>14336.57</v>
      </c>
      <c r="T454" s="3">
        <f t="shared" si="484"/>
        <v>0</v>
      </c>
      <c r="U454" s="3">
        <f t="shared" si="485"/>
        <v>19.599839999999997</v>
      </c>
      <c r="V454" s="3">
        <f t="shared" si="486"/>
        <v>0</v>
      </c>
      <c r="W454" s="3">
        <f t="shared" si="487"/>
        <v>0</v>
      </c>
      <c r="X454" s="3">
        <f>(ROUND((((S454+ROUND((ROUND((((EU454*1.2))*AV454*I454),2)*BS454),2))*AT454)/100),2)+ROUND(((ROUND((ROUND(((AE454-((EU454*1.2)))*AV454*I454),2)*BS454),2)*AT454)/100),2))</f>
        <v>12902.91</v>
      </c>
      <c r="Y454" s="3">
        <f>(ROUND((((S454+ROUND((ROUND((((EU454*1.2))*AV454*I454),2)*BS454),2))*AU454)/100),2)+ROUND(((ROUND((ROUND(((AE454-((EU454*1.2)))*AV454*I454),2)*BS454),2)*AU454)/100),2))</f>
        <v>6594.82</v>
      </c>
      <c r="AA454" s="3">
        <v>55944370</v>
      </c>
      <c r="AB454" s="3">
        <f t="shared" si="488"/>
        <v>8.1</v>
      </c>
      <c r="AC454" s="3">
        <f>ROUND(((ES454*1)),6)</f>
        <v>0</v>
      </c>
      <c r="AD454" s="3">
        <f>ROUND(((((ET454*1.2))-((EU454*1.2)))+AE454),6)</f>
        <v>0</v>
      </c>
      <c r="AE454" s="3">
        <f>ROUND(((EU454*1.2)),6)</f>
        <v>0</v>
      </c>
      <c r="AF454" s="3">
        <f>ROUND(((EV454*1.2)),6)</f>
        <v>8.1</v>
      </c>
      <c r="AG454" s="3">
        <f t="shared" si="489"/>
        <v>0</v>
      </c>
      <c r="AH454" s="3">
        <f>((EW454*1.2))</f>
        <v>0.624</v>
      </c>
      <c r="AI454" s="3">
        <f>((EX454*1.2))</f>
        <v>0</v>
      </c>
      <c r="AJ454" s="3">
        <f t="shared" si="490"/>
        <v>0</v>
      </c>
      <c r="AK454" s="3">
        <v>6.75</v>
      </c>
      <c r="AL454" s="3">
        <v>0</v>
      </c>
      <c r="AM454" s="3">
        <v>0</v>
      </c>
      <c r="AN454" s="3">
        <v>0</v>
      </c>
      <c r="AO454" s="3">
        <v>6.75</v>
      </c>
      <c r="AP454" s="3">
        <v>0</v>
      </c>
      <c r="AQ454" s="3">
        <v>0.52</v>
      </c>
      <c r="AR454" s="3">
        <v>0</v>
      </c>
      <c r="AS454" s="3">
        <v>0</v>
      </c>
      <c r="AT454" s="3">
        <v>90</v>
      </c>
      <c r="AU454" s="3">
        <v>46</v>
      </c>
      <c r="AV454" s="3">
        <v>1.0469999999999999</v>
      </c>
      <c r="AW454" s="3">
        <v>1</v>
      </c>
      <c r="AZ454" s="3">
        <v>1</v>
      </c>
      <c r="BA454" s="3">
        <v>56.35</v>
      </c>
      <c r="BB454" s="3">
        <v>1</v>
      </c>
      <c r="BC454" s="3">
        <v>1</v>
      </c>
      <c r="BD454" s="3" t="s">
        <v>3</v>
      </c>
      <c r="BE454" s="3" t="s">
        <v>3</v>
      </c>
      <c r="BF454" s="3" t="s">
        <v>3</v>
      </c>
      <c r="BG454" s="3" t="s">
        <v>3</v>
      </c>
      <c r="BH454" s="3">
        <v>0</v>
      </c>
      <c r="BI454" s="3">
        <v>2</v>
      </c>
      <c r="BJ454" s="3" t="s">
        <v>28</v>
      </c>
      <c r="BM454" s="3">
        <v>72</v>
      </c>
      <c r="BN454" s="3">
        <v>0</v>
      </c>
      <c r="BO454" s="3" t="s">
        <v>25</v>
      </c>
      <c r="BP454" s="3">
        <v>1</v>
      </c>
      <c r="BQ454" s="3">
        <v>40</v>
      </c>
      <c r="BR454" s="3">
        <v>0</v>
      </c>
      <c r="BS454" s="3">
        <v>56.35</v>
      </c>
      <c r="BT454" s="3">
        <v>1</v>
      </c>
      <c r="BU454" s="3">
        <v>1</v>
      </c>
      <c r="BV454" s="3">
        <v>1</v>
      </c>
      <c r="BW454" s="3">
        <v>1</v>
      </c>
      <c r="BX454" s="3">
        <v>1</v>
      </c>
      <c r="BY454" s="3" t="s">
        <v>3</v>
      </c>
      <c r="BZ454" s="3">
        <v>90</v>
      </c>
      <c r="CA454" s="3">
        <v>46</v>
      </c>
      <c r="CB454" s="3" t="s">
        <v>3</v>
      </c>
      <c r="CE454" s="3">
        <v>1566</v>
      </c>
      <c r="CF454" s="3">
        <v>0</v>
      </c>
      <c r="CG454" s="3">
        <v>0</v>
      </c>
      <c r="CM454" s="3">
        <v>0</v>
      </c>
      <c r="CN454" s="3" t="s">
        <v>1356</v>
      </c>
      <c r="CO454" s="3">
        <v>0</v>
      </c>
      <c r="CP454" s="3">
        <f t="shared" si="491"/>
        <v>14336.57</v>
      </c>
      <c r="CQ454" s="3">
        <f t="shared" si="492"/>
        <v>0</v>
      </c>
      <c r="CR454" s="3">
        <f>(ROUND((ROUND((((ET454*1.2))*AV454*1),2)*BB454),2)+ROUND((ROUND(((AE454-((EU454*1.2)))*AV454*1),2)*BS454),2))</f>
        <v>0</v>
      </c>
      <c r="CS454" s="3">
        <f>(ROUND((ROUND((((EU454*1.2))*AV454*1),2)*BS454),2)+ROUND((ROUND(((AE454-((EU454*1.2)))*AV454*1),2)*BS454),2))</f>
        <v>0</v>
      </c>
      <c r="CT454" s="3">
        <f t="shared" si="493"/>
        <v>477.85</v>
      </c>
      <c r="CU454" s="3">
        <f t="shared" si="494"/>
        <v>0</v>
      </c>
      <c r="CV454" s="3">
        <f t="shared" si="495"/>
        <v>0.65332799999999991</v>
      </c>
      <c r="CW454" s="3">
        <f t="shared" si="496"/>
        <v>0</v>
      </c>
      <c r="CX454" s="3">
        <f t="shared" si="497"/>
        <v>0</v>
      </c>
      <c r="CY454" s="3">
        <f>(ROUND((((S454+ROUND((ROUND((((EU454*1.2))*AV454*1),2)*BS454),2))*AT454)/100),2)+ROUND(((ROUND((ROUND(((AE454-((EU454*1.2)))*AV454*1),2)*BS454),2)*AT454)/100),2))</f>
        <v>12902.91</v>
      </c>
      <c r="CZ454" s="3">
        <f>(ROUND((((S454+ROUND((ROUND((((EU454*1.2))*AV454*1),2)*BS454),2))*AU454)/100),2)+ROUND(((ROUND((ROUND(((AE454-((EU454*1.2)))*AV454*1),2)*BS454),2)*AU454)/100),2))</f>
        <v>6594.82</v>
      </c>
      <c r="DB454" s="3">
        <v>166</v>
      </c>
      <c r="DC454" s="3" t="s">
        <v>3</v>
      </c>
      <c r="DD454" s="3" t="s">
        <v>82</v>
      </c>
      <c r="DE454" s="3" t="s">
        <v>83</v>
      </c>
      <c r="DF454" s="3" t="s">
        <v>83</v>
      </c>
      <c r="DG454" s="3" t="s">
        <v>83</v>
      </c>
      <c r="DH454" s="3" t="s">
        <v>3</v>
      </c>
      <c r="DI454" s="3" t="s">
        <v>83</v>
      </c>
      <c r="DJ454" s="3" t="s">
        <v>83</v>
      </c>
      <c r="DK454" s="3" t="s">
        <v>3</v>
      </c>
      <c r="DL454" s="3" t="s">
        <v>3</v>
      </c>
      <c r="DM454" s="3" t="s">
        <v>3</v>
      </c>
      <c r="DN454" s="3">
        <v>0</v>
      </c>
      <c r="DO454" s="3">
        <v>0</v>
      </c>
      <c r="DP454" s="3">
        <v>1</v>
      </c>
      <c r="DQ454" s="3">
        <v>1</v>
      </c>
      <c r="DU454" s="3">
        <v>1013</v>
      </c>
      <c r="DV454" s="3" t="s">
        <v>27</v>
      </c>
      <c r="DW454" s="3" t="s">
        <v>27</v>
      </c>
      <c r="DX454" s="3">
        <v>1</v>
      </c>
      <c r="DZ454" s="3" t="s">
        <v>3</v>
      </c>
      <c r="EA454" s="3" t="s">
        <v>3</v>
      </c>
      <c r="EB454" s="3" t="s">
        <v>3</v>
      </c>
      <c r="EC454" s="3" t="s">
        <v>3</v>
      </c>
      <c r="EE454" s="3">
        <v>55393976</v>
      </c>
      <c r="EF454" s="3">
        <v>40</v>
      </c>
      <c r="EG454" s="3" t="s">
        <v>31</v>
      </c>
      <c r="EH454" s="3">
        <v>0</v>
      </c>
      <c r="EI454" s="3" t="s">
        <v>3</v>
      </c>
      <c r="EJ454" s="3">
        <v>2</v>
      </c>
      <c r="EK454" s="3">
        <v>72</v>
      </c>
      <c r="EL454" s="3" t="s">
        <v>32</v>
      </c>
      <c r="EM454" s="3" t="s">
        <v>33</v>
      </c>
      <c r="EO454" s="3" t="s">
        <v>87</v>
      </c>
      <c r="EQ454" s="3">
        <v>0</v>
      </c>
      <c r="ER454" s="3">
        <v>6.75</v>
      </c>
      <c r="ES454" s="3">
        <v>0</v>
      </c>
      <c r="ET454" s="3">
        <v>0</v>
      </c>
      <c r="EU454" s="3">
        <v>0</v>
      </c>
      <c r="EV454" s="3">
        <v>6.75</v>
      </c>
      <c r="EW454" s="3">
        <v>0.52</v>
      </c>
      <c r="EX454" s="3">
        <v>0</v>
      </c>
      <c r="EY454" s="3">
        <v>0</v>
      </c>
      <c r="FQ454" s="3">
        <v>0</v>
      </c>
      <c r="FR454" s="3">
        <v>0</v>
      </c>
      <c r="FS454" s="3">
        <v>0</v>
      </c>
      <c r="FX454" s="3">
        <v>90</v>
      </c>
      <c r="FY454" s="3">
        <v>46</v>
      </c>
      <c r="GA454" s="3" t="s">
        <v>3</v>
      </c>
      <c r="GD454" s="3">
        <v>1</v>
      </c>
      <c r="GF454" s="3">
        <v>-1834868417</v>
      </c>
      <c r="GG454" s="3">
        <v>2</v>
      </c>
      <c r="GH454" s="3">
        <v>1</v>
      </c>
      <c r="GI454" s="3">
        <v>2</v>
      </c>
      <c r="GJ454" s="3">
        <v>0</v>
      </c>
      <c r="GK454" s="3">
        <v>0</v>
      </c>
      <c r="GL454" s="3">
        <f t="shared" si="498"/>
        <v>0</v>
      </c>
      <c r="GM454" s="3">
        <f t="shared" si="499"/>
        <v>33834.300000000003</v>
      </c>
      <c r="GN454" s="3">
        <f t="shared" si="500"/>
        <v>0</v>
      </c>
      <c r="GO454" s="3">
        <f t="shared" si="501"/>
        <v>33834.300000000003</v>
      </c>
      <c r="GP454" s="3">
        <f t="shared" si="502"/>
        <v>0</v>
      </c>
      <c r="GR454" s="3">
        <v>0</v>
      </c>
      <c r="GS454" s="3">
        <v>3</v>
      </c>
      <c r="GT454" s="3">
        <v>0</v>
      </c>
      <c r="GU454" s="3" t="s">
        <v>3</v>
      </c>
      <c r="GV454" s="3">
        <f t="shared" si="503"/>
        <v>0</v>
      </c>
      <c r="GW454" s="3">
        <v>1</v>
      </c>
      <c r="GX454" s="3">
        <f t="shared" si="504"/>
        <v>0</v>
      </c>
      <c r="HA454" s="3">
        <v>0</v>
      </c>
      <c r="HB454" s="3">
        <v>0</v>
      </c>
      <c r="HC454" s="3">
        <f t="shared" si="505"/>
        <v>0</v>
      </c>
      <c r="HE454" s="3" t="s">
        <v>3</v>
      </c>
      <c r="HF454" s="3" t="s">
        <v>3</v>
      </c>
      <c r="HM454" s="3" t="s">
        <v>3</v>
      </c>
      <c r="HN454" s="3" t="s">
        <v>3</v>
      </c>
      <c r="HO454" s="3" t="s">
        <v>3</v>
      </c>
      <c r="HP454" s="3" t="s">
        <v>3</v>
      </c>
      <c r="HQ454" s="3" t="s">
        <v>3</v>
      </c>
      <c r="HS454" s="3">
        <v>0</v>
      </c>
      <c r="IK454" s="3">
        <v>0</v>
      </c>
    </row>
    <row r="455" spans="1:255" x14ac:dyDescent="0.25">
      <c r="A455" s="2">
        <v>18</v>
      </c>
      <c r="B455" s="2">
        <v>1</v>
      </c>
      <c r="C455" s="2">
        <v>554</v>
      </c>
      <c r="D455" s="2"/>
      <c r="E455" s="2" t="s">
        <v>525</v>
      </c>
      <c r="F455" s="2" t="s">
        <v>209</v>
      </c>
      <c r="G455" s="2" t="s">
        <v>210</v>
      </c>
      <c r="H455" s="2" t="s">
        <v>211</v>
      </c>
      <c r="I455" s="2">
        <f>I453*J455</f>
        <v>1.0499999999999999E-3</v>
      </c>
      <c r="J455" s="2">
        <v>3.4999999999999997E-5</v>
      </c>
      <c r="K455" s="2">
        <v>3.5000000000000004E-5</v>
      </c>
      <c r="L455" s="2"/>
      <c r="M455" s="2"/>
      <c r="N455" s="2"/>
      <c r="O455" s="2">
        <f t="shared" si="481"/>
        <v>23.65</v>
      </c>
      <c r="P455" s="2">
        <f t="shared" si="482"/>
        <v>23.65</v>
      </c>
      <c r="Q455" s="2">
        <f>(ROUND((ROUND(((ET455)*AV455*I455),2)*BB455),2)+ROUND((ROUND(((AE455-(EU455))*AV455*I455),2)*BS455),2))</f>
        <v>0</v>
      </c>
      <c r="R455" s="2">
        <f>(ROUND((ROUND(((EU455)*AV455*I455),2)*BS455),2)+ROUND((ROUND(((AE455-(EU455))*AV455*I455),2)*BS455),2))</f>
        <v>0</v>
      </c>
      <c r="S455" s="2">
        <f t="shared" si="483"/>
        <v>0</v>
      </c>
      <c r="T455" s="2">
        <f t="shared" si="484"/>
        <v>0</v>
      </c>
      <c r="U455" s="2">
        <f t="shared" si="485"/>
        <v>0</v>
      </c>
      <c r="V455" s="2">
        <f t="shared" si="486"/>
        <v>0</v>
      </c>
      <c r="W455" s="2">
        <f t="shared" si="487"/>
        <v>0</v>
      </c>
      <c r="X455" s="2">
        <f>(ROUND((((S455+ROUND((ROUND(((EU455)*AV455*I455),2)*BS455),2))*AT455)/100),2)+ROUND(((ROUND((ROUND(((AE455-(EU455))*AV455*I455),2)*BS455),2)*AT455)/100),2))</f>
        <v>0</v>
      </c>
      <c r="Y455" s="2">
        <f>(ROUND((((S455+ROUND((ROUND(((EU455)*AV455*I455),2)*BS455),2))*AU455)/100),2)+ROUND(((ROUND((ROUND(((AE455-(EU455))*AV455*I455),2)*BS455),2)*AU455)/100),2))</f>
        <v>0</v>
      </c>
      <c r="Z455" s="2"/>
      <c r="AA455" s="2">
        <v>55944368</v>
      </c>
      <c r="AB455" s="2">
        <f t="shared" si="488"/>
        <v>22524.65</v>
      </c>
      <c r="AC455" s="2">
        <f>ROUND((ES455),6)</f>
        <v>22524.65</v>
      </c>
      <c r="AD455" s="2">
        <f>ROUND((((ET455)-(EU455))+AE455),6)</f>
        <v>0</v>
      </c>
      <c r="AE455" s="2">
        <f>ROUND((EU455),6)</f>
        <v>0</v>
      </c>
      <c r="AF455" s="2">
        <f>ROUND((EV455),6)</f>
        <v>0</v>
      </c>
      <c r="AG455" s="2">
        <f t="shared" si="489"/>
        <v>0</v>
      </c>
      <c r="AH455" s="2">
        <f>(EW455)</f>
        <v>0</v>
      </c>
      <c r="AI455" s="2">
        <f>(EX455)</f>
        <v>0</v>
      </c>
      <c r="AJ455" s="2">
        <f t="shared" si="490"/>
        <v>0</v>
      </c>
      <c r="AK455" s="2">
        <v>22524.65</v>
      </c>
      <c r="AL455" s="2">
        <v>22524.65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90</v>
      </c>
      <c r="AU455" s="2">
        <v>46</v>
      </c>
      <c r="AV455" s="2">
        <v>1</v>
      </c>
      <c r="AW455" s="2">
        <v>1</v>
      </c>
      <c r="AX455" s="2"/>
      <c r="AY455" s="2"/>
      <c r="AZ455" s="2">
        <v>1</v>
      </c>
      <c r="BA455" s="2">
        <v>1</v>
      </c>
      <c r="BB455" s="2">
        <v>1</v>
      </c>
      <c r="BC455" s="2">
        <v>1</v>
      </c>
      <c r="BD455" s="2" t="s">
        <v>3</v>
      </c>
      <c r="BE455" s="2" t="s">
        <v>3</v>
      </c>
      <c r="BF455" s="2" t="s">
        <v>3</v>
      </c>
      <c r="BG455" s="2" t="s">
        <v>3</v>
      </c>
      <c r="BH455" s="2">
        <v>3</v>
      </c>
      <c r="BI455" s="2">
        <v>2</v>
      </c>
      <c r="BJ455" s="2" t="s">
        <v>212</v>
      </c>
      <c r="BK455" s="2"/>
      <c r="BL455" s="2"/>
      <c r="BM455" s="2">
        <v>72</v>
      </c>
      <c r="BN455" s="2">
        <v>0</v>
      </c>
      <c r="BO455" s="2" t="s">
        <v>3</v>
      </c>
      <c r="BP455" s="2">
        <v>0</v>
      </c>
      <c r="BQ455" s="2">
        <v>40</v>
      </c>
      <c r="BR455" s="2">
        <v>0</v>
      </c>
      <c r="BS455" s="2">
        <v>1</v>
      </c>
      <c r="BT455" s="2">
        <v>1</v>
      </c>
      <c r="BU455" s="2">
        <v>1</v>
      </c>
      <c r="BV455" s="2">
        <v>1</v>
      </c>
      <c r="BW455" s="2">
        <v>1</v>
      </c>
      <c r="BX455" s="2">
        <v>1</v>
      </c>
      <c r="BY455" s="2" t="s">
        <v>3</v>
      </c>
      <c r="BZ455" s="2">
        <v>90</v>
      </c>
      <c r="CA455" s="2">
        <v>46</v>
      </c>
      <c r="CB455" s="2" t="s">
        <v>3</v>
      </c>
      <c r="CC455" s="2"/>
      <c r="CD455" s="2"/>
      <c r="CE455" s="2">
        <v>1566</v>
      </c>
      <c r="CF455" s="2">
        <v>0</v>
      </c>
      <c r="CG455" s="2">
        <v>0</v>
      </c>
      <c r="CH455" s="2"/>
      <c r="CI455" s="2"/>
      <c r="CJ455" s="2"/>
      <c r="CK455" s="2"/>
      <c r="CL455" s="2"/>
      <c r="CM455" s="2">
        <v>0</v>
      </c>
      <c r="CN455" s="2" t="s">
        <v>3</v>
      </c>
      <c r="CO455" s="2">
        <v>0</v>
      </c>
      <c r="CP455" s="2">
        <f t="shared" si="491"/>
        <v>23.65</v>
      </c>
      <c r="CQ455" s="2">
        <f t="shared" si="492"/>
        <v>22524.65</v>
      </c>
      <c r="CR455" s="2">
        <f>(ROUND((ROUND(((ET455)*AV455*1),2)*BB455),2)+ROUND((ROUND(((AE455-(EU455))*AV455*1),2)*BS455),2))</f>
        <v>0</v>
      </c>
      <c r="CS455" s="2">
        <f>(ROUND((ROUND(((EU455)*AV455*1),2)*BS455),2)+ROUND((ROUND(((AE455-(EU455))*AV455*1),2)*BS455),2))</f>
        <v>0</v>
      </c>
      <c r="CT455" s="2">
        <f t="shared" si="493"/>
        <v>0</v>
      </c>
      <c r="CU455" s="2">
        <f t="shared" si="494"/>
        <v>0</v>
      </c>
      <c r="CV455" s="2">
        <f t="shared" si="495"/>
        <v>0</v>
      </c>
      <c r="CW455" s="2">
        <f t="shared" si="496"/>
        <v>0</v>
      </c>
      <c r="CX455" s="2">
        <f t="shared" si="497"/>
        <v>0</v>
      </c>
      <c r="CY455" s="2">
        <f>(ROUND((((S455+ROUND((ROUND(((EU455)*AV455*1),2)*BS455),2))*AT455)/100),2)+ROUND(((ROUND((ROUND(((AE455-(EU455))*AV455*1),2)*BS455),2)*AT455)/100),2))</f>
        <v>0</v>
      </c>
      <c r="CZ455" s="2">
        <f>(ROUND((((S455+ROUND((ROUND(((EU455)*AV455*1),2)*BS455),2))*AU455)/100),2)+ROUND(((ROUND((ROUND(((AE455-(EU455))*AV455*1),2)*BS455),2)*AU455)/100),2))</f>
        <v>0</v>
      </c>
      <c r="DA455" s="2"/>
      <c r="DB455" s="2"/>
      <c r="DC455" s="2" t="s">
        <v>3</v>
      </c>
      <c r="DD455" s="2" t="s">
        <v>3</v>
      </c>
      <c r="DE455" s="2" t="s">
        <v>3</v>
      </c>
      <c r="DF455" s="2" t="s">
        <v>3</v>
      </c>
      <c r="DG455" s="2" t="s">
        <v>3</v>
      </c>
      <c r="DH455" s="2" t="s">
        <v>3</v>
      </c>
      <c r="DI455" s="2" t="s">
        <v>3</v>
      </c>
      <c r="DJ455" s="2" t="s">
        <v>3</v>
      </c>
      <c r="DK455" s="2" t="s">
        <v>3</v>
      </c>
      <c r="DL455" s="2" t="s">
        <v>3</v>
      </c>
      <c r="DM455" s="2" t="s">
        <v>3</v>
      </c>
      <c r="DN455" s="2">
        <v>0</v>
      </c>
      <c r="DO455" s="2">
        <v>0</v>
      </c>
      <c r="DP455" s="2">
        <v>1</v>
      </c>
      <c r="DQ455" s="2">
        <v>1</v>
      </c>
      <c r="DR455" s="2"/>
      <c r="DS455" s="2"/>
      <c r="DT455" s="2"/>
      <c r="DU455" s="2">
        <v>1009</v>
      </c>
      <c r="DV455" s="2" t="s">
        <v>211</v>
      </c>
      <c r="DW455" s="2" t="s">
        <v>211</v>
      </c>
      <c r="DX455" s="2">
        <v>1000</v>
      </c>
      <c r="DY455" s="2"/>
      <c r="DZ455" s="2" t="s">
        <v>3</v>
      </c>
      <c r="EA455" s="2" t="s">
        <v>3</v>
      </c>
      <c r="EB455" s="2" t="s">
        <v>3</v>
      </c>
      <c r="EC455" s="2" t="s">
        <v>3</v>
      </c>
      <c r="ED455" s="2"/>
      <c r="EE455" s="2">
        <v>55393976</v>
      </c>
      <c r="EF455" s="2">
        <v>40</v>
      </c>
      <c r="EG455" s="2" t="s">
        <v>31</v>
      </c>
      <c r="EH455" s="2">
        <v>0</v>
      </c>
      <c r="EI455" s="2" t="s">
        <v>3</v>
      </c>
      <c r="EJ455" s="2">
        <v>2</v>
      </c>
      <c r="EK455" s="2">
        <v>72</v>
      </c>
      <c r="EL455" s="2" t="s">
        <v>32</v>
      </c>
      <c r="EM455" s="2" t="s">
        <v>33</v>
      </c>
      <c r="EN455" s="2"/>
      <c r="EO455" s="2" t="s">
        <v>3</v>
      </c>
      <c r="EP455" s="2"/>
      <c r="EQ455" s="2">
        <v>0</v>
      </c>
      <c r="ER455" s="2">
        <v>22524.65</v>
      </c>
      <c r="ES455" s="2">
        <v>22524.65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>
        <v>0</v>
      </c>
      <c r="FR455" s="2">
        <v>0</v>
      </c>
      <c r="FS455" s="2">
        <v>0</v>
      </c>
      <c r="FT455" s="2"/>
      <c r="FU455" s="2"/>
      <c r="FV455" s="2"/>
      <c r="FW455" s="2"/>
      <c r="FX455" s="2">
        <v>90</v>
      </c>
      <c r="FY455" s="2">
        <v>46</v>
      </c>
      <c r="FZ455" s="2"/>
      <c r="GA455" s="2" t="s">
        <v>3</v>
      </c>
      <c r="GB455" s="2"/>
      <c r="GC455" s="2"/>
      <c r="GD455" s="2">
        <v>1</v>
      </c>
      <c r="GE455" s="2"/>
      <c r="GF455" s="2">
        <v>1706974629</v>
      </c>
      <c r="GG455" s="2">
        <v>2</v>
      </c>
      <c r="GH455" s="2">
        <v>1</v>
      </c>
      <c r="GI455" s="2">
        <v>-2</v>
      </c>
      <c r="GJ455" s="2">
        <v>0</v>
      </c>
      <c r="GK455" s="2">
        <v>0</v>
      </c>
      <c r="GL455" s="2">
        <f t="shared" si="498"/>
        <v>0</v>
      </c>
      <c r="GM455" s="2">
        <f t="shared" si="499"/>
        <v>23.65</v>
      </c>
      <c r="GN455" s="2">
        <f t="shared" si="500"/>
        <v>0</v>
      </c>
      <c r="GO455" s="2">
        <f t="shared" si="501"/>
        <v>23.65</v>
      </c>
      <c r="GP455" s="2">
        <f t="shared" si="502"/>
        <v>0</v>
      </c>
      <c r="GQ455" s="2"/>
      <c r="GR455" s="2">
        <v>0</v>
      </c>
      <c r="GS455" s="2">
        <v>3</v>
      </c>
      <c r="GT455" s="2">
        <v>0</v>
      </c>
      <c r="GU455" s="2" t="s">
        <v>3</v>
      </c>
      <c r="GV455" s="2">
        <f t="shared" si="503"/>
        <v>0</v>
      </c>
      <c r="GW455" s="2">
        <v>1</v>
      </c>
      <c r="GX455" s="2">
        <f t="shared" si="504"/>
        <v>0</v>
      </c>
      <c r="GY455" s="2"/>
      <c r="GZ455" s="2"/>
      <c r="HA455" s="2">
        <v>0</v>
      </c>
      <c r="HB455" s="2">
        <v>0</v>
      </c>
      <c r="HC455" s="2">
        <f t="shared" si="505"/>
        <v>0</v>
      </c>
      <c r="HD455" s="2"/>
      <c r="HE455" s="2" t="s">
        <v>3</v>
      </c>
      <c r="HF455" s="2" t="s">
        <v>3</v>
      </c>
      <c r="HG455" s="2"/>
      <c r="HH455" s="2"/>
      <c r="HI455" s="2"/>
      <c r="HJ455" s="2"/>
      <c r="HK455" s="2"/>
      <c r="HL455" s="2"/>
      <c r="HM455" s="2" t="s">
        <v>82</v>
      </c>
      <c r="HN455" s="2" t="s">
        <v>3</v>
      </c>
      <c r="HO455" s="2" t="s">
        <v>3</v>
      </c>
      <c r="HP455" s="2" t="s">
        <v>3</v>
      </c>
      <c r="HQ455" s="2" t="s">
        <v>3</v>
      </c>
      <c r="HR455" s="2"/>
      <c r="HS455" s="2">
        <v>0</v>
      </c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>
        <v>0</v>
      </c>
      <c r="IL455" s="2"/>
      <c r="IM455" s="2"/>
      <c r="IN455" s="2"/>
      <c r="IO455" s="2"/>
      <c r="IP455" s="2"/>
      <c r="IQ455" s="2"/>
      <c r="IR455" s="2"/>
      <c r="IS455" s="2"/>
      <c r="IT455" s="2"/>
      <c r="IU455" s="2"/>
    </row>
    <row r="456" spans="1:255" x14ac:dyDescent="0.25">
      <c r="A456" s="3">
        <v>18</v>
      </c>
      <c r="B456" s="3">
        <v>1</v>
      </c>
      <c r="C456" s="3">
        <v>556</v>
      </c>
      <c r="E456" s="3" t="s">
        <v>525</v>
      </c>
      <c r="F456" s="3" t="s">
        <v>209</v>
      </c>
      <c r="G456" s="3" t="s">
        <v>210</v>
      </c>
      <c r="H456" s="3" t="s">
        <v>211</v>
      </c>
      <c r="I456" s="3">
        <f>I454*J456</f>
        <v>1.0499999999999999E-3</v>
      </c>
      <c r="J456" s="3">
        <v>3.4999999999999997E-5</v>
      </c>
      <c r="K456" s="3">
        <v>3.5000000000000004E-5</v>
      </c>
      <c r="O456" s="3">
        <f t="shared" si="481"/>
        <v>140.24</v>
      </c>
      <c r="P456" s="3">
        <f t="shared" si="482"/>
        <v>140.24</v>
      </c>
      <c r="Q456" s="3">
        <f>(ROUND((ROUND(((ET456)*AV456*I456),2)*BB456),2)+ROUND((ROUND(((AE456-(EU456))*AV456*I456),2)*BS456),2))</f>
        <v>0</v>
      </c>
      <c r="R456" s="3">
        <f>(ROUND((ROUND(((EU456)*AV456*I456),2)*BS456),2)+ROUND((ROUND(((AE456-(EU456))*AV456*I456),2)*BS456),2))</f>
        <v>0</v>
      </c>
      <c r="S456" s="3">
        <f t="shared" si="483"/>
        <v>0</v>
      </c>
      <c r="T456" s="3">
        <f t="shared" si="484"/>
        <v>0</v>
      </c>
      <c r="U456" s="3">
        <f t="shared" si="485"/>
        <v>0</v>
      </c>
      <c r="V456" s="3">
        <f t="shared" si="486"/>
        <v>0</v>
      </c>
      <c r="W456" s="3">
        <f t="shared" si="487"/>
        <v>0</v>
      </c>
      <c r="X456" s="3">
        <f>(ROUND((((S456+ROUND((ROUND(((EU456)*AV456*I456),2)*BS456),2))*AT456)/100),2)+ROUND(((ROUND((ROUND(((AE456-(EU456))*AV456*I456),2)*BS456),2)*AT456)/100),2))</f>
        <v>0</v>
      </c>
      <c r="Y456" s="3">
        <f>(ROUND((((S456+ROUND((ROUND(((EU456)*AV456*I456),2)*BS456),2))*AU456)/100),2)+ROUND(((ROUND((ROUND(((AE456-(EU456))*AV456*I456),2)*BS456),2)*AU456)/100),2))</f>
        <v>0</v>
      </c>
      <c r="AA456" s="3">
        <v>55944370</v>
      </c>
      <c r="AB456" s="3">
        <f t="shared" si="488"/>
        <v>22524.65</v>
      </c>
      <c r="AC456" s="3">
        <f>ROUND((ES456),6)</f>
        <v>22524.65</v>
      </c>
      <c r="AD456" s="3">
        <f>ROUND((((ET456)-(EU456))+AE456),6)</f>
        <v>0</v>
      </c>
      <c r="AE456" s="3">
        <f>ROUND((EU456),6)</f>
        <v>0</v>
      </c>
      <c r="AF456" s="3">
        <f>ROUND((EV456),6)</f>
        <v>0</v>
      </c>
      <c r="AG456" s="3">
        <f t="shared" si="489"/>
        <v>0</v>
      </c>
      <c r="AH456" s="3">
        <f>(EW456)</f>
        <v>0</v>
      </c>
      <c r="AI456" s="3">
        <f>(EX456)</f>
        <v>0</v>
      </c>
      <c r="AJ456" s="3">
        <f t="shared" si="490"/>
        <v>0</v>
      </c>
      <c r="AK456" s="3">
        <v>22524.65</v>
      </c>
      <c r="AL456" s="3">
        <v>22524.65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90</v>
      </c>
      <c r="AU456" s="3">
        <v>46</v>
      </c>
      <c r="AV456" s="3">
        <v>1</v>
      </c>
      <c r="AW456" s="3">
        <v>1</v>
      </c>
      <c r="AZ456" s="3">
        <v>1</v>
      </c>
      <c r="BA456" s="3">
        <v>1</v>
      </c>
      <c r="BB456" s="3">
        <v>1</v>
      </c>
      <c r="BC456" s="3">
        <v>5.93</v>
      </c>
      <c r="BD456" s="3" t="s">
        <v>3</v>
      </c>
      <c r="BE456" s="3" t="s">
        <v>3</v>
      </c>
      <c r="BF456" s="3" t="s">
        <v>3</v>
      </c>
      <c r="BG456" s="3" t="s">
        <v>3</v>
      </c>
      <c r="BH456" s="3">
        <v>3</v>
      </c>
      <c r="BI456" s="3">
        <v>2</v>
      </c>
      <c r="BJ456" s="3" t="s">
        <v>212</v>
      </c>
      <c r="BM456" s="3">
        <v>72</v>
      </c>
      <c r="BN456" s="3">
        <v>0</v>
      </c>
      <c r="BO456" s="3" t="s">
        <v>209</v>
      </c>
      <c r="BP456" s="3">
        <v>1</v>
      </c>
      <c r="BQ456" s="3">
        <v>40</v>
      </c>
      <c r="BR456" s="3">
        <v>0</v>
      </c>
      <c r="BS456" s="3">
        <v>1</v>
      </c>
      <c r="BT456" s="3">
        <v>1</v>
      </c>
      <c r="BU456" s="3">
        <v>1</v>
      </c>
      <c r="BV456" s="3">
        <v>1</v>
      </c>
      <c r="BW456" s="3">
        <v>1</v>
      </c>
      <c r="BX456" s="3">
        <v>1</v>
      </c>
      <c r="BY456" s="3" t="s">
        <v>3</v>
      </c>
      <c r="BZ456" s="3">
        <v>90</v>
      </c>
      <c r="CA456" s="3">
        <v>46</v>
      </c>
      <c r="CB456" s="3" t="s">
        <v>3</v>
      </c>
      <c r="CE456" s="3">
        <v>1566</v>
      </c>
      <c r="CF456" s="3">
        <v>0</v>
      </c>
      <c r="CG456" s="3">
        <v>0</v>
      </c>
      <c r="CM456" s="3">
        <v>0</v>
      </c>
      <c r="CN456" s="3" t="s">
        <v>3</v>
      </c>
      <c r="CO456" s="3">
        <v>0</v>
      </c>
      <c r="CP456" s="3">
        <f t="shared" si="491"/>
        <v>140.24</v>
      </c>
      <c r="CQ456" s="3">
        <f t="shared" si="492"/>
        <v>133571.17000000001</v>
      </c>
      <c r="CR456" s="3">
        <f>(ROUND((ROUND(((ET456)*AV456*1),2)*BB456),2)+ROUND((ROUND(((AE456-(EU456))*AV456*1),2)*BS456),2))</f>
        <v>0</v>
      </c>
      <c r="CS456" s="3">
        <f>(ROUND((ROUND(((EU456)*AV456*1),2)*BS456),2)+ROUND((ROUND(((AE456-(EU456))*AV456*1),2)*BS456),2))</f>
        <v>0</v>
      </c>
      <c r="CT456" s="3">
        <f t="shared" si="493"/>
        <v>0</v>
      </c>
      <c r="CU456" s="3">
        <f t="shared" si="494"/>
        <v>0</v>
      </c>
      <c r="CV456" s="3">
        <f t="shared" si="495"/>
        <v>0</v>
      </c>
      <c r="CW456" s="3">
        <f t="shared" si="496"/>
        <v>0</v>
      </c>
      <c r="CX456" s="3">
        <f t="shared" si="497"/>
        <v>0</v>
      </c>
      <c r="CY456" s="3">
        <f>(ROUND((((S456+ROUND((ROUND(((EU456)*AV456*1),2)*BS456),2))*AT456)/100),2)+ROUND(((ROUND((ROUND(((AE456-(EU456))*AV456*1),2)*BS456),2)*AT456)/100),2))</f>
        <v>0</v>
      </c>
      <c r="CZ456" s="3">
        <f>(ROUND((((S456+ROUND((ROUND(((EU456)*AV456*1),2)*BS456),2))*AU456)/100),2)+ROUND(((ROUND((ROUND(((AE456-(EU456))*AV456*1),2)*BS456),2)*AU456)/100),2))</f>
        <v>0</v>
      </c>
      <c r="DC456" s="3" t="s">
        <v>3</v>
      </c>
      <c r="DD456" s="3" t="s">
        <v>3</v>
      </c>
      <c r="DE456" s="3" t="s">
        <v>3</v>
      </c>
      <c r="DF456" s="3" t="s">
        <v>3</v>
      </c>
      <c r="DG456" s="3" t="s">
        <v>3</v>
      </c>
      <c r="DH456" s="3" t="s">
        <v>3</v>
      </c>
      <c r="DI456" s="3" t="s">
        <v>3</v>
      </c>
      <c r="DJ456" s="3" t="s">
        <v>3</v>
      </c>
      <c r="DK456" s="3" t="s">
        <v>3</v>
      </c>
      <c r="DL456" s="3" t="s">
        <v>3</v>
      </c>
      <c r="DM456" s="3" t="s">
        <v>3</v>
      </c>
      <c r="DN456" s="3">
        <v>0</v>
      </c>
      <c r="DO456" s="3">
        <v>0</v>
      </c>
      <c r="DP456" s="3">
        <v>1</v>
      </c>
      <c r="DQ456" s="3">
        <v>1</v>
      </c>
      <c r="DU456" s="3">
        <v>1009</v>
      </c>
      <c r="DV456" s="3" t="s">
        <v>211</v>
      </c>
      <c r="DW456" s="3" t="s">
        <v>211</v>
      </c>
      <c r="DX456" s="3">
        <v>1000</v>
      </c>
      <c r="DZ456" s="3" t="s">
        <v>3</v>
      </c>
      <c r="EA456" s="3" t="s">
        <v>3</v>
      </c>
      <c r="EB456" s="3" t="s">
        <v>3</v>
      </c>
      <c r="EC456" s="3" t="s">
        <v>3</v>
      </c>
      <c r="EE456" s="3">
        <v>55393976</v>
      </c>
      <c r="EF456" s="3">
        <v>40</v>
      </c>
      <c r="EG456" s="3" t="s">
        <v>31</v>
      </c>
      <c r="EH456" s="3">
        <v>0</v>
      </c>
      <c r="EI456" s="3" t="s">
        <v>3</v>
      </c>
      <c r="EJ456" s="3">
        <v>2</v>
      </c>
      <c r="EK456" s="3">
        <v>72</v>
      </c>
      <c r="EL456" s="3" t="s">
        <v>32</v>
      </c>
      <c r="EM456" s="3" t="s">
        <v>33</v>
      </c>
      <c r="EO456" s="3" t="s">
        <v>3</v>
      </c>
      <c r="EQ456" s="3">
        <v>0</v>
      </c>
      <c r="ER456" s="3">
        <v>22524.65</v>
      </c>
      <c r="ES456" s="3">
        <v>22524.65</v>
      </c>
      <c r="ET456" s="3">
        <v>0</v>
      </c>
      <c r="EU456" s="3">
        <v>0</v>
      </c>
      <c r="EV456" s="3">
        <v>0</v>
      </c>
      <c r="EW456" s="3">
        <v>0</v>
      </c>
      <c r="EX456" s="3">
        <v>0</v>
      </c>
      <c r="FQ456" s="3">
        <v>0</v>
      </c>
      <c r="FR456" s="3">
        <v>0</v>
      </c>
      <c r="FS456" s="3">
        <v>0</v>
      </c>
      <c r="FX456" s="3">
        <v>90</v>
      </c>
      <c r="FY456" s="3">
        <v>46</v>
      </c>
      <c r="GA456" s="3" t="s">
        <v>3</v>
      </c>
      <c r="GD456" s="3">
        <v>1</v>
      </c>
      <c r="GF456" s="3">
        <v>1706974629</v>
      </c>
      <c r="GG456" s="3">
        <v>2</v>
      </c>
      <c r="GH456" s="3">
        <v>1</v>
      </c>
      <c r="GI456" s="3">
        <v>2</v>
      </c>
      <c r="GJ456" s="3">
        <v>0</v>
      </c>
      <c r="GK456" s="3">
        <v>0</v>
      </c>
      <c r="GL456" s="3">
        <f t="shared" si="498"/>
        <v>0</v>
      </c>
      <c r="GM456" s="3">
        <f t="shared" si="499"/>
        <v>140.24</v>
      </c>
      <c r="GN456" s="3">
        <f t="shared" si="500"/>
        <v>0</v>
      </c>
      <c r="GO456" s="3">
        <f t="shared" si="501"/>
        <v>140.24</v>
      </c>
      <c r="GP456" s="3">
        <f t="shared" si="502"/>
        <v>0</v>
      </c>
      <c r="GR456" s="3">
        <v>0</v>
      </c>
      <c r="GS456" s="3">
        <v>3</v>
      </c>
      <c r="GT456" s="3">
        <v>0</v>
      </c>
      <c r="GU456" s="3" t="s">
        <v>3</v>
      </c>
      <c r="GV456" s="3">
        <f t="shared" si="503"/>
        <v>0</v>
      </c>
      <c r="GW456" s="3">
        <v>1</v>
      </c>
      <c r="GX456" s="3">
        <f t="shared" si="504"/>
        <v>0</v>
      </c>
      <c r="HA456" s="3">
        <v>0</v>
      </c>
      <c r="HB456" s="3">
        <v>0</v>
      </c>
      <c r="HC456" s="3">
        <f t="shared" si="505"/>
        <v>0</v>
      </c>
      <c r="HE456" s="3" t="s">
        <v>3</v>
      </c>
      <c r="HF456" s="3" t="s">
        <v>3</v>
      </c>
      <c r="HM456" s="3" t="s">
        <v>82</v>
      </c>
      <c r="HN456" s="3" t="s">
        <v>3</v>
      </c>
      <c r="HO456" s="3" t="s">
        <v>3</v>
      </c>
      <c r="HP456" s="3" t="s">
        <v>3</v>
      </c>
      <c r="HQ456" s="3" t="s">
        <v>3</v>
      </c>
      <c r="HS456" s="3">
        <v>0</v>
      </c>
      <c r="IK456" s="3">
        <v>0</v>
      </c>
    </row>
    <row r="457" spans="1:255" x14ac:dyDescent="0.25">
      <c r="A457" s="2">
        <v>17</v>
      </c>
      <c r="B457" s="2">
        <v>1</v>
      </c>
      <c r="C457" s="2">
        <f>ROW(SmtRes!A569)</f>
        <v>569</v>
      </c>
      <c r="D457" s="2">
        <f>ROW(EtalonRes!A731)</f>
        <v>731</v>
      </c>
      <c r="E457" s="2" t="s">
        <v>3</v>
      </c>
      <c r="F457" s="2" t="s">
        <v>94</v>
      </c>
      <c r="G457" s="2" t="s">
        <v>526</v>
      </c>
      <c r="H457" s="2" t="s">
        <v>27</v>
      </c>
      <c r="I457" s="2">
        <f>ROUND(24+6,9)</f>
        <v>30</v>
      </c>
      <c r="J457" s="2">
        <v>0</v>
      </c>
      <c r="K457" s="2">
        <f>ROUND(24+6,9)</f>
        <v>30</v>
      </c>
      <c r="L457" s="2"/>
      <c r="M457" s="2"/>
      <c r="N457" s="2"/>
      <c r="O457" s="2">
        <f t="shared" si="481"/>
        <v>31346.38</v>
      </c>
      <c r="P457" s="2">
        <f t="shared" si="482"/>
        <v>8868</v>
      </c>
      <c r="Q457" s="2">
        <f>(ROUND((ROUND((((ET457*1.2))*AV457*I457),2)*BB457),2)+ROUND((ROUND(((AE457-((EU457*1.2)))*AV457*I457),2)*BS457),2))</f>
        <v>29.4</v>
      </c>
      <c r="R457" s="2">
        <f>(ROUND((ROUND((((EU457*1.2))*AV457*I457),2)*BS457),2)+ROUND((ROUND(((AE457-((EU457*1.2)))*AV457*I457),2)*BS457),2))</f>
        <v>0</v>
      </c>
      <c r="S457" s="2">
        <f t="shared" si="483"/>
        <v>22448.98</v>
      </c>
      <c r="T457" s="2">
        <f t="shared" si="484"/>
        <v>0</v>
      </c>
      <c r="U457" s="2">
        <f t="shared" si="485"/>
        <v>1801.6775999999995</v>
      </c>
      <c r="V457" s="2">
        <f t="shared" si="486"/>
        <v>0</v>
      </c>
      <c r="W457" s="2">
        <f t="shared" si="487"/>
        <v>0</v>
      </c>
      <c r="X457" s="2">
        <f>(ROUND((((S457+ROUND((ROUND((((EU457*1.2))*AV457*I457),2)*BS457),2))*AT457)/100),2)+ROUND(((ROUND((ROUND(((AE457-((EU457*1.2)))*AV457*I457),2)*BS457),2)*AT457)/100),2))</f>
        <v>21775.51</v>
      </c>
      <c r="Y457" s="2">
        <f>(ROUND((((S457+ROUND((ROUND((((EU457*1.2))*AV457*I457),2)*BS457),2))*AU457)/100),2)+ROUND(((ROUND((ROUND(((AE457-((EU457*1.2)))*AV457*I457),2)*BS457),2)*AU457)/100),2))</f>
        <v>11448.98</v>
      </c>
      <c r="Z457" s="2"/>
      <c r="AA457" s="2">
        <v>-1</v>
      </c>
      <c r="AB457" s="2">
        <f t="shared" si="488"/>
        <v>1011.244</v>
      </c>
      <c r="AC457" s="2">
        <f>ROUND(((ES457*1)),6)</f>
        <v>295.60000000000002</v>
      </c>
      <c r="AD457" s="2">
        <f>ROUND(((((ET457*1.2))-((EU457*1.2)))+AE457),6)</f>
        <v>0.93600000000000005</v>
      </c>
      <c r="AE457" s="2">
        <f>ROUND(((EU457*1.2)),6)</f>
        <v>0</v>
      </c>
      <c r="AF457" s="2">
        <f>ROUND(((EV457*1.2)),6)</f>
        <v>714.70799999999997</v>
      </c>
      <c r="AG457" s="2">
        <f t="shared" si="489"/>
        <v>0</v>
      </c>
      <c r="AH457" s="2">
        <f>((EW457*1.2))</f>
        <v>57.359999999999992</v>
      </c>
      <c r="AI457" s="2">
        <f>((EX457*1.2))</f>
        <v>0</v>
      </c>
      <c r="AJ457" s="2">
        <f t="shared" si="490"/>
        <v>0</v>
      </c>
      <c r="AK457" s="2">
        <v>891.97</v>
      </c>
      <c r="AL457" s="2">
        <v>295.60000000000002</v>
      </c>
      <c r="AM457" s="2">
        <v>0.78</v>
      </c>
      <c r="AN457" s="2">
        <v>0</v>
      </c>
      <c r="AO457" s="2">
        <v>595.59</v>
      </c>
      <c r="AP457" s="2">
        <v>0</v>
      </c>
      <c r="AQ457" s="2">
        <v>47.8</v>
      </c>
      <c r="AR457" s="2">
        <v>0</v>
      </c>
      <c r="AS457" s="2">
        <v>0</v>
      </c>
      <c r="AT457" s="2">
        <v>97</v>
      </c>
      <c r="AU457" s="2">
        <v>51</v>
      </c>
      <c r="AV457" s="2">
        <v>1.0469999999999999</v>
      </c>
      <c r="AW457" s="2">
        <v>1</v>
      </c>
      <c r="AX457" s="2"/>
      <c r="AY457" s="2"/>
      <c r="AZ457" s="2">
        <v>1</v>
      </c>
      <c r="BA457" s="2">
        <v>1</v>
      </c>
      <c r="BB457" s="2">
        <v>1</v>
      </c>
      <c r="BC457" s="2">
        <v>1</v>
      </c>
      <c r="BD457" s="2" t="s">
        <v>3</v>
      </c>
      <c r="BE457" s="2" t="s">
        <v>3</v>
      </c>
      <c r="BF457" s="2" t="s">
        <v>3</v>
      </c>
      <c r="BG457" s="2" t="s">
        <v>3</v>
      </c>
      <c r="BH457" s="2">
        <v>0</v>
      </c>
      <c r="BI457" s="2">
        <v>2</v>
      </c>
      <c r="BJ457" s="2" t="s">
        <v>96</v>
      </c>
      <c r="BK457" s="2"/>
      <c r="BL457" s="2"/>
      <c r="BM457" s="2">
        <v>67</v>
      </c>
      <c r="BN457" s="2">
        <v>0</v>
      </c>
      <c r="BO457" s="2" t="s">
        <v>94</v>
      </c>
      <c r="BP457" s="2">
        <v>1</v>
      </c>
      <c r="BQ457" s="2">
        <v>40</v>
      </c>
      <c r="BR457" s="2">
        <v>0</v>
      </c>
      <c r="BS457" s="2">
        <v>1</v>
      </c>
      <c r="BT457" s="2">
        <v>1</v>
      </c>
      <c r="BU457" s="2">
        <v>1</v>
      </c>
      <c r="BV457" s="2">
        <v>1</v>
      </c>
      <c r="BW457" s="2">
        <v>1</v>
      </c>
      <c r="BX457" s="2">
        <v>1</v>
      </c>
      <c r="BY457" s="2" t="s">
        <v>3</v>
      </c>
      <c r="BZ457" s="2">
        <v>97</v>
      </c>
      <c r="CA457" s="2">
        <v>51</v>
      </c>
      <c r="CB457" s="2" t="s">
        <v>3</v>
      </c>
      <c r="CC457" s="2"/>
      <c r="CD457" s="2"/>
      <c r="CE457" s="2">
        <v>1566</v>
      </c>
      <c r="CF457" s="2">
        <v>0</v>
      </c>
      <c r="CG457" s="2">
        <v>0</v>
      </c>
      <c r="CH457" s="2"/>
      <c r="CI457" s="2"/>
      <c r="CJ457" s="2"/>
      <c r="CK457" s="2"/>
      <c r="CL457" s="2"/>
      <c r="CM457" s="2">
        <v>0</v>
      </c>
      <c r="CN457" s="2" t="s">
        <v>1356</v>
      </c>
      <c r="CO457" s="2">
        <v>0</v>
      </c>
      <c r="CP457" s="2">
        <f t="shared" si="491"/>
        <v>31346.379999999997</v>
      </c>
      <c r="CQ457" s="2">
        <f t="shared" si="492"/>
        <v>295.60000000000002</v>
      </c>
      <c r="CR457" s="2">
        <f>(ROUND((ROUND((((ET457*1.2))*AV457*1),2)*BB457),2)+ROUND((ROUND(((AE457-((EU457*1.2)))*AV457*1),2)*BS457),2))</f>
        <v>0.98</v>
      </c>
      <c r="CS457" s="2">
        <f>(ROUND((ROUND((((EU457*1.2))*AV457*1),2)*BS457),2)+ROUND((ROUND(((AE457-((EU457*1.2)))*AV457*1),2)*BS457),2))</f>
        <v>0</v>
      </c>
      <c r="CT457" s="2">
        <f t="shared" si="493"/>
        <v>748.3</v>
      </c>
      <c r="CU457" s="2">
        <f t="shared" si="494"/>
        <v>0</v>
      </c>
      <c r="CV457" s="2">
        <f t="shared" si="495"/>
        <v>60.055919999999986</v>
      </c>
      <c r="CW457" s="2">
        <f t="shared" si="496"/>
        <v>0</v>
      </c>
      <c r="CX457" s="2">
        <f t="shared" si="497"/>
        <v>0</v>
      </c>
      <c r="CY457" s="2">
        <f>(ROUND((((S457+ROUND((ROUND((((EU457*1.2))*AV457*1),2)*BS457),2))*AT457)/100),2)+ROUND(((ROUND((ROUND(((AE457-((EU457*1.2)))*AV457*1),2)*BS457),2)*AT457)/100),2))</f>
        <v>21775.51</v>
      </c>
      <c r="CZ457" s="2">
        <f>(ROUND((((S457+ROUND((ROUND((((EU457*1.2))*AV457*1),2)*BS457),2))*AU457)/100),2)+ROUND(((ROUND((ROUND(((AE457-((EU457*1.2)))*AV457*1),2)*BS457),2)*AU457)/100),2))</f>
        <v>11448.98</v>
      </c>
      <c r="DA457" s="2"/>
      <c r="DB457" s="2">
        <v>167</v>
      </c>
      <c r="DC457" s="2" t="s">
        <v>3</v>
      </c>
      <c r="DD457" s="2" t="s">
        <v>82</v>
      </c>
      <c r="DE457" s="2" t="s">
        <v>83</v>
      </c>
      <c r="DF457" s="2" t="s">
        <v>83</v>
      </c>
      <c r="DG457" s="2" t="s">
        <v>83</v>
      </c>
      <c r="DH457" s="2" t="s">
        <v>3</v>
      </c>
      <c r="DI457" s="2" t="s">
        <v>83</v>
      </c>
      <c r="DJ457" s="2" t="s">
        <v>83</v>
      </c>
      <c r="DK457" s="2" t="s">
        <v>3</v>
      </c>
      <c r="DL457" s="2" t="s">
        <v>3</v>
      </c>
      <c r="DM457" s="2" t="s">
        <v>3</v>
      </c>
      <c r="DN457" s="2">
        <v>0</v>
      </c>
      <c r="DO457" s="2">
        <v>0</v>
      </c>
      <c r="DP457" s="2">
        <v>1</v>
      </c>
      <c r="DQ457" s="2">
        <v>1</v>
      </c>
      <c r="DR457" s="2"/>
      <c r="DS457" s="2"/>
      <c r="DT457" s="2"/>
      <c r="DU457" s="2">
        <v>1013</v>
      </c>
      <c r="DV457" s="2" t="s">
        <v>27</v>
      </c>
      <c r="DW457" s="2" t="s">
        <v>27</v>
      </c>
      <c r="DX457" s="2">
        <v>1</v>
      </c>
      <c r="DY457" s="2"/>
      <c r="DZ457" s="2" t="s">
        <v>3</v>
      </c>
      <c r="EA457" s="2" t="s">
        <v>3</v>
      </c>
      <c r="EB457" s="2" t="s">
        <v>3</v>
      </c>
      <c r="EC457" s="2" t="s">
        <v>3</v>
      </c>
      <c r="ED457" s="2"/>
      <c r="EE457" s="2">
        <v>55393971</v>
      </c>
      <c r="EF457" s="2">
        <v>40</v>
      </c>
      <c r="EG457" s="2" t="s">
        <v>31</v>
      </c>
      <c r="EH457" s="2">
        <v>0</v>
      </c>
      <c r="EI457" s="2" t="s">
        <v>3</v>
      </c>
      <c r="EJ457" s="2">
        <v>2</v>
      </c>
      <c r="EK457" s="2">
        <v>67</v>
      </c>
      <c r="EL457" s="2" t="s">
        <v>48</v>
      </c>
      <c r="EM457" s="2" t="s">
        <v>49</v>
      </c>
      <c r="EN457" s="2"/>
      <c r="EO457" s="2" t="s">
        <v>87</v>
      </c>
      <c r="EP457" s="2"/>
      <c r="EQ457" s="2">
        <v>132096</v>
      </c>
      <c r="ER457" s="2">
        <v>891.97</v>
      </c>
      <c r="ES457" s="2">
        <v>295.60000000000002</v>
      </c>
      <c r="ET457" s="2">
        <v>0.78</v>
      </c>
      <c r="EU457" s="2">
        <v>0</v>
      </c>
      <c r="EV457" s="2">
        <v>595.59</v>
      </c>
      <c r="EW457" s="2">
        <v>47.8</v>
      </c>
      <c r="EX457" s="2">
        <v>0</v>
      </c>
      <c r="EY457" s="2">
        <v>0</v>
      </c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>
        <v>0</v>
      </c>
      <c r="FR457" s="2">
        <v>0</v>
      </c>
      <c r="FS457" s="2">
        <v>0</v>
      </c>
      <c r="FT457" s="2"/>
      <c r="FU457" s="2"/>
      <c r="FV457" s="2"/>
      <c r="FW457" s="2"/>
      <c r="FX457" s="2">
        <v>97</v>
      </c>
      <c r="FY457" s="2">
        <v>51</v>
      </c>
      <c r="FZ457" s="2"/>
      <c r="GA457" s="2" t="s">
        <v>3</v>
      </c>
      <c r="GB457" s="2"/>
      <c r="GC457" s="2"/>
      <c r="GD457" s="2">
        <v>1</v>
      </c>
      <c r="GE457" s="2"/>
      <c r="GF457" s="2">
        <v>-160317761</v>
      </c>
      <c r="GG457" s="2">
        <v>2</v>
      </c>
      <c r="GH457" s="2">
        <v>1</v>
      </c>
      <c r="GI457" s="2">
        <v>2</v>
      </c>
      <c r="GJ457" s="2">
        <v>0</v>
      </c>
      <c r="GK457" s="2">
        <v>0</v>
      </c>
      <c r="GL457" s="2">
        <f t="shared" si="498"/>
        <v>0</v>
      </c>
      <c r="GM457" s="2">
        <f t="shared" si="499"/>
        <v>64570.87</v>
      </c>
      <c r="GN457" s="2">
        <f t="shared" si="500"/>
        <v>0</v>
      </c>
      <c r="GO457" s="2">
        <f t="shared" si="501"/>
        <v>64570.87</v>
      </c>
      <c r="GP457" s="2">
        <f t="shared" si="502"/>
        <v>0</v>
      </c>
      <c r="GQ457" s="2"/>
      <c r="GR457" s="2">
        <v>0</v>
      </c>
      <c r="GS457" s="2">
        <v>3</v>
      </c>
      <c r="GT457" s="2">
        <v>0</v>
      </c>
      <c r="GU457" s="2" t="s">
        <v>3</v>
      </c>
      <c r="GV457" s="2">
        <f t="shared" si="503"/>
        <v>0</v>
      </c>
      <c r="GW457" s="2">
        <v>1</v>
      </c>
      <c r="GX457" s="2">
        <f t="shared" si="504"/>
        <v>0</v>
      </c>
      <c r="GY457" s="2"/>
      <c r="GZ457" s="2"/>
      <c r="HA457" s="2">
        <v>0</v>
      </c>
      <c r="HB457" s="2">
        <v>0</v>
      </c>
      <c r="HC457" s="2">
        <f t="shared" si="505"/>
        <v>0</v>
      </c>
      <c r="HD457" s="2"/>
      <c r="HE457" s="2" t="s">
        <v>3</v>
      </c>
      <c r="HF457" s="2" t="s">
        <v>3</v>
      </c>
      <c r="HG457" s="2"/>
      <c r="HH457" s="2"/>
      <c r="HI457" s="2"/>
      <c r="HJ457" s="2"/>
      <c r="HK457" s="2"/>
      <c r="HL457" s="2"/>
      <c r="HM457" s="2" t="s">
        <v>3</v>
      </c>
      <c r="HN457" s="2" t="s">
        <v>3</v>
      </c>
      <c r="HO457" s="2" t="s">
        <v>3</v>
      </c>
      <c r="HP457" s="2" t="s">
        <v>3</v>
      </c>
      <c r="HQ457" s="2" t="s">
        <v>3</v>
      </c>
      <c r="HR457" s="2"/>
      <c r="HS457" s="2">
        <v>0</v>
      </c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>
        <v>0</v>
      </c>
      <c r="IL457" s="2"/>
      <c r="IM457" s="2"/>
      <c r="IN457" s="2"/>
      <c r="IO457" s="2"/>
      <c r="IP457" s="2"/>
      <c r="IQ457" s="2"/>
      <c r="IR457" s="2"/>
      <c r="IS457" s="2"/>
      <c r="IT457" s="2"/>
      <c r="IU457" s="2"/>
    </row>
    <row r="458" spans="1:255" x14ac:dyDescent="0.25">
      <c r="A458" s="3">
        <v>17</v>
      </c>
      <c r="B458" s="3">
        <v>1</v>
      </c>
      <c r="C458" s="3">
        <f>ROW(SmtRes!A582)</f>
        <v>582</v>
      </c>
      <c r="D458" s="3">
        <f>ROW(EtalonRes!A746)</f>
        <v>746</v>
      </c>
      <c r="E458" s="3" t="s">
        <v>3</v>
      </c>
      <c r="F458" s="3" t="s">
        <v>94</v>
      </c>
      <c r="G458" s="3" t="s">
        <v>526</v>
      </c>
      <c r="H458" s="3" t="s">
        <v>27</v>
      </c>
      <c r="I458" s="3">
        <f>ROUND(24+6,9)</f>
        <v>30</v>
      </c>
      <c r="J458" s="3">
        <v>0</v>
      </c>
      <c r="K458" s="3">
        <f>ROUND(24+6,9)</f>
        <v>30</v>
      </c>
      <c r="O458" s="3">
        <f t="shared" si="481"/>
        <v>1325876.68</v>
      </c>
      <c r="P458" s="3">
        <f t="shared" si="482"/>
        <v>60479.76</v>
      </c>
      <c r="Q458" s="3">
        <f>(ROUND((ROUND((((ET458*1.2))*AV458*I458),2)*BB458),2)+ROUND((ROUND(((AE458-((EU458*1.2)))*AV458*I458),2)*BS458),2))</f>
        <v>396.9</v>
      </c>
      <c r="R458" s="3">
        <f>(ROUND((ROUND((((EU458*1.2))*AV458*I458),2)*BS458),2)+ROUND((ROUND(((AE458-((EU458*1.2)))*AV458*I458),2)*BS458),2))</f>
        <v>0</v>
      </c>
      <c r="S458" s="3">
        <f t="shared" si="483"/>
        <v>1265000.02</v>
      </c>
      <c r="T458" s="3">
        <f t="shared" si="484"/>
        <v>0</v>
      </c>
      <c r="U458" s="3">
        <f t="shared" si="485"/>
        <v>1801.6775999999995</v>
      </c>
      <c r="V458" s="3">
        <f t="shared" si="486"/>
        <v>0</v>
      </c>
      <c r="W458" s="3">
        <f t="shared" si="487"/>
        <v>0</v>
      </c>
      <c r="X458" s="3">
        <f>(ROUND((((S458+ROUND((ROUND((((EU458*1.2))*AV458*I458),2)*BS458),2))*AT458)/100),2)+ROUND(((ROUND((ROUND(((AE458-((EU458*1.2)))*AV458*I458),2)*BS458),2)*AT458)/100),2))</f>
        <v>1227050.02</v>
      </c>
      <c r="Y458" s="3">
        <f>(ROUND((((S458+ROUND((ROUND((((EU458*1.2))*AV458*I458),2)*BS458),2))*AU458)/100),2)+ROUND(((ROUND((ROUND(((AE458-((EU458*1.2)))*AV458*I458),2)*BS458),2)*AU458)/100),2))</f>
        <v>645150.01</v>
      </c>
      <c r="AA458" s="3">
        <v>-1</v>
      </c>
      <c r="AB458" s="3">
        <f t="shared" si="488"/>
        <v>1011.244</v>
      </c>
      <c r="AC458" s="3">
        <f>ROUND(((ES458*1)),6)</f>
        <v>295.60000000000002</v>
      </c>
      <c r="AD458" s="3">
        <f>ROUND(((((ET458*1.2))-((EU458*1.2)))+AE458),6)</f>
        <v>0.93600000000000005</v>
      </c>
      <c r="AE458" s="3">
        <f>ROUND(((EU458*1.2)),6)</f>
        <v>0</v>
      </c>
      <c r="AF458" s="3">
        <f>ROUND(((EV458*1.2)),6)</f>
        <v>714.70799999999997</v>
      </c>
      <c r="AG458" s="3">
        <f t="shared" si="489"/>
        <v>0</v>
      </c>
      <c r="AH458" s="3">
        <f>((EW458*1.2))</f>
        <v>57.359999999999992</v>
      </c>
      <c r="AI458" s="3">
        <f>((EX458*1.2))</f>
        <v>0</v>
      </c>
      <c r="AJ458" s="3">
        <f t="shared" si="490"/>
        <v>0</v>
      </c>
      <c r="AK458" s="3">
        <v>891.97</v>
      </c>
      <c r="AL458" s="3">
        <v>295.60000000000002</v>
      </c>
      <c r="AM458" s="3">
        <v>0.78</v>
      </c>
      <c r="AN458" s="3">
        <v>0</v>
      </c>
      <c r="AO458" s="3">
        <v>595.59</v>
      </c>
      <c r="AP458" s="3">
        <v>0</v>
      </c>
      <c r="AQ458" s="3">
        <v>47.8</v>
      </c>
      <c r="AR458" s="3">
        <v>0</v>
      </c>
      <c r="AS458" s="3">
        <v>0</v>
      </c>
      <c r="AT458" s="3">
        <v>97</v>
      </c>
      <c r="AU458" s="3">
        <v>51</v>
      </c>
      <c r="AV458" s="3">
        <v>1.0469999999999999</v>
      </c>
      <c r="AW458" s="3">
        <v>1</v>
      </c>
      <c r="AZ458" s="3">
        <v>1</v>
      </c>
      <c r="BA458" s="3">
        <v>56.35</v>
      </c>
      <c r="BB458" s="3">
        <v>13.5</v>
      </c>
      <c r="BC458" s="3">
        <v>6.82</v>
      </c>
      <c r="BD458" s="3" t="s">
        <v>3</v>
      </c>
      <c r="BE458" s="3" t="s">
        <v>3</v>
      </c>
      <c r="BF458" s="3" t="s">
        <v>3</v>
      </c>
      <c r="BG458" s="3" t="s">
        <v>3</v>
      </c>
      <c r="BH458" s="3">
        <v>0</v>
      </c>
      <c r="BI458" s="3">
        <v>2</v>
      </c>
      <c r="BJ458" s="3" t="s">
        <v>96</v>
      </c>
      <c r="BM458" s="3">
        <v>67</v>
      </c>
      <c r="BN458" s="3">
        <v>0</v>
      </c>
      <c r="BO458" s="3" t="s">
        <v>94</v>
      </c>
      <c r="BP458" s="3">
        <v>1</v>
      </c>
      <c r="BQ458" s="3">
        <v>40</v>
      </c>
      <c r="BR458" s="3">
        <v>0</v>
      </c>
      <c r="BS458" s="3">
        <v>56.35</v>
      </c>
      <c r="BT458" s="3">
        <v>1</v>
      </c>
      <c r="BU458" s="3">
        <v>1</v>
      </c>
      <c r="BV458" s="3">
        <v>1</v>
      </c>
      <c r="BW458" s="3">
        <v>1</v>
      </c>
      <c r="BX458" s="3">
        <v>1</v>
      </c>
      <c r="BY458" s="3" t="s">
        <v>3</v>
      </c>
      <c r="BZ458" s="3">
        <v>97</v>
      </c>
      <c r="CA458" s="3">
        <v>51</v>
      </c>
      <c r="CB458" s="3" t="s">
        <v>3</v>
      </c>
      <c r="CE458" s="3">
        <v>1566</v>
      </c>
      <c r="CF458" s="3">
        <v>0</v>
      </c>
      <c r="CG458" s="3">
        <v>0</v>
      </c>
      <c r="CM458" s="3">
        <v>0</v>
      </c>
      <c r="CN458" s="3" t="s">
        <v>1356</v>
      </c>
      <c r="CO458" s="3">
        <v>0</v>
      </c>
      <c r="CP458" s="3">
        <f t="shared" si="491"/>
        <v>1325876.68</v>
      </c>
      <c r="CQ458" s="3">
        <f t="shared" si="492"/>
        <v>2015.99</v>
      </c>
      <c r="CR458" s="3">
        <f>(ROUND((ROUND((((ET458*1.2))*AV458*1),2)*BB458),2)+ROUND((ROUND(((AE458-((EU458*1.2)))*AV458*1),2)*BS458),2))</f>
        <v>13.23</v>
      </c>
      <c r="CS458" s="3">
        <f>(ROUND((ROUND((((EU458*1.2))*AV458*1),2)*BS458),2)+ROUND((ROUND(((AE458-((EU458*1.2)))*AV458*1),2)*BS458),2))</f>
        <v>0</v>
      </c>
      <c r="CT458" s="3">
        <f t="shared" si="493"/>
        <v>42166.71</v>
      </c>
      <c r="CU458" s="3">
        <f t="shared" si="494"/>
        <v>0</v>
      </c>
      <c r="CV458" s="3">
        <f t="shared" si="495"/>
        <v>60.055919999999986</v>
      </c>
      <c r="CW458" s="3">
        <f t="shared" si="496"/>
        <v>0</v>
      </c>
      <c r="CX458" s="3">
        <f t="shared" si="497"/>
        <v>0</v>
      </c>
      <c r="CY458" s="3">
        <f>(ROUND((((S458+ROUND((ROUND((((EU458*1.2))*AV458*1),2)*BS458),2))*AT458)/100),2)+ROUND(((ROUND((ROUND(((AE458-((EU458*1.2)))*AV458*1),2)*BS458),2)*AT458)/100),2))</f>
        <v>1227050.02</v>
      </c>
      <c r="CZ458" s="3">
        <f>(ROUND((((S458+ROUND((ROUND((((EU458*1.2))*AV458*1),2)*BS458),2))*AU458)/100),2)+ROUND(((ROUND((ROUND(((AE458-((EU458*1.2)))*AV458*1),2)*BS458),2)*AU458)/100),2))</f>
        <v>645150.01</v>
      </c>
      <c r="DB458" s="3">
        <v>168</v>
      </c>
      <c r="DC458" s="3" t="s">
        <v>3</v>
      </c>
      <c r="DD458" s="3" t="s">
        <v>82</v>
      </c>
      <c r="DE458" s="3" t="s">
        <v>83</v>
      </c>
      <c r="DF458" s="3" t="s">
        <v>83</v>
      </c>
      <c r="DG458" s="3" t="s">
        <v>83</v>
      </c>
      <c r="DH458" s="3" t="s">
        <v>3</v>
      </c>
      <c r="DI458" s="3" t="s">
        <v>83</v>
      </c>
      <c r="DJ458" s="3" t="s">
        <v>83</v>
      </c>
      <c r="DK458" s="3" t="s">
        <v>3</v>
      </c>
      <c r="DL458" s="3" t="s">
        <v>3</v>
      </c>
      <c r="DM458" s="3" t="s">
        <v>3</v>
      </c>
      <c r="DN458" s="3">
        <v>0</v>
      </c>
      <c r="DO458" s="3">
        <v>0</v>
      </c>
      <c r="DP458" s="3">
        <v>1</v>
      </c>
      <c r="DQ458" s="3">
        <v>1</v>
      </c>
      <c r="DU458" s="3">
        <v>1013</v>
      </c>
      <c r="DV458" s="3" t="s">
        <v>27</v>
      </c>
      <c r="DW458" s="3" t="s">
        <v>27</v>
      </c>
      <c r="DX458" s="3">
        <v>1</v>
      </c>
      <c r="DZ458" s="3" t="s">
        <v>3</v>
      </c>
      <c r="EA458" s="3" t="s">
        <v>3</v>
      </c>
      <c r="EB458" s="3" t="s">
        <v>3</v>
      </c>
      <c r="EC458" s="3" t="s">
        <v>3</v>
      </c>
      <c r="EE458" s="3">
        <v>55393971</v>
      </c>
      <c r="EF458" s="3">
        <v>40</v>
      </c>
      <c r="EG458" s="3" t="s">
        <v>31</v>
      </c>
      <c r="EH458" s="3">
        <v>0</v>
      </c>
      <c r="EI458" s="3" t="s">
        <v>3</v>
      </c>
      <c r="EJ458" s="3">
        <v>2</v>
      </c>
      <c r="EK458" s="3">
        <v>67</v>
      </c>
      <c r="EL458" s="3" t="s">
        <v>48</v>
      </c>
      <c r="EM458" s="3" t="s">
        <v>49</v>
      </c>
      <c r="EO458" s="3" t="s">
        <v>87</v>
      </c>
      <c r="EQ458" s="3">
        <v>132096</v>
      </c>
      <c r="ER458" s="3">
        <v>891.97</v>
      </c>
      <c r="ES458" s="3">
        <v>295.60000000000002</v>
      </c>
      <c r="ET458" s="3">
        <v>0.78</v>
      </c>
      <c r="EU458" s="3">
        <v>0</v>
      </c>
      <c r="EV458" s="3">
        <v>595.59</v>
      </c>
      <c r="EW458" s="3">
        <v>47.8</v>
      </c>
      <c r="EX458" s="3">
        <v>0</v>
      </c>
      <c r="EY458" s="3">
        <v>0</v>
      </c>
      <c r="FQ458" s="3">
        <v>0</v>
      </c>
      <c r="FR458" s="3">
        <v>0</v>
      </c>
      <c r="FS458" s="3">
        <v>0</v>
      </c>
      <c r="FX458" s="3">
        <v>97</v>
      </c>
      <c r="FY458" s="3">
        <v>51</v>
      </c>
      <c r="GA458" s="3" t="s">
        <v>3</v>
      </c>
      <c r="GD458" s="3">
        <v>1</v>
      </c>
      <c r="GF458" s="3">
        <v>-160317761</v>
      </c>
      <c r="GG458" s="3">
        <v>2</v>
      </c>
      <c r="GH458" s="3">
        <v>1</v>
      </c>
      <c r="GI458" s="3">
        <v>2</v>
      </c>
      <c r="GJ458" s="3">
        <v>0</v>
      </c>
      <c r="GK458" s="3">
        <v>0</v>
      </c>
      <c r="GL458" s="3">
        <f t="shared" si="498"/>
        <v>0</v>
      </c>
      <c r="GM458" s="3">
        <f t="shared" si="499"/>
        <v>3198076.71</v>
      </c>
      <c r="GN458" s="3">
        <f t="shared" si="500"/>
        <v>0</v>
      </c>
      <c r="GO458" s="3">
        <f t="shared" si="501"/>
        <v>3198076.71</v>
      </c>
      <c r="GP458" s="3">
        <f t="shared" si="502"/>
        <v>0</v>
      </c>
      <c r="GR458" s="3">
        <v>0</v>
      </c>
      <c r="GS458" s="3">
        <v>3</v>
      </c>
      <c r="GT458" s="3">
        <v>0</v>
      </c>
      <c r="GU458" s="3" t="s">
        <v>3</v>
      </c>
      <c r="GV458" s="3">
        <f t="shared" si="503"/>
        <v>0</v>
      </c>
      <c r="GW458" s="3">
        <v>1</v>
      </c>
      <c r="GX458" s="3">
        <f t="shared" si="504"/>
        <v>0</v>
      </c>
      <c r="HA458" s="3">
        <v>0</v>
      </c>
      <c r="HB458" s="3">
        <v>0</v>
      </c>
      <c r="HC458" s="3">
        <f t="shared" si="505"/>
        <v>0</v>
      </c>
      <c r="HE458" s="3" t="s">
        <v>3</v>
      </c>
      <c r="HF458" s="3" t="s">
        <v>3</v>
      </c>
      <c r="HM458" s="3" t="s">
        <v>3</v>
      </c>
      <c r="HN458" s="3" t="s">
        <v>3</v>
      </c>
      <c r="HO458" s="3" t="s">
        <v>3</v>
      </c>
      <c r="HP458" s="3" t="s">
        <v>3</v>
      </c>
      <c r="HQ458" s="3" t="s">
        <v>3</v>
      </c>
      <c r="HS458" s="3">
        <v>0</v>
      </c>
      <c r="IK458" s="3">
        <v>0</v>
      </c>
    </row>
    <row r="459" spans="1:255" x14ac:dyDescent="0.25">
      <c r="A459" s="2">
        <v>18</v>
      </c>
      <c r="B459" s="2">
        <v>1</v>
      </c>
      <c r="C459" s="2">
        <v>565</v>
      </c>
      <c r="D459" s="2"/>
      <c r="E459" s="2" t="s">
        <v>3</v>
      </c>
      <c r="F459" s="2" t="s">
        <v>209</v>
      </c>
      <c r="G459" s="2" t="s">
        <v>210</v>
      </c>
      <c r="H459" s="2" t="s">
        <v>211</v>
      </c>
      <c r="I459" s="2">
        <f>I457*J459</f>
        <v>3.4500000000000003E-2</v>
      </c>
      <c r="J459" s="2">
        <v>1.1500000000000002E-3</v>
      </c>
      <c r="K459" s="2">
        <v>1.15E-3</v>
      </c>
      <c r="L459" s="2"/>
      <c r="M459" s="2"/>
      <c r="N459" s="2"/>
      <c r="O459" s="2">
        <f t="shared" si="481"/>
        <v>777.1</v>
      </c>
      <c r="P459" s="2">
        <f t="shared" si="482"/>
        <v>777.1</v>
      </c>
      <c r="Q459" s="2">
        <f t="shared" ref="Q459:Q464" si="521">(ROUND((ROUND(((ET459)*AV459*I459),2)*BB459),2)+ROUND((ROUND(((AE459-(EU459))*AV459*I459),2)*BS459),2))</f>
        <v>0</v>
      </c>
      <c r="R459" s="2">
        <f t="shared" ref="R459:R464" si="522">(ROUND((ROUND(((EU459)*AV459*I459),2)*BS459),2)+ROUND((ROUND(((AE459-(EU459))*AV459*I459),2)*BS459),2))</f>
        <v>0</v>
      </c>
      <c r="S459" s="2">
        <f t="shared" si="483"/>
        <v>0</v>
      </c>
      <c r="T459" s="2">
        <f t="shared" si="484"/>
        <v>0</v>
      </c>
      <c r="U459" s="2">
        <f t="shared" si="485"/>
        <v>0</v>
      </c>
      <c r="V459" s="2">
        <f t="shared" si="486"/>
        <v>0</v>
      </c>
      <c r="W459" s="2">
        <f t="shared" si="487"/>
        <v>0</v>
      </c>
      <c r="X459" s="2">
        <f t="shared" ref="X459:X464" si="523">(ROUND((((S459+ROUND((ROUND(((EU459)*AV459*I459),2)*BS459),2))*AT459)/100),2)+ROUND(((ROUND((ROUND(((AE459-(EU459))*AV459*I459),2)*BS459),2)*AT459)/100),2))</f>
        <v>0</v>
      </c>
      <c r="Y459" s="2">
        <f t="shared" ref="Y459:Y464" si="524">(ROUND((((S459+ROUND((ROUND(((EU459)*AV459*I459),2)*BS459),2))*AU459)/100),2)+ROUND(((ROUND((ROUND(((AE459-(EU459))*AV459*I459),2)*BS459),2)*AU459)/100),2))</f>
        <v>0</v>
      </c>
      <c r="Z459" s="2"/>
      <c r="AA459" s="2">
        <v>-1</v>
      </c>
      <c r="AB459" s="2">
        <f t="shared" si="488"/>
        <v>22524.65</v>
      </c>
      <c r="AC459" s="2">
        <f t="shared" ref="AC459:AC464" si="525">ROUND((ES459),6)</f>
        <v>22524.65</v>
      </c>
      <c r="AD459" s="2">
        <f t="shared" ref="AD459:AD464" si="526">ROUND((((ET459)-(EU459))+AE459),6)</f>
        <v>0</v>
      </c>
      <c r="AE459" s="2">
        <f t="shared" ref="AE459:AF464" si="527">ROUND((EU459),6)</f>
        <v>0</v>
      </c>
      <c r="AF459" s="2">
        <f t="shared" si="527"/>
        <v>0</v>
      </c>
      <c r="AG459" s="2">
        <f t="shared" si="489"/>
        <v>0</v>
      </c>
      <c r="AH459" s="2">
        <f t="shared" ref="AH459:AI464" si="528">(EW459)</f>
        <v>0</v>
      </c>
      <c r="AI459" s="2">
        <f t="shared" si="528"/>
        <v>0</v>
      </c>
      <c r="AJ459" s="2">
        <f t="shared" si="490"/>
        <v>0</v>
      </c>
      <c r="AK459" s="2">
        <v>22524.65</v>
      </c>
      <c r="AL459" s="2">
        <v>22524.65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97</v>
      </c>
      <c r="AU459" s="2">
        <v>51</v>
      </c>
      <c r="AV459" s="2">
        <v>1</v>
      </c>
      <c r="AW459" s="2">
        <v>1</v>
      </c>
      <c r="AX459" s="2"/>
      <c r="AY459" s="2"/>
      <c r="AZ459" s="2">
        <v>1</v>
      </c>
      <c r="BA459" s="2">
        <v>1</v>
      </c>
      <c r="BB459" s="2">
        <v>1</v>
      </c>
      <c r="BC459" s="2">
        <v>1</v>
      </c>
      <c r="BD459" s="2" t="s">
        <v>3</v>
      </c>
      <c r="BE459" s="2" t="s">
        <v>3</v>
      </c>
      <c r="BF459" s="2" t="s">
        <v>3</v>
      </c>
      <c r="BG459" s="2" t="s">
        <v>3</v>
      </c>
      <c r="BH459" s="2">
        <v>3</v>
      </c>
      <c r="BI459" s="2">
        <v>2</v>
      </c>
      <c r="BJ459" s="2" t="s">
        <v>212</v>
      </c>
      <c r="BK459" s="2"/>
      <c r="BL459" s="2"/>
      <c r="BM459" s="2">
        <v>67</v>
      </c>
      <c r="BN459" s="2">
        <v>0</v>
      </c>
      <c r="BO459" s="2" t="s">
        <v>3</v>
      </c>
      <c r="BP459" s="2">
        <v>0</v>
      </c>
      <c r="BQ459" s="2">
        <v>40</v>
      </c>
      <c r="BR459" s="2">
        <v>0</v>
      </c>
      <c r="BS459" s="2">
        <v>1</v>
      </c>
      <c r="BT459" s="2">
        <v>1</v>
      </c>
      <c r="BU459" s="2">
        <v>1</v>
      </c>
      <c r="BV459" s="2">
        <v>1</v>
      </c>
      <c r="BW459" s="2">
        <v>1</v>
      </c>
      <c r="BX459" s="2">
        <v>1</v>
      </c>
      <c r="BY459" s="2" t="s">
        <v>3</v>
      </c>
      <c r="BZ459" s="2">
        <v>97</v>
      </c>
      <c r="CA459" s="2">
        <v>51</v>
      </c>
      <c r="CB459" s="2" t="s">
        <v>3</v>
      </c>
      <c r="CC459" s="2"/>
      <c r="CD459" s="2"/>
      <c r="CE459" s="2">
        <v>1566</v>
      </c>
      <c r="CF459" s="2">
        <v>0</v>
      </c>
      <c r="CG459" s="2">
        <v>0</v>
      </c>
      <c r="CH459" s="2"/>
      <c r="CI459" s="2"/>
      <c r="CJ459" s="2"/>
      <c r="CK459" s="2"/>
      <c r="CL459" s="2"/>
      <c r="CM459" s="2">
        <v>0</v>
      </c>
      <c r="CN459" s="2" t="s">
        <v>3</v>
      </c>
      <c r="CO459" s="2">
        <v>0</v>
      </c>
      <c r="CP459" s="2">
        <f t="shared" si="491"/>
        <v>777.1</v>
      </c>
      <c r="CQ459" s="2">
        <f t="shared" si="492"/>
        <v>22524.65</v>
      </c>
      <c r="CR459" s="2">
        <f t="shared" ref="CR459:CR464" si="529">(ROUND((ROUND(((ET459)*AV459*1),2)*BB459),2)+ROUND((ROUND(((AE459-(EU459))*AV459*1),2)*BS459),2))</f>
        <v>0</v>
      </c>
      <c r="CS459" s="2">
        <f t="shared" ref="CS459:CS464" si="530">(ROUND((ROUND(((EU459)*AV459*1),2)*BS459),2)+ROUND((ROUND(((AE459-(EU459))*AV459*1),2)*BS459),2))</f>
        <v>0</v>
      </c>
      <c r="CT459" s="2">
        <f t="shared" si="493"/>
        <v>0</v>
      </c>
      <c r="CU459" s="2">
        <f t="shared" si="494"/>
        <v>0</v>
      </c>
      <c r="CV459" s="2">
        <f t="shared" si="495"/>
        <v>0</v>
      </c>
      <c r="CW459" s="2">
        <f t="shared" si="496"/>
        <v>0</v>
      </c>
      <c r="CX459" s="2">
        <f t="shared" si="497"/>
        <v>0</v>
      </c>
      <c r="CY459" s="2">
        <f t="shared" ref="CY459:CY464" si="531">(ROUND((((S459+ROUND((ROUND(((EU459)*AV459*1),2)*BS459),2))*AT459)/100),2)+ROUND(((ROUND((ROUND(((AE459-(EU459))*AV459*1),2)*BS459),2)*AT459)/100),2))</f>
        <v>0</v>
      </c>
      <c r="CZ459" s="2">
        <f t="shared" ref="CZ459:CZ464" si="532">(ROUND((((S459+ROUND((ROUND(((EU459)*AV459*1),2)*BS459),2))*AU459)/100),2)+ROUND(((ROUND((ROUND(((AE459-(EU459))*AV459*1),2)*BS459),2)*AU459)/100),2))</f>
        <v>0</v>
      </c>
      <c r="DA459" s="2"/>
      <c r="DB459" s="2"/>
      <c r="DC459" s="2" t="s">
        <v>3</v>
      </c>
      <c r="DD459" s="2" t="s">
        <v>3</v>
      </c>
      <c r="DE459" s="2" t="s">
        <v>3</v>
      </c>
      <c r="DF459" s="2" t="s">
        <v>3</v>
      </c>
      <c r="DG459" s="2" t="s">
        <v>3</v>
      </c>
      <c r="DH459" s="2" t="s">
        <v>3</v>
      </c>
      <c r="DI459" s="2" t="s">
        <v>3</v>
      </c>
      <c r="DJ459" s="2" t="s">
        <v>3</v>
      </c>
      <c r="DK459" s="2" t="s">
        <v>3</v>
      </c>
      <c r="DL459" s="2" t="s">
        <v>3</v>
      </c>
      <c r="DM459" s="2" t="s">
        <v>3</v>
      </c>
      <c r="DN459" s="2">
        <v>0</v>
      </c>
      <c r="DO459" s="2">
        <v>0</v>
      </c>
      <c r="DP459" s="2">
        <v>1</v>
      </c>
      <c r="DQ459" s="2">
        <v>1</v>
      </c>
      <c r="DR459" s="2"/>
      <c r="DS459" s="2"/>
      <c r="DT459" s="2"/>
      <c r="DU459" s="2">
        <v>1009</v>
      </c>
      <c r="DV459" s="2" t="s">
        <v>211</v>
      </c>
      <c r="DW459" s="2" t="s">
        <v>211</v>
      </c>
      <c r="DX459" s="2">
        <v>1000</v>
      </c>
      <c r="DY459" s="2"/>
      <c r="DZ459" s="2" t="s">
        <v>3</v>
      </c>
      <c r="EA459" s="2" t="s">
        <v>3</v>
      </c>
      <c r="EB459" s="2" t="s">
        <v>3</v>
      </c>
      <c r="EC459" s="2" t="s">
        <v>3</v>
      </c>
      <c r="ED459" s="2"/>
      <c r="EE459" s="2">
        <v>55393971</v>
      </c>
      <c r="EF459" s="2">
        <v>40</v>
      </c>
      <c r="EG459" s="2" t="s">
        <v>31</v>
      </c>
      <c r="EH459" s="2">
        <v>0</v>
      </c>
      <c r="EI459" s="2" t="s">
        <v>3</v>
      </c>
      <c r="EJ459" s="2">
        <v>2</v>
      </c>
      <c r="EK459" s="2">
        <v>67</v>
      </c>
      <c r="EL459" s="2" t="s">
        <v>48</v>
      </c>
      <c r="EM459" s="2" t="s">
        <v>49</v>
      </c>
      <c r="EN459" s="2"/>
      <c r="EO459" s="2" t="s">
        <v>3</v>
      </c>
      <c r="EP459" s="2"/>
      <c r="EQ459" s="2">
        <v>1024</v>
      </c>
      <c r="ER459" s="2">
        <v>22524.65</v>
      </c>
      <c r="ES459" s="2">
        <v>22524.65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>
        <v>0</v>
      </c>
      <c r="FR459" s="2">
        <v>0</v>
      </c>
      <c r="FS459" s="2">
        <v>0</v>
      </c>
      <c r="FT459" s="2"/>
      <c r="FU459" s="2"/>
      <c r="FV459" s="2"/>
      <c r="FW459" s="2"/>
      <c r="FX459" s="2">
        <v>97</v>
      </c>
      <c r="FY459" s="2">
        <v>51</v>
      </c>
      <c r="FZ459" s="2"/>
      <c r="GA459" s="2" t="s">
        <v>3</v>
      </c>
      <c r="GB459" s="2"/>
      <c r="GC459" s="2"/>
      <c r="GD459" s="2">
        <v>1</v>
      </c>
      <c r="GE459" s="2"/>
      <c r="GF459" s="2">
        <v>1706974629</v>
      </c>
      <c r="GG459" s="2">
        <v>2</v>
      </c>
      <c r="GH459" s="2">
        <v>1</v>
      </c>
      <c r="GI459" s="2">
        <v>-2</v>
      </c>
      <c r="GJ459" s="2">
        <v>0</v>
      </c>
      <c r="GK459" s="2">
        <v>0</v>
      </c>
      <c r="GL459" s="2">
        <f t="shared" si="498"/>
        <v>0</v>
      </c>
      <c r="GM459" s="2">
        <f t="shared" si="499"/>
        <v>777.1</v>
      </c>
      <c r="GN459" s="2">
        <f t="shared" si="500"/>
        <v>0</v>
      </c>
      <c r="GO459" s="2">
        <f t="shared" si="501"/>
        <v>777.1</v>
      </c>
      <c r="GP459" s="2">
        <f t="shared" si="502"/>
        <v>0</v>
      </c>
      <c r="GQ459" s="2"/>
      <c r="GR459" s="2">
        <v>0</v>
      </c>
      <c r="GS459" s="2">
        <v>3</v>
      </c>
      <c r="GT459" s="2">
        <v>0</v>
      </c>
      <c r="GU459" s="2" t="s">
        <v>3</v>
      </c>
      <c r="GV459" s="2">
        <f t="shared" si="503"/>
        <v>0</v>
      </c>
      <c r="GW459" s="2">
        <v>1</v>
      </c>
      <c r="GX459" s="2">
        <f t="shared" si="504"/>
        <v>0</v>
      </c>
      <c r="GY459" s="2"/>
      <c r="GZ459" s="2"/>
      <c r="HA459" s="2">
        <v>0</v>
      </c>
      <c r="HB459" s="2">
        <v>0</v>
      </c>
      <c r="HC459" s="2">
        <f t="shared" si="505"/>
        <v>0</v>
      </c>
      <c r="HD459" s="2"/>
      <c r="HE459" s="2" t="s">
        <v>3</v>
      </c>
      <c r="HF459" s="2" t="s">
        <v>3</v>
      </c>
      <c r="HG459" s="2"/>
      <c r="HH459" s="2"/>
      <c r="HI459" s="2"/>
      <c r="HJ459" s="2"/>
      <c r="HK459" s="2"/>
      <c r="HL459" s="2"/>
      <c r="HM459" s="2" t="s">
        <v>3</v>
      </c>
      <c r="HN459" s="2" t="s">
        <v>3</v>
      </c>
      <c r="HO459" s="2" t="s">
        <v>3</v>
      </c>
      <c r="HP459" s="2" t="s">
        <v>3</v>
      </c>
      <c r="HQ459" s="2" t="s">
        <v>3</v>
      </c>
      <c r="HR459" s="2"/>
      <c r="HS459" s="2">
        <v>0</v>
      </c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>
        <v>0</v>
      </c>
      <c r="IL459" s="2"/>
      <c r="IM459" s="2"/>
      <c r="IN459" s="2"/>
      <c r="IO459" s="2"/>
      <c r="IP459" s="2"/>
      <c r="IQ459" s="2"/>
      <c r="IR459" s="2"/>
      <c r="IS459" s="2"/>
      <c r="IT459" s="2"/>
      <c r="IU459" s="2"/>
    </row>
    <row r="460" spans="1:255" x14ac:dyDescent="0.25">
      <c r="A460" s="3">
        <v>18</v>
      </c>
      <c r="B460" s="3">
        <v>1</v>
      </c>
      <c r="C460" s="3">
        <v>578</v>
      </c>
      <c r="E460" s="3" t="s">
        <v>3</v>
      </c>
      <c r="F460" s="3" t="s">
        <v>209</v>
      </c>
      <c r="G460" s="3" t="s">
        <v>210</v>
      </c>
      <c r="H460" s="3" t="s">
        <v>211</v>
      </c>
      <c r="I460" s="3">
        <f>I458*J460</f>
        <v>3.4500000000000003E-2</v>
      </c>
      <c r="J460" s="3">
        <v>1.1500000000000002E-3</v>
      </c>
      <c r="K460" s="3">
        <v>1.15E-3</v>
      </c>
      <c r="O460" s="3">
        <f t="shared" si="481"/>
        <v>4608.2</v>
      </c>
      <c r="P460" s="3">
        <f t="shared" si="482"/>
        <v>4608.2</v>
      </c>
      <c r="Q460" s="3">
        <f t="shared" si="521"/>
        <v>0</v>
      </c>
      <c r="R460" s="3">
        <f t="shared" si="522"/>
        <v>0</v>
      </c>
      <c r="S460" s="3">
        <f t="shared" si="483"/>
        <v>0</v>
      </c>
      <c r="T460" s="3">
        <f t="shared" si="484"/>
        <v>0</v>
      </c>
      <c r="U460" s="3">
        <f t="shared" si="485"/>
        <v>0</v>
      </c>
      <c r="V460" s="3">
        <f t="shared" si="486"/>
        <v>0</v>
      </c>
      <c r="W460" s="3">
        <f t="shared" si="487"/>
        <v>0</v>
      </c>
      <c r="X460" s="3">
        <f t="shared" si="523"/>
        <v>0</v>
      </c>
      <c r="Y460" s="3">
        <f t="shared" si="524"/>
        <v>0</v>
      </c>
      <c r="AA460" s="3">
        <v>-1</v>
      </c>
      <c r="AB460" s="3">
        <f t="shared" si="488"/>
        <v>22524.65</v>
      </c>
      <c r="AC460" s="3">
        <f t="shared" si="525"/>
        <v>22524.65</v>
      </c>
      <c r="AD460" s="3">
        <f t="shared" si="526"/>
        <v>0</v>
      </c>
      <c r="AE460" s="3">
        <f t="shared" si="527"/>
        <v>0</v>
      </c>
      <c r="AF460" s="3">
        <f t="shared" si="527"/>
        <v>0</v>
      </c>
      <c r="AG460" s="3">
        <f t="shared" si="489"/>
        <v>0</v>
      </c>
      <c r="AH460" s="3">
        <f t="shared" si="528"/>
        <v>0</v>
      </c>
      <c r="AI460" s="3">
        <f t="shared" si="528"/>
        <v>0</v>
      </c>
      <c r="AJ460" s="3">
        <f t="shared" si="490"/>
        <v>0</v>
      </c>
      <c r="AK460" s="3">
        <v>22524.65</v>
      </c>
      <c r="AL460" s="3">
        <v>22524.65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97</v>
      </c>
      <c r="AU460" s="3">
        <v>51</v>
      </c>
      <c r="AV460" s="3">
        <v>1</v>
      </c>
      <c r="AW460" s="3">
        <v>1</v>
      </c>
      <c r="AZ460" s="3">
        <v>1</v>
      </c>
      <c r="BA460" s="3">
        <v>1</v>
      </c>
      <c r="BB460" s="3">
        <v>1</v>
      </c>
      <c r="BC460" s="3">
        <v>5.93</v>
      </c>
      <c r="BD460" s="3" t="s">
        <v>3</v>
      </c>
      <c r="BE460" s="3" t="s">
        <v>3</v>
      </c>
      <c r="BF460" s="3" t="s">
        <v>3</v>
      </c>
      <c r="BG460" s="3" t="s">
        <v>3</v>
      </c>
      <c r="BH460" s="3">
        <v>3</v>
      </c>
      <c r="BI460" s="3">
        <v>2</v>
      </c>
      <c r="BJ460" s="3" t="s">
        <v>212</v>
      </c>
      <c r="BM460" s="3">
        <v>67</v>
      </c>
      <c r="BN460" s="3">
        <v>0</v>
      </c>
      <c r="BO460" s="3" t="s">
        <v>209</v>
      </c>
      <c r="BP460" s="3">
        <v>1</v>
      </c>
      <c r="BQ460" s="3">
        <v>40</v>
      </c>
      <c r="BR460" s="3">
        <v>0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 t="s">
        <v>3</v>
      </c>
      <c r="BZ460" s="3">
        <v>97</v>
      </c>
      <c r="CA460" s="3">
        <v>51</v>
      </c>
      <c r="CB460" s="3" t="s">
        <v>3</v>
      </c>
      <c r="CE460" s="3">
        <v>1566</v>
      </c>
      <c r="CF460" s="3">
        <v>0</v>
      </c>
      <c r="CG460" s="3">
        <v>0</v>
      </c>
      <c r="CM460" s="3">
        <v>0</v>
      </c>
      <c r="CN460" s="3" t="s">
        <v>3</v>
      </c>
      <c r="CO460" s="3">
        <v>0</v>
      </c>
      <c r="CP460" s="3">
        <f t="shared" si="491"/>
        <v>4608.2</v>
      </c>
      <c r="CQ460" s="3">
        <f t="shared" si="492"/>
        <v>133571.17000000001</v>
      </c>
      <c r="CR460" s="3">
        <f t="shared" si="529"/>
        <v>0</v>
      </c>
      <c r="CS460" s="3">
        <f t="shared" si="530"/>
        <v>0</v>
      </c>
      <c r="CT460" s="3">
        <f t="shared" si="493"/>
        <v>0</v>
      </c>
      <c r="CU460" s="3">
        <f t="shared" si="494"/>
        <v>0</v>
      </c>
      <c r="CV460" s="3">
        <f t="shared" si="495"/>
        <v>0</v>
      </c>
      <c r="CW460" s="3">
        <f t="shared" si="496"/>
        <v>0</v>
      </c>
      <c r="CX460" s="3">
        <f t="shared" si="497"/>
        <v>0</v>
      </c>
      <c r="CY460" s="3">
        <f t="shared" si="531"/>
        <v>0</v>
      </c>
      <c r="CZ460" s="3">
        <f t="shared" si="532"/>
        <v>0</v>
      </c>
      <c r="DC460" s="3" t="s">
        <v>3</v>
      </c>
      <c r="DD460" s="3" t="s">
        <v>3</v>
      </c>
      <c r="DE460" s="3" t="s">
        <v>3</v>
      </c>
      <c r="DF460" s="3" t="s">
        <v>3</v>
      </c>
      <c r="DG460" s="3" t="s">
        <v>3</v>
      </c>
      <c r="DH460" s="3" t="s">
        <v>3</v>
      </c>
      <c r="DI460" s="3" t="s">
        <v>3</v>
      </c>
      <c r="DJ460" s="3" t="s">
        <v>3</v>
      </c>
      <c r="DK460" s="3" t="s">
        <v>3</v>
      </c>
      <c r="DL460" s="3" t="s">
        <v>3</v>
      </c>
      <c r="DM460" s="3" t="s">
        <v>3</v>
      </c>
      <c r="DN460" s="3">
        <v>0</v>
      </c>
      <c r="DO460" s="3">
        <v>0</v>
      </c>
      <c r="DP460" s="3">
        <v>1</v>
      </c>
      <c r="DQ460" s="3">
        <v>1</v>
      </c>
      <c r="DU460" s="3">
        <v>1009</v>
      </c>
      <c r="DV460" s="3" t="s">
        <v>211</v>
      </c>
      <c r="DW460" s="3" t="s">
        <v>211</v>
      </c>
      <c r="DX460" s="3">
        <v>1000</v>
      </c>
      <c r="DZ460" s="3" t="s">
        <v>3</v>
      </c>
      <c r="EA460" s="3" t="s">
        <v>3</v>
      </c>
      <c r="EB460" s="3" t="s">
        <v>3</v>
      </c>
      <c r="EC460" s="3" t="s">
        <v>3</v>
      </c>
      <c r="EE460" s="3">
        <v>55393971</v>
      </c>
      <c r="EF460" s="3">
        <v>40</v>
      </c>
      <c r="EG460" s="3" t="s">
        <v>31</v>
      </c>
      <c r="EH460" s="3">
        <v>0</v>
      </c>
      <c r="EI460" s="3" t="s">
        <v>3</v>
      </c>
      <c r="EJ460" s="3">
        <v>2</v>
      </c>
      <c r="EK460" s="3">
        <v>67</v>
      </c>
      <c r="EL460" s="3" t="s">
        <v>48</v>
      </c>
      <c r="EM460" s="3" t="s">
        <v>49</v>
      </c>
      <c r="EO460" s="3" t="s">
        <v>3</v>
      </c>
      <c r="EQ460" s="3">
        <v>1024</v>
      </c>
      <c r="ER460" s="3">
        <v>22524.65</v>
      </c>
      <c r="ES460" s="3">
        <v>22524.65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FQ460" s="3">
        <v>0</v>
      </c>
      <c r="FR460" s="3">
        <v>0</v>
      </c>
      <c r="FS460" s="3">
        <v>0</v>
      </c>
      <c r="FX460" s="3">
        <v>97</v>
      </c>
      <c r="FY460" s="3">
        <v>51</v>
      </c>
      <c r="GA460" s="3" t="s">
        <v>3</v>
      </c>
      <c r="GD460" s="3">
        <v>1</v>
      </c>
      <c r="GF460" s="3">
        <v>1706974629</v>
      </c>
      <c r="GG460" s="3">
        <v>2</v>
      </c>
      <c r="GH460" s="3">
        <v>1</v>
      </c>
      <c r="GI460" s="3">
        <v>2</v>
      </c>
      <c r="GJ460" s="3">
        <v>0</v>
      </c>
      <c r="GK460" s="3">
        <v>0</v>
      </c>
      <c r="GL460" s="3">
        <f t="shared" si="498"/>
        <v>0</v>
      </c>
      <c r="GM460" s="3">
        <f t="shared" si="499"/>
        <v>4608.2</v>
      </c>
      <c r="GN460" s="3">
        <f t="shared" si="500"/>
        <v>0</v>
      </c>
      <c r="GO460" s="3">
        <f t="shared" si="501"/>
        <v>4608.2</v>
      </c>
      <c r="GP460" s="3">
        <f t="shared" si="502"/>
        <v>0</v>
      </c>
      <c r="GR460" s="3">
        <v>0</v>
      </c>
      <c r="GS460" s="3">
        <v>3</v>
      </c>
      <c r="GT460" s="3">
        <v>0</v>
      </c>
      <c r="GU460" s="3" t="s">
        <v>3</v>
      </c>
      <c r="GV460" s="3">
        <f t="shared" si="503"/>
        <v>0</v>
      </c>
      <c r="GW460" s="3">
        <v>1</v>
      </c>
      <c r="GX460" s="3">
        <f t="shared" si="504"/>
        <v>0</v>
      </c>
      <c r="HA460" s="3">
        <v>0</v>
      </c>
      <c r="HB460" s="3">
        <v>0</v>
      </c>
      <c r="HC460" s="3">
        <f t="shared" si="505"/>
        <v>0</v>
      </c>
      <c r="HE460" s="3" t="s">
        <v>3</v>
      </c>
      <c r="HF460" s="3" t="s">
        <v>3</v>
      </c>
      <c r="HM460" s="3" t="s">
        <v>3</v>
      </c>
      <c r="HN460" s="3" t="s">
        <v>3</v>
      </c>
      <c r="HO460" s="3" t="s">
        <v>3</v>
      </c>
      <c r="HP460" s="3" t="s">
        <v>3</v>
      </c>
      <c r="HQ460" s="3" t="s">
        <v>3</v>
      </c>
      <c r="HS460" s="3">
        <v>0</v>
      </c>
      <c r="IK460" s="3">
        <v>0</v>
      </c>
    </row>
    <row r="461" spans="1:255" x14ac:dyDescent="0.25">
      <c r="A461" s="2">
        <v>17</v>
      </c>
      <c r="B461" s="2">
        <v>1</v>
      </c>
      <c r="C461" s="2"/>
      <c r="D461" s="2"/>
      <c r="E461" s="2" t="s">
        <v>527</v>
      </c>
      <c r="F461" s="2" t="s">
        <v>528</v>
      </c>
      <c r="G461" s="2" t="s">
        <v>529</v>
      </c>
      <c r="H461" s="2" t="s">
        <v>216</v>
      </c>
      <c r="I461" s="2">
        <v>24</v>
      </c>
      <c r="J461" s="2">
        <v>0</v>
      </c>
      <c r="K461" s="2">
        <v>24</v>
      </c>
      <c r="L461" s="2"/>
      <c r="M461" s="2"/>
      <c r="N461" s="2"/>
      <c r="O461" s="2">
        <f t="shared" si="481"/>
        <v>37434</v>
      </c>
      <c r="P461" s="2">
        <f t="shared" si="482"/>
        <v>37434</v>
      </c>
      <c r="Q461" s="2">
        <f t="shared" si="521"/>
        <v>0</v>
      </c>
      <c r="R461" s="2">
        <f t="shared" si="522"/>
        <v>0</v>
      </c>
      <c r="S461" s="2">
        <f t="shared" si="483"/>
        <v>0</v>
      </c>
      <c r="T461" s="2">
        <f t="shared" si="484"/>
        <v>0</v>
      </c>
      <c r="U461" s="2">
        <f t="shared" si="485"/>
        <v>0</v>
      </c>
      <c r="V461" s="2">
        <f t="shared" si="486"/>
        <v>0</v>
      </c>
      <c r="W461" s="2">
        <f t="shared" si="487"/>
        <v>0</v>
      </c>
      <c r="X461" s="2">
        <f t="shared" si="523"/>
        <v>0</v>
      </c>
      <c r="Y461" s="2">
        <f t="shared" si="524"/>
        <v>0</v>
      </c>
      <c r="Z461" s="2"/>
      <c r="AA461" s="2">
        <v>55944368</v>
      </c>
      <c r="AB461" s="2">
        <f t="shared" si="488"/>
        <v>1559.75</v>
      </c>
      <c r="AC461" s="2">
        <f t="shared" si="525"/>
        <v>1559.75</v>
      </c>
      <c r="AD461" s="2">
        <f t="shared" si="526"/>
        <v>0</v>
      </c>
      <c r="AE461" s="2">
        <f t="shared" si="527"/>
        <v>0</v>
      </c>
      <c r="AF461" s="2">
        <f t="shared" si="527"/>
        <v>0</v>
      </c>
      <c r="AG461" s="2">
        <f t="shared" si="489"/>
        <v>0</v>
      </c>
      <c r="AH461" s="2">
        <f t="shared" si="528"/>
        <v>0</v>
      </c>
      <c r="AI461" s="2">
        <f t="shared" si="528"/>
        <v>0</v>
      </c>
      <c r="AJ461" s="2">
        <f t="shared" si="490"/>
        <v>0</v>
      </c>
      <c r="AK461" s="2">
        <v>1559.75</v>
      </c>
      <c r="AL461" s="2">
        <v>1559.75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1</v>
      </c>
      <c r="AW461" s="2">
        <v>1</v>
      </c>
      <c r="AX461" s="2"/>
      <c r="AY461" s="2"/>
      <c r="AZ461" s="2">
        <v>1</v>
      </c>
      <c r="BA461" s="2">
        <v>1</v>
      </c>
      <c r="BB461" s="2">
        <v>1</v>
      </c>
      <c r="BC461" s="2">
        <v>1</v>
      </c>
      <c r="BD461" s="2" t="s">
        <v>3</v>
      </c>
      <c r="BE461" s="2" t="s">
        <v>3</v>
      </c>
      <c r="BF461" s="2" t="s">
        <v>3</v>
      </c>
      <c r="BG461" s="2" t="s">
        <v>3</v>
      </c>
      <c r="BH461" s="2">
        <v>3</v>
      </c>
      <c r="BI461" s="2">
        <v>3</v>
      </c>
      <c r="BJ461" s="2" t="s">
        <v>528</v>
      </c>
      <c r="BK461" s="2"/>
      <c r="BL461" s="2"/>
      <c r="BM461" s="2">
        <v>400007</v>
      </c>
      <c r="BN461" s="2">
        <v>0</v>
      </c>
      <c r="BO461" s="2" t="s">
        <v>3</v>
      </c>
      <c r="BP461" s="2">
        <v>0</v>
      </c>
      <c r="BQ461" s="2">
        <v>214</v>
      </c>
      <c r="BR461" s="2">
        <v>0</v>
      </c>
      <c r="BS461" s="2">
        <v>1</v>
      </c>
      <c r="BT461" s="2">
        <v>1</v>
      </c>
      <c r="BU461" s="2">
        <v>1</v>
      </c>
      <c r="BV461" s="2">
        <v>1</v>
      </c>
      <c r="BW461" s="2">
        <v>1</v>
      </c>
      <c r="BX461" s="2">
        <v>1</v>
      </c>
      <c r="BY461" s="2" t="s">
        <v>3</v>
      </c>
      <c r="BZ461" s="2">
        <v>0</v>
      </c>
      <c r="CA461" s="2">
        <v>0</v>
      </c>
      <c r="CB461" s="2" t="s">
        <v>3</v>
      </c>
      <c r="CC461" s="2"/>
      <c r="CD461" s="2"/>
      <c r="CE461" s="2">
        <v>1566</v>
      </c>
      <c r="CF461" s="2">
        <v>0</v>
      </c>
      <c r="CG461" s="2">
        <v>0</v>
      </c>
      <c r="CH461" s="2"/>
      <c r="CI461" s="2"/>
      <c r="CJ461" s="2"/>
      <c r="CK461" s="2"/>
      <c r="CL461" s="2"/>
      <c r="CM461" s="2">
        <v>0</v>
      </c>
      <c r="CN461" s="2" t="s">
        <v>3</v>
      </c>
      <c r="CO461" s="2">
        <v>0</v>
      </c>
      <c r="CP461" s="2">
        <f t="shared" si="491"/>
        <v>37434</v>
      </c>
      <c r="CQ461" s="2">
        <f t="shared" si="492"/>
        <v>1559.75</v>
      </c>
      <c r="CR461" s="2">
        <f t="shared" si="529"/>
        <v>0</v>
      </c>
      <c r="CS461" s="2">
        <f t="shared" si="530"/>
        <v>0</v>
      </c>
      <c r="CT461" s="2">
        <f t="shared" si="493"/>
        <v>0</v>
      </c>
      <c r="CU461" s="2">
        <f t="shared" si="494"/>
        <v>0</v>
      </c>
      <c r="CV461" s="2">
        <f t="shared" si="495"/>
        <v>0</v>
      </c>
      <c r="CW461" s="2">
        <f t="shared" si="496"/>
        <v>0</v>
      </c>
      <c r="CX461" s="2">
        <f t="shared" si="497"/>
        <v>0</v>
      </c>
      <c r="CY461" s="2">
        <f t="shared" si="531"/>
        <v>0</v>
      </c>
      <c r="CZ461" s="2">
        <f t="shared" si="532"/>
        <v>0</v>
      </c>
      <c r="DA461" s="2"/>
      <c r="DB461" s="2"/>
      <c r="DC461" s="2" t="s">
        <v>3</v>
      </c>
      <c r="DD461" s="2" t="s">
        <v>3</v>
      </c>
      <c r="DE461" s="2" t="s">
        <v>3</v>
      </c>
      <c r="DF461" s="2" t="s">
        <v>3</v>
      </c>
      <c r="DG461" s="2" t="s">
        <v>3</v>
      </c>
      <c r="DH461" s="2" t="s">
        <v>3</v>
      </c>
      <c r="DI461" s="2" t="s">
        <v>3</v>
      </c>
      <c r="DJ461" s="2" t="s">
        <v>3</v>
      </c>
      <c r="DK461" s="2" t="s">
        <v>3</v>
      </c>
      <c r="DL461" s="2" t="s">
        <v>3</v>
      </c>
      <c r="DM461" s="2" t="s">
        <v>3</v>
      </c>
      <c r="DN461" s="2">
        <v>0</v>
      </c>
      <c r="DO461" s="2">
        <v>0</v>
      </c>
      <c r="DP461" s="2">
        <v>1</v>
      </c>
      <c r="DQ461" s="2">
        <v>1</v>
      </c>
      <c r="DR461" s="2"/>
      <c r="DS461" s="2"/>
      <c r="DT461" s="2"/>
      <c r="DU461" s="2">
        <v>1013</v>
      </c>
      <c r="DV461" s="2" t="s">
        <v>216</v>
      </c>
      <c r="DW461" s="2" t="s">
        <v>216</v>
      </c>
      <c r="DX461" s="2">
        <v>1</v>
      </c>
      <c r="DY461" s="2"/>
      <c r="DZ461" s="2" t="s">
        <v>3</v>
      </c>
      <c r="EA461" s="2" t="s">
        <v>3</v>
      </c>
      <c r="EB461" s="2" t="s">
        <v>3</v>
      </c>
      <c r="EC461" s="2" t="s">
        <v>3</v>
      </c>
      <c r="ED461" s="2"/>
      <c r="EE461" s="2">
        <v>55393904</v>
      </c>
      <c r="EF461" s="2">
        <v>214</v>
      </c>
      <c r="EG461" s="2" t="s">
        <v>217</v>
      </c>
      <c r="EH461" s="2">
        <v>0</v>
      </c>
      <c r="EI461" s="2" t="s">
        <v>3</v>
      </c>
      <c r="EJ461" s="2">
        <v>3</v>
      </c>
      <c r="EK461" s="2">
        <v>400007</v>
      </c>
      <c r="EL461" s="2" t="s">
        <v>217</v>
      </c>
      <c r="EM461" s="2" t="s">
        <v>218</v>
      </c>
      <c r="EN461" s="2"/>
      <c r="EO461" s="2" t="s">
        <v>3</v>
      </c>
      <c r="EP461" s="2"/>
      <c r="EQ461" s="2">
        <v>131088</v>
      </c>
      <c r="ER461" s="2">
        <v>0</v>
      </c>
      <c r="ES461" s="2">
        <v>1559.75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>
        <v>0</v>
      </c>
      <c r="FR461" s="2">
        <f>P461</f>
        <v>37434</v>
      </c>
      <c r="FS461" s="2">
        <v>0</v>
      </c>
      <c r="FT461" s="2"/>
      <c r="FU461" s="2"/>
      <c r="FV461" s="2"/>
      <c r="FW461" s="2"/>
      <c r="FX461" s="2">
        <v>0</v>
      </c>
      <c r="FY461" s="2">
        <v>0</v>
      </c>
      <c r="FZ461" s="2"/>
      <c r="GA461" s="2" t="s">
        <v>530</v>
      </c>
      <c r="GB461" s="2"/>
      <c r="GC461" s="2"/>
      <c r="GD461" s="2">
        <v>1</v>
      </c>
      <c r="GE461" s="2"/>
      <c r="GF461" s="2">
        <v>678633535</v>
      </c>
      <c r="GG461" s="2">
        <v>2</v>
      </c>
      <c r="GH461" s="2">
        <v>4</v>
      </c>
      <c r="GI461" s="2">
        <v>-2</v>
      </c>
      <c r="GJ461" s="2">
        <v>0</v>
      </c>
      <c r="GK461" s="2">
        <v>0</v>
      </c>
      <c r="GL461" s="2">
        <f t="shared" si="498"/>
        <v>0</v>
      </c>
      <c r="GM461" s="2">
        <f t="shared" si="499"/>
        <v>37434</v>
      </c>
      <c r="GN461" s="2">
        <f t="shared" si="500"/>
        <v>0</v>
      </c>
      <c r="GO461" s="2">
        <f t="shared" si="501"/>
        <v>0</v>
      </c>
      <c r="GP461" s="2">
        <f t="shared" si="502"/>
        <v>0</v>
      </c>
      <c r="GQ461" s="2"/>
      <c r="GR461" s="2">
        <v>1</v>
      </c>
      <c r="GS461" s="2">
        <v>2</v>
      </c>
      <c r="GT461" s="2">
        <v>0</v>
      </c>
      <c r="GU461" s="2" t="s">
        <v>3</v>
      </c>
      <c r="GV461" s="2">
        <f t="shared" si="503"/>
        <v>0</v>
      </c>
      <c r="GW461" s="2">
        <v>1</v>
      </c>
      <c r="GX461" s="2">
        <f t="shared" si="504"/>
        <v>0</v>
      </c>
      <c r="GY461" s="2"/>
      <c r="GZ461" s="2"/>
      <c r="HA461" s="2">
        <v>0</v>
      </c>
      <c r="HB461" s="2">
        <v>0</v>
      </c>
      <c r="HC461" s="2">
        <f t="shared" si="505"/>
        <v>0</v>
      </c>
      <c r="HD461" s="2"/>
      <c r="HE461" s="2" t="s">
        <v>37</v>
      </c>
      <c r="HF461" s="2" t="s">
        <v>220</v>
      </c>
      <c r="HG461" s="2"/>
      <c r="HH461" s="2"/>
      <c r="HI461" s="2"/>
      <c r="HJ461" s="2"/>
      <c r="HK461" s="2"/>
      <c r="HL461" s="2"/>
      <c r="HM461" s="2" t="s">
        <v>3</v>
      </c>
      <c r="HN461" s="2" t="s">
        <v>3</v>
      </c>
      <c r="HO461" s="2" t="s">
        <v>3</v>
      </c>
      <c r="HP461" s="2" t="s">
        <v>3</v>
      </c>
      <c r="HQ461" s="2" t="s">
        <v>3</v>
      </c>
      <c r="HR461" s="2"/>
      <c r="HS461" s="2">
        <v>0</v>
      </c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>
        <v>0</v>
      </c>
      <c r="IL461" s="2"/>
      <c r="IM461" s="2"/>
      <c r="IN461" s="2"/>
      <c r="IO461" s="2"/>
      <c r="IP461" s="2"/>
      <c r="IQ461" s="2"/>
      <c r="IR461" s="2"/>
      <c r="IS461" s="2"/>
      <c r="IT461" s="2"/>
      <c r="IU461" s="2"/>
    </row>
    <row r="462" spans="1:255" x14ac:dyDescent="0.25">
      <c r="A462" s="3">
        <v>17</v>
      </c>
      <c r="B462" s="3">
        <v>1</v>
      </c>
      <c r="E462" s="3" t="s">
        <v>527</v>
      </c>
      <c r="F462" s="3" t="s">
        <v>528</v>
      </c>
      <c r="G462" s="3" t="s">
        <v>529</v>
      </c>
      <c r="H462" s="3" t="s">
        <v>216</v>
      </c>
      <c r="I462" s="3">
        <v>24</v>
      </c>
      <c r="J462" s="3">
        <v>0</v>
      </c>
      <c r="K462" s="3">
        <v>24</v>
      </c>
      <c r="O462" s="3">
        <f t="shared" si="481"/>
        <v>283375.38</v>
      </c>
      <c r="P462" s="3">
        <f t="shared" si="482"/>
        <v>283375.38</v>
      </c>
      <c r="Q462" s="3">
        <f t="shared" si="521"/>
        <v>0</v>
      </c>
      <c r="R462" s="3">
        <f t="shared" si="522"/>
        <v>0</v>
      </c>
      <c r="S462" s="3">
        <f t="shared" si="483"/>
        <v>0</v>
      </c>
      <c r="T462" s="3">
        <f t="shared" si="484"/>
        <v>0</v>
      </c>
      <c r="U462" s="3">
        <f t="shared" si="485"/>
        <v>0</v>
      </c>
      <c r="V462" s="3">
        <f t="shared" si="486"/>
        <v>0</v>
      </c>
      <c r="W462" s="3">
        <f t="shared" si="487"/>
        <v>0</v>
      </c>
      <c r="X462" s="3">
        <f t="shared" si="523"/>
        <v>0</v>
      </c>
      <c r="Y462" s="3">
        <f t="shared" si="524"/>
        <v>0</v>
      </c>
      <c r="AA462" s="3">
        <v>55944370</v>
      </c>
      <c r="AB462" s="3">
        <f t="shared" si="488"/>
        <v>1559.75</v>
      </c>
      <c r="AC462" s="3">
        <f t="shared" si="525"/>
        <v>1559.75</v>
      </c>
      <c r="AD462" s="3">
        <f t="shared" si="526"/>
        <v>0</v>
      </c>
      <c r="AE462" s="3">
        <f t="shared" si="527"/>
        <v>0</v>
      </c>
      <c r="AF462" s="3">
        <f t="shared" si="527"/>
        <v>0</v>
      </c>
      <c r="AG462" s="3">
        <f t="shared" si="489"/>
        <v>0</v>
      </c>
      <c r="AH462" s="3">
        <f t="shared" si="528"/>
        <v>0</v>
      </c>
      <c r="AI462" s="3">
        <f t="shared" si="528"/>
        <v>0</v>
      </c>
      <c r="AJ462" s="3">
        <f t="shared" si="490"/>
        <v>0</v>
      </c>
      <c r="AK462" s="3">
        <v>1559.75</v>
      </c>
      <c r="AL462" s="3">
        <v>1559.75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1</v>
      </c>
      <c r="AW462" s="3">
        <v>1</v>
      </c>
      <c r="AZ462" s="3">
        <v>1</v>
      </c>
      <c r="BA462" s="3">
        <v>1</v>
      </c>
      <c r="BB462" s="3">
        <v>1</v>
      </c>
      <c r="BC462" s="3">
        <v>7.57</v>
      </c>
      <c r="BD462" s="3" t="s">
        <v>3</v>
      </c>
      <c r="BE462" s="3" t="s">
        <v>3</v>
      </c>
      <c r="BF462" s="3" t="s">
        <v>3</v>
      </c>
      <c r="BG462" s="3" t="s">
        <v>3</v>
      </c>
      <c r="BH462" s="3">
        <v>3</v>
      </c>
      <c r="BI462" s="3">
        <v>3</v>
      </c>
      <c r="BJ462" s="3" t="s">
        <v>528</v>
      </c>
      <c r="BM462" s="3">
        <v>400007</v>
      </c>
      <c r="BN462" s="3">
        <v>0</v>
      </c>
      <c r="BO462" s="3" t="s">
        <v>3</v>
      </c>
      <c r="BP462" s="3">
        <v>0</v>
      </c>
      <c r="BQ462" s="3">
        <v>214</v>
      </c>
      <c r="BR462" s="3">
        <v>0</v>
      </c>
      <c r="BS462" s="3">
        <v>1</v>
      </c>
      <c r="BT462" s="3">
        <v>1</v>
      </c>
      <c r="BU462" s="3">
        <v>1</v>
      </c>
      <c r="BV462" s="3">
        <v>1</v>
      </c>
      <c r="BW462" s="3">
        <v>1</v>
      </c>
      <c r="BX462" s="3">
        <v>1</v>
      </c>
      <c r="BY462" s="3" t="s">
        <v>3</v>
      </c>
      <c r="BZ462" s="3">
        <v>0</v>
      </c>
      <c r="CA462" s="3">
        <v>0</v>
      </c>
      <c r="CB462" s="3" t="s">
        <v>3</v>
      </c>
      <c r="CE462" s="3">
        <v>1566</v>
      </c>
      <c r="CF462" s="3">
        <v>0</v>
      </c>
      <c r="CG462" s="3">
        <v>0</v>
      </c>
      <c r="CM462" s="3">
        <v>0</v>
      </c>
      <c r="CN462" s="3" t="s">
        <v>3</v>
      </c>
      <c r="CO462" s="3">
        <v>0</v>
      </c>
      <c r="CP462" s="3">
        <f t="shared" si="491"/>
        <v>283375.38</v>
      </c>
      <c r="CQ462" s="3">
        <f t="shared" si="492"/>
        <v>11807.31</v>
      </c>
      <c r="CR462" s="3">
        <f t="shared" si="529"/>
        <v>0</v>
      </c>
      <c r="CS462" s="3">
        <f t="shared" si="530"/>
        <v>0</v>
      </c>
      <c r="CT462" s="3">
        <f t="shared" si="493"/>
        <v>0</v>
      </c>
      <c r="CU462" s="3">
        <f t="shared" si="494"/>
        <v>0</v>
      </c>
      <c r="CV462" s="3">
        <f t="shared" si="495"/>
        <v>0</v>
      </c>
      <c r="CW462" s="3">
        <f t="shared" si="496"/>
        <v>0</v>
      </c>
      <c r="CX462" s="3">
        <f t="shared" si="497"/>
        <v>0</v>
      </c>
      <c r="CY462" s="3">
        <f t="shared" si="531"/>
        <v>0</v>
      </c>
      <c r="CZ462" s="3">
        <f t="shared" si="532"/>
        <v>0</v>
      </c>
      <c r="DC462" s="3" t="s">
        <v>3</v>
      </c>
      <c r="DD462" s="3" t="s">
        <v>3</v>
      </c>
      <c r="DE462" s="3" t="s">
        <v>3</v>
      </c>
      <c r="DF462" s="3" t="s">
        <v>3</v>
      </c>
      <c r="DG462" s="3" t="s">
        <v>3</v>
      </c>
      <c r="DH462" s="3" t="s">
        <v>3</v>
      </c>
      <c r="DI462" s="3" t="s">
        <v>3</v>
      </c>
      <c r="DJ462" s="3" t="s">
        <v>3</v>
      </c>
      <c r="DK462" s="3" t="s">
        <v>3</v>
      </c>
      <c r="DL462" s="3" t="s">
        <v>3</v>
      </c>
      <c r="DM462" s="3" t="s">
        <v>3</v>
      </c>
      <c r="DN462" s="3">
        <v>0</v>
      </c>
      <c r="DO462" s="3">
        <v>0</v>
      </c>
      <c r="DP462" s="3">
        <v>1</v>
      </c>
      <c r="DQ462" s="3">
        <v>1</v>
      </c>
      <c r="DU462" s="3">
        <v>1013</v>
      </c>
      <c r="DV462" s="3" t="s">
        <v>216</v>
      </c>
      <c r="DW462" s="3" t="s">
        <v>216</v>
      </c>
      <c r="DX462" s="3">
        <v>1</v>
      </c>
      <c r="DZ462" s="3" t="s">
        <v>3</v>
      </c>
      <c r="EA462" s="3" t="s">
        <v>3</v>
      </c>
      <c r="EB462" s="3" t="s">
        <v>3</v>
      </c>
      <c r="EC462" s="3" t="s">
        <v>3</v>
      </c>
      <c r="EE462" s="3">
        <v>55393904</v>
      </c>
      <c r="EF462" s="3">
        <v>214</v>
      </c>
      <c r="EG462" s="3" t="s">
        <v>217</v>
      </c>
      <c r="EH462" s="3">
        <v>0</v>
      </c>
      <c r="EI462" s="3" t="s">
        <v>3</v>
      </c>
      <c r="EJ462" s="3">
        <v>3</v>
      </c>
      <c r="EK462" s="3">
        <v>400007</v>
      </c>
      <c r="EL462" s="3" t="s">
        <v>217</v>
      </c>
      <c r="EM462" s="3" t="s">
        <v>218</v>
      </c>
      <c r="EO462" s="3" t="s">
        <v>3</v>
      </c>
      <c r="EQ462" s="3">
        <v>131088</v>
      </c>
      <c r="ER462" s="3">
        <v>0</v>
      </c>
      <c r="ES462" s="3">
        <v>1559.75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EZ462" s="3">
        <v>5</v>
      </c>
      <c r="FC462" s="3">
        <v>1</v>
      </c>
      <c r="FD462" s="3">
        <v>18</v>
      </c>
      <c r="FF462" s="3">
        <v>13819.47</v>
      </c>
      <c r="FQ462" s="3">
        <v>0</v>
      </c>
      <c r="FR462" s="3">
        <f>P462</f>
        <v>283375.38</v>
      </c>
      <c r="FS462" s="3">
        <v>0</v>
      </c>
      <c r="FX462" s="3">
        <v>0</v>
      </c>
      <c r="FY462" s="3">
        <v>0</v>
      </c>
      <c r="GA462" s="3" t="s">
        <v>530</v>
      </c>
      <c r="GD462" s="3">
        <v>1</v>
      </c>
      <c r="GF462" s="3">
        <v>678633535</v>
      </c>
      <c r="GG462" s="3">
        <v>2</v>
      </c>
      <c r="GH462" s="3">
        <v>3</v>
      </c>
      <c r="GI462" s="3">
        <v>3</v>
      </c>
      <c r="GJ462" s="3">
        <v>0</v>
      </c>
      <c r="GK462" s="3">
        <v>0</v>
      </c>
      <c r="GL462" s="3">
        <f t="shared" si="498"/>
        <v>0</v>
      </c>
      <c r="GM462" s="3">
        <f t="shared" si="499"/>
        <v>283375.38</v>
      </c>
      <c r="GN462" s="3">
        <f t="shared" si="500"/>
        <v>0</v>
      </c>
      <c r="GO462" s="3">
        <f t="shared" si="501"/>
        <v>0</v>
      </c>
      <c r="GP462" s="3">
        <f t="shared" si="502"/>
        <v>0</v>
      </c>
      <c r="GR462" s="3">
        <v>1</v>
      </c>
      <c r="GS462" s="3">
        <v>1</v>
      </c>
      <c r="GT462" s="3">
        <v>0</v>
      </c>
      <c r="GU462" s="3" t="s">
        <v>3</v>
      </c>
      <c r="GV462" s="3">
        <f t="shared" si="503"/>
        <v>0</v>
      </c>
      <c r="GW462" s="3">
        <v>1</v>
      </c>
      <c r="GX462" s="3">
        <f t="shared" si="504"/>
        <v>0</v>
      </c>
      <c r="HA462" s="3">
        <v>0</v>
      </c>
      <c r="HB462" s="3">
        <v>0</v>
      </c>
      <c r="HC462" s="3">
        <f t="shared" si="505"/>
        <v>0</v>
      </c>
      <c r="HE462" s="3" t="s">
        <v>37</v>
      </c>
      <c r="HF462" s="3" t="s">
        <v>220</v>
      </c>
      <c r="HM462" s="3" t="s">
        <v>3</v>
      </c>
      <c r="HN462" s="3" t="s">
        <v>3</v>
      </c>
      <c r="HO462" s="3" t="s">
        <v>3</v>
      </c>
      <c r="HP462" s="3" t="s">
        <v>3</v>
      </c>
      <c r="HQ462" s="3" t="s">
        <v>3</v>
      </c>
      <c r="HS462" s="3">
        <v>0</v>
      </c>
      <c r="IK462" s="3">
        <v>0</v>
      </c>
    </row>
    <row r="463" spans="1:255" x14ac:dyDescent="0.25">
      <c r="A463" s="2">
        <v>17</v>
      </c>
      <c r="B463" s="2">
        <v>1</v>
      </c>
      <c r="C463" s="2"/>
      <c r="D463" s="2"/>
      <c r="E463" s="2" t="s">
        <v>531</v>
      </c>
      <c r="F463" s="2" t="s">
        <v>532</v>
      </c>
      <c r="G463" s="2" t="s">
        <v>533</v>
      </c>
      <c r="H463" s="2" t="s">
        <v>216</v>
      </c>
      <c r="I463" s="2">
        <v>6</v>
      </c>
      <c r="J463" s="2">
        <v>0</v>
      </c>
      <c r="K463" s="2">
        <v>6</v>
      </c>
      <c r="L463" s="2"/>
      <c r="M463" s="2"/>
      <c r="N463" s="2"/>
      <c r="O463" s="2">
        <f t="shared" si="481"/>
        <v>10921.14</v>
      </c>
      <c r="P463" s="2">
        <f t="shared" si="482"/>
        <v>10921.14</v>
      </c>
      <c r="Q463" s="2">
        <f t="shared" si="521"/>
        <v>0</v>
      </c>
      <c r="R463" s="2">
        <f t="shared" si="522"/>
        <v>0</v>
      </c>
      <c r="S463" s="2">
        <f t="shared" si="483"/>
        <v>0</v>
      </c>
      <c r="T463" s="2">
        <f t="shared" si="484"/>
        <v>0</v>
      </c>
      <c r="U463" s="2">
        <f t="shared" si="485"/>
        <v>0</v>
      </c>
      <c r="V463" s="2">
        <f t="shared" si="486"/>
        <v>0</v>
      </c>
      <c r="W463" s="2">
        <f t="shared" si="487"/>
        <v>0</v>
      </c>
      <c r="X463" s="2">
        <f t="shared" si="523"/>
        <v>0</v>
      </c>
      <c r="Y463" s="2">
        <f t="shared" si="524"/>
        <v>0</v>
      </c>
      <c r="Z463" s="2"/>
      <c r="AA463" s="2">
        <v>55944368</v>
      </c>
      <c r="AB463" s="2">
        <f t="shared" si="488"/>
        <v>1820.19</v>
      </c>
      <c r="AC463" s="2">
        <f t="shared" si="525"/>
        <v>1820.19</v>
      </c>
      <c r="AD463" s="2">
        <f t="shared" si="526"/>
        <v>0</v>
      </c>
      <c r="AE463" s="2">
        <f t="shared" si="527"/>
        <v>0</v>
      </c>
      <c r="AF463" s="2">
        <f t="shared" si="527"/>
        <v>0</v>
      </c>
      <c r="AG463" s="2">
        <f t="shared" si="489"/>
        <v>0</v>
      </c>
      <c r="AH463" s="2">
        <f t="shared" si="528"/>
        <v>0</v>
      </c>
      <c r="AI463" s="2">
        <f t="shared" si="528"/>
        <v>0</v>
      </c>
      <c r="AJ463" s="2">
        <f t="shared" si="490"/>
        <v>0</v>
      </c>
      <c r="AK463" s="2">
        <v>1820.19</v>
      </c>
      <c r="AL463" s="2">
        <v>1820.19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1</v>
      </c>
      <c r="AW463" s="2">
        <v>1</v>
      </c>
      <c r="AX463" s="2"/>
      <c r="AY463" s="2"/>
      <c r="AZ463" s="2">
        <v>1</v>
      </c>
      <c r="BA463" s="2">
        <v>1</v>
      </c>
      <c r="BB463" s="2">
        <v>1</v>
      </c>
      <c r="BC463" s="2">
        <v>1</v>
      </c>
      <c r="BD463" s="2" t="s">
        <v>3</v>
      </c>
      <c r="BE463" s="2" t="s">
        <v>3</v>
      </c>
      <c r="BF463" s="2" t="s">
        <v>3</v>
      </c>
      <c r="BG463" s="2" t="s">
        <v>3</v>
      </c>
      <c r="BH463" s="2">
        <v>3</v>
      </c>
      <c r="BI463" s="2">
        <v>3</v>
      </c>
      <c r="BJ463" s="2" t="s">
        <v>532</v>
      </c>
      <c r="BK463" s="2"/>
      <c r="BL463" s="2"/>
      <c r="BM463" s="2">
        <v>400007</v>
      </c>
      <c r="BN463" s="2">
        <v>0</v>
      </c>
      <c r="BO463" s="2" t="s">
        <v>3</v>
      </c>
      <c r="BP463" s="2">
        <v>0</v>
      </c>
      <c r="BQ463" s="2">
        <v>214</v>
      </c>
      <c r="BR463" s="2">
        <v>0</v>
      </c>
      <c r="BS463" s="2">
        <v>1</v>
      </c>
      <c r="BT463" s="2">
        <v>1</v>
      </c>
      <c r="BU463" s="2">
        <v>1</v>
      </c>
      <c r="BV463" s="2">
        <v>1</v>
      </c>
      <c r="BW463" s="2">
        <v>1</v>
      </c>
      <c r="BX463" s="2">
        <v>1</v>
      </c>
      <c r="BY463" s="2" t="s">
        <v>3</v>
      </c>
      <c r="BZ463" s="2">
        <v>0</v>
      </c>
      <c r="CA463" s="2">
        <v>0</v>
      </c>
      <c r="CB463" s="2" t="s">
        <v>3</v>
      </c>
      <c r="CC463" s="2"/>
      <c r="CD463" s="2"/>
      <c r="CE463" s="2">
        <v>1566</v>
      </c>
      <c r="CF463" s="2">
        <v>0</v>
      </c>
      <c r="CG463" s="2">
        <v>0</v>
      </c>
      <c r="CH463" s="2"/>
      <c r="CI463" s="2"/>
      <c r="CJ463" s="2"/>
      <c r="CK463" s="2"/>
      <c r="CL463" s="2"/>
      <c r="CM463" s="2">
        <v>0</v>
      </c>
      <c r="CN463" s="2" t="s">
        <v>3</v>
      </c>
      <c r="CO463" s="2">
        <v>0</v>
      </c>
      <c r="CP463" s="2">
        <f t="shared" si="491"/>
        <v>10921.14</v>
      </c>
      <c r="CQ463" s="2">
        <f t="shared" si="492"/>
        <v>1820.19</v>
      </c>
      <c r="CR463" s="2">
        <f t="shared" si="529"/>
        <v>0</v>
      </c>
      <c r="CS463" s="2">
        <f t="shared" si="530"/>
        <v>0</v>
      </c>
      <c r="CT463" s="2">
        <f t="shared" si="493"/>
        <v>0</v>
      </c>
      <c r="CU463" s="2">
        <f t="shared" si="494"/>
        <v>0</v>
      </c>
      <c r="CV463" s="2">
        <f t="shared" si="495"/>
        <v>0</v>
      </c>
      <c r="CW463" s="2">
        <f t="shared" si="496"/>
        <v>0</v>
      </c>
      <c r="CX463" s="2">
        <f t="shared" si="497"/>
        <v>0</v>
      </c>
      <c r="CY463" s="2">
        <f t="shared" si="531"/>
        <v>0</v>
      </c>
      <c r="CZ463" s="2">
        <f t="shared" si="532"/>
        <v>0</v>
      </c>
      <c r="DA463" s="2"/>
      <c r="DB463" s="2"/>
      <c r="DC463" s="2" t="s">
        <v>3</v>
      </c>
      <c r="DD463" s="2" t="s">
        <v>3</v>
      </c>
      <c r="DE463" s="2" t="s">
        <v>3</v>
      </c>
      <c r="DF463" s="2" t="s">
        <v>3</v>
      </c>
      <c r="DG463" s="2" t="s">
        <v>3</v>
      </c>
      <c r="DH463" s="2" t="s">
        <v>3</v>
      </c>
      <c r="DI463" s="2" t="s">
        <v>3</v>
      </c>
      <c r="DJ463" s="2" t="s">
        <v>3</v>
      </c>
      <c r="DK463" s="2" t="s">
        <v>3</v>
      </c>
      <c r="DL463" s="2" t="s">
        <v>3</v>
      </c>
      <c r="DM463" s="2" t="s">
        <v>3</v>
      </c>
      <c r="DN463" s="2">
        <v>0</v>
      </c>
      <c r="DO463" s="2">
        <v>0</v>
      </c>
      <c r="DP463" s="2">
        <v>1</v>
      </c>
      <c r="DQ463" s="2">
        <v>1</v>
      </c>
      <c r="DR463" s="2"/>
      <c r="DS463" s="2"/>
      <c r="DT463" s="2"/>
      <c r="DU463" s="2">
        <v>1013</v>
      </c>
      <c r="DV463" s="2" t="s">
        <v>216</v>
      </c>
      <c r="DW463" s="2" t="s">
        <v>216</v>
      </c>
      <c r="DX463" s="2">
        <v>1</v>
      </c>
      <c r="DY463" s="2"/>
      <c r="DZ463" s="2" t="s">
        <v>3</v>
      </c>
      <c r="EA463" s="2" t="s">
        <v>3</v>
      </c>
      <c r="EB463" s="2" t="s">
        <v>3</v>
      </c>
      <c r="EC463" s="2" t="s">
        <v>3</v>
      </c>
      <c r="ED463" s="2"/>
      <c r="EE463" s="2">
        <v>55393904</v>
      </c>
      <c r="EF463" s="2">
        <v>214</v>
      </c>
      <c r="EG463" s="2" t="s">
        <v>217</v>
      </c>
      <c r="EH463" s="2">
        <v>0</v>
      </c>
      <c r="EI463" s="2" t="s">
        <v>3</v>
      </c>
      <c r="EJ463" s="2">
        <v>3</v>
      </c>
      <c r="EK463" s="2">
        <v>400007</v>
      </c>
      <c r="EL463" s="2" t="s">
        <v>217</v>
      </c>
      <c r="EM463" s="2" t="s">
        <v>218</v>
      </c>
      <c r="EN463" s="2"/>
      <c r="EO463" s="2" t="s">
        <v>3</v>
      </c>
      <c r="EP463" s="2"/>
      <c r="EQ463" s="2">
        <v>131088</v>
      </c>
      <c r="ER463" s="2">
        <v>0</v>
      </c>
      <c r="ES463" s="2">
        <v>1820.19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>
        <v>0</v>
      </c>
      <c r="FR463" s="2">
        <f>P463</f>
        <v>10921.14</v>
      </c>
      <c r="FS463" s="2">
        <v>0</v>
      </c>
      <c r="FT463" s="2"/>
      <c r="FU463" s="2"/>
      <c r="FV463" s="2"/>
      <c r="FW463" s="2"/>
      <c r="FX463" s="2">
        <v>0</v>
      </c>
      <c r="FY463" s="2">
        <v>0</v>
      </c>
      <c r="FZ463" s="2"/>
      <c r="GA463" s="2" t="s">
        <v>534</v>
      </c>
      <c r="GB463" s="2"/>
      <c r="GC463" s="2"/>
      <c r="GD463" s="2">
        <v>1</v>
      </c>
      <c r="GE463" s="2"/>
      <c r="GF463" s="2">
        <v>-571677167</v>
      </c>
      <c r="GG463" s="2">
        <v>2</v>
      </c>
      <c r="GH463" s="2">
        <v>4</v>
      </c>
      <c r="GI463" s="2">
        <v>-2</v>
      </c>
      <c r="GJ463" s="2">
        <v>0</v>
      </c>
      <c r="GK463" s="2">
        <v>0</v>
      </c>
      <c r="GL463" s="2">
        <f t="shared" si="498"/>
        <v>0</v>
      </c>
      <c r="GM463" s="2">
        <f t="shared" si="499"/>
        <v>10921.14</v>
      </c>
      <c r="GN463" s="2">
        <f t="shared" si="500"/>
        <v>0</v>
      </c>
      <c r="GO463" s="2">
        <f t="shared" si="501"/>
        <v>0</v>
      </c>
      <c r="GP463" s="2">
        <f t="shared" si="502"/>
        <v>0</v>
      </c>
      <c r="GQ463" s="2"/>
      <c r="GR463" s="2">
        <v>1</v>
      </c>
      <c r="GS463" s="2">
        <v>2</v>
      </c>
      <c r="GT463" s="2">
        <v>0</v>
      </c>
      <c r="GU463" s="2" t="s">
        <v>3</v>
      </c>
      <c r="GV463" s="2">
        <f t="shared" si="503"/>
        <v>0</v>
      </c>
      <c r="GW463" s="2">
        <v>1</v>
      </c>
      <c r="GX463" s="2">
        <f t="shared" si="504"/>
        <v>0</v>
      </c>
      <c r="GY463" s="2"/>
      <c r="GZ463" s="2"/>
      <c r="HA463" s="2">
        <v>0</v>
      </c>
      <c r="HB463" s="2">
        <v>0</v>
      </c>
      <c r="HC463" s="2">
        <f t="shared" si="505"/>
        <v>0</v>
      </c>
      <c r="HD463" s="2"/>
      <c r="HE463" s="2" t="s">
        <v>37</v>
      </c>
      <c r="HF463" s="2" t="s">
        <v>220</v>
      </c>
      <c r="HG463" s="2"/>
      <c r="HH463" s="2"/>
      <c r="HI463" s="2"/>
      <c r="HJ463" s="2"/>
      <c r="HK463" s="2"/>
      <c r="HL463" s="2"/>
      <c r="HM463" s="2" t="s">
        <v>3</v>
      </c>
      <c r="HN463" s="2" t="s">
        <v>3</v>
      </c>
      <c r="HO463" s="2" t="s">
        <v>3</v>
      </c>
      <c r="HP463" s="2" t="s">
        <v>3</v>
      </c>
      <c r="HQ463" s="2" t="s">
        <v>3</v>
      </c>
      <c r="HR463" s="2"/>
      <c r="HS463" s="2">
        <v>0</v>
      </c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>
        <v>0</v>
      </c>
      <c r="IL463" s="2"/>
      <c r="IM463" s="2"/>
      <c r="IN463" s="2"/>
      <c r="IO463" s="2"/>
      <c r="IP463" s="2"/>
      <c r="IQ463" s="2"/>
      <c r="IR463" s="2"/>
      <c r="IS463" s="2"/>
      <c r="IT463" s="2"/>
      <c r="IU463" s="2"/>
    </row>
    <row r="464" spans="1:255" x14ac:dyDescent="0.25">
      <c r="A464" s="3">
        <v>17</v>
      </c>
      <c r="B464" s="3">
        <v>1</v>
      </c>
      <c r="E464" s="3" t="s">
        <v>531</v>
      </c>
      <c r="F464" s="3" t="s">
        <v>532</v>
      </c>
      <c r="G464" s="3" t="s">
        <v>533</v>
      </c>
      <c r="H464" s="3" t="s">
        <v>216</v>
      </c>
      <c r="I464" s="3">
        <v>6</v>
      </c>
      <c r="J464" s="3">
        <v>0</v>
      </c>
      <c r="K464" s="3">
        <v>6</v>
      </c>
      <c r="O464" s="3">
        <f t="shared" si="481"/>
        <v>82673.03</v>
      </c>
      <c r="P464" s="3">
        <f t="shared" si="482"/>
        <v>82673.03</v>
      </c>
      <c r="Q464" s="3">
        <f t="shared" si="521"/>
        <v>0</v>
      </c>
      <c r="R464" s="3">
        <f t="shared" si="522"/>
        <v>0</v>
      </c>
      <c r="S464" s="3">
        <f t="shared" si="483"/>
        <v>0</v>
      </c>
      <c r="T464" s="3">
        <f t="shared" si="484"/>
        <v>0</v>
      </c>
      <c r="U464" s="3">
        <f t="shared" si="485"/>
        <v>0</v>
      </c>
      <c r="V464" s="3">
        <f t="shared" si="486"/>
        <v>0</v>
      </c>
      <c r="W464" s="3">
        <f t="shared" si="487"/>
        <v>0</v>
      </c>
      <c r="X464" s="3">
        <f t="shared" si="523"/>
        <v>0</v>
      </c>
      <c r="Y464" s="3">
        <f t="shared" si="524"/>
        <v>0</v>
      </c>
      <c r="AA464" s="3">
        <v>55944370</v>
      </c>
      <c r="AB464" s="3">
        <f t="shared" si="488"/>
        <v>1820.19</v>
      </c>
      <c r="AC464" s="3">
        <f t="shared" si="525"/>
        <v>1820.19</v>
      </c>
      <c r="AD464" s="3">
        <f t="shared" si="526"/>
        <v>0</v>
      </c>
      <c r="AE464" s="3">
        <f t="shared" si="527"/>
        <v>0</v>
      </c>
      <c r="AF464" s="3">
        <f t="shared" si="527"/>
        <v>0</v>
      </c>
      <c r="AG464" s="3">
        <f t="shared" si="489"/>
        <v>0</v>
      </c>
      <c r="AH464" s="3">
        <f t="shared" si="528"/>
        <v>0</v>
      </c>
      <c r="AI464" s="3">
        <f t="shared" si="528"/>
        <v>0</v>
      </c>
      <c r="AJ464" s="3">
        <f t="shared" si="490"/>
        <v>0</v>
      </c>
      <c r="AK464" s="3">
        <v>1820.19</v>
      </c>
      <c r="AL464" s="3">
        <v>1820.19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1</v>
      </c>
      <c r="AW464" s="3">
        <v>1</v>
      </c>
      <c r="AZ464" s="3">
        <v>1</v>
      </c>
      <c r="BA464" s="3">
        <v>1</v>
      </c>
      <c r="BB464" s="3">
        <v>1</v>
      </c>
      <c r="BC464" s="3">
        <v>7.57</v>
      </c>
      <c r="BD464" s="3" t="s">
        <v>3</v>
      </c>
      <c r="BE464" s="3" t="s">
        <v>3</v>
      </c>
      <c r="BF464" s="3" t="s">
        <v>3</v>
      </c>
      <c r="BG464" s="3" t="s">
        <v>3</v>
      </c>
      <c r="BH464" s="3">
        <v>3</v>
      </c>
      <c r="BI464" s="3">
        <v>3</v>
      </c>
      <c r="BJ464" s="3" t="s">
        <v>532</v>
      </c>
      <c r="BM464" s="3">
        <v>400007</v>
      </c>
      <c r="BN464" s="3">
        <v>0</v>
      </c>
      <c r="BO464" s="3" t="s">
        <v>3</v>
      </c>
      <c r="BP464" s="3">
        <v>0</v>
      </c>
      <c r="BQ464" s="3">
        <v>214</v>
      </c>
      <c r="BR464" s="3">
        <v>0</v>
      </c>
      <c r="BS464" s="3">
        <v>1</v>
      </c>
      <c r="BT464" s="3">
        <v>1</v>
      </c>
      <c r="BU464" s="3">
        <v>1</v>
      </c>
      <c r="BV464" s="3">
        <v>1</v>
      </c>
      <c r="BW464" s="3">
        <v>1</v>
      </c>
      <c r="BX464" s="3">
        <v>1</v>
      </c>
      <c r="BY464" s="3" t="s">
        <v>3</v>
      </c>
      <c r="BZ464" s="3">
        <v>0</v>
      </c>
      <c r="CA464" s="3">
        <v>0</v>
      </c>
      <c r="CB464" s="3" t="s">
        <v>3</v>
      </c>
      <c r="CE464" s="3">
        <v>1566</v>
      </c>
      <c r="CF464" s="3">
        <v>0</v>
      </c>
      <c r="CG464" s="3">
        <v>0</v>
      </c>
      <c r="CM464" s="3">
        <v>0</v>
      </c>
      <c r="CN464" s="3" t="s">
        <v>3</v>
      </c>
      <c r="CO464" s="3">
        <v>0</v>
      </c>
      <c r="CP464" s="3">
        <f t="shared" si="491"/>
        <v>82673.03</v>
      </c>
      <c r="CQ464" s="3">
        <f t="shared" si="492"/>
        <v>13778.84</v>
      </c>
      <c r="CR464" s="3">
        <f t="shared" si="529"/>
        <v>0</v>
      </c>
      <c r="CS464" s="3">
        <f t="shared" si="530"/>
        <v>0</v>
      </c>
      <c r="CT464" s="3">
        <f t="shared" si="493"/>
        <v>0</v>
      </c>
      <c r="CU464" s="3">
        <f t="shared" si="494"/>
        <v>0</v>
      </c>
      <c r="CV464" s="3">
        <f t="shared" si="495"/>
        <v>0</v>
      </c>
      <c r="CW464" s="3">
        <f t="shared" si="496"/>
        <v>0</v>
      </c>
      <c r="CX464" s="3">
        <f t="shared" si="497"/>
        <v>0</v>
      </c>
      <c r="CY464" s="3">
        <f t="shared" si="531"/>
        <v>0</v>
      </c>
      <c r="CZ464" s="3">
        <f t="shared" si="532"/>
        <v>0</v>
      </c>
      <c r="DC464" s="3" t="s">
        <v>3</v>
      </c>
      <c r="DD464" s="3" t="s">
        <v>3</v>
      </c>
      <c r="DE464" s="3" t="s">
        <v>3</v>
      </c>
      <c r="DF464" s="3" t="s">
        <v>3</v>
      </c>
      <c r="DG464" s="3" t="s">
        <v>3</v>
      </c>
      <c r="DH464" s="3" t="s">
        <v>3</v>
      </c>
      <c r="DI464" s="3" t="s">
        <v>3</v>
      </c>
      <c r="DJ464" s="3" t="s">
        <v>3</v>
      </c>
      <c r="DK464" s="3" t="s">
        <v>3</v>
      </c>
      <c r="DL464" s="3" t="s">
        <v>3</v>
      </c>
      <c r="DM464" s="3" t="s">
        <v>3</v>
      </c>
      <c r="DN464" s="3">
        <v>0</v>
      </c>
      <c r="DO464" s="3">
        <v>0</v>
      </c>
      <c r="DP464" s="3">
        <v>1</v>
      </c>
      <c r="DQ464" s="3">
        <v>1</v>
      </c>
      <c r="DU464" s="3">
        <v>1013</v>
      </c>
      <c r="DV464" s="3" t="s">
        <v>216</v>
      </c>
      <c r="DW464" s="3" t="s">
        <v>216</v>
      </c>
      <c r="DX464" s="3">
        <v>1</v>
      </c>
      <c r="DZ464" s="3" t="s">
        <v>3</v>
      </c>
      <c r="EA464" s="3" t="s">
        <v>3</v>
      </c>
      <c r="EB464" s="3" t="s">
        <v>3</v>
      </c>
      <c r="EC464" s="3" t="s">
        <v>3</v>
      </c>
      <c r="EE464" s="3">
        <v>55393904</v>
      </c>
      <c r="EF464" s="3">
        <v>214</v>
      </c>
      <c r="EG464" s="3" t="s">
        <v>217</v>
      </c>
      <c r="EH464" s="3">
        <v>0</v>
      </c>
      <c r="EI464" s="3" t="s">
        <v>3</v>
      </c>
      <c r="EJ464" s="3">
        <v>3</v>
      </c>
      <c r="EK464" s="3">
        <v>400007</v>
      </c>
      <c r="EL464" s="3" t="s">
        <v>217</v>
      </c>
      <c r="EM464" s="3" t="s">
        <v>218</v>
      </c>
      <c r="EO464" s="3" t="s">
        <v>3</v>
      </c>
      <c r="EQ464" s="3">
        <v>131088</v>
      </c>
      <c r="ER464" s="3">
        <v>0</v>
      </c>
      <c r="ES464" s="3">
        <v>1820.19</v>
      </c>
      <c r="ET464" s="3">
        <v>0</v>
      </c>
      <c r="EU464" s="3">
        <v>0</v>
      </c>
      <c r="EV464" s="3">
        <v>0</v>
      </c>
      <c r="EW464" s="3">
        <v>0</v>
      </c>
      <c r="EX464" s="3">
        <v>0</v>
      </c>
      <c r="EY464" s="3">
        <v>0</v>
      </c>
      <c r="EZ464" s="3">
        <v>5</v>
      </c>
      <c r="FC464" s="3">
        <v>1</v>
      </c>
      <c r="FD464" s="3">
        <v>18</v>
      </c>
      <c r="FF464" s="3">
        <v>16127</v>
      </c>
      <c r="FQ464" s="3">
        <v>0</v>
      </c>
      <c r="FR464" s="3">
        <f>P464</f>
        <v>82673.03</v>
      </c>
      <c r="FS464" s="3">
        <v>0</v>
      </c>
      <c r="FX464" s="3">
        <v>0</v>
      </c>
      <c r="FY464" s="3">
        <v>0</v>
      </c>
      <c r="GA464" s="3" t="s">
        <v>534</v>
      </c>
      <c r="GD464" s="3">
        <v>1</v>
      </c>
      <c r="GF464" s="3">
        <v>-571677167</v>
      </c>
      <c r="GG464" s="3">
        <v>2</v>
      </c>
      <c r="GH464" s="3">
        <v>3</v>
      </c>
      <c r="GI464" s="3">
        <v>3</v>
      </c>
      <c r="GJ464" s="3">
        <v>0</v>
      </c>
      <c r="GK464" s="3">
        <v>0</v>
      </c>
      <c r="GL464" s="3">
        <f t="shared" si="498"/>
        <v>0</v>
      </c>
      <c r="GM464" s="3">
        <f t="shared" si="499"/>
        <v>82673.03</v>
      </c>
      <c r="GN464" s="3">
        <f t="shared" si="500"/>
        <v>0</v>
      </c>
      <c r="GO464" s="3">
        <f t="shared" si="501"/>
        <v>0</v>
      </c>
      <c r="GP464" s="3">
        <f t="shared" si="502"/>
        <v>0</v>
      </c>
      <c r="GR464" s="3">
        <v>1</v>
      </c>
      <c r="GS464" s="3">
        <v>1</v>
      </c>
      <c r="GT464" s="3">
        <v>0</v>
      </c>
      <c r="GU464" s="3" t="s">
        <v>3</v>
      </c>
      <c r="GV464" s="3">
        <f t="shared" si="503"/>
        <v>0</v>
      </c>
      <c r="GW464" s="3">
        <v>1</v>
      </c>
      <c r="GX464" s="3">
        <f t="shared" si="504"/>
        <v>0</v>
      </c>
      <c r="HA464" s="3">
        <v>0</v>
      </c>
      <c r="HB464" s="3">
        <v>0</v>
      </c>
      <c r="HC464" s="3">
        <f t="shared" si="505"/>
        <v>0</v>
      </c>
      <c r="HE464" s="3" t="s">
        <v>37</v>
      </c>
      <c r="HF464" s="3" t="s">
        <v>220</v>
      </c>
      <c r="HM464" s="3" t="s">
        <v>3</v>
      </c>
      <c r="HN464" s="3" t="s">
        <v>3</v>
      </c>
      <c r="HO464" s="3" t="s">
        <v>3</v>
      </c>
      <c r="HP464" s="3" t="s">
        <v>3</v>
      </c>
      <c r="HQ464" s="3" t="s">
        <v>3</v>
      </c>
      <c r="HS464" s="3">
        <v>0</v>
      </c>
      <c r="IK464" s="3">
        <v>0</v>
      </c>
    </row>
    <row r="466" spans="1:206" ht="13" x14ac:dyDescent="0.3">
      <c r="A466" s="11">
        <v>51</v>
      </c>
      <c r="B466" s="11">
        <f>B433</f>
        <v>1</v>
      </c>
      <c r="C466" s="11">
        <f>A433</f>
        <v>4</v>
      </c>
      <c r="D466" s="11">
        <f>ROW(A433)</f>
        <v>433</v>
      </c>
      <c r="E466" s="11"/>
      <c r="F466" s="11" t="str">
        <f>IF(F433&lt;&gt;"",F433,"")</f>
        <v>Новый раздел</v>
      </c>
      <c r="G466" s="11" t="str">
        <f>IF(G433&lt;&gt;"",G433,"")</f>
        <v>Электроаппараты</v>
      </c>
      <c r="H466" s="11">
        <v>0</v>
      </c>
      <c r="I466" s="11"/>
      <c r="J466" s="11"/>
      <c r="K466" s="11"/>
      <c r="L466" s="11"/>
      <c r="M466" s="11"/>
      <c r="N466" s="11"/>
      <c r="O466" s="11">
        <f t="shared" ref="O466:T466" si="533">ROUND(AB466,2)</f>
        <v>218729.60000000001</v>
      </c>
      <c r="P466" s="11">
        <f t="shared" si="533"/>
        <v>218271.64</v>
      </c>
      <c r="Q466" s="11">
        <f t="shared" si="533"/>
        <v>0</v>
      </c>
      <c r="R466" s="11">
        <f t="shared" si="533"/>
        <v>0</v>
      </c>
      <c r="S466" s="11">
        <f t="shared" si="533"/>
        <v>457.96</v>
      </c>
      <c r="T466" s="11">
        <f t="shared" si="533"/>
        <v>0</v>
      </c>
      <c r="U466" s="11">
        <f>AH466</f>
        <v>35.279711999999996</v>
      </c>
      <c r="V466" s="11">
        <f>AI466</f>
        <v>0</v>
      </c>
      <c r="W466" s="11">
        <f>ROUND(AJ466,2)</f>
        <v>0</v>
      </c>
      <c r="X466" s="11">
        <f>ROUND(AK466,2)</f>
        <v>412.17</v>
      </c>
      <c r="Y466" s="11">
        <f>ROUND(AL466,2)</f>
        <v>210.66</v>
      </c>
      <c r="Z466" s="11"/>
      <c r="AA466" s="11"/>
      <c r="AB466" s="11">
        <f>ROUND(SUMIF(AA437:AA464,"=55944368",O437:O464),2)</f>
        <v>218729.60000000001</v>
      </c>
      <c r="AC466" s="11">
        <f>ROUND(SUMIF(AA437:AA464,"=55944368",P437:P464),2)</f>
        <v>218271.64</v>
      </c>
      <c r="AD466" s="11">
        <f>ROUND(SUMIF(AA437:AA464,"=55944368",Q437:Q464),2)</f>
        <v>0</v>
      </c>
      <c r="AE466" s="11">
        <f>ROUND(SUMIF(AA437:AA464,"=55944368",R437:R464),2)</f>
        <v>0</v>
      </c>
      <c r="AF466" s="11">
        <f>ROUND(SUMIF(AA437:AA464,"=55944368",S437:S464),2)</f>
        <v>457.96</v>
      </c>
      <c r="AG466" s="11">
        <f>ROUND(SUMIF(AA437:AA464,"=55944368",T437:T464),2)</f>
        <v>0</v>
      </c>
      <c r="AH466" s="11">
        <f>SUMIF(AA437:AA464,"=55944368",U437:U464)</f>
        <v>35.279711999999996</v>
      </c>
      <c r="AI466" s="11">
        <f>SUMIF(AA437:AA464,"=55944368",V437:V464)</f>
        <v>0</v>
      </c>
      <c r="AJ466" s="11">
        <f>ROUND(SUMIF(AA437:AA464,"=55944368",W437:W464),2)</f>
        <v>0</v>
      </c>
      <c r="AK466" s="11">
        <f>ROUND(SUMIF(AA437:AA464,"=55944368",X437:X464),2)</f>
        <v>412.17</v>
      </c>
      <c r="AL466" s="11">
        <f>ROUND(SUMIF(AA437:AA464,"=55944368",Y437:Y464),2)</f>
        <v>210.66</v>
      </c>
      <c r="AM466" s="11"/>
      <c r="AN466" s="11"/>
      <c r="AO466" s="11">
        <f t="shared" ref="AO466:BD466" si="534">ROUND(BX466,2)</f>
        <v>0</v>
      </c>
      <c r="AP466" s="11">
        <f t="shared" si="534"/>
        <v>218229.07</v>
      </c>
      <c r="AQ466" s="11">
        <f t="shared" si="534"/>
        <v>0</v>
      </c>
      <c r="AR466" s="11">
        <f t="shared" si="534"/>
        <v>219352.43</v>
      </c>
      <c r="AS466" s="11">
        <f t="shared" si="534"/>
        <v>0</v>
      </c>
      <c r="AT466" s="11">
        <f t="shared" si="534"/>
        <v>1123.3599999999999</v>
      </c>
      <c r="AU466" s="11">
        <f t="shared" si="534"/>
        <v>0</v>
      </c>
      <c r="AV466" s="11">
        <f t="shared" si="534"/>
        <v>218271.64</v>
      </c>
      <c r="AW466" s="11">
        <f t="shared" si="534"/>
        <v>42.57</v>
      </c>
      <c r="AX466" s="11">
        <f t="shared" si="534"/>
        <v>0</v>
      </c>
      <c r="AY466" s="11">
        <f t="shared" si="534"/>
        <v>42.57</v>
      </c>
      <c r="AZ466" s="11">
        <f t="shared" si="534"/>
        <v>218229.07</v>
      </c>
      <c r="BA466" s="11">
        <f t="shared" si="534"/>
        <v>0</v>
      </c>
      <c r="BB466" s="11">
        <f t="shared" si="534"/>
        <v>0</v>
      </c>
      <c r="BC466" s="11">
        <f t="shared" si="534"/>
        <v>0</v>
      </c>
      <c r="BD466" s="11">
        <f t="shared" si="534"/>
        <v>0</v>
      </c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>
        <f>ROUND(SUMIF(AA437:AA464,"=55944368",FQ437:FQ464),2)</f>
        <v>0</v>
      </c>
      <c r="BY466" s="11">
        <f>ROUND(SUMIF(AA437:AA464,"=55944368",FR437:FR464),2)</f>
        <v>218229.07</v>
      </c>
      <c r="BZ466" s="11">
        <f>ROUND(SUMIF(AA437:AA464,"=55944368",GL437:GL464),2)</f>
        <v>0</v>
      </c>
      <c r="CA466" s="11">
        <f>ROUND(SUMIF(AA437:AA464,"=55944368",GM437:GM464),2)</f>
        <v>219352.43</v>
      </c>
      <c r="CB466" s="11">
        <f>ROUND(SUMIF(AA437:AA464,"=55944368",GN437:GN464),2)</f>
        <v>0</v>
      </c>
      <c r="CC466" s="11">
        <f>ROUND(SUMIF(AA437:AA464,"=55944368",GO437:GO464),2)</f>
        <v>1123.3599999999999</v>
      </c>
      <c r="CD466" s="11">
        <f>ROUND(SUMIF(AA437:AA464,"=55944368",GP437:GP464),2)</f>
        <v>0</v>
      </c>
      <c r="CE466" s="11">
        <f>AC466-BX466</f>
        <v>218271.64</v>
      </c>
      <c r="CF466" s="11">
        <f>AC466-BY466</f>
        <v>42.570000000006985</v>
      </c>
      <c r="CG466" s="11">
        <f>BX466-BZ466</f>
        <v>0</v>
      </c>
      <c r="CH466" s="11">
        <f>AC466-BX466-BY466+BZ466</f>
        <v>42.570000000006985</v>
      </c>
      <c r="CI466" s="11">
        <f>BY466-BZ466</f>
        <v>218229.07</v>
      </c>
      <c r="CJ466" s="11">
        <f>ROUND(SUMIF(AA437:AA464,"=55944368",GX437:GX464),2)</f>
        <v>0</v>
      </c>
      <c r="CK466" s="11">
        <f>ROUND(SUMIF(AA437:AA464,"=55944368",GY437:GY464),2)</f>
        <v>0</v>
      </c>
      <c r="CL466" s="11">
        <f>ROUND(SUMIF(AA437:AA464,"=55944368",GZ437:GZ464),2)</f>
        <v>0</v>
      </c>
      <c r="CM466" s="11">
        <f>ROUND(SUMIF(AA437:AA464,"=55944368",HD437:HD464),2)</f>
        <v>0</v>
      </c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2">
        <f t="shared" ref="DG466:DL466" si="535">ROUND(DT466,2)</f>
        <v>1678052.55</v>
      </c>
      <c r="DH466" s="12">
        <f t="shared" si="535"/>
        <v>1652246.5</v>
      </c>
      <c r="DI466" s="12">
        <f t="shared" si="535"/>
        <v>0</v>
      </c>
      <c r="DJ466" s="12">
        <f t="shared" si="535"/>
        <v>0</v>
      </c>
      <c r="DK466" s="12">
        <f t="shared" si="535"/>
        <v>25806.05</v>
      </c>
      <c r="DL466" s="12">
        <f t="shared" si="535"/>
        <v>0</v>
      </c>
      <c r="DM466" s="12">
        <f>DZ466</f>
        <v>35.279711999999996</v>
      </c>
      <c r="DN466" s="12">
        <f>EA466</f>
        <v>0</v>
      </c>
      <c r="DO466" s="12">
        <f>ROUND(EB466,2)</f>
        <v>0</v>
      </c>
      <c r="DP466" s="12">
        <f>ROUND(EC466,2)</f>
        <v>23225.439999999999</v>
      </c>
      <c r="DQ466" s="12">
        <f>ROUND(ED466,2)</f>
        <v>11870.78</v>
      </c>
      <c r="DR466" s="12"/>
      <c r="DS466" s="12"/>
      <c r="DT466" s="12">
        <f>ROUND(SUMIF(AA437:AA464,"=55944370",O437:O464),2)</f>
        <v>1678052.55</v>
      </c>
      <c r="DU466" s="12">
        <f>ROUND(SUMIF(AA437:AA464,"=55944370",P437:P464),2)</f>
        <v>1652246.5</v>
      </c>
      <c r="DV466" s="12">
        <f>ROUND(SUMIF(AA437:AA464,"=55944370",Q437:Q464),2)</f>
        <v>0</v>
      </c>
      <c r="DW466" s="12">
        <f>ROUND(SUMIF(AA437:AA464,"=55944370",R437:R464),2)</f>
        <v>0</v>
      </c>
      <c r="DX466" s="12">
        <f>ROUND(SUMIF(AA437:AA464,"=55944370",S437:S464),2)</f>
        <v>25806.05</v>
      </c>
      <c r="DY466" s="12">
        <f>ROUND(SUMIF(AA437:AA464,"=55944370",T437:T464),2)</f>
        <v>0</v>
      </c>
      <c r="DZ466" s="12">
        <f>SUMIF(AA437:AA464,"=55944370",U437:U464)</f>
        <v>35.279711999999996</v>
      </c>
      <c r="EA466" s="12">
        <f>SUMIF(AA437:AA464,"=55944370",V437:V464)</f>
        <v>0</v>
      </c>
      <c r="EB466" s="12">
        <f>ROUND(SUMIF(AA437:AA464,"=55944370",W437:W464),2)</f>
        <v>0</v>
      </c>
      <c r="EC466" s="12">
        <f>ROUND(SUMIF(AA437:AA464,"=55944370",X437:X464),2)</f>
        <v>23225.439999999999</v>
      </c>
      <c r="ED466" s="12">
        <f>ROUND(SUMIF(AA437:AA464,"=55944370",Y437:Y464),2)</f>
        <v>11870.78</v>
      </c>
      <c r="EE466" s="12"/>
      <c r="EF466" s="12"/>
      <c r="EG466" s="12">
        <f t="shared" ref="EG466:EV466" si="536">ROUND(FP466,2)</f>
        <v>0</v>
      </c>
      <c r="EH466" s="12">
        <f t="shared" si="536"/>
        <v>1651994.06</v>
      </c>
      <c r="EI466" s="12">
        <f t="shared" si="536"/>
        <v>0</v>
      </c>
      <c r="EJ466" s="12">
        <f t="shared" si="536"/>
        <v>1713148.77</v>
      </c>
      <c r="EK466" s="12">
        <f t="shared" si="536"/>
        <v>0</v>
      </c>
      <c r="EL466" s="12">
        <f t="shared" si="536"/>
        <v>61154.71</v>
      </c>
      <c r="EM466" s="12">
        <f t="shared" si="536"/>
        <v>0</v>
      </c>
      <c r="EN466" s="12">
        <f t="shared" si="536"/>
        <v>1652246.5</v>
      </c>
      <c r="EO466" s="12">
        <f t="shared" si="536"/>
        <v>252.44</v>
      </c>
      <c r="EP466" s="12">
        <f t="shared" si="536"/>
        <v>0</v>
      </c>
      <c r="EQ466" s="12">
        <f t="shared" si="536"/>
        <v>252.44</v>
      </c>
      <c r="ER466" s="12">
        <f t="shared" si="536"/>
        <v>1651994.06</v>
      </c>
      <c r="ES466" s="12">
        <f t="shared" si="536"/>
        <v>0</v>
      </c>
      <c r="ET466" s="12">
        <f t="shared" si="536"/>
        <v>0</v>
      </c>
      <c r="EU466" s="12">
        <f t="shared" si="536"/>
        <v>0</v>
      </c>
      <c r="EV466" s="12">
        <f t="shared" si="536"/>
        <v>0</v>
      </c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>
        <f>ROUND(SUMIF(AA437:AA464,"=55944370",FQ437:FQ464),2)</f>
        <v>0</v>
      </c>
      <c r="FQ466" s="12">
        <f>ROUND(SUMIF(AA437:AA464,"=55944370",FR437:FR464),2)</f>
        <v>1651994.06</v>
      </c>
      <c r="FR466" s="12">
        <f>ROUND(SUMIF(AA437:AA464,"=55944370",GL437:GL464),2)</f>
        <v>0</v>
      </c>
      <c r="FS466" s="12">
        <f>ROUND(SUMIF(AA437:AA464,"=55944370",GM437:GM464),2)</f>
        <v>1713148.77</v>
      </c>
      <c r="FT466" s="12">
        <f>ROUND(SUMIF(AA437:AA464,"=55944370",GN437:GN464),2)</f>
        <v>0</v>
      </c>
      <c r="FU466" s="12">
        <f>ROUND(SUMIF(AA437:AA464,"=55944370",GO437:GO464),2)</f>
        <v>61154.71</v>
      </c>
      <c r="FV466" s="12">
        <f>ROUND(SUMIF(AA437:AA464,"=55944370",GP437:GP464),2)</f>
        <v>0</v>
      </c>
      <c r="FW466" s="12">
        <f>DU466-FP466</f>
        <v>1652246.5</v>
      </c>
      <c r="FX466" s="12">
        <f>DU466-FQ466</f>
        <v>252.43999999994412</v>
      </c>
      <c r="FY466" s="12">
        <f>FP466-FR466</f>
        <v>0</v>
      </c>
      <c r="FZ466" s="12">
        <f>DU466-FP466-FQ466+FR466</f>
        <v>252.43999999994412</v>
      </c>
      <c r="GA466" s="12">
        <f>FQ466-FR466</f>
        <v>1651994.06</v>
      </c>
      <c r="GB466" s="12">
        <f>ROUND(SUMIF(AA437:AA464,"=55944370",GX437:GX464),2)</f>
        <v>0</v>
      </c>
      <c r="GC466" s="12">
        <f>ROUND(SUMIF(AA437:AA464,"=55944370",GY437:GY464),2)</f>
        <v>0</v>
      </c>
      <c r="GD466" s="12">
        <f>ROUND(SUMIF(AA437:AA464,"=55944370",GZ437:GZ464),2)</f>
        <v>0</v>
      </c>
      <c r="GE466" s="12">
        <f>ROUND(SUMIF(AA437:AA464,"=55944370",HD437:HD464),2)</f>
        <v>0</v>
      </c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>
        <v>0</v>
      </c>
    </row>
    <row r="468" spans="1:206" ht="13" x14ac:dyDescent="0.3">
      <c r="A468" s="13">
        <v>50</v>
      </c>
      <c r="B468" s="13">
        <v>0</v>
      </c>
      <c r="C468" s="13">
        <v>0</v>
      </c>
      <c r="D468" s="13">
        <v>1</v>
      </c>
      <c r="E468" s="13">
        <v>201</v>
      </c>
      <c r="F468" s="13">
        <f>ROUND(Source!O466,O468)</f>
        <v>218729.60000000001</v>
      </c>
      <c r="G468" s="13" t="s">
        <v>151</v>
      </c>
      <c r="H468" s="13" t="s">
        <v>152</v>
      </c>
      <c r="I468" s="13"/>
      <c r="J468" s="13"/>
      <c r="K468" s="13">
        <v>201</v>
      </c>
      <c r="L468" s="13">
        <v>1</v>
      </c>
      <c r="M468" s="13">
        <v>3</v>
      </c>
      <c r="N468" s="13" t="s">
        <v>3</v>
      </c>
      <c r="O468" s="13">
        <v>2</v>
      </c>
      <c r="P468" s="13">
        <f>ROUND(Source!DG466,O468)</f>
        <v>1678052.55</v>
      </c>
      <c r="Q468" s="13"/>
      <c r="R468" s="13"/>
      <c r="S468" s="13"/>
      <c r="T468" s="13"/>
      <c r="U468" s="13"/>
      <c r="V468" s="13"/>
      <c r="W468" s="13">
        <v>218729.60000000001</v>
      </c>
      <c r="X468" s="13">
        <v>1</v>
      </c>
      <c r="Y468" s="13">
        <v>218729.60000000001</v>
      </c>
      <c r="Z468" s="13">
        <v>1678052.55</v>
      </c>
      <c r="AA468" s="13">
        <v>1</v>
      </c>
      <c r="AB468" s="13">
        <v>1678052.55</v>
      </c>
    </row>
    <row r="469" spans="1:206" ht="13" x14ac:dyDescent="0.3">
      <c r="A469" s="13">
        <v>50</v>
      </c>
      <c r="B469" s="13">
        <v>0</v>
      </c>
      <c r="C469" s="13">
        <v>0</v>
      </c>
      <c r="D469" s="13">
        <v>1</v>
      </c>
      <c r="E469" s="13">
        <v>202</v>
      </c>
      <c r="F469" s="13">
        <f>ROUND(Source!P466,O469)</f>
        <v>218271.64</v>
      </c>
      <c r="G469" s="13" t="s">
        <v>153</v>
      </c>
      <c r="H469" s="13" t="s">
        <v>154</v>
      </c>
      <c r="I469" s="13"/>
      <c r="J469" s="13"/>
      <c r="K469" s="13">
        <v>202</v>
      </c>
      <c r="L469" s="13">
        <v>2</v>
      </c>
      <c r="M469" s="13">
        <v>3</v>
      </c>
      <c r="N469" s="13" t="s">
        <v>3</v>
      </c>
      <c r="O469" s="13">
        <v>2</v>
      </c>
      <c r="P469" s="13">
        <f>ROUND(Source!DH466,O469)</f>
        <v>1652246.5</v>
      </c>
      <c r="Q469" s="13"/>
      <c r="R469" s="13"/>
      <c r="S469" s="13"/>
      <c r="T469" s="13"/>
      <c r="U469" s="13"/>
      <c r="V469" s="13"/>
      <c r="W469" s="13">
        <v>218271.64</v>
      </c>
      <c r="X469" s="13">
        <v>1</v>
      </c>
      <c r="Y469" s="13">
        <v>218271.64</v>
      </c>
      <c r="Z469" s="13">
        <v>1652246.5</v>
      </c>
      <c r="AA469" s="13">
        <v>1</v>
      </c>
      <c r="AB469" s="13">
        <v>1652246.5</v>
      </c>
    </row>
    <row r="470" spans="1:206" ht="13" x14ac:dyDescent="0.3">
      <c r="A470" s="13">
        <v>50</v>
      </c>
      <c r="B470" s="13">
        <v>0</v>
      </c>
      <c r="C470" s="13">
        <v>0</v>
      </c>
      <c r="D470" s="13">
        <v>1</v>
      </c>
      <c r="E470" s="13">
        <v>222</v>
      </c>
      <c r="F470" s="13">
        <f>ROUND(Source!AO466,O470)</f>
        <v>0</v>
      </c>
      <c r="G470" s="13" t="s">
        <v>155</v>
      </c>
      <c r="H470" s="13" t="s">
        <v>156</v>
      </c>
      <c r="I470" s="13"/>
      <c r="J470" s="13"/>
      <c r="K470" s="13">
        <v>222</v>
      </c>
      <c r="L470" s="13">
        <v>3</v>
      </c>
      <c r="M470" s="13">
        <v>3</v>
      </c>
      <c r="N470" s="13" t="s">
        <v>3</v>
      </c>
      <c r="O470" s="13">
        <v>2</v>
      </c>
      <c r="P470" s="13">
        <f>ROUND(Source!EG466,O470)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06" ht="13" x14ac:dyDescent="0.3">
      <c r="A471" s="13">
        <v>50</v>
      </c>
      <c r="B471" s="13">
        <v>0</v>
      </c>
      <c r="C471" s="13">
        <v>0</v>
      </c>
      <c r="D471" s="13">
        <v>1</v>
      </c>
      <c r="E471" s="13">
        <v>225</v>
      </c>
      <c r="F471" s="13">
        <f>ROUND(Source!AV466,O471)</f>
        <v>218271.64</v>
      </c>
      <c r="G471" s="13" t="s">
        <v>157</v>
      </c>
      <c r="H471" s="13" t="s">
        <v>158</v>
      </c>
      <c r="I471" s="13"/>
      <c r="J471" s="13"/>
      <c r="K471" s="13">
        <v>225</v>
      </c>
      <c r="L471" s="13">
        <v>4</v>
      </c>
      <c r="M471" s="13">
        <v>3</v>
      </c>
      <c r="N471" s="13" t="s">
        <v>3</v>
      </c>
      <c r="O471" s="13">
        <v>2</v>
      </c>
      <c r="P471" s="13">
        <f>ROUND(Source!EN466,O471)</f>
        <v>1652246.5</v>
      </c>
      <c r="Q471" s="13"/>
      <c r="R471" s="13"/>
      <c r="S471" s="13"/>
      <c r="T471" s="13"/>
      <c r="U471" s="13"/>
      <c r="V471" s="13"/>
      <c r="W471" s="13">
        <v>218271.64</v>
      </c>
      <c r="X471" s="13">
        <v>1</v>
      </c>
      <c r="Y471" s="13">
        <v>218271.64</v>
      </c>
      <c r="Z471" s="13">
        <v>1652246.5</v>
      </c>
      <c r="AA471" s="13">
        <v>1</v>
      </c>
      <c r="AB471" s="13">
        <v>1652246.5</v>
      </c>
    </row>
    <row r="472" spans="1:206" ht="13" x14ac:dyDescent="0.3">
      <c r="A472" s="13">
        <v>50</v>
      </c>
      <c r="B472" s="13">
        <v>0</v>
      </c>
      <c r="C472" s="13">
        <v>0</v>
      </c>
      <c r="D472" s="13">
        <v>1</v>
      </c>
      <c r="E472" s="13">
        <v>226</v>
      </c>
      <c r="F472" s="13">
        <f>ROUND(Source!AW466,O472)</f>
        <v>42.57</v>
      </c>
      <c r="G472" s="13" t="s">
        <v>159</v>
      </c>
      <c r="H472" s="13" t="s">
        <v>160</v>
      </c>
      <c r="I472" s="13"/>
      <c r="J472" s="13"/>
      <c r="K472" s="13">
        <v>226</v>
      </c>
      <c r="L472" s="13">
        <v>5</v>
      </c>
      <c r="M472" s="13">
        <v>3</v>
      </c>
      <c r="N472" s="13" t="s">
        <v>3</v>
      </c>
      <c r="O472" s="13">
        <v>2</v>
      </c>
      <c r="P472" s="13">
        <f>ROUND(Source!EO466,O472)</f>
        <v>252.44</v>
      </c>
      <c r="Q472" s="13"/>
      <c r="R472" s="13"/>
      <c r="S472" s="13"/>
      <c r="T472" s="13"/>
      <c r="U472" s="13"/>
      <c r="V472" s="13"/>
      <c r="W472" s="13">
        <v>42.57</v>
      </c>
      <c r="X472" s="13">
        <v>1</v>
      </c>
      <c r="Y472" s="13">
        <v>42.57</v>
      </c>
      <c r="Z472" s="13">
        <v>252.44</v>
      </c>
      <c r="AA472" s="13">
        <v>1</v>
      </c>
      <c r="AB472" s="13">
        <v>252.44</v>
      </c>
    </row>
    <row r="473" spans="1:206" ht="13" x14ac:dyDescent="0.3">
      <c r="A473" s="13">
        <v>50</v>
      </c>
      <c r="B473" s="13">
        <v>0</v>
      </c>
      <c r="C473" s="13">
        <v>0</v>
      </c>
      <c r="D473" s="13">
        <v>1</v>
      </c>
      <c r="E473" s="13">
        <v>227</v>
      </c>
      <c r="F473" s="13">
        <f>ROUND(Source!AX466,O473)</f>
        <v>0</v>
      </c>
      <c r="G473" s="13" t="s">
        <v>161</v>
      </c>
      <c r="H473" s="13" t="s">
        <v>162</v>
      </c>
      <c r="I473" s="13"/>
      <c r="J473" s="13"/>
      <c r="K473" s="13">
        <v>227</v>
      </c>
      <c r="L473" s="13">
        <v>6</v>
      </c>
      <c r="M473" s="13">
        <v>3</v>
      </c>
      <c r="N473" s="13" t="s">
        <v>3</v>
      </c>
      <c r="O473" s="13">
        <v>2</v>
      </c>
      <c r="P473" s="13">
        <f>ROUND(Source!EP466,O473)</f>
        <v>0</v>
      </c>
      <c r="Q473" s="13"/>
      <c r="R473" s="13"/>
      <c r="S473" s="13"/>
      <c r="T473" s="13"/>
      <c r="U473" s="13"/>
      <c r="V473" s="13"/>
      <c r="W473" s="13">
        <v>0</v>
      </c>
      <c r="X473" s="13">
        <v>1</v>
      </c>
      <c r="Y473" s="13">
        <v>0</v>
      </c>
      <c r="Z473" s="13">
        <v>0</v>
      </c>
      <c r="AA473" s="13">
        <v>1</v>
      </c>
      <c r="AB473" s="13">
        <v>0</v>
      </c>
    </row>
    <row r="474" spans="1:206" ht="13" x14ac:dyDescent="0.3">
      <c r="A474" s="13">
        <v>50</v>
      </c>
      <c r="B474" s="13">
        <v>0</v>
      </c>
      <c r="C474" s="13">
        <v>0</v>
      </c>
      <c r="D474" s="13">
        <v>1</v>
      </c>
      <c r="E474" s="13">
        <v>228</v>
      </c>
      <c r="F474" s="13">
        <f>ROUND(Source!AY466,O474)</f>
        <v>42.57</v>
      </c>
      <c r="G474" s="13" t="s">
        <v>163</v>
      </c>
      <c r="H474" s="13" t="s">
        <v>164</v>
      </c>
      <c r="I474" s="13"/>
      <c r="J474" s="13"/>
      <c r="K474" s="13">
        <v>228</v>
      </c>
      <c r="L474" s="13">
        <v>7</v>
      </c>
      <c r="M474" s="13">
        <v>3</v>
      </c>
      <c r="N474" s="13" t="s">
        <v>3</v>
      </c>
      <c r="O474" s="13">
        <v>2</v>
      </c>
      <c r="P474" s="13">
        <f>ROUND(Source!EQ466,O474)</f>
        <v>252.44</v>
      </c>
      <c r="Q474" s="13"/>
      <c r="R474" s="13"/>
      <c r="S474" s="13"/>
      <c r="T474" s="13"/>
      <c r="U474" s="13"/>
      <c r="V474" s="13"/>
      <c r="W474" s="13">
        <v>42.57</v>
      </c>
      <c r="X474" s="13">
        <v>1</v>
      </c>
      <c r="Y474" s="13">
        <v>42.57</v>
      </c>
      <c r="Z474" s="13">
        <v>252.44</v>
      </c>
      <c r="AA474" s="13">
        <v>1</v>
      </c>
      <c r="AB474" s="13">
        <v>252.44</v>
      </c>
    </row>
    <row r="475" spans="1:206" ht="13" x14ac:dyDescent="0.3">
      <c r="A475" s="13">
        <v>50</v>
      </c>
      <c r="B475" s="13">
        <v>0</v>
      </c>
      <c r="C475" s="13">
        <v>0</v>
      </c>
      <c r="D475" s="13">
        <v>1</v>
      </c>
      <c r="E475" s="13">
        <v>216</v>
      </c>
      <c r="F475" s="13">
        <f>ROUND(Source!AP466,O475)</f>
        <v>218229.07</v>
      </c>
      <c r="G475" s="13" t="s">
        <v>165</v>
      </c>
      <c r="H475" s="13" t="s">
        <v>166</v>
      </c>
      <c r="I475" s="13"/>
      <c r="J475" s="13"/>
      <c r="K475" s="13">
        <v>216</v>
      </c>
      <c r="L475" s="13">
        <v>8</v>
      </c>
      <c r="M475" s="13">
        <v>3</v>
      </c>
      <c r="N475" s="13" t="s">
        <v>3</v>
      </c>
      <c r="O475" s="13">
        <v>2</v>
      </c>
      <c r="P475" s="13">
        <f>ROUND(Source!EH466,O475)</f>
        <v>1651994.06</v>
      </c>
      <c r="Q475" s="13"/>
      <c r="R475" s="13"/>
      <c r="S475" s="13"/>
      <c r="T475" s="13"/>
      <c r="U475" s="13"/>
      <c r="V475" s="13"/>
      <c r="W475" s="13">
        <v>218229.07</v>
      </c>
      <c r="X475" s="13">
        <v>1</v>
      </c>
      <c r="Y475" s="13">
        <v>218229.07</v>
      </c>
      <c r="Z475" s="13">
        <v>1651994.06</v>
      </c>
      <c r="AA475" s="13">
        <v>1</v>
      </c>
      <c r="AB475" s="13">
        <v>1651994.06</v>
      </c>
    </row>
    <row r="476" spans="1:206" ht="13" x14ac:dyDescent="0.3">
      <c r="A476" s="13">
        <v>50</v>
      </c>
      <c r="B476" s="13">
        <v>0</v>
      </c>
      <c r="C476" s="13">
        <v>0</v>
      </c>
      <c r="D476" s="13">
        <v>1</v>
      </c>
      <c r="E476" s="13">
        <v>223</v>
      </c>
      <c r="F476" s="13">
        <f>ROUND(Source!AQ466,O476)</f>
        <v>0</v>
      </c>
      <c r="G476" s="13" t="s">
        <v>167</v>
      </c>
      <c r="H476" s="13" t="s">
        <v>168</v>
      </c>
      <c r="I476" s="13"/>
      <c r="J476" s="13"/>
      <c r="K476" s="13">
        <v>223</v>
      </c>
      <c r="L476" s="13">
        <v>9</v>
      </c>
      <c r="M476" s="13">
        <v>3</v>
      </c>
      <c r="N476" s="13" t="s">
        <v>3</v>
      </c>
      <c r="O476" s="13">
        <v>2</v>
      </c>
      <c r="P476" s="13">
        <f>ROUND(Source!EI466,O476)</f>
        <v>0</v>
      </c>
      <c r="Q476" s="13"/>
      <c r="R476" s="13"/>
      <c r="S476" s="13"/>
      <c r="T476" s="13"/>
      <c r="U476" s="13"/>
      <c r="V476" s="13"/>
      <c r="W476" s="13">
        <v>0</v>
      </c>
      <c r="X476" s="13">
        <v>1</v>
      </c>
      <c r="Y476" s="13">
        <v>0</v>
      </c>
      <c r="Z476" s="13">
        <v>0</v>
      </c>
      <c r="AA476" s="13">
        <v>1</v>
      </c>
      <c r="AB476" s="13">
        <v>0</v>
      </c>
    </row>
    <row r="477" spans="1:206" ht="13" x14ac:dyDescent="0.3">
      <c r="A477" s="13">
        <v>50</v>
      </c>
      <c r="B477" s="13">
        <v>0</v>
      </c>
      <c r="C477" s="13">
        <v>0</v>
      </c>
      <c r="D477" s="13">
        <v>1</v>
      </c>
      <c r="E477" s="13">
        <v>229</v>
      </c>
      <c r="F477" s="13">
        <f>ROUND(Source!AZ466,O477)</f>
        <v>218229.07</v>
      </c>
      <c r="G477" s="13" t="s">
        <v>169</v>
      </c>
      <c r="H477" s="13" t="s">
        <v>170</v>
      </c>
      <c r="I477" s="13"/>
      <c r="J477" s="13"/>
      <c r="K477" s="13">
        <v>229</v>
      </c>
      <c r="L477" s="13">
        <v>10</v>
      </c>
      <c r="M477" s="13">
        <v>3</v>
      </c>
      <c r="N477" s="13" t="s">
        <v>3</v>
      </c>
      <c r="O477" s="13">
        <v>2</v>
      </c>
      <c r="P477" s="13">
        <f>ROUND(Source!ER466,O477)</f>
        <v>1651994.06</v>
      </c>
      <c r="Q477" s="13"/>
      <c r="R477" s="13"/>
      <c r="S477" s="13"/>
      <c r="T477" s="13"/>
      <c r="U477" s="13"/>
      <c r="V477" s="13"/>
      <c r="W477" s="13">
        <v>218229.07</v>
      </c>
      <c r="X477" s="13">
        <v>1</v>
      </c>
      <c r="Y477" s="13">
        <v>218229.07</v>
      </c>
      <c r="Z477" s="13">
        <v>1651994.06</v>
      </c>
      <c r="AA477" s="13">
        <v>1</v>
      </c>
      <c r="AB477" s="13">
        <v>1651994.06</v>
      </c>
    </row>
    <row r="478" spans="1:206" ht="13" x14ac:dyDescent="0.3">
      <c r="A478" s="13">
        <v>50</v>
      </c>
      <c r="B478" s="13">
        <v>0</v>
      </c>
      <c r="C478" s="13">
        <v>0</v>
      </c>
      <c r="D478" s="13">
        <v>1</v>
      </c>
      <c r="E478" s="13">
        <v>203</v>
      </c>
      <c r="F478" s="13">
        <f>ROUND(Source!Q466,O478)</f>
        <v>0</v>
      </c>
      <c r="G478" s="13" t="s">
        <v>171</v>
      </c>
      <c r="H478" s="13" t="s">
        <v>172</v>
      </c>
      <c r="I478" s="13"/>
      <c r="J478" s="13"/>
      <c r="K478" s="13">
        <v>203</v>
      </c>
      <c r="L478" s="13">
        <v>11</v>
      </c>
      <c r="M478" s="13">
        <v>3</v>
      </c>
      <c r="N478" s="13" t="s">
        <v>3</v>
      </c>
      <c r="O478" s="13">
        <v>2</v>
      </c>
      <c r="P478" s="13">
        <f>ROUND(Source!DI466,O478)</f>
        <v>0</v>
      </c>
      <c r="Q478" s="13"/>
      <c r="R478" s="13"/>
      <c r="S478" s="13"/>
      <c r="T478" s="13"/>
      <c r="U478" s="13"/>
      <c r="V478" s="13"/>
      <c r="W478" s="13">
        <v>0</v>
      </c>
      <c r="X478" s="13">
        <v>1</v>
      </c>
      <c r="Y478" s="13">
        <v>0</v>
      </c>
      <c r="Z478" s="13">
        <v>0</v>
      </c>
      <c r="AA478" s="13">
        <v>1</v>
      </c>
      <c r="AB478" s="13">
        <v>0</v>
      </c>
    </row>
    <row r="479" spans="1:206" ht="13" x14ac:dyDescent="0.3">
      <c r="A479" s="13">
        <v>50</v>
      </c>
      <c r="B479" s="13">
        <v>0</v>
      </c>
      <c r="C479" s="13">
        <v>0</v>
      </c>
      <c r="D479" s="13">
        <v>1</v>
      </c>
      <c r="E479" s="13">
        <v>231</v>
      </c>
      <c r="F479" s="13">
        <f>ROUND(Source!BB466,O479)</f>
        <v>0</v>
      </c>
      <c r="G479" s="13" t="s">
        <v>173</v>
      </c>
      <c r="H479" s="13" t="s">
        <v>174</v>
      </c>
      <c r="I479" s="13"/>
      <c r="J479" s="13"/>
      <c r="K479" s="13">
        <v>231</v>
      </c>
      <c r="L479" s="13">
        <v>12</v>
      </c>
      <c r="M479" s="13">
        <v>3</v>
      </c>
      <c r="N479" s="13" t="s">
        <v>3</v>
      </c>
      <c r="O479" s="13">
        <v>2</v>
      </c>
      <c r="P479" s="13">
        <f>ROUND(Source!ET466,O479)</f>
        <v>0</v>
      </c>
      <c r="Q479" s="13"/>
      <c r="R479" s="13"/>
      <c r="S479" s="13"/>
      <c r="T479" s="13"/>
      <c r="U479" s="13"/>
      <c r="V479" s="13"/>
      <c r="W479" s="13">
        <v>0</v>
      </c>
      <c r="X479" s="13">
        <v>1</v>
      </c>
      <c r="Y479" s="13">
        <v>0</v>
      </c>
      <c r="Z479" s="13">
        <v>0</v>
      </c>
      <c r="AA479" s="13">
        <v>1</v>
      </c>
      <c r="AB479" s="13">
        <v>0</v>
      </c>
    </row>
    <row r="480" spans="1:206" ht="13" x14ac:dyDescent="0.3">
      <c r="A480" s="13">
        <v>50</v>
      </c>
      <c r="B480" s="13">
        <v>0</v>
      </c>
      <c r="C480" s="13">
        <v>0</v>
      </c>
      <c r="D480" s="13">
        <v>1</v>
      </c>
      <c r="E480" s="13">
        <v>204</v>
      </c>
      <c r="F480" s="13">
        <f>ROUND(Source!R466,O480)</f>
        <v>0</v>
      </c>
      <c r="G480" s="13" t="s">
        <v>175</v>
      </c>
      <c r="H480" s="13" t="s">
        <v>176</v>
      </c>
      <c r="I480" s="13"/>
      <c r="J480" s="13"/>
      <c r="K480" s="13">
        <v>204</v>
      </c>
      <c r="L480" s="13">
        <v>13</v>
      </c>
      <c r="M480" s="13">
        <v>3</v>
      </c>
      <c r="N480" s="13" t="s">
        <v>3</v>
      </c>
      <c r="O480" s="13">
        <v>2</v>
      </c>
      <c r="P480" s="13">
        <f>ROUND(Source!DJ466,O480)</f>
        <v>0</v>
      </c>
      <c r="Q480" s="13"/>
      <c r="R480" s="13"/>
      <c r="S480" s="13"/>
      <c r="T480" s="13"/>
      <c r="U480" s="13"/>
      <c r="V480" s="13"/>
      <c r="W480" s="13">
        <v>0</v>
      </c>
      <c r="X480" s="13">
        <v>1</v>
      </c>
      <c r="Y480" s="13">
        <v>0</v>
      </c>
      <c r="Z480" s="13">
        <v>0</v>
      </c>
      <c r="AA480" s="13">
        <v>1</v>
      </c>
      <c r="AB480" s="13">
        <v>0</v>
      </c>
    </row>
    <row r="481" spans="1:88" ht="13" x14ac:dyDescent="0.3">
      <c r="A481" s="13">
        <v>50</v>
      </c>
      <c r="B481" s="13">
        <v>0</v>
      </c>
      <c r="C481" s="13">
        <v>0</v>
      </c>
      <c r="D481" s="13">
        <v>1</v>
      </c>
      <c r="E481" s="13">
        <v>205</v>
      </c>
      <c r="F481" s="13">
        <f>ROUND(Source!S466,O481)</f>
        <v>457.96</v>
      </c>
      <c r="G481" s="13" t="s">
        <v>177</v>
      </c>
      <c r="H481" s="13" t="s">
        <v>178</v>
      </c>
      <c r="I481" s="13"/>
      <c r="J481" s="13"/>
      <c r="K481" s="13">
        <v>205</v>
      </c>
      <c r="L481" s="13">
        <v>14</v>
      </c>
      <c r="M481" s="13">
        <v>3</v>
      </c>
      <c r="N481" s="13" t="s">
        <v>3</v>
      </c>
      <c r="O481" s="13">
        <v>2</v>
      </c>
      <c r="P481" s="13">
        <f>ROUND(Source!DK466,O481)</f>
        <v>25806.05</v>
      </c>
      <c r="Q481" s="13"/>
      <c r="R481" s="13"/>
      <c r="S481" s="13"/>
      <c r="T481" s="13"/>
      <c r="U481" s="13"/>
      <c r="V481" s="13"/>
      <c r="W481" s="13">
        <v>457.96</v>
      </c>
      <c r="X481" s="13">
        <v>1</v>
      </c>
      <c r="Y481" s="13">
        <v>457.96</v>
      </c>
      <c r="Z481" s="13">
        <v>25806.05</v>
      </c>
      <c r="AA481" s="13">
        <v>1</v>
      </c>
      <c r="AB481" s="13">
        <v>25806.05</v>
      </c>
    </row>
    <row r="482" spans="1:88" ht="13" x14ac:dyDescent="0.3">
      <c r="A482" s="13">
        <v>50</v>
      </c>
      <c r="B482" s="13">
        <v>0</v>
      </c>
      <c r="C482" s="13">
        <v>0</v>
      </c>
      <c r="D482" s="13">
        <v>1</v>
      </c>
      <c r="E482" s="13">
        <v>232</v>
      </c>
      <c r="F482" s="13">
        <f>ROUND(Source!BC466,O482)</f>
        <v>0</v>
      </c>
      <c r="G482" s="13" t="s">
        <v>179</v>
      </c>
      <c r="H482" s="13" t="s">
        <v>180</v>
      </c>
      <c r="I482" s="13"/>
      <c r="J482" s="13"/>
      <c r="K482" s="13">
        <v>232</v>
      </c>
      <c r="L482" s="13">
        <v>15</v>
      </c>
      <c r="M482" s="13">
        <v>3</v>
      </c>
      <c r="N482" s="13" t="s">
        <v>3</v>
      </c>
      <c r="O482" s="13">
        <v>2</v>
      </c>
      <c r="P482" s="13">
        <f>ROUND(Source!EU466,O482)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88" ht="13" x14ac:dyDescent="0.3">
      <c r="A483" s="13">
        <v>50</v>
      </c>
      <c r="B483" s="13">
        <v>0</v>
      </c>
      <c r="C483" s="13">
        <v>0</v>
      </c>
      <c r="D483" s="13">
        <v>1</v>
      </c>
      <c r="E483" s="13">
        <v>214</v>
      </c>
      <c r="F483" s="13">
        <f>ROUND(Source!AS466,O483)</f>
        <v>0</v>
      </c>
      <c r="G483" s="13" t="s">
        <v>181</v>
      </c>
      <c r="H483" s="13" t="s">
        <v>182</v>
      </c>
      <c r="I483" s="13"/>
      <c r="J483" s="13"/>
      <c r="K483" s="13">
        <v>214</v>
      </c>
      <c r="L483" s="13">
        <v>16</v>
      </c>
      <c r="M483" s="13">
        <v>3</v>
      </c>
      <c r="N483" s="13" t="s">
        <v>3</v>
      </c>
      <c r="O483" s="13">
        <v>2</v>
      </c>
      <c r="P483" s="13">
        <f>ROUND(Source!EK466,O483)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88" ht="13" x14ac:dyDescent="0.3">
      <c r="A484" s="13">
        <v>50</v>
      </c>
      <c r="B484" s="13">
        <v>0</v>
      </c>
      <c r="C484" s="13">
        <v>0</v>
      </c>
      <c r="D484" s="13">
        <v>1</v>
      </c>
      <c r="E484" s="13">
        <v>215</v>
      </c>
      <c r="F484" s="13">
        <f>ROUND(Source!AT466,O484)</f>
        <v>1123.3599999999999</v>
      </c>
      <c r="G484" s="13" t="s">
        <v>183</v>
      </c>
      <c r="H484" s="13" t="s">
        <v>184</v>
      </c>
      <c r="I484" s="13"/>
      <c r="J484" s="13"/>
      <c r="K484" s="13">
        <v>215</v>
      </c>
      <c r="L484" s="13">
        <v>17</v>
      </c>
      <c r="M484" s="13">
        <v>3</v>
      </c>
      <c r="N484" s="13" t="s">
        <v>3</v>
      </c>
      <c r="O484" s="13">
        <v>2</v>
      </c>
      <c r="P484" s="13">
        <f>ROUND(Source!EL466,O484)</f>
        <v>61154.71</v>
      </c>
      <c r="Q484" s="13"/>
      <c r="R484" s="13"/>
      <c r="S484" s="13"/>
      <c r="T484" s="13"/>
      <c r="U484" s="13"/>
      <c r="V484" s="13"/>
      <c r="W484" s="13">
        <v>1123.3599999999999</v>
      </c>
      <c r="X484" s="13">
        <v>1</v>
      </c>
      <c r="Y484" s="13">
        <v>1123.3599999999999</v>
      </c>
      <c r="Z484" s="13">
        <v>61154.71</v>
      </c>
      <c r="AA484" s="13">
        <v>1</v>
      </c>
      <c r="AB484" s="13">
        <v>61154.71</v>
      </c>
    </row>
    <row r="485" spans="1:88" ht="13" x14ac:dyDescent="0.3">
      <c r="A485" s="13">
        <v>50</v>
      </c>
      <c r="B485" s="13">
        <v>0</v>
      </c>
      <c r="C485" s="13">
        <v>0</v>
      </c>
      <c r="D485" s="13">
        <v>1</v>
      </c>
      <c r="E485" s="13">
        <v>217</v>
      </c>
      <c r="F485" s="13">
        <f>ROUND(Source!AU466,O485)</f>
        <v>0</v>
      </c>
      <c r="G485" s="13" t="s">
        <v>185</v>
      </c>
      <c r="H485" s="13" t="s">
        <v>186</v>
      </c>
      <c r="I485" s="13"/>
      <c r="J485" s="13"/>
      <c r="K485" s="13">
        <v>217</v>
      </c>
      <c r="L485" s="13">
        <v>18</v>
      </c>
      <c r="M485" s="13">
        <v>3</v>
      </c>
      <c r="N485" s="13" t="s">
        <v>3</v>
      </c>
      <c r="O485" s="13">
        <v>2</v>
      </c>
      <c r="P485" s="13">
        <f>ROUND(Source!EM466,O485)</f>
        <v>0</v>
      </c>
      <c r="Q485" s="13"/>
      <c r="R485" s="13"/>
      <c r="S485" s="13"/>
      <c r="T485" s="13"/>
      <c r="U485" s="13"/>
      <c r="V485" s="13"/>
      <c r="W485" s="13">
        <v>0</v>
      </c>
      <c r="X485" s="13">
        <v>1</v>
      </c>
      <c r="Y485" s="13">
        <v>0</v>
      </c>
      <c r="Z485" s="13">
        <v>0</v>
      </c>
      <c r="AA485" s="13">
        <v>1</v>
      </c>
      <c r="AB485" s="13">
        <v>0</v>
      </c>
    </row>
    <row r="486" spans="1:88" ht="13" x14ac:dyDescent="0.3">
      <c r="A486" s="13">
        <v>50</v>
      </c>
      <c r="B486" s="13">
        <v>0</v>
      </c>
      <c r="C486" s="13">
        <v>0</v>
      </c>
      <c r="D486" s="13">
        <v>1</v>
      </c>
      <c r="E486" s="13">
        <v>230</v>
      </c>
      <c r="F486" s="13">
        <f>ROUND(Source!BA466,O486)</f>
        <v>0</v>
      </c>
      <c r="G486" s="13" t="s">
        <v>187</v>
      </c>
      <c r="H486" s="13" t="s">
        <v>188</v>
      </c>
      <c r="I486" s="13"/>
      <c r="J486" s="13"/>
      <c r="K486" s="13">
        <v>230</v>
      </c>
      <c r="L486" s="13">
        <v>19</v>
      </c>
      <c r="M486" s="13">
        <v>3</v>
      </c>
      <c r="N486" s="13" t="s">
        <v>3</v>
      </c>
      <c r="O486" s="13">
        <v>2</v>
      </c>
      <c r="P486" s="13">
        <f>ROUND(Source!ES466,O486)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88" ht="13" x14ac:dyDescent="0.3">
      <c r="A487" s="13">
        <v>50</v>
      </c>
      <c r="B487" s="13">
        <v>0</v>
      </c>
      <c r="C487" s="13">
        <v>0</v>
      </c>
      <c r="D487" s="13">
        <v>1</v>
      </c>
      <c r="E487" s="13">
        <v>206</v>
      </c>
      <c r="F487" s="13">
        <f>ROUND(Source!T466,O487)</f>
        <v>0</v>
      </c>
      <c r="G487" s="13" t="s">
        <v>189</v>
      </c>
      <c r="H487" s="13" t="s">
        <v>190</v>
      </c>
      <c r="I487" s="13"/>
      <c r="J487" s="13"/>
      <c r="K487" s="13">
        <v>206</v>
      </c>
      <c r="L487" s="13">
        <v>20</v>
      </c>
      <c r="M487" s="13">
        <v>3</v>
      </c>
      <c r="N487" s="13" t="s">
        <v>3</v>
      </c>
      <c r="O487" s="13">
        <v>2</v>
      </c>
      <c r="P487" s="13">
        <f>ROUND(Source!DL466,O487)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88" ht="13" x14ac:dyDescent="0.3">
      <c r="A488" s="13">
        <v>50</v>
      </c>
      <c r="B488" s="13">
        <v>0</v>
      </c>
      <c r="C488" s="13">
        <v>0</v>
      </c>
      <c r="D488" s="13">
        <v>1</v>
      </c>
      <c r="E488" s="13">
        <v>207</v>
      </c>
      <c r="F488" s="13">
        <f>Source!U466</f>
        <v>35.279711999999996</v>
      </c>
      <c r="G488" s="13" t="s">
        <v>191</v>
      </c>
      <c r="H488" s="13" t="s">
        <v>192</v>
      </c>
      <c r="I488" s="13"/>
      <c r="J488" s="13"/>
      <c r="K488" s="13">
        <v>207</v>
      </c>
      <c r="L488" s="13">
        <v>21</v>
      </c>
      <c r="M488" s="13">
        <v>3</v>
      </c>
      <c r="N488" s="13" t="s">
        <v>3</v>
      </c>
      <c r="O488" s="13">
        <v>-1</v>
      </c>
      <c r="P488" s="13">
        <f>Source!DM466</f>
        <v>35.279711999999996</v>
      </c>
      <c r="Q488" s="13"/>
      <c r="R488" s="13"/>
      <c r="S488" s="13"/>
      <c r="T488" s="13"/>
      <c r="U488" s="13"/>
      <c r="V488" s="13"/>
      <c r="W488" s="13">
        <v>35.279712000000004</v>
      </c>
      <c r="X488" s="13">
        <v>1</v>
      </c>
      <c r="Y488" s="13">
        <v>35.279712000000004</v>
      </c>
      <c r="Z488" s="13">
        <v>35.279712000000004</v>
      </c>
      <c r="AA488" s="13">
        <v>1</v>
      </c>
      <c r="AB488" s="13">
        <v>35.279712000000004</v>
      </c>
    </row>
    <row r="489" spans="1:88" ht="13" x14ac:dyDescent="0.3">
      <c r="A489" s="13">
        <v>50</v>
      </c>
      <c r="B489" s="13">
        <v>0</v>
      </c>
      <c r="C489" s="13">
        <v>0</v>
      </c>
      <c r="D489" s="13">
        <v>1</v>
      </c>
      <c r="E489" s="13">
        <v>208</v>
      </c>
      <c r="F489" s="13">
        <f>Source!V466</f>
        <v>0</v>
      </c>
      <c r="G489" s="13" t="s">
        <v>193</v>
      </c>
      <c r="H489" s="13" t="s">
        <v>194</v>
      </c>
      <c r="I489" s="13"/>
      <c r="J489" s="13"/>
      <c r="K489" s="13">
        <v>208</v>
      </c>
      <c r="L489" s="13">
        <v>22</v>
      </c>
      <c r="M489" s="13">
        <v>3</v>
      </c>
      <c r="N489" s="13" t="s">
        <v>3</v>
      </c>
      <c r="O489" s="13">
        <v>-1</v>
      </c>
      <c r="P489" s="13">
        <f>Source!DN466</f>
        <v>0</v>
      </c>
      <c r="Q489" s="13"/>
      <c r="R489" s="13"/>
      <c r="S489" s="13"/>
      <c r="T489" s="13"/>
      <c r="U489" s="13"/>
      <c r="V489" s="13"/>
      <c r="W489" s="13">
        <v>0</v>
      </c>
      <c r="X489" s="13">
        <v>1</v>
      </c>
      <c r="Y489" s="13">
        <v>0</v>
      </c>
      <c r="Z489" s="13">
        <v>0</v>
      </c>
      <c r="AA489" s="13">
        <v>1</v>
      </c>
      <c r="AB489" s="13">
        <v>0</v>
      </c>
    </row>
    <row r="490" spans="1:88" ht="13" x14ac:dyDescent="0.3">
      <c r="A490" s="13">
        <v>50</v>
      </c>
      <c r="B490" s="13">
        <v>0</v>
      </c>
      <c r="C490" s="13">
        <v>0</v>
      </c>
      <c r="D490" s="13">
        <v>1</v>
      </c>
      <c r="E490" s="13">
        <v>209</v>
      </c>
      <c r="F490" s="13">
        <f>ROUND(Source!W466,O490)</f>
        <v>0</v>
      </c>
      <c r="G490" s="13" t="s">
        <v>195</v>
      </c>
      <c r="H490" s="13" t="s">
        <v>196</v>
      </c>
      <c r="I490" s="13"/>
      <c r="J490" s="13"/>
      <c r="K490" s="13">
        <v>209</v>
      </c>
      <c r="L490" s="13">
        <v>23</v>
      </c>
      <c r="M490" s="13">
        <v>3</v>
      </c>
      <c r="N490" s="13" t="s">
        <v>3</v>
      </c>
      <c r="O490" s="13">
        <v>2</v>
      </c>
      <c r="P490" s="13">
        <f>ROUND(Source!DO466,O490)</f>
        <v>0</v>
      </c>
      <c r="Q490" s="13"/>
      <c r="R490" s="13"/>
      <c r="S490" s="13"/>
      <c r="T490" s="13"/>
      <c r="U490" s="13"/>
      <c r="V490" s="13"/>
      <c r="W490" s="13">
        <v>0</v>
      </c>
      <c r="X490" s="13">
        <v>1</v>
      </c>
      <c r="Y490" s="13">
        <v>0</v>
      </c>
      <c r="Z490" s="13">
        <v>0</v>
      </c>
      <c r="AA490" s="13">
        <v>1</v>
      </c>
      <c r="AB490" s="13">
        <v>0</v>
      </c>
    </row>
    <row r="491" spans="1:88" ht="13" x14ac:dyDescent="0.3">
      <c r="A491" s="13">
        <v>50</v>
      </c>
      <c r="B491" s="13">
        <v>0</v>
      </c>
      <c r="C491" s="13">
        <v>0</v>
      </c>
      <c r="D491" s="13">
        <v>1</v>
      </c>
      <c r="E491" s="13">
        <v>233</v>
      </c>
      <c r="F491" s="13">
        <f>ROUND(Source!BD466,O491)</f>
        <v>0</v>
      </c>
      <c r="G491" s="13" t="s">
        <v>197</v>
      </c>
      <c r="H491" s="13" t="s">
        <v>198</v>
      </c>
      <c r="I491" s="13"/>
      <c r="J491" s="13"/>
      <c r="K491" s="13">
        <v>233</v>
      </c>
      <c r="L491" s="13">
        <v>24</v>
      </c>
      <c r="M491" s="13">
        <v>3</v>
      </c>
      <c r="N491" s="13" t="s">
        <v>3</v>
      </c>
      <c r="O491" s="13">
        <v>2</v>
      </c>
      <c r="P491" s="13">
        <f>ROUND(Source!EV466,O491)</f>
        <v>0</v>
      </c>
      <c r="Q491" s="13"/>
      <c r="R491" s="13"/>
      <c r="S491" s="13"/>
      <c r="T491" s="13"/>
      <c r="U491" s="13"/>
      <c r="V491" s="13"/>
      <c r="W491" s="13">
        <v>0</v>
      </c>
      <c r="X491" s="13">
        <v>1</v>
      </c>
      <c r="Y491" s="13">
        <v>0</v>
      </c>
      <c r="Z491" s="13">
        <v>0</v>
      </c>
      <c r="AA491" s="13">
        <v>1</v>
      </c>
      <c r="AB491" s="13">
        <v>0</v>
      </c>
    </row>
    <row r="492" spans="1:88" ht="13" x14ac:dyDescent="0.3">
      <c r="A492" s="13">
        <v>50</v>
      </c>
      <c r="B492" s="13">
        <v>0</v>
      </c>
      <c r="C492" s="13">
        <v>0</v>
      </c>
      <c r="D492" s="13">
        <v>1</v>
      </c>
      <c r="E492" s="13">
        <v>210</v>
      </c>
      <c r="F492" s="13">
        <f>ROUND(Source!X466,O492)</f>
        <v>412.17</v>
      </c>
      <c r="G492" s="13" t="s">
        <v>199</v>
      </c>
      <c r="H492" s="13" t="s">
        <v>200</v>
      </c>
      <c r="I492" s="13"/>
      <c r="J492" s="13"/>
      <c r="K492" s="13">
        <v>210</v>
      </c>
      <c r="L492" s="13">
        <v>25</v>
      </c>
      <c r="M492" s="13">
        <v>3</v>
      </c>
      <c r="N492" s="13" t="s">
        <v>3</v>
      </c>
      <c r="O492" s="13">
        <v>2</v>
      </c>
      <c r="P492" s="13">
        <f>ROUND(Source!DP466,O492)</f>
        <v>23225.439999999999</v>
      </c>
      <c r="Q492" s="13"/>
      <c r="R492" s="13"/>
      <c r="S492" s="13"/>
      <c r="T492" s="13"/>
      <c r="U492" s="13"/>
      <c r="V492" s="13"/>
      <c r="W492" s="13">
        <v>412.17</v>
      </c>
      <c r="X492" s="13">
        <v>1</v>
      </c>
      <c r="Y492" s="13">
        <v>412.17</v>
      </c>
      <c r="Z492" s="13">
        <v>23225.439999999999</v>
      </c>
      <c r="AA492" s="13">
        <v>1</v>
      </c>
      <c r="AB492" s="13">
        <v>23225.439999999999</v>
      </c>
    </row>
    <row r="493" spans="1:88" ht="13" x14ac:dyDescent="0.3">
      <c r="A493" s="13">
        <v>50</v>
      </c>
      <c r="B493" s="13">
        <v>0</v>
      </c>
      <c r="C493" s="13">
        <v>0</v>
      </c>
      <c r="D493" s="13">
        <v>1</v>
      </c>
      <c r="E493" s="13">
        <v>211</v>
      </c>
      <c r="F493" s="13">
        <f>ROUND(Source!Y466,O493)</f>
        <v>210.66</v>
      </c>
      <c r="G493" s="13" t="s">
        <v>201</v>
      </c>
      <c r="H493" s="13" t="s">
        <v>202</v>
      </c>
      <c r="I493" s="13"/>
      <c r="J493" s="13"/>
      <c r="K493" s="13">
        <v>211</v>
      </c>
      <c r="L493" s="13">
        <v>26</v>
      </c>
      <c r="M493" s="13">
        <v>3</v>
      </c>
      <c r="N493" s="13" t="s">
        <v>3</v>
      </c>
      <c r="O493" s="13">
        <v>2</v>
      </c>
      <c r="P493" s="13">
        <f>ROUND(Source!DQ466,O493)</f>
        <v>11870.78</v>
      </c>
      <c r="Q493" s="13"/>
      <c r="R493" s="13"/>
      <c r="S493" s="13"/>
      <c r="T493" s="13"/>
      <c r="U493" s="13"/>
      <c r="V493" s="13"/>
      <c r="W493" s="13">
        <v>210.66</v>
      </c>
      <c r="X493" s="13">
        <v>1</v>
      </c>
      <c r="Y493" s="13">
        <v>210.66</v>
      </c>
      <c r="Z493" s="13">
        <v>11870.78</v>
      </c>
      <c r="AA493" s="13">
        <v>1</v>
      </c>
      <c r="AB493" s="13">
        <v>11870.78</v>
      </c>
    </row>
    <row r="494" spans="1:88" ht="13" x14ac:dyDescent="0.3">
      <c r="A494" s="13">
        <v>50</v>
      </c>
      <c r="B494" s="13">
        <v>0</v>
      </c>
      <c r="C494" s="13">
        <v>0</v>
      </c>
      <c r="D494" s="13">
        <v>1</v>
      </c>
      <c r="E494" s="13">
        <v>224</v>
      </c>
      <c r="F494" s="13">
        <f>ROUND(Source!AR466,O494)</f>
        <v>219352.43</v>
      </c>
      <c r="G494" s="13" t="s">
        <v>203</v>
      </c>
      <c r="H494" s="13" t="s">
        <v>204</v>
      </c>
      <c r="I494" s="13"/>
      <c r="J494" s="13"/>
      <c r="K494" s="13">
        <v>224</v>
      </c>
      <c r="L494" s="13">
        <v>27</v>
      </c>
      <c r="M494" s="13">
        <v>3</v>
      </c>
      <c r="N494" s="13" t="s">
        <v>3</v>
      </c>
      <c r="O494" s="13">
        <v>2</v>
      </c>
      <c r="P494" s="13">
        <f>ROUND(Source!EJ466,O494)</f>
        <v>1713148.77</v>
      </c>
      <c r="Q494" s="13"/>
      <c r="R494" s="13"/>
      <c r="S494" s="13"/>
      <c r="T494" s="13"/>
      <c r="U494" s="13"/>
      <c r="V494" s="13"/>
      <c r="W494" s="13">
        <v>219352.43</v>
      </c>
      <c r="X494" s="13">
        <v>1</v>
      </c>
      <c r="Y494" s="13">
        <v>219352.43</v>
      </c>
      <c r="Z494" s="13">
        <v>1713148.77</v>
      </c>
      <c r="AA494" s="13">
        <v>1</v>
      </c>
      <c r="AB494" s="13">
        <v>1713148.77</v>
      </c>
    </row>
    <row r="496" spans="1:88" ht="13" x14ac:dyDescent="0.3">
      <c r="A496" s="10">
        <v>4</v>
      </c>
      <c r="B496" s="10">
        <v>1</v>
      </c>
      <c r="C496" s="10"/>
      <c r="D496" s="10">
        <f>ROW(A545)</f>
        <v>545</v>
      </c>
      <c r="E496" s="10"/>
      <c r="F496" s="10" t="s">
        <v>22</v>
      </c>
      <c r="G496" s="10" t="s">
        <v>535</v>
      </c>
      <c r="H496" s="10" t="s">
        <v>3</v>
      </c>
      <c r="I496" s="10">
        <v>0</v>
      </c>
      <c r="J496" s="10"/>
      <c r="K496" s="10">
        <v>0</v>
      </c>
      <c r="L496" s="10"/>
      <c r="M496" s="10" t="s">
        <v>3</v>
      </c>
      <c r="N496" s="10"/>
      <c r="O496" s="10"/>
      <c r="P496" s="10"/>
      <c r="Q496" s="10"/>
      <c r="R496" s="10"/>
      <c r="S496" s="10">
        <v>0</v>
      </c>
      <c r="T496" s="10">
        <v>0</v>
      </c>
      <c r="U496" s="10" t="s">
        <v>3</v>
      </c>
      <c r="V496" s="10">
        <v>2</v>
      </c>
      <c r="W496" s="10"/>
      <c r="X496" s="10"/>
      <c r="Y496" s="10"/>
      <c r="Z496" s="10"/>
      <c r="AA496" s="10"/>
      <c r="AB496" s="10" t="s">
        <v>3</v>
      </c>
      <c r="AC496" s="10" t="s">
        <v>3</v>
      </c>
      <c r="AD496" s="10" t="s">
        <v>3</v>
      </c>
      <c r="AE496" s="10" t="s">
        <v>3</v>
      </c>
      <c r="AF496" s="10" t="s">
        <v>3</v>
      </c>
      <c r="AG496" s="10" t="s">
        <v>3</v>
      </c>
      <c r="AH496" s="10"/>
      <c r="AI496" s="10"/>
      <c r="AJ496" s="10"/>
      <c r="AK496" s="10"/>
      <c r="AL496" s="10"/>
      <c r="AM496" s="10"/>
      <c r="AN496" s="10"/>
      <c r="AO496" s="10"/>
      <c r="AP496" s="10" t="s">
        <v>3</v>
      </c>
      <c r="AQ496" s="10" t="s">
        <v>3</v>
      </c>
      <c r="AR496" s="10" t="s">
        <v>3</v>
      </c>
      <c r="AS496" s="10"/>
      <c r="AT496" s="10"/>
      <c r="AU496" s="10"/>
      <c r="AV496" s="10"/>
      <c r="AW496" s="10"/>
      <c r="AX496" s="10"/>
      <c r="AY496" s="10"/>
      <c r="AZ496" s="10" t="s">
        <v>3</v>
      </c>
      <c r="BA496" s="10"/>
      <c r="BB496" s="10" t="s">
        <v>3</v>
      </c>
      <c r="BC496" s="10" t="s">
        <v>3</v>
      </c>
      <c r="BD496" s="10" t="s">
        <v>3</v>
      </c>
      <c r="BE496" s="10" t="s">
        <v>3</v>
      </c>
      <c r="BF496" s="10" t="s">
        <v>3</v>
      </c>
      <c r="BG496" s="10" t="s">
        <v>3</v>
      </c>
      <c r="BH496" s="10" t="s">
        <v>3</v>
      </c>
      <c r="BI496" s="10" t="s">
        <v>3</v>
      </c>
      <c r="BJ496" s="10" t="s">
        <v>3</v>
      </c>
      <c r="BK496" s="10" t="s">
        <v>3</v>
      </c>
      <c r="BL496" s="10" t="s">
        <v>3</v>
      </c>
      <c r="BM496" s="10" t="s">
        <v>3</v>
      </c>
      <c r="BN496" s="10" t="s">
        <v>3</v>
      </c>
      <c r="BO496" s="10" t="s">
        <v>3</v>
      </c>
      <c r="BP496" s="10" t="s">
        <v>3</v>
      </c>
      <c r="BQ496" s="10"/>
      <c r="BR496" s="10"/>
      <c r="BS496" s="10"/>
      <c r="BT496" s="10"/>
      <c r="BU496" s="10"/>
      <c r="BV496" s="10"/>
      <c r="BW496" s="10"/>
      <c r="BX496" s="10">
        <v>0</v>
      </c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>
        <v>0</v>
      </c>
    </row>
    <row r="498" spans="1:255" ht="13" x14ac:dyDescent="0.3">
      <c r="A498" s="11">
        <v>52</v>
      </c>
      <c r="B498" s="11">
        <f t="shared" ref="B498:G498" si="537">B545</f>
        <v>1</v>
      </c>
      <c r="C498" s="11">
        <f t="shared" si="537"/>
        <v>4</v>
      </c>
      <c r="D498" s="11">
        <f t="shared" si="537"/>
        <v>496</v>
      </c>
      <c r="E498" s="11">
        <f t="shared" si="537"/>
        <v>0</v>
      </c>
      <c r="F498" s="11" t="str">
        <f t="shared" si="537"/>
        <v>Новый раздел</v>
      </c>
      <c r="G498" s="11" t="str">
        <f t="shared" si="537"/>
        <v>Кабели и провода</v>
      </c>
      <c r="H498" s="11"/>
      <c r="I498" s="11"/>
      <c r="J498" s="11"/>
      <c r="K498" s="11"/>
      <c r="L498" s="11"/>
      <c r="M498" s="11"/>
      <c r="N498" s="11"/>
      <c r="O498" s="11">
        <f t="shared" ref="O498:AT498" si="538">O545</f>
        <v>67110.09</v>
      </c>
      <c r="P498" s="11">
        <f t="shared" si="538"/>
        <v>60716.03</v>
      </c>
      <c r="Q498" s="11">
        <f t="shared" si="538"/>
        <v>264.33</v>
      </c>
      <c r="R498" s="11">
        <f t="shared" si="538"/>
        <v>30.26</v>
      </c>
      <c r="S498" s="11">
        <f t="shared" si="538"/>
        <v>6129.73</v>
      </c>
      <c r="T498" s="11">
        <f t="shared" si="538"/>
        <v>0</v>
      </c>
      <c r="U498" s="11">
        <f t="shared" si="538"/>
        <v>496.01038679999988</v>
      </c>
      <c r="V498" s="11">
        <f t="shared" si="538"/>
        <v>0</v>
      </c>
      <c r="W498" s="11">
        <f t="shared" si="538"/>
        <v>0</v>
      </c>
      <c r="X498" s="11">
        <f t="shared" si="538"/>
        <v>5975.19</v>
      </c>
      <c r="Y498" s="11">
        <f t="shared" si="538"/>
        <v>3141.6</v>
      </c>
      <c r="Z498" s="11">
        <f t="shared" si="538"/>
        <v>0</v>
      </c>
      <c r="AA498" s="11">
        <f t="shared" si="538"/>
        <v>0</v>
      </c>
      <c r="AB498" s="11">
        <f t="shared" si="538"/>
        <v>67110.09</v>
      </c>
      <c r="AC498" s="11">
        <f t="shared" si="538"/>
        <v>60716.03</v>
      </c>
      <c r="AD498" s="11">
        <f t="shared" si="538"/>
        <v>264.33</v>
      </c>
      <c r="AE498" s="11">
        <f t="shared" si="538"/>
        <v>30.26</v>
      </c>
      <c r="AF498" s="11">
        <f t="shared" si="538"/>
        <v>6129.73</v>
      </c>
      <c r="AG498" s="11">
        <f t="shared" si="538"/>
        <v>0</v>
      </c>
      <c r="AH498" s="11">
        <f t="shared" si="538"/>
        <v>496.01038679999988</v>
      </c>
      <c r="AI498" s="11">
        <f t="shared" si="538"/>
        <v>0</v>
      </c>
      <c r="AJ498" s="11">
        <f t="shared" si="538"/>
        <v>0</v>
      </c>
      <c r="AK498" s="11">
        <f t="shared" si="538"/>
        <v>5975.19</v>
      </c>
      <c r="AL498" s="11">
        <f t="shared" si="538"/>
        <v>3141.6</v>
      </c>
      <c r="AM498" s="11">
        <f t="shared" si="538"/>
        <v>0</v>
      </c>
      <c r="AN498" s="11">
        <f t="shared" si="538"/>
        <v>0</v>
      </c>
      <c r="AO498" s="11">
        <f t="shared" si="538"/>
        <v>0</v>
      </c>
      <c r="AP498" s="11">
        <f t="shared" si="538"/>
        <v>0</v>
      </c>
      <c r="AQ498" s="11">
        <f t="shared" si="538"/>
        <v>0</v>
      </c>
      <c r="AR498" s="11">
        <f t="shared" si="538"/>
        <v>76226.880000000005</v>
      </c>
      <c r="AS498" s="11">
        <f t="shared" si="538"/>
        <v>0</v>
      </c>
      <c r="AT498" s="11">
        <f t="shared" si="538"/>
        <v>76226.880000000005</v>
      </c>
      <c r="AU498" s="11">
        <f t="shared" ref="AU498:BZ498" si="539">AU545</f>
        <v>0</v>
      </c>
      <c r="AV498" s="11">
        <f t="shared" si="539"/>
        <v>60716.03</v>
      </c>
      <c r="AW498" s="11">
        <f t="shared" si="539"/>
        <v>60716.03</v>
      </c>
      <c r="AX498" s="11">
        <f t="shared" si="539"/>
        <v>0</v>
      </c>
      <c r="AY498" s="11">
        <f t="shared" si="539"/>
        <v>60716.03</v>
      </c>
      <c r="AZ498" s="11">
        <f t="shared" si="539"/>
        <v>0</v>
      </c>
      <c r="BA498" s="11">
        <f t="shared" si="539"/>
        <v>0</v>
      </c>
      <c r="BB498" s="11">
        <f t="shared" si="539"/>
        <v>0</v>
      </c>
      <c r="BC498" s="11">
        <f t="shared" si="539"/>
        <v>0</v>
      </c>
      <c r="BD498" s="11">
        <f t="shared" si="539"/>
        <v>0</v>
      </c>
      <c r="BE498" s="11">
        <f t="shared" si="539"/>
        <v>0</v>
      </c>
      <c r="BF498" s="11">
        <f t="shared" si="539"/>
        <v>0</v>
      </c>
      <c r="BG498" s="11">
        <f t="shared" si="539"/>
        <v>0</v>
      </c>
      <c r="BH498" s="11">
        <f t="shared" si="539"/>
        <v>0</v>
      </c>
      <c r="BI498" s="11">
        <f t="shared" si="539"/>
        <v>0</v>
      </c>
      <c r="BJ498" s="11">
        <f t="shared" si="539"/>
        <v>0</v>
      </c>
      <c r="BK498" s="11">
        <f t="shared" si="539"/>
        <v>0</v>
      </c>
      <c r="BL498" s="11">
        <f t="shared" si="539"/>
        <v>0</v>
      </c>
      <c r="BM498" s="11">
        <f t="shared" si="539"/>
        <v>0</v>
      </c>
      <c r="BN498" s="11">
        <f t="shared" si="539"/>
        <v>0</v>
      </c>
      <c r="BO498" s="11">
        <f t="shared" si="539"/>
        <v>0</v>
      </c>
      <c r="BP498" s="11">
        <f t="shared" si="539"/>
        <v>0</v>
      </c>
      <c r="BQ498" s="11">
        <f t="shared" si="539"/>
        <v>0</v>
      </c>
      <c r="BR498" s="11">
        <f t="shared" si="539"/>
        <v>0</v>
      </c>
      <c r="BS498" s="11">
        <f t="shared" si="539"/>
        <v>0</v>
      </c>
      <c r="BT498" s="11">
        <f t="shared" si="539"/>
        <v>0</v>
      </c>
      <c r="BU498" s="11">
        <f t="shared" si="539"/>
        <v>0</v>
      </c>
      <c r="BV498" s="11">
        <f t="shared" si="539"/>
        <v>0</v>
      </c>
      <c r="BW498" s="11">
        <f t="shared" si="539"/>
        <v>0</v>
      </c>
      <c r="BX498" s="11">
        <f t="shared" si="539"/>
        <v>0</v>
      </c>
      <c r="BY498" s="11">
        <f t="shared" si="539"/>
        <v>0</v>
      </c>
      <c r="BZ498" s="11">
        <f t="shared" si="539"/>
        <v>0</v>
      </c>
      <c r="CA498" s="11">
        <f t="shared" ref="CA498:DF498" si="540">CA545</f>
        <v>76226.880000000005</v>
      </c>
      <c r="CB498" s="11">
        <f t="shared" si="540"/>
        <v>0</v>
      </c>
      <c r="CC498" s="11">
        <f t="shared" si="540"/>
        <v>76226.880000000005</v>
      </c>
      <c r="CD498" s="11">
        <f t="shared" si="540"/>
        <v>0</v>
      </c>
      <c r="CE498" s="11">
        <f t="shared" si="540"/>
        <v>60716.03</v>
      </c>
      <c r="CF498" s="11">
        <f t="shared" si="540"/>
        <v>60716.03</v>
      </c>
      <c r="CG498" s="11">
        <f t="shared" si="540"/>
        <v>0</v>
      </c>
      <c r="CH498" s="11">
        <f t="shared" si="540"/>
        <v>60716.03</v>
      </c>
      <c r="CI498" s="11">
        <f t="shared" si="540"/>
        <v>0</v>
      </c>
      <c r="CJ498" s="11">
        <f t="shared" si="540"/>
        <v>0</v>
      </c>
      <c r="CK498" s="11">
        <f t="shared" si="540"/>
        <v>0</v>
      </c>
      <c r="CL498" s="11">
        <f t="shared" si="540"/>
        <v>0</v>
      </c>
      <c r="CM498" s="11">
        <f t="shared" si="540"/>
        <v>0</v>
      </c>
      <c r="CN498" s="11">
        <f t="shared" si="540"/>
        <v>0</v>
      </c>
      <c r="CO498" s="11">
        <f t="shared" si="540"/>
        <v>0</v>
      </c>
      <c r="CP498" s="11">
        <f t="shared" si="540"/>
        <v>0</v>
      </c>
      <c r="CQ498" s="11">
        <f t="shared" si="540"/>
        <v>0</v>
      </c>
      <c r="CR498" s="11">
        <f t="shared" si="540"/>
        <v>0</v>
      </c>
      <c r="CS498" s="11">
        <f t="shared" si="540"/>
        <v>0</v>
      </c>
      <c r="CT498" s="11">
        <f t="shared" si="540"/>
        <v>0</v>
      </c>
      <c r="CU498" s="11">
        <f t="shared" si="540"/>
        <v>0</v>
      </c>
      <c r="CV498" s="11">
        <f t="shared" si="540"/>
        <v>0</v>
      </c>
      <c r="CW498" s="11">
        <f t="shared" si="540"/>
        <v>0</v>
      </c>
      <c r="CX498" s="11">
        <f t="shared" si="540"/>
        <v>0</v>
      </c>
      <c r="CY498" s="11">
        <f t="shared" si="540"/>
        <v>0</v>
      </c>
      <c r="CZ498" s="11">
        <f t="shared" si="540"/>
        <v>0</v>
      </c>
      <c r="DA498" s="11">
        <f t="shared" si="540"/>
        <v>0</v>
      </c>
      <c r="DB498" s="11">
        <f t="shared" si="540"/>
        <v>0</v>
      </c>
      <c r="DC498" s="11">
        <f t="shared" si="540"/>
        <v>0</v>
      </c>
      <c r="DD498" s="11">
        <f t="shared" si="540"/>
        <v>0</v>
      </c>
      <c r="DE498" s="11">
        <f t="shared" si="540"/>
        <v>0</v>
      </c>
      <c r="DF498" s="11">
        <f t="shared" si="540"/>
        <v>0</v>
      </c>
      <c r="DG498" s="12">
        <f t="shared" ref="DG498:EL498" si="541">DG545</f>
        <v>834229.41</v>
      </c>
      <c r="DH498" s="12">
        <f t="shared" si="541"/>
        <v>484780.16</v>
      </c>
      <c r="DI498" s="12">
        <f t="shared" si="541"/>
        <v>4038.96</v>
      </c>
      <c r="DJ498" s="12">
        <f t="shared" si="541"/>
        <v>1705.16</v>
      </c>
      <c r="DK498" s="12">
        <f t="shared" si="541"/>
        <v>345410.29</v>
      </c>
      <c r="DL498" s="12">
        <f t="shared" si="541"/>
        <v>0</v>
      </c>
      <c r="DM498" s="12">
        <f t="shared" si="541"/>
        <v>496.01038679999988</v>
      </c>
      <c r="DN498" s="12">
        <f t="shared" si="541"/>
        <v>0</v>
      </c>
      <c r="DO498" s="12">
        <f t="shared" si="541"/>
        <v>0</v>
      </c>
      <c r="DP498" s="12">
        <f t="shared" si="541"/>
        <v>336701.99</v>
      </c>
      <c r="DQ498" s="12">
        <f t="shared" si="541"/>
        <v>177028.88</v>
      </c>
      <c r="DR498" s="12">
        <f t="shared" si="541"/>
        <v>0</v>
      </c>
      <c r="DS498" s="12">
        <f t="shared" si="541"/>
        <v>0</v>
      </c>
      <c r="DT498" s="12">
        <f t="shared" si="541"/>
        <v>834229.41</v>
      </c>
      <c r="DU498" s="12">
        <f t="shared" si="541"/>
        <v>484780.16</v>
      </c>
      <c r="DV498" s="12">
        <f t="shared" si="541"/>
        <v>4038.96</v>
      </c>
      <c r="DW498" s="12">
        <f t="shared" si="541"/>
        <v>1705.16</v>
      </c>
      <c r="DX498" s="12">
        <f t="shared" si="541"/>
        <v>345410.29</v>
      </c>
      <c r="DY498" s="12">
        <f t="shared" si="541"/>
        <v>0</v>
      </c>
      <c r="DZ498" s="12">
        <f t="shared" si="541"/>
        <v>496.01038679999988</v>
      </c>
      <c r="EA498" s="12">
        <f t="shared" si="541"/>
        <v>0</v>
      </c>
      <c r="EB498" s="12">
        <f t="shared" si="541"/>
        <v>0</v>
      </c>
      <c r="EC498" s="12">
        <f t="shared" si="541"/>
        <v>336701.99</v>
      </c>
      <c r="ED498" s="12">
        <f t="shared" si="541"/>
        <v>177028.88</v>
      </c>
      <c r="EE498" s="12">
        <f t="shared" si="541"/>
        <v>0</v>
      </c>
      <c r="EF498" s="12">
        <f t="shared" si="541"/>
        <v>0</v>
      </c>
      <c r="EG498" s="12">
        <f t="shared" si="541"/>
        <v>0</v>
      </c>
      <c r="EH498" s="12">
        <f t="shared" si="541"/>
        <v>0</v>
      </c>
      <c r="EI498" s="12">
        <f t="shared" si="541"/>
        <v>0</v>
      </c>
      <c r="EJ498" s="12">
        <f t="shared" si="541"/>
        <v>1347960.28</v>
      </c>
      <c r="EK498" s="12">
        <f t="shared" si="541"/>
        <v>0</v>
      </c>
      <c r="EL498" s="12">
        <f t="shared" si="541"/>
        <v>1347960.28</v>
      </c>
      <c r="EM498" s="12">
        <f t="shared" ref="EM498:FR498" si="542">EM545</f>
        <v>0</v>
      </c>
      <c r="EN498" s="12">
        <f t="shared" si="542"/>
        <v>484780.16</v>
      </c>
      <c r="EO498" s="12">
        <f t="shared" si="542"/>
        <v>484780.16</v>
      </c>
      <c r="EP498" s="12">
        <f t="shared" si="542"/>
        <v>0</v>
      </c>
      <c r="EQ498" s="12">
        <f t="shared" si="542"/>
        <v>484780.16</v>
      </c>
      <c r="ER498" s="12">
        <f t="shared" si="542"/>
        <v>0</v>
      </c>
      <c r="ES498" s="12">
        <f t="shared" si="542"/>
        <v>0</v>
      </c>
      <c r="ET498" s="12">
        <f t="shared" si="542"/>
        <v>0</v>
      </c>
      <c r="EU498" s="12">
        <f t="shared" si="542"/>
        <v>0</v>
      </c>
      <c r="EV498" s="12">
        <f t="shared" si="542"/>
        <v>0</v>
      </c>
      <c r="EW498" s="12">
        <f t="shared" si="542"/>
        <v>0</v>
      </c>
      <c r="EX498" s="12">
        <f t="shared" si="542"/>
        <v>0</v>
      </c>
      <c r="EY498" s="12">
        <f t="shared" si="542"/>
        <v>0</v>
      </c>
      <c r="EZ498" s="12">
        <f t="shared" si="542"/>
        <v>0</v>
      </c>
      <c r="FA498" s="12">
        <f t="shared" si="542"/>
        <v>0</v>
      </c>
      <c r="FB498" s="12">
        <f t="shared" si="542"/>
        <v>0</v>
      </c>
      <c r="FC498" s="12">
        <f t="shared" si="542"/>
        <v>0</v>
      </c>
      <c r="FD498" s="12">
        <f t="shared" si="542"/>
        <v>0</v>
      </c>
      <c r="FE498" s="12">
        <f t="shared" si="542"/>
        <v>0</v>
      </c>
      <c r="FF498" s="12">
        <f t="shared" si="542"/>
        <v>0</v>
      </c>
      <c r="FG498" s="12">
        <f t="shared" si="542"/>
        <v>0</v>
      </c>
      <c r="FH498" s="12">
        <f t="shared" si="542"/>
        <v>0</v>
      </c>
      <c r="FI498" s="12">
        <f t="shared" si="542"/>
        <v>0</v>
      </c>
      <c r="FJ498" s="12">
        <f t="shared" si="542"/>
        <v>0</v>
      </c>
      <c r="FK498" s="12">
        <f t="shared" si="542"/>
        <v>0</v>
      </c>
      <c r="FL498" s="12">
        <f t="shared" si="542"/>
        <v>0</v>
      </c>
      <c r="FM498" s="12">
        <f t="shared" si="542"/>
        <v>0</v>
      </c>
      <c r="FN498" s="12">
        <f t="shared" si="542"/>
        <v>0</v>
      </c>
      <c r="FO498" s="12">
        <f t="shared" si="542"/>
        <v>0</v>
      </c>
      <c r="FP498" s="12">
        <f t="shared" si="542"/>
        <v>0</v>
      </c>
      <c r="FQ498" s="12">
        <f t="shared" si="542"/>
        <v>0</v>
      </c>
      <c r="FR498" s="12">
        <f t="shared" si="542"/>
        <v>0</v>
      </c>
      <c r="FS498" s="12">
        <f t="shared" ref="FS498:GX498" si="543">FS545</f>
        <v>1347960.28</v>
      </c>
      <c r="FT498" s="12">
        <f t="shared" si="543"/>
        <v>0</v>
      </c>
      <c r="FU498" s="12">
        <f t="shared" si="543"/>
        <v>1347960.28</v>
      </c>
      <c r="FV498" s="12">
        <f t="shared" si="543"/>
        <v>0</v>
      </c>
      <c r="FW498" s="12">
        <f t="shared" si="543"/>
        <v>484780.16</v>
      </c>
      <c r="FX498" s="12">
        <f t="shared" si="543"/>
        <v>484780.16</v>
      </c>
      <c r="FY498" s="12">
        <f t="shared" si="543"/>
        <v>0</v>
      </c>
      <c r="FZ498" s="12">
        <f t="shared" si="543"/>
        <v>484780.16</v>
      </c>
      <c r="GA498" s="12">
        <f t="shared" si="543"/>
        <v>0</v>
      </c>
      <c r="GB498" s="12">
        <f t="shared" si="543"/>
        <v>0</v>
      </c>
      <c r="GC498" s="12">
        <f t="shared" si="543"/>
        <v>0</v>
      </c>
      <c r="GD498" s="12">
        <f t="shared" si="543"/>
        <v>0</v>
      </c>
      <c r="GE498" s="12">
        <f t="shared" si="543"/>
        <v>0</v>
      </c>
      <c r="GF498" s="12">
        <f t="shared" si="543"/>
        <v>0</v>
      </c>
      <c r="GG498" s="12">
        <f t="shared" si="543"/>
        <v>0</v>
      </c>
      <c r="GH498" s="12">
        <f t="shared" si="543"/>
        <v>0</v>
      </c>
      <c r="GI498" s="12">
        <f t="shared" si="543"/>
        <v>0</v>
      </c>
      <c r="GJ498" s="12">
        <f t="shared" si="543"/>
        <v>0</v>
      </c>
      <c r="GK498" s="12">
        <f t="shared" si="543"/>
        <v>0</v>
      </c>
      <c r="GL498" s="12">
        <f t="shared" si="543"/>
        <v>0</v>
      </c>
      <c r="GM498" s="12">
        <f t="shared" si="543"/>
        <v>0</v>
      </c>
      <c r="GN498" s="12">
        <f t="shared" si="543"/>
        <v>0</v>
      </c>
      <c r="GO498" s="12">
        <f t="shared" si="543"/>
        <v>0</v>
      </c>
      <c r="GP498" s="12">
        <f t="shared" si="543"/>
        <v>0</v>
      </c>
      <c r="GQ498" s="12">
        <f t="shared" si="543"/>
        <v>0</v>
      </c>
      <c r="GR498" s="12">
        <f t="shared" si="543"/>
        <v>0</v>
      </c>
      <c r="GS498" s="12">
        <f t="shared" si="543"/>
        <v>0</v>
      </c>
      <c r="GT498" s="12">
        <f t="shared" si="543"/>
        <v>0</v>
      </c>
      <c r="GU498" s="12">
        <f t="shared" si="543"/>
        <v>0</v>
      </c>
      <c r="GV498" s="12">
        <f t="shared" si="543"/>
        <v>0</v>
      </c>
      <c r="GW498" s="12">
        <f t="shared" si="543"/>
        <v>0</v>
      </c>
      <c r="GX498" s="12">
        <f t="shared" si="543"/>
        <v>0</v>
      </c>
    </row>
    <row r="500" spans="1:255" x14ac:dyDescent="0.25">
      <c r="A500" s="2">
        <v>17</v>
      </c>
      <c r="B500" s="2">
        <v>1</v>
      </c>
      <c r="C500" s="2">
        <f>ROW(SmtRes!A591)</f>
        <v>591</v>
      </c>
      <c r="D500" s="2">
        <f>ROW(EtalonRes!A756)</f>
        <v>756</v>
      </c>
      <c r="E500" s="2" t="s">
        <v>536</v>
      </c>
      <c r="F500" s="2" t="s">
        <v>537</v>
      </c>
      <c r="G500" s="2" t="s">
        <v>538</v>
      </c>
      <c r="H500" s="2" t="s">
        <v>100</v>
      </c>
      <c r="I500" s="2">
        <f>ROUND((2800+950)/100,9)</f>
        <v>37.5</v>
      </c>
      <c r="J500" s="2">
        <v>0</v>
      </c>
      <c r="K500" s="2">
        <f>ROUND((2800+950)/100,9)</f>
        <v>37.5</v>
      </c>
      <c r="L500" s="2"/>
      <c r="M500" s="2"/>
      <c r="N500" s="2"/>
      <c r="O500" s="2">
        <f t="shared" ref="O500:O543" si="544">ROUND(CP500,2)</f>
        <v>4906.2299999999996</v>
      </c>
      <c r="P500" s="2">
        <f t="shared" ref="P500:P543" si="545">ROUND((ROUND((AC500*AW500*I500),2)*BC500),2)</f>
        <v>2180.63</v>
      </c>
      <c r="Q500" s="2">
        <f>(ROUND((ROUND((((ET500*1.2))*AV500*I500),2)*BB500),2)+ROUND((ROUND(((AE500-((EU500*1.2)))*AV500*I500),2)*BS500),2))</f>
        <v>123.44</v>
      </c>
      <c r="R500" s="2">
        <f>(ROUND((ROUND((((EU500*1.2))*AV500*I500),2)*BS500),2)+ROUND((ROUND(((AE500-((EU500*1.2)))*AV500*I500),2)*BS500),2))</f>
        <v>14.13</v>
      </c>
      <c r="S500" s="2">
        <f t="shared" ref="S500:S543" si="546">ROUND((ROUND((AF500*AV500*I500),2)*BA500),2)</f>
        <v>2602.16</v>
      </c>
      <c r="T500" s="2">
        <f t="shared" ref="T500:T543" si="547">ROUND(CU500*I500,2)</f>
        <v>0</v>
      </c>
      <c r="U500" s="2">
        <f t="shared" ref="U500:U543" si="548">CV500*I500</f>
        <v>211.54634999999996</v>
      </c>
      <c r="V500" s="2">
        <f t="shared" ref="V500:V543" si="549">CW500*I500</f>
        <v>0</v>
      </c>
      <c r="W500" s="2">
        <f t="shared" ref="W500:W543" si="550">ROUND(CX500*I500,2)</f>
        <v>0</v>
      </c>
      <c r="X500" s="2">
        <f>(ROUND((((S500+ROUND((ROUND((((EU500*1.2))*AV500*I500),2)*BS500),2))*AT500)/100),2)+ROUND(((ROUND((ROUND(((AE500-((EU500*1.2)))*AV500*I500),2)*BS500),2)*AT500)/100),2))</f>
        <v>2537.8000000000002</v>
      </c>
      <c r="Y500" s="2">
        <f>(ROUND((((S500+ROUND((ROUND((((EU500*1.2))*AV500*I500),2)*BS500),2))*AU500)/100),2)+ROUND(((ROUND((ROUND(((AE500-((EU500*1.2)))*AV500*I500),2)*BS500),2)*AU500)/100),2))</f>
        <v>1334.31</v>
      </c>
      <c r="Z500" s="2"/>
      <c r="AA500" s="2">
        <v>55944368</v>
      </c>
      <c r="AB500" s="2">
        <f t="shared" ref="AB500:AB543" si="551">ROUND((AC500+AD500+AF500),6)</f>
        <v>127.57</v>
      </c>
      <c r="AC500" s="2">
        <f>ROUND(((ES500*1)),6)</f>
        <v>58.15</v>
      </c>
      <c r="AD500" s="2">
        <f>ROUND(((((ET500*1.2))-((EU500*1.2)))+AE500),6)</f>
        <v>3.1440000000000001</v>
      </c>
      <c r="AE500" s="2">
        <f>ROUND(((EU500*1.2)),6)</f>
        <v>0.36</v>
      </c>
      <c r="AF500" s="2">
        <f>ROUND(((EV500*1.2)),6)</f>
        <v>66.275999999999996</v>
      </c>
      <c r="AG500" s="2">
        <f t="shared" ref="AG500:AG543" si="552">ROUND((AP500),6)</f>
        <v>0</v>
      </c>
      <c r="AH500" s="2">
        <f>((EW500*1.2))</f>
        <v>5.3879999999999999</v>
      </c>
      <c r="AI500" s="2">
        <f>((EX500*1.2))</f>
        <v>0</v>
      </c>
      <c r="AJ500" s="2">
        <f t="shared" ref="AJ500:AJ543" si="553">(AS500)</f>
        <v>0</v>
      </c>
      <c r="AK500" s="2">
        <v>116</v>
      </c>
      <c r="AL500" s="2">
        <v>58.15</v>
      </c>
      <c r="AM500" s="2">
        <v>2.62</v>
      </c>
      <c r="AN500" s="2">
        <v>0.3</v>
      </c>
      <c r="AO500" s="2">
        <v>55.23</v>
      </c>
      <c r="AP500" s="2">
        <v>0</v>
      </c>
      <c r="AQ500" s="2">
        <v>4.49</v>
      </c>
      <c r="AR500" s="2">
        <v>0</v>
      </c>
      <c r="AS500" s="2">
        <v>0</v>
      </c>
      <c r="AT500" s="2">
        <v>97</v>
      </c>
      <c r="AU500" s="2">
        <v>51</v>
      </c>
      <c r="AV500" s="2">
        <v>1.0469999999999999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0</v>
      </c>
      <c r="BI500" s="2">
        <v>2</v>
      </c>
      <c r="BJ500" s="2" t="s">
        <v>539</v>
      </c>
      <c r="BK500" s="2"/>
      <c r="BL500" s="2"/>
      <c r="BM500" s="2">
        <v>67</v>
      </c>
      <c r="BN500" s="2">
        <v>0</v>
      </c>
      <c r="BO500" s="2" t="s">
        <v>537</v>
      </c>
      <c r="BP500" s="2">
        <v>1</v>
      </c>
      <c r="BQ500" s="2">
        <v>40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97</v>
      </c>
      <c r="CA500" s="2">
        <v>51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1356</v>
      </c>
      <c r="CO500" s="2">
        <v>0</v>
      </c>
      <c r="CP500" s="2">
        <f t="shared" ref="CP500:CP543" si="554">(P500+Q500+S500)</f>
        <v>4906.2299999999996</v>
      </c>
      <c r="CQ500" s="2">
        <f t="shared" ref="CQ500:CQ543" si="555">ROUND((ROUND((AC500*AW500*1),2)*BC500),2)</f>
        <v>58.15</v>
      </c>
      <c r="CR500" s="2">
        <f>(ROUND((ROUND((((ET500*1.2))*AV500*1),2)*BB500),2)+ROUND((ROUND(((AE500-((EU500*1.2)))*AV500*1),2)*BS500),2))</f>
        <v>3.29</v>
      </c>
      <c r="CS500" s="2">
        <f>(ROUND((ROUND((((EU500*1.2))*AV500*1),2)*BS500),2)+ROUND((ROUND(((AE500-((EU500*1.2)))*AV500*1),2)*BS500),2))</f>
        <v>0.38</v>
      </c>
      <c r="CT500" s="2">
        <f t="shared" ref="CT500:CT543" si="556">ROUND((ROUND((AF500*AV500*1),2)*BA500),2)</f>
        <v>69.39</v>
      </c>
      <c r="CU500" s="2">
        <f t="shared" ref="CU500:CU543" si="557">AG500</f>
        <v>0</v>
      </c>
      <c r="CV500" s="2">
        <f t="shared" ref="CV500:CV543" si="558">(AH500*AV500)</f>
        <v>5.6412359999999993</v>
      </c>
      <c r="CW500" s="2">
        <f t="shared" ref="CW500:CW543" si="559">AI500</f>
        <v>0</v>
      </c>
      <c r="CX500" s="2">
        <f t="shared" ref="CX500:CX543" si="560">AJ500</f>
        <v>0</v>
      </c>
      <c r="CY500" s="2">
        <f>(ROUND((((S500+ROUND((ROUND((((EU500*1.2))*AV500*1),2)*BS500),2))*AT500)/100),2)+ROUND(((ROUND((ROUND(((AE500-((EU500*1.2)))*AV500*1),2)*BS500),2)*AT500)/100),2))</f>
        <v>2524.46</v>
      </c>
      <c r="CZ500" s="2">
        <f>(ROUND((((S500+ROUND((ROUND((((EU500*1.2))*AV500*1),2)*BS500),2))*AU500)/100),2)+ROUND(((ROUND((ROUND(((AE500-((EU500*1.2)))*AV500*1),2)*BS500),2)*AU500)/100),2))</f>
        <v>1327.3</v>
      </c>
      <c r="DA500" s="2"/>
      <c r="DB500" s="2">
        <v>169</v>
      </c>
      <c r="DC500" s="2" t="s">
        <v>3</v>
      </c>
      <c r="DD500" s="2" t="s">
        <v>82</v>
      </c>
      <c r="DE500" s="2" t="s">
        <v>83</v>
      </c>
      <c r="DF500" s="2" t="s">
        <v>83</v>
      </c>
      <c r="DG500" s="2" t="s">
        <v>83</v>
      </c>
      <c r="DH500" s="2" t="s">
        <v>3</v>
      </c>
      <c r="DI500" s="2" t="s">
        <v>83</v>
      </c>
      <c r="DJ500" s="2" t="s">
        <v>83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1003</v>
      </c>
      <c r="DV500" s="2" t="s">
        <v>100</v>
      </c>
      <c r="DW500" s="2" t="s">
        <v>100</v>
      </c>
      <c r="DX500" s="2">
        <v>100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55393971</v>
      </c>
      <c r="EF500" s="2">
        <v>40</v>
      </c>
      <c r="EG500" s="2" t="s">
        <v>31</v>
      </c>
      <c r="EH500" s="2">
        <v>0</v>
      </c>
      <c r="EI500" s="2" t="s">
        <v>3</v>
      </c>
      <c r="EJ500" s="2">
        <v>2</v>
      </c>
      <c r="EK500" s="2">
        <v>67</v>
      </c>
      <c r="EL500" s="2" t="s">
        <v>48</v>
      </c>
      <c r="EM500" s="2" t="s">
        <v>49</v>
      </c>
      <c r="EN500" s="2"/>
      <c r="EO500" s="2" t="s">
        <v>87</v>
      </c>
      <c r="EP500" s="2"/>
      <c r="EQ500" s="2">
        <v>131072</v>
      </c>
      <c r="ER500" s="2">
        <v>116</v>
      </c>
      <c r="ES500" s="2">
        <v>58.15</v>
      </c>
      <c r="ET500" s="2">
        <v>2.62</v>
      </c>
      <c r="EU500" s="2">
        <v>0.3</v>
      </c>
      <c r="EV500" s="2">
        <v>55.23</v>
      </c>
      <c r="EW500" s="2">
        <v>4.49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97</v>
      </c>
      <c r="FY500" s="2">
        <v>51</v>
      </c>
      <c r="FZ500" s="2"/>
      <c r="GA500" s="2" t="s">
        <v>3</v>
      </c>
      <c r="GB500" s="2"/>
      <c r="GC500" s="2"/>
      <c r="GD500" s="2">
        <v>1</v>
      </c>
      <c r="GE500" s="2"/>
      <c r="GF500" s="2">
        <v>-93787614</v>
      </c>
      <c r="GG500" s="2">
        <v>2</v>
      </c>
      <c r="GH500" s="2">
        <v>1</v>
      </c>
      <c r="GI500" s="2">
        <v>2</v>
      </c>
      <c r="GJ500" s="2">
        <v>0</v>
      </c>
      <c r="GK500" s="2">
        <v>0</v>
      </c>
      <c r="GL500" s="2">
        <f t="shared" ref="GL500:GL543" si="561">ROUND(IF(AND(BH500=3,BI500=3,FS500&lt;&gt;0),P500,0),2)</f>
        <v>0</v>
      </c>
      <c r="GM500" s="2">
        <f t="shared" ref="GM500:GM543" si="562">ROUND(O500+X500+Y500,2)+GX500</f>
        <v>8778.34</v>
      </c>
      <c r="GN500" s="2">
        <f t="shared" ref="GN500:GN543" si="563">IF(OR(BI500=0,BI500=1),GM500-GX500,0)</f>
        <v>0</v>
      </c>
      <c r="GO500" s="2">
        <f t="shared" ref="GO500:GO543" si="564">IF(BI500=2,GM500-GX500,0)</f>
        <v>8778.34</v>
      </c>
      <c r="GP500" s="2">
        <f t="shared" ref="GP500:GP543" si="565">IF(BI500=4,GM500-GX500,0)</f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ref="GV500:GV543" si="566">ROUND((GT500),6)</f>
        <v>0</v>
      </c>
      <c r="GW500" s="2">
        <v>1</v>
      </c>
      <c r="GX500" s="2">
        <f t="shared" ref="GX500:GX543" si="567">ROUND(HC500*I500,2)</f>
        <v>0</v>
      </c>
      <c r="GY500" s="2"/>
      <c r="GZ500" s="2"/>
      <c r="HA500" s="2">
        <v>0</v>
      </c>
      <c r="HB500" s="2">
        <v>0</v>
      </c>
      <c r="HC500" s="2">
        <f t="shared" ref="HC500:HC543" si="568">GV500*GW500</f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5">
      <c r="A501" s="3">
        <v>17</v>
      </c>
      <c r="B501" s="3">
        <v>1</v>
      </c>
      <c r="C501" s="3">
        <f>ROW(SmtRes!A600)</f>
        <v>600</v>
      </c>
      <c r="D501" s="3">
        <f>ROW(EtalonRes!A766)</f>
        <v>766</v>
      </c>
      <c r="E501" s="3" t="s">
        <v>536</v>
      </c>
      <c r="F501" s="3" t="s">
        <v>537</v>
      </c>
      <c r="G501" s="3" t="s">
        <v>538</v>
      </c>
      <c r="H501" s="3" t="s">
        <v>100</v>
      </c>
      <c r="I501" s="3">
        <f>ROUND((2800+950)/100,9)</f>
        <v>37.5</v>
      </c>
      <c r="J501" s="3">
        <v>0</v>
      </c>
      <c r="K501" s="3">
        <f>ROUND((2800+950)/100,9)</f>
        <v>37.5</v>
      </c>
      <c r="O501" s="3">
        <f t="shared" si="544"/>
        <v>156608.01999999999</v>
      </c>
      <c r="P501" s="3">
        <f t="shared" si="545"/>
        <v>8090.14</v>
      </c>
      <c r="Q501" s="3">
        <f>(ROUND((ROUND((((ET501*1.2))*AV501*I501),2)*BB501),2)+ROUND((ROUND(((AE501-((EU501*1.2)))*AV501*I501),2)*BS501),2))</f>
        <v>1886.16</v>
      </c>
      <c r="R501" s="3">
        <f>(ROUND((ROUND((((EU501*1.2))*AV501*I501),2)*BS501),2)+ROUND((ROUND(((AE501-((EU501*1.2)))*AV501*I501),2)*BS501),2))</f>
        <v>796.23</v>
      </c>
      <c r="S501" s="3">
        <f t="shared" si="546"/>
        <v>146631.72</v>
      </c>
      <c r="T501" s="3">
        <f t="shared" si="547"/>
        <v>0</v>
      </c>
      <c r="U501" s="3">
        <f t="shared" si="548"/>
        <v>211.54634999999996</v>
      </c>
      <c r="V501" s="3">
        <f t="shared" si="549"/>
        <v>0</v>
      </c>
      <c r="W501" s="3">
        <f t="shared" si="550"/>
        <v>0</v>
      </c>
      <c r="X501" s="3">
        <f>(ROUND((((S501+ROUND((ROUND((((EU501*1.2))*AV501*I501),2)*BS501),2))*AT501)/100),2)+ROUND(((ROUND((ROUND(((AE501-((EU501*1.2)))*AV501*I501),2)*BS501),2)*AT501)/100),2))</f>
        <v>143005.10999999999</v>
      </c>
      <c r="Y501" s="3">
        <f>(ROUND((((S501+ROUND((ROUND((((EU501*1.2))*AV501*I501),2)*BS501),2))*AU501)/100),2)+ROUND(((ROUND((ROUND(((AE501-((EU501*1.2)))*AV501*I501),2)*BS501),2)*AU501)/100),2))</f>
        <v>75188.25</v>
      </c>
      <c r="AA501" s="3">
        <v>55944370</v>
      </c>
      <c r="AB501" s="3">
        <f t="shared" si="551"/>
        <v>127.57</v>
      </c>
      <c r="AC501" s="3">
        <f>ROUND(((ES501*1)),6)</f>
        <v>58.15</v>
      </c>
      <c r="AD501" s="3">
        <f>ROUND(((((ET501*1.2))-((EU501*1.2)))+AE501),6)</f>
        <v>3.1440000000000001</v>
      </c>
      <c r="AE501" s="3">
        <f>ROUND(((EU501*1.2)),6)</f>
        <v>0.36</v>
      </c>
      <c r="AF501" s="3">
        <f>ROUND(((EV501*1.2)),6)</f>
        <v>66.275999999999996</v>
      </c>
      <c r="AG501" s="3">
        <f t="shared" si="552"/>
        <v>0</v>
      </c>
      <c r="AH501" s="3">
        <f>((EW501*1.2))</f>
        <v>5.3879999999999999</v>
      </c>
      <c r="AI501" s="3">
        <f>((EX501*1.2))</f>
        <v>0</v>
      </c>
      <c r="AJ501" s="3">
        <f t="shared" si="553"/>
        <v>0</v>
      </c>
      <c r="AK501" s="3">
        <v>116</v>
      </c>
      <c r="AL501" s="3">
        <v>58.15</v>
      </c>
      <c r="AM501" s="3">
        <v>2.62</v>
      </c>
      <c r="AN501" s="3">
        <v>0.3</v>
      </c>
      <c r="AO501" s="3">
        <v>55.23</v>
      </c>
      <c r="AP501" s="3">
        <v>0</v>
      </c>
      <c r="AQ501" s="3">
        <v>4.49</v>
      </c>
      <c r="AR501" s="3">
        <v>0</v>
      </c>
      <c r="AS501" s="3">
        <v>0</v>
      </c>
      <c r="AT501" s="3">
        <v>97</v>
      </c>
      <c r="AU501" s="3">
        <v>51</v>
      </c>
      <c r="AV501" s="3">
        <v>1.0469999999999999</v>
      </c>
      <c r="AW501" s="3">
        <v>1</v>
      </c>
      <c r="AZ501" s="3">
        <v>1</v>
      </c>
      <c r="BA501" s="3">
        <v>56.35</v>
      </c>
      <c r="BB501" s="3">
        <v>15.28</v>
      </c>
      <c r="BC501" s="3">
        <v>3.71</v>
      </c>
      <c r="BD501" s="3" t="s">
        <v>3</v>
      </c>
      <c r="BE501" s="3" t="s">
        <v>3</v>
      </c>
      <c r="BF501" s="3" t="s">
        <v>3</v>
      </c>
      <c r="BG501" s="3" t="s">
        <v>3</v>
      </c>
      <c r="BH501" s="3">
        <v>0</v>
      </c>
      <c r="BI501" s="3">
        <v>2</v>
      </c>
      <c r="BJ501" s="3" t="s">
        <v>539</v>
      </c>
      <c r="BM501" s="3">
        <v>67</v>
      </c>
      <c r="BN501" s="3">
        <v>0</v>
      </c>
      <c r="BO501" s="3" t="s">
        <v>537</v>
      </c>
      <c r="BP501" s="3">
        <v>1</v>
      </c>
      <c r="BQ501" s="3">
        <v>40</v>
      </c>
      <c r="BR501" s="3">
        <v>0</v>
      </c>
      <c r="BS501" s="3">
        <v>56.35</v>
      </c>
      <c r="BT501" s="3">
        <v>1</v>
      </c>
      <c r="BU501" s="3">
        <v>1</v>
      </c>
      <c r="BV501" s="3">
        <v>1</v>
      </c>
      <c r="BW501" s="3">
        <v>1</v>
      </c>
      <c r="BX501" s="3">
        <v>1</v>
      </c>
      <c r="BY501" s="3" t="s">
        <v>3</v>
      </c>
      <c r="BZ501" s="3">
        <v>97</v>
      </c>
      <c r="CA501" s="3">
        <v>51</v>
      </c>
      <c r="CB501" s="3" t="s">
        <v>3</v>
      </c>
      <c r="CE501" s="3">
        <v>1566</v>
      </c>
      <c r="CF501" s="3">
        <v>0</v>
      </c>
      <c r="CG501" s="3">
        <v>0</v>
      </c>
      <c r="CM501" s="3">
        <v>0</v>
      </c>
      <c r="CN501" s="3" t="s">
        <v>1356</v>
      </c>
      <c r="CO501" s="3">
        <v>0</v>
      </c>
      <c r="CP501" s="3">
        <f t="shared" si="554"/>
        <v>156608.01999999999</v>
      </c>
      <c r="CQ501" s="3">
        <f t="shared" si="555"/>
        <v>215.74</v>
      </c>
      <c r="CR501" s="3">
        <f>(ROUND((ROUND((((ET501*1.2))*AV501*1),2)*BB501),2)+ROUND((ROUND(((AE501-((EU501*1.2)))*AV501*1),2)*BS501),2))</f>
        <v>50.27</v>
      </c>
      <c r="CS501" s="3">
        <f>(ROUND((ROUND((((EU501*1.2))*AV501*1),2)*BS501),2)+ROUND((ROUND(((AE501-((EU501*1.2)))*AV501*1),2)*BS501),2))</f>
        <v>21.41</v>
      </c>
      <c r="CT501" s="3">
        <f t="shared" si="556"/>
        <v>3910.13</v>
      </c>
      <c r="CU501" s="3">
        <f t="shared" si="557"/>
        <v>0</v>
      </c>
      <c r="CV501" s="3">
        <f t="shared" si="558"/>
        <v>5.6412359999999993</v>
      </c>
      <c r="CW501" s="3">
        <f t="shared" si="559"/>
        <v>0</v>
      </c>
      <c r="CX501" s="3">
        <f t="shared" si="560"/>
        <v>0</v>
      </c>
      <c r="CY501" s="3">
        <f>(ROUND((((S501+ROUND((ROUND((((EU501*1.2))*AV501*1),2)*BS501),2))*AT501)/100),2)+ROUND(((ROUND((ROUND(((AE501-((EU501*1.2)))*AV501*1),2)*BS501),2)*AT501)/100),2))</f>
        <v>142253.54</v>
      </c>
      <c r="CZ501" s="3">
        <f>(ROUND((((S501+ROUND((ROUND((((EU501*1.2))*AV501*1),2)*BS501),2))*AU501)/100),2)+ROUND(((ROUND((ROUND(((AE501-((EU501*1.2)))*AV501*1),2)*BS501),2)*AU501)/100),2))</f>
        <v>74793.100000000006</v>
      </c>
      <c r="DB501" s="3">
        <v>170</v>
      </c>
      <c r="DC501" s="3" t="s">
        <v>3</v>
      </c>
      <c r="DD501" s="3" t="s">
        <v>82</v>
      </c>
      <c r="DE501" s="3" t="s">
        <v>83</v>
      </c>
      <c r="DF501" s="3" t="s">
        <v>83</v>
      </c>
      <c r="DG501" s="3" t="s">
        <v>83</v>
      </c>
      <c r="DH501" s="3" t="s">
        <v>3</v>
      </c>
      <c r="DI501" s="3" t="s">
        <v>83</v>
      </c>
      <c r="DJ501" s="3" t="s">
        <v>83</v>
      </c>
      <c r="DK501" s="3" t="s">
        <v>3</v>
      </c>
      <c r="DL501" s="3" t="s">
        <v>3</v>
      </c>
      <c r="DM501" s="3" t="s">
        <v>3</v>
      </c>
      <c r="DN501" s="3">
        <v>0</v>
      </c>
      <c r="DO501" s="3">
        <v>0</v>
      </c>
      <c r="DP501" s="3">
        <v>1</v>
      </c>
      <c r="DQ501" s="3">
        <v>1</v>
      </c>
      <c r="DU501" s="3">
        <v>1003</v>
      </c>
      <c r="DV501" s="3" t="s">
        <v>100</v>
      </c>
      <c r="DW501" s="3" t="s">
        <v>100</v>
      </c>
      <c r="DX501" s="3">
        <v>100</v>
      </c>
      <c r="DZ501" s="3" t="s">
        <v>3</v>
      </c>
      <c r="EA501" s="3" t="s">
        <v>3</v>
      </c>
      <c r="EB501" s="3" t="s">
        <v>3</v>
      </c>
      <c r="EC501" s="3" t="s">
        <v>3</v>
      </c>
      <c r="EE501" s="3">
        <v>55393971</v>
      </c>
      <c r="EF501" s="3">
        <v>40</v>
      </c>
      <c r="EG501" s="3" t="s">
        <v>31</v>
      </c>
      <c r="EH501" s="3">
        <v>0</v>
      </c>
      <c r="EI501" s="3" t="s">
        <v>3</v>
      </c>
      <c r="EJ501" s="3">
        <v>2</v>
      </c>
      <c r="EK501" s="3">
        <v>67</v>
      </c>
      <c r="EL501" s="3" t="s">
        <v>48</v>
      </c>
      <c r="EM501" s="3" t="s">
        <v>49</v>
      </c>
      <c r="EO501" s="3" t="s">
        <v>87</v>
      </c>
      <c r="EQ501" s="3">
        <v>131072</v>
      </c>
      <c r="ER501" s="3">
        <v>116</v>
      </c>
      <c r="ES501" s="3">
        <v>58.15</v>
      </c>
      <c r="ET501" s="3">
        <v>2.62</v>
      </c>
      <c r="EU501" s="3">
        <v>0.3</v>
      </c>
      <c r="EV501" s="3">
        <v>55.23</v>
      </c>
      <c r="EW501" s="3">
        <v>4.49</v>
      </c>
      <c r="EX501" s="3">
        <v>0</v>
      </c>
      <c r="EY501" s="3">
        <v>0</v>
      </c>
      <c r="FQ501" s="3">
        <v>0</v>
      </c>
      <c r="FR501" s="3">
        <v>0</v>
      </c>
      <c r="FS501" s="3">
        <v>0</v>
      </c>
      <c r="FX501" s="3">
        <v>97</v>
      </c>
      <c r="FY501" s="3">
        <v>51</v>
      </c>
      <c r="GA501" s="3" t="s">
        <v>3</v>
      </c>
      <c r="GD501" s="3">
        <v>1</v>
      </c>
      <c r="GF501" s="3">
        <v>-93787614</v>
      </c>
      <c r="GG501" s="3">
        <v>2</v>
      </c>
      <c r="GH501" s="3">
        <v>1</v>
      </c>
      <c r="GI501" s="3">
        <v>2</v>
      </c>
      <c r="GJ501" s="3">
        <v>0</v>
      </c>
      <c r="GK501" s="3">
        <v>0</v>
      </c>
      <c r="GL501" s="3">
        <f t="shared" si="561"/>
        <v>0</v>
      </c>
      <c r="GM501" s="3">
        <f t="shared" si="562"/>
        <v>374801.38</v>
      </c>
      <c r="GN501" s="3">
        <f t="shared" si="563"/>
        <v>0</v>
      </c>
      <c r="GO501" s="3">
        <f t="shared" si="564"/>
        <v>374801.38</v>
      </c>
      <c r="GP501" s="3">
        <f t="shared" si="565"/>
        <v>0</v>
      </c>
      <c r="GR501" s="3">
        <v>0</v>
      </c>
      <c r="GS501" s="3">
        <v>3</v>
      </c>
      <c r="GT501" s="3">
        <v>0</v>
      </c>
      <c r="GU501" s="3" t="s">
        <v>3</v>
      </c>
      <c r="GV501" s="3">
        <f t="shared" si="566"/>
        <v>0</v>
      </c>
      <c r="GW501" s="3">
        <v>1</v>
      </c>
      <c r="GX501" s="3">
        <f t="shared" si="567"/>
        <v>0</v>
      </c>
      <c r="HA501" s="3">
        <v>0</v>
      </c>
      <c r="HB501" s="3">
        <v>0</v>
      </c>
      <c r="HC501" s="3">
        <f t="shared" si="568"/>
        <v>0</v>
      </c>
      <c r="HE501" s="3" t="s">
        <v>3</v>
      </c>
      <c r="HF501" s="3" t="s">
        <v>3</v>
      </c>
      <c r="HM501" s="3" t="s">
        <v>3</v>
      </c>
      <c r="HN501" s="3" t="s">
        <v>3</v>
      </c>
      <c r="HO501" s="3" t="s">
        <v>3</v>
      </c>
      <c r="HP501" s="3" t="s">
        <v>3</v>
      </c>
      <c r="HQ501" s="3" t="s">
        <v>3</v>
      </c>
      <c r="HS501" s="3">
        <v>0</v>
      </c>
      <c r="IK501" s="3">
        <v>0</v>
      </c>
    </row>
    <row r="502" spans="1:255" x14ac:dyDescent="0.25">
      <c r="A502" s="2">
        <v>17</v>
      </c>
      <c r="B502" s="2">
        <v>1</v>
      </c>
      <c r="C502" s="2"/>
      <c r="D502" s="2"/>
      <c r="E502" s="2" t="s">
        <v>540</v>
      </c>
      <c r="F502" s="2" t="s">
        <v>541</v>
      </c>
      <c r="G502" s="2" t="s">
        <v>542</v>
      </c>
      <c r="H502" s="2" t="s">
        <v>543</v>
      </c>
      <c r="I502" s="2">
        <f>ROUND(3500*1.02,9)</f>
        <v>3570</v>
      </c>
      <c r="J502" s="2">
        <v>0</v>
      </c>
      <c r="K502" s="2">
        <f>ROUND(3500*1.02,9)</f>
        <v>3570</v>
      </c>
      <c r="L502" s="2"/>
      <c r="M502" s="2"/>
      <c r="N502" s="2"/>
      <c r="O502" s="2">
        <f t="shared" si="544"/>
        <v>13673.1</v>
      </c>
      <c r="P502" s="2">
        <f t="shared" si="545"/>
        <v>13673.1</v>
      </c>
      <c r="Q502" s="2">
        <f>(ROUND((ROUND(((ET502)*AV502*I502),2)*BB502),2)+ROUND((ROUND(((AE502-(EU502))*AV502*I502),2)*BS502),2))</f>
        <v>0</v>
      </c>
      <c r="R502" s="2">
        <f>(ROUND((ROUND(((EU502)*AV502*I502),2)*BS502),2)+ROUND((ROUND(((AE502-(EU502))*AV502*I502),2)*BS502),2))</f>
        <v>0</v>
      </c>
      <c r="S502" s="2">
        <f t="shared" si="546"/>
        <v>0</v>
      </c>
      <c r="T502" s="2">
        <f t="shared" si="547"/>
        <v>0</v>
      </c>
      <c r="U502" s="2">
        <f t="shared" si="548"/>
        <v>0</v>
      </c>
      <c r="V502" s="2">
        <f t="shared" si="549"/>
        <v>0</v>
      </c>
      <c r="W502" s="2">
        <f t="shared" si="550"/>
        <v>0</v>
      </c>
      <c r="X502" s="2">
        <f>(ROUND((((S502+ROUND((ROUND(((EU502)*AV502*I502),2)*BS502),2))*AT502)/100),2)+ROUND(((ROUND((ROUND(((AE502-(EU502))*AV502*I502),2)*BS502),2)*AT502)/100),2))</f>
        <v>0</v>
      </c>
      <c r="Y502" s="2">
        <f>(ROUND((((S502+ROUND((ROUND(((EU502)*AV502*I502),2)*BS502),2))*AU502)/100),2)+ROUND(((ROUND((ROUND(((AE502-(EU502))*AV502*I502),2)*BS502),2)*AU502)/100),2))</f>
        <v>0</v>
      </c>
      <c r="Z502" s="2"/>
      <c r="AA502" s="2">
        <v>55944368</v>
      </c>
      <c r="AB502" s="2">
        <f t="shared" si="551"/>
        <v>3.83</v>
      </c>
      <c r="AC502" s="2">
        <f>ROUND((ES502),6)</f>
        <v>3.83</v>
      </c>
      <c r="AD502" s="2">
        <f>ROUND((((ET502)-(EU502))+AE502),6)</f>
        <v>0</v>
      </c>
      <c r="AE502" s="2">
        <f t="shared" ref="AE502:AF505" si="569">ROUND((EU502),6)</f>
        <v>0</v>
      </c>
      <c r="AF502" s="2">
        <f t="shared" si="569"/>
        <v>0</v>
      </c>
      <c r="AG502" s="2">
        <f t="shared" si="552"/>
        <v>0</v>
      </c>
      <c r="AH502" s="2">
        <f t="shared" ref="AH502:AI505" si="570">(EW502)</f>
        <v>0</v>
      </c>
      <c r="AI502" s="2">
        <f t="shared" si="570"/>
        <v>0</v>
      </c>
      <c r="AJ502" s="2">
        <f t="shared" si="553"/>
        <v>0</v>
      </c>
      <c r="AK502" s="2">
        <v>3.83</v>
      </c>
      <c r="AL502" s="2">
        <v>3.83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1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3</v>
      </c>
      <c r="BI502" s="2">
        <v>2</v>
      </c>
      <c r="BJ502" s="2" t="s">
        <v>541</v>
      </c>
      <c r="BK502" s="2"/>
      <c r="BL502" s="2"/>
      <c r="BM502" s="2">
        <v>400005</v>
      </c>
      <c r="BN502" s="2">
        <v>0</v>
      </c>
      <c r="BO502" s="2" t="s">
        <v>3</v>
      </c>
      <c r="BP502" s="2">
        <v>0</v>
      </c>
      <c r="BQ502" s="2">
        <v>213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0</v>
      </c>
      <c r="CA502" s="2">
        <v>0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3</v>
      </c>
      <c r="CO502" s="2">
        <v>0</v>
      </c>
      <c r="CP502" s="2">
        <f t="shared" si="554"/>
        <v>13673.1</v>
      </c>
      <c r="CQ502" s="2">
        <f t="shared" si="555"/>
        <v>3.83</v>
      </c>
      <c r="CR502" s="2">
        <f>(ROUND((ROUND(((ET502)*AV502*1),2)*BB502),2)+ROUND((ROUND(((AE502-(EU502))*AV502*1),2)*BS502),2))</f>
        <v>0</v>
      </c>
      <c r="CS502" s="2">
        <f>(ROUND((ROUND(((EU502)*AV502*1),2)*BS502),2)+ROUND((ROUND(((AE502-(EU502))*AV502*1),2)*BS502),2))</f>
        <v>0</v>
      </c>
      <c r="CT502" s="2">
        <f t="shared" si="556"/>
        <v>0</v>
      </c>
      <c r="CU502" s="2">
        <f t="shared" si="557"/>
        <v>0</v>
      </c>
      <c r="CV502" s="2">
        <f t="shared" si="558"/>
        <v>0</v>
      </c>
      <c r="CW502" s="2">
        <f t="shared" si="559"/>
        <v>0</v>
      </c>
      <c r="CX502" s="2">
        <f t="shared" si="560"/>
        <v>0</v>
      </c>
      <c r="CY502" s="2">
        <f>(ROUND((((S502+ROUND((ROUND(((EU502)*AV502*1),2)*BS502),2))*AT502)/100),2)+ROUND(((ROUND((ROUND(((AE502-(EU502))*AV502*1),2)*BS502),2)*AT502)/100),2))</f>
        <v>0</v>
      </c>
      <c r="CZ502" s="2">
        <f>(ROUND((((S502+ROUND((ROUND(((EU502)*AV502*1),2)*BS502),2))*AU502)/100),2)+ROUND(((ROUND((ROUND(((AE502-(EU502))*AV502*1),2)*BS502),2)*AU502)/100),2))</f>
        <v>0</v>
      </c>
      <c r="DA502" s="2"/>
      <c r="DB502" s="2"/>
      <c r="DC502" s="2" t="s">
        <v>3</v>
      </c>
      <c r="DD502" s="2" t="s">
        <v>3</v>
      </c>
      <c r="DE502" s="2" t="s">
        <v>3</v>
      </c>
      <c r="DF502" s="2" t="s">
        <v>3</v>
      </c>
      <c r="DG502" s="2" t="s">
        <v>3</v>
      </c>
      <c r="DH502" s="2" t="s">
        <v>3</v>
      </c>
      <c r="DI502" s="2" t="s">
        <v>3</v>
      </c>
      <c r="DJ502" s="2" t="s">
        <v>3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1003</v>
      </c>
      <c r="DV502" s="2" t="s">
        <v>543</v>
      </c>
      <c r="DW502" s="2" t="s">
        <v>543</v>
      </c>
      <c r="DX502" s="2">
        <v>1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55393902</v>
      </c>
      <c r="EF502" s="2">
        <v>213</v>
      </c>
      <c r="EG502" s="2" t="s">
        <v>544</v>
      </c>
      <c r="EH502" s="2">
        <v>0</v>
      </c>
      <c r="EI502" s="2" t="s">
        <v>3</v>
      </c>
      <c r="EJ502" s="2">
        <v>1</v>
      </c>
      <c r="EK502" s="2">
        <v>400005</v>
      </c>
      <c r="EL502" s="2" t="s">
        <v>544</v>
      </c>
      <c r="EM502" s="2" t="s">
        <v>545</v>
      </c>
      <c r="EN502" s="2"/>
      <c r="EO502" s="2" t="s">
        <v>3</v>
      </c>
      <c r="EP502" s="2"/>
      <c r="EQ502" s="2">
        <v>131088</v>
      </c>
      <c r="ER502" s="2">
        <v>0</v>
      </c>
      <c r="ES502" s="2">
        <v>3.83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0</v>
      </c>
      <c r="FY502" s="2">
        <v>0</v>
      </c>
      <c r="FZ502" s="2"/>
      <c r="GA502" s="2" t="s">
        <v>546</v>
      </c>
      <c r="GB502" s="2"/>
      <c r="GC502" s="2"/>
      <c r="GD502" s="2">
        <v>1</v>
      </c>
      <c r="GE502" s="2"/>
      <c r="GF502" s="2">
        <v>395786338</v>
      </c>
      <c r="GG502" s="2">
        <v>2</v>
      </c>
      <c r="GH502" s="2">
        <v>4</v>
      </c>
      <c r="GI502" s="2">
        <v>-2</v>
      </c>
      <c r="GJ502" s="2">
        <v>0</v>
      </c>
      <c r="GK502" s="2">
        <v>0</v>
      </c>
      <c r="GL502" s="2">
        <f t="shared" si="561"/>
        <v>0</v>
      </c>
      <c r="GM502" s="2">
        <f t="shared" si="562"/>
        <v>13673.1</v>
      </c>
      <c r="GN502" s="2">
        <f t="shared" si="563"/>
        <v>0</v>
      </c>
      <c r="GO502" s="2">
        <f t="shared" si="564"/>
        <v>13673.1</v>
      </c>
      <c r="GP502" s="2">
        <f t="shared" si="565"/>
        <v>0</v>
      </c>
      <c r="GQ502" s="2"/>
      <c r="GR502" s="2">
        <v>1</v>
      </c>
      <c r="GS502" s="2">
        <v>2</v>
      </c>
      <c r="GT502" s="2">
        <v>0</v>
      </c>
      <c r="GU502" s="2" t="s">
        <v>3</v>
      </c>
      <c r="GV502" s="2">
        <f t="shared" si="566"/>
        <v>0</v>
      </c>
      <c r="GW502" s="2">
        <v>1</v>
      </c>
      <c r="GX502" s="2">
        <f t="shared" si="567"/>
        <v>0</v>
      </c>
      <c r="GY502" s="2"/>
      <c r="GZ502" s="2"/>
      <c r="HA502" s="2">
        <v>0</v>
      </c>
      <c r="HB502" s="2">
        <v>0</v>
      </c>
      <c r="HC502" s="2">
        <f t="shared" si="568"/>
        <v>0</v>
      </c>
      <c r="HD502" s="2"/>
      <c r="HE502" s="2" t="s">
        <v>547</v>
      </c>
      <c r="HF502" s="2" t="s">
        <v>35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5">
      <c r="A503" s="3">
        <v>17</v>
      </c>
      <c r="B503" s="3">
        <v>1</v>
      </c>
      <c r="E503" s="3" t="s">
        <v>540</v>
      </c>
      <c r="F503" s="3" t="s">
        <v>541</v>
      </c>
      <c r="G503" s="3" t="s">
        <v>542</v>
      </c>
      <c r="H503" s="3" t="s">
        <v>543</v>
      </c>
      <c r="I503" s="3">
        <f>ROUND(3500*1.02,9)</f>
        <v>3570</v>
      </c>
      <c r="J503" s="3">
        <v>0</v>
      </c>
      <c r="K503" s="3">
        <f>ROUND(3500*1.02,9)</f>
        <v>3570</v>
      </c>
      <c r="O503" s="3">
        <f t="shared" si="544"/>
        <v>134543.29999999999</v>
      </c>
      <c r="P503" s="3">
        <f t="shared" si="545"/>
        <v>134543.29999999999</v>
      </c>
      <c r="Q503" s="3">
        <f>(ROUND((ROUND(((ET503)*AV503*I503),2)*BB503),2)+ROUND((ROUND(((AE503-(EU503))*AV503*I503),2)*BS503),2))</f>
        <v>0</v>
      </c>
      <c r="R503" s="3">
        <f>(ROUND((ROUND(((EU503)*AV503*I503),2)*BS503),2)+ROUND((ROUND(((AE503-(EU503))*AV503*I503),2)*BS503),2))</f>
        <v>0</v>
      </c>
      <c r="S503" s="3">
        <f t="shared" si="546"/>
        <v>0</v>
      </c>
      <c r="T503" s="3">
        <f t="shared" si="547"/>
        <v>0</v>
      </c>
      <c r="U503" s="3">
        <f t="shared" si="548"/>
        <v>0</v>
      </c>
      <c r="V503" s="3">
        <f t="shared" si="549"/>
        <v>0</v>
      </c>
      <c r="W503" s="3">
        <f t="shared" si="550"/>
        <v>0</v>
      </c>
      <c r="X503" s="3">
        <f>(ROUND((((S503+ROUND((ROUND(((EU503)*AV503*I503),2)*BS503),2))*AT503)/100),2)+ROUND(((ROUND((ROUND(((AE503-(EU503))*AV503*I503),2)*BS503),2)*AT503)/100),2))</f>
        <v>0</v>
      </c>
      <c r="Y503" s="3">
        <f>(ROUND((((S503+ROUND((ROUND(((EU503)*AV503*I503),2)*BS503),2))*AU503)/100),2)+ROUND(((ROUND((ROUND(((AE503-(EU503))*AV503*I503),2)*BS503),2)*AU503)/100),2))</f>
        <v>0</v>
      </c>
      <c r="AA503" s="3">
        <v>55944370</v>
      </c>
      <c r="AB503" s="3">
        <f t="shared" si="551"/>
        <v>3.83</v>
      </c>
      <c r="AC503" s="3">
        <f>ROUND((ES503),6)</f>
        <v>3.83</v>
      </c>
      <c r="AD503" s="3">
        <f>ROUND((((ET503)-(EU503))+AE503),6)</f>
        <v>0</v>
      </c>
      <c r="AE503" s="3">
        <f t="shared" si="569"/>
        <v>0</v>
      </c>
      <c r="AF503" s="3">
        <f t="shared" si="569"/>
        <v>0</v>
      </c>
      <c r="AG503" s="3">
        <f t="shared" si="552"/>
        <v>0</v>
      </c>
      <c r="AH503" s="3">
        <f t="shared" si="570"/>
        <v>0</v>
      </c>
      <c r="AI503" s="3">
        <f t="shared" si="570"/>
        <v>0</v>
      </c>
      <c r="AJ503" s="3">
        <f t="shared" si="553"/>
        <v>0</v>
      </c>
      <c r="AK503" s="3">
        <v>3.83</v>
      </c>
      <c r="AL503" s="3">
        <v>3.83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1</v>
      </c>
      <c r="AW503" s="3">
        <v>1</v>
      </c>
      <c r="AZ503" s="3">
        <v>1</v>
      </c>
      <c r="BA503" s="3">
        <v>1</v>
      </c>
      <c r="BB503" s="3">
        <v>1</v>
      </c>
      <c r="BC503" s="3">
        <v>9.84</v>
      </c>
      <c r="BD503" s="3" t="s">
        <v>3</v>
      </c>
      <c r="BE503" s="3" t="s">
        <v>3</v>
      </c>
      <c r="BF503" s="3" t="s">
        <v>3</v>
      </c>
      <c r="BG503" s="3" t="s">
        <v>3</v>
      </c>
      <c r="BH503" s="3">
        <v>3</v>
      </c>
      <c r="BI503" s="3">
        <v>2</v>
      </c>
      <c r="BJ503" s="3" t="s">
        <v>541</v>
      </c>
      <c r="BM503" s="3">
        <v>400005</v>
      </c>
      <c r="BN503" s="3">
        <v>0</v>
      </c>
      <c r="BO503" s="3" t="s">
        <v>3</v>
      </c>
      <c r="BP503" s="3">
        <v>0</v>
      </c>
      <c r="BQ503" s="3">
        <v>213</v>
      </c>
      <c r="BR503" s="3">
        <v>0</v>
      </c>
      <c r="BS503" s="3">
        <v>1</v>
      </c>
      <c r="BT503" s="3">
        <v>1</v>
      </c>
      <c r="BU503" s="3">
        <v>1</v>
      </c>
      <c r="BV503" s="3">
        <v>1</v>
      </c>
      <c r="BW503" s="3">
        <v>1</v>
      </c>
      <c r="BX503" s="3">
        <v>1</v>
      </c>
      <c r="BY503" s="3" t="s">
        <v>3</v>
      </c>
      <c r="BZ503" s="3">
        <v>0</v>
      </c>
      <c r="CA503" s="3">
        <v>0</v>
      </c>
      <c r="CB503" s="3" t="s">
        <v>3</v>
      </c>
      <c r="CE503" s="3">
        <v>1566</v>
      </c>
      <c r="CF503" s="3">
        <v>0</v>
      </c>
      <c r="CG503" s="3">
        <v>0</v>
      </c>
      <c r="CM503" s="3">
        <v>0</v>
      </c>
      <c r="CN503" s="3" t="s">
        <v>3</v>
      </c>
      <c r="CO503" s="3">
        <v>0</v>
      </c>
      <c r="CP503" s="3">
        <f t="shared" si="554"/>
        <v>134543.29999999999</v>
      </c>
      <c r="CQ503" s="3">
        <f t="shared" si="555"/>
        <v>37.69</v>
      </c>
      <c r="CR503" s="3">
        <f>(ROUND((ROUND(((ET503)*AV503*1),2)*BB503),2)+ROUND((ROUND(((AE503-(EU503))*AV503*1),2)*BS503),2))</f>
        <v>0</v>
      </c>
      <c r="CS503" s="3">
        <f>(ROUND((ROUND(((EU503)*AV503*1),2)*BS503),2)+ROUND((ROUND(((AE503-(EU503))*AV503*1),2)*BS503),2))</f>
        <v>0</v>
      </c>
      <c r="CT503" s="3">
        <f t="shared" si="556"/>
        <v>0</v>
      </c>
      <c r="CU503" s="3">
        <f t="shared" si="557"/>
        <v>0</v>
      </c>
      <c r="CV503" s="3">
        <f t="shared" si="558"/>
        <v>0</v>
      </c>
      <c r="CW503" s="3">
        <f t="shared" si="559"/>
        <v>0</v>
      </c>
      <c r="CX503" s="3">
        <f t="shared" si="560"/>
        <v>0</v>
      </c>
      <c r="CY503" s="3">
        <f>(ROUND((((S503+ROUND((ROUND(((EU503)*AV503*1),2)*BS503),2))*AT503)/100),2)+ROUND(((ROUND((ROUND(((AE503-(EU503))*AV503*1),2)*BS503),2)*AT503)/100),2))</f>
        <v>0</v>
      </c>
      <c r="CZ503" s="3">
        <f>(ROUND((((S503+ROUND((ROUND(((EU503)*AV503*1),2)*BS503),2))*AU503)/100),2)+ROUND(((ROUND((ROUND(((AE503-(EU503))*AV503*1),2)*BS503),2)*AU503)/100),2))</f>
        <v>0</v>
      </c>
      <c r="DC503" s="3" t="s">
        <v>3</v>
      </c>
      <c r="DD503" s="3" t="s">
        <v>3</v>
      </c>
      <c r="DE503" s="3" t="s">
        <v>3</v>
      </c>
      <c r="DF503" s="3" t="s">
        <v>3</v>
      </c>
      <c r="DG503" s="3" t="s">
        <v>3</v>
      </c>
      <c r="DH503" s="3" t="s">
        <v>3</v>
      </c>
      <c r="DI503" s="3" t="s">
        <v>3</v>
      </c>
      <c r="DJ503" s="3" t="s">
        <v>3</v>
      </c>
      <c r="DK503" s="3" t="s">
        <v>3</v>
      </c>
      <c r="DL503" s="3" t="s">
        <v>3</v>
      </c>
      <c r="DM503" s="3" t="s">
        <v>3</v>
      </c>
      <c r="DN503" s="3">
        <v>0</v>
      </c>
      <c r="DO503" s="3">
        <v>0</v>
      </c>
      <c r="DP503" s="3">
        <v>1</v>
      </c>
      <c r="DQ503" s="3">
        <v>1</v>
      </c>
      <c r="DU503" s="3">
        <v>1003</v>
      </c>
      <c r="DV503" s="3" t="s">
        <v>543</v>
      </c>
      <c r="DW503" s="3" t="s">
        <v>543</v>
      </c>
      <c r="DX503" s="3">
        <v>1</v>
      </c>
      <c r="DZ503" s="3" t="s">
        <v>3</v>
      </c>
      <c r="EA503" s="3" t="s">
        <v>3</v>
      </c>
      <c r="EB503" s="3" t="s">
        <v>3</v>
      </c>
      <c r="EC503" s="3" t="s">
        <v>3</v>
      </c>
      <c r="EE503" s="3">
        <v>55393902</v>
      </c>
      <c r="EF503" s="3">
        <v>213</v>
      </c>
      <c r="EG503" s="3" t="s">
        <v>544</v>
      </c>
      <c r="EH503" s="3">
        <v>0</v>
      </c>
      <c r="EI503" s="3" t="s">
        <v>3</v>
      </c>
      <c r="EJ503" s="3">
        <v>1</v>
      </c>
      <c r="EK503" s="3">
        <v>400005</v>
      </c>
      <c r="EL503" s="3" t="s">
        <v>544</v>
      </c>
      <c r="EM503" s="3" t="s">
        <v>545</v>
      </c>
      <c r="EO503" s="3" t="s">
        <v>3</v>
      </c>
      <c r="EQ503" s="3">
        <v>131088</v>
      </c>
      <c r="ER503" s="3">
        <v>0</v>
      </c>
      <c r="ES503" s="3">
        <v>3.83</v>
      </c>
      <c r="ET503" s="3">
        <v>0</v>
      </c>
      <c r="EU503" s="3">
        <v>0</v>
      </c>
      <c r="EV503" s="3">
        <v>0</v>
      </c>
      <c r="EW503" s="3">
        <v>0</v>
      </c>
      <c r="EX503" s="3">
        <v>0</v>
      </c>
      <c r="EY503" s="3">
        <v>0</v>
      </c>
      <c r="EZ503" s="3">
        <v>5</v>
      </c>
      <c r="FC503" s="3">
        <v>1</v>
      </c>
      <c r="FD503" s="3">
        <v>18</v>
      </c>
      <c r="FF503" s="3">
        <v>45</v>
      </c>
      <c r="FQ503" s="3">
        <v>0</v>
      </c>
      <c r="FR503" s="3">
        <v>0</v>
      </c>
      <c r="FS503" s="3">
        <v>0</v>
      </c>
      <c r="FX503" s="3">
        <v>0</v>
      </c>
      <c r="FY503" s="3">
        <v>0</v>
      </c>
      <c r="GA503" s="3" t="s">
        <v>546</v>
      </c>
      <c r="GD503" s="3">
        <v>1</v>
      </c>
      <c r="GF503" s="3">
        <v>395786338</v>
      </c>
      <c r="GG503" s="3">
        <v>2</v>
      </c>
      <c r="GH503" s="3">
        <v>3</v>
      </c>
      <c r="GI503" s="3">
        <v>3</v>
      </c>
      <c r="GJ503" s="3">
        <v>0</v>
      </c>
      <c r="GK503" s="3">
        <v>0</v>
      </c>
      <c r="GL503" s="3">
        <f t="shared" si="561"/>
        <v>0</v>
      </c>
      <c r="GM503" s="3">
        <f t="shared" si="562"/>
        <v>134543.29999999999</v>
      </c>
      <c r="GN503" s="3">
        <f t="shared" si="563"/>
        <v>0</v>
      </c>
      <c r="GO503" s="3">
        <f t="shared" si="564"/>
        <v>134543.29999999999</v>
      </c>
      <c r="GP503" s="3">
        <f t="shared" si="565"/>
        <v>0</v>
      </c>
      <c r="GR503" s="3">
        <v>1</v>
      </c>
      <c r="GS503" s="3">
        <v>1</v>
      </c>
      <c r="GT503" s="3">
        <v>0</v>
      </c>
      <c r="GU503" s="3" t="s">
        <v>3</v>
      </c>
      <c r="GV503" s="3">
        <f t="shared" si="566"/>
        <v>0</v>
      </c>
      <c r="GW503" s="3">
        <v>1</v>
      </c>
      <c r="GX503" s="3">
        <f t="shared" si="567"/>
        <v>0</v>
      </c>
      <c r="HA503" s="3">
        <v>0</v>
      </c>
      <c r="HB503" s="3">
        <v>0</v>
      </c>
      <c r="HC503" s="3">
        <f t="shared" si="568"/>
        <v>0</v>
      </c>
      <c r="HE503" s="3" t="s">
        <v>547</v>
      </c>
      <c r="HF503" s="3" t="s">
        <v>35</v>
      </c>
      <c r="HM503" s="3" t="s">
        <v>3</v>
      </c>
      <c r="HN503" s="3" t="s">
        <v>3</v>
      </c>
      <c r="HO503" s="3" t="s">
        <v>3</v>
      </c>
      <c r="HP503" s="3" t="s">
        <v>3</v>
      </c>
      <c r="HQ503" s="3" t="s">
        <v>3</v>
      </c>
      <c r="HS503" s="3">
        <v>0</v>
      </c>
      <c r="IK503" s="3">
        <v>0</v>
      </c>
    </row>
    <row r="504" spans="1:255" x14ac:dyDescent="0.25">
      <c r="A504" s="2">
        <v>17</v>
      </c>
      <c r="B504" s="2">
        <v>1</v>
      </c>
      <c r="C504" s="2"/>
      <c r="D504" s="2"/>
      <c r="E504" s="2" t="s">
        <v>548</v>
      </c>
      <c r="F504" s="2" t="s">
        <v>549</v>
      </c>
      <c r="G504" s="2" t="s">
        <v>550</v>
      </c>
      <c r="H504" s="2" t="s">
        <v>543</v>
      </c>
      <c r="I504" s="2">
        <f>ROUND((3750-3500)*1.02,9)</f>
        <v>255</v>
      </c>
      <c r="J504" s="2">
        <v>0</v>
      </c>
      <c r="K504" s="2">
        <f>ROUND((3750-3500)*1.02,9)</f>
        <v>255</v>
      </c>
      <c r="L504" s="2"/>
      <c r="M504" s="2"/>
      <c r="N504" s="2"/>
      <c r="O504" s="2">
        <f t="shared" si="544"/>
        <v>1183.2</v>
      </c>
      <c r="P504" s="2">
        <f t="shared" si="545"/>
        <v>1183.2</v>
      </c>
      <c r="Q504" s="2">
        <f>(ROUND((ROUND(((ET504)*AV504*I504),2)*BB504),2)+ROUND((ROUND(((AE504-(EU504))*AV504*I504),2)*BS504),2))</f>
        <v>0</v>
      </c>
      <c r="R504" s="2">
        <f>(ROUND((ROUND(((EU504)*AV504*I504),2)*BS504),2)+ROUND((ROUND(((AE504-(EU504))*AV504*I504),2)*BS504),2))</f>
        <v>0</v>
      </c>
      <c r="S504" s="2">
        <f t="shared" si="546"/>
        <v>0</v>
      </c>
      <c r="T504" s="2">
        <f t="shared" si="547"/>
        <v>0</v>
      </c>
      <c r="U504" s="2">
        <f t="shared" si="548"/>
        <v>0</v>
      </c>
      <c r="V504" s="2">
        <f t="shared" si="549"/>
        <v>0</v>
      </c>
      <c r="W504" s="2">
        <f t="shared" si="550"/>
        <v>0</v>
      </c>
      <c r="X504" s="2">
        <f>(ROUND((((S504+ROUND((ROUND(((EU504)*AV504*I504),2)*BS504),2))*AT504)/100),2)+ROUND(((ROUND((ROUND(((AE504-(EU504))*AV504*I504),2)*BS504),2)*AT504)/100),2))</f>
        <v>0</v>
      </c>
      <c r="Y504" s="2">
        <f>(ROUND((((S504+ROUND((ROUND(((EU504)*AV504*I504),2)*BS504),2))*AU504)/100),2)+ROUND(((ROUND((ROUND(((AE504-(EU504))*AV504*I504),2)*BS504),2)*AU504)/100),2))</f>
        <v>0</v>
      </c>
      <c r="Z504" s="2"/>
      <c r="AA504" s="2">
        <v>55944368</v>
      </c>
      <c r="AB504" s="2">
        <f t="shared" si="551"/>
        <v>4.6399999999999997</v>
      </c>
      <c r="AC504" s="2">
        <f>ROUND((ES504),6)</f>
        <v>4.6399999999999997</v>
      </c>
      <c r="AD504" s="2">
        <f>ROUND((((ET504)-(EU504))+AE504),6)</f>
        <v>0</v>
      </c>
      <c r="AE504" s="2">
        <f t="shared" si="569"/>
        <v>0</v>
      </c>
      <c r="AF504" s="2">
        <f t="shared" si="569"/>
        <v>0</v>
      </c>
      <c r="AG504" s="2">
        <f t="shared" si="552"/>
        <v>0</v>
      </c>
      <c r="AH504" s="2">
        <f t="shared" si="570"/>
        <v>0</v>
      </c>
      <c r="AI504" s="2">
        <f t="shared" si="570"/>
        <v>0</v>
      </c>
      <c r="AJ504" s="2">
        <f t="shared" si="553"/>
        <v>0</v>
      </c>
      <c r="AK504" s="2">
        <v>4.6399999999999997</v>
      </c>
      <c r="AL504" s="2">
        <v>4.6399999999999997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2</v>
      </c>
      <c r="BJ504" s="2" t="s">
        <v>549</v>
      </c>
      <c r="BK504" s="2"/>
      <c r="BL504" s="2"/>
      <c r="BM504" s="2">
        <v>400005</v>
      </c>
      <c r="BN504" s="2">
        <v>0</v>
      </c>
      <c r="BO504" s="2" t="s">
        <v>3</v>
      </c>
      <c r="BP504" s="2">
        <v>0</v>
      </c>
      <c r="BQ504" s="2">
        <v>213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0</v>
      </c>
      <c r="CA504" s="2">
        <v>0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3</v>
      </c>
      <c r="CO504" s="2">
        <v>0</v>
      </c>
      <c r="CP504" s="2">
        <f t="shared" si="554"/>
        <v>1183.2</v>
      </c>
      <c r="CQ504" s="2">
        <f t="shared" si="555"/>
        <v>4.6399999999999997</v>
      </c>
      <c r="CR504" s="2">
        <f>(ROUND((ROUND(((ET504)*AV504*1),2)*BB504),2)+ROUND((ROUND(((AE504-(EU504))*AV504*1),2)*BS504),2))</f>
        <v>0</v>
      </c>
      <c r="CS504" s="2">
        <f>(ROUND((ROUND(((EU504)*AV504*1),2)*BS504),2)+ROUND((ROUND(((AE504-(EU504))*AV504*1),2)*BS504),2))</f>
        <v>0</v>
      </c>
      <c r="CT504" s="2">
        <f t="shared" si="556"/>
        <v>0</v>
      </c>
      <c r="CU504" s="2">
        <f t="shared" si="557"/>
        <v>0</v>
      </c>
      <c r="CV504" s="2">
        <f t="shared" si="558"/>
        <v>0</v>
      </c>
      <c r="CW504" s="2">
        <f t="shared" si="559"/>
        <v>0</v>
      </c>
      <c r="CX504" s="2">
        <f t="shared" si="560"/>
        <v>0</v>
      </c>
      <c r="CY504" s="2">
        <f>(ROUND((((S504+ROUND((ROUND(((EU504)*AV504*1),2)*BS504),2))*AT504)/100),2)+ROUND(((ROUND((ROUND(((AE504-(EU504))*AV504*1),2)*BS504),2)*AT504)/100),2))</f>
        <v>0</v>
      </c>
      <c r="CZ504" s="2">
        <f>(ROUND((((S504+ROUND((ROUND(((EU504)*AV504*1),2)*BS504),2))*AU504)/100),2)+ROUND(((ROUND((ROUND(((AE504-(EU504))*AV504*1),2)*BS504),2)*AU504)/100),2))</f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1003</v>
      </c>
      <c r="DV504" s="2" t="s">
        <v>543</v>
      </c>
      <c r="DW504" s="2" t="s">
        <v>543</v>
      </c>
      <c r="DX504" s="2">
        <v>1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55393902</v>
      </c>
      <c r="EF504" s="2">
        <v>213</v>
      </c>
      <c r="EG504" s="2" t="s">
        <v>544</v>
      </c>
      <c r="EH504" s="2">
        <v>0</v>
      </c>
      <c r="EI504" s="2" t="s">
        <v>3</v>
      </c>
      <c r="EJ504" s="2">
        <v>1</v>
      </c>
      <c r="EK504" s="2">
        <v>400005</v>
      </c>
      <c r="EL504" s="2" t="s">
        <v>544</v>
      </c>
      <c r="EM504" s="2" t="s">
        <v>545</v>
      </c>
      <c r="EN504" s="2"/>
      <c r="EO504" s="2" t="s">
        <v>3</v>
      </c>
      <c r="EP504" s="2"/>
      <c r="EQ504" s="2">
        <v>131088</v>
      </c>
      <c r="ER504" s="2">
        <v>0</v>
      </c>
      <c r="ES504" s="2">
        <v>4.6399999999999997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0</v>
      </c>
      <c r="FY504" s="2">
        <v>0</v>
      </c>
      <c r="FZ504" s="2"/>
      <c r="GA504" s="2" t="s">
        <v>551</v>
      </c>
      <c r="GB504" s="2"/>
      <c r="GC504" s="2"/>
      <c r="GD504" s="2">
        <v>1</v>
      </c>
      <c r="GE504" s="2"/>
      <c r="GF504" s="2">
        <v>1261024356</v>
      </c>
      <c r="GG504" s="2">
        <v>2</v>
      </c>
      <c r="GH504" s="2">
        <v>4</v>
      </c>
      <c r="GI504" s="2">
        <v>-2</v>
      </c>
      <c r="GJ504" s="2">
        <v>0</v>
      </c>
      <c r="GK504" s="2">
        <v>0</v>
      </c>
      <c r="GL504" s="2">
        <f t="shared" si="561"/>
        <v>0</v>
      </c>
      <c r="GM504" s="2">
        <f t="shared" si="562"/>
        <v>1183.2</v>
      </c>
      <c r="GN504" s="2">
        <f t="shared" si="563"/>
        <v>0</v>
      </c>
      <c r="GO504" s="2">
        <f t="shared" si="564"/>
        <v>1183.2</v>
      </c>
      <c r="GP504" s="2">
        <f t="shared" si="565"/>
        <v>0</v>
      </c>
      <c r="GQ504" s="2"/>
      <c r="GR504" s="2">
        <v>1</v>
      </c>
      <c r="GS504" s="2">
        <v>2</v>
      </c>
      <c r="GT504" s="2">
        <v>0</v>
      </c>
      <c r="GU504" s="2" t="s">
        <v>3</v>
      </c>
      <c r="GV504" s="2">
        <f t="shared" si="566"/>
        <v>0</v>
      </c>
      <c r="GW504" s="2">
        <v>1</v>
      </c>
      <c r="GX504" s="2">
        <f t="shared" si="567"/>
        <v>0</v>
      </c>
      <c r="GY504" s="2"/>
      <c r="GZ504" s="2"/>
      <c r="HA504" s="2">
        <v>0</v>
      </c>
      <c r="HB504" s="2">
        <v>0</v>
      </c>
      <c r="HC504" s="2">
        <f t="shared" si="568"/>
        <v>0</v>
      </c>
      <c r="HD504" s="2"/>
      <c r="HE504" s="2" t="s">
        <v>547</v>
      </c>
      <c r="HF504" s="2" t="s">
        <v>35</v>
      </c>
      <c r="HG504" s="2"/>
      <c r="HH504" s="2"/>
      <c r="HI504" s="2"/>
      <c r="HJ504" s="2"/>
      <c r="HK504" s="2"/>
      <c r="HL504" s="2"/>
      <c r="HM504" s="2" t="s">
        <v>3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5">
      <c r="A505" s="3">
        <v>17</v>
      </c>
      <c r="B505" s="3">
        <v>1</v>
      </c>
      <c r="E505" s="3" t="s">
        <v>548</v>
      </c>
      <c r="F505" s="3" t="s">
        <v>549</v>
      </c>
      <c r="G505" s="3" t="s">
        <v>550</v>
      </c>
      <c r="H505" s="3" t="s">
        <v>543</v>
      </c>
      <c r="I505" s="3">
        <f>ROUND((3750-3500)*1.02,9)</f>
        <v>255</v>
      </c>
      <c r="J505" s="3">
        <v>0</v>
      </c>
      <c r="K505" s="3">
        <f>ROUND((3750-3500)*1.02,9)</f>
        <v>255</v>
      </c>
      <c r="O505" s="3">
        <f t="shared" si="544"/>
        <v>11642.69</v>
      </c>
      <c r="P505" s="3">
        <f t="shared" si="545"/>
        <v>11642.69</v>
      </c>
      <c r="Q505" s="3">
        <f>(ROUND((ROUND(((ET505)*AV505*I505),2)*BB505),2)+ROUND((ROUND(((AE505-(EU505))*AV505*I505),2)*BS505),2))</f>
        <v>0</v>
      </c>
      <c r="R505" s="3">
        <f>(ROUND((ROUND(((EU505)*AV505*I505),2)*BS505),2)+ROUND((ROUND(((AE505-(EU505))*AV505*I505),2)*BS505),2))</f>
        <v>0</v>
      </c>
      <c r="S505" s="3">
        <f t="shared" si="546"/>
        <v>0</v>
      </c>
      <c r="T505" s="3">
        <f t="shared" si="547"/>
        <v>0</v>
      </c>
      <c r="U505" s="3">
        <f t="shared" si="548"/>
        <v>0</v>
      </c>
      <c r="V505" s="3">
        <f t="shared" si="549"/>
        <v>0</v>
      </c>
      <c r="W505" s="3">
        <f t="shared" si="550"/>
        <v>0</v>
      </c>
      <c r="X505" s="3">
        <f>(ROUND((((S505+ROUND((ROUND(((EU505)*AV505*I505),2)*BS505),2))*AT505)/100),2)+ROUND(((ROUND((ROUND(((AE505-(EU505))*AV505*I505),2)*BS505),2)*AT505)/100),2))</f>
        <v>0</v>
      </c>
      <c r="Y505" s="3">
        <f>(ROUND((((S505+ROUND((ROUND(((EU505)*AV505*I505),2)*BS505),2))*AU505)/100),2)+ROUND(((ROUND((ROUND(((AE505-(EU505))*AV505*I505),2)*BS505),2)*AU505)/100),2))</f>
        <v>0</v>
      </c>
      <c r="AA505" s="3">
        <v>55944370</v>
      </c>
      <c r="AB505" s="3">
        <f t="shared" si="551"/>
        <v>4.6399999999999997</v>
      </c>
      <c r="AC505" s="3">
        <f>ROUND((ES505),6)</f>
        <v>4.6399999999999997</v>
      </c>
      <c r="AD505" s="3">
        <f>ROUND((((ET505)-(EU505))+AE505),6)</f>
        <v>0</v>
      </c>
      <c r="AE505" s="3">
        <f t="shared" si="569"/>
        <v>0</v>
      </c>
      <c r="AF505" s="3">
        <f t="shared" si="569"/>
        <v>0</v>
      </c>
      <c r="AG505" s="3">
        <f t="shared" si="552"/>
        <v>0</v>
      </c>
      <c r="AH505" s="3">
        <f t="shared" si="570"/>
        <v>0</v>
      </c>
      <c r="AI505" s="3">
        <f t="shared" si="570"/>
        <v>0</v>
      </c>
      <c r="AJ505" s="3">
        <f t="shared" si="553"/>
        <v>0</v>
      </c>
      <c r="AK505" s="3">
        <v>4.6399999999999997</v>
      </c>
      <c r="AL505" s="3">
        <v>4.6399999999999997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1</v>
      </c>
      <c r="AW505" s="3">
        <v>1</v>
      </c>
      <c r="AZ505" s="3">
        <v>1</v>
      </c>
      <c r="BA505" s="3">
        <v>1</v>
      </c>
      <c r="BB505" s="3">
        <v>1</v>
      </c>
      <c r="BC505" s="3">
        <v>9.84</v>
      </c>
      <c r="BD505" s="3" t="s">
        <v>3</v>
      </c>
      <c r="BE505" s="3" t="s">
        <v>3</v>
      </c>
      <c r="BF505" s="3" t="s">
        <v>3</v>
      </c>
      <c r="BG505" s="3" t="s">
        <v>3</v>
      </c>
      <c r="BH505" s="3">
        <v>3</v>
      </c>
      <c r="BI505" s="3">
        <v>2</v>
      </c>
      <c r="BJ505" s="3" t="s">
        <v>549</v>
      </c>
      <c r="BM505" s="3">
        <v>400005</v>
      </c>
      <c r="BN505" s="3">
        <v>0</v>
      </c>
      <c r="BO505" s="3" t="s">
        <v>3</v>
      </c>
      <c r="BP505" s="3">
        <v>0</v>
      </c>
      <c r="BQ505" s="3">
        <v>213</v>
      </c>
      <c r="BR505" s="3">
        <v>0</v>
      </c>
      <c r="BS505" s="3">
        <v>1</v>
      </c>
      <c r="BT505" s="3">
        <v>1</v>
      </c>
      <c r="BU505" s="3">
        <v>1</v>
      </c>
      <c r="BV505" s="3">
        <v>1</v>
      </c>
      <c r="BW505" s="3">
        <v>1</v>
      </c>
      <c r="BX505" s="3">
        <v>1</v>
      </c>
      <c r="BY505" s="3" t="s">
        <v>3</v>
      </c>
      <c r="BZ505" s="3">
        <v>0</v>
      </c>
      <c r="CA505" s="3">
        <v>0</v>
      </c>
      <c r="CB505" s="3" t="s">
        <v>3</v>
      </c>
      <c r="CE505" s="3">
        <v>1566</v>
      </c>
      <c r="CF505" s="3">
        <v>0</v>
      </c>
      <c r="CG505" s="3">
        <v>0</v>
      </c>
      <c r="CM505" s="3">
        <v>0</v>
      </c>
      <c r="CN505" s="3" t="s">
        <v>3</v>
      </c>
      <c r="CO505" s="3">
        <v>0</v>
      </c>
      <c r="CP505" s="3">
        <f t="shared" si="554"/>
        <v>11642.69</v>
      </c>
      <c r="CQ505" s="3">
        <f t="shared" si="555"/>
        <v>45.66</v>
      </c>
      <c r="CR505" s="3">
        <f>(ROUND((ROUND(((ET505)*AV505*1),2)*BB505),2)+ROUND((ROUND(((AE505-(EU505))*AV505*1),2)*BS505),2))</f>
        <v>0</v>
      </c>
      <c r="CS505" s="3">
        <f>(ROUND((ROUND(((EU505)*AV505*1),2)*BS505),2)+ROUND((ROUND(((AE505-(EU505))*AV505*1),2)*BS505),2))</f>
        <v>0</v>
      </c>
      <c r="CT505" s="3">
        <f t="shared" si="556"/>
        <v>0</v>
      </c>
      <c r="CU505" s="3">
        <f t="shared" si="557"/>
        <v>0</v>
      </c>
      <c r="CV505" s="3">
        <f t="shared" si="558"/>
        <v>0</v>
      </c>
      <c r="CW505" s="3">
        <f t="shared" si="559"/>
        <v>0</v>
      </c>
      <c r="CX505" s="3">
        <f t="shared" si="560"/>
        <v>0</v>
      </c>
      <c r="CY505" s="3">
        <f>(ROUND((((S505+ROUND((ROUND(((EU505)*AV505*1),2)*BS505),2))*AT505)/100),2)+ROUND(((ROUND((ROUND(((AE505-(EU505))*AV505*1),2)*BS505),2)*AT505)/100),2))</f>
        <v>0</v>
      </c>
      <c r="CZ505" s="3">
        <f>(ROUND((((S505+ROUND((ROUND(((EU505)*AV505*1),2)*BS505),2))*AU505)/100),2)+ROUND(((ROUND((ROUND(((AE505-(EU505))*AV505*1),2)*BS505),2)*AU505)/100),2))</f>
        <v>0</v>
      </c>
      <c r="DC505" s="3" t="s">
        <v>3</v>
      </c>
      <c r="DD505" s="3" t="s">
        <v>3</v>
      </c>
      <c r="DE505" s="3" t="s">
        <v>3</v>
      </c>
      <c r="DF505" s="3" t="s">
        <v>3</v>
      </c>
      <c r="DG505" s="3" t="s">
        <v>3</v>
      </c>
      <c r="DH505" s="3" t="s">
        <v>3</v>
      </c>
      <c r="DI505" s="3" t="s">
        <v>3</v>
      </c>
      <c r="DJ505" s="3" t="s">
        <v>3</v>
      </c>
      <c r="DK505" s="3" t="s">
        <v>3</v>
      </c>
      <c r="DL505" s="3" t="s">
        <v>3</v>
      </c>
      <c r="DM505" s="3" t="s">
        <v>3</v>
      </c>
      <c r="DN505" s="3">
        <v>0</v>
      </c>
      <c r="DO505" s="3">
        <v>0</v>
      </c>
      <c r="DP505" s="3">
        <v>1</v>
      </c>
      <c r="DQ505" s="3">
        <v>1</v>
      </c>
      <c r="DU505" s="3">
        <v>1003</v>
      </c>
      <c r="DV505" s="3" t="s">
        <v>543</v>
      </c>
      <c r="DW505" s="3" t="s">
        <v>543</v>
      </c>
      <c r="DX505" s="3">
        <v>1</v>
      </c>
      <c r="DZ505" s="3" t="s">
        <v>3</v>
      </c>
      <c r="EA505" s="3" t="s">
        <v>3</v>
      </c>
      <c r="EB505" s="3" t="s">
        <v>3</v>
      </c>
      <c r="EC505" s="3" t="s">
        <v>3</v>
      </c>
      <c r="EE505" s="3">
        <v>55393902</v>
      </c>
      <c r="EF505" s="3">
        <v>213</v>
      </c>
      <c r="EG505" s="3" t="s">
        <v>544</v>
      </c>
      <c r="EH505" s="3">
        <v>0</v>
      </c>
      <c r="EI505" s="3" t="s">
        <v>3</v>
      </c>
      <c r="EJ505" s="3">
        <v>1</v>
      </c>
      <c r="EK505" s="3">
        <v>400005</v>
      </c>
      <c r="EL505" s="3" t="s">
        <v>544</v>
      </c>
      <c r="EM505" s="3" t="s">
        <v>545</v>
      </c>
      <c r="EO505" s="3" t="s">
        <v>3</v>
      </c>
      <c r="EQ505" s="3">
        <v>131088</v>
      </c>
      <c r="ER505" s="3">
        <v>0</v>
      </c>
      <c r="ES505" s="3">
        <v>4.6399999999999997</v>
      </c>
      <c r="ET505" s="3">
        <v>0</v>
      </c>
      <c r="EU505" s="3">
        <v>0</v>
      </c>
      <c r="EV505" s="3">
        <v>0</v>
      </c>
      <c r="EW505" s="3">
        <v>0</v>
      </c>
      <c r="EX505" s="3">
        <v>0</v>
      </c>
      <c r="EY505" s="3">
        <v>0</v>
      </c>
      <c r="EZ505" s="3">
        <v>5</v>
      </c>
      <c r="FC505" s="3">
        <v>1</v>
      </c>
      <c r="FD505" s="3">
        <v>18</v>
      </c>
      <c r="FF505" s="3">
        <v>54.61</v>
      </c>
      <c r="FQ505" s="3">
        <v>0</v>
      </c>
      <c r="FR505" s="3">
        <v>0</v>
      </c>
      <c r="FS505" s="3">
        <v>0</v>
      </c>
      <c r="FX505" s="3">
        <v>0</v>
      </c>
      <c r="FY505" s="3">
        <v>0</v>
      </c>
      <c r="GA505" s="3" t="s">
        <v>551</v>
      </c>
      <c r="GD505" s="3">
        <v>1</v>
      </c>
      <c r="GF505" s="3">
        <v>1261024356</v>
      </c>
      <c r="GG505" s="3">
        <v>2</v>
      </c>
      <c r="GH505" s="3">
        <v>3</v>
      </c>
      <c r="GI505" s="3">
        <v>3</v>
      </c>
      <c r="GJ505" s="3">
        <v>0</v>
      </c>
      <c r="GK505" s="3">
        <v>0</v>
      </c>
      <c r="GL505" s="3">
        <f t="shared" si="561"/>
        <v>0</v>
      </c>
      <c r="GM505" s="3">
        <f t="shared" si="562"/>
        <v>11642.69</v>
      </c>
      <c r="GN505" s="3">
        <f t="shared" si="563"/>
        <v>0</v>
      </c>
      <c r="GO505" s="3">
        <f t="shared" si="564"/>
        <v>11642.69</v>
      </c>
      <c r="GP505" s="3">
        <f t="shared" si="565"/>
        <v>0</v>
      </c>
      <c r="GR505" s="3">
        <v>1</v>
      </c>
      <c r="GS505" s="3">
        <v>1</v>
      </c>
      <c r="GT505" s="3">
        <v>0</v>
      </c>
      <c r="GU505" s="3" t="s">
        <v>3</v>
      </c>
      <c r="GV505" s="3">
        <f t="shared" si="566"/>
        <v>0</v>
      </c>
      <c r="GW505" s="3">
        <v>1</v>
      </c>
      <c r="GX505" s="3">
        <f t="shared" si="567"/>
        <v>0</v>
      </c>
      <c r="HA505" s="3">
        <v>0</v>
      </c>
      <c r="HB505" s="3">
        <v>0</v>
      </c>
      <c r="HC505" s="3">
        <f t="shared" si="568"/>
        <v>0</v>
      </c>
      <c r="HE505" s="3" t="s">
        <v>547</v>
      </c>
      <c r="HF505" s="3" t="s">
        <v>35</v>
      </c>
      <c r="HM505" s="3" t="s">
        <v>3</v>
      </c>
      <c r="HN505" s="3" t="s">
        <v>3</v>
      </c>
      <c r="HO505" s="3" t="s">
        <v>3</v>
      </c>
      <c r="HP505" s="3" t="s">
        <v>3</v>
      </c>
      <c r="HQ505" s="3" t="s">
        <v>3</v>
      </c>
      <c r="HS505" s="3">
        <v>0</v>
      </c>
      <c r="IK505" s="3">
        <v>0</v>
      </c>
    </row>
    <row r="506" spans="1:255" x14ac:dyDescent="0.25">
      <c r="A506" s="2">
        <v>17</v>
      </c>
      <c r="B506" s="2">
        <v>1</v>
      </c>
      <c r="C506" s="2">
        <f>ROW(SmtRes!A605)</f>
        <v>605</v>
      </c>
      <c r="D506" s="2">
        <f>ROW(EtalonRes!A772)</f>
        <v>772</v>
      </c>
      <c r="E506" s="2" t="s">
        <v>552</v>
      </c>
      <c r="F506" s="2" t="s">
        <v>103</v>
      </c>
      <c r="G506" s="2" t="s">
        <v>553</v>
      </c>
      <c r="H506" s="2" t="s">
        <v>100</v>
      </c>
      <c r="I506" s="2">
        <f>ROUND((8030-3750)/100,9)</f>
        <v>42.8</v>
      </c>
      <c r="J506" s="2">
        <v>0</v>
      </c>
      <c r="K506" s="2">
        <f>ROUND((8030-3750)/100,9)</f>
        <v>42.8</v>
      </c>
      <c r="L506" s="2"/>
      <c r="M506" s="2"/>
      <c r="N506" s="2"/>
      <c r="O506" s="2">
        <f t="shared" si="544"/>
        <v>9053.98</v>
      </c>
      <c r="P506" s="2">
        <f t="shared" si="545"/>
        <v>5385.52</v>
      </c>
      <c r="Q506" s="2">
        <f>(ROUND((ROUND((((ET506*1.2))*AV506*I506),2)*BB506),2)+ROUND((ROUND(((AE506-((EU506*1.2)))*AV506*I506),2)*BS506),2))</f>
        <v>140.88999999999999</v>
      </c>
      <c r="R506" s="2">
        <f>(ROUND((ROUND((((EU506*1.2))*AV506*I506),2)*BS506),2)+ROUND((ROUND(((AE506-((EU506*1.2)))*AV506*I506),2)*BS506),2))</f>
        <v>16.13</v>
      </c>
      <c r="S506" s="2">
        <f t="shared" si="546"/>
        <v>3527.57</v>
      </c>
      <c r="T506" s="2">
        <f t="shared" si="547"/>
        <v>0</v>
      </c>
      <c r="U506" s="2">
        <f t="shared" si="548"/>
        <v>284.46403679999992</v>
      </c>
      <c r="V506" s="2">
        <f t="shared" si="549"/>
        <v>0</v>
      </c>
      <c r="W506" s="2">
        <f t="shared" si="550"/>
        <v>0</v>
      </c>
      <c r="X506" s="2">
        <f>(ROUND((((S506+ROUND((ROUND((((EU506*1.2))*AV506*I506),2)*BS506),2))*AT506)/100),2)+ROUND(((ROUND((ROUND(((AE506-((EU506*1.2)))*AV506*I506),2)*BS506),2)*AT506)/100),2))</f>
        <v>3437.39</v>
      </c>
      <c r="Y506" s="2">
        <f>(ROUND((((S506+ROUND((ROUND((((EU506*1.2))*AV506*I506),2)*BS506),2))*AU506)/100),2)+ROUND(((ROUND((ROUND(((AE506-((EU506*1.2)))*AV506*I506),2)*BS506),2)*AU506)/100),2))</f>
        <v>1807.29</v>
      </c>
      <c r="Z506" s="2"/>
      <c r="AA506" s="2">
        <v>55944368</v>
      </c>
      <c r="AB506" s="2">
        <f t="shared" si="551"/>
        <v>207.69399999999999</v>
      </c>
      <c r="AC506" s="2">
        <f>ROUND(((ES506*1)),6)</f>
        <v>125.83</v>
      </c>
      <c r="AD506" s="2">
        <f>ROUND(((((ET506*1.2))-((EU506*1.2)))+AE506),6)</f>
        <v>3.1440000000000001</v>
      </c>
      <c r="AE506" s="2">
        <f>ROUND(((EU506*1.2)),6)</f>
        <v>0.36</v>
      </c>
      <c r="AF506" s="2">
        <f>ROUND(((EV506*1.2)),6)</f>
        <v>78.72</v>
      </c>
      <c r="AG506" s="2">
        <f t="shared" si="552"/>
        <v>0</v>
      </c>
      <c r="AH506" s="2">
        <f>((EW506*1.2))</f>
        <v>6.3479999999999999</v>
      </c>
      <c r="AI506" s="2">
        <f>((EX506*1.2))</f>
        <v>0</v>
      </c>
      <c r="AJ506" s="2">
        <f t="shared" si="553"/>
        <v>0</v>
      </c>
      <c r="AK506" s="2">
        <v>194.05</v>
      </c>
      <c r="AL506" s="2">
        <v>125.83</v>
      </c>
      <c r="AM506" s="2">
        <v>2.62</v>
      </c>
      <c r="AN506" s="2">
        <v>0.3</v>
      </c>
      <c r="AO506" s="2">
        <v>65.599999999999994</v>
      </c>
      <c r="AP506" s="2">
        <v>0</v>
      </c>
      <c r="AQ506" s="2">
        <v>5.29</v>
      </c>
      <c r="AR506" s="2">
        <v>0</v>
      </c>
      <c r="AS506" s="2">
        <v>0</v>
      </c>
      <c r="AT506" s="2">
        <v>97</v>
      </c>
      <c r="AU506" s="2">
        <v>51</v>
      </c>
      <c r="AV506" s="2">
        <v>1.0469999999999999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0</v>
      </c>
      <c r="BI506" s="2">
        <v>2</v>
      </c>
      <c r="BJ506" s="2" t="s">
        <v>105</v>
      </c>
      <c r="BK506" s="2"/>
      <c r="BL506" s="2"/>
      <c r="BM506" s="2">
        <v>67</v>
      </c>
      <c r="BN506" s="2">
        <v>0</v>
      </c>
      <c r="BO506" s="2" t="s">
        <v>103</v>
      </c>
      <c r="BP506" s="2">
        <v>1</v>
      </c>
      <c r="BQ506" s="2">
        <v>40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97</v>
      </c>
      <c r="CA506" s="2">
        <v>51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1356</v>
      </c>
      <c r="CO506" s="2">
        <v>0</v>
      </c>
      <c r="CP506" s="2">
        <f t="shared" si="554"/>
        <v>9053.9800000000014</v>
      </c>
      <c r="CQ506" s="2">
        <f t="shared" si="555"/>
        <v>125.83</v>
      </c>
      <c r="CR506" s="2">
        <f>(ROUND((ROUND((((ET506*1.2))*AV506*1),2)*BB506),2)+ROUND((ROUND(((AE506-((EU506*1.2)))*AV506*1),2)*BS506),2))</f>
        <v>3.29</v>
      </c>
      <c r="CS506" s="2">
        <f>(ROUND((ROUND((((EU506*1.2))*AV506*1),2)*BS506),2)+ROUND((ROUND(((AE506-((EU506*1.2)))*AV506*1),2)*BS506),2))</f>
        <v>0.38</v>
      </c>
      <c r="CT506" s="2">
        <f t="shared" si="556"/>
        <v>82.42</v>
      </c>
      <c r="CU506" s="2">
        <f t="shared" si="557"/>
        <v>0</v>
      </c>
      <c r="CV506" s="2">
        <f t="shared" si="558"/>
        <v>6.646355999999999</v>
      </c>
      <c r="CW506" s="2">
        <f t="shared" si="559"/>
        <v>0</v>
      </c>
      <c r="CX506" s="2">
        <f t="shared" si="560"/>
        <v>0</v>
      </c>
      <c r="CY506" s="2">
        <f>(ROUND((((S506+ROUND((ROUND((((EU506*1.2))*AV506*1),2)*BS506),2))*AT506)/100),2)+ROUND(((ROUND((ROUND(((AE506-((EU506*1.2)))*AV506*1),2)*BS506),2)*AT506)/100),2))</f>
        <v>3422.11</v>
      </c>
      <c r="CZ506" s="2">
        <f>(ROUND((((S506+ROUND((ROUND((((EU506*1.2))*AV506*1),2)*BS506),2))*AU506)/100),2)+ROUND(((ROUND((ROUND(((AE506-((EU506*1.2)))*AV506*1),2)*BS506),2)*AU506)/100),2))</f>
        <v>1799.25</v>
      </c>
      <c r="DA506" s="2"/>
      <c r="DB506" s="2">
        <v>171</v>
      </c>
      <c r="DC506" s="2" t="s">
        <v>3</v>
      </c>
      <c r="DD506" s="2" t="s">
        <v>82</v>
      </c>
      <c r="DE506" s="2" t="s">
        <v>83</v>
      </c>
      <c r="DF506" s="2" t="s">
        <v>83</v>
      </c>
      <c r="DG506" s="2" t="s">
        <v>83</v>
      </c>
      <c r="DH506" s="2" t="s">
        <v>3</v>
      </c>
      <c r="DI506" s="2" t="s">
        <v>83</v>
      </c>
      <c r="DJ506" s="2" t="s">
        <v>83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1003</v>
      </c>
      <c r="DV506" s="2" t="s">
        <v>100</v>
      </c>
      <c r="DW506" s="2" t="s">
        <v>100</v>
      </c>
      <c r="DX506" s="2">
        <v>100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55393971</v>
      </c>
      <c r="EF506" s="2">
        <v>40</v>
      </c>
      <c r="EG506" s="2" t="s">
        <v>31</v>
      </c>
      <c r="EH506" s="2">
        <v>0</v>
      </c>
      <c r="EI506" s="2" t="s">
        <v>3</v>
      </c>
      <c r="EJ506" s="2">
        <v>2</v>
      </c>
      <c r="EK506" s="2">
        <v>67</v>
      </c>
      <c r="EL506" s="2" t="s">
        <v>48</v>
      </c>
      <c r="EM506" s="2" t="s">
        <v>49</v>
      </c>
      <c r="EN506" s="2"/>
      <c r="EO506" s="2" t="s">
        <v>87</v>
      </c>
      <c r="EP506" s="2"/>
      <c r="EQ506" s="2">
        <v>0</v>
      </c>
      <c r="ER506" s="2">
        <v>194.05</v>
      </c>
      <c r="ES506" s="2">
        <v>125.83</v>
      </c>
      <c r="ET506" s="2">
        <v>2.62</v>
      </c>
      <c r="EU506" s="2">
        <v>0.3</v>
      </c>
      <c r="EV506" s="2">
        <v>65.599999999999994</v>
      </c>
      <c r="EW506" s="2">
        <v>5.29</v>
      </c>
      <c r="EX506" s="2">
        <v>0</v>
      </c>
      <c r="EY506" s="2">
        <v>0</v>
      </c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97</v>
      </c>
      <c r="FY506" s="2">
        <v>51</v>
      </c>
      <c r="FZ506" s="2"/>
      <c r="GA506" s="2" t="s">
        <v>3</v>
      </c>
      <c r="GB506" s="2"/>
      <c r="GC506" s="2"/>
      <c r="GD506" s="2">
        <v>1</v>
      </c>
      <c r="GE506" s="2"/>
      <c r="GF506" s="2">
        <v>669823142</v>
      </c>
      <c r="GG506" s="2">
        <v>2</v>
      </c>
      <c r="GH506" s="2">
        <v>1</v>
      </c>
      <c r="GI506" s="2">
        <v>2</v>
      </c>
      <c r="GJ506" s="2">
        <v>0</v>
      </c>
      <c r="GK506" s="2">
        <v>0</v>
      </c>
      <c r="GL506" s="2">
        <f t="shared" si="561"/>
        <v>0</v>
      </c>
      <c r="GM506" s="2">
        <f t="shared" si="562"/>
        <v>14298.66</v>
      </c>
      <c r="GN506" s="2">
        <f t="shared" si="563"/>
        <v>0</v>
      </c>
      <c r="GO506" s="2">
        <f t="shared" si="564"/>
        <v>14298.66</v>
      </c>
      <c r="GP506" s="2">
        <f t="shared" si="565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566"/>
        <v>0</v>
      </c>
      <c r="GW506" s="2">
        <v>1</v>
      </c>
      <c r="GX506" s="2">
        <f t="shared" si="567"/>
        <v>0</v>
      </c>
      <c r="GY506" s="2"/>
      <c r="GZ506" s="2"/>
      <c r="HA506" s="2">
        <v>0</v>
      </c>
      <c r="HB506" s="2">
        <v>0</v>
      </c>
      <c r="HC506" s="2">
        <f t="shared" si="568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3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5">
      <c r="A507" s="3">
        <v>17</v>
      </c>
      <c r="B507" s="3">
        <v>1</v>
      </c>
      <c r="C507" s="3">
        <f>ROW(SmtRes!A610)</f>
        <v>610</v>
      </c>
      <c r="D507" s="3">
        <f>ROW(EtalonRes!A778)</f>
        <v>778</v>
      </c>
      <c r="E507" s="3" t="s">
        <v>552</v>
      </c>
      <c r="F507" s="3" t="s">
        <v>103</v>
      </c>
      <c r="G507" s="3" t="s">
        <v>553</v>
      </c>
      <c r="H507" s="3" t="s">
        <v>100</v>
      </c>
      <c r="I507" s="3">
        <f>ROUND((8030-3750)/100,9)</f>
        <v>42.8</v>
      </c>
      <c r="J507" s="3">
        <v>0</v>
      </c>
      <c r="K507" s="3">
        <f>ROUND((8030-3750)/100,9)</f>
        <v>42.8</v>
      </c>
      <c r="O507" s="3">
        <f t="shared" si="544"/>
        <v>221288.64</v>
      </c>
      <c r="P507" s="3">
        <f t="shared" si="545"/>
        <v>20357.27</v>
      </c>
      <c r="Q507" s="3">
        <f>(ROUND((ROUND((((ET507*1.2))*AV507*I507),2)*BB507),2)+ROUND((ROUND(((AE507-((EU507*1.2)))*AV507*I507),2)*BS507),2))</f>
        <v>2152.8000000000002</v>
      </c>
      <c r="R507" s="3">
        <f>(ROUND((ROUND((((EU507*1.2))*AV507*I507),2)*BS507),2)+ROUND((ROUND(((AE507-((EU507*1.2)))*AV507*I507),2)*BS507),2))</f>
        <v>908.93</v>
      </c>
      <c r="S507" s="3">
        <f t="shared" si="546"/>
        <v>198778.57</v>
      </c>
      <c r="T507" s="3">
        <f t="shared" si="547"/>
        <v>0</v>
      </c>
      <c r="U507" s="3">
        <f t="shared" si="548"/>
        <v>284.46403679999992</v>
      </c>
      <c r="V507" s="3">
        <f t="shared" si="549"/>
        <v>0</v>
      </c>
      <c r="W507" s="3">
        <f t="shared" si="550"/>
        <v>0</v>
      </c>
      <c r="X507" s="3">
        <f>(ROUND((((S507+ROUND((ROUND((((EU507*1.2))*AV507*I507),2)*BS507),2))*AT507)/100),2)+ROUND(((ROUND((ROUND(((AE507-((EU507*1.2)))*AV507*I507),2)*BS507),2)*AT507)/100),2))</f>
        <v>193696.88</v>
      </c>
      <c r="Y507" s="3">
        <f>(ROUND((((S507+ROUND((ROUND((((EU507*1.2))*AV507*I507),2)*BS507),2))*AU507)/100),2)+ROUND(((ROUND((ROUND(((AE507-((EU507*1.2)))*AV507*I507),2)*BS507),2)*AU507)/100),2))</f>
        <v>101840.63</v>
      </c>
      <c r="AA507" s="3">
        <v>55944370</v>
      </c>
      <c r="AB507" s="3">
        <f t="shared" si="551"/>
        <v>207.69399999999999</v>
      </c>
      <c r="AC507" s="3">
        <f>ROUND(((ES507*1)),6)</f>
        <v>125.83</v>
      </c>
      <c r="AD507" s="3">
        <f>ROUND(((((ET507*1.2))-((EU507*1.2)))+AE507),6)</f>
        <v>3.1440000000000001</v>
      </c>
      <c r="AE507" s="3">
        <f>ROUND(((EU507*1.2)),6)</f>
        <v>0.36</v>
      </c>
      <c r="AF507" s="3">
        <f>ROUND(((EV507*1.2)),6)</f>
        <v>78.72</v>
      </c>
      <c r="AG507" s="3">
        <f t="shared" si="552"/>
        <v>0</v>
      </c>
      <c r="AH507" s="3">
        <f>((EW507*1.2))</f>
        <v>6.3479999999999999</v>
      </c>
      <c r="AI507" s="3">
        <f>((EX507*1.2))</f>
        <v>0</v>
      </c>
      <c r="AJ507" s="3">
        <f t="shared" si="553"/>
        <v>0</v>
      </c>
      <c r="AK507" s="3">
        <v>194.05</v>
      </c>
      <c r="AL507" s="3">
        <v>125.83</v>
      </c>
      <c r="AM507" s="3">
        <v>2.62</v>
      </c>
      <c r="AN507" s="3">
        <v>0.3</v>
      </c>
      <c r="AO507" s="3">
        <v>65.599999999999994</v>
      </c>
      <c r="AP507" s="3">
        <v>0</v>
      </c>
      <c r="AQ507" s="3">
        <v>5.29</v>
      </c>
      <c r="AR507" s="3">
        <v>0</v>
      </c>
      <c r="AS507" s="3">
        <v>0</v>
      </c>
      <c r="AT507" s="3">
        <v>97</v>
      </c>
      <c r="AU507" s="3">
        <v>51</v>
      </c>
      <c r="AV507" s="3">
        <v>1.0469999999999999</v>
      </c>
      <c r="AW507" s="3">
        <v>1</v>
      </c>
      <c r="AZ507" s="3">
        <v>1</v>
      </c>
      <c r="BA507" s="3">
        <v>56.35</v>
      </c>
      <c r="BB507" s="3">
        <v>15.28</v>
      </c>
      <c r="BC507" s="3">
        <v>3.78</v>
      </c>
      <c r="BD507" s="3" t="s">
        <v>3</v>
      </c>
      <c r="BE507" s="3" t="s">
        <v>3</v>
      </c>
      <c r="BF507" s="3" t="s">
        <v>3</v>
      </c>
      <c r="BG507" s="3" t="s">
        <v>3</v>
      </c>
      <c r="BH507" s="3">
        <v>0</v>
      </c>
      <c r="BI507" s="3">
        <v>2</v>
      </c>
      <c r="BJ507" s="3" t="s">
        <v>105</v>
      </c>
      <c r="BM507" s="3">
        <v>67</v>
      </c>
      <c r="BN507" s="3">
        <v>0</v>
      </c>
      <c r="BO507" s="3" t="s">
        <v>103</v>
      </c>
      <c r="BP507" s="3">
        <v>1</v>
      </c>
      <c r="BQ507" s="3">
        <v>40</v>
      </c>
      <c r="BR507" s="3">
        <v>0</v>
      </c>
      <c r="BS507" s="3">
        <v>56.35</v>
      </c>
      <c r="BT507" s="3">
        <v>1</v>
      </c>
      <c r="BU507" s="3">
        <v>1</v>
      </c>
      <c r="BV507" s="3">
        <v>1</v>
      </c>
      <c r="BW507" s="3">
        <v>1</v>
      </c>
      <c r="BX507" s="3">
        <v>1</v>
      </c>
      <c r="BY507" s="3" t="s">
        <v>3</v>
      </c>
      <c r="BZ507" s="3">
        <v>97</v>
      </c>
      <c r="CA507" s="3">
        <v>51</v>
      </c>
      <c r="CB507" s="3" t="s">
        <v>3</v>
      </c>
      <c r="CE507" s="3">
        <v>1566</v>
      </c>
      <c r="CF507" s="3">
        <v>0</v>
      </c>
      <c r="CG507" s="3">
        <v>0</v>
      </c>
      <c r="CM507" s="3">
        <v>0</v>
      </c>
      <c r="CN507" s="3" t="s">
        <v>1356</v>
      </c>
      <c r="CO507" s="3">
        <v>0</v>
      </c>
      <c r="CP507" s="3">
        <f t="shared" si="554"/>
        <v>221288.64</v>
      </c>
      <c r="CQ507" s="3">
        <f t="shared" si="555"/>
        <v>475.64</v>
      </c>
      <c r="CR507" s="3">
        <f>(ROUND((ROUND((((ET507*1.2))*AV507*1),2)*BB507),2)+ROUND((ROUND(((AE507-((EU507*1.2)))*AV507*1),2)*BS507),2))</f>
        <v>50.27</v>
      </c>
      <c r="CS507" s="3">
        <f>(ROUND((ROUND((((EU507*1.2))*AV507*1),2)*BS507),2)+ROUND((ROUND(((AE507-((EU507*1.2)))*AV507*1),2)*BS507),2))</f>
        <v>21.41</v>
      </c>
      <c r="CT507" s="3">
        <f t="shared" si="556"/>
        <v>4644.37</v>
      </c>
      <c r="CU507" s="3">
        <f t="shared" si="557"/>
        <v>0</v>
      </c>
      <c r="CV507" s="3">
        <f t="shared" si="558"/>
        <v>6.646355999999999</v>
      </c>
      <c r="CW507" s="3">
        <f t="shared" si="559"/>
        <v>0</v>
      </c>
      <c r="CX507" s="3">
        <f t="shared" si="560"/>
        <v>0</v>
      </c>
      <c r="CY507" s="3">
        <f>(ROUND((((S507+ROUND((ROUND((((EU507*1.2))*AV507*1),2)*BS507),2))*AT507)/100),2)+ROUND(((ROUND((ROUND(((AE507-((EU507*1.2)))*AV507*1),2)*BS507),2)*AT507)/100),2))</f>
        <v>192835.98</v>
      </c>
      <c r="CZ507" s="3">
        <f>(ROUND((((S507+ROUND((ROUND((((EU507*1.2))*AV507*1),2)*BS507),2))*AU507)/100),2)+ROUND(((ROUND((ROUND(((AE507-((EU507*1.2)))*AV507*1),2)*BS507),2)*AU507)/100),2))</f>
        <v>101387.99</v>
      </c>
      <c r="DB507" s="3">
        <v>172</v>
      </c>
      <c r="DC507" s="3" t="s">
        <v>3</v>
      </c>
      <c r="DD507" s="3" t="s">
        <v>82</v>
      </c>
      <c r="DE507" s="3" t="s">
        <v>83</v>
      </c>
      <c r="DF507" s="3" t="s">
        <v>83</v>
      </c>
      <c r="DG507" s="3" t="s">
        <v>83</v>
      </c>
      <c r="DH507" s="3" t="s">
        <v>3</v>
      </c>
      <c r="DI507" s="3" t="s">
        <v>83</v>
      </c>
      <c r="DJ507" s="3" t="s">
        <v>83</v>
      </c>
      <c r="DK507" s="3" t="s">
        <v>3</v>
      </c>
      <c r="DL507" s="3" t="s">
        <v>3</v>
      </c>
      <c r="DM507" s="3" t="s">
        <v>3</v>
      </c>
      <c r="DN507" s="3">
        <v>0</v>
      </c>
      <c r="DO507" s="3">
        <v>0</v>
      </c>
      <c r="DP507" s="3">
        <v>1</v>
      </c>
      <c r="DQ507" s="3">
        <v>1</v>
      </c>
      <c r="DU507" s="3">
        <v>1003</v>
      </c>
      <c r="DV507" s="3" t="s">
        <v>100</v>
      </c>
      <c r="DW507" s="3" t="s">
        <v>100</v>
      </c>
      <c r="DX507" s="3">
        <v>100</v>
      </c>
      <c r="DZ507" s="3" t="s">
        <v>3</v>
      </c>
      <c r="EA507" s="3" t="s">
        <v>3</v>
      </c>
      <c r="EB507" s="3" t="s">
        <v>3</v>
      </c>
      <c r="EC507" s="3" t="s">
        <v>3</v>
      </c>
      <c r="EE507" s="3">
        <v>55393971</v>
      </c>
      <c r="EF507" s="3">
        <v>40</v>
      </c>
      <c r="EG507" s="3" t="s">
        <v>31</v>
      </c>
      <c r="EH507" s="3">
        <v>0</v>
      </c>
      <c r="EI507" s="3" t="s">
        <v>3</v>
      </c>
      <c r="EJ507" s="3">
        <v>2</v>
      </c>
      <c r="EK507" s="3">
        <v>67</v>
      </c>
      <c r="EL507" s="3" t="s">
        <v>48</v>
      </c>
      <c r="EM507" s="3" t="s">
        <v>49</v>
      </c>
      <c r="EO507" s="3" t="s">
        <v>87</v>
      </c>
      <c r="EQ507" s="3">
        <v>0</v>
      </c>
      <c r="ER507" s="3">
        <v>194.05</v>
      </c>
      <c r="ES507" s="3">
        <v>125.83</v>
      </c>
      <c r="ET507" s="3">
        <v>2.62</v>
      </c>
      <c r="EU507" s="3">
        <v>0.3</v>
      </c>
      <c r="EV507" s="3">
        <v>65.599999999999994</v>
      </c>
      <c r="EW507" s="3">
        <v>5.29</v>
      </c>
      <c r="EX507" s="3">
        <v>0</v>
      </c>
      <c r="EY507" s="3">
        <v>0</v>
      </c>
      <c r="FQ507" s="3">
        <v>0</v>
      </c>
      <c r="FR507" s="3">
        <v>0</v>
      </c>
      <c r="FS507" s="3">
        <v>0</v>
      </c>
      <c r="FX507" s="3">
        <v>97</v>
      </c>
      <c r="FY507" s="3">
        <v>51</v>
      </c>
      <c r="GA507" s="3" t="s">
        <v>3</v>
      </c>
      <c r="GD507" s="3">
        <v>1</v>
      </c>
      <c r="GF507" s="3">
        <v>669823142</v>
      </c>
      <c r="GG507" s="3">
        <v>2</v>
      </c>
      <c r="GH507" s="3">
        <v>1</v>
      </c>
      <c r="GI507" s="3">
        <v>2</v>
      </c>
      <c r="GJ507" s="3">
        <v>0</v>
      </c>
      <c r="GK507" s="3">
        <v>0</v>
      </c>
      <c r="GL507" s="3">
        <f t="shared" si="561"/>
        <v>0</v>
      </c>
      <c r="GM507" s="3">
        <f t="shared" si="562"/>
        <v>516826.15</v>
      </c>
      <c r="GN507" s="3">
        <f t="shared" si="563"/>
        <v>0</v>
      </c>
      <c r="GO507" s="3">
        <f t="shared" si="564"/>
        <v>516826.15</v>
      </c>
      <c r="GP507" s="3">
        <f t="shared" si="565"/>
        <v>0</v>
      </c>
      <c r="GR507" s="3">
        <v>0</v>
      </c>
      <c r="GS507" s="3">
        <v>3</v>
      </c>
      <c r="GT507" s="3">
        <v>0</v>
      </c>
      <c r="GU507" s="3" t="s">
        <v>3</v>
      </c>
      <c r="GV507" s="3">
        <f t="shared" si="566"/>
        <v>0</v>
      </c>
      <c r="GW507" s="3">
        <v>1</v>
      </c>
      <c r="GX507" s="3">
        <f t="shared" si="567"/>
        <v>0</v>
      </c>
      <c r="HA507" s="3">
        <v>0</v>
      </c>
      <c r="HB507" s="3">
        <v>0</v>
      </c>
      <c r="HC507" s="3">
        <f t="shared" si="568"/>
        <v>0</v>
      </c>
      <c r="HE507" s="3" t="s">
        <v>3</v>
      </c>
      <c r="HF507" s="3" t="s">
        <v>3</v>
      </c>
      <c r="HM507" s="3" t="s">
        <v>3</v>
      </c>
      <c r="HN507" s="3" t="s">
        <v>3</v>
      </c>
      <c r="HO507" s="3" t="s">
        <v>3</v>
      </c>
      <c r="HP507" s="3" t="s">
        <v>3</v>
      </c>
      <c r="HQ507" s="3" t="s">
        <v>3</v>
      </c>
      <c r="HS507" s="3">
        <v>0</v>
      </c>
      <c r="IK507" s="3">
        <v>0</v>
      </c>
    </row>
    <row r="508" spans="1:255" x14ac:dyDescent="0.25">
      <c r="A508" s="2">
        <v>17</v>
      </c>
      <c r="B508" s="2">
        <v>1</v>
      </c>
      <c r="C508" s="2"/>
      <c r="D508" s="2"/>
      <c r="E508" s="2" t="s">
        <v>554</v>
      </c>
      <c r="F508" s="2" t="s">
        <v>549</v>
      </c>
      <c r="G508" s="2" t="s">
        <v>550</v>
      </c>
      <c r="H508" s="2" t="s">
        <v>543</v>
      </c>
      <c r="I508" s="2">
        <f>ROUND((900-(3750-3500))*1.02,9)</f>
        <v>663</v>
      </c>
      <c r="J508" s="2">
        <v>0</v>
      </c>
      <c r="K508" s="2">
        <f>ROUND((900-(3750-3500))*1.02,9)</f>
        <v>663</v>
      </c>
      <c r="L508" s="2"/>
      <c r="M508" s="2"/>
      <c r="N508" s="2"/>
      <c r="O508" s="2">
        <f t="shared" si="544"/>
        <v>3076.32</v>
      </c>
      <c r="P508" s="2">
        <f t="shared" si="545"/>
        <v>3076.32</v>
      </c>
      <c r="Q508" s="2">
        <f t="shared" ref="Q508:Q517" si="571">(ROUND((ROUND(((ET508)*AV508*I508),2)*BB508),2)+ROUND((ROUND(((AE508-(EU508))*AV508*I508),2)*BS508),2))</f>
        <v>0</v>
      </c>
      <c r="R508" s="2">
        <f t="shared" ref="R508:R517" si="572">(ROUND((ROUND(((EU508)*AV508*I508),2)*BS508),2)+ROUND((ROUND(((AE508-(EU508))*AV508*I508),2)*BS508),2))</f>
        <v>0</v>
      </c>
      <c r="S508" s="2">
        <f t="shared" si="546"/>
        <v>0</v>
      </c>
      <c r="T508" s="2">
        <f t="shared" si="547"/>
        <v>0</v>
      </c>
      <c r="U508" s="2">
        <f t="shared" si="548"/>
        <v>0</v>
      </c>
      <c r="V508" s="2">
        <f t="shared" si="549"/>
        <v>0</v>
      </c>
      <c r="W508" s="2">
        <f t="shared" si="550"/>
        <v>0</v>
      </c>
      <c r="X508" s="2">
        <f t="shared" ref="X508:X517" si="573">(ROUND((((S508+ROUND((ROUND(((EU508)*AV508*I508),2)*BS508),2))*AT508)/100),2)+ROUND(((ROUND((ROUND(((AE508-(EU508))*AV508*I508),2)*BS508),2)*AT508)/100),2))</f>
        <v>0</v>
      </c>
      <c r="Y508" s="2">
        <f t="shared" ref="Y508:Y517" si="574">(ROUND((((S508+ROUND((ROUND(((EU508)*AV508*I508),2)*BS508),2))*AU508)/100),2)+ROUND(((ROUND((ROUND(((AE508-(EU508))*AV508*I508),2)*BS508),2)*AU508)/100),2))</f>
        <v>0</v>
      </c>
      <c r="Z508" s="2"/>
      <c r="AA508" s="2">
        <v>55944368</v>
      </c>
      <c r="AB508" s="2">
        <f t="shared" si="551"/>
        <v>4.6399999999999997</v>
      </c>
      <c r="AC508" s="2">
        <f t="shared" ref="AC508:AC517" si="575">ROUND((ES508),6)</f>
        <v>4.6399999999999997</v>
      </c>
      <c r="AD508" s="2">
        <f t="shared" ref="AD508:AD517" si="576">ROUND((((ET508)-(EU508))+AE508),6)</f>
        <v>0</v>
      </c>
      <c r="AE508" s="2">
        <f t="shared" ref="AE508:AE517" si="577">ROUND((EU508),6)</f>
        <v>0</v>
      </c>
      <c r="AF508" s="2">
        <f t="shared" ref="AF508:AF517" si="578">ROUND((EV508),6)</f>
        <v>0</v>
      </c>
      <c r="AG508" s="2">
        <f t="shared" si="552"/>
        <v>0</v>
      </c>
      <c r="AH508" s="2">
        <f t="shared" ref="AH508:AH517" si="579">(EW508)</f>
        <v>0</v>
      </c>
      <c r="AI508" s="2">
        <f t="shared" ref="AI508:AI517" si="580">(EX508)</f>
        <v>0</v>
      </c>
      <c r="AJ508" s="2">
        <f t="shared" si="553"/>
        <v>0</v>
      </c>
      <c r="AK508" s="2">
        <v>4.6399999999999997</v>
      </c>
      <c r="AL508" s="2">
        <v>4.6399999999999997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2</v>
      </c>
      <c r="BJ508" s="2" t="s">
        <v>549</v>
      </c>
      <c r="BK508" s="2"/>
      <c r="BL508" s="2"/>
      <c r="BM508" s="2">
        <v>400005</v>
      </c>
      <c r="BN508" s="2">
        <v>0</v>
      </c>
      <c r="BO508" s="2" t="s">
        <v>3</v>
      </c>
      <c r="BP508" s="2">
        <v>0</v>
      </c>
      <c r="BQ508" s="2">
        <v>213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0</v>
      </c>
      <c r="CA508" s="2">
        <v>0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3</v>
      </c>
      <c r="CO508" s="2">
        <v>0</v>
      </c>
      <c r="CP508" s="2">
        <f t="shared" si="554"/>
        <v>3076.32</v>
      </c>
      <c r="CQ508" s="2">
        <f t="shared" si="555"/>
        <v>4.6399999999999997</v>
      </c>
      <c r="CR508" s="2">
        <f t="shared" ref="CR508:CR517" si="581">(ROUND((ROUND(((ET508)*AV508*1),2)*BB508),2)+ROUND((ROUND(((AE508-(EU508))*AV508*1),2)*BS508),2))</f>
        <v>0</v>
      </c>
      <c r="CS508" s="2">
        <f t="shared" ref="CS508:CS517" si="582">(ROUND((ROUND(((EU508)*AV508*1),2)*BS508),2)+ROUND((ROUND(((AE508-(EU508))*AV508*1),2)*BS508),2))</f>
        <v>0</v>
      </c>
      <c r="CT508" s="2">
        <f t="shared" si="556"/>
        <v>0</v>
      </c>
      <c r="CU508" s="2">
        <f t="shared" si="557"/>
        <v>0</v>
      </c>
      <c r="CV508" s="2">
        <f t="shared" si="558"/>
        <v>0</v>
      </c>
      <c r="CW508" s="2">
        <f t="shared" si="559"/>
        <v>0</v>
      </c>
      <c r="CX508" s="2">
        <f t="shared" si="560"/>
        <v>0</v>
      </c>
      <c r="CY508" s="2">
        <f t="shared" ref="CY508:CY517" si="583">(ROUND((((S508+ROUND((ROUND(((EU508)*AV508*1),2)*BS508),2))*AT508)/100),2)+ROUND(((ROUND((ROUND(((AE508-(EU508))*AV508*1),2)*BS508),2)*AT508)/100),2))</f>
        <v>0</v>
      </c>
      <c r="CZ508" s="2">
        <f t="shared" ref="CZ508:CZ517" si="584">(ROUND((((S508+ROUND((ROUND(((EU508)*AV508*1),2)*BS508),2))*AU508)/100),2)+ROUND(((ROUND((ROUND(((AE508-(EU508))*AV508*1),2)*BS508),2)*AU508)/100),2))</f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1003</v>
      </c>
      <c r="DV508" s="2" t="s">
        <v>543</v>
      </c>
      <c r="DW508" s="2" t="s">
        <v>543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55393902</v>
      </c>
      <c r="EF508" s="2">
        <v>213</v>
      </c>
      <c r="EG508" s="2" t="s">
        <v>544</v>
      </c>
      <c r="EH508" s="2">
        <v>0</v>
      </c>
      <c r="EI508" s="2" t="s">
        <v>3</v>
      </c>
      <c r="EJ508" s="2">
        <v>1</v>
      </c>
      <c r="EK508" s="2">
        <v>400005</v>
      </c>
      <c r="EL508" s="2" t="s">
        <v>544</v>
      </c>
      <c r="EM508" s="2" t="s">
        <v>545</v>
      </c>
      <c r="EN508" s="2"/>
      <c r="EO508" s="2" t="s">
        <v>3</v>
      </c>
      <c r="EP508" s="2"/>
      <c r="EQ508" s="2">
        <v>16</v>
      </c>
      <c r="ER508" s="2">
        <v>0</v>
      </c>
      <c r="ES508" s="2">
        <v>4.6399999999999997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0</v>
      </c>
      <c r="FY508" s="2">
        <v>0</v>
      </c>
      <c r="FZ508" s="2"/>
      <c r="GA508" s="2" t="s">
        <v>551</v>
      </c>
      <c r="GB508" s="2"/>
      <c r="GC508" s="2"/>
      <c r="GD508" s="2">
        <v>1</v>
      </c>
      <c r="GE508" s="2"/>
      <c r="GF508" s="2">
        <v>1261024356</v>
      </c>
      <c r="GG508" s="2">
        <v>2</v>
      </c>
      <c r="GH508" s="2">
        <v>4</v>
      </c>
      <c r="GI508" s="2">
        <v>-2</v>
      </c>
      <c r="GJ508" s="2">
        <v>0</v>
      </c>
      <c r="GK508" s="2">
        <v>0</v>
      </c>
      <c r="GL508" s="2">
        <f t="shared" si="561"/>
        <v>0</v>
      </c>
      <c r="GM508" s="2">
        <f t="shared" si="562"/>
        <v>3076.32</v>
      </c>
      <c r="GN508" s="2">
        <f t="shared" si="563"/>
        <v>0</v>
      </c>
      <c r="GO508" s="2">
        <f t="shared" si="564"/>
        <v>3076.32</v>
      </c>
      <c r="GP508" s="2">
        <f t="shared" si="565"/>
        <v>0</v>
      </c>
      <c r="GQ508" s="2"/>
      <c r="GR508" s="2">
        <v>1</v>
      </c>
      <c r="GS508" s="2">
        <v>2</v>
      </c>
      <c r="GT508" s="2">
        <v>0</v>
      </c>
      <c r="GU508" s="2" t="s">
        <v>3</v>
      </c>
      <c r="GV508" s="2">
        <f t="shared" si="566"/>
        <v>0</v>
      </c>
      <c r="GW508" s="2">
        <v>1</v>
      </c>
      <c r="GX508" s="2">
        <f t="shared" si="567"/>
        <v>0</v>
      </c>
      <c r="GY508" s="2"/>
      <c r="GZ508" s="2"/>
      <c r="HA508" s="2">
        <v>0</v>
      </c>
      <c r="HB508" s="2">
        <v>0</v>
      </c>
      <c r="HC508" s="2">
        <f t="shared" si="568"/>
        <v>0</v>
      </c>
      <c r="HD508" s="2"/>
      <c r="HE508" s="2" t="s">
        <v>547</v>
      </c>
      <c r="HF508" s="2" t="s">
        <v>35</v>
      </c>
      <c r="HG508" s="2"/>
      <c r="HH508" s="2"/>
      <c r="HI508" s="2"/>
      <c r="HJ508" s="2"/>
      <c r="HK508" s="2"/>
      <c r="HL508" s="2"/>
      <c r="HM508" s="2" t="s">
        <v>3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5">
      <c r="A509" s="3">
        <v>17</v>
      </c>
      <c r="B509" s="3">
        <v>1</v>
      </c>
      <c r="E509" s="3" t="s">
        <v>554</v>
      </c>
      <c r="F509" s="3" t="s">
        <v>549</v>
      </c>
      <c r="G509" s="3" t="s">
        <v>550</v>
      </c>
      <c r="H509" s="3" t="s">
        <v>543</v>
      </c>
      <c r="I509" s="3">
        <f>ROUND((900-(3750-3500))*1.02,9)</f>
        <v>663</v>
      </c>
      <c r="J509" s="3">
        <v>0</v>
      </c>
      <c r="K509" s="3">
        <f>ROUND((900-(3750-3500))*1.02,9)</f>
        <v>663</v>
      </c>
      <c r="O509" s="3">
        <f t="shared" si="544"/>
        <v>30270.99</v>
      </c>
      <c r="P509" s="3">
        <f t="shared" si="545"/>
        <v>30270.99</v>
      </c>
      <c r="Q509" s="3">
        <f t="shared" si="571"/>
        <v>0</v>
      </c>
      <c r="R509" s="3">
        <f t="shared" si="572"/>
        <v>0</v>
      </c>
      <c r="S509" s="3">
        <f t="shared" si="546"/>
        <v>0</v>
      </c>
      <c r="T509" s="3">
        <f t="shared" si="547"/>
        <v>0</v>
      </c>
      <c r="U509" s="3">
        <f t="shared" si="548"/>
        <v>0</v>
      </c>
      <c r="V509" s="3">
        <f t="shared" si="549"/>
        <v>0</v>
      </c>
      <c r="W509" s="3">
        <f t="shared" si="550"/>
        <v>0</v>
      </c>
      <c r="X509" s="3">
        <f t="shared" si="573"/>
        <v>0</v>
      </c>
      <c r="Y509" s="3">
        <f t="shared" si="574"/>
        <v>0</v>
      </c>
      <c r="AA509" s="3">
        <v>55944370</v>
      </c>
      <c r="AB509" s="3">
        <f t="shared" si="551"/>
        <v>4.6399999999999997</v>
      </c>
      <c r="AC509" s="3">
        <f t="shared" si="575"/>
        <v>4.6399999999999997</v>
      </c>
      <c r="AD509" s="3">
        <f t="shared" si="576"/>
        <v>0</v>
      </c>
      <c r="AE509" s="3">
        <f t="shared" si="577"/>
        <v>0</v>
      </c>
      <c r="AF509" s="3">
        <f t="shared" si="578"/>
        <v>0</v>
      </c>
      <c r="AG509" s="3">
        <f t="shared" si="552"/>
        <v>0</v>
      </c>
      <c r="AH509" s="3">
        <f t="shared" si="579"/>
        <v>0</v>
      </c>
      <c r="AI509" s="3">
        <f t="shared" si="580"/>
        <v>0</v>
      </c>
      <c r="AJ509" s="3">
        <f t="shared" si="553"/>
        <v>0</v>
      </c>
      <c r="AK509" s="3">
        <v>4.6399999999999997</v>
      </c>
      <c r="AL509" s="3">
        <v>4.6399999999999997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1</v>
      </c>
      <c r="AW509" s="3">
        <v>1</v>
      </c>
      <c r="AZ509" s="3">
        <v>1</v>
      </c>
      <c r="BA509" s="3">
        <v>1</v>
      </c>
      <c r="BB509" s="3">
        <v>1</v>
      </c>
      <c r="BC509" s="3">
        <v>9.84</v>
      </c>
      <c r="BD509" s="3" t="s">
        <v>3</v>
      </c>
      <c r="BE509" s="3" t="s">
        <v>3</v>
      </c>
      <c r="BF509" s="3" t="s">
        <v>3</v>
      </c>
      <c r="BG509" s="3" t="s">
        <v>3</v>
      </c>
      <c r="BH509" s="3">
        <v>3</v>
      </c>
      <c r="BI509" s="3">
        <v>2</v>
      </c>
      <c r="BJ509" s="3" t="s">
        <v>549</v>
      </c>
      <c r="BM509" s="3">
        <v>400005</v>
      </c>
      <c r="BN509" s="3">
        <v>0</v>
      </c>
      <c r="BO509" s="3" t="s">
        <v>3</v>
      </c>
      <c r="BP509" s="3">
        <v>0</v>
      </c>
      <c r="BQ509" s="3">
        <v>213</v>
      </c>
      <c r="BR509" s="3">
        <v>0</v>
      </c>
      <c r="BS509" s="3">
        <v>1</v>
      </c>
      <c r="BT509" s="3">
        <v>1</v>
      </c>
      <c r="BU509" s="3">
        <v>1</v>
      </c>
      <c r="BV509" s="3">
        <v>1</v>
      </c>
      <c r="BW509" s="3">
        <v>1</v>
      </c>
      <c r="BX509" s="3">
        <v>1</v>
      </c>
      <c r="BY509" s="3" t="s">
        <v>3</v>
      </c>
      <c r="BZ509" s="3">
        <v>0</v>
      </c>
      <c r="CA509" s="3">
        <v>0</v>
      </c>
      <c r="CB509" s="3" t="s">
        <v>3</v>
      </c>
      <c r="CE509" s="3">
        <v>1566</v>
      </c>
      <c r="CF509" s="3">
        <v>0</v>
      </c>
      <c r="CG509" s="3">
        <v>0</v>
      </c>
      <c r="CM509" s="3">
        <v>0</v>
      </c>
      <c r="CN509" s="3" t="s">
        <v>3</v>
      </c>
      <c r="CO509" s="3">
        <v>0</v>
      </c>
      <c r="CP509" s="3">
        <f t="shared" si="554"/>
        <v>30270.99</v>
      </c>
      <c r="CQ509" s="3">
        <f t="shared" si="555"/>
        <v>45.66</v>
      </c>
      <c r="CR509" s="3">
        <f t="shared" si="581"/>
        <v>0</v>
      </c>
      <c r="CS509" s="3">
        <f t="shared" si="582"/>
        <v>0</v>
      </c>
      <c r="CT509" s="3">
        <f t="shared" si="556"/>
        <v>0</v>
      </c>
      <c r="CU509" s="3">
        <f t="shared" si="557"/>
        <v>0</v>
      </c>
      <c r="CV509" s="3">
        <f t="shared" si="558"/>
        <v>0</v>
      </c>
      <c r="CW509" s="3">
        <f t="shared" si="559"/>
        <v>0</v>
      </c>
      <c r="CX509" s="3">
        <f t="shared" si="560"/>
        <v>0</v>
      </c>
      <c r="CY509" s="3">
        <f t="shared" si="583"/>
        <v>0</v>
      </c>
      <c r="CZ509" s="3">
        <f t="shared" si="584"/>
        <v>0</v>
      </c>
      <c r="DC509" s="3" t="s">
        <v>3</v>
      </c>
      <c r="DD509" s="3" t="s">
        <v>3</v>
      </c>
      <c r="DE509" s="3" t="s">
        <v>3</v>
      </c>
      <c r="DF509" s="3" t="s">
        <v>3</v>
      </c>
      <c r="DG509" s="3" t="s">
        <v>3</v>
      </c>
      <c r="DH509" s="3" t="s">
        <v>3</v>
      </c>
      <c r="DI509" s="3" t="s">
        <v>3</v>
      </c>
      <c r="DJ509" s="3" t="s">
        <v>3</v>
      </c>
      <c r="DK509" s="3" t="s">
        <v>3</v>
      </c>
      <c r="DL509" s="3" t="s">
        <v>3</v>
      </c>
      <c r="DM509" s="3" t="s">
        <v>3</v>
      </c>
      <c r="DN509" s="3">
        <v>0</v>
      </c>
      <c r="DO509" s="3">
        <v>0</v>
      </c>
      <c r="DP509" s="3">
        <v>1</v>
      </c>
      <c r="DQ509" s="3">
        <v>1</v>
      </c>
      <c r="DU509" s="3">
        <v>1003</v>
      </c>
      <c r="DV509" s="3" t="s">
        <v>543</v>
      </c>
      <c r="DW509" s="3" t="s">
        <v>543</v>
      </c>
      <c r="DX509" s="3">
        <v>1</v>
      </c>
      <c r="DZ509" s="3" t="s">
        <v>3</v>
      </c>
      <c r="EA509" s="3" t="s">
        <v>3</v>
      </c>
      <c r="EB509" s="3" t="s">
        <v>3</v>
      </c>
      <c r="EC509" s="3" t="s">
        <v>3</v>
      </c>
      <c r="EE509" s="3">
        <v>55393902</v>
      </c>
      <c r="EF509" s="3">
        <v>213</v>
      </c>
      <c r="EG509" s="3" t="s">
        <v>544</v>
      </c>
      <c r="EH509" s="3">
        <v>0</v>
      </c>
      <c r="EI509" s="3" t="s">
        <v>3</v>
      </c>
      <c r="EJ509" s="3">
        <v>1</v>
      </c>
      <c r="EK509" s="3">
        <v>400005</v>
      </c>
      <c r="EL509" s="3" t="s">
        <v>544</v>
      </c>
      <c r="EM509" s="3" t="s">
        <v>545</v>
      </c>
      <c r="EO509" s="3" t="s">
        <v>3</v>
      </c>
      <c r="EQ509" s="3">
        <v>16</v>
      </c>
      <c r="ER509" s="3">
        <v>0</v>
      </c>
      <c r="ES509" s="3">
        <v>4.6399999999999997</v>
      </c>
      <c r="ET509" s="3">
        <v>0</v>
      </c>
      <c r="EU509" s="3">
        <v>0</v>
      </c>
      <c r="EV509" s="3">
        <v>0</v>
      </c>
      <c r="EW509" s="3">
        <v>0</v>
      </c>
      <c r="EX509" s="3">
        <v>0</v>
      </c>
      <c r="EY509" s="3">
        <v>0</v>
      </c>
      <c r="EZ509" s="3">
        <v>5</v>
      </c>
      <c r="FC509" s="3">
        <v>1</v>
      </c>
      <c r="FD509" s="3">
        <v>18</v>
      </c>
      <c r="FF509" s="3">
        <v>54.61</v>
      </c>
      <c r="FQ509" s="3">
        <v>0</v>
      </c>
      <c r="FR509" s="3">
        <v>0</v>
      </c>
      <c r="FS509" s="3">
        <v>0</v>
      </c>
      <c r="FX509" s="3">
        <v>0</v>
      </c>
      <c r="FY509" s="3">
        <v>0</v>
      </c>
      <c r="GA509" s="3" t="s">
        <v>551</v>
      </c>
      <c r="GD509" s="3">
        <v>1</v>
      </c>
      <c r="GF509" s="3">
        <v>1261024356</v>
      </c>
      <c r="GG509" s="3">
        <v>2</v>
      </c>
      <c r="GH509" s="3">
        <v>3</v>
      </c>
      <c r="GI509" s="3">
        <v>3</v>
      </c>
      <c r="GJ509" s="3">
        <v>0</v>
      </c>
      <c r="GK509" s="3">
        <v>0</v>
      </c>
      <c r="GL509" s="3">
        <f t="shared" si="561"/>
        <v>0</v>
      </c>
      <c r="GM509" s="3">
        <f t="shared" si="562"/>
        <v>30270.99</v>
      </c>
      <c r="GN509" s="3">
        <f t="shared" si="563"/>
        <v>0</v>
      </c>
      <c r="GO509" s="3">
        <f t="shared" si="564"/>
        <v>30270.99</v>
      </c>
      <c r="GP509" s="3">
        <f t="shared" si="565"/>
        <v>0</v>
      </c>
      <c r="GR509" s="3">
        <v>1</v>
      </c>
      <c r="GS509" s="3">
        <v>1</v>
      </c>
      <c r="GT509" s="3">
        <v>0</v>
      </c>
      <c r="GU509" s="3" t="s">
        <v>3</v>
      </c>
      <c r="GV509" s="3">
        <f t="shared" si="566"/>
        <v>0</v>
      </c>
      <c r="GW509" s="3">
        <v>1</v>
      </c>
      <c r="GX509" s="3">
        <f t="shared" si="567"/>
        <v>0</v>
      </c>
      <c r="HA509" s="3">
        <v>0</v>
      </c>
      <c r="HB509" s="3">
        <v>0</v>
      </c>
      <c r="HC509" s="3">
        <f t="shared" si="568"/>
        <v>0</v>
      </c>
      <c r="HE509" s="3" t="s">
        <v>547</v>
      </c>
      <c r="HF509" s="3" t="s">
        <v>35</v>
      </c>
      <c r="HM509" s="3" t="s">
        <v>3</v>
      </c>
      <c r="HN509" s="3" t="s">
        <v>3</v>
      </c>
      <c r="HO509" s="3" t="s">
        <v>3</v>
      </c>
      <c r="HP509" s="3" t="s">
        <v>3</v>
      </c>
      <c r="HQ509" s="3" t="s">
        <v>3</v>
      </c>
      <c r="HS509" s="3">
        <v>0</v>
      </c>
      <c r="IK509" s="3">
        <v>0</v>
      </c>
    </row>
    <row r="510" spans="1:255" x14ac:dyDescent="0.25">
      <c r="A510" s="2">
        <v>17</v>
      </c>
      <c r="B510" s="2">
        <v>1</v>
      </c>
      <c r="C510" s="2"/>
      <c r="D510" s="2"/>
      <c r="E510" s="2" t="s">
        <v>3</v>
      </c>
      <c r="F510" s="2" t="s">
        <v>467</v>
      </c>
      <c r="G510" s="2" t="s">
        <v>555</v>
      </c>
      <c r="H510" s="2" t="s">
        <v>543</v>
      </c>
      <c r="I510" s="2">
        <v>4365.6000000000004</v>
      </c>
      <c r="J510" s="2">
        <v>0</v>
      </c>
      <c r="K510" s="2">
        <v>4365.6000000000004</v>
      </c>
      <c r="L510" s="2"/>
      <c r="M510" s="2"/>
      <c r="N510" s="2"/>
      <c r="O510" s="2">
        <f t="shared" si="544"/>
        <v>36103.51</v>
      </c>
      <c r="P510" s="2">
        <f t="shared" si="545"/>
        <v>36103.51</v>
      </c>
      <c r="Q510" s="2">
        <f t="shared" si="571"/>
        <v>0</v>
      </c>
      <c r="R510" s="2">
        <f t="shared" si="572"/>
        <v>0</v>
      </c>
      <c r="S510" s="2">
        <f t="shared" si="546"/>
        <v>0</v>
      </c>
      <c r="T510" s="2">
        <f t="shared" si="547"/>
        <v>0</v>
      </c>
      <c r="U510" s="2">
        <f t="shared" si="548"/>
        <v>0</v>
      </c>
      <c r="V510" s="2">
        <f t="shared" si="549"/>
        <v>0</v>
      </c>
      <c r="W510" s="2">
        <f t="shared" si="550"/>
        <v>0</v>
      </c>
      <c r="X510" s="2">
        <f t="shared" si="573"/>
        <v>0</v>
      </c>
      <c r="Y510" s="2">
        <f t="shared" si="574"/>
        <v>0</v>
      </c>
      <c r="Z510" s="2"/>
      <c r="AA510" s="2">
        <v>-1</v>
      </c>
      <c r="AB510" s="2">
        <f t="shared" si="551"/>
        <v>8.27</v>
      </c>
      <c r="AC510" s="2">
        <f t="shared" si="575"/>
        <v>8.27</v>
      </c>
      <c r="AD510" s="2">
        <f t="shared" si="576"/>
        <v>0</v>
      </c>
      <c r="AE510" s="2">
        <f t="shared" si="577"/>
        <v>0</v>
      </c>
      <c r="AF510" s="2">
        <f t="shared" si="578"/>
        <v>0</v>
      </c>
      <c r="AG510" s="2">
        <f t="shared" si="552"/>
        <v>0</v>
      </c>
      <c r="AH510" s="2">
        <f t="shared" si="579"/>
        <v>0</v>
      </c>
      <c r="AI510" s="2">
        <f t="shared" si="580"/>
        <v>0</v>
      </c>
      <c r="AJ510" s="2">
        <f t="shared" si="553"/>
        <v>0</v>
      </c>
      <c r="AK510" s="2">
        <v>8.27</v>
      </c>
      <c r="AL510" s="2">
        <v>8.27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97</v>
      </c>
      <c r="AU510" s="2">
        <v>51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2</v>
      </c>
      <c r="BJ510" s="2" t="s">
        <v>467</v>
      </c>
      <c r="BK510" s="2"/>
      <c r="BL510" s="2"/>
      <c r="BM510" s="2">
        <v>67</v>
      </c>
      <c r="BN510" s="2">
        <v>0</v>
      </c>
      <c r="BO510" s="2" t="s">
        <v>3</v>
      </c>
      <c r="BP510" s="2">
        <v>0</v>
      </c>
      <c r="BQ510" s="2">
        <v>40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97</v>
      </c>
      <c r="CA510" s="2">
        <v>51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3</v>
      </c>
      <c r="CO510" s="2">
        <v>0</v>
      </c>
      <c r="CP510" s="2">
        <f t="shared" si="554"/>
        <v>36103.51</v>
      </c>
      <c r="CQ510" s="2">
        <f t="shared" si="555"/>
        <v>8.27</v>
      </c>
      <c r="CR510" s="2">
        <f t="shared" si="581"/>
        <v>0</v>
      </c>
      <c r="CS510" s="2">
        <f t="shared" si="582"/>
        <v>0</v>
      </c>
      <c r="CT510" s="2">
        <f t="shared" si="556"/>
        <v>0</v>
      </c>
      <c r="CU510" s="2">
        <f t="shared" si="557"/>
        <v>0</v>
      </c>
      <c r="CV510" s="2">
        <f t="shared" si="558"/>
        <v>0</v>
      </c>
      <c r="CW510" s="2">
        <f t="shared" si="559"/>
        <v>0</v>
      </c>
      <c r="CX510" s="2">
        <f t="shared" si="560"/>
        <v>0</v>
      </c>
      <c r="CY510" s="2">
        <f t="shared" si="583"/>
        <v>0</v>
      </c>
      <c r="CZ510" s="2">
        <f t="shared" si="584"/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1003</v>
      </c>
      <c r="DV510" s="2" t="s">
        <v>543</v>
      </c>
      <c r="DW510" s="2" t="s">
        <v>543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55393971</v>
      </c>
      <c r="EF510" s="2">
        <v>40</v>
      </c>
      <c r="EG510" s="2" t="s">
        <v>31</v>
      </c>
      <c r="EH510" s="2">
        <v>0</v>
      </c>
      <c r="EI510" s="2" t="s">
        <v>3</v>
      </c>
      <c r="EJ510" s="2">
        <v>2</v>
      </c>
      <c r="EK510" s="2">
        <v>67</v>
      </c>
      <c r="EL510" s="2" t="s">
        <v>48</v>
      </c>
      <c r="EM510" s="2" t="s">
        <v>49</v>
      </c>
      <c r="EN510" s="2"/>
      <c r="EO510" s="2" t="s">
        <v>3</v>
      </c>
      <c r="EP510" s="2"/>
      <c r="EQ510" s="2">
        <v>1040</v>
      </c>
      <c r="ER510" s="2">
        <v>0</v>
      </c>
      <c r="ES510" s="2">
        <v>8.27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97</v>
      </c>
      <c r="FY510" s="2">
        <v>51</v>
      </c>
      <c r="FZ510" s="2"/>
      <c r="GA510" s="2" t="s">
        <v>556</v>
      </c>
      <c r="GB510" s="2"/>
      <c r="GC510" s="2"/>
      <c r="GD510" s="2">
        <v>1</v>
      </c>
      <c r="GE510" s="2"/>
      <c r="GF510" s="2">
        <v>-2134288609</v>
      </c>
      <c r="GG510" s="2">
        <v>2</v>
      </c>
      <c r="GH510" s="2">
        <v>4</v>
      </c>
      <c r="GI510" s="2">
        <v>-2</v>
      </c>
      <c r="GJ510" s="2">
        <v>0</v>
      </c>
      <c r="GK510" s="2">
        <v>0</v>
      </c>
      <c r="GL510" s="2">
        <f t="shared" si="561"/>
        <v>0</v>
      </c>
      <c r="GM510" s="2">
        <f t="shared" si="562"/>
        <v>36103.51</v>
      </c>
      <c r="GN510" s="2">
        <f t="shared" si="563"/>
        <v>0</v>
      </c>
      <c r="GO510" s="2">
        <f t="shared" si="564"/>
        <v>36103.51</v>
      </c>
      <c r="GP510" s="2">
        <f t="shared" si="565"/>
        <v>0</v>
      </c>
      <c r="GQ510" s="2"/>
      <c r="GR510" s="2">
        <v>1</v>
      </c>
      <c r="GS510" s="2">
        <v>2</v>
      </c>
      <c r="GT510" s="2">
        <v>0</v>
      </c>
      <c r="GU510" s="2" t="s">
        <v>3</v>
      </c>
      <c r="GV510" s="2">
        <f t="shared" si="566"/>
        <v>0</v>
      </c>
      <c r="GW510" s="2">
        <v>1</v>
      </c>
      <c r="GX510" s="2">
        <f t="shared" si="567"/>
        <v>0</v>
      </c>
      <c r="GY510" s="2"/>
      <c r="GZ510" s="2"/>
      <c r="HA510" s="2">
        <v>0</v>
      </c>
      <c r="HB510" s="2">
        <v>0</v>
      </c>
      <c r="HC510" s="2">
        <f t="shared" si="568"/>
        <v>0</v>
      </c>
      <c r="HD510" s="2"/>
      <c r="HE510" s="2" t="s">
        <v>547</v>
      </c>
      <c r="HF510" s="2" t="s">
        <v>35</v>
      </c>
      <c r="HG510" s="2"/>
      <c r="HH510" s="2"/>
      <c r="HI510" s="2"/>
      <c r="HJ510" s="2"/>
      <c r="HK510" s="2"/>
      <c r="HL510" s="2"/>
      <c r="HM510" s="2" t="s">
        <v>3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5">
      <c r="A511" s="3">
        <v>17</v>
      </c>
      <c r="B511" s="3">
        <v>1</v>
      </c>
      <c r="E511" s="3" t="s">
        <v>3</v>
      </c>
      <c r="F511" s="3" t="s">
        <v>467</v>
      </c>
      <c r="G511" s="3" t="s">
        <v>555</v>
      </c>
      <c r="H511" s="3" t="s">
        <v>543</v>
      </c>
      <c r="I511" s="3">
        <v>4365.6000000000004</v>
      </c>
      <c r="J511" s="3">
        <v>0</v>
      </c>
      <c r="K511" s="3">
        <v>4365.6000000000004</v>
      </c>
      <c r="O511" s="3">
        <f t="shared" si="544"/>
        <v>355258.54</v>
      </c>
      <c r="P511" s="3">
        <f t="shared" si="545"/>
        <v>355258.54</v>
      </c>
      <c r="Q511" s="3">
        <f t="shared" si="571"/>
        <v>0</v>
      </c>
      <c r="R511" s="3">
        <f t="shared" si="572"/>
        <v>0</v>
      </c>
      <c r="S511" s="3">
        <f t="shared" si="546"/>
        <v>0</v>
      </c>
      <c r="T511" s="3">
        <f t="shared" si="547"/>
        <v>0</v>
      </c>
      <c r="U511" s="3">
        <f t="shared" si="548"/>
        <v>0</v>
      </c>
      <c r="V511" s="3">
        <f t="shared" si="549"/>
        <v>0</v>
      </c>
      <c r="W511" s="3">
        <f t="shared" si="550"/>
        <v>0</v>
      </c>
      <c r="X511" s="3">
        <f t="shared" si="573"/>
        <v>0</v>
      </c>
      <c r="Y511" s="3">
        <f t="shared" si="574"/>
        <v>0</v>
      </c>
      <c r="AA511" s="3">
        <v>-1</v>
      </c>
      <c r="AB511" s="3">
        <f t="shared" si="551"/>
        <v>8.27</v>
      </c>
      <c r="AC511" s="3">
        <f t="shared" si="575"/>
        <v>8.27</v>
      </c>
      <c r="AD511" s="3">
        <f t="shared" si="576"/>
        <v>0</v>
      </c>
      <c r="AE511" s="3">
        <f t="shared" si="577"/>
        <v>0</v>
      </c>
      <c r="AF511" s="3">
        <f t="shared" si="578"/>
        <v>0</v>
      </c>
      <c r="AG511" s="3">
        <f t="shared" si="552"/>
        <v>0</v>
      </c>
      <c r="AH511" s="3">
        <f t="shared" si="579"/>
        <v>0</v>
      </c>
      <c r="AI511" s="3">
        <f t="shared" si="580"/>
        <v>0</v>
      </c>
      <c r="AJ511" s="3">
        <f t="shared" si="553"/>
        <v>0</v>
      </c>
      <c r="AK511" s="3">
        <v>8.27</v>
      </c>
      <c r="AL511" s="3">
        <v>8.27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97</v>
      </c>
      <c r="AU511" s="3">
        <v>51</v>
      </c>
      <c r="AV511" s="3">
        <v>1</v>
      </c>
      <c r="AW511" s="3">
        <v>1</v>
      </c>
      <c r="AZ511" s="3">
        <v>1</v>
      </c>
      <c r="BA511" s="3">
        <v>1</v>
      </c>
      <c r="BB511" s="3">
        <v>1</v>
      </c>
      <c r="BC511" s="3">
        <v>9.84</v>
      </c>
      <c r="BD511" s="3" t="s">
        <v>3</v>
      </c>
      <c r="BE511" s="3" t="s">
        <v>3</v>
      </c>
      <c r="BF511" s="3" t="s">
        <v>3</v>
      </c>
      <c r="BG511" s="3" t="s">
        <v>3</v>
      </c>
      <c r="BH511" s="3">
        <v>3</v>
      </c>
      <c r="BI511" s="3">
        <v>2</v>
      </c>
      <c r="BJ511" s="3" t="s">
        <v>467</v>
      </c>
      <c r="BM511" s="3">
        <v>67</v>
      </c>
      <c r="BN511" s="3">
        <v>0</v>
      </c>
      <c r="BO511" s="3" t="s">
        <v>3</v>
      </c>
      <c r="BP511" s="3">
        <v>0</v>
      </c>
      <c r="BQ511" s="3">
        <v>40</v>
      </c>
      <c r="BR511" s="3">
        <v>0</v>
      </c>
      <c r="BS511" s="3">
        <v>1</v>
      </c>
      <c r="BT511" s="3">
        <v>1</v>
      </c>
      <c r="BU511" s="3">
        <v>1</v>
      </c>
      <c r="BV511" s="3">
        <v>1</v>
      </c>
      <c r="BW511" s="3">
        <v>1</v>
      </c>
      <c r="BX511" s="3">
        <v>1</v>
      </c>
      <c r="BY511" s="3" t="s">
        <v>3</v>
      </c>
      <c r="BZ511" s="3">
        <v>97</v>
      </c>
      <c r="CA511" s="3">
        <v>51</v>
      </c>
      <c r="CB511" s="3" t="s">
        <v>3</v>
      </c>
      <c r="CE511" s="3">
        <v>1566</v>
      </c>
      <c r="CF511" s="3">
        <v>0</v>
      </c>
      <c r="CG511" s="3">
        <v>0</v>
      </c>
      <c r="CM511" s="3">
        <v>0</v>
      </c>
      <c r="CN511" s="3" t="s">
        <v>3</v>
      </c>
      <c r="CO511" s="3">
        <v>0</v>
      </c>
      <c r="CP511" s="3">
        <f t="shared" si="554"/>
        <v>355258.54</v>
      </c>
      <c r="CQ511" s="3">
        <f t="shared" si="555"/>
        <v>81.38</v>
      </c>
      <c r="CR511" s="3">
        <f t="shared" si="581"/>
        <v>0</v>
      </c>
      <c r="CS511" s="3">
        <f t="shared" si="582"/>
        <v>0</v>
      </c>
      <c r="CT511" s="3">
        <f t="shared" si="556"/>
        <v>0</v>
      </c>
      <c r="CU511" s="3">
        <f t="shared" si="557"/>
        <v>0</v>
      </c>
      <c r="CV511" s="3">
        <f t="shared" si="558"/>
        <v>0</v>
      </c>
      <c r="CW511" s="3">
        <f t="shared" si="559"/>
        <v>0</v>
      </c>
      <c r="CX511" s="3">
        <f t="shared" si="560"/>
        <v>0</v>
      </c>
      <c r="CY511" s="3">
        <f t="shared" si="583"/>
        <v>0</v>
      </c>
      <c r="CZ511" s="3">
        <f t="shared" si="584"/>
        <v>0</v>
      </c>
      <c r="DC511" s="3" t="s">
        <v>3</v>
      </c>
      <c r="DD511" s="3" t="s">
        <v>3</v>
      </c>
      <c r="DE511" s="3" t="s">
        <v>3</v>
      </c>
      <c r="DF511" s="3" t="s">
        <v>3</v>
      </c>
      <c r="DG511" s="3" t="s">
        <v>3</v>
      </c>
      <c r="DH511" s="3" t="s">
        <v>3</v>
      </c>
      <c r="DI511" s="3" t="s">
        <v>3</v>
      </c>
      <c r="DJ511" s="3" t="s">
        <v>3</v>
      </c>
      <c r="DK511" s="3" t="s">
        <v>3</v>
      </c>
      <c r="DL511" s="3" t="s">
        <v>3</v>
      </c>
      <c r="DM511" s="3" t="s">
        <v>3</v>
      </c>
      <c r="DN511" s="3">
        <v>0</v>
      </c>
      <c r="DO511" s="3">
        <v>0</v>
      </c>
      <c r="DP511" s="3">
        <v>1</v>
      </c>
      <c r="DQ511" s="3">
        <v>1</v>
      </c>
      <c r="DU511" s="3">
        <v>1003</v>
      </c>
      <c r="DV511" s="3" t="s">
        <v>543</v>
      </c>
      <c r="DW511" s="3" t="s">
        <v>543</v>
      </c>
      <c r="DX511" s="3">
        <v>1</v>
      </c>
      <c r="DZ511" s="3" t="s">
        <v>3</v>
      </c>
      <c r="EA511" s="3" t="s">
        <v>3</v>
      </c>
      <c r="EB511" s="3" t="s">
        <v>3</v>
      </c>
      <c r="EC511" s="3" t="s">
        <v>3</v>
      </c>
      <c r="EE511" s="3">
        <v>55393971</v>
      </c>
      <c r="EF511" s="3">
        <v>40</v>
      </c>
      <c r="EG511" s="3" t="s">
        <v>31</v>
      </c>
      <c r="EH511" s="3">
        <v>0</v>
      </c>
      <c r="EI511" s="3" t="s">
        <v>3</v>
      </c>
      <c r="EJ511" s="3">
        <v>2</v>
      </c>
      <c r="EK511" s="3">
        <v>67</v>
      </c>
      <c r="EL511" s="3" t="s">
        <v>48</v>
      </c>
      <c r="EM511" s="3" t="s">
        <v>49</v>
      </c>
      <c r="EO511" s="3" t="s">
        <v>3</v>
      </c>
      <c r="EQ511" s="3">
        <v>1040</v>
      </c>
      <c r="ER511" s="3">
        <v>0</v>
      </c>
      <c r="ES511" s="3">
        <v>8.27</v>
      </c>
      <c r="ET511" s="3">
        <v>0</v>
      </c>
      <c r="EU511" s="3">
        <v>0</v>
      </c>
      <c r="EV511" s="3">
        <v>0</v>
      </c>
      <c r="EW511" s="3">
        <v>0</v>
      </c>
      <c r="EX511" s="3">
        <v>0</v>
      </c>
      <c r="EY511" s="3">
        <v>0</v>
      </c>
      <c r="EZ511" s="3">
        <v>5</v>
      </c>
      <c r="FC511" s="3">
        <v>1</v>
      </c>
      <c r="FD511" s="3">
        <v>18</v>
      </c>
      <c r="FF511" s="3">
        <v>97.34</v>
      </c>
      <c r="FQ511" s="3">
        <v>0</v>
      </c>
      <c r="FR511" s="3">
        <v>0</v>
      </c>
      <c r="FS511" s="3">
        <v>0</v>
      </c>
      <c r="FX511" s="3">
        <v>97</v>
      </c>
      <c r="FY511" s="3">
        <v>51</v>
      </c>
      <c r="GA511" s="3" t="s">
        <v>556</v>
      </c>
      <c r="GD511" s="3">
        <v>1</v>
      </c>
      <c r="GF511" s="3">
        <v>-2134288609</v>
      </c>
      <c r="GG511" s="3">
        <v>2</v>
      </c>
      <c r="GH511" s="3">
        <v>3</v>
      </c>
      <c r="GI511" s="3">
        <v>5</v>
      </c>
      <c r="GJ511" s="3">
        <v>0</v>
      </c>
      <c r="GK511" s="3">
        <v>0</v>
      </c>
      <c r="GL511" s="3">
        <f t="shared" si="561"/>
        <v>0</v>
      </c>
      <c r="GM511" s="3">
        <f t="shared" si="562"/>
        <v>355258.54</v>
      </c>
      <c r="GN511" s="3">
        <f t="shared" si="563"/>
        <v>0</v>
      </c>
      <c r="GO511" s="3">
        <f t="shared" si="564"/>
        <v>355258.54</v>
      </c>
      <c r="GP511" s="3">
        <f t="shared" si="565"/>
        <v>0</v>
      </c>
      <c r="GR511" s="3">
        <v>1</v>
      </c>
      <c r="GS511" s="3">
        <v>1</v>
      </c>
      <c r="GT511" s="3">
        <v>0</v>
      </c>
      <c r="GU511" s="3" t="s">
        <v>3</v>
      </c>
      <c r="GV511" s="3">
        <f t="shared" si="566"/>
        <v>0</v>
      </c>
      <c r="GW511" s="3">
        <v>1</v>
      </c>
      <c r="GX511" s="3">
        <f t="shared" si="567"/>
        <v>0</v>
      </c>
      <c r="HA511" s="3">
        <v>0</v>
      </c>
      <c r="HB511" s="3">
        <v>0</v>
      </c>
      <c r="HC511" s="3">
        <f t="shared" si="568"/>
        <v>0</v>
      </c>
      <c r="HE511" s="3" t="s">
        <v>547</v>
      </c>
      <c r="HF511" s="3" t="s">
        <v>35</v>
      </c>
      <c r="HM511" s="3" t="s">
        <v>3</v>
      </c>
      <c r="HN511" s="3" t="s">
        <v>3</v>
      </c>
      <c r="HO511" s="3" t="s">
        <v>3</v>
      </c>
      <c r="HP511" s="3" t="s">
        <v>3</v>
      </c>
      <c r="HQ511" s="3" t="s">
        <v>3</v>
      </c>
      <c r="HS511" s="3">
        <v>0</v>
      </c>
      <c r="IK511" s="3">
        <v>0</v>
      </c>
    </row>
    <row r="512" spans="1:255" x14ac:dyDescent="0.25">
      <c r="A512" s="2">
        <v>17</v>
      </c>
      <c r="B512" s="2">
        <v>1</v>
      </c>
      <c r="C512" s="2"/>
      <c r="D512" s="2"/>
      <c r="E512" s="2" t="s">
        <v>557</v>
      </c>
      <c r="F512" s="2" t="s">
        <v>558</v>
      </c>
      <c r="G512" s="2" t="s">
        <v>559</v>
      </c>
      <c r="H512" s="2" t="s">
        <v>543</v>
      </c>
      <c r="I512" s="2">
        <f>ROUND(850*1.02,9)</f>
        <v>867</v>
      </c>
      <c r="J512" s="2">
        <v>0</v>
      </c>
      <c r="K512" s="2">
        <f>ROUND(850*1.02,9)</f>
        <v>867</v>
      </c>
      <c r="L512" s="2"/>
      <c r="M512" s="2"/>
      <c r="N512" s="2"/>
      <c r="O512" s="2">
        <f t="shared" si="544"/>
        <v>10308.629999999999</v>
      </c>
      <c r="P512" s="2">
        <f t="shared" si="545"/>
        <v>10308.629999999999</v>
      </c>
      <c r="Q512" s="2">
        <f t="shared" si="571"/>
        <v>0</v>
      </c>
      <c r="R512" s="2">
        <f t="shared" si="572"/>
        <v>0</v>
      </c>
      <c r="S512" s="2">
        <f t="shared" si="546"/>
        <v>0</v>
      </c>
      <c r="T512" s="2">
        <f t="shared" si="547"/>
        <v>0</v>
      </c>
      <c r="U512" s="2">
        <f t="shared" si="548"/>
        <v>0</v>
      </c>
      <c r="V512" s="2">
        <f t="shared" si="549"/>
        <v>0</v>
      </c>
      <c r="W512" s="2">
        <f t="shared" si="550"/>
        <v>0</v>
      </c>
      <c r="X512" s="2">
        <f t="shared" si="573"/>
        <v>0</v>
      </c>
      <c r="Y512" s="2">
        <f t="shared" si="574"/>
        <v>0</v>
      </c>
      <c r="Z512" s="2"/>
      <c r="AA512" s="2">
        <v>55944368</v>
      </c>
      <c r="AB512" s="2">
        <f t="shared" si="551"/>
        <v>11.89</v>
      </c>
      <c r="AC512" s="2">
        <f t="shared" si="575"/>
        <v>11.89</v>
      </c>
      <c r="AD512" s="2">
        <f t="shared" si="576"/>
        <v>0</v>
      </c>
      <c r="AE512" s="2">
        <f t="shared" si="577"/>
        <v>0</v>
      </c>
      <c r="AF512" s="2">
        <f t="shared" si="578"/>
        <v>0</v>
      </c>
      <c r="AG512" s="2">
        <f t="shared" si="552"/>
        <v>0</v>
      </c>
      <c r="AH512" s="2">
        <f t="shared" si="579"/>
        <v>0</v>
      </c>
      <c r="AI512" s="2">
        <f t="shared" si="580"/>
        <v>0</v>
      </c>
      <c r="AJ512" s="2">
        <f t="shared" si="553"/>
        <v>0</v>
      </c>
      <c r="AK512" s="2">
        <v>11.89</v>
      </c>
      <c r="AL512" s="2">
        <v>11.89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2</v>
      </c>
      <c r="BJ512" s="2" t="s">
        <v>558</v>
      </c>
      <c r="BK512" s="2"/>
      <c r="BL512" s="2"/>
      <c r="BM512" s="2">
        <v>400005</v>
      </c>
      <c r="BN512" s="2">
        <v>0</v>
      </c>
      <c r="BO512" s="2" t="s">
        <v>3</v>
      </c>
      <c r="BP512" s="2">
        <v>0</v>
      </c>
      <c r="BQ512" s="2">
        <v>213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0</v>
      </c>
      <c r="CA512" s="2">
        <v>0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3</v>
      </c>
      <c r="CO512" s="2">
        <v>0</v>
      </c>
      <c r="CP512" s="2">
        <f t="shared" si="554"/>
        <v>10308.629999999999</v>
      </c>
      <c r="CQ512" s="2">
        <f t="shared" si="555"/>
        <v>11.89</v>
      </c>
      <c r="CR512" s="2">
        <f t="shared" si="581"/>
        <v>0</v>
      </c>
      <c r="CS512" s="2">
        <f t="shared" si="582"/>
        <v>0</v>
      </c>
      <c r="CT512" s="2">
        <f t="shared" si="556"/>
        <v>0</v>
      </c>
      <c r="CU512" s="2">
        <f t="shared" si="557"/>
        <v>0</v>
      </c>
      <c r="CV512" s="2">
        <f t="shared" si="558"/>
        <v>0</v>
      </c>
      <c r="CW512" s="2">
        <f t="shared" si="559"/>
        <v>0</v>
      </c>
      <c r="CX512" s="2">
        <f t="shared" si="560"/>
        <v>0</v>
      </c>
      <c r="CY512" s="2">
        <f t="shared" si="583"/>
        <v>0</v>
      </c>
      <c r="CZ512" s="2">
        <f t="shared" si="584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1003</v>
      </c>
      <c r="DV512" s="2" t="s">
        <v>543</v>
      </c>
      <c r="DW512" s="2" t="s">
        <v>543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55393902</v>
      </c>
      <c r="EF512" s="2">
        <v>213</v>
      </c>
      <c r="EG512" s="2" t="s">
        <v>544</v>
      </c>
      <c r="EH512" s="2">
        <v>0</v>
      </c>
      <c r="EI512" s="2" t="s">
        <v>3</v>
      </c>
      <c r="EJ512" s="2">
        <v>1</v>
      </c>
      <c r="EK512" s="2">
        <v>400005</v>
      </c>
      <c r="EL512" s="2" t="s">
        <v>544</v>
      </c>
      <c r="EM512" s="2" t="s">
        <v>545</v>
      </c>
      <c r="EN512" s="2"/>
      <c r="EO512" s="2" t="s">
        <v>3</v>
      </c>
      <c r="EP512" s="2"/>
      <c r="EQ512" s="2">
        <v>16</v>
      </c>
      <c r="ER512" s="2">
        <v>0</v>
      </c>
      <c r="ES512" s="2">
        <v>11.89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0</v>
      </c>
      <c r="FY512" s="2">
        <v>0</v>
      </c>
      <c r="FZ512" s="2"/>
      <c r="GA512" s="2" t="s">
        <v>560</v>
      </c>
      <c r="GB512" s="2"/>
      <c r="GC512" s="2"/>
      <c r="GD512" s="2">
        <v>1</v>
      </c>
      <c r="GE512" s="2"/>
      <c r="GF512" s="2">
        <v>-315918797</v>
      </c>
      <c r="GG512" s="2">
        <v>2</v>
      </c>
      <c r="GH512" s="2">
        <v>4</v>
      </c>
      <c r="GI512" s="2">
        <v>-2</v>
      </c>
      <c r="GJ512" s="2">
        <v>0</v>
      </c>
      <c r="GK512" s="2">
        <v>0</v>
      </c>
      <c r="GL512" s="2">
        <f t="shared" si="561"/>
        <v>0</v>
      </c>
      <c r="GM512" s="2">
        <f t="shared" si="562"/>
        <v>10308.629999999999</v>
      </c>
      <c r="GN512" s="2">
        <f t="shared" si="563"/>
        <v>0</v>
      </c>
      <c r="GO512" s="2">
        <f t="shared" si="564"/>
        <v>10308.629999999999</v>
      </c>
      <c r="GP512" s="2">
        <f t="shared" si="565"/>
        <v>0</v>
      </c>
      <c r="GQ512" s="2"/>
      <c r="GR512" s="2">
        <v>1</v>
      </c>
      <c r="GS512" s="2">
        <v>2</v>
      </c>
      <c r="GT512" s="2">
        <v>0</v>
      </c>
      <c r="GU512" s="2" t="s">
        <v>3</v>
      </c>
      <c r="GV512" s="2">
        <f t="shared" si="566"/>
        <v>0</v>
      </c>
      <c r="GW512" s="2">
        <v>1</v>
      </c>
      <c r="GX512" s="2">
        <f t="shared" si="567"/>
        <v>0</v>
      </c>
      <c r="GY512" s="2"/>
      <c r="GZ512" s="2"/>
      <c r="HA512" s="2">
        <v>0</v>
      </c>
      <c r="HB512" s="2">
        <v>0</v>
      </c>
      <c r="HC512" s="2">
        <f t="shared" si="568"/>
        <v>0</v>
      </c>
      <c r="HD512" s="2"/>
      <c r="HE512" s="2" t="s">
        <v>547</v>
      </c>
      <c r="HF512" s="2" t="s">
        <v>35</v>
      </c>
      <c r="HG512" s="2"/>
      <c r="HH512" s="2"/>
      <c r="HI512" s="2"/>
      <c r="HJ512" s="2"/>
      <c r="HK512" s="2"/>
      <c r="HL512" s="2"/>
      <c r="HM512" s="2" t="s">
        <v>3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5">
      <c r="A513" s="3">
        <v>17</v>
      </c>
      <c r="B513" s="3">
        <v>1</v>
      </c>
      <c r="E513" s="3" t="s">
        <v>557</v>
      </c>
      <c r="F513" s="3" t="s">
        <v>558</v>
      </c>
      <c r="G513" s="3" t="s">
        <v>559</v>
      </c>
      <c r="H513" s="3" t="s">
        <v>543</v>
      </c>
      <c r="I513" s="3">
        <f>ROUND(850*1.02,9)</f>
        <v>867</v>
      </c>
      <c r="J513" s="3">
        <v>0</v>
      </c>
      <c r="K513" s="3">
        <f>ROUND(850*1.02,9)</f>
        <v>867</v>
      </c>
      <c r="O513" s="3">
        <f t="shared" si="544"/>
        <v>101436.92</v>
      </c>
      <c r="P513" s="3">
        <f t="shared" si="545"/>
        <v>101436.92</v>
      </c>
      <c r="Q513" s="3">
        <f t="shared" si="571"/>
        <v>0</v>
      </c>
      <c r="R513" s="3">
        <f t="shared" si="572"/>
        <v>0</v>
      </c>
      <c r="S513" s="3">
        <f t="shared" si="546"/>
        <v>0</v>
      </c>
      <c r="T513" s="3">
        <f t="shared" si="547"/>
        <v>0</v>
      </c>
      <c r="U513" s="3">
        <f t="shared" si="548"/>
        <v>0</v>
      </c>
      <c r="V513" s="3">
        <f t="shared" si="549"/>
        <v>0</v>
      </c>
      <c r="W513" s="3">
        <f t="shared" si="550"/>
        <v>0</v>
      </c>
      <c r="X513" s="3">
        <f t="shared" si="573"/>
        <v>0</v>
      </c>
      <c r="Y513" s="3">
        <f t="shared" si="574"/>
        <v>0</v>
      </c>
      <c r="AA513" s="3">
        <v>55944370</v>
      </c>
      <c r="AB513" s="3">
        <f t="shared" si="551"/>
        <v>11.89</v>
      </c>
      <c r="AC513" s="3">
        <f t="shared" si="575"/>
        <v>11.89</v>
      </c>
      <c r="AD513" s="3">
        <f t="shared" si="576"/>
        <v>0</v>
      </c>
      <c r="AE513" s="3">
        <f t="shared" si="577"/>
        <v>0</v>
      </c>
      <c r="AF513" s="3">
        <f t="shared" si="578"/>
        <v>0</v>
      </c>
      <c r="AG513" s="3">
        <f t="shared" si="552"/>
        <v>0</v>
      </c>
      <c r="AH513" s="3">
        <f t="shared" si="579"/>
        <v>0</v>
      </c>
      <c r="AI513" s="3">
        <f t="shared" si="580"/>
        <v>0</v>
      </c>
      <c r="AJ513" s="3">
        <f t="shared" si="553"/>
        <v>0</v>
      </c>
      <c r="AK513" s="3">
        <v>11.89</v>
      </c>
      <c r="AL513" s="3">
        <v>11.89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1</v>
      </c>
      <c r="AW513" s="3">
        <v>1</v>
      </c>
      <c r="AZ513" s="3">
        <v>1</v>
      </c>
      <c r="BA513" s="3">
        <v>1</v>
      </c>
      <c r="BB513" s="3">
        <v>1</v>
      </c>
      <c r="BC513" s="3">
        <v>9.84</v>
      </c>
      <c r="BD513" s="3" t="s">
        <v>3</v>
      </c>
      <c r="BE513" s="3" t="s">
        <v>3</v>
      </c>
      <c r="BF513" s="3" t="s">
        <v>3</v>
      </c>
      <c r="BG513" s="3" t="s">
        <v>3</v>
      </c>
      <c r="BH513" s="3">
        <v>3</v>
      </c>
      <c r="BI513" s="3">
        <v>2</v>
      </c>
      <c r="BJ513" s="3" t="s">
        <v>558</v>
      </c>
      <c r="BM513" s="3">
        <v>400005</v>
      </c>
      <c r="BN513" s="3">
        <v>0</v>
      </c>
      <c r="BO513" s="3" t="s">
        <v>3</v>
      </c>
      <c r="BP513" s="3">
        <v>0</v>
      </c>
      <c r="BQ513" s="3">
        <v>213</v>
      </c>
      <c r="BR513" s="3">
        <v>0</v>
      </c>
      <c r="BS513" s="3">
        <v>1</v>
      </c>
      <c r="BT513" s="3">
        <v>1</v>
      </c>
      <c r="BU513" s="3">
        <v>1</v>
      </c>
      <c r="BV513" s="3">
        <v>1</v>
      </c>
      <c r="BW513" s="3">
        <v>1</v>
      </c>
      <c r="BX513" s="3">
        <v>1</v>
      </c>
      <c r="BY513" s="3" t="s">
        <v>3</v>
      </c>
      <c r="BZ513" s="3">
        <v>0</v>
      </c>
      <c r="CA513" s="3">
        <v>0</v>
      </c>
      <c r="CB513" s="3" t="s">
        <v>3</v>
      </c>
      <c r="CE513" s="3">
        <v>1566</v>
      </c>
      <c r="CF513" s="3">
        <v>0</v>
      </c>
      <c r="CG513" s="3">
        <v>0</v>
      </c>
      <c r="CM513" s="3">
        <v>0</v>
      </c>
      <c r="CN513" s="3" t="s">
        <v>3</v>
      </c>
      <c r="CO513" s="3">
        <v>0</v>
      </c>
      <c r="CP513" s="3">
        <f t="shared" si="554"/>
        <v>101436.92</v>
      </c>
      <c r="CQ513" s="3">
        <f t="shared" si="555"/>
        <v>117</v>
      </c>
      <c r="CR513" s="3">
        <f t="shared" si="581"/>
        <v>0</v>
      </c>
      <c r="CS513" s="3">
        <f t="shared" si="582"/>
        <v>0</v>
      </c>
      <c r="CT513" s="3">
        <f t="shared" si="556"/>
        <v>0</v>
      </c>
      <c r="CU513" s="3">
        <f t="shared" si="557"/>
        <v>0</v>
      </c>
      <c r="CV513" s="3">
        <f t="shared" si="558"/>
        <v>0</v>
      </c>
      <c r="CW513" s="3">
        <f t="shared" si="559"/>
        <v>0</v>
      </c>
      <c r="CX513" s="3">
        <f t="shared" si="560"/>
        <v>0</v>
      </c>
      <c r="CY513" s="3">
        <f t="shared" si="583"/>
        <v>0</v>
      </c>
      <c r="CZ513" s="3">
        <f t="shared" si="584"/>
        <v>0</v>
      </c>
      <c r="DC513" s="3" t="s">
        <v>3</v>
      </c>
      <c r="DD513" s="3" t="s">
        <v>3</v>
      </c>
      <c r="DE513" s="3" t="s">
        <v>3</v>
      </c>
      <c r="DF513" s="3" t="s">
        <v>3</v>
      </c>
      <c r="DG513" s="3" t="s">
        <v>3</v>
      </c>
      <c r="DH513" s="3" t="s">
        <v>3</v>
      </c>
      <c r="DI513" s="3" t="s">
        <v>3</v>
      </c>
      <c r="DJ513" s="3" t="s">
        <v>3</v>
      </c>
      <c r="DK513" s="3" t="s">
        <v>3</v>
      </c>
      <c r="DL513" s="3" t="s">
        <v>3</v>
      </c>
      <c r="DM513" s="3" t="s">
        <v>3</v>
      </c>
      <c r="DN513" s="3">
        <v>0</v>
      </c>
      <c r="DO513" s="3">
        <v>0</v>
      </c>
      <c r="DP513" s="3">
        <v>1</v>
      </c>
      <c r="DQ513" s="3">
        <v>1</v>
      </c>
      <c r="DU513" s="3">
        <v>1003</v>
      </c>
      <c r="DV513" s="3" t="s">
        <v>543</v>
      </c>
      <c r="DW513" s="3" t="s">
        <v>543</v>
      </c>
      <c r="DX513" s="3">
        <v>1</v>
      </c>
      <c r="DZ513" s="3" t="s">
        <v>3</v>
      </c>
      <c r="EA513" s="3" t="s">
        <v>3</v>
      </c>
      <c r="EB513" s="3" t="s">
        <v>3</v>
      </c>
      <c r="EC513" s="3" t="s">
        <v>3</v>
      </c>
      <c r="EE513" s="3">
        <v>55393902</v>
      </c>
      <c r="EF513" s="3">
        <v>213</v>
      </c>
      <c r="EG513" s="3" t="s">
        <v>544</v>
      </c>
      <c r="EH513" s="3">
        <v>0</v>
      </c>
      <c r="EI513" s="3" t="s">
        <v>3</v>
      </c>
      <c r="EJ513" s="3">
        <v>1</v>
      </c>
      <c r="EK513" s="3">
        <v>400005</v>
      </c>
      <c r="EL513" s="3" t="s">
        <v>544</v>
      </c>
      <c r="EM513" s="3" t="s">
        <v>545</v>
      </c>
      <c r="EO513" s="3" t="s">
        <v>3</v>
      </c>
      <c r="EQ513" s="3">
        <v>16</v>
      </c>
      <c r="ER513" s="3">
        <v>0</v>
      </c>
      <c r="ES513" s="3">
        <v>11.89</v>
      </c>
      <c r="ET513" s="3">
        <v>0</v>
      </c>
      <c r="EU513" s="3">
        <v>0</v>
      </c>
      <c r="EV513" s="3">
        <v>0</v>
      </c>
      <c r="EW513" s="3">
        <v>0</v>
      </c>
      <c r="EX513" s="3">
        <v>0</v>
      </c>
      <c r="EY513" s="3">
        <v>0</v>
      </c>
      <c r="EZ513" s="3">
        <v>5</v>
      </c>
      <c r="FC513" s="3">
        <v>1</v>
      </c>
      <c r="FD513" s="3">
        <v>18</v>
      </c>
      <c r="FF513" s="3">
        <v>140</v>
      </c>
      <c r="FQ513" s="3">
        <v>0</v>
      </c>
      <c r="FR513" s="3">
        <v>0</v>
      </c>
      <c r="FS513" s="3">
        <v>0</v>
      </c>
      <c r="FX513" s="3">
        <v>0</v>
      </c>
      <c r="FY513" s="3">
        <v>0</v>
      </c>
      <c r="GA513" s="3" t="s">
        <v>560</v>
      </c>
      <c r="GD513" s="3">
        <v>1</v>
      </c>
      <c r="GF513" s="3">
        <v>-315918797</v>
      </c>
      <c r="GG513" s="3">
        <v>2</v>
      </c>
      <c r="GH513" s="3">
        <v>3</v>
      </c>
      <c r="GI513" s="3">
        <v>3</v>
      </c>
      <c r="GJ513" s="3">
        <v>0</v>
      </c>
      <c r="GK513" s="3">
        <v>0</v>
      </c>
      <c r="GL513" s="3">
        <f t="shared" si="561"/>
        <v>0</v>
      </c>
      <c r="GM513" s="3">
        <f t="shared" si="562"/>
        <v>101436.92</v>
      </c>
      <c r="GN513" s="3">
        <f t="shared" si="563"/>
        <v>0</v>
      </c>
      <c r="GO513" s="3">
        <f t="shared" si="564"/>
        <v>101436.92</v>
      </c>
      <c r="GP513" s="3">
        <f t="shared" si="565"/>
        <v>0</v>
      </c>
      <c r="GR513" s="3">
        <v>1</v>
      </c>
      <c r="GS513" s="3">
        <v>1</v>
      </c>
      <c r="GT513" s="3">
        <v>0</v>
      </c>
      <c r="GU513" s="3" t="s">
        <v>3</v>
      </c>
      <c r="GV513" s="3">
        <f t="shared" si="566"/>
        <v>0</v>
      </c>
      <c r="GW513" s="3">
        <v>1</v>
      </c>
      <c r="GX513" s="3">
        <f t="shared" si="567"/>
        <v>0</v>
      </c>
      <c r="HA513" s="3">
        <v>0</v>
      </c>
      <c r="HB513" s="3">
        <v>0</v>
      </c>
      <c r="HC513" s="3">
        <f t="shared" si="568"/>
        <v>0</v>
      </c>
      <c r="HE513" s="3" t="s">
        <v>547</v>
      </c>
      <c r="HF513" s="3" t="s">
        <v>35</v>
      </c>
      <c r="HM513" s="3" t="s">
        <v>3</v>
      </c>
      <c r="HN513" s="3" t="s">
        <v>3</v>
      </c>
      <c r="HO513" s="3" t="s">
        <v>3</v>
      </c>
      <c r="HP513" s="3" t="s">
        <v>3</v>
      </c>
      <c r="HQ513" s="3" t="s">
        <v>3</v>
      </c>
      <c r="HS513" s="3">
        <v>0</v>
      </c>
      <c r="IK513" s="3">
        <v>0</v>
      </c>
    </row>
    <row r="514" spans="1:255" x14ac:dyDescent="0.25">
      <c r="A514" s="2">
        <v>17</v>
      </c>
      <c r="B514" s="2">
        <v>1</v>
      </c>
      <c r="C514" s="2"/>
      <c r="D514" s="2"/>
      <c r="E514" s="2" t="s">
        <v>561</v>
      </c>
      <c r="F514" s="2" t="s">
        <v>562</v>
      </c>
      <c r="G514" s="2" t="s">
        <v>563</v>
      </c>
      <c r="H514" s="2" t="s">
        <v>543</v>
      </c>
      <c r="I514" s="2">
        <f>ROUND(350*1.02,9)</f>
        <v>357</v>
      </c>
      <c r="J514" s="2">
        <v>0</v>
      </c>
      <c r="K514" s="2">
        <f>ROUND(350*1.02,9)</f>
        <v>357</v>
      </c>
      <c r="L514" s="2"/>
      <c r="M514" s="2"/>
      <c r="N514" s="2"/>
      <c r="O514" s="2">
        <f t="shared" si="544"/>
        <v>2531.13</v>
      </c>
      <c r="P514" s="2">
        <f t="shared" si="545"/>
        <v>2531.13</v>
      </c>
      <c r="Q514" s="2">
        <f t="shared" si="571"/>
        <v>0</v>
      </c>
      <c r="R514" s="2">
        <f t="shared" si="572"/>
        <v>0</v>
      </c>
      <c r="S514" s="2">
        <f t="shared" si="546"/>
        <v>0</v>
      </c>
      <c r="T514" s="2">
        <f t="shared" si="547"/>
        <v>0</v>
      </c>
      <c r="U514" s="2">
        <f t="shared" si="548"/>
        <v>0</v>
      </c>
      <c r="V514" s="2">
        <f t="shared" si="549"/>
        <v>0</v>
      </c>
      <c r="W514" s="2">
        <f t="shared" si="550"/>
        <v>0</v>
      </c>
      <c r="X514" s="2">
        <f t="shared" si="573"/>
        <v>0</v>
      </c>
      <c r="Y514" s="2">
        <f t="shared" si="574"/>
        <v>0</v>
      </c>
      <c r="Z514" s="2"/>
      <c r="AA514" s="2">
        <v>55944368</v>
      </c>
      <c r="AB514" s="2">
        <f t="shared" si="551"/>
        <v>7.09</v>
      </c>
      <c r="AC514" s="2">
        <f t="shared" si="575"/>
        <v>7.09</v>
      </c>
      <c r="AD514" s="2">
        <f t="shared" si="576"/>
        <v>0</v>
      </c>
      <c r="AE514" s="2">
        <f t="shared" si="577"/>
        <v>0</v>
      </c>
      <c r="AF514" s="2">
        <f t="shared" si="578"/>
        <v>0</v>
      </c>
      <c r="AG514" s="2">
        <f t="shared" si="552"/>
        <v>0</v>
      </c>
      <c r="AH514" s="2">
        <f t="shared" si="579"/>
        <v>0</v>
      </c>
      <c r="AI514" s="2">
        <f t="shared" si="580"/>
        <v>0</v>
      </c>
      <c r="AJ514" s="2">
        <f t="shared" si="553"/>
        <v>0</v>
      </c>
      <c r="AK514" s="2">
        <v>7.09</v>
      </c>
      <c r="AL514" s="2">
        <v>7.09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2</v>
      </c>
      <c r="BJ514" s="2" t="s">
        <v>562</v>
      </c>
      <c r="BK514" s="2"/>
      <c r="BL514" s="2"/>
      <c r="BM514" s="2">
        <v>400005</v>
      </c>
      <c r="BN514" s="2">
        <v>0</v>
      </c>
      <c r="BO514" s="2" t="s">
        <v>3</v>
      </c>
      <c r="BP514" s="2">
        <v>0</v>
      </c>
      <c r="BQ514" s="2">
        <v>213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0</v>
      </c>
      <c r="CA514" s="2">
        <v>0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3</v>
      </c>
      <c r="CO514" s="2">
        <v>0</v>
      </c>
      <c r="CP514" s="2">
        <f t="shared" si="554"/>
        <v>2531.13</v>
      </c>
      <c r="CQ514" s="2">
        <f t="shared" si="555"/>
        <v>7.09</v>
      </c>
      <c r="CR514" s="2">
        <f t="shared" si="581"/>
        <v>0</v>
      </c>
      <c r="CS514" s="2">
        <f t="shared" si="582"/>
        <v>0</v>
      </c>
      <c r="CT514" s="2">
        <f t="shared" si="556"/>
        <v>0</v>
      </c>
      <c r="CU514" s="2">
        <f t="shared" si="557"/>
        <v>0</v>
      </c>
      <c r="CV514" s="2">
        <f t="shared" si="558"/>
        <v>0</v>
      </c>
      <c r="CW514" s="2">
        <f t="shared" si="559"/>
        <v>0</v>
      </c>
      <c r="CX514" s="2">
        <f t="shared" si="560"/>
        <v>0</v>
      </c>
      <c r="CY514" s="2">
        <f t="shared" si="583"/>
        <v>0</v>
      </c>
      <c r="CZ514" s="2">
        <f t="shared" si="584"/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1003</v>
      </c>
      <c r="DV514" s="2" t="s">
        <v>543</v>
      </c>
      <c r="DW514" s="2" t="s">
        <v>543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55393902</v>
      </c>
      <c r="EF514" s="2">
        <v>213</v>
      </c>
      <c r="EG514" s="2" t="s">
        <v>544</v>
      </c>
      <c r="EH514" s="2">
        <v>0</v>
      </c>
      <c r="EI514" s="2" t="s">
        <v>3</v>
      </c>
      <c r="EJ514" s="2">
        <v>1</v>
      </c>
      <c r="EK514" s="2">
        <v>400005</v>
      </c>
      <c r="EL514" s="2" t="s">
        <v>544</v>
      </c>
      <c r="EM514" s="2" t="s">
        <v>545</v>
      </c>
      <c r="EN514" s="2"/>
      <c r="EO514" s="2" t="s">
        <v>3</v>
      </c>
      <c r="EP514" s="2"/>
      <c r="EQ514" s="2">
        <v>16</v>
      </c>
      <c r="ER514" s="2">
        <v>0</v>
      </c>
      <c r="ES514" s="2">
        <v>7.09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0</v>
      </c>
      <c r="FY514" s="2">
        <v>0</v>
      </c>
      <c r="FZ514" s="2"/>
      <c r="GA514" s="2" t="s">
        <v>564</v>
      </c>
      <c r="GB514" s="2"/>
      <c r="GC514" s="2"/>
      <c r="GD514" s="2">
        <v>1</v>
      </c>
      <c r="GE514" s="2"/>
      <c r="GF514" s="2">
        <v>1211322361</v>
      </c>
      <c r="GG514" s="2">
        <v>2</v>
      </c>
      <c r="GH514" s="2">
        <v>4</v>
      </c>
      <c r="GI514" s="2">
        <v>-2</v>
      </c>
      <c r="GJ514" s="2">
        <v>0</v>
      </c>
      <c r="GK514" s="2">
        <v>0</v>
      </c>
      <c r="GL514" s="2">
        <f t="shared" si="561"/>
        <v>0</v>
      </c>
      <c r="GM514" s="2">
        <f t="shared" si="562"/>
        <v>2531.13</v>
      </c>
      <c r="GN514" s="2">
        <f t="shared" si="563"/>
        <v>0</v>
      </c>
      <c r="GO514" s="2">
        <f t="shared" si="564"/>
        <v>2531.13</v>
      </c>
      <c r="GP514" s="2">
        <f t="shared" si="565"/>
        <v>0</v>
      </c>
      <c r="GQ514" s="2"/>
      <c r="GR514" s="2">
        <v>1</v>
      </c>
      <c r="GS514" s="2">
        <v>2</v>
      </c>
      <c r="GT514" s="2">
        <v>0</v>
      </c>
      <c r="GU514" s="2" t="s">
        <v>3</v>
      </c>
      <c r="GV514" s="2">
        <f t="shared" si="566"/>
        <v>0</v>
      </c>
      <c r="GW514" s="2">
        <v>1</v>
      </c>
      <c r="GX514" s="2">
        <f t="shared" si="567"/>
        <v>0</v>
      </c>
      <c r="GY514" s="2"/>
      <c r="GZ514" s="2"/>
      <c r="HA514" s="2">
        <v>0</v>
      </c>
      <c r="HB514" s="2">
        <v>0</v>
      </c>
      <c r="HC514" s="2">
        <f t="shared" si="568"/>
        <v>0</v>
      </c>
      <c r="HD514" s="2"/>
      <c r="HE514" s="2" t="s">
        <v>547</v>
      </c>
      <c r="HF514" s="2" t="s">
        <v>35</v>
      </c>
      <c r="HG514" s="2"/>
      <c r="HH514" s="2"/>
      <c r="HI514" s="2"/>
      <c r="HJ514" s="2"/>
      <c r="HK514" s="2"/>
      <c r="HL514" s="2"/>
      <c r="HM514" s="2" t="s">
        <v>3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5">
      <c r="A515" s="3">
        <v>17</v>
      </c>
      <c r="B515" s="3">
        <v>1</v>
      </c>
      <c r="E515" s="3" t="s">
        <v>561</v>
      </c>
      <c r="F515" s="3" t="s">
        <v>562</v>
      </c>
      <c r="G515" s="3" t="s">
        <v>563</v>
      </c>
      <c r="H515" s="3" t="s">
        <v>543</v>
      </c>
      <c r="I515" s="3">
        <f>ROUND(350*1.02,9)</f>
        <v>357</v>
      </c>
      <c r="J515" s="3">
        <v>0</v>
      </c>
      <c r="K515" s="3">
        <f>ROUND(350*1.02,9)</f>
        <v>357</v>
      </c>
      <c r="O515" s="3">
        <f t="shared" si="544"/>
        <v>24906.32</v>
      </c>
      <c r="P515" s="3">
        <f t="shared" si="545"/>
        <v>24906.32</v>
      </c>
      <c r="Q515" s="3">
        <f t="shared" si="571"/>
        <v>0</v>
      </c>
      <c r="R515" s="3">
        <f t="shared" si="572"/>
        <v>0</v>
      </c>
      <c r="S515" s="3">
        <f t="shared" si="546"/>
        <v>0</v>
      </c>
      <c r="T515" s="3">
        <f t="shared" si="547"/>
        <v>0</v>
      </c>
      <c r="U515" s="3">
        <f t="shared" si="548"/>
        <v>0</v>
      </c>
      <c r="V515" s="3">
        <f t="shared" si="549"/>
        <v>0</v>
      </c>
      <c r="W515" s="3">
        <f t="shared" si="550"/>
        <v>0</v>
      </c>
      <c r="X515" s="3">
        <f t="shared" si="573"/>
        <v>0</v>
      </c>
      <c r="Y515" s="3">
        <f t="shared" si="574"/>
        <v>0</v>
      </c>
      <c r="AA515" s="3">
        <v>55944370</v>
      </c>
      <c r="AB515" s="3">
        <f t="shared" si="551"/>
        <v>7.09</v>
      </c>
      <c r="AC515" s="3">
        <f t="shared" si="575"/>
        <v>7.09</v>
      </c>
      <c r="AD515" s="3">
        <f t="shared" si="576"/>
        <v>0</v>
      </c>
      <c r="AE515" s="3">
        <f t="shared" si="577"/>
        <v>0</v>
      </c>
      <c r="AF515" s="3">
        <f t="shared" si="578"/>
        <v>0</v>
      </c>
      <c r="AG515" s="3">
        <f t="shared" si="552"/>
        <v>0</v>
      </c>
      <c r="AH515" s="3">
        <f t="shared" si="579"/>
        <v>0</v>
      </c>
      <c r="AI515" s="3">
        <f t="shared" si="580"/>
        <v>0</v>
      </c>
      <c r="AJ515" s="3">
        <f t="shared" si="553"/>
        <v>0</v>
      </c>
      <c r="AK515" s="3">
        <v>7.09</v>
      </c>
      <c r="AL515" s="3">
        <v>7.09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1</v>
      </c>
      <c r="AW515" s="3">
        <v>1</v>
      </c>
      <c r="AZ515" s="3">
        <v>1</v>
      </c>
      <c r="BA515" s="3">
        <v>1</v>
      </c>
      <c r="BB515" s="3">
        <v>1</v>
      </c>
      <c r="BC515" s="3">
        <v>9.84</v>
      </c>
      <c r="BD515" s="3" t="s">
        <v>3</v>
      </c>
      <c r="BE515" s="3" t="s">
        <v>3</v>
      </c>
      <c r="BF515" s="3" t="s">
        <v>3</v>
      </c>
      <c r="BG515" s="3" t="s">
        <v>3</v>
      </c>
      <c r="BH515" s="3">
        <v>3</v>
      </c>
      <c r="BI515" s="3">
        <v>2</v>
      </c>
      <c r="BJ515" s="3" t="s">
        <v>562</v>
      </c>
      <c r="BM515" s="3">
        <v>400005</v>
      </c>
      <c r="BN515" s="3">
        <v>0</v>
      </c>
      <c r="BO515" s="3" t="s">
        <v>3</v>
      </c>
      <c r="BP515" s="3">
        <v>0</v>
      </c>
      <c r="BQ515" s="3">
        <v>213</v>
      </c>
      <c r="BR515" s="3">
        <v>0</v>
      </c>
      <c r="BS515" s="3">
        <v>1</v>
      </c>
      <c r="BT515" s="3">
        <v>1</v>
      </c>
      <c r="BU515" s="3">
        <v>1</v>
      </c>
      <c r="BV515" s="3">
        <v>1</v>
      </c>
      <c r="BW515" s="3">
        <v>1</v>
      </c>
      <c r="BX515" s="3">
        <v>1</v>
      </c>
      <c r="BY515" s="3" t="s">
        <v>3</v>
      </c>
      <c r="BZ515" s="3">
        <v>0</v>
      </c>
      <c r="CA515" s="3">
        <v>0</v>
      </c>
      <c r="CB515" s="3" t="s">
        <v>3</v>
      </c>
      <c r="CE515" s="3">
        <v>1566</v>
      </c>
      <c r="CF515" s="3">
        <v>0</v>
      </c>
      <c r="CG515" s="3">
        <v>0</v>
      </c>
      <c r="CM515" s="3">
        <v>0</v>
      </c>
      <c r="CN515" s="3" t="s">
        <v>3</v>
      </c>
      <c r="CO515" s="3">
        <v>0</v>
      </c>
      <c r="CP515" s="3">
        <f t="shared" si="554"/>
        <v>24906.32</v>
      </c>
      <c r="CQ515" s="3">
        <f t="shared" si="555"/>
        <v>69.77</v>
      </c>
      <c r="CR515" s="3">
        <f t="shared" si="581"/>
        <v>0</v>
      </c>
      <c r="CS515" s="3">
        <f t="shared" si="582"/>
        <v>0</v>
      </c>
      <c r="CT515" s="3">
        <f t="shared" si="556"/>
        <v>0</v>
      </c>
      <c r="CU515" s="3">
        <f t="shared" si="557"/>
        <v>0</v>
      </c>
      <c r="CV515" s="3">
        <f t="shared" si="558"/>
        <v>0</v>
      </c>
      <c r="CW515" s="3">
        <f t="shared" si="559"/>
        <v>0</v>
      </c>
      <c r="CX515" s="3">
        <f t="shared" si="560"/>
        <v>0</v>
      </c>
      <c r="CY515" s="3">
        <f t="shared" si="583"/>
        <v>0</v>
      </c>
      <c r="CZ515" s="3">
        <f t="shared" si="584"/>
        <v>0</v>
      </c>
      <c r="DC515" s="3" t="s">
        <v>3</v>
      </c>
      <c r="DD515" s="3" t="s">
        <v>3</v>
      </c>
      <c r="DE515" s="3" t="s">
        <v>3</v>
      </c>
      <c r="DF515" s="3" t="s">
        <v>3</v>
      </c>
      <c r="DG515" s="3" t="s">
        <v>3</v>
      </c>
      <c r="DH515" s="3" t="s">
        <v>3</v>
      </c>
      <c r="DI515" s="3" t="s">
        <v>3</v>
      </c>
      <c r="DJ515" s="3" t="s">
        <v>3</v>
      </c>
      <c r="DK515" s="3" t="s">
        <v>3</v>
      </c>
      <c r="DL515" s="3" t="s">
        <v>3</v>
      </c>
      <c r="DM515" s="3" t="s">
        <v>3</v>
      </c>
      <c r="DN515" s="3">
        <v>0</v>
      </c>
      <c r="DO515" s="3">
        <v>0</v>
      </c>
      <c r="DP515" s="3">
        <v>1</v>
      </c>
      <c r="DQ515" s="3">
        <v>1</v>
      </c>
      <c r="DU515" s="3">
        <v>1003</v>
      </c>
      <c r="DV515" s="3" t="s">
        <v>543</v>
      </c>
      <c r="DW515" s="3" t="s">
        <v>543</v>
      </c>
      <c r="DX515" s="3">
        <v>1</v>
      </c>
      <c r="DZ515" s="3" t="s">
        <v>3</v>
      </c>
      <c r="EA515" s="3" t="s">
        <v>3</v>
      </c>
      <c r="EB515" s="3" t="s">
        <v>3</v>
      </c>
      <c r="EC515" s="3" t="s">
        <v>3</v>
      </c>
      <c r="EE515" s="3">
        <v>55393902</v>
      </c>
      <c r="EF515" s="3">
        <v>213</v>
      </c>
      <c r="EG515" s="3" t="s">
        <v>544</v>
      </c>
      <c r="EH515" s="3">
        <v>0</v>
      </c>
      <c r="EI515" s="3" t="s">
        <v>3</v>
      </c>
      <c r="EJ515" s="3">
        <v>1</v>
      </c>
      <c r="EK515" s="3">
        <v>400005</v>
      </c>
      <c r="EL515" s="3" t="s">
        <v>544</v>
      </c>
      <c r="EM515" s="3" t="s">
        <v>545</v>
      </c>
      <c r="EO515" s="3" t="s">
        <v>3</v>
      </c>
      <c r="EQ515" s="3">
        <v>16</v>
      </c>
      <c r="ER515" s="3">
        <v>0</v>
      </c>
      <c r="ES515" s="3">
        <v>7.09</v>
      </c>
      <c r="ET515" s="3">
        <v>0</v>
      </c>
      <c r="EU515" s="3">
        <v>0</v>
      </c>
      <c r="EV515" s="3">
        <v>0</v>
      </c>
      <c r="EW515" s="3">
        <v>0</v>
      </c>
      <c r="EX515" s="3">
        <v>0</v>
      </c>
      <c r="EY515" s="3">
        <v>0</v>
      </c>
      <c r="EZ515" s="3">
        <v>5</v>
      </c>
      <c r="FC515" s="3">
        <v>1</v>
      </c>
      <c r="FD515" s="3">
        <v>18</v>
      </c>
      <c r="FF515" s="3">
        <v>83.42</v>
      </c>
      <c r="FQ515" s="3">
        <v>0</v>
      </c>
      <c r="FR515" s="3">
        <v>0</v>
      </c>
      <c r="FS515" s="3">
        <v>0</v>
      </c>
      <c r="FX515" s="3">
        <v>0</v>
      </c>
      <c r="FY515" s="3">
        <v>0</v>
      </c>
      <c r="GA515" s="3" t="s">
        <v>564</v>
      </c>
      <c r="GD515" s="3">
        <v>1</v>
      </c>
      <c r="GF515" s="3">
        <v>1211322361</v>
      </c>
      <c r="GG515" s="3">
        <v>2</v>
      </c>
      <c r="GH515" s="3">
        <v>3</v>
      </c>
      <c r="GI515" s="3">
        <v>3</v>
      </c>
      <c r="GJ515" s="3">
        <v>0</v>
      </c>
      <c r="GK515" s="3">
        <v>0</v>
      </c>
      <c r="GL515" s="3">
        <f t="shared" si="561"/>
        <v>0</v>
      </c>
      <c r="GM515" s="3">
        <f t="shared" si="562"/>
        <v>24906.32</v>
      </c>
      <c r="GN515" s="3">
        <f t="shared" si="563"/>
        <v>0</v>
      </c>
      <c r="GO515" s="3">
        <f t="shared" si="564"/>
        <v>24906.32</v>
      </c>
      <c r="GP515" s="3">
        <f t="shared" si="565"/>
        <v>0</v>
      </c>
      <c r="GR515" s="3">
        <v>1</v>
      </c>
      <c r="GS515" s="3">
        <v>1</v>
      </c>
      <c r="GT515" s="3">
        <v>0</v>
      </c>
      <c r="GU515" s="3" t="s">
        <v>3</v>
      </c>
      <c r="GV515" s="3">
        <f t="shared" si="566"/>
        <v>0</v>
      </c>
      <c r="GW515" s="3">
        <v>1</v>
      </c>
      <c r="GX515" s="3">
        <f t="shared" si="567"/>
        <v>0</v>
      </c>
      <c r="HA515" s="3">
        <v>0</v>
      </c>
      <c r="HB515" s="3">
        <v>0</v>
      </c>
      <c r="HC515" s="3">
        <f t="shared" si="568"/>
        <v>0</v>
      </c>
      <c r="HE515" s="3" t="s">
        <v>547</v>
      </c>
      <c r="HF515" s="3" t="s">
        <v>35</v>
      </c>
      <c r="HM515" s="3" t="s">
        <v>3</v>
      </c>
      <c r="HN515" s="3" t="s">
        <v>3</v>
      </c>
      <c r="HO515" s="3" t="s">
        <v>3</v>
      </c>
      <c r="HP515" s="3" t="s">
        <v>3</v>
      </c>
      <c r="HQ515" s="3" t="s">
        <v>3</v>
      </c>
      <c r="HS515" s="3">
        <v>0</v>
      </c>
      <c r="IK515" s="3">
        <v>0</v>
      </c>
    </row>
    <row r="516" spans="1:255" x14ac:dyDescent="0.25">
      <c r="A516" s="2">
        <v>17</v>
      </c>
      <c r="B516" s="2">
        <v>1</v>
      </c>
      <c r="C516" s="2"/>
      <c r="D516" s="2"/>
      <c r="E516" s="2" t="s">
        <v>3</v>
      </c>
      <c r="F516" s="2" t="s">
        <v>565</v>
      </c>
      <c r="G516" s="2" t="s">
        <v>566</v>
      </c>
      <c r="H516" s="2" t="s">
        <v>543</v>
      </c>
      <c r="I516" s="2">
        <v>0</v>
      </c>
      <c r="J516" s="2">
        <v>0</v>
      </c>
      <c r="K516" s="2">
        <v>0</v>
      </c>
      <c r="L516" s="2"/>
      <c r="M516" s="2"/>
      <c r="N516" s="2"/>
      <c r="O516" s="2">
        <f t="shared" si="544"/>
        <v>0</v>
      </c>
      <c r="P516" s="2">
        <f t="shared" si="545"/>
        <v>0</v>
      </c>
      <c r="Q516" s="2">
        <f t="shared" si="571"/>
        <v>0</v>
      </c>
      <c r="R516" s="2">
        <f t="shared" si="572"/>
        <v>0</v>
      </c>
      <c r="S516" s="2">
        <f t="shared" si="546"/>
        <v>0</v>
      </c>
      <c r="T516" s="2">
        <f t="shared" si="547"/>
        <v>0</v>
      </c>
      <c r="U516" s="2">
        <f t="shared" si="548"/>
        <v>0</v>
      </c>
      <c r="V516" s="2">
        <f t="shared" si="549"/>
        <v>0</v>
      </c>
      <c r="W516" s="2">
        <f t="shared" si="550"/>
        <v>0</v>
      </c>
      <c r="X516" s="2">
        <f t="shared" si="573"/>
        <v>0</v>
      </c>
      <c r="Y516" s="2">
        <f t="shared" si="574"/>
        <v>0</v>
      </c>
      <c r="Z516" s="2"/>
      <c r="AA516" s="2">
        <v>-1</v>
      </c>
      <c r="AB516" s="2">
        <f t="shared" si="551"/>
        <v>5.61</v>
      </c>
      <c r="AC516" s="2">
        <f t="shared" si="575"/>
        <v>5.61</v>
      </c>
      <c r="AD516" s="2">
        <f t="shared" si="576"/>
        <v>0</v>
      </c>
      <c r="AE516" s="2">
        <f t="shared" si="577"/>
        <v>0</v>
      </c>
      <c r="AF516" s="2">
        <f t="shared" si="578"/>
        <v>0</v>
      </c>
      <c r="AG516" s="2">
        <f t="shared" si="552"/>
        <v>0</v>
      </c>
      <c r="AH516" s="2">
        <f t="shared" si="579"/>
        <v>0</v>
      </c>
      <c r="AI516" s="2">
        <f t="shared" si="580"/>
        <v>0</v>
      </c>
      <c r="AJ516" s="2">
        <f t="shared" si="553"/>
        <v>0</v>
      </c>
      <c r="AK516" s="2">
        <v>5.61</v>
      </c>
      <c r="AL516" s="2">
        <v>5.61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2</v>
      </c>
      <c r="BJ516" s="2" t="s">
        <v>565</v>
      </c>
      <c r="BK516" s="2"/>
      <c r="BL516" s="2"/>
      <c r="BM516" s="2">
        <v>400005</v>
      </c>
      <c r="BN516" s="2">
        <v>0</v>
      </c>
      <c r="BO516" s="2" t="s">
        <v>3</v>
      </c>
      <c r="BP516" s="2">
        <v>0</v>
      </c>
      <c r="BQ516" s="2">
        <v>213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0</v>
      </c>
      <c r="CA516" s="2">
        <v>0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3</v>
      </c>
      <c r="CO516" s="2">
        <v>0</v>
      </c>
      <c r="CP516" s="2">
        <f t="shared" si="554"/>
        <v>0</v>
      </c>
      <c r="CQ516" s="2">
        <f t="shared" si="555"/>
        <v>5.61</v>
      </c>
      <c r="CR516" s="2">
        <f t="shared" si="581"/>
        <v>0</v>
      </c>
      <c r="CS516" s="2">
        <f t="shared" si="582"/>
        <v>0</v>
      </c>
      <c r="CT516" s="2">
        <f t="shared" si="556"/>
        <v>0</v>
      </c>
      <c r="CU516" s="2">
        <f t="shared" si="557"/>
        <v>0</v>
      </c>
      <c r="CV516" s="2">
        <f t="shared" si="558"/>
        <v>0</v>
      </c>
      <c r="CW516" s="2">
        <f t="shared" si="559"/>
        <v>0</v>
      </c>
      <c r="CX516" s="2">
        <f t="shared" si="560"/>
        <v>0</v>
      </c>
      <c r="CY516" s="2">
        <f t="shared" si="583"/>
        <v>0</v>
      </c>
      <c r="CZ516" s="2">
        <f t="shared" si="584"/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1003</v>
      </c>
      <c r="DV516" s="2" t="s">
        <v>543</v>
      </c>
      <c r="DW516" s="2" t="s">
        <v>543</v>
      </c>
      <c r="DX516" s="2">
        <v>1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55393902</v>
      </c>
      <c r="EF516" s="2">
        <v>213</v>
      </c>
      <c r="EG516" s="2" t="s">
        <v>544</v>
      </c>
      <c r="EH516" s="2">
        <v>0</v>
      </c>
      <c r="EI516" s="2" t="s">
        <v>3</v>
      </c>
      <c r="EJ516" s="2">
        <v>1</v>
      </c>
      <c r="EK516" s="2">
        <v>400005</v>
      </c>
      <c r="EL516" s="2" t="s">
        <v>544</v>
      </c>
      <c r="EM516" s="2" t="s">
        <v>545</v>
      </c>
      <c r="EN516" s="2"/>
      <c r="EO516" s="2" t="s">
        <v>3</v>
      </c>
      <c r="EP516" s="2"/>
      <c r="EQ516" s="2">
        <v>132112</v>
      </c>
      <c r="ER516" s="2">
        <v>0</v>
      </c>
      <c r="ES516" s="2">
        <v>5.61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0</v>
      </c>
      <c r="FY516" s="2">
        <v>0</v>
      </c>
      <c r="FZ516" s="2"/>
      <c r="GA516" s="2" t="s">
        <v>567</v>
      </c>
      <c r="GB516" s="2"/>
      <c r="GC516" s="2"/>
      <c r="GD516" s="2">
        <v>1</v>
      </c>
      <c r="GE516" s="2"/>
      <c r="GF516" s="2">
        <v>-1891643160</v>
      </c>
      <c r="GG516" s="2">
        <v>2</v>
      </c>
      <c r="GH516" s="2">
        <v>4</v>
      </c>
      <c r="GI516" s="2">
        <v>-2</v>
      </c>
      <c r="GJ516" s="2">
        <v>0</v>
      </c>
      <c r="GK516" s="2">
        <v>0</v>
      </c>
      <c r="GL516" s="2">
        <f t="shared" si="561"/>
        <v>0</v>
      </c>
      <c r="GM516" s="2">
        <f t="shared" si="562"/>
        <v>0</v>
      </c>
      <c r="GN516" s="2">
        <f t="shared" si="563"/>
        <v>0</v>
      </c>
      <c r="GO516" s="2">
        <f t="shared" si="564"/>
        <v>0</v>
      </c>
      <c r="GP516" s="2">
        <f t="shared" si="565"/>
        <v>0</v>
      </c>
      <c r="GQ516" s="2"/>
      <c r="GR516" s="2">
        <v>1</v>
      </c>
      <c r="GS516" s="2">
        <v>2</v>
      </c>
      <c r="GT516" s="2">
        <v>0</v>
      </c>
      <c r="GU516" s="2" t="s">
        <v>3</v>
      </c>
      <c r="GV516" s="2">
        <f t="shared" si="566"/>
        <v>0</v>
      </c>
      <c r="GW516" s="2">
        <v>1</v>
      </c>
      <c r="GX516" s="2">
        <f t="shared" si="567"/>
        <v>0</v>
      </c>
      <c r="GY516" s="2"/>
      <c r="GZ516" s="2"/>
      <c r="HA516" s="2">
        <v>0</v>
      </c>
      <c r="HB516" s="2">
        <v>0</v>
      </c>
      <c r="HC516" s="2">
        <f t="shared" si="568"/>
        <v>0</v>
      </c>
      <c r="HD516" s="2"/>
      <c r="HE516" s="2" t="s">
        <v>547</v>
      </c>
      <c r="HF516" s="2" t="s">
        <v>35</v>
      </c>
      <c r="HG516" s="2"/>
      <c r="HH516" s="2"/>
      <c r="HI516" s="2"/>
      <c r="HJ516" s="2"/>
      <c r="HK516" s="2"/>
      <c r="HL516" s="2"/>
      <c r="HM516" s="2" t="s">
        <v>3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5">
      <c r="A517" s="3">
        <v>17</v>
      </c>
      <c r="B517" s="3">
        <v>1</v>
      </c>
      <c r="E517" s="3" t="s">
        <v>3</v>
      </c>
      <c r="F517" s="3" t="s">
        <v>565</v>
      </c>
      <c r="G517" s="3" t="s">
        <v>566</v>
      </c>
      <c r="H517" s="3" t="s">
        <v>543</v>
      </c>
      <c r="I517" s="3">
        <v>0</v>
      </c>
      <c r="J517" s="3">
        <v>0</v>
      </c>
      <c r="K517" s="3">
        <v>0</v>
      </c>
      <c r="O517" s="3">
        <f t="shared" si="544"/>
        <v>0</v>
      </c>
      <c r="P517" s="3">
        <f t="shared" si="545"/>
        <v>0</v>
      </c>
      <c r="Q517" s="3">
        <f t="shared" si="571"/>
        <v>0</v>
      </c>
      <c r="R517" s="3">
        <f t="shared" si="572"/>
        <v>0</v>
      </c>
      <c r="S517" s="3">
        <f t="shared" si="546"/>
        <v>0</v>
      </c>
      <c r="T517" s="3">
        <f t="shared" si="547"/>
        <v>0</v>
      </c>
      <c r="U517" s="3">
        <f t="shared" si="548"/>
        <v>0</v>
      </c>
      <c r="V517" s="3">
        <f t="shared" si="549"/>
        <v>0</v>
      </c>
      <c r="W517" s="3">
        <f t="shared" si="550"/>
        <v>0</v>
      </c>
      <c r="X517" s="3">
        <f t="shared" si="573"/>
        <v>0</v>
      </c>
      <c r="Y517" s="3">
        <f t="shared" si="574"/>
        <v>0</v>
      </c>
      <c r="AA517" s="3">
        <v>-1</v>
      </c>
      <c r="AB517" s="3">
        <f t="shared" si="551"/>
        <v>5.61</v>
      </c>
      <c r="AC517" s="3">
        <f t="shared" si="575"/>
        <v>5.61</v>
      </c>
      <c r="AD517" s="3">
        <f t="shared" si="576"/>
        <v>0</v>
      </c>
      <c r="AE517" s="3">
        <f t="shared" si="577"/>
        <v>0</v>
      </c>
      <c r="AF517" s="3">
        <f t="shared" si="578"/>
        <v>0</v>
      </c>
      <c r="AG517" s="3">
        <f t="shared" si="552"/>
        <v>0</v>
      </c>
      <c r="AH517" s="3">
        <f t="shared" si="579"/>
        <v>0</v>
      </c>
      <c r="AI517" s="3">
        <f t="shared" si="580"/>
        <v>0</v>
      </c>
      <c r="AJ517" s="3">
        <f t="shared" si="553"/>
        <v>0</v>
      </c>
      <c r="AK517" s="3">
        <v>5.61</v>
      </c>
      <c r="AL517" s="3">
        <v>5.61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1</v>
      </c>
      <c r="AW517" s="3">
        <v>1</v>
      </c>
      <c r="AZ517" s="3">
        <v>1</v>
      </c>
      <c r="BA517" s="3">
        <v>1</v>
      </c>
      <c r="BB517" s="3">
        <v>1</v>
      </c>
      <c r="BC517" s="3">
        <v>9.84</v>
      </c>
      <c r="BD517" s="3" t="s">
        <v>3</v>
      </c>
      <c r="BE517" s="3" t="s">
        <v>3</v>
      </c>
      <c r="BF517" s="3" t="s">
        <v>3</v>
      </c>
      <c r="BG517" s="3" t="s">
        <v>3</v>
      </c>
      <c r="BH517" s="3">
        <v>3</v>
      </c>
      <c r="BI517" s="3">
        <v>2</v>
      </c>
      <c r="BJ517" s="3" t="s">
        <v>565</v>
      </c>
      <c r="BM517" s="3">
        <v>400005</v>
      </c>
      <c r="BN517" s="3">
        <v>0</v>
      </c>
      <c r="BO517" s="3" t="s">
        <v>3</v>
      </c>
      <c r="BP517" s="3">
        <v>0</v>
      </c>
      <c r="BQ517" s="3">
        <v>213</v>
      </c>
      <c r="BR517" s="3">
        <v>0</v>
      </c>
      <c r="BS517" s="3">
        <v>1</v>
      </c>
      <c r="BT517" s="3">
        <v>1</v>
      </c>
      <c r="BU517" s="3">
        <v>1</v>
      </c>
      <c r="BV517" s="3">
        <v>1</v>
      </c>
      <c r="BW517" s="3">
        <v>1</v>
      </c>
      <c r="BX517" s="3">
        <v>1</v>
      </c>
      <c r="BY517" s="3" t="s">
        <v>3</v>
      </c>
      <c r="BZ517" s="3">
        <v>0</v>
      </c>
      <c r="CA517" s="3">
        <v>0</v>
      </c>
      <c r="CB517" s="3" t="s">
        <v>3</v>
      </c>
      <c r="CE517" s="3">
        <v>1566</v>
      </c>
      <c r="CF517" s="3">
        <v>0</v>
      </c>
      <c r="CG517" s="3">
        <v>0</v>
      </c>
      <c r="CM517" s="3">
        <v>0</v>
      </c>
      <c r="CN517" s="3" t="s">
        <v>3</v>
      </c>
      <c r="CO517" s="3">
        <v>0</v>
      </c>
      <c r="CP517" s="3">
        <f t="shared" si="554"/>
        <v>0</v>
      </c>
      <c r="CQ517" s="3">
        <f t="shared" si="555"/>
        <v>55.2</v>
      </c>
      <c r="CR517" s="3">
        <f t="shared" si="581"/>
        <v>0</v>
      </c>
      <c r="CS517" s="3">
        <f t="shared" si="582"/>
        <v>0</v>
      </c>
      <c r="CT517" s="3">
        <f t="shared" si="556"/>
        <v>0</v>
      </c>
      <c r="CU517" s="3">
        <f t="shared" si="557"/>
        <v>0</v>
      </c>
      <c r="CV517" s="3">
        <f t="shared" si="558"/>
        <v>0</v>
      </c>
      <c r="CW517" s="3">
        <f t="shared" si="559"/>
        <v>0</v>
      </c>
      <c r="CX517" s="3">
        <f t="shared" si="560"/>
        <v>0</v>
      </c>
      <c r="CY517" s="3">
        <f t="shared" si="583"/>
        <v>0</v>
      </c>
      <c r="CZ517" s="3">
        <f t="shared" si="584"/>
        <v>0</v>
      </c>
      <c r="DC517" s="3" t="s">
        <v>3</v>
      </c>
      <c r="DD517" s="3" t="s">
        <v>3</v>
      </c>
      <c r="DE517" s="3" t="s">
        <v>3</v>
      </c>
      <c r="DF517" s="3" t="s">
        <v>3</v>
      </c>
      <c r="DG517" s="3" t="s">
        <v>3</v>
      </c>
      <c r="DH517" s="3" t="s">
        <v>3</v>
      </c>
      <c r="DI517" s="3" t="s">
        <v>3</v>
      </c>
      <c r="DJ517" s="3" t="s">
        <v>3</v>
      </c>
      <c r="DK517" s="3" t="s">
        <v>3</v>
      </c>
      <c r="DL517" s="3" t="s">
        <v>3</v>
      </c>
      <c r="DM517" s="3" t="s">
        <v>3</v>
      </c>
      <c r="DN517" s="3">
        <v>0</v>
      </c>
      <c r="DO517" s="3">
        <v>0</v>
      </c>
      <c r="DP517" s="3">
        <v>1</v>
      </c>
      <c r="DQ517" s="3">
        <v>1</v>
      </c>
      <c r="DU517" s="3">
        <v>1003</v>
      </c>
      <c r="DV517" s="3" t="s">
        <v>543</v>
      </c>
      <c r="DW517" s="3" t="s">
        <v>543</v>
      </c>
      <c r="DX517" s="3">
        <v>1</v>
      </c>
      <c r="DZ517" s="3" t="s">
        <v>3</v>
      </c>
      <c r="EA517" s="3" t="s">
        <v>3</v>
      </c>
      <c r="EB517" s="3" t="s">
        <v>3</v>
      </c>
      <c r="EC517" s="3" t="s">
        <v>3</v>
      </c>
      <c r="EE517" s="3">
        <v>55393902</v>
      </c>
      <c r="EF517" s="3">
        <v>213</v>
      </c>
      <c r="EG517" s="3" t="s">
        <v>544</v>
      </c>
      <c r="EH517" s="3">
        <v>0</v>
      </c>
      <c r="EI517" s="3" t="s">
        <v>3</v>
      </c>
      <c r="EJ517" s="3">
        <v>1</v>
      </c>
      <c r="EK517" s="3">
        <v>400005</v>
      </c>
      <c r="EL517" s="3" t="s">
        <v>544</v>
      </c>
      <c r="EM517" s="3" t="s">
        <v>545</v>
      </c>
      <c r="EO517" s="3" t="s">
        <v>3</v>
      </c>
      <c r="EQ517" s="3">
        <v>132112</v>
      </c>
      <c r="ER517" s="3">
        <v>0</v>
      </c>
      <c r="ES517" s="3">
        <v>5.61</v>
      </c>
      <c r="ET517" s="3">
        <v>0</v>
      </c>
      <c r="EU517" s="3">
        <v>0</v>
      </c>
      <c r="EV517" s="3">
        <v>0</v>
      </c>
      <c r="EW517" s="3">
        <v>0</v>
      </c>
      <c r="EX517" s="3">
        <v>0</v>
      </c>
      <c r="EY517" s="3">
        <v>0</v>
      </c>
      <c r="EZ517" s="3">
        <v>5</v>
      </c>
      <c r="FC517" s="3">
        <v>1</v>
      </c>
      <c r="FD517" s="3">
        <v>18</v>
      </c>
      <c r="FF517" s="3">
        <v>66</v>
      </c>
      <c r="FQ517" s="3">
        <v>0</v>
      </c>
      <c r="FR517" s="3">
        <v>0</v>
      </c>
      <c r="FS517" s="3">
        <v>0</v>
      </c>
      <c r="FX517" s="3">
        <v>0</v>
      </c>
      <c r="FY517" s="3">
        <v>0</v>
      </c>
      <c r="GA517" s="3" t="s">
        <v>567</v>
      </c>
      <c r="GD517" s="3">
        <v>1</v>
      </c>
      <c r="GF517" s="3">
        <v>-1891643160</v>
      </c>
      <c r="GG517" s="3">
        <v>2</v>
      </c>
      <c r="GH517" s="3">
        <v>3</v>
      </c>
      <c r="GI517" s="3">
        <v>3</v>
      </c>
      <c r="GJ517" s="3">
        <v>0</v>
      </c>
      <c r="GK517" s="3">
        <v>0</v>
      </c>
      <c r="GL517" s="3">
        <f t="shared" si="561"/>
        <v>0</v>
      </c>
      <c r="GM517" s="3">
        <f t="shared" si="562"/>
        <v>0</v>
      </c>
      <c r="GN517" s="3">
        <f t="shared" si="563"/>
        <v>0</v>
      </c>
      <c r="GO517" s="3">
        <f t="shared" si="564"/>
        <v>0</v>
      </c>
      <c r="GP517" s="3">
        <f t="shared" si="565"/>
        <v>0</v>
      </c>
      <c r="GR517" s="3">
        <v>1</v>
      </c>
      <c r="GS517" s="3">
        <v>1</v>
      </c>
      <c r="GT517" s="3">
        <v>0</v>
      </c>
      <c r="GU517" s="3" t="s">
        <v>3</v>
      </c>
      <c r="GV517" s="3">
        <f t="shared" si="566"/>
        <v>0</v>
      </c>
      <c r="GW517" s="3">
        <v>1</v>
      </c>
      <c r="GX517" s="3">
        <f t="shared" si="567"/>
        <v>0</v>
      </c>
      <c r="HA517" s="3">
        <v>0</v>
      </c>
      <c r="HB517" s="3">
        <v>0</v>
      </c>
      <c r="HC517" s="3">
        <f t="shared" si="568"/>
        <v>0</v>
      </c>
      <c r="HE517" s="3" t="s">
        <v>547</v>
      </c>
      <c r="HF517" s="3" t="s">
        <v>35</v>
      </c>
      <c r="HM517" s="3" t="s">
        <v>3</v>
      </c>
      <c r="HN517" s="3" t="s">
        <v>3</v>
      </c>
      <c r="HO517" s="3" t="s">
        <v>3</v>
      </c>
      <c r="HP517" s="3" t="s">
        <v>3</v>
      </c>
      <c r="HQ517" s="3" t="s">
        <v>3</v>
      </c>
      <c r="HS517" s="3">
        <v>0</v>
      </c>
      <c r="IK517" s="3">
        <v>0</v>
      </c>
    </row>
    <row r="518" spans="1:255" x14ac:dyDescent="0.25">
      <c r="A518" s="2">
        <v>17</v>
      </c>
      <c r="B518" s="2">
        <v>1</v>
      </c>
      <c r="C518" s="2">
        <f>ROW(SmtRes!A619)</f>
        <v>619</v>
      </c>
      <c r="D518" s="2">
        <f>ROW(EtalonRes!A788)</f>
        <v>788</v>
      </c>
      <c r="E518" s="2" t="s">
        <v>3</v>
      </c>
      <c r="F518" s="2" t="s">
        <v>568</v>
      </c>
      <c r="G518" s="2" t="s">
        <v>569</v>
      </c>
      <c r="H518" s="2" t="s">
        <v>100</v>
      </c>
      <c r="I518" s="2">
        <f>ROUND((550+180+550+180+280+340+150)/100,9)</f>
        <v>22.3</v>
      </c>
      <c r="J518" s="2">
        <v>0</v>
      </c>
      <c r="K518" s="2">
        <f>ROUND((550+180+550+180+280+340+150)/100,9)</f>
        <v>22.3</v>
      </c>
      <c r="L518" s="2"/>
      <c r="M518" s="2"/>
      <c r="N518" s="2"/>
      <c r="O518" s="2">
        <f t="shared" si="544"/>
        <v>3386.81</v>
      </c>
      <c r="P518" s="2">
        <f t="shared" si="545"/>
        <v>1382.15</v>
      </c>
      <c r="Q518" s="2">
        <f>(ROUND((ROUND((((ET518*1.2))*AV518*I518),2)*BB518),2)+ROUND((ROUND(((AE518-((EU518*1.2)))*AV518*I518),2)*BS518),2))</f>
        <v>147.09</v>
      </c>
      <c r="R518" s="2">
        <f>(ROUND((ROUND((((EU518*1.2))*AV518*I518),2)*BS518),2)+ROUND((ROUND(((AE518-((EU518*1.2)))*AV518*I518),2)*BS518),2))</f>
        <v>16.53</v>
      </c>
      <c r="S518" s="2">
        <f t="shared" si="546"/>
        <v>1857.57</v>
      </c>
      <c r="T518" s="2">
        <f t="shared" si="547"/>
        <v>0</v>
      </c>
      <c r="U518" s="2">
        <f t="shared" si="548"/>
        <v>151.01551079999999</v>
      </c>
      <c r="V518" s="2">
        <f t="shared" si="549"/>
        <v>0</v>
      </c>
      <c r="W518" s="2">
        <f t="shared" si="550"/>
        <v>0</v>
      </c>
      <c r="X518" s="2">
        <f>(ROUND((((S518+ROUND((ROUND((((EU518*1.2))*AV518*I518),2)*BS518),2))*AT518)/100),2)+ROUND(((ROUND((ROUND(((AE518-((EU518*1.2)))*AV518*I518),2)*BS518),2)*AT518)/100),2))</f>
        <v>1817.88</v>
      </c>
      <c r="Y518" s="2">
        <f>(ROUND((((S518+ROUND((ROUND((((EU518*1.2))*AV518*I518),2)*BS518),2))*AU518)/100),2)+ROUND(((ROUND((ROUND(((AE518-((EU518*1.2)))*AV518*I518),2)*BS518),2)*AU518)/100),2))</f>
        <v>955.79</v>
      </c>
      <c r="Z518" s="2"/>
      <c r="AA518" s="2">
        <v>-1</v>
      </c>
      <c r="AB518" s="2">
        <f t="shared" si="551"/>
        <v>147.84</v>
      </c>
      <c r="AC518" s="2">
        <f>ROUND(((ES518*1)),6)</f>
        <v>61.98</v>
      </c>
      <c r="AD518" s="2">
        <f>ROUND(((((ET518*1.2))-((EU518*1.2)))+AE518),6)</f>
        <v>6.3</v>
      </c>
      <c r="AE518" s="2">
        <f>ROUND(((EU518*1.2)),6)</f>
        <v>0.70799999999999996</v>
      </c>
      <c r="AF518" s="2">
        <f>ROUND(((EV518*1.2)),6)</f>
        <v>79.56</v>
      </c>
      <c r="AG518" s="2">
        <f t="shared" si="552"/>
        <v>0</v>
      </c>
      <c r="AH518" s="2">
        <f>((EW518*1.2))</f>
        <v>6.4679999999999991</v>
      </c>
      <c r="AI518" s="2">
        <f>((EX518*1.2))</f>
        <v>0</v>
      </c>
      <c r="AJ518" s="2">
        <f t="shared" si="553"/>
        <v>0</v>
      </c>
      <c r="AK518" s="2">
        <v>133.53</v>
      </c>
      <c r="AL518" s="2">
        <v>61.98</v>
      </c>
      <c r="AM518" s="2">
        <v>5.25</v>
      </c>
      <c r="AN518" s="2">
        <v>0.59</v>
      </c>
      <c r="AO518" s="2">
        <v>66.3</v>
      </c>
      <c r="AP518" s="2">
        <v>0</v>
      </c>
      <c r="AQ518" s="2">
        <v>5.39</v>
      </c>
      <c r="AR518" s="2">
        <v>0</v>
      </c>
      <c r="AS518" s="2">
        <v>0</v>
      </c>
      <c r="AT518" s="2">
        <v>97</v>
      </c>
      <c r="AU518" s="2">
        <v>51</v>
      </c>
      <c r="AV518" s="2">
        <v>1.0469999999999999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0</v>
      </c>
      <c r="BI518" s="2">
        <v>2</v>
      </c>
      <c r="BJ518" s="2" t="s">
        <v>570</v>
      </c>
      <c r="BK518" s="2"/>
      <c r="BL518" s="2"/>
      <c r="BM518" s="2">
        <v>67</v>
      </c>
      <c r="BN518" s="2">
        <v>0</v>
      </c>
      <c r="BO518" s="2" t="s">
        <v>568</v>
      </c>
      <c r="BP518" s="2">
        <v>1</v>
      </c>
      <c r="BQ518" s="2">
        <v>40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97</v>
      </c>
      <c r="CA518" s="2">
        <v>51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1356</v>
      </c>
      <c r="CO518" s="2">
        <v>0</v>
      </c>
      <c r="CP518" s="2">
        <f t="shared" si="554"/>
        <v>3386.81</v>
      </c>
      <c r="CQ518" s="2">
        <f t="shared" si="555"/>
        <v>61.98</v>
      </c>
      <c r="CR518" s="2">
        <f>(ROUND((ROUND((((ET518*1.2))*AV518*1),2)*BB518),2)+ROUND((ROUND(((AE518-((EU518*1.2)))*AV518*1),2)*BS518),2))</f>
        <v>6.6</v>
      </c>
      <c r="CS518" s="2">
        <f>(ROUND((ROUND((((EU518*1.2))*AV518*1),2)*BS518),2)+ROUND((ROUND(((AE518-((EU518*1.2)))*AV518*1),2)*BS518),2))</f>
        <v>0.74</v>
      </c>
      <c r="CT518" s="2">
        <f t="shared" si="556"/>
        <v>83.3</v>
      </c>
      <c r="CU518" s="2">
        <f t="shared" si="557"/>
        <v>0</v>
      </c>
      <c r="CV518" s="2">
        <f t="shared" si="558"/>
        <v>6.7719959999999988</v>
      </c>
      <c r="CW518" s="2">
        <f t="shared" si="559"/>
        <v>0</v>
      </c>
      <c r="CX518" s="2">
        <f t="shared" si="560"/>
        <v>0</v>
      </c>
      <c r="CY518" s="2">
        <f>(ROUND((((S518+ROUND((ROUND((((EU518*1.2))*AV518*1),2)*BS518),2))*AT518)/100),2)+ROUND(((ROUND((ROUND(((AE518-((EU518*1.2)))*AV518*1),2)*BS518),2)*AT518)/100),2))</f>
        <v>1802.56</v>
      </c>
      <c r="CZ518" s="2">
        <f>(ROUND((((S518+ROUND((ROUND((((EU518*1.2))*AV518*1),2)*BS518),2))*AU518)/100),2)+ROUND(((ROUND((ROUND(((AE518-((EU518*1.2)))*AV518*1),2)*BS518),2)*AU518)/100),2))</f>
        <v>947.74</v>
      </c>
      <c r="DA518" s="2"/>
      <c r="DB518" s="2">
        <v>173</v>
      </c>
      <c r="DC518" s="2" t="s">
        <v>3</v>
      </c>
      <c r="DD518" s="2" t="s">
        <v>82</v>
      </c>
      <c r="DE518" s="2" t="s">
        <v>83</v>
      </c>
      <c r="DF518" s="2" t="s">
        <v>83</v>
      </c>
      <c r="DG518" s="2" t="s">
        <v>83</v>
      </c>
      <c r="DH518" s="2" t="s">
        <v>3</v>
      </c>
      <c r="DI518" s="2" t="s">
        <v>83</v>
      </c>
      <c r="DJ518" s="2" t="s">
        <v>83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1003</v>
      </c>
      <c r="DV518" s="2" t="s">
        <v>100</v>
      </c>
      <c r="DW518" s="2" t="s">
        <v>100</v>
      </c>
      <c r="DX518" s="2">
        <v>100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55393971</v>
      </c>
      <c r="EF518" s="2">
        <v>40</v>
      </c>
      <c r="EG518" s="2" t="s">
        <v>31</v>
      </c>
      <c r="EH518" s="2">
        <v>0</v>
      </c>
      <c r="EI518" s="2" t="s">
        <v>3</v>
      </c>
      <c r="EJ518" s="2">
        <v>2</v>
      </c>
      <c r="EK518" s="2">
        <v>67</v>
      </c>
      <c r="EL518" s="2" t="s">
        <v>48</v>
      </c>
      <c r="EM518" s="2" t="s">
        <v>49</v>
      </c>
      <c r="EN518" s="2"/>
      <c r="EO518" s="2" t="s">
        <v>87</v>
      </c>
      <c r="EP518" s="2"/>
      <c r="EQ518" s="2">
        <v>132096</v>
      </c>
      <c r="ER518" s="2">
        <v>133.53</v>
      </c>
      <c r="ES518" s="2">
        <v>61.98</v>
      </c>
      <c r="ET518" s="2">
        <v>5.25</v>
      </c>
      <c r="EU518" s="2">
        <v>0.59</v>
      </c>
      <c r="EV518" s="2">
        <v>66.3</v>
      </c>
      <c r="EW518" s="2">
        <v>5.39</v>
      </c>
      <c r="EX518" s="2">
        <v>0</v>
      </c>
      <c r="EY518" s="2">
        <v>0</v>
      </c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97</v>
      </c>
      <c r="FY518" s="2">
        <v>51</v>
      </c>
      <c r="FZ518" s="2"/>
      <c r="GA518" s="2" t="s">
        <v>3</v>
      </c>
      <c r="GB518" s="2"/>
      <c r="GC518" s="2"/>
      <c r="GD518" s="2">
        <v>1</v>
      </c>
      <c r="GE518" s="2"/>
      <c r="GF518" s="2">
        <v>-941333321</v>
      </c>
      <c r="GG518" s="2">
        <v>2</v>
      </c>
      <c r="GH518" s="2">
        <v>1</v>
      </c>
      <c r="GI518" s="2">
        <v>2</v>
      </c>
      <c r="GJ518" s="2">
        <v>0</v>
      </c>
      <c r="GK518" s="2">
        <v>0</v>
      </c>
      <c r="GL518" s="2">
        <f t="shared" si="561"/>
        <v>0</v>
      </c>
      <c r="GM518" s="2">
        <f t="shared" si="562"/>
        <v>6160.48</v>
      </c>
      <c r="GN518" s="2">
        <f t="shared" si="563"/>
        <v>0</v>
      </c>
      <c r="GO518" s="2">
        <f t="shared" si="564"/>
        <v>6160.48</v>
      </c>
      <c r="GP518" s="2">
        <f t="shared" si="565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566"/>
        <v>0</v>
      </c>
      <c r="GW518" s="2">
        <v>1</v>
      </c>
      <c r="GX518" s="2">
        <f t="shared" si="567"/>
        <v>0</v>
      </c>
      <c r="GY518" s="2"/>
      <c r="GZ518" s="2"/>
      <c r="HA518" s="2">
        <v>0</v>
      </c>
      <c r="HB518" s="2">
        <v>0</v>
      </c>
      <c r="HC518" s="2">
        <f t="shared" si="568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3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5">
      <c r="A519" s="3">
        <v>17</v>
      </c>
      <c r="B519" s="3">
        <v>1</v>
      </c>
      <c r="C519" s="3">
        <f>ROW(SmtRes!A628)</f>
        <v>628</v>
      </c>
      <c r="D519" s="3">
        <f>ROW(EtalonRes!A798)</f>
        <v>798</v>
      </c>
      <c r="E519" s="3" t="s">
        <v>3</v>
      </c>
      <c r="F519" s="3" t="s">
        <v>568</v>
      </c>
      <c r="G519" s="3" t="s">
        <v>569</v>
      </c>
      <c r="H519" s="3" t="s">
        <v>100</v>
      </c>
      <c r="I519" s="3">
        <f>ROUND((550+180+550+180+280+340+150)/100,9)</f>
        <v>22.3</v>
      </c>
      <c r="J519" s="3">
        <v>0</v>
      </c>
      <c r="K519" s="3">
        <f>ROUND((550+180+550+180+280+340+150)/100,9)</f>
        <v>22.3</v>
      </c>
      <c r="O519" s="3">
        <f t="shared" si="544"/>
        <v>113247.44</v>
      </c>
      <c r="P519" s="3">
        <f t="shared" si="545"/>
        <v>6330.25</v>
      </c>
      <c r="Q519" s="3">
        <f>(ROUND((ROUND((((ET519*1.2))*AV519*I519),2)*BB519),2)+ROUND((ROUND(((AE519-((EU519*1.2)))*AV519*I519),2)*BS519),2))</f>
        <v>2243.12</v>
      </c>
      <c r="R519" s="3">
        <f>(ROUND((ROUND((((EU519*1.2))*AV519*I519),2)*BS519),2)+ROUND((ROUND(((AE519-((EU519*1.2)))*AV519*I519),2)*BS519),2))</f>
        <v>931.47</v>
      </c>
      <c r="S519" s="3">
        <f t="shared" si="546"/>
        <v>104674.07</v>
      </c>
      <c r="T519" s="3">
        <f t="shared" si="547"/>
        <v>0</v>
      </c>
      <c r="U519" s="3">
        <f t="shared" si="548"/>
        <v>151.01551079999999</v>
      </c>
      <c r="V519" s="3">
        <f t="shared" si="549"/>
        <v>0</v>
      </c>
      <c r="W519" s="3">
        <f t="shared" si="550"/>
        <v>0</v>
      </c>
      <c r="X519" s="3">
        <f>(ROUND((((S519+ROUND((ROUND((((EU519*1.2))*AV519*I519),2)*BS519),2))*AT519)/100),2)+ROUND(((ROUND((ROUND(((AE519-((EU519*1.2)))*AV519*I519),2)*BS519),2)*AT519)/100),2))</f>
        <v>102437.37</v>
      </c>
      <c r="Y519" s="3">
        <f>(ROUND((((S519+ROUND((ROUND((((EU519*1.2))*AV519*I519),2)*BS519),2))*AU519)/100),2)+ROUND(((ROUND((ROUND(((AE519-((EU519*1.2)))*AV519*I519),2)*BS519),2)*AU519)/100),2))</f>
        <v>53858.83</v>
      </c>
      <c r="AA519" s="3">
        <v>-1</v>
      </c>
      <c r="AB519" s="3">
        <f t="shared" si="551"/>
        <v>147.84</v>
      </c>
      <c r="AC519" s="3">
        <f>ROUND(((ES519*1)),6)</f>
        <v>61.98</v>
      </c>
      <c r="AD519" s="3">
        <f>ROUND(((((ET519*1.2))-((EU519*1.2)))+AE519),6)</f>
        <v>6.3</v>
      </c>
      <c r="AE519" s="3">
        <f>ROUND(((EU519*1.2)),6)</f>
        <v>0.70799999999999996</v>
      </c>
      <c r="AF519" s="3">
        <f>ROUND(((EV519*1.2)),6)</f>
        <v>79.56</v>
      </c>
      <c r="AG519" s="3">
        <f t="shared" si="552"/>
        <v>0</v>
      </c>
      <c r="AH519" s="3">
        <f>((EW519*1.2))</f>
        <v>6.4679999999999991</v>
      </c>
      <c r="AI519" s="3">
        <f>((EX519*1.2))</f>
        <v>0</v>
      </c>
      <c r="AJ519" s="3">
        <f t="shared" si="553"/>
        <v>0</v>
      </c>
      <c r="AK519" s="3">
        <v>133.53</v>
      </c>
      <c r="AL519" s="3">
        <v>61.98</v>
      </c>
      <c r="AM519" s="3">
        <v>5.25</v>
      </c>
      <c r="AN519" s="3">
        <v>0.59</v>
      </c>
      <c r="AO519" s="3">
        <v>66.3</v>
      </c>
      <c r="AP519" s="3">
        <v>0</v>
      </c>
      <c r="AQ519" s="3">
        <v>5.39</v>
      </c>
      <c r="AR519" s="3">
        <v>0</v>
      </c>
      <c r="AS519" s="3">
        <v>0</v>
      </c>
      <c r="AT519" s="3">
        <v>97</v>
      </c>
      <c r="AU519" s="3">
        <v>51</v>
      </c>
      <c r="AV519" s="3">
        <v>1.0469999999999999</v>
      </c>
      <c r="AW519" s="3">
        <v>1</v>
      </c>
      <c r="AZ519" s="3">
        <v>1</v>
      </c>
      <c r="BA519" s="3">
        <v>56.35</v>
      </c>
      <c r="BB519" s="3">
        <v>15.25</v>
      </c>
      <c r="BC519" s="3">
        <v>4.58</v>
      </c>
      <c r="BD519" s="3" t="s">
        <v>3</v>
      </c>
      <c r="BE519" s="3" t="s">
        <v>3</v>
      </c>
      <c r="BF519" s="3" t="s">
        <v>3</v>
      </c>
      <c r="BG519" s="3" t="s">
        <v>3</v>
      </c>
      <c r="BH519" s="3">
        <v>0</v>
      </c>
      <c r="BI519" s="3">
        <v>2</v>
      </c>
      <c r="BJ519" s="3" t="s">
        <v>570</v>
      </c>
      <c r="BM519" s="3">
        <v>67</v>
      </c>
      <c r="BN519" s="3">
        <v>0</v>
      </c>
      <c r="BO519" s="3" t="s">
        <v>568</v>
      </c>
      <c r="BP519" s="3">
        <v>1</v>
      </c>
      <c r="BQ519" s="3">
        <v>40</v>
      </c>
      <c r="BR519" s="3">
        <v>0</v>
      </c>
      <c r="BS519" s="3">
        <v>56.35</v>
      </c>
      <c r="BT519" s="3">
        <v>1</v>
      </c>
      <c r="BU519" s="3">
        <v>1</v>
      </c>
      <c r="BV519" s="3">
        <v>1</v>
      </c>
      <c r="BW519" s="3">
        <v>1</v>
      </c>
      <c r="BX519" s="3">
        <v>1</v>
      </c>
      <c r="BY519" s="3" t="s">
        <v>3</v>
      </c>
      <c r="BZ519" s="3">
        <v>97</v>
      </c>
      <c r="CA519" s="3">
        <v>51</v>
      </c>
      <c r="CB519" s="3" t="s">
        <v>3</v>
      </c>
      <c r="CE519" s="3">
        <v>1566</v>
      </c>
      <c r="CF519" s="3">
        <v>0</v>
      </c>
      <c r="CG519" s="3">
        <v>0</v>
      </c>
      <c r="CM519" s="3">
        <v>0</v>
      </c>
      <c r="CN519" s="3" t="s">
        <v>1356</v>
      </c>
      <c r="CO519" s="3">
        <v>0</v>
      </c>
      <c r="CP519" s="3">
        <f t="shared" si="554"/>
        <v>113247.44</v>
      </c>
      <c r="CQ519" s="3">
        <f t="shared" si="555"/>
        <v>283.87</v>
      </c>
      <c r="CR519" s="3">
        <f>(ROUND((ROUND((((ET519*1.2))*AV519*1),2)*BB519),2)+ROUND((ROUND(((AE519-((EU519*1.2)))*AV519*1),2)*BS519),2))</f>
        <v>100.65</v>
      </c>
      <c r="CS519" s="3">
        <f>(ROUND((ROUND((((EU519*1.2))*AV519*1),2)*BS519),2)+ROUND((ROUND(((AE519-((EU519*1.2)))*AV519*1),2)*BS519),2))</f>
        <v>41.7</v>
      </c>
      <c r="CT519" s="3">
        <f t="shared" si="556"/>
        <v>4693.96</v>
      </c>
      <c r="CU519" s="3">
        <f t="shared" si="557"/>
        <v>0</v>
      </c>
      <c r="CV519" s="3">
        <f t="shared" si="558"/>
        <v>6.7719959999999988</v>
      </c>
      <c r="CW519" s="3">
        <f t="shared" si="559"/>
        <v>0</v>
      </c>
      <c r="CX519" s="3">
        <f t="shared" si="560"/>
        <v>0</v>
      </c>
      <c r="CY519" s="3">
        <f>(ROUND((((S519+ROUND((ROUND((((EU519*1.2))*AV519*1),2)*BS519),2))*AT519)/100),2)+ROUND(((ROUND((ROUND(((AE519-((EU519*1.2)))*AV519*1),2)*BS519),2)*AT519)/100),2))</f>
        <v>101574.3</v>
      </c>
      <c r="CZ519" s="3">
        <f>(ROUND((((S519+ROUND((ROUND((((EU519*1.2))*AV519*1),2)*BS519),2))*AU519)/100),2)+ROUND(((ROUND((ROUND(((AE519-((EU519*1.2)))*AV519*1),2)*BS519),2)*AU519)/100),2))</f>
        <v>53405.04</v>
      </c>
      <c r="DB519" s="3">
        <v>174</v>
      </c>
      <c r="DC519" s="3" t="s">
        <v>3</v>
      </c>
      <c r="DD519" s="3" t="s">
        <v>82</v>
      </c>
      <c r="DE519" s="3" t="s">
        <v>83</v>
      </c>
      <c r="DF519" s="3" t="s">
        <v>83</v>
      </c>
      <c r="DG519" s="3" t="s">
        <v>83</v>
      </c>
      <c r="DH519" s="3" t="s">
        <v>3</v>
      </c>
      <c r="DI519" s="3" t="s">
        <v>83</v>
      </c>
      <c r="DJ519" s="3" t="s">
        <v>83</v>
      </c>
      <c r="DK519" s="3" t="s">
        <v>3</v>
      </c>
      <c r="DL519" s="3" t="s">
        <v>3</v>
      </c>
      <c r="DM519" s="3" t="s">
        <v>3</v>
      </c>
      <c r="DN519" s="3">
        <v>0</v>
      </c>
      <c r="DO519" s="3">
        <v>0</v>
      </c>
      <c r="DP519" s="3">
        <v>1</v>
      </c>
      <c r="DQ519" s="3">
        <v>1</v>
      </c>
      <c r="DU519" s="3">
        <v>1003</v>
      </c>
      <c r="DV519" s="3" t="s">
        <v>100</v>
      </c>
      <c r="DW519" s="3" t="s">
        <v>100</v>
      </c>
      <c r="DX519" s="3">
        <v>100</v>
      </c>
      <c r="DZ519" s="3" t="s">
        <v>3</v>
      </c>
      <c r="EA519" s="3" t="s">
        <v>3</v>
      </c>
      <c r="EB519" s="3" t="s">
        <v>3</v>
      </c>
      <c r="EC519" s="3" t="s">
        <v>3</v>
      </c>
      <c r="EE519" s="3">
        <v>55393971</v>
      </c>
      <c r="EF519" s="3">
        <v>40</v>
      </c>
      <c r="EG519" s="3" t="s">
        <v>31</v>
      </c>
      <c r="EH519" s="3">
        <v>0</v>
      </c>
      <c r="EI519" s="3" t="s">
        <v>3</v>
      </c>
      <c r="EJ519" s="3">
        <v>2</v>
      </c>
      <c r="EK519" s="3">
        <v>67</v>
      </c>
      <c r="EL519" s="3" t="s">
        <v>48</v>
      </c>
      <c r="EM519" s="3" t="s">
        <v>49</v>
      </c>
      <c r="EO519" s="3" t="s">
        <v>87</v>
      </c>
      <c r="EQ519" s="3">
        <v>132096</v>
      </c>
      <c r="ER519" s="3">
        <v>133.53</v>
      </c>
      <c r="ES519" s="3">
        <v>61.98</v>
      </c>
      <c r="ET519" s="3">
        <v>5.25</v>
      </c>
      <c r="EU519" s="3">
        <v>0.59</v>
      </c>
      <c r="EV519" s="3">
        <v>66.3</v>
      </c>
      <c r="EW519" s="3">
        <v>5.39</v>
      </c>
      <c r="EX519" s="3">
        <v>0</v>
      </c>
      <c r="EY519" s="3">
        <v>0</v>
      </c>
      <c r="FQ519" s="3">
        <v>0</v>
      </c>
      <c r="FR519" s="3">
        <v>0</v>
      </c>
      <c r="FS519" s="3">
        <v>0</v>
      </c>
      <c r="FX519" s="3">
        <v>97</v>
      </c>
      <c r="FY519" s="3">
        <v>51</v>
      </c>
      <c r="GA519" s="3" t="s">
        <v>3</v>
      </c>
      <c r="GD519" s="3">
        <v>1</v>
      </c>
      <c r="GF519" s="3">
        <v>-941333321</v>
      </c>
      <c r="GG519" s="3">
        <v>2</v>
      </c>
      <c r="GH519" s="3">
        <v>1</v>
      </c>
      <c r="GI519" s="3">
        <v>2</v>
      </c>
      <c r="GJ519" s="3">
        <v>0</v>
      </c>
      <c r="GK519" s="3">
        <v>0</v>
      </c>
      <c r="GL519" s="3">
        <f t="shared" si="561"/>
        <v>0</v>
      </c>
      <c r="GM519" s="3">
        <f t="shared" si="562"/>
        <v>269543.64</v>
      </c>
      <c r="GN519" s="3">
        <f t="shared" si="563"/>
        <v>0</v>
      </c>
      <c r="GO519" s="3">
        <f t="shared" si="564"/>
        <v>269543.64</v>
      </c>
      <c r="GP519" s="3">
        <f t="shared" si="565"/>
        <v>0</v>
      </c>
      <c r="GR519" s="3">
        <v>0</v>
      </c>
      <c r="GS519" s="3">
        <v>3</v>
      </c>
      <c r="GT519" s="3">
        <v>0</v>
      </c>
      <c r="GU519" s="3" t="s">
        <v>3</v>
      </c>
      <c r="GV519" s="3">
        <f t="shared" si="566"/>
        <v>0</v>
      </c>
      <c r="GW519" s="3">
        <v>1</v>
      </c>
      <c r="GX519" s="3">
        <f t="shared" si="567"/>
        <v>0</v>
      </c>
      <c r="HA519" s="3">
        <v>0</v>
      </c>
      <c r="HB519" s="3">
        <v>0</v>
      </c>
      <c r="HC519" s="3">
        <f t="shared" si="568"/>
        <v>0</v>
      </c>
      <c r="HE519" s="3" t="s">
        <v>3</v>
      </c>
      <c r="HF519" s="3" t="s">
        <v>3</v>
      </c>
      <c r="HM519" s="3" t="s">
        <v>3</v>
      </c>
      <c r="HN519" s="3" t="s">
        <v>3</v>
      </c>
      <c r="HO519" s="3" t="s">
        <v>3</v>
      </c>
      <c r="HP519" s="3" t="s">
        <v>3</v>
      </c>
      <c r="HQ519" s="3" t="s">
        <v>3</v>
      </c>
      <c r="HS519" s="3">
        <v>0</v>
      </c>
      <c r="IK519" s="3">
        <v>0</v>
      </c>
    </row>
    <row r="520" spans="1:255" x14ac:dyDescent="0.25">
      <c r="A520" s="2">
        <v>17</v>
      </c>
      <c r="B520" s="2">
        <v>1</v>
      </c>
      <c r="C520" s="2"/>
      <c r="D520" s="2"/>
      <c r="E520" s="2" t="s">
        <v>571</v>
      </c>
      <c r="F520" s="2" t="s">
        <v>572</v>
      </c>
      <c r="G520" s="2" t="s">
        <v>573</v>
      </c>
      <c r="H520" s="2" t="s">
        <v>574</v>
      </c>
      <c r="I520" s="2">
        <f>ROUND(550*1.02/1000,9)</f>
        <v>0.56100000000000005</v>
      </c>
      <c r="J520" s="2">
        <v>0</v>
      </c>
      <c r="K520" s="2">
        <f>ROUND(550*1.02/1000,9)</f>
        <v>0.56100000000000005</v>
      </c>
      <c r="L520" s="2"/>
      <c r="M520" s="2"/>
      <c r="N520" s="2"/>
      <c r="O520" s="2">
        <f t="shared" si="544"/>
        <v>3610.67</v>
      </c>
      <c r="P520" s="2">
        <f t="shared" si="545"/>
        <v>3610.67</v>
      </c>
      <c r="Q520" s="2">
        <f t="shared" ref="Q520:Q533" si="585">(ROUND((ROUND(((ET520)*AV520*I520),2)*BB520),2)+ROUND((ROUND(((AE520-(EU520))*AV520*I520),2)*BS520),2))</f>
        <v>0</v>
      </c>
      <c r="R520" s="2">
        <f t="shared" ref="R520:R533" si="586">(ROUND((ROUND(((EU520)*AV520*I520),2)*BS520),2)+ROUND((ROUND(((AE520-(EU520))*AV520*I520),2)*BS520),2))</f>
        <v>0</v>
      </c>
      <c r="S520" s="2">
        <f t="shared" si="546"/>
        <v>0</v>
      </c>
      <c r="T520" s="2">
        <f t="shared" si="547"/>
        <v>0</v>
      </c>
      <c r="U520" s="2">
        <f t="shared" si="548"/>
        <v>0</v>
      </c>
      <c r="V520" s="2">
        <f t="shared" si="549"/>
        <v>0</v>
      </c>
      <c r="W520" s="2">
        <f t="shared" si="550"/>
        <v>0</v>
      </c>
      <c r="X520" s="2">
        <f t="shared" ref="X520:X533" si="587">(ROUND((((S520+ROUND((ROUND(((EU520)*AV520*I520),2)*BS520),2))*AT520)/100),2)+ROUND(((ROUND((ROUND(((AE520-(EU520))*AV520*I520),2)*BS520),2)*AT520)/100),2))</f>
        <v>0</v>
      </c>
      <c r="Y520" s="2">
        <f t="shared" ref="Y520:Y533" si="588">(ROUND((((S520+ROUND((ROUND(((EU520)*AV520*I520),2)*BS520),2))*AU520)/100),2)+ROUND(((ROUND((ROUND(((AE520-(EU520))*AV520*I520),2)*BS520),2)*AU520)/100),2))</f>
        <v>0</v>
      </c>
      <c r="Z520" s="2"/>
      <c r="AA520" s="2">
        <v>55944368</v>
      </c>
      <c r="AB520" s="2">
        <f t="shared" si="551"/>
        <v>6436.13</v>
      </c>
      <c r="AC520" s="2">
        <f t="shared" ref="AC520:AC533" si="589">ROUND((ES520),6)</f>
        <v>6436.13</v>
      </c>
      <c r="AD520" s="2">
        <f t="shared" ref="AD520:AD533" si="590">ROUND((((ET520)-(EU520))+AE520),6)</f>
        <v>0</v>
      </c>
      <c r="AE520" s="2">
        <f t="shared" ref="AE520:AE533" si="591">ROUND((EU520),6)</f>
        <v>0</v>
      </c>
      <c r="AF520" s="2">
        <f t="shared" ref="AF520:AF533" si="592">ROUND((EV520),6)</f>
        <v>0</v>
      </c>
      <c r="AG520" s="2">
        <f t="shared" si="552"/>
        <v>0</v>
      </c>
      <c r="AH520" s="2">
        <f t="shared" ref="AH520:AH533" si="593">(EW520)</f>
        <v>0</v>
      </c>
      <c r="AI520" s="2">
        <f t="shared" ref="AI520:AI533" si="594">(EX520)</f>
        <v>0</v>
      </c>
      <c r="AJ520" s="2">
        <f t="shared" si="553"/>
        <v>0</v>
      </c>
      <c r="AK520" s="2">
        <v>6436.13</v>
      </c>
      <c r="AL520" s="2">
        <v>6436.13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1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3</v>
      </c>
      <c r="BI520" s="2">
        <v>2</v>
      </c>
      <c r="BJ520" s="2" t="s">
        <v>575</v>
      </c>
      <c r="BK520" s="2"/>
      <c r="BL520" s="2"/>
      <c r="BM520" s="2">
        <v>1618</v>
      </c>
      <c r="BN520" s="2">
        <v>0</v>
      </c>
      <c r="BO520" s="2" t="s">
        <v>3</v>
      </c>
      <c r="BP520" s="2">
        <v>0</v>
      </c>
      <c r="BQ520" s="2">
        <v>201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0</v>
      </c>
      <c r="CA520" s="2">
        <v>0</v>
      </c>
      <c r="CB520" s="2" t="s">
        <v>3</v>
      </c>
      <c r="CC520" s="2"/>
      <c r="CD520" s="2"/>
      <c r="CE520" s="2">
        <v>1566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3</v>
      </c>
      <c r="CO520" s="2">
        <v>0</v>
      </c>
      <c r="CP520" s="2">
        <f t="shared" si="554"/>
        <v>3610.67</v>
      </c>
      <c r="CQ520" s="2">
        <f t="shared" si="555"/>
        <v>6436.13</v>
      </c>
      <c r="CR520" s="2">
        <f t="shared" ref="CR520:CR533" si="595">(ROUND((ROUND(((ET520)*AV520*1),2)*BB520),2)+ROUND((ROUND(((AE520-(EU520))*AV520*1),2)*BS520),2))</f>
        <v>0</v>
      </c>
      <c r="CS520" s="2">
        <f t="shared" ref="CS520:CS533" si="596">(ROUND((ROUND(((EU520)*AV520*1),2)*BS520),2)+ROUND((ROUND(((AE520-(EU520))*AV520*1),2)*BS520),2))</f>
        <v>0</v>
      </c>
      <c r="CT520" s="2">
        <f t="shared" si="556"/>
        <v>0</v>
      </c>
      <c r="CU520" s="2">
        <f t="shared" si="557"/>
        <v>0</v>
      </c>
      <c r="CV520" s="2">
        <f t="shared" si="558"/>
        <v>0</v>
      </c>
      <c r="CW520" s="2">
        <f t="shared" si="559"/>
        <v>0</v>
      </c>
      <c r="CX520" s="2">
        <f t="shared" si="560"/>
        <v>0</v>
      </c>
      <c r="CY520" s="2">
        <f t="shared" ref="CY520:CY533" si="597">(ROUND((((S520+ROUND((ROUND(((EU520)*AV520*1),2)*BS520),2))*AT520)/100),2)+ROUND(((ROUND((ROUND(((AE520-(EU520))*AV520*1),2)*BS520),2)*AT520)/100),2))</f>
        <v>0</v>
      </c>
      <c r="CZ520" s="2">
        <f t="shared" ref="CZ520:CZ533" si="598">(ROUND((((S520+ROUND((ROUND(((EU520)*AV520*1),2)*BS520),2))*AU520)/100),2)+ROUND(((ROUND((ROUND(((AE520-(EU520))*AV520*1),2)*BS520),2)*AU520)/100),2))</f>
        <v>0</v>
      </c>
      <c r="DA520" s="2"/>
      <c r="DB520" s="2"/>
      <c r="DC520" s="2" t="s">
        <v>3</v>
      </c>
      <c r="DD520" s="2" t="s">
        <v>3</v>
      </c>
      <c r="DE520" s="2" t="s">
        <v>3</v>
      </c>
      <c r="DF520" s="2" t="s">
        <v>3</v>
      </c>
      <c r="DG520" s="2" t="s">
        <v>3</v>
      </c>
      <c r="DH520" s="2" t="s">
        <v>3</v>
      </c>
      <c r="DI520" s="2" t="s">
        <v>3</v>
      </c>
      <c r="DJ520" s="2" t="s">
        <v>3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1003</v>
      </c>
      <c r="DV520" s="2" t="s">
        <v>574</v>
      </c>
      <c r="DW520" s="2" t="s">
        <v>574</v>
      </c>
      <c r="DX520" s="2">
        <v>1000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55394001</v>
      </c>
      <c r="EF520" s="2">
        <v>201</v>
      </c>
      <c r="EG520" s="2" t="s">
        <v>576</v>
      </c>
      <c r="EH520" s="2">
        <v>0</v>
      </c>
      <c r="EI520" s="2" t="s">
        <v>3</v>
      </c>
      <c r="EJ520" s="2">
        <v>2</v>
      </c>
      <c r="EK520" s="2">
        <v>1618</v>
      </c>
      <c r="EL520" s="2" t="s">
        <v>577</v>
      </c>
      <c r="EM520" s="2" t="s">
        <v>578</v>
      </c>
      <c r="EN520" s="2"/>
      <c r="EO520" s="2" t="s">
        <v>3</v>
      </c>
      <c r="EP520" s="2"/>
      <c r="EQ520" s="2">
        <v>131072</v>
      </c>
      <c r="ER520" s="2">
        <v>6436.13</v>
      </c>
      <c r="ES520" s="2">
        <v>6436.13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0</v>
      </c>
      <c r="FY520" s="2">
        <v>0</v>
      </c>
      <c r="FZ520" s="2"/>
      <c r="GA520" s="2" t="s">
        <v>3</v>
      </c>
      <c r="GB520" s="2"/>
      <c r="GC520" s="2"/>
      <c r="GD520" s="2">
        <v>1</v>
      </c>
      <c r="GE520" s="2"/>
      <c r="GF520" s="2">
        <v>1562890890</v>
      </c>
      <c r="GG520" s="2">
        <v>2</v>
      </c>
      <c r="GH520" s="2">
        <v>1</v>
      </c>
      <c r="GI520" s="2">
        <v>-2</v>
      </c>
      <c r="GJ520" s="2">
        <v>0</v>
      </c>
      <c r="GK520" s="2">
        <v>0</v>
      </c>
      <c r="GL520" s="2">
        <f t="shared" si="561"/>
        <v>0</v>
      </c>
      <c r="GM520" s="2">
        <f t="shared" si="562"/>
        <v>3610.67</v>
      </c>
      <c r="GN520" s="2">
        <f t="shared" si="563"/>
        <v>0</v>
      </c>
      <c r="GO520" s="2">
        <f t="shared" si="564"/>
        <v>3610.67</v>
      </c>
      <c r="GP520" s="2">
        <f t="shared" si="565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566"/>
        <v>0</v>
      </c>
      <c r="GW520" s="2">
        <v>1</v>
      </c>
      <c r="GX520" s="2">
        <f t="shared" si="567"/>
        <v>0</v>
      </c>
      <c r="GY520" s="2"/>
      <c r="GZ520" s="2"/>
      <c r="HA520" s="2">
        <v>0</v>
      </c>
      <c r="HB520" s="2">
        <v>0</v>
      </c>
      <c r="HC520" s="2">
        <f t="shared" si="568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3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5">
      <c r="A521" s="3">
        <v>17</v>
      </c>
      <c r="B521" s="3">
        <v>1</v>
      </c>
      <c r="E521" s="3" t="s">
        <v>571</v>
      </c>
      <c r="F521" s="3" t="s">
        <v>572</v>
      </c>
      <c r="G521" s="3" t="s">
        <v>573</v>
      </c>
      <c r="H521" s="3" t="s">
        <v>574</v>
      </c>
      <c r="I521" s="3">
        <f>ROUND(550*1.02/1000,9)</f>
        <v>0.56100000000000005</v>
      </c>
      <c r="J521" s="3">
        <v>0</v>
      </c>
      <c r="K521" s="3">
        <f>ROUND(550*1.02/1000,9)</f>
        <v>0.56100000000000005</v>
      </c>
      <c r="O521" s="3">
        <f t="shared" si="544"/>
        <v>27549.41</v>
      </c>
      <c r="P521" s="3">
        <f t="shared" si="545"/>
        <v>27549.41</v>
      </c>
      <c r="Q521" s="3">
        <f t="shared" si="585"/>
        <v>0</v>
      </c>
      <c r="R521" s="3">
        <f t="shared" si="586"/>
        <v>0</v>
      </c>
      <c r="S521" s="3">
        <f t="shared" si="546"/>
        <v>0</v>
      </c>
      <c r="T521" s="3">
        <f t="shared" si="547"/>
        <v>0</v>
      </c>
      <c r="U521" s="3">
        <f t="shared" si="548"/>
        <v>0</v>
      </c>
      <c r="V521" s="3">
        <f t="shared" si="549"/>
        <v>0</v>
      </c>
      <c r="W521" s="3">
        <f t="shared" si="550"/>
        <v>0</v>
      </c>
      <c r="X521" s="3">
        <f t="shared" si="587"/>
        <v>0</v>
      </c>
      <c r="Y521" s="3">
        <f t="shared" si="588"/>
        <v>0</v>
      </c>
      <c r="AA521" s="3">
        <v>55944370</v>
      </c>
      <c r="AB521" s="3">
        <f t="shared" si="551"/>
        <v>6436.13</v>
      </c>
      <c r="AC521" s="3">
        <f t="shared" si="589"/>
        <v>6436.13</v>
      </c>
      <c r="AD521" s="3">
        <f t="shared" si="590"/>
        <v>0</v>
      </c>
      <c r="AE521" s="3">
        <f t="shared" si="591"/>
        <v>0</v>
      </c>
      <c r="AF521" s="3">
        <f t="shared" si="592"/>
        <v>0</v>
      </c>
      <c r="AG521" s="3">
        <f t="shared" si="552"/>
        <v>0</v>
      </c>
      <c r="AH521" s="3">
        <f t="shared" si="593"/>
        <v>0</v>
      </c>
      <c r="AI521" s="3">
        <f t="shared" si="594"/>
        <v>0</v>
      </c>
      <c r="AJ521" s="3">
        <f t="shared" si="553"/>
        <v>0</v>
      </c>
      <c r="AK521" s="3">
        <v>6436.13</v>
      </c>
      <c r="AL521" s="3">
        <v>6436.13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1</v>
      </c>
      <c r="AW521" s="3">
        <v>1</v>
      </c>
      <c r="AZ521" s="3">
        <v>1</v>
      </c>
      <c r="BA521" s="3">
        <v>1</v>
      </c>
      <c r="BB521" s="3">
        <v>1</v>
      </c>
      <c r="BC521" s="3">
        <v>7.63</v>
      </c>
      <c r="BD521" s="3" t="s">
        <v>3</v>
      </c>
      <c r="BE521" s="3" t="s">
        <v>3</v>
      </c>
      <c r="BF521" s="3" t="s">
        <v>3</v>
      </c>
      <c r="BG521" s="3" t="s">
        <v>3</v>
      </c>
      <c r="BH521" s="3">
        <v>3</v>
      </c>
      <c r="BI521" s="3">
        <v>2</v>
      </c>
      <c r="BJ521" s="3" t="s">
        <v>575</v>
      </c>
      <c r="BM521" s="3">
        <v>1618</v>
      </c>
      <c r="BN521" s="3">
        <v>0</v>
      </c>
      <c r="BO521" s="3" t="s">
        <v>572</v>
      </c>
      <c r="BP521" s="3">
        <v>1</v>
      </c>
      <c r="BQ521" s="3">
        <v>201</v>
      </c>
      <c r="BR521" s="3">
        <v>0</v>
      </c>
      <c r="BS521" s="3">
        <v>1</v>
      </c>
      <c r="BT521" s="3">
        <v>1</v>
      </c>
      <c r="BU521" s="3">
        <v>1</v>
      </c>
      <c r="BV521" s="3">
        <v>1</v>
      </c>
      <c r="BW521" s="3">
        <v>1</v>
      </c>
      <c r="BX521" s="3">
        <v>1</v>
      </c>
      <c r="BY521" s="3" t="s">
        <v>3</v>
      </c>
      <c r="BZ521" s="3">
        <v>0</v>
      </c>
      <c r="CA521" s="3">
        <v>0</v>
      </c>
      <c r="CB521" s="3" t="s">
        <v>3</v>
      </c>
      <c r="CE521" s="3">
        <v>1566</v>
      </c>
      <c r="CF521" s="3">
        <v>0</v>
      </c>
      <c r="CG521" s="3">
        <v>0</v>
      </c>
      <c r="CM521" s="3">
        <v>0</v>
      </c>
      <c r="CN521" s="3" t="s">
        <v>3</v>
      </c>
      <c r="CO521" s="3">
        <v>0</v>
      </c>
      <c r="CP521" s="3">
        <f t="shared" si="554"/>
        <v>27549.41</v>
      </c>
      <c r="CQ521" s="3">
        <f t="shared" si="555"/>
        <v>49107.67</v>
      </c>
      <c r="CR521" s="3">
        <f t="shared" si="595"/>
        <v>0</v>
      </c>
      <c r="CS521" s="3">
        <f t="shared" si="596"/>
        <v>0</v>
      </c>
      <c r="CT521" s="3">
        <f t="shared" si="556"/>
        <v>0</v>
      </c>
      <c r="CU521" s="3">
        <f t="shared" si="557"/>
        <v>0</v>
      </c>
      <c r="CV521" s="3">
        <f t="shared" si="558"/>
        <v>0</v>
      </c>
      <c r="CW521" s="3">
        <f t="shared" si="559"/>
        <v>0</v>
      </c>
      <c r="CX521" s="3">
        <f t="shared" si="560"/>
        <v>0</v>
      </c>
      <c r="CY521" s="3">
        <f t="shared" si="597"/>
        <v>0</v>
      </c>
      <c r="CZ521" s="3">
        <f t="shared" si="598"/>
        <v>0</v>
      </c>
      <c r="DC521" s="3" t="s">
        <v>3</v>
      </c>
      <c r="DD521" s="3" t="s">
        <v>3</v>
      </c>
      <c r="DE521" s="3" t="s">
        <v>3</v>
      </c>
      <c r="DF521" s="3" t="s">
        <v>3</v>
      </c>
      <c r="DG521" s="3" t="s">
        <v>3</v>
      </c>
      <c r="DH521" s="3" t="s">
        <v>3</v>
      </c>
      <c r="DI521" s="3" t="s">
        <v>3</v>
      </c>
      <c r="DJ521" s="3" t="s">
        <v>3</v>
      </c>
      <c r="DK521" s="3" t="s">
        <v>3</v>
      </c>
      <c r="DL521" s="3" t="s">
        <v>3</v>
      </c>
      <c r="DM521" s="3" t="s">
        <v>3</v>
      </c>
      <c r="DN521" s="3">
        <v>0</v>
      </c>
      <c r="DO521" s="3">
        <v>0</v>
      </c>
      <c r="DP521" s="3">
        <v>1</v>
      </c>
      <c r="DQ521" s="3">
        <v>1</v>
      </c>
      <c r="DU521" s="3">
        <v>1003</v>
      </c>
      <c r="DV521" s="3" t="s">
        <v>574</v>
      </c>
      <c r="DW521" s="3" t="s">
        <v>574</v>
      </c>
      <c r="DX521" s="3">
        <v>1000</v>
      </c>
      <c r="DZ521" s="3" t="s">
        <v>3</v>
      </c>
      <c r="EA521" s="3" t="s">
        <v>3</v>
      </c>
      <c r="EB521" s="3" t="s">
        <v>3</v>
      </c>
      <c r="EC521" s="3" t="s">
        <v>3</v>
      </c>
      <c r="EE521" s="3">
        <v>55394001</v>
      </c>
      <c r="EF521" s="3">
        <v>201</v>
      </c>
      <c r="EG521" s="3" t="s">
        <v>576</v>
      </c>
      <c r="EH521" s="3">
        <v>0</v>
      </c>
      <c r="EI521" s="3" t="s">
        <v>3</v>
      </c>
      <c r="EJ521" s="3">
        <v>2</v>
      </c>
      <c r="EK521" s="3">
        <v>1618</v>
      </c>
      <c r="EL521" s="3" t="s">
        <v>577</v>
      </c>
      <c r="EM521" s="3" t="s">
        <v>578</v>
      </c>
      <c r="EO521" s="3" t="s">
        <v>3</v>
      </c>
      <c r="EQ521" s="3">
        <v>131072</v>
      </c>
      <c r="ER521" s="3">
        <v>6436.13</v>
      </c>
      <c r="ES521" s="3">
        <v>6436.13</v>
      </c>
      <c r="ET521" s="3">
        <v>0</v>
      </c>
      <c r="EU521" s="3">
        <v>0</v>
      </c>
      <c r="EV521" s="3">
        <v>0</v>
      </c>
      <c r="EW521" s="3">
        <v>0</v>
      </c>
      <c r="EX521" s="3">
        <v>0</v>
      </c>
      <c r="EY521" s="3">
        <v>0</v>
      </c>
      <c r="FQ521" s="3">
        <v>0</v>
      </c>
      <c r="FR521" s="3">
        <v>0</v>
      </c>
      <c r="FS521" s="3">
        <v>0</v>
      </c>
      <c r="FX521" s="3">
        <v>0</v>
      </c>
      <c r="FY521" s="3">
        <v>0</v>
      </c>
      <c r="GA521" s="3" t="s">
        <v>3</v>
      </c>
      <c r="GD521" s="3">
        <v>1</v>
      </c>
      <c r="GF521" s="3">
        <v>1562890890</v>
      </c>
      <c r="GG521" s="3">
        <v>2</v>
      </c>
      <c r="GH521" s="3">
        <v>1</v>
      </c>
      <c r="GI521" s="3">
        <v>2</v>
      </c>
      <c r="GJ521" s="3">
        <v>0</v>
      </c>
      <c r="GK521" s="3">
        <v>0</v>
      </c>
      <c r="GL521" s="3">
        <f t="shared" si="561"/>
        <v>0</v>
      </c>
      <c r="GM521" s="3">
        <f t="shared" si="562"/>
        <v>27549.41</v>
      </c>
      <c r="GN521" s="3">
        <f t="shared" si="563"/>
        <v>0</v>
      </c>
      <c r="GO521" s="3">
        <f t="shared" si="564"/>
        <v>27549.41</v>
      </c>
      <c r="GP521" s="3">
        <f t="shared" si="565"/>
        <v>0</v>
      </c>
      <c r="GR521" s="3">
        <v>0</v>
      </c>
      <c r="GS521" s="3">
        <v>3</v>
      </c>
      <c r="GT521" s="3">
        <v>0</v>
      </c>
      <c r="GU521" s="3" t="s">
        <v>3</v>
      </c>
      <c r="GV521" s="3">
        <f t="shared" si="566"/>
        <v>0</v>
      </c>
      <c r="GW521" s="3">
        <v>1</v>
      </c>
      <c r="GX521" s="3">
        <f t="shared" si="567"/>
        <v>0</v>
      </c>
      <c r="HA521" s="3">
        <v>0</v>
      </c>
      <c r="HB521" s="3">
        <v>0</v>
      </c>
      <c r="HC521" s="3">
        <f t="shared" si="568"/>
        <v>0</v>
      </c>
      <c r="HE521" s="3" t="s">
        <v>3</v>
      </c>
      <c r="HF521" s="3" t="s">
        <v>3</v>
      </c>
      <c r="HM521" s="3" t="s">
        <v>3</v>
      </c>
      <c r="HN521" s="3" t="s">
        <v>3</v>
      </c>
      <c r="HO521" s="3" t="s">
        <v>3</v>
      </c>
      <c r="HP521" s="3" t="s">
        <v>3</v>
      </c>
      <c r="HQ521" s="3" t="s">
        <v>3</v>
      </c>
      <c r="HS521" s="3">
        <v>0</v>
      </c>
      <c r="IK521" s="3">
        <v>0</v>
      </c>
    </row>
    <row r="522" spans="1:255" x14ac:dyDescent="0.25">
      <c r="A522" s="2">
        <v>17</v>
      </c>
      <c r="B522" s="2">
        <v>1</v>
      </c>
      <c r="C522" s="2"/>
      <c r="D522" s="2"/>
      <c r="E522" s="2" t="s">
        <v>579</v>
      </c>
      <c r="F522" s="2" t="s">
        <v>580</v>
      </c>
      <c r="G522" s="2" t="s">
        <v>581</v>
      </c>
      <c r="H522" s="2" t="s">
        <v>574</v>
      </c>
      <c r="I522" s="2">
        <f>ROUND(180*1.02/1000,9)</f>
        <v>0.18360000000000001</v>
      </c>
      <c r="J522" s="2">
        <v>0</v>
      </c>
      <c r="K522" s="2">
        <f>ROUND(180*1.02/1000,9)</f>
        <v>0.18360000000000001</v>
      </c>
      <c r="L522" s="2"/>
      <c r="M522" s="2"/>
      <c r="N522" s="2"/>
      <c r="O522" s="2">
        <f t="shared" si="544"/>
        <v>1387.69</v>
      </c>
      <c r="P522" s="2">
        <f t="shared" si="545"/>
        <v>1387.69</v>
      </c>
      <c r="Q522" s="2">
        <f t="shared" si="585"/>
        <v>0</v>
      </c>
      <c r="R522" s="2">
        <f t="shared" si="586"/>
        <v>0</v>
      </c>
      <c r="S522" s="2">
        <f t="shared" si="546"/>
        <v>0</v>
      </c>
      <c r="T522" s="2">
        <f t="shared" si="547"/>
        <v>0</v>
      </c>
      <c r="U522" s="2">
        <f t="shared" si="548"/>
        <v>0</v>
      </c>
      <c r="V522" s="2">
        <f t="shared" si="549"/>
        <v>0</v>
      </c>
      <c r="W522" s="2">
        <f t="shared" si="550"/>
        <v>0</v>
      </c>
      <c r="X522" s="2">
        <f t="shared" si="587"/>
        <v>0</v>
      </c>
      <c r="Y522" s="2">
        <f t="shared" si="588"/>
        <v>0</v>
      </c>
      <c r="Z522" s="2"/>
      <c r="AA522" s="2">
        <v>55944368</v>
      </c>
      <c r="AB522" s="2">
        <f t="shared" si="551"/>
        <v>7558.23</v>
      </c>
      <c r="AC522" s="2">
        <f t="shared" si="589"/>
        <v>7558.23</v>
      </c>
      <c r="AD522" s="2">
        <f t="shared" si="590"/>
        <v>0</v>
      </c>
      <c r="AE522" s="2">
        <f t="shared" si="591"/>
        <v>0</v>
      </c>
      <c r="AF522" s="2">
        <f t="shared" si="592"/>
        <v>0</v>
      </c>
      <c r="AG522" s="2">
        <f t="shared" si="552"/>
        <v>0</v>
      </c>
      <c r="AH522" s="2">
        <f t="shared" si="593"/>
        <v>0</v>
      </c>
      <c r="AI522" s="2">
        <f t="shared" si="594"/>
        <v>0</v>
      </c>
      <c r="AJ522" s="2">
        <f t="shared" si="553"/>
        <v>0</v>
      </c>
      <c r="AK522" s="2">
        <v>7558.23</v>
      </c>
      <c r="AL522" s="2">
        <v>7558.23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1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3</v>
      </c>
      <c r="BI522" s="2">
        <v>2</v>
      </c>
      <c r="BJ522" s="2" t="s">
        <v>582</v>
      </c>
      <c r="BK522" s="2"/>
      <c r="BL522" s="2"/>
      <c r="BM522" s="2">
        <v>1618</v>
      </c>
      <c r="BN522" s="2">
        <v>0</v>
      </c>
      <c r="BO522" s="2" t="s">
        <v>3</v>
      </c>
      <c r="BP522" s="2">
        <v>0</v>
      </c>
      <c r="BQ522" s="2">
        <v>201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0</v>
      </c>
      <c r="CA522" s="2">
        <v>0</v>
      </c>
      <c r="CB522" s="2" t="s">
        <v>3</v>
      </c>
      <c r="CC522" s="2"/>
      <c r="CD522" s="2"/>
      <c r="CE522" s="2">
        <v>1566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3</v>
      </c>
      <c r="CO522" s="2">
        <v>0</v>
      </c>
      <c r="CP522" s="2">
        <f t="shared" si="554"/>
        <v>1387.69</v>
      </c>
      <c r="CQ522" s="2">
        <f t="shared" si="555"/>
        <v>7558.23</v>
      </c>
      <c r="CR522" s="2">
        <f t="shared" si="595"/>
        <v>0</v>
      </c>
      <c r="CS522" s="2">
        <f t="shared" si="596"/>
        <v>0</v>
      </c>
      <c r="CT522" s="2">
        <f t="shared" si="556"/>
        <v>0</v>
      </c>
      <c r="CU522" s="2">
        <f t="shared" si="557"/>
        <v>0</v>
      </c>
      <c r="CV522" s="2">
        <f t="shared" si="558"/>
        <v>0</v>
      </c>
      <c r="CW522" s="2">
        <f t="shared" si="559"/>
        <v>0</v>
      </c>
      <c r="CX522" s="2">
        <f t="shared" si="560"/>
        <v>0</v>
      </c>
      <c r="CY522" s="2">
        <f t="shared" si="597"/>
        <v>0</v>
      </c>
      <c r="CZ522" s="2">
        <f t="shared" si="598"/>
        <v>0</v>
      </c>
      <c r="DA522" s="2"/>
      <c r="DB522" s="2"/>
      <c r="DC522" s="2" t="s">
        <v>3</v>
      </c>
      <c r="DD522" s="2" t="s">
        <v>3</v>
      </c>
      <c r="DE522" s="2" t="s">
        <v>3</v>
      </c>
      <c r="DF522" s="2" t="s">
        <v>3</v>
      </c>
      <c r="DG522" s="2" t="s">
        <v>3</v>
      </c>
      <c r="DH522" s="2" t="s">
        <v>3</v>
      </c>
      <c r="DI522" s="2" t="s">
        <v>3</v>
      </c>
      <c r="DJ522" s="2" t="s">
        <v>3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1003</v>
      </c>
      <c r="DV522" s="2" t="s">
        <v>574</v>
      </c>
      <c r="DW522" s="2" t="s">
        <v>574</v>
      </c>
      <c r="DX522" s="2">
        <v>1000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55394001</v>
      </c>
      <c r="EF522" s="2">
        <v>201</v>
      </c>
      <c r="EG522" s="2" t="s">
        <v>576</v>
      </c>
      <c r="EH522" s="2">
        <v>0</v>
      </c>
      <c r="EI522" s="2" t="s">
        <v>3</v>
      </c>
      <c r="EJ522" s="2">
        <v>2</v>
      </c>
      <c r="EK522" s="2">
        <v>1618</v>
      </c>
      <c r="EL522" s="2" t="s">
        <v>577</v>
      </c>
      <c r="EM522" s="2" t="s">
        <v>578</v>
      </c>
      <c r="EN522" s="2"/>
      <c r="EO522" s="2" t="s">
        <v>3</v>
      </c>
      <c r="EP522" s="2"/>
      <c r="EQ522" s="2">
        <v>131072</v>
      </c>
      <c r="ER522" s="2">
        <v>7558.23</v>
      </c>
      <c r="ES522" s="2">
        <v>7558.23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0</v>
      </c>
      <c r="FY522" s="2">
        <v>0</v>
      </c>
      <c r="FZ522" s="2"/>
      <c r="GA522" s="2" t="s">
        <v>3</v>
      </c>
      <c r="GB522" s="2"/>
      <c r="GC522" s="2"/>
      <c r="GD522" s="2">
        <v>1</v>
      </c>
      <c r="GE522" s="2"/>
      <c r="GF522" s="2">
        <v>-123091450</v>
      </c>
      <c r="GG522" s="2">
        <v>2</v>
      </c>
      <c r="GH522" s="2">
        <v>1</v>
      </c>
      <c r="GI522" s="2">
        <v>-2</v>
      </c>
      <c r="GJ522" s="2">
        <v>0</v>
      </c>
      <c r="GK522" s="2">
        <v>0</v>
      </c>
      <c r="GL522" s="2">
        <f t="shared" si="561"/>
        <v>0</v>
      </c>
      <c r="GM522" s="2">
        <f t="shared" si="562"/>
        <v>1387.69</v>
      </c>
      <c r="GN522" s="2">
        <f t="shared" si="563"/>
        <v>0</v>
      </c>
      <c r="GO522" s="2">
        <f t="shared" si="564"/>
        <v>1387.69</v>
      </c>
      <c r="GP522" s="2">
        <f t="shared" si="565"/>
        <v>0</v>
      </c>
      <c r="GQ522" s="2"/>
      <c r="GR522" s="2">
        <v>0</v>
      </c>
      <c r="GS522" s="2">
        <v>3</v>
      </c>
      <c r="GT522" s="2">
        <v>0</v>
      </c>
      <c r="GU522" s="2" t="s">
        <v>3</v>
      </c>
      <c r="GV522" s="2">
        <f t="shared" si="566"/>
        <v>0</v>
      </c>
      <c r="GW522" s="2">
        <v>1</v>
      </c>
      <c r="GX522" s="2">
        <f t="shared" si="567"/>
        <v>0</v>
      </c>
      <c r="GY522" s="2"/>
      <c r="GZ522" s="2"/>
      <c r="HA522" s="2">
        <v>0</v>
      </c>
      <c r="HB522" s="2">
        <v>0</v>
      </c>
      <c r="HC522" s="2">
        <f t="shared" si="568"/>
        <v>0</v>
      </c>
      <c r="HD522" s="2"/>
      <c r="HE522" s="2" t="s">
        <v>3</v>
      </c>
      <c r="HF522" s="2" t="s">
        <v>3</v>
      </c>
      <c r="HG522" s="2"/>
      <c r="HH522" s="2"/>
      <c r="HI522" s="2"/>
      <c r="HJ522" s="2"/>
      <c r="HK522" s="2"/>
      <c r="HL522" s="2"/>
      <c r="HM522" s="2" t="s">
        <v>3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5">
      <c r="A523" s="3">
        <v>17</v>
      </c>
      <c r="B523" s="3">
        <v>1</v>
      </c>
      <c r="E523" s="3" t="s">
        <v>579</v>
      </c>
      <c r="F523" s="3" t="s">
        <v>580</v>
      </c>
      <c r="G523" s="3" t="s">
        <v>581</v>
      </c>
      <c r="H523" s="3" t="s">
        <v>574</v>
      </c>
      <c r="I523" s="3">
        <f>ROUND(180*1.02/1000,9)</f>
        <v>0.18360000000000001</v>
      </c>
      <c r="J523" s="3">
        <v>0</v>
      </c>
      <c r="K523" s="3">
        <f>ROUND(180*1.02/1000,9)</f>
        <v>0.18360000000000001</v>
      </c>
      <c r="O523" s="3">
        <f t="shared" si="544"/>
        <v>11476.2</v>
      </c>
      <c r="P523" s="3">
        <f t="shared" si="545"/>
        <v>11476.2</v>
      </c>
      <c r="Q523" s="3">
        <f t="shared" si="585"/>
        <v>0</v>
      </c>
      <c r="R523" s="3">
        <f t="shared" si="586"/>
        <v>0</v>
      </c>
      <c r="S523" s="3">
        <f t="shared" si="546"/>
        <v>0</v>
      </c>
      <c r="T523" s="3">
        <f t="shared" si="547"/>
        <v>0</v>
      </c>
      <c r="U523" s="3">
        <f t="shared" si="548"/>
        <v>0</v>
      </c>
      <c r="V523" s="3">
        <f t="shared" si="549"/>
        <v>0</v>
      </c>
      <c r="W523" s="3">
        <f t="shared" si="550"/>
        <v>0</v>
      </c>
      <c r="X523" s="3">
        <f t="shared" si="587"/>
        <v>0</v>
      </c>
      <c r="Y523" s="3">
        <f t="shared" si="588"/>
        <v>0</v>
      </c>
      <c r="AA523" s="3">
        <v>55944370</v>
      </c>
      <c r="AB523" s="3">
        <f t="shared" si="551"/>
        <v>7558.23</v>
      </c>
      <c r="AC523" s="3">
        <f t="shared" si="589"/>
        <v>7558.23</v>
      </c>
      <c r="AD523" s="3">
        <f t="shared" si="590"/>
        <v>0</v>
      </c>
      <c r="AE523" s="3">
        <f t="shared" si="591"/>
        <v>0</v>
      </c>
      <c r="AF523" s="3">
        <f t="shared" si="592"/>
        <v>0</v>
      </c>
      <c r="AG523" s="3">
        <f t="shared" si="552"/>
        <v>0</v>
      </c>
      <c r="AH523" s="3">
        <f t="shared" si="593"/>
        <v>0</v>
      </c>
      <c r="AI523" s="3">
        <f t="shared" si="594"/>
        <v>0</v>
      </c>
      <c r="AJ523" s="3">
        <f t="shared" si="553"/>
        <v>0</v>
      </c>
      <c r="AK523" s="3">
        <v>7558.23</v>
      </c>
      <c r="AL523" s="3">
        <v>7558.23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1</v>
      </c>
      <c r="AW523" s="3">
        <v>1</v>
      </c>
      <c r="AZ523" s="3">
        <v>1</v>
      </c>
      <c r="BA523" s="3">
        <v>1</v>
      </c>
      <c r="BB523" s="3">
        <v>1</v>
      </c>
      <c r="BC523" s="3">
        <v>8.27</v>
      </c>
      <c r="BD523" s="3" t="s">
        <v>3</v>
      </c>
      <c r="BE523" s="3" t="s">
        <v>3</v>
      </c>
      <c r="BF523" s="3" t="s">
        <v>3</v>
      </c>
      <c r="BG523" s="3" t="s">
        <v>3</v>
      </c>
      <c r="BH523" s="3">
        <v>3</v>
      </c>
      <c r="BI523" s="3">
        <v>2</v>
      </c>
      <c r="BJ523" s="3" t="s">
        <v>582</v>
      </c>
      <c r="BM523" s="3">
        <v>1618</v>
      </c>
      <c r="BN523" s="3">
        <v>0</v>
      </c>
      <c r="BO523" s="3" t="s">
        <v>580</v>
      </c>
      <c r="BP523" s="3">
        <v>1</v>
      </c>
      <c r="BQ523" s="3">
        <v>201</v>
      </c>
      <c r="BR523" s="3">
        <v>0</v>
      </c>
      <c r="BS523" s="3">
        <v>1</v>
      </c>
      <c r="BT523" s="3">
        <v>1</v>
      </c>
      <c r="BU523" s="3">
        <v>1</v>
      </c>
      <c r="BV523" s="3">
        <v>1</v>
      </c>
      <c r="BW523" s="3">
        <v>1</v>
      </c>
      <c r="BX523" s="3">
        <v>1</v>
      </c>
      <c r="BY523" s="3" t="s">
        <v>3</v>
      </c>
      <c r="BZ523" s="3">
        <v>0</v>
      </c>
      <c r="CA523" s="3">
        <v>0</v>
      </c>
      <c r="CB523" s="3" t="s">
        <v>3</v>
      </c>
      <c r="CE523" s="3">
        <v>1566</v>
      </c>
      <c r="CF523" s="3">
        <v>0</v>
      </c>
      <c r="CG523" s="3">
        <v>0</v>
      </c>
      <c r="CM523" s="3">
        <v>0</v>
      </c>
      <c r="CN523" s="3" t="s">
        <v>3</v>
      </c>
      <c r="CO523" s="3">
        <v>0</v>
      </c>
      <c r="CP523" s="3">
        <f t="shared" si="554"/>
        <v>11476.2</v>
      </c>
      <c r="CQ523" s="3">
        <f t="shared" si="555"/>
        <v>62506.559999999998</v>
      </c>
      <c r="CR523" s="3">
        <f t="shared" si="595"/>
        <v>0</v>
      </c>
      <c r="CS523" s="3">
        <f t="shared" si="596"/>
        <v>0</v>
      </c>
      <c r="CT523" s="3">
        <f t="shared" si="556"/>
        <v>0</v>
      </c>
      <c r="CU523" s="3">
        <f t="shared" si="557"/>
        <v>0</v>
      </c>
      <c r="CV523" s="3">
        <f t="shared" si="558"/>
        <v>0</v>
      </c>
      <c r="CW523" s="3">
        <f t="shared" si="559"/>
        <v>0</v>
      </c>
      <c r="CX523" s="3">
        <f t="shared" si="560"/>
        <v>0</v>
      </c>
      <c r="CY523" s="3">
        <f t="shared" si="597"/>
        <v>0</v>
      </c>
      <c r="CZ523" s="3">
        <f t="shared" si="598"/>
        <v>0</v>
      </c>
      <c r="DC523" s="3" t="s">
        <v>3</v>
      </c>
      <c r="DD523" s="3" t="s">
        <v>3</v>
      </c>
      <c r="DE523" s="3" t="s">
        <v>3</v>
      </c>
      <c r="DF523" s="3" t="s">
        <v>3</v>
      </c>
      <c r="DG523" s="3" t="s">
        <v>3</v>
      </c>
      <c r="DH523" s="3" t="s">
        <v>3</v>
      </c>
      <c r="DI523" s="3" t="s">
        <v>3</v>
      </c>
      <c r="DJ523" s="3" t="s">
        <v>3</v>
      </c>
      <c r="DK523" s="3" t="s">
        <v>3</v>
      </c>
      <c r="DL523" s="3" t="s">
        <v>3</v>
      </c>
      <c r="DM523" s="3" t="s">
        <v>3</v>
      </c>
      <c r="DN523" s="3">
        <v>0</v>
      </c>
      <c r="DO523" s="3">
        <v>0</v>
      </c>
      <c r="DP523" s="3">
        <v>1</v>
      </c>
      <c r="DQ523" s="3">
        <v>1</v>
      </c>
      <c r="DU523" s="3">
        <v>1003</v>
      </c>
      <c r="DV523" s="3" t="s">
        <v>574</v>
      </c>
      <c r="DW523" s="3" t="s">
        <v>574</v>
      </c>
      <c r="DX523" s="3">
        <v>1000</v>
      </c>
      <c r="DZ523" s="3" t="s">
        <v>3</v>
      </c>
      <c r="EA523" s="3" t="s">
        <v>3</v>
      </c>
      <c r="EB523" s="3" t="s">
        <v>3</v>
      </c>
      <c r="EC523" s="3" t="s">
        <v>3</v>
      </c>
      <c r="EE523" s="3">
        <v>55394001</v>
      </c>
      <c r="EF523" s="3">
        <v>201</v>
      </c>
      <c r="EG523" s="3" t="s">
        <v>576</v>
      </c>
      <c r="EH523" s="3">
        <v>0</v>
      </c>
      <c r="EI523" s="3" t="s">
        <v>3</v>
      </c>
      <c r="EJ523" s="3">
        <v>2</v>
      </c>
      <c r="EK523" s="3">
        <v>1618</v>
      </c>
      <c r="EL523" s="3" t="s">
        <v>577</v>
      </c>
      <c r="EM523" s="3" t="s">
        <v>578</v>
      </c>
      <c r="EO523" s="3" t="s">
        <v>3</v>
      </c>
      <c r="EQ523" s="3">
        <v>131072</v>
      </c>
      <c r="ER523" s="3">
        <v>7558.23</v>
      </c>
      <c r="ES523" s="3">
        <v>7558.23</v>
      </c>
      <c r="ET523" s="3">
        <v>0</v>
      </c>
      <c r="EU523" s="3">
        <v>0</v>
      </c>
      <c r="EV523" s="3">
        <v>0</v>
      </c>
      <c r="EW523" s="3">
        <v>0</v>
      </c>
      <c r="EX523" s="3">
        <v>0</v>
      </c>
      <c r="EY523" s="3">
        <v>0</v>
      </c>
      <c r="FQ523" s="3">
        <v>0</v>
      </c>
      <c r="FR523" s="3">
        <v>0</v>
      </c>
      <c r="FS523" s="3">
        <v>0</v>
      </c>
      <c r="FX523" s="3">
        <v>0</v>
      </c>
      <c r="FY523" s="3">
        <v>0</v>
      </c>
      <c r="GA523" s="3" t="s">
        <v>3</v>
      </c>
      <c r="GD523" s="3">
        <v>1</v>
      </c>
      <c r="GF523" s="3">
        <v>-123091450</v>
      </c>
      <c r="GG523" s="3">
        <v>2</v>
      </c>
      <c r="GH523" s="3">
        <v>1</v>
      </c>
      <c r="GI523" s="3">
        <v>2</v>
      </c>
      <c r="GJ523" s="3">
        <v>0</v>
      </c>
      <c r="GK523" s="3">
        <v>0</v>
      </c>
      <c r="GL523" s="3">
        <f t="shared" si="561"/>
        <v>0</v>
      </c>
      <c r="GM523" s="3">
        <f t="shared" si="562"/>
        <v>11476.2</v>
      </c>
      <c r="GN523" s="3">
        <f t="shared" si="563"/>
        <v>0</v>
      </c>
      <c r="GO523" s="3">
        <f t="shared" si="564"/>
        <v>11476.2</v>
      </c>
      <c r="GP523" s="3">
        <f t="shared" si="565"/>
        <v>0</v>
      </c>
      <c r="GR523" s="3">
        <v>0</v>
      </c>
      <c r="GS523" s="3">
        <v>3</v>
      </c>
      <c r="GT523" s="3">
        <v>0</v>
      </c>
      <c r="GU523" s="3" t="s">
        <v>3</v>
      </c>
      <c r="GV523" s="3">
        <f t="shared" si="566"/>
        <v>0</v>
      </c>
      <c r="GW523" s="3">
        <v>1</v>
      </c>
      <c r="GX523" s="3">
        <f t="shared" si="567"/>
        <v>0</v>
      </c>
      <c r="HA523" s="3">
        <v>0</v>
      </c>
      <c r="HB523" s="3">
        <v>0</v>
      </c>
      <c r="HC523" s="3">
        <f t="shared" si="568"/>
        <v>0</v>
      </c>
      <c r="HE523" s="3" t="s">
        <v>3</v>
      </c>
      <c r="HF523" s="3" t="s">
        <v>3</v>
      </c>
      <c r="HM523" s="3" t="s">
        <v>3</v>
      </c>
      <c r="HN523" s="3" t="s">
        <v>3</v>
      </c>
      <c r="HO523" s="3" t="s">
        <v>3</v>
      </c>
      <c r="HP523" s="3" t="s">
        <v>3</v>
      </c>
      <c r="HQ523" s="3" t="s">
        <v>3</v>
      </c>
      <c r="HS523" s="3">
        <v>0</v>
      </c>
      <c r="IK523" s="3">
        <v>0</v>
      </c>
    </row>
    <row r="524" spans="1:255" x14ac:dyDescent="0.25">
      <c r="A524" s="2">
        <v>17</v>
      </c>
      <c r="B524" s="2">
        <v>1</v>
      </c>
      <c r="C524" s="2"/>
      <c r="D524" s="2"/>
      <c r="E524" s="2" t="s">
        <v>583</v>
      </c>
      <c r="F524" s="2" t="s">
        <v>584</v>
      </c>
      <c r="G524" s="2" t="s">
        <v>585</v>
      </c>
      <c r="H524" s="2" t="s">
        <v>574</v>
      </c>
      <c r="I524" s="2">
        <f>ROUND(550*1.02/1000,9)</f>
        <v>0.56100000000000005</v>
      </c>
      <c r="J524" s="2">
        <v>0</v>
      </c>
      <c r="K524" s="2">
        <f>ROUND(550*1.02/1000,9)</f>
        <v>0.56100000000000005</v>
      </c>
      <c r="L524" s="2"/>
      <c r="M524" s="2"/>
      <c r="N524" s="2"/>
      <c r="O524" s="2">
        <f t="shared" si="544"/>
        <v>5337.36</v>
      </c>
      <c r="P524" s="2">
        <f t="shared" si="545"/>
        <v>5337.36</v>
      </c>
      <c r="Q524" s="2">
        <f t="shared" si="585"/>
        <v>0</v>
      </c>
      <c r="R524" s="2">
        <f t="shared" si="586"/>
        <v>0</v>
      </c>
      <c r="S524" s="2">
        <f t="shared" si="546"/>
        <v>0</v>
      </c>
      <c r="T524" s="2">
        <f t="shared" si="547"/>
        <v>0</v>
      </c>
      <c r="U524" s="2">
        <f t="shared" si="548"/>
        <v>0</v>
      </c>
      <c r="V524" s="2">
        <f t="shared" si="549"/>
        <v>0</v>
      </c>
      <c r="W524" s="2">
        <f t="shared" si="550"/>
        <v>0</v>
      </c>
      <c r="X524" s="2">
        <f t="shared" si="587"/>
        <v>0</v>
      </c>
      <c r="Y524" s="2">
        <f t="shared" si="588"/>
        <v>0</v>
      </c>
      <c r="Z524" s="2"/>
      <c r="AA524" s="2">
        <v>55944368</v>
      </c>
      <c r="AB524" s="2">
        <f t="shared" si="551"/>
        <v>9514.01</v>
      </c>
      <c r="AC524" s="2">
        <f t="shared" si="589"/>
        <v>9514.01</v>
      </c>
      <c r="AD524" s="2">
        <f t="shared" si="590"/>
        <v>0</v>
      </c>
      <c r="AE524" s="2">
        <f t="shared" si="591"/>
        <v>0</v>
      </c>
      <c r="AF524" s="2">
        <f t="shared" si="592"/>
        <v>0</v>
      </c>
      <c r="AG524" s="2">
        <f t="shared" si="552"/>
        <v>0</v>
      </c>
      <c r="AH524" s="2">
        <f t="shared" si="593"/>
        <v>0</v>
      </c>
      <c r="AI524" s="2">
        <f t="shared" si="594"/>
        <v>0</v>
      </c>
      <c r="AJ524" s="2">
        <f t="shared" si="553"/>
        <v>0</v>
      </c>
      <c r="AK524" s="2">
        <v>9514.01</v>
      </c>
      <c r="AL524" s="2">
        <v>9514.01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1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3</v>
      </c>
      <c r="BI524" s="2">
        <v>2</v>
      </c>
      <c r="BJ524" s="2" t="s">
        <v>586</v>
      </c>
      <c r="BK524" s="2"/>
      <c r="BL524" s="2"/>
      <c r="BM524" s="2">
        <v>1618</v>
      </c>
      <c r="BN524" s="2">
        <v>0</v>
      </c>
      <c r="BO524" s="2" t="s">
        <v>3</v>
      </c>
      <c r="BP524" s="2">
        <v>0</v>
      </c>
      <c r="BQ524" s="2">
        <v>201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0</v>
      </c>
      <c r="CA524" s="2">
        <v>0</v>
      </c>
      <c r="CB524" s="2" t="s">
        <v>3</v>
      </c>
      <c r="CC524" s="2"/>
      <c r="CD524" s="2"/>
      <c r="CE524" s="2">
        <v>1566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3</v>
      </c>
      <c r="CO524" s="2">
        <v>0</v>
      </c>
      <c r="CP524" s="2">
        <f t="shared" si="554"/>
        <v>5337.36</v>
      </c>
      <c r="CQ524" s="2">
        <f t="shared" si="555"/>
        <v>9514.01</v>
      </c>
      <c r="CR524" s="2">
        <f t="shared" si="595"/>
        <v>0</v>
      </c>
      <c r="CS524" s="2">
        <f t="shared" si="596"/>
        <v>0</v>
      </c>
      <c r="CT524" s="2">
        <f t="shared" si="556"/>
        <v>0</v>
      </c>
      <c r="CU524" s="2">
        <f t="shared" si="557"/>
        <v>0</v>
      </c>
      <c r="CV524" s="2">
        <f t="shared" si="558"/>
        <v>0</v>
      </c>
      <c r="CW524" s="2">
        <f t="shared" si="559"/>
        <v>0</v>
      </c>
      <c r="CX524" s="2">
        <f t="shared" si="560"/>
        <v>0</v>
      </c>
      <c r="CY524" s="2">
        <f t="shared" si="597"/>
        <v>0</v>
      </c>
      <c r="CZ524" s="2">
        <f t="shared" si="598"/>
        <v>0</v>
      </c>
      <c r="DA524" s="2"/>
      <c r="DB524" s="2"/>
      <c r="DC524" s="2" t="s">
        <v>3</v>
      </c>
      <c r="DD524" s="2" t="s">
        <v>3</v>
      </c>
      <c r="DE524" s="2" t="s">
        <v>3</v>
      </c>
      <c r="DF524" s="2" t="s">
        <v>3</v>
      </c>
      <c r="DG524" s="2" t="s">
        <v>3</v>
      </c>
      <c r="DH524" s="2" t="s">
        <v>3</v>
      </c>
      <c r="DI524" s="2" t="s">
        <v>3</v>
      </c>
      <c r="DJ524" s="2" t="s">
        <v>3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1003</v>
      </c>
      <c r="DV524" s="2" t="s">
        <v>574</v>
      </c>
      <c r="DW524" s="2" t="s">
        <v>574</v>
      </c>
      <c r="DX524" s="2">
        <v>1000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55394001</v>
      </c>
      <c r="EF524" s="2">
        <v>201</v>
      </c>
      <c r="EG524" s="2" t="s">
        <v>576</v>
      </c>
      <c r="EH524" s="2">
        <v>0</v>
      </c>
      <c r="EI524" s="2" t="s">
        <v>3</v>
      </c>
      <c r="EJ524" s="2">
        <v>2</v>
      </c>
      <c r="EK524" s="2">
        <v>1618</v>
      </c>
      <c r="EL524" s="2" t="s">
        <v>577</v>
      </c>
      <c r="EM524" s="2" t="s">
        <v>578</v>
      </c>
      <c r="EN524" s="2"/>
      <c r="EO524" s="2" t="s">
        <v>3</v>
      </c>
      <c r="EP524" s="2"/>
      <c r="EQ524" s="2">
        <v>131072</v>
      </c>
      <c r="ER524" s="2">
        <v>9514.01</v>
      </c>
      <c r="ES524" s="2">
        <v>9514.01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0</v>
      </c>
      <c r="FY524" s="2">
        <v>0</v>
      </c>
      <c r="FZ524" s="2"/>
      <c r="GA524" s="2" t="s">
        <v>3</v>
      </c>
      <c r="GB524" s="2"/>
      <c r="GC524" s="2"/>
      <c r="GD524" s="2">
        <v>1</v>
      </c>
      <c r="GE524" s="2"/>
      <c r="GF524" s="2">
        <v>466866880</v>
      </c>
      <c r="GG524" s="2">
        <v>2</v>
      </c>
      <c r="GH524" s="2">
        <v>1</v>
      </c>
      <c r="GI524" s="2">
        <v>-2</v>
      </c>
      <c r="GJ524" s="2">
        <v>0</v>
      </c>
      <c r="GK524" s="2">
        <v>0</v>
      </c>
      <c r="GL524" s="2">
        <f t="shared" si="561"/>
        <v>0</v>
      </c>
      <c r="GM524" s="2">
        <f t="shared" si="562"/>
        <v>5337.36</v>
      </c>
      <c r="GN524" s="2">
        <f t="shared" si="563"/>
        <v>0</v>
      </c>
      <c r="GO524" s="2">
        <f t="shared" si="564"/>
        <v>5337.36</v>
      </c>
      <c r="GP524" s="2">
        <f t="shared" si="565"/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si="566"/>
        <v>0</v>
      </c>
      <c r="GW524" s="2">
        <v>1</v>
      </c>
      <c r="GX524" s="2">
        <f t="shared" si="567"/>
        <v>0</v>
      </c>
      <c r="GY524" s="2"/>
      <c r="GZ524" s="2"/>
      <c r="HA524" s="2">
        <v>0</v>
      </c>
      <c r="HB524" s="2">
        <v>0</v>
      </c>
      <c r="HC524" s="2">
        <f t="shared" si="568"/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5">
      <c r="A525" s="3">
        <v>17</v>
      </c>
      <c r="B525" s="3">
        <v>1</v>
      </c>
      <c r="E525" s="3" t="s">
        <v>583</v>
      </c>
      <c r="F525" s="3" t="s">
        <v>584</v>
      </c>
      <c r="G525" s="3" t="s">
        <v>585</v>
      </c>
      <c r="H525" s="3" t="s">
        <v>574</v>
      </c>
      <c r="I525" s="3">
        <f>ROUND(550*1.02/1000,9)</f>
        <v>0.56100000000000005</v>
      </c>
      <c r="J525" s="3">
        <v>0</v>
      </c>
      <c r="K525" s="3">
        <f>ROUND(550*1.02/1000,9)</f>
        <v>0.56100000000000005</v>
      </c>
      <c r="O525" s="3">
        <f t="shared" si="544"/>
        <v>37201.4</v>
      </c>
      <c r="P525" s="3">
        <f t="shared" si="545"/>
        <v>37201.4</v>
      </c>
      <c r="Q525" s="3">
        <f t="shared" si="585"/>
        <v>0</v>
      </c>
      <c r="R525" s="3">
        <f t="shared" si="586"/>
        <v>0</v>
      </c>
      <c r="S525" s="3">
        <f t="shared" si="546"/>
        <v>0</v>
      </c>
      <c r="T525" s="3">
        <f t="shared" si="547"/>
        <v>0</v>
      </c>
      <c r="U525" s="3">
        <f t="shared" si="548"/>
        <v>0</v>
      </c>
      <c r="V525" s="3">
        <f t="shared" si="549"/>
        <v>0</v>
      </c>
      <c r="W525" s="3">
        <f t="shared" si="550"/>
        <v>0</v>
      </c>
      <c r="X525" s="3">
        <f t="shared" si="587"/>
        <v>0</v>
      </c>
      <c r="Y525" s="3">
        <f t="shared" si="588"/>
        <v>0</v>
      </c>
      <c r="AA525" s="3">
        <v>55944370</v>
      </c>
      <c r="AB525" s="3">
        <f t="shared" si="551"/>
        <v>9514.01</v>
      </c>
      <c r="AC525" s="3">
        <f t="shared" si="589"/>
        <v>9514.01</v>
      </c>
      <c r="AD525" s="3">
        <f t="shared" si="590"/>
        <v>0</v>
      </c>
      <c r="AE525" s="3">
        <f t="shared" si="591"/>
        <v>0</v>
      </c>
      <c r="AF525" s="3">
        <f t="shared" si="592"/>
        <v>0</v>
      </c>
      <c r="AG525" s="3">
        <f t="shared" si="552"/>
        <v>0</v>
      </c>
      <c r="AH525" s="3">
        <f t="shared" si="593"/>
        <v>0</v>
      </c>
      <c r="AI525" s="3">
        <f t="shared" si="594"/>
        <v>0</v>
      </c>
      <c r="AJ525" s="3">
        <f t="shared" si="553"/>
        <v>0</v>
      </c>
      <c r="AK525" s="3">
        <v>9514.01</v>
      </c>
      <c r="AL525" s="3">
        <v>9514.01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1</v>
      </c>
      <c r="AW525" s="3">
        <v>1</v>
      </c>
      <c r="AZ525" s="3">
        <v>1</v>
      </c>
      <c r="BA525" s="3">
        <v>1</v>
      </c>
      <c r="BB525" s="3">
        <v>1</v>
      </c>
      <c r="BC525" s="3">
        <v>6.97</v>
      </c>
      <c r="BD525" s="3" t="s">
        <v>3</v>
      </c>
      <c r="BE525" s="3" t="s">
        <v>3</v>
      </c>
      <c r="BF525" s="3" t="s">
        <v>3</v>
      </c>
      <c r="BG525" s="3" t="s">
        <v>3</v>
      </c>
      <c r="BH525" s="3">
        <v>3</v>
      </c>
      <c r="BI525" s="3">
        <v>2</v>
      </c>
      <c r="BJ525" s="3" t="s">
        <v>586</v>
      </c>
      <c r="BM525" s="3">
        <v>1618</v>
      </c>
      <c r="BN525" s="3">
        <v>0</v>
      </c>
      <c r="BO525" s="3" t="s">
        <v>584</v>
      </c>
      <c r="BP525" s="3">
        <v>1</v>
      </c>
      <c r="BQ525" s="3">
        <v>201</v>
      </c>
      <c r="BR525" s="3">
        <v>0</v>
      </c>
      <c r="BS525" s="3">
        <v>1</v>
      </c>
      <c r="BT525" s="3">
        <v>1</v>
      </c>
      <c r="BU525" s="3">
        <v>1</v>
      </c>
      <c r="BV525" s="3">
        <v>1</v>
      </c>
      <c r="BW525" s="3">
        <v>1</v>
      </c>
      <c r="BX525" s="3">
        <v>1</v>
      </c>
      <c r="BY525" s="3" t="s">
        <v>3</v>
      </c>
      <c r="BZ525" s="3">
        <v>0</v>
      </c>
      <c r="CA525" s="3">
        <v>0</v>
      </c>
      <c r="CB525" s="3" t="s">
        <v>3</v>
      </c>
      <c r="CE525" s="3">
        <v>1566</v>
      </c>
      <c r="CF525" s="3">
        <v>0</v>
      </c>
      <c r="CG525" s="3">
        <v>0</v>
      </c>
      <c r="CM525" s="3">
        <v>0</v>
      </c>
      <c r="CN525" s="3" t="s">
        <v>3</v>
      </c>
      <c r="CO525" s="3">
        <v>0</v>
      </c>
      <c r="CP525" s="3">
        <f t="shared" si="554"/>
        <v>37201.4</v>
      </c>
      <c r="CQ525" s="3">
        <f t="shared" si="555"/>
        <v>66312.649999999994</v>
      </c>
      <c r="CR525" s="3">
        <f t="shared" si="595"/>
        <v>0</v>
      </c>
      <c r="CS525" s="3">
        <f t="shared" si="596"/>
        <v>0</v>
      </c>
      <c r="CT525" s="3">
        <f t="shared" si="556"/>
        <v>0</v>
      </c>
      <c r="CU525" s="3">
        <f t="shared" si="557"/>
        <v>0</v>
      </c>
      <c r="CV525" s="3">
        <f t="shared" si="558"/>
        <v>0</v>
      </c>
      <c r="CW525" s="3">
        <f t="shared" si="559"/>
        <v>0</v>
      </c>
      <c r="CX525" s="3">
        <f t="shared" si="560"/>
        <v>0</v>
      </c>
      <c r="CY525" s="3">
        <f t="shared" si="597"/>
        <v>0</v>
      </c>
      <c r="CZ525" s="3">
        <f t="shared" si="598"/>
        <v>0</v>
      </c>
      <c r="DC525" s="3" t="s">
        <v>3</v>
      </c>
      <c r="DD525" s="3" t="s">
        <v>3</v>
      </c>
      <c r="DE525" s="3" t="s">
        <v>3</v>
      </c>
      <c r="DF525" s="3" t="s">
        <v>3</v>
      </c>
      <c r="DG525" s="3" t="s">
        <v>3</v>
      </c>
      <c r="DH525" s="3" t="s">
        <v>3</v>
      </c>
      <c r="DI525" s="3" t="s">
        <v>3</v>
      </c>
      <c r="DJ525" s="3" t="s">
        <v>3</v>
      </c>
      <c r="DK525" s="3" t="s">
        <v>3</v>
      </c>
      <c r="DL525" s="3" t="s">
        <v>3</v>
      </c>
      <c r="DM525" s="3" t="s">
        <v>3</v>
      </c>
      <c r="DN525" s="3">
        <v>0</v>
      </c>
      <c r="DO525" s="3">
        <v>0</v>
      </c>
      <c r="DP525" s="3">
        <v>1</v>
      </c>
      <c r="DQ525" s="3">
        <v>1</v>
      </c>
      <c r="DU525" s="3">
        <v>1003</v>
      </c>
      <c r="DV525" s="3" t="s">
        <v>574</v>
      </c>
      <c r="DW525" s="3" t="s">
        <v>574</v>
      </c>
      <c r="DX525" s="3">
        <v>1000</v>
      </c>
      <c r="DZ525" s="3" t="s">
        <v>3</v>
      </c>
      <c r="EA525" s="3" t="s">
        <v>3</v>
      </c>
      <c r="EB525" s="3" t="s">
        <v>3</v>
      </c>
      <c r="EC525" s="3" t="s">
        <v>3</v>
      </c>
      <c r="EE525" s="3">
        <v>55394001</v>
      </c>
      <c r="EF525" s="3">
        <v>201</v>
      </c>
      <c r="EG525" s="3" t="s">
        <v>576</v>
      </c>
      <c r="EH525" s="3">
        <v>0</v>
      </c>
      <c r="EI525" s="3" t="s">
        <v>3</v>
      </c>
      <c r="EJ525" s="3">
        <v>2</v>
      </c>
      <c r="EK525" s="3">
        <v>1618</v>
      </c>
      <c r="EL525" s="3" t="s">
        <v>577</v>
      </c>
      <c r="EM525" s="3" t="s">
        <v>578</v>
      </c>
      <c r="EO525" s="3" t="s">
        <v>3</v>
      </c>
      <c r="EQ525" s="3">
        <v>131072</v>
      </c>
      <c r="ER525" s="3">
        <v>9514.01</v>
      </c>
      <c r="ES525" s="3">
        <v>9514.01</v>
      </c>
      <c r="ET525" s="3">
        <v>0</v>
      </c>
      <c r="EU525" s="3">
        <v>0</v>
      </c>
      <c r="EV525" s="3">
        <v>0</v>
      </c>
      <c r="EW525" s="3">
        <v>0</v>
      </c>
      <c r="EX525" s="3">
        <v>0</v>
      </c>
      <c r="EY525" s="3">
        <v>0</v>
      </c>
      <c r="FQ525" s="3">
        <v>0</v>
      </c>
      <c r="FR525" s="3">
        <v>0</v>
      </c>
      <c r="FS525" s="3">
        <v>0</v>
      </c>
      <c r="FX525" s="3">
        <v>0</v>
      </c>
      <c r="FY525" s="3">
        <v>0</v>
      </c>
      <c r="GA525" s="3" t="s">
        <v>3</v>
      </c>
      <c r="GD525" s="3">
        <v>1</v>
      </c>
      <c r="GF525" s="3">
        <v>466866880</v>
      </c>
      <c r="GG525" s="3">
        <v>2</v>
      </c>
      <c r="GH525" s="3">
        <v>1</v>
      </c>
      <c r="GI525" s="3">
        <v>2</v>
      </c>
      <c r="GJ525" s="3">
        <v>0</v>
      </c>
      <c r="GK525" s="3">
        <v>0</v>
      </c>
      <c r="GL525" s="3">
        <f t="shared" si="561"/>
        <v>0</v>
      </c>
      <c r="GM525" s="3">
        <f t="shared" si="562"/>
        <v>37201.4</v>
      </c>
      <c r="GN525" s="3">
        <f t="shared" si="563"/>
        <v>0</v>
      </c>
      <c r="GO525" s="3">
        <f t="shared" si="564"/>
        <v>37201.4</v>
      </c>
      <c r="GP525" s="3">
        <f t="shared" si="565"/>
        <v>0</v>
      </c>
      <c r="GR525" s="3">
        <v>0</v>
      </c>
      <c r="GS525" s="3">
        <v>3</v>
      </c>
      <c r="GT525" s="3">
        <v>0</v>
      </c>
      <c r="GU525" s="3" t="s">
        <v>3</v>
      </c>
      <c r="GV525" s="3">
        <f t="shared" si="566"/>
        <v>0</v>
      </c>
      <c r="GW525" s="3">
        <v>1</v>
      </c>
      <c r="GX525" s="3">
        <f t="shared" si="567"/>
        <v>0</v>
      </c>
      <c r="HA525" s="3">
        <v>0</v>
      </c>
      <c r="HB525" s="3">
        <v>0</v>
      </c>
      <c r="HC525" s="3">
        <f t="shared" si="568"/>
        <v>0</v>
      </c>
      <c r="HE525" s="3" t="s">
        <v>3</v>
      </c>
      <c r="HF525" s="3" t="s">
        <v>3</v>
      </c>
      <c r="HM525" s="3" t="s">
        <v>3</v>
      </c>
      <c r="HN525" s="3" t="s">
        <v>3</v>
      </c>
      <c r="HO525" s="3" t="s">
        <v>3</v>
      </c>
      <c r="HP525" s="3" t="s">
        <v>3</v>
      </c>
      <c r="HQ525" s="3" t="s">
        <v>3</v>
      </c>
      <c r="HS525" s="3">
        <v>0</v>
      </c>
      <c r="IK525" s="3">
        <v>0</v>
      </c>
    </row>
    <row r="526" spans="1:255" x14ac:dyDescent="0.25">
      <c r="A526" s="2">
        <v>17</v>
      </c>
      <c r="B526" s="2">
        <v>1</v>
      </c>
      <c r="C526" s="2"/>
      <c r="D526" s="2"/>
      <c r="E526" s="2" t="s">
        <v>587</v>
      </c>
      <c r="F526" s="2" t="s">
        <v>588</v>
      </c>
      <c r="G526" s="2" t="s">
        <v>589</v>
      </c>
      <c r="H526" s="2" t="s">
        <v>574</v>
      </c>
      <c r="I526" s="2">
        <f>ROUND(180*1.02/1000,9)</f>
        <v>0.18360000000000001</v>
      </c>
      <c r="J526" s="2">
        <v>0</v>
      </c>
      <c r="K526" s="2">
        <f>ROUND(180*1.02/1000,9)</f>
        <v>0.18360000000000001</v>
      </c>
      <c r="L526" s="2"/>
      <c r="M526" s="2"/>
      <c r="N526" s="2"/>
      <c r="O526" s="2">
        <f t="shared" si="544"/>
        <v>1590.23</v>
      </c>
      <c r="P526" s="2">
        <f t="shared" si="545"/>
        <v>1590.23</v>
      </c>
      <c r="Q526" s="2">
        <f t="shared" si="585"/>
        <v>0</v>
      </c>
      <c r="R526" s="2">
        <f t="shared" si="586"/>
        <v>0</v>
      </c>
      <c r="S526" s="2">
        <f t="shared" si="546"/>
        <v>0</v>
      </c>
      <c r="T526" s="2">
        <f t="shared" si="547"/>
        <v>0</v>
      </c>
      <c r="U526" s="2">
        <f t="shared" si="548"/>
        <v>0</v>
      </c>
      <c r="V526" s="2">
        <f t="shared" si="549"/>
        <v>0</v>
      </c>
      <c r="W526" s="2">
        <f t="shared" si="550"/>
        <v>0</v>
      </c>
      <c r="X526" s="2">
        <f t="shared" si="587"/>
        <v>0</v>
      </c>
      <c r="Y526" s="2">
        <f t="shared" si="588"/>
        <v>0</v>
      </c>
      <c r="Z526" s="2"/>
      <c r="AA526" s="2">
        <v>55944368</v>
      </c>
      <c r="AB526" s="2">
        <f t="shared" si="551"/>
        <v>8661.4</v>
      </c>
      <c r="AC526" s="2">
        <f t="shared" si="589"/>
        <v>8661.4</v>
      </c>
      <c r="AD526" s="2">
        <f t="shared" si="590"/>
        <v>0</v>
      </c>
      <c r="AE526" s="2">
        <f t="shared" si="591"/>
        <v>0</v>
      </c>
      <c r="AF526" s="2">
        <f t="shared" si="592"/>
        <v>0</v>
      </c>
      <c r="AG526" s="2">
        <f t="shared" si="552"/>
        <v>0</v>
      </c>
      <c r="AH526" s="2">
        <f t="shared" si="593"/>
        <v>0</v>
      </c>
      <c r="AI526" s="2">
        <f t="shared" si="594"/>
        <v>0</v>
      </c>
      <c r="AJ526" s="2">
        <f t="shared" si="553"/>
        <v>0</v>
      </c>
      <c r="AK526" s="2">
        <v>8661.4</v>
      </c>
      <c r="AL526" s="2">
        <v>8661.4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1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2</v>
      </c>
      <c r="BJ526" s="2" t="s">
        <v>590</v>
      </c>
      <c r="BK526" s="2"/>
      <c r="BL526" s="2"/>
      <c r="BM526" s="2">
        <v>1618</v>
      </c>
      <c r="BN526" s="2">
        <v>0</v>
      </c>
      <c r="BO526" s="2" t="s">
        <v>3</v>
      </c>
      <c r="BP526" s="2">
        <v>0</v>
      </c>
      <c r="BQ526" s="2">
        <v>201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0</v>
      </c>
      <c r="CA526" s="2">
        <v>0</v>
      </c>
      <c r="CB526" s="2" t="s">
        <v>3</v>
      </c>
      <c r="CC526" s="2"/>
      <c r="CD526" s="2"/>
      <c r="CE526" s="2">
        <v>1566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3</v>
      </c>
      <c r="CO526" s="2">
        <v>0</v>
      </c>
      <c r="CP526" s="2">
        <f t="shared" si="554"/>
        <v>1590.23</v>
      </c>
      <c r="CQ526" s="2">
        <f t="shared" si="555"/>
        <v>8661.4</v>
      </c>
      <c r="CR526" s="2">
        <f t="shared" si="595"/>
        <v>0</v>
      </c>
      <c r="CS526" s="2">
        <f t="shared" si="596"/>
        <v>0</v>
      </c>
      <c r="CT526" s="2">
        <f t="shared" si="556"/>
        <v>0</v>
      </c>
      <c r="CU526" s="2">
        <f t="shared" si="557"/>
        <v>0</v>
      </c>
      <c r="CV526" s="2">
        <f t="shared" si="558"/>
        <v>0</v>
      </c>
      <c r="CW526" s="2">
        <f t="shared" si="559"/>
        <v>0</v>
      </c>
      <c r="CX526" s="2">
        <f t="shared" si="560"/>
        <v>0</v>
      </c>
      <c r="CY526" s="2">
        <f t="shared" si="597"/>
        <v>0</v>
      </c>
      <c r="CZ526" s="2">
        <f t="shared" si="598"/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1003</v>
      </c>
      <c r="DV526" s="2" t="s">
        <v>574</v>
      </c>
      <c r="DW526" s="2" t="s">
        <v>574</v>
      </c>
      <c r="DX526" s="2">
        <v>1000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55394001</v>
      </c>
      <c r="EF526" s="2">
        <v>201</v>
      </c>
      <c r="EG526" s="2" t="s">
        <v>576</v>
      </c>
      <c r="EH526" s="2">
        <v>0</v>
      </c>
      <c r="EI526" s="2" t="s">
        <v>3</v>
      </c>
      <c r="EJ526" s="2">
        <v>2</v>
      </c>
      <c r="EK526" s="2">
        <v>1618</v>
      </c>
      <c r="EL526" s="2" t="s">
        <v>577</v>
      </c>
      <c r="EM526" s="2" t="s">
        <v>578</v>
      </c>
      <c r="EN526" s="2"/>
      <c r="EO526" s="2" t="s">
        <v>3</v>
      </c>
      <c r="EP526" s="2"/>
      <c r="EQ526" s="2">
        <v>131072</v>
      </c>
      <c r="ER526" s="2">
        <v>8661.4</v>
      </c>
      <c r="ES526" s="2">
        <v>8661.4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0</v>
      </c>
      <c r="FY526" s="2">
        <v>0</v>
      </c>
      <c r="FZ526" s="2"/>
      <c r="GA526" s="2" t="s">
        <v>3</v>
      </c>
      <c r="GB526" s="2"/>
      <c r="GC526" s="2"/>
      <c r="GD526" s="2">
        <v>1</v>
      </c>
      <c r="GE526" s="2"/>
      <c r="GF526" s="2">
        <v>-49027337</v>
      </c>
      <c r="GG526" s="2">
        <v>2</v>
      </c>
      <c r="GH526" s="2">
        <v>1</v>
      </c>
      <c r="GI526" s="2">
        <v>-2</v>
      </c>
      <c r="GJ526" s="2">
        <v>0</v>
      </c>
      <c r="GK526" s="2">
        <v>0</v>
      </c>
      <c r="GL526" s="2">
        <f t="shared" si="561"/>
        <v>0</v>
      </c>
      <c r="GM526" s="2">
        <f t="shared" si="562"/>
        <v>1590.23</v>
      </c>
      <c r="GN526" s="2">
        <f t="shared" si="563"/>
        <v>0</v>
      </c>
      <c r="GO526" s="2">
        <f t="shared" si="564"/>
        <v>1590.23</v>
      </c>
      <c r="GP526" s="2">
        <f t="shared" si="565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566"/>
        <v>0</v>
      </c>
      <c r="GW526" s="2">
        <v>1</v>
      </c>
      <c r="GX526" s="2">
        <f t="shared" si="567"/>
        <v>0</v>
      </c>
      <c r="GY526" s="2"/>
      <c r="GZ526" s="2"/>
      <c r="HA526" s="2">
        <v>0</v>
      </c>
      <c r="HB526" s="2">
        <v>0</v>
      </c>
      <c r="HC526" s="2">
        <f t="shared" si="568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3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5">
      <c r="A527" s="3">
        <v>17</v>
      </c>
      <c r="B527" s="3">
        <v>1</v>
      </c>
      <c r="E527" s="3" t="s">
        <v>587</v>
      </c>
      <c r="F527" s="3" t="s">
        <v>588</v>
      </c>
      <c r="G527" s="3" t="s">
        <v>589</v>
      </c>
      <c r="H527" s="3" t="s">
        <v>574</v>
      </c>
      <c r="I527" s="3">
        <f>ROUND(180*1.02/1000,9)</f>
        <v>0.18360000000000001</v>
      </c>
      <c r="J527" s="3">
        <v>0</v>
      </c>
      <c r="K527" s="3">
        <f>ROUND(180*1.02/1000,9)</f>
        <v>0.18360000000000001</v>
      </c>
      <c r="O527" s="3">
        <f t="shared" si="544"/>
        <v>11799.51</v>
      </c>
      <c r="P527" s="3">
        <f t="shared" si="545"/>
        <v>11799.51</v>
      </c>
      <c r="Q527" s="3">
        <f t="shared" si="585"/>
        <v>0</v>
      </c>
      <c r="R527" s="3">
        <f t="shared" si="586"/>
        <v>0</v>
      </c>
      <c r="S527" s="3">
        <f t="shared" si="546"/>
        <v>0</v>
      </c>
      <c r="T527" s="3">
        <f t="shared" si="547"/>
        <v>0</v>
      </c>
      <c r="U527" s="3">
        <f t="shared" si="548"/>
        <v>0</v>
      </c>
      <c r="V527" s="3">
        <f t="shared" si="549"/>
        <v>0</v>
      </c>
      <c r="W527" s="3">
        <f t="shared" si="550"/>
        <v>0</v>
      </c>
      <c r="X527" s="3">
        <f t="shared" si="587"/>
        <v>0</v>
      </c>
      <c r="Y527" s="3">
        <f t="shared" si="588"/>
        <v>0</v>
      </c>
      <c r="AA527" s="3">
        <v>55944370</v>
      </c>
      <c r="AB527" s="3">
        <f t="shared" si="551"/>
        <v>8661.4</v>
      </c>
      <c r="AC527" s="3">
        <f t="shared" si="589"/>
        <v>8661.4</v>
      </c>
      <c r="AD527" s="3">
        <f t="shared" si="590"/>
        <v>0</v>
      </c>
      <c r="AE527" s="3">
        <f t="shared" si="591"/>
        <v>0</v>
      </c>
      <c r="AF527" s="3">
        <f t="shared" si="592"/>
        <v>0</v>
      </c>
      <c r="AG527" s="3">
        <f t="shared" si="552"/>
        <v>0</v>
      </c>
      <c r="AH527" s="3">
        <f t="shared" si="593"/>
        <v>0</v>
      </c>
      <c r="AI527" s="3">
        <f t="shared" si="594"/>
        <v>0</v>
      </c>
      <c r="AJ527" s="3">
        <f t="shared" si="553"/>
        <v>0</v>
      </c>
      <c r="AK527" s="3">
        <v>8661.4</v>
      </c>
      <c r="AL527" s="3">
        <v>8661.4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1</v>
      </c>
      <c r="AW527" s="3">
        <v>1</v>
      </c>
      <c r="AZ527" s="3">
        <v>1</v>
      </c>
      <c r="BA527" s="3">
        <v>1</v>
      </c>
      <c r="BB527" s="3">
        <v>1</v>
      </c>
      <c r="BC527" s="3">
        <v>7.42</v>
      </c>
      <c r="BD527" s="3" t="s">
        <v>3</v>
      </c>
      <c r="BE527" s="3" t="s">
        <v>3</v>
      </c>
      <c r="BF527" s="3" t="s">
        <v>3</v>
      </c>
      <c r="BG527" s="3" t="s">
        <v>3</v>
      </c>
      <c r="BH527" s="3">
        <v>3</v>
      </c>
      <c r="BI527" s="3">
        <v>2</v>
      </c>
      <c r="BJ527" s="3" t="s">
        <v>590</v>
      </c>
      <c r="BM527" s="3">
        <v>1618</v>
      </c>
      <c r="BN527" s="3">
        <v>0</v>
      </c>
      <c r="BO527" s="3" t="s">
        <v>588</v>
      </c>
      <c r="BP527" s="3">
        <v>1</v>
      </c>
      <c r="BQ527" s="3">
        <v>201</v>
      </c>
      <c r="BR527" s="3">
        <v>0</v>
      </c>
      <c r="BS527" s="3">
        <v>1</v>
      </c>
      <c r="BT527" s="3">
        <v>1</v>
      </c>
      <c r="BU527" s="3">
        <v>1</v>
      </c>
      <c r="BV527" s="3">
        <v>1</v>
      </c>
      <c r="BW527" s="3">
        <v>1</v>
      </c>
      <c r="BX527" s="3">
        <v>1</v>
      </c>
      <c r="BY527" s="3" t="s">
        <v>3</v>
      </c>
      <c r="BZ527" s="3">
        <v>0</v>
      </c>
      <c r="CA527" s="3">
        <v>0</v>
      </c>
      <c r="CB527" s="3" t="s">
        <v>3</v>
      </c>
      <c r="CE527" s="3">
        <v>1566</v>
      </c>
      <c r="CF527" s="3">
        <v>0</v>
      </c>
      <c r="CG527" s="3">
        <v>0</v>
      </c>
      <c r="CM527" s="3">
        <v>0</v>
      </c>
      <c r="CN527" s="3" t="s">
        <v>3</v>
      </c>
      <c r="CO527" s="3">
        <v>0</v>
      </c>
      <c r="CP527" s="3">
        <f t="shared" si="554"/>
        <v>11799.51</v>
      </c>
      <c r="CQ527" s="3">
        <f t="shared" si="555"/>
        <v>64267.59</v>
      </c>
      <c r="CR527" s="3">
        <f t="shared" si="595"/>
        <v>0</v>
      </c>
      <c r="CS527" s="3">
        <f t="shared" si="596"/>
        <v>0</v>
      </c>
      <c r="CT527" s="3">
        <f t="shared" si="556"/>
        <v>0</v>
      </c>
      <c r="CU527" s="3">
        <f t="shared" si="557"/>
        <v>0</v>
      </c>
      <c r="CV527" s="3">
        <f t="shared" si="558"/>
        <v>0</v>
      </c>
      <c r="CW527" s="3">
        <f t="shared" si="559"/>
        <v>0</v>
      </c>
      <c r="CX527" s="3">
        <f t="shared" si="560"/>
        <v>0</v>
      </c>
      <c r="CY527" s="3">
        <f t="shared" si="597"/>
        <v>0</v>
      </c>
      <c r="CZ527" s="3">
        <f t="shared" si="598"/>
        <v>0</v>
      </c>
      <c r="DC527" s="3" t="s">
        <v>3</v>
      </c>
      <c r="DD527" s="3" t="s">
        <v>3</v>
      </c>
      <c r="DE527" s="3" t="s">
        <v>3</v>
      </c>
      <c r="DF527" s="3" t="s">
        <v>3</v>
      </c>
      <c r="DG527" s="3" t="s">
        <v>3</v>
      </c>
      <c r="DH527" s="3" t="s">
        <v>3</v>
      </c>
      <c r="DI527" s="3" t="s">
        <v>3</v>
      </c>
      <c r="DJ527" s="3" t="s">
        <v>3</v>
      </c>
      <c r="DK527" s="3" t="s">
        <v>3</v>
      </c>
      <c r="DL527" s="3" t="s">
        <v>3</v>
      </c>
      <c r="DM527" s="3" t="s">
        <v>3</v>
      </c>
      <c r="DN527" s="3">
        <v>0</v>
      </c>
      <c r="DO527" s="3">
        <v>0</v>
      </c>
      <c r="DP527" s="3">
        <v>1</v>
      </c>
      <c r="DQ527" s="3">
        <v>1</v>
      </c>
      <c r="DU527" s="3">
        <v>1003</v>
      </c>
      <c r="DV527" s="3" t="s">
        <v>574</v>
      </c>
      <c r="DW527" s="3" t="s">
        <v>574</v>
      </c>
      <c r="DX527" s="3">
        <v>1000</v>
      </c>
      <c r="DZ527" s="3" t="s">
        <v>3</v>
      </c>
      <c r="EA527" s="3" t="s">
        <v>3</v>
      </c>
      <c r="EB527" s="3" t="s">
        <v>3</v>
      </c>
      <c r="EC527" s="3" t="s">
        <v>3</v>
      </c>
      <c r="EE527" s="3">
        <v>55394001</v>
      </c>
      <c r="EF527" s="3">
        <v>201</v>
      </c>
      <c r="EG527" s="3" t="s">
        <v>576</v>
      </c>
      <c r="EH527" s="3">
        <v>0</v>
      </c>
      <c r="EI527" s="3" t="s">
        <v>3</v>
      </c>
      <c r="EJ527" s="3">
        <v>2</v>
      </c>
      <c r="EK527" s="3">
        <v>1618</v>
      </c>
      <c r="EL527" s="3" t="s">
        <v>577</v>
      </c>
      <c r="EM527" s="3" t="s">
        <v>578</v>
      </c>
      <c r="EO527" s="3" t="s">
        <v>3</v>
      </c>
      <c r="EQ527" s="3">
        <v>131072</v>
      </c>
      <c r="ER527" s="3">
        <v>8661.4</v>
      </c>
      <c r="ES527" s="3">
        <v>8661.4</v>
      </c>
      <c r="ET527" s="3">
        <v>0</v>
      </c>
      <c r="EU527" s="3">
        <v>0</v>
      </c>
      <c r="EV527" s="3">
        <v>0</v>
      </c>
      <c r="EW527" s="3">
        <v>0</v>
      </c>
      <c r="EX527" s="3">
        <v>0</v>
      </c>
      <c r="EY527" s="3">
        <v>0</v>
      </c>
      <c r="FQ527" s="3">
        <v>0</v>
      </c>
      <c r="FR527" s="3">
        <v>0</v>
      </c>
      <c r="FS527" s="3">
        <v>0</v>
      </c>
      <c r="FX527" s="3">
        <v>0</v>
      </c>
      <c r="FY527" s="3">
        <v>0</v>
      </c>
      <c r="GA527" s="3" t="s">
        <v>3</v>
      </c>
      <c r="GD527" s="3">
        <v>1</v>
      </c>
      <c r="GF527" s="3">
        <v>-49027337</v>
      </c>
      <c r="GG527" s="3">
        <v>2</v>
      </c>
      <c r="GH527" s="3">
        <v>1</v>
      </c>
      <c r="GI527" s="3">
        <v>2</v>
      </c>
      <c r="GJ527" s="3">
        <v>0</v>
      </c>
      <c r="GK527" s="3">
        <v>0</v>
      </c>
      <c r="GL527" s="3">
        <f t="shared" si="561"/>
        <v>0</v>
      </c>
      <c r="GM527" s="3">
        <f t="shared" si="562"/>
        <v>11799.51</v>
      </c>
      <c r="GN527" s="3">
        <f t="shared" si="563"/>
        <v>0</v>
      </c>
      <c r="GO527" s="3">
        <f t="shared" si="564"/>
        <v>11799.51</v>
      </c>
      <c r="GP527" s="3">
        <f t="shared" si="565"/>
        <v>0</v>
      </c>
      <c r="GR527" s="3">
        <v>0</v>
      </c>
      <c r="GS527" s="3">
        <v>3</v>
      </c>
      <c r="GT527" s="3">
        <v>0</v>
      </c>
      <c r="GU527" s="3" t="s">
        <v>3</v>
      </c>
      <c r="GV527" s="3">
        <f t="shared" si="566"/>
        <v>0</v>
      </c>
      <c r="GW527" s="3">
        <v>1</v>
      </c>
      <c r="GX527" s="3">
        <f t="shared" si="567"/>
        <v>0</v>
      </c>
      <c r="HA527" s="3">
        <v>0</v>
      </c>
      <c r="HB527" s="3">
        <v>0</v>
      </c>
      <c r="HC527" s="3">
        <f t="shared" si="568"/>
        <v>0</v>
      </c>
      <c r="HE527" s="3" t="s">
        <v>3</v>
      </c>
      <c r="HF527" s="3" t="s">
        <v>3</v>
      </c>
      <c r="HM527" s="3" t="s">
        <v>3</v>
      </c>
      <c r="HN527" s="3" t="s">
        <v>3</v>
      </c>
      <c r="HO527" s="3" t="s">
        <v>3</v>
      </c>
      <c r="HP527" s="3" t="s">
        <v>3</v>
      </c>
      <c r="HQ527" s="3" t="s">
        <v>3</v>
      </c>
      <c r="HS527" s="3">
        <v>0</v>
      </c>
      <c r="IK527" s="3">
        <v>0</v>
      </c>
    </row>
    <row r="528" spans="1:255" x14ac:dyDescent="0.25">
      <c r="A528" s="2">
        <v>17</v>
      </c>
      <c r="B528" s="2">
        <v>1</v>
      </c>
      <c r="C528" s="2"/>
      <c r="D528" s="2"/>
      <c r="E528" s="2" t="s">
        <v>591</v>
      </c>
      <c r="F528" s="2" t="s">
        <v>592</v>
      </c>
      <c r="G528" s="2" t="s">
        <v>593</v>
      </c>
      <c r="H528" s="2" t="s">
        <v>543</v>
      </c>
      <c r="I528" s="2">
        <f>ROUND(280*1.02,9)</f>
        <v>285.60000000000002</v>
      </c>
      <c r="J528" s="2">
        <v>0</v>
      </c>
      <c r="K528" s="2">
        <f>ROUND(280*1.02,9)</f>
        <v>285.60000000000002</v>
      </c>
      <c r="L528" s="2"/>
      <c r="M528" s="2"/>
      <c r="N528" s="2"/>
      <c r="O528" s="2">
        <f t="shared" si="544"/>
        <v>1479.41</v>
      </c>
      <c r="P528" s="2">
        <f t="shared" si="545"/>
        <v>1479.41</v>
      </c>
      <c r="Q528" s="2">
        <f t="shared" si="585"/>
        <v>0</v>
      </c>
      <c r="R528" s="2">
        <f t="shared" si="586"/>
        <v>0</v>
      </c>
      <c r="S528" s="2">
        <f t="shared" si="546"/>
        <v>0</v>
      </c>
      <c r="T528" s="2">
        <f t="shared" si="547"/>
        <v>0</v>
      </c>
      <c r="U528" s="2">
        <f t="shared" si="548"/>
        <v>0</v>
      </c>
      <c r="V528" s="2">
        <f t="shared" si="549"/>
        <v>0</v>
      </c>
      <c r="W528" s="2">
        <f t="shared" si="550"/>
        <v>0</v>
      </c>
      <c r="X528" s="2">
        <f t="shared" si="587"/>
        <v>0</v>
      </c>
      <c r="Y528" s="2">
        <f t="shared" si="588"/>
        <v>0</v>
      </c>
      <c r="Z528" s="2"/>
      <c r="AA528" s="2">
        <v>55944368</v>
      </c>
      <c r="AB528" s="2">
        <f t="shared" si="551"/>
        <v>5.18</v>
      </c>
      <c r="AC528" s="2">
        <f t="shared" si="589"/>
        <v>5.18</v>
      </c>
      <c r="AD528" s="2">
        <f t="shared" si="590"/>
        <v>0</v>
      </c>
      <c r="AE528" s="2">
        <f t="shared" si="591"/>
        <v>0</v>
      </c>
      <c r="AF528" s="2">
        <f t="shared" si="592"/>
        <v>0</v>
      </c>
      <c r="AG528" s="2">
        <f t="shared" si="552"/>
        <v>0</v>
      </c>
      <c r="AH528" s="2">
        <f t="shared" si="593"/>
        <v>0</v>
      </c>
      <c r="AI528" s="2">
        <f t="shared" si="594"/>
        <v>0</v>
      </c>
      <c r="AJ528" s="2">
        <f t="shared" si="553"/>
        <v>0</v>
      </c>
      <c r="AK528" s="2">
        <v>5.18</v>
      </c>
      <c r="AL528" s="2">
        <v>5.18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1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2</v>
      </c>
      <c r="BJ528" s="2" t="s">
        <v>592</v>
      </c>
      <c r="BK528" s="2"/>
      <c r="BL528" s="2"/>
      <c r="BM528" s="2">
        <v>400005</v>
      </c>
      <c r="BN528" s="2">
        <v>0</v>
      </c>
      <c r="BO528" s="2" t="s">
        <v>3</v>
      </c>
      <c r="BP528" s="2">
        <v>0</v>
      </c>
      <c r="BQ528" s="2">
        <v>213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0</v>
      </c>
      <c r="CA528" s="2">
        <v>0</v>
      </c>
      <c r="CB528" s="2" t="s">
        <v>3</v>
      </c>
      <c r="CC528" s="2"/>
      <c r="CD528" s="2"/>
      <c r="CE528" s="2">
        <v>1566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3</v>
      </c>
      <c r="CO528" s="2">
        <v>0</v>
      </c>
      <c r="CP528" s="2">
        <f t="shared" si="554"/>
        <v>1479.41</v>
      </c>
      <c r="CQ528" s="2">
        <f t="shared" si="555"/>
        <v>5.18</v>
      </c>
      <c r="CR528" s="2">
        <f t="shared" si="595"/>
        <v>0</v>
      </c>
      <c r="CS528" s="2">
        <f t="shared" si="596"/>
        <v>0</v>
      </c>
      <c r="CT528" s="2">
        <f t="shared" si="556"/>
        <v>0</v>
      </c>
      <c r="CU528" s="2">
        <f t="shared" si="557"/>
        <v>0</v>
      </c>
      <c r="CV528" s="2">
        <f t="shared" si="558"/>
        <v>0</v>
      </c>
      <c r="CW528" s="2">
        <f t="shared" si="559"/>
        <v>0</v>
      </c>
      <c r="CX528" s="2">
        <f t="shared" si="560"/>
        <v>0</v>
      </c>
      <c r="CY528" s="2">
        <f t="shared" si="597"/>
        <v>0</v>
      </c>
      <c r="CZ528" s="2">
        <f t="shared" si="598"/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1003</v>
      </c>
      <c r="DV528" s="2" t="s">
        <v>543</v>
      </c>
      <c r="DW528" s="2" t="s">
        <v>543</v>
      </c>
      <c r="DX528" s="2">
        <v>1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55393902</v>
      </c>
      <c r="EF528" s="2">
        <v>213</v>
      </c>
      <c r="EG528" s="2" t="s">
        <v>544</v>
      </c>
      <c r="EH528" s="2">
        <v>0</v>
      </c>
      <c r="EI528" s="2" t="s">
        <v>3</v>
      </c>
      <c r="EJ528" s="2">
        <v>1</v>
      </c>
      <c r="EK528" s="2">
        <v>400005</v>
      </c>
      <c r="EL528" s="2" t="s">
        <v>544</v>
      </c>
      <c r="EM528" s="2" t="s">
        <v>545</v>
      </c>
      <c r="EN528" s="2"/>
      <c r="EO528" s="2" t="s">
        <v>3</v>
      </c>
      <c r="EP528" s="2"/>
      <c r="EQ528" s="2">
        <v>131088</v>
      </c>
      <c r="ER528" s="2">
        <v>0</v>
      </c>
      <c r="ES528" s="2">
        <v>5.18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0</v>
      </c>
      <c r="FY528" s="2">
        <v>0</v>
      </c>
      <c r="FZ528" s="2"/>
      <c r="GA528" s="2" t="s">
        <v>594</v>
      </c>
      <c r="GB528" s="2"/>
      <c r="GC528" s="2"/>
      <c r="GD528" s="2">
        <v>1</v>
      </c>
      <c r="GE528" s="2"/>
      <c r="GF528" s="2">
        <v>815886705</v>
      </c>
      <c r="GG528" s="2">
        <v>2</v>
      </c>
      <c r="GH528" s="2">
        <v>4</v>
      </c>
      <c r="GI528" s="2">
        <v>-2</v>
      </c>
      <c r="GJ528" s="2">
        <v>0</v>
      </c>
      <c r="GK528" s="2">
        <v>0</v>
      </c>
      <c r="GL528" s="2">
        <f t="shared" si="561"/>
        <v>0</v>
      </c>
      <c r="GM528" s="2">
        <f t="shared" si="562"/>
        <v>1479.41</v>
      </c>
      <c r="GN528" s="2">
        <f t="shared" si="563"/>
        <v>0</v>
      </c>
      <c r="GO528" s="2">
        <f t="shared" si="564"/>
        <v>1479.41</v>
      </c>
      <c r="GP528" s="2">
        <f t="shared" si="565"/>
        <v>0</v>
      </c>
      <c r="GQ528" s="2"/>
      <c r="GR528" s="2">
        <v>1</v>
      </c>
      <c r="GS528" s="2">
        <v>2</v>
      </c>
      <c r="GT528" s="2">
        <v>0</v>
      </c>
      <c r="GU528" s="2" t="s">
        <v>3</v>
      </c>
      <c r="GV528" s="2">
        <f t="shared" si="566"/>
        <v>0</v>
      </c>
      <c r="GW528" s="2">
        <v>1</v>
      </c>
      <c r="GX528" s="2">
        <f t="shared" si="567"/>
        <v>0</v>
      </c>
      <c r="GY528" s="2"/>
      <c r="GZ528" s="2"/>
      <c r="HA528" s="2">
        <v>0</v>
      </c>
      <c r="HB528" s="2">
        <v>0</v>
      </c>
      <c r="HC528" s="2">
        <f t="shared" si="568"/>
        <v>0</v>
      </c>
      <c r="HD528" s="2"/>
      <c r="HE528" s="2" t="s">
        <v>547</v>
      </c>
      <c r="HF528" s="2" t="s">
        <v>35</v>
      </c>
      <c r="HG528" s="2"/>
      <c r="HH528" s="2"/>
      <c r="HI528" s="2"/>
      <c r="HJ528" s="2"/>
      <c r="HK528" s="2"/>
      <c r="HL528" s="2"/>
      <c r="HM528" s="2" t="s">
        <v>3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55" x14ac:dyDescent="0.25">
      <c r="A529" s="3">
        <v>17</v>
      </c>
      <c r="B529" s="3">
        <v>1</v>
      </c>
      <c r="E529" s="3" t="s">
        <v>591</v>
      </c>
      <c r="F529" s="3" t="s">
        <v>592</v>
      </c>
      <c r="G529" s="3" t="s">
        <v>593</v>
      </c>
      <c r="H529" s="3" t="s">
        <v>543</v>
      </c>
      <c r="I529" s="3">
        <f>ROUND(280*1.02,9)</f>
        <v>285.60000000000002</v>
      </c>
      <c r="J529" s="3">
        <v>0</v>
      </c>
      <c r="K529" s="3">
        <f>ROUND(280*1.02,9)</f>
        <v>285.60000000000002</v>
      </c>
      <c r="O529" s="3">
        <f t="shared" si="544"/>
        <v>14557.39</v>
      </c>
      <c r="P529" s="3">
        <f t="shared" si="545"/>
        <v>14557.39</v>
      </c>
      <c r="Q529" s="3">
        <f t="shared" si="585"/>
        <v>0</v>
      </c>
      <c r="R529" s="3">
        <f t="shared" si="586"/>
        <v>0</v>
      </c>
      <c r="S529" s="3">
        <f t="shared" si="546"/>
        <v>0</v>
      </c>
      <c r="T529" s="3">
        <f t="shared" si="547"/>
        <v>0</v>
      </c>
      <c r="U529" s="3">
        <f t="shared" si="548"/>
        <v>0</v>
      </c>
      <c r="V529" s="3">
        <f t="shared" si="549"/>
        <v>0</v>
      </c>
      <c r="W529" s="3">
        <f t="shared" si="550"/>
        <v>0</v>
      </c>
      <c r="X529" s="3">
        <f t="shared" si="587"/>
        <v>0</v>
      </c>
      <c r="Y529" s="3">
        <f t="shared" si="588"/>
        <v>0</v>
      </c>
      <c r="AA529" s="3">
        <v>55944370</v>
      </c>
      <c r="AB529" s="3">
        <f t="shared" si="551"/>
        <v>5.18</v>
      </c>
      <c r="AC529" s="3">
        <f t="shared" si="589"/>
        <v>5.18</v>
      </c>
      <c r="AD529" s="3">
        <f t="shared" si="590"/>
        <v>0</v>
      </c>
      <c r="AE529" s="3">
        <f t="shared" si="591"/>
        <v>0</v>
      </c>
      <c r="AF529" s="3">
        <f t="shared" si="592"/>
        <v>0</v>
      </c>
      <c r="AG529" s="3">
        <f t="shared" si="552"/>
        <v>0</v>
      </c>
      <c r="AH529" s="3">
        <f t="shared" si="593"/>
        <v>0</v>
      </c>
      <c r="AI529" s="3">
        <f t="shared" si="594"/>
        <v>0</v>
      </c>
      <c r="AJ529" s="3">
        <f t="shared" si="553"/>
        <v>0</v>
      </c>
      <c r="AK529" s="3">
        <v>5.18</v>
      </c>
      <c r="AL529" s="3">
        <v>5.18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1</v>
      </c>
      <c r="AW529" s="3">
        <v>1</v>
      </c>
      <c r="AZ529" s="3">
        <v>1</v>
      </c>
      <c r="BA529" s="3">
        <v>1</v>
      </c>
      <c r="BB529" s="3">
        <v>1</v>
      </c>
      <c r="BC529" s="3">
        <v>9.84</v>
      </c>
      <c r="BD529" s="3" t="s">
        <v>3</v>
      </c>
      <c r="BE529" s="3" t="s">
        <v>3</v>
      </c>
      <c r="BF529" s="3" t="s">
        <v>3</v>
      </c>
      <c r="BG529" s="3" t="s">
        <v>3</v>
      </c>
      <c r="BH529" s="3">
        <v>3</v>
      </c>
      <c r="BI529" s="3">
        <v>2</v>
      </c>
      <c r="BJ529" s="3" t="s">
        <v>592</v>
      </c>
      <c r="BM529" s="3">
        <v>400005</v>
      </c>
      <c r="BN529" s="3">
        <v>0</v>
      </c>
      <c r="BO529" s="3" t="s">
        <v>3</v>
      </c>
      <c r="BP529" s="3">
        <v>0</v>
      </c>
      <c r="BQ529" s="3">
        <v>213</v>
      </c>
      <c r="BR529" s="3">
        <v>0</v>
      </c>
      <c r="BS529" s="3">
        <v>1</v>
      </c>
      <c r="BT529" s="3">
        <v>1</v>
      </c>
      <c r="BU529" s="3">
        <v>1</v>
      </c>
      <c r="BV529" s="3">
        <v>1</v>
      </c>
      <c r="BW529" s="3">
        <v>1</v>
      </c>
      <c r="BX529" s="3">
        <v>1</v>
      </c>
      <c r="BY529" s="3" t="s">
        <v>3</v>
      </c>
      <c r="BZ529" s="3">
        <v>0</v>
      </c>
      <c r="CA529" s="3">
        <v>0</v>
      </c>
      <c r="CB529" s="3" t="s">
        <v>3</v>
      </c>
      <c r="CE529" s="3">
        <v>1566</v>
      </c>
      <c r="CF529" s="3">
        <v>0</v>
      </c>
      <c r="CG529" s="3">
        <v>0</v>
      </c>
      <c r="CM529" s="3">
        <v>0</v>
      </c>
      <c r="CN529" s="3" t="s">
        <v>3</v>
      </c>
      <c r="CO529" s="3">
        <v>0</v>
      </c>
      <c r="CP529" s="3">
        <f t="shared" si="554"/>
        <v>14557.39</v>
      </c>
      <c r="CQ529" s="3">
        <f t="shared" si="555"/>
        <v>50.97</v>
      </c>
      <c r="CR529" s="3">
        <f t="shared" si="595"/>
        <v>0</v>
      </c>
      <c r="CS529" s="3">
        <f t="shared" si="596"/>
        <v>0</v>
      </c>
      <c r="CT529" s="3">
        <f t="shared" si="556"/>
        <v>0</v>
      </c>
      <c r="CU529" s="3">
        <f t="shared" si="557"/>
        <v>0</v>
      </c>
      <c r="CV529" s="3">
        <f t="shared" si="558"/>
        <v>0</v>
      </c>
      <c r="CW529" s="3">
        <f t="shared" si="559"/>
        <v>0</v>
      </c>
      <c r="CX529" s="3">
        <f t="shared" si="560"/>
        <v>0</v>
      </c>
      <c r="CY529" s="3">
        <f t="shared" si="597"/>
        <v>0</v>
      </c>
      <c r="CZ529" s="3">
        <f t="shared" si="598"/>
        <v>0</v>
      </c>
      <c r="DC529" s="3" t="s">
        <v>3</v>
      </c>
      <c r="DD529" s="3" t="s">
        <v>3</v>
      </c>
      <c r="DE529" s="3" t="s">
        <v>3</v>
      </c>
      <c r="DF529" s="3" t="s">
        <v>3</v>
      </c>
      <c r="DG529" s="3" t="s">
        <v>3</v>
      </c>
      <c r="DH529" s="3" t="s">
        <v>3</v>
      </c>
      <c r="DI529" s="3" t="s">
        <v>3</v>
      </c>
      <c r="DJ529" s="3" t="s">
        <v>3</v>
      </c>
      <c r="DK529" s="3" t="s">
        <v>3</v>
      </c>
      <c r="DL529" s="3" t="s">
        <v>3</v>
      </c>
      <c r="DM529" s="3" t="s">
        <v>3</v>
      </c>
      <c r="DN529" s="3">
        <v>0</v>
      </c>
      <c r="DO529" s="3">
        <v>0</v>
      </c>
      <c r="DP529" s="3">
        <v>1</v>
      </c>
      <c r="DQ529" s="3">
        <v>1</v>
      </c>
      <c r="DU529" s="3">
        <v>1003</v>
      </c>
      <c r="DV529" s="3" t="s">
        <v>543</v>
      </c>
      <c r="DW529" s="3" t="s">
        <v>543</v>
      </c>
      <c r="DX529" s="3">
        <v>1</v>
      </c>
      <c r="DZ529" s="3" t="s">
        <v>3</v>
      </c>
      <c r="EA529" s="3" t="s">
        <v>3</v>
      </c>
      <c r="EB529" s="3" t="s">
        <v>3</v>
      </c>
      <c r="EC529" s="3" t="s">
        <v>3</v>
      </c>
      <c r="EE529" s="3">
        <v>55393902</v>
      </c>
      <c r="EF529" s="3">
        <v>213</v>
      </c>
      <c r="EG529" s="3" t="s">
        <v>544</v>
      </c>
      <c r="EH529" s="3">
        <v>0</v>
      </c>
      <c r="EI529" s="3" t="s">
        <v>3</v>
      </c>
      <c r="EJ529" s="3">
        <v>1</v>
      </c>
      <c r="EK529" s="3">
        <v>400005</v>
      </c>
      <c r="EL529" s="3" t="s">
        <v>544</v>
      </c>
      <c r="EM529" s="3" t="s">
        <v>545</v>
      </c>
      <c r="EO529" s="3" t="s">
        <v>3</v>
      </c>
      <c r="EQ529" s="3">
        <v>131088</v>
      </c>
      <c r="ER529" s="3">
        <v>0</v>
      </c>
      <c r="ES529" s="3">
        <v>5.18</v>
      </c>
      <c r="ET529" s="3">
        <v>0</v>
      </c>
      <c r="EU529" s="3">
        <v>0</v>
      </c>
      <c r="EV529" s="3">
        <v>0</v>
      </c>
      <c r="EW529" s="3">
        <v>0</v>
      </c>
      <c r="EX529" s="3">
        <v>0</v>
      </c>
      <c r="EY529" s="3">
        <v>0</v>
      </c>
      <c r="EZ529" s="3">
        <v>5</v>
      </c>
      <c r="FC529" s="3">
        <v>1</v>
      </c>
      <c r="FD529" s="3">
        <v>18</v>
      </c>
      <c r="FF529" s="3">
        <v>61</v>
      </c>
      <c r="FQ529" s="3">
        <v>0</v>
      </c>
      <c r="FR529" s="3">
        <v>0</v>
      </c>
      <c r="FS529" s="3">
        <v>0</v>
      </c>
      <c r="FX529" s="3">
        <v>0</v>
      </c>
      <c r="FY529" s="3">
        <v>0</v>
      </c>
      <c r="GA529" s="3" t="s">
        <v>594</v>
      </c>
      <c r="GD529" s="3">
        <v>1</v>
      </c>
      <c r="GF529" s="3">
        <v>815886705</v>
      </c>
      <c r="GG529" s="3">
        <v>2</v>
      </c>
      <c r="GH529" s="3">
        <v>3</v>
      </c>
      <c r="GI529" s="3">
        <v>3</v>
      </c>
      <c r="GJ529" s="3">
        <v>0</v>
      </c>
      <c r="GK529" s="3">
        <v>0</v>
      </c>
      <c r="GL529" s="3">
        <f t="shared" si="561"/>
        <v>0</v>
      </c>
      <c r="GM529" s="3">
        <f t="shared" si="562"/>
        <v>14557.39</v>
      </c>
      <c r="GN529" s="3">
        <f t="shared" si="563"/>
        <v>0</v>
      </c>
      <c r="GO529" s="3">
        <f t="shared" si="564"/>
        <v>14557.39</v>
      </c>
      <c r="GP529" s="3">
        <f t="shared" si="565"/>
        <v>0</v>
      </c>
      <c r="GR529" s="3">
        <v>1</v>
      </c>
      <c r="GS529" s="3">
        <v>1</v>
      </c>
      <c r="GT529" s="3">
        <v>0</v>
      </c>
      <c r="GU529" s="3" t="s">
        <v>3</v>
      </c>
      <c r="GV529" s="3">
        <f t="shared" si="566"/>
        <v>0</v>
      </c>
      <c r="GW529" s="3">
        <v>1</v>
      </c>
      <c r="GX529" s="3">
        <f t="shared" si="567"/>
        <v>0</v>
      </c>
      <c r="HA529" s="3">
        <v>0</v>
      </c>
      <c r="HB529" s="3">
        <v>0</v>
      </c>
      <c r="HC529" s="3">
        <f t="shared" si="568"/>
        <v>0</v>
      </c>
      <c r="HE529" s="3" t="s">
        <v>547</v>
      </c>
      <c r="HF529" s="3" t="s">
        <v>35</v>
      </c>
      <c r="HM529" s="3" t="s">
        <v>3</v>
      </c>
      <c r="HN529" s="3" t="s">
        <v>3</v>
      </c>
      <c r="HO529" s="3" t="s">
        <v>3</v>
      </c>
      <c r="HP529" s="3" t="s">
        <v>3</v>
      </c>
      <c r="HQ529" s="3" t="s">
        <v>3</v>
      </c>
      <c r="HS529" s="3">
        <v>0</v>
      </c>
      <c r="IK529" s="3">
        <v>0</v>
      </c>
    </row>
    <row r="530" spans="1:255" x14ac:dyDescent="0.25">
      <c r="A530" s="2">
        <v>17</v>
      </c>
      <c r="B530" s="2">
        <v>1</v>
      </c>
      <c r="C530" s="2"/>
      <c r="D530" s="2"/>
      <c r="E530" s="2" t="s">
        <v>595</v>
      </c>
      <c r="F530" s="2" t="s">
        <v>596</v>
      </c>
      <c r="G530" s="2" t="s">
        <v>597</v>
      </c>
      <c r="H530" s="2" t="s">
        <v>543</v>
      </c>
      <c r="I530" s="2">
        <f>ROUND(340*1.02,9)</f>
        <v>346.8</v>
      </c>
      <c r="J530" s="2">
        <v>0</v>
      </c>
      <c r="K530" s="2">
        <f>ROUND(340*1.02,9)</f>
        <v>346.8</v>
      </c>
      <c r="L530" s="2"/>
      <c r="M530" s="2"/>
      <c r="N530" s="2"/>
      <c r="O530" s="2">
        <f t="shared" si="544"/>
        <v>2001.04</v>
      </c>
      <c r="P530" s="2">
        <f t="shared" si="545"/>
        <v>2001.04</v>
      </c>
      <c r="Q530" s="2">
        <f t="shared" si="585"/>
        <v>0</v>
      </c>
      <c r="R530" s="2">
        <f t="shared" si="586"/>
        <v>0</v>
      </c>
      <c r="S530" s="2">
        <f t="shared" si="546"/>
        <v>0</v>
      </c>
      <c r="T530" s="2">
        <f t="shared" si="547"/>
        <v>0</v>
      </c>
      <c r="U530" s="2">
        <f t="shared" si="548"/>
        <v>0</v>
      </c>
      <c r="V530" s="2">
        <f t="shared" si="549"/>
        <v>0</v>
      </c>
      <c r="W530" s="2">
        <f t="shared" si="550"/>
        <v>0</v>
      </c>
      <c r="X530" s="2">
        <f t="shared" si="587"/>
        <v>0</v>
      </c>
      <c r="Y530" s="2">
        <f t="shared" si="588"/>
        <v>0</v>
      </c>
      <c r="Z530" s="2"/>
      <c r="AA530" s="2">
        <v>55944368</v>
      </c>
      <c r="AB530" s="2">
        <f t="shared" si="551"/>
        <v>5.77</v>
      </c>
      <c r="AC530" s="2">
        <f t="shared" si="589"/>
        <v>5.77</v>
      </c>
      <c r="AD530" s="2">
        <f t="shared" si="590"/>
        <v>0</v>
      </c>
      <c r="AE530" s="2">
        <f t="shared" si="591"/>
        <v>0</v>
      </c>
      <c r="AF530" s="2">
        <f t="shared" si="592"/>
        <v>0</v>
      </c>
      <c r="AG530" s="2">
        <f t="shared" si="552"/>
        <v>0</v>
      </c>
      <c r="AH530" s="2">
        <f t="shared" si="593"/>
        <v>0</v>
      </c>
      <c r="AI530" s="2">
        <f t="shared" si="594"/>
        <v>0</v>
      </c>
      <c r="AJ530" s="2">
        <f t="shared" si="553"/>
        <v>0</v>
      </c>
      <c r="AK530" s="2">
        <v>5.7700000000000005</v>
      </c>
      <c r="AL530" s="2">
        <v>5.7700000000000005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1</v>
      </c>
      <c r="AW530" s="2">
        <v>1</v>
      </c>
      <c r="AX530" s="2"/>
      <c r="AY530" s="2"/>
      <c r="AZ530" s="2">
        <v>1</v>
      </c>
      <c r="BA530" s="2">
        <v>1</v>
      </c>
      <c r="BB530" s="2">
        <v>1</v>
      </c>
      <c r="BC530" s="2">
        <v>1</v>
      </c>
      <c r="BD530" s="2" t="s">
        <v>3</v>
      </c>
      <c r="BE530" s="2" t="s">
        <v>3</v>
      </c>
      <c r="BF530" s="2" t="s">
        <v>3</v>
      </c>
      <c r="BG530" s="2" t="s">
        <v>3</v>
      </c>
      <c r="BH530" s="2">
        <v>3</v>
      </c>
      <c r="BI530" s="2">
        <v>2</v>
      </c>
      <c r="BJ530" s="2" t="s">
        <v>596</v>
      </c>
      <c r="BK530" s="2"/>
      <c r="BL530" s="2"/>
      <c r="BM530" s="2">
        <v>400005</v>
      </c>
      <c r="BN530" s="2">
        <v>0</v>
      </c>
      <c r="BO530" s="2" t="s">
        <v>3</v>
      </c>
      <c r="BP530" s="2">
        <v>0</v>
      </c>
      <c r="BQ530" s="2">
        <v>213</v>
      </c>
      <c r="BR530" s="2">
        <v>0</v>
      </c>
      <c r="BS530" s="2">
        <v>1</v>
      </c>
      <c r="BT530" s="2">
        <v>1</v>
      </c>
      <c r="BU530" s="2">
        <v>1</v>
      </c>
      <c r="BV530" s="2">
        <v>1</v>
      </c>
      <c r="BW530" s="2">
        <v>1</v>
      </c>
      <c r="BX530" s="2">
        <v>1</v>
      </c>
      <c r="BY530" s="2" t="s">
        <v>3</v>
      </c>
      <c r="BZ530" s="2">
        <v>0</v>
      </c>
      <c r="CA530" s="2">
        <v>0</v>
      </c>
      <c r="CB530" s="2" t="s">
        <v>3</v>
      </c>
      <c r="CC530" s="2"/>
      <c r="CD530" s="2"/>
      <c r="CE530" s="2">
        <v>1566</v>
      </c>
      <c r="CF530" s="2">
        <v>0</v>
      </c>
      <c r="CG530" s="2">
        <v>0</v>
      </c>
      <c r="CH530" s="2"/>
      <c r="CI530" s="2"/>
      <c r="CJ530" s="2"/>
      <c r="CK530" s="2"/>
      <c r="CL530" s="2"/>
      <c r="CM530" s="2">
        <v>0</v>
      </c>
      <c r="CN530" s="2" t="s">
        <v>3</v>
      </c>
      <c r="CO530" s="2">
        <v>0</v>
      </c>
      <c r="CP530" s="2">
        <f t="shared" si="554"/>
        <v>2001.04</v>
      </c>
      <c r="CQ530" s="2">
        <f t="shared" si="555"/>
        <v>5.77</v>
      </c>
      <c r="CR530" s="2">
        <f t="shared" si="595"/>
        <v>0</v>
      </c>
      <c r="CS530" s="2">
        <f t="shared" si="596"/>
        <v>0</v>
      </c>
      <c r="CT530" s="2">
        <f t="shared" si="556"/>
        <v>0</v>
      </c>
      <c r="CU530" s="2">
        <f t="shared" si="557"/>
        <v>0</v>
      </c>
      <c r="CV530" s="2">
        <f t="shared" si="558"/>
        <v>0</v>
      </c>
      <c r="CW530" s="2">
        <f t="shared" si="559"/>
        <v>0</v>
      </c>
      <c r="CX530" s="2">
        <f t="shared" si="560"/>
        <v>0</v>
      </c>
      <c r="CY530" s="2">
        <f t="shared" si="597"/>
        <v>0</v>
      </c>
      <c r="CZ530" s="2">
        <f t="shared" si="598"/>
        <v>0</v>
      </c>
      <c r="DA530" s="2"/>
      <c r="DB530" s="2"/>
      <c r="DC530" s="2" t="s">
        <v>3</v>
      </c>
      <c r="DD530" s="2" t="s">
        <v>3</v>
      </c>
      <c r="DE530" s="2" t="s">
        <v>3</v>
      </c>
      <c r="DF530" s="2" t="s">
        <v>3</v>
      </c>
      <c r="DG530" s="2" t="s">
        <v>3</v>
      </c>
      <c r="DH530" s="2" t="s">
        <v>3</v>
      </c>
      <c r="DI530" s="2" t="s">
        <v>3</v>
      </c>
      <c r="DJ530" s="2" t="s">
        <v>3</v>
      </c>
      <c r="DK530" s="2" t="s">
        <v>3</v>
      </c>
      <c r="DL530" s="2" t="s">
        <v>3</v>
      </c>
      <c r="DM530" s="2" t="s">
        <v>3</v>
      </c>
      <c r="DN530" s="2">
        <v>0</v>
      </c>
      <c r="DO530" s="2">
        <v>0</v>
      </c>
      <c r="DP530" s="2">
        <v>1</v>
      </c>
      <c r="DQ530" s="2">
        <v>1</v>
      </c>
      <c r="DR530" s="2"/>
      <c r="DS530" s="2"/>
      <c r="DT530" s="2"/>
      <c r="DU530" s="2">
        <v>1003</v>
      </c>
      <c r="DV530" s="2" t="s">
        <v>543</v>
      </c>
      <c r="DW530" s="2" t="s">
        <v>543</v>
      </c>
      <c r="DX530" s="2">
        <v>1</v>
      </c>
      <c r="DY530" s="2"/>
      <c r="DZ530" s="2" t="s">
        <v>3</v>
      </c>
      <c r="EA530" s="2" t="s">
        <v>3</v>
      </c>
      <c r="EB530" s="2" t="s">
        <v>3</v>
      </c>
      <c r="EC530" s="2" t="s">
        <v>3</v>
      </c>
      <c r="ED530" s="2"/>
      <c r="EE530" s="2">
        <v>55393902</v>
      </c>
      <c r="EF530" s="2">
        <v>213</v>
      </c>
      <c r="EG530" s="2" t="s">
        <v>544</v>
      </c>
      <c r="EH530" s="2">
        <v>0</v>
      </c>
      <c r="EI530" s="2" t="s">
        <v>3</v>
      </c>
      <c r="EJ530" s="2">
        <v>1</v>
      </c>
      <c r="EK530" s="2">
        <v>400005</v>
      </c>
      <c r="EL530" s="2" t="s">
        <v>544</v>
      </c>
      <c r="EM530" s="2" t="s">
        <v>545</v>
      </c>
      <c r="EN530" s="2"/>
      <c r="EO530" s="2" t="s">
        <v>3</v>
      </c>
      <c r="EP530" s="2"/>
      <c r="EQ530" s="2">
        <v>131088</v>
      </c>
      <c r="ER530" s="2">
        <v>0</v>
      </c>
      <c r="ES530" s="2">
        <v>5.7700000000000005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>
        <v>0</v>
      </c>
      <c r="FR530" s="2">
        <v>0</v>
      </c>
      <c r="FS530" s="2">
        <v>0</v>
      </c>
      <c r="FT530" s="2"/>
      <c r="FU530" s="2"/>
      <c r="FV530" s="2"/>
      <c r="FW530" s="2"/>
      <c r="FX530" s="2">
        <v>0</v>
      </c>
      <c r="FY530" s="2">
        <v>0</v>
      </c>
      <c r="FZ530" s="2"/>
      <c r="GA530" s="2" t="s">
        <v>598</v>
      </c>
      <c r="GB530" s="2"/>
      <c r="GC530" s="2"/>
      <c r="GD530" s="2">
        <v>1</v>
      </c>
      <c r="GE530" s="2"/>
      <c r="GF530" s="2">
        <v>337590001</v>
      </c>
      <c r="GG530" s="2">
        <v>2</v>
      </c>
      <c r="GH530" s="2">
        <v>4</v>
      </c>
      <c r="GI530" s="2">
        <v>-2</v>
      </c>
      <c r="GJ530" s="2">
        <v>0</v>
      </c>
      <c r="GK530" s="2">
        <v>0</v>
      </c>
      <c r="GL530" s="2">
        <f t="shared" si="561"/>
        <v>0</v>
      </c>
      <c r="GM530" s="2">
        <f t="shared" si="562"/>
        <v>2001.04</v>
      </c>
      <c r="GN530" s="2">
        <f t="shared" si="563"/>
        <v>0</v>
      </c>
      <c r="GO530" s="2">
        <f t="shared" si="564"/>
        <v>2001.04</v>
      </c>
      <c r="GP530" s="2">
        <f t="shared" si="565"/>
        <v>0</v>
      </c>
      <c r="GQ530" s="2"/>
      <c r="GR530" s="2">
        <v>1</v>
      </c>
      <c r="GS530" s="2">
        <v>2</v>
      </c>
      <c r="GT530" s="2">
        <v>0</v>
      </c>
      <c r="GU530" s="2" t="s">
        <v>3</v>
      </c>
      <c r="GV530" s="2">
        <f t="shared" si="566"/>
        <v>0</v>
      </c>
      <c r="GW530" s="2">
        <v>1</v>
      </c>
      <c r="GX530" s="2">
        <f t="shared" si="567"/>
        <v>0</v>
      </c>
      <c r="GY530" s="2"/>
      <c r="GZ530" s="2"/>
      <c r="HA530" s="2">
        <v>0</v>
      </c>
      <c r="HB530" s="2">
        <v>0</v>
      </c>
      <c r="HC530" s="2">
        <f t="shared" si="568"/>
        <v>0</v>
      </c>
      <c r="HD530" s="2"/>
      <c r="HE530" s="2" t="s">
        <v>547</v>
      </c>
      <c r="HF530" s="2" t="s">
        <v>35</v>
      </c>
      <c r="HG530" s="2"/>
      <c r="HH530" s="2"/>
      <c r="HI530" s="2"/>
      <c r="HJ530" s="2"/>
      <c r="HK530" s="2"/>
      <c r="HL530" s="2"/>
      <c r="HM530" s="2" t="s">
        <v>3</v>
      </c>
      <c r="HN530" s="2" t="s">
        <v>3</v>
      </c>
      <c r="HO530" s="2" t="s">
        <v>3</v>
      </c>
      <c r="HP530" s="2" t="s">
        <v>3</v>
      </c>
      <c r="HQ530" s="2" t="s">
        <v>3</v>
      </c>
      <c r="HR530" s="2"/>
      <c r="HS530" s="2">
        <v>0</v>
      </c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>
        <v>0</v>
      </c>
      <c r="IL530" s="2"/>
      <c r="IM530" s="2"/>
      <c r="IN530" s="2"/>
      <c r="IO530" s="2"/>
      <c r="IP530" s="2"/>
      <c r="IQ530" s="2"/>
      <c r="IR530" s="2"/>
      <c r="IS530" s="2"/>
      <c r="IT530" s="2"/>
      <c r="IU530" s="2"/>
    </row>
    <row r="531" spans="1:255" x14ac:dyDescent="0.25">
      <c r="A531" s="3">
        <v>17</v>
      </c>
      <c r="B531" s="3">
        <v>1</v>
      </c>
      <c r="E531" s="3" t="s">
        <v>595</v>
      </c>
      <c r="F531" s="3" t="s">
        <v>596</v>
      </c>
      <c r="G531" s="3" t="s">
        <v>597</v>
      </c>
      <c r="H531" s="3" t="s">
        <v>543</v>
      </c>
      <c r="I531" s="3">
        <f>ROUND(340*1.02,9)</f>
        <v>346.8</v>
      </c>
      <c r="J531" s="3">
        <v>0</v>
      </c>
      <c r="K531" s="3">
        <f>ROUND(340*1.02,9)</f>
        <v>346.8</v>
      </c>
      <c r="O531" s="3">
        <f t="shared" si="544"/>
        <v>19690.23</v>
      </c>
      <c r="P531" s="3">
        <f t="shared" si="545"/>
        <v>19690.23</v>
      </c>
      <c r="Q531" s="3">
        <f t="shared" si="585"/>
        <v>0</v>
      </c>
      <c r="R531" s="3">
        <f t="shared" si="586"/>
        <v>0</v>
      </c>
      <c r="S531" s="3">
        <f t="shared" si="546"/>
        <v>0</v>
      </c>
      <c r="T531" s="3">
        <f t="shared" si="547"/>
        <v>0</v>
      </c>
      <c r="U531" s="3">
        <f t="shared" si="548"/>
        <v>0</v>
      </c>
      <c r="V531" s="3">
        <f t="shared" si="549"/>
        <v>0</v>
      </c>
      <c r="W531" s="3">
        <f t="shared" si="550"/>
        <v>0</v>
      </c>
      <c r="X531" s="3">
        <f t="shared" si="587"/>
        <v>0</v>
      </c>
      <c r="Y531" s="3">
        <f t="shared" si="588"/>
        <v>0</v>
      </c>
      <c r="AA531" s="3">
        <v>55944370</v>
      </c>
      <c r="AB531" s="3">
        <f t="shared" si="551"/>
        <v>5.77</v>
      </c>
      <c r="AC531" s="3">
        <f t="shared" si="589"/>
        <v>5.77</v>
      </c>
      <c r="AD531" s="3">
        <f t="shared" si="590"/>
        <v>0</v>
      </c>
      <c r="AE531" s="3">
        <f t="shared" si="591"/>
        <v>0</v>
      </c>
      <c r="AF531" s="3">
        <f t="shared" si="592"/>
        <v>0</v>
      </c>
      <c r="AG531" s="3">
        <f t="shared" si="552"/>
        <v>0</v>
      </c>
      <c r="AH531" s="3">
        <f t="shared" si="593"/>
        <v>0</v>
      </c>
      <c r="AI531" s="3">
        <f t="shared" si="594"/>
        <v>0</v>
      </c>
      <c r="AJ531" s="3">
        <f t="shared" si="553"/>
        <v>0</v>
      </c>
      <c r="AK531" s="3">
        <v>5.7700000000000005</v>
      </c>
      <c r="AL531" s="3">
        <v>5.7700000000000005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1</v>
      </c>
      <c r="AW531" s="3">
        <v>1</v>
      </c>
      <c r="AZ531" s="3">
        <v>1</v>
      </c>
      <c r="BA531" s="3">
        <v>1</v>
      </c>
      <c r="BB531" s="3">
        <v>1</v>
      </c>
      <c r="BC531" s="3">
        <v>9.84</v>
      </c>
      <c r="BD531" s="3" t="s">
        <v>3</v>
      </c>
      <c r="BE531" s="3" t="s">
        <v>3</v>
      </c>
      <c r="BF531" s="3" t="s">
        <v>3</v>
      </c>
      <c r="BG531" s="3" t="s">
        <v>3</v>
      </c>
      <c r="BH531" s="3">
        <v>3</v>
      </c>
      <c r="BI531" s="3">
        <v>2</v>
      </c>
      <c r="BJ531" s="3" t="s">
        <v>596</v>
      </c>
      <c r="BM531" s="3">
        <v>400005</v>
      </c>
      <c r="BN531" s="3">
        <v>0</v>
      </c>
      <c r="BO531" s="3" t="s">
        <v>3</v>
      </c>
      <c r="BP531" s="3">
        <v>0</v>
      </c>
      <c r="BQ531" s="3">
        <v>213</v>
      </c>
      <c r="BR531" s="3">
        <v>0</v>
      </c>
      <c r="BS531" s="3">
        <v>1</v>
      </c>
      <c r="BT531" s="3">
        <v>1</v>
      </c>
      <c r="BU531" s="3">
        <v>1</v>
      </c>
      <c r="BV531" s="3">
        <v>1</v>
      </c>
      <c r="BW531" s="3">
        <v>1</v>
      </c>
      <c r="BX531" s="3">
        <v>1</v>
      </c>
      <c r="BY531" s="3" t="s">
        <v>3</v>
      </c>
      <c r="BZ531" s="3">
        <v>0</v>
      </c>
      <c r="CA531" s="3">
        <v>0</v>
      </c>
      <c r="CB531" s="3" t="s">
        <v>3</v>
      </c>
      <c r="CE531" s="3">
        <v>1566</v>
      </c>
      <c r="CF531" s="3">
        <v>0</v>
      </c>
      <c r="CG531" s="3">
        <v>0</v>
      </c>
      <c r="CM531" s="3">
        <v>0</v>
      </c>
      <c r="CN531" s="3" t="s">
        <v>3</v>
      </c>
      <c r="CO531" s="3">
        <v>0</v>
      </c>
      <c r="CP531" s="3">
        <f t="shared" si="554"/>
        <v>19690.23</v>
      </c>
      <c r="CQ531" s="3">
        <f t="shared" si="555"/>
        <v>56.78</v>
      </c>
      <c r="CR531" s="3">
        <f t="shared" si="595"/>
        <v>0</v>
      </c>
      <c r="CS531" s="3">
        <f t="shared" si="596"/>
        <v>0</v>
      </c>
      <c r="CT531" s="3">
        <f t="shared" si="556"/>
        <v>0</v>
      </c>
      <c r="CU531" s="3">
        <f t="shared" si="557"/>
        <v>0</v>
      </c>
      <c r="CV531" s="3">
        <f t="shared" si="558"/>
        <v>0</v>
      </c>
      <c r="CW531" s="3">
        <f t="shared" si="559"/>
        <v>0</v>
      </c>
      <c r="CX531" s="3">
        <f t="shared" si="560"/>
        <v>0</v>
      </c>
      <c r="CY531" s="3">
        <f t="shared" si="597"/>
        <v>0</v>
      </c>
      <c r="CZ531" s="3">
        <f t="shared" si="598"/>
        <v>0</v>
      </c>
      <c r="DC531" s="3" t="s">
        <v>3</v>
      </c>
      <c r="DD531" s="3" t="s">
        <v>3</v>
      </c>
      <c r="DE531" s="3" t="s">
        <v>3</v>
      </c>
      <c r="DF531" s="3" t="s">
        <v>3</v>
      </c>
      <c r="DG531" s="3" t="s">
        <v>3</v>
      </c>
      <c r="DH531" s="3" t="s">
        <v>3</v>
      </c>
      <c r="DI531" s="3" t="s">
        <v>3</v>
      </c>
      <c r="DJ531" s="3" t="s">
        <v>3</v>
      </c>
      <c r="DK531" s="3" t="s">
        <v>3</v>
      </c>
      <c r="DL531" s="3" t="s">
        <v>3</v>
      </c>
      <c r="DM531" s="3" t="s">
        <v>3</v>
      </c>
      <c r="DN531" s="3">
        <v>0</v>
      </c>
      <c r="DO531" s="3">
        <v>0</v>
      </c>
      <c r="DP531" s="3">
        <v>1</v>
      </c>
      <c r="DQ531" s="3">
        <v>1</v>
      </c>
      <c r="DU531" s="3">
        <v>1003</v>
      </c>
      <c r="DV531" s="3" t="s">
        <v>543</v>
      </c>
      <c r="DW531" s="3" t="s">
        <v>543</v>
      </c>
      <c r="DX531" s="3">
        <v>1</v>
      </c>
      <c r="DZ531" s="3" t="s">
        <v>3</v>
      </c>
      <c r="EA531" s="3" t="s">
        <v>3</v>
      </c>
      <c r="EB531" s="3" t="s">
        <v>3</v>
      </c>
      <c r="EC531" s="3" t="s">
        <v>3</v>
      </c>
      <c r="EE531" s="3">
        <v>55393902</v>
      </c>
      <c r="EF531" s="3">
        <v>213</v>
      </c>
      <c r="EG531" s="3" t="s">
        <v>544</v>
      </c>
      <c r="EH531" s="3">
        <v>0</v>
      </c>
      <c r="EI531" s="3" t="s">
        <v>3</v>
      </c>
      <c r="EJ531" s="3">
        <v>1</v>
      </c>
      <c r="EK531" s="3">
        <v>400005</v>
      </c>
      <c r="EL531" s="3" t="s">
        <v>544</v>
      </c>
      <c r="EM531" s="3" t="s">
        <v>545</v>
      </c>
      <c r="EO531" s="3" t="s">
        <v>3</v>
      </c>
      <c r="EQ531" s="3">
        <v>131088</v>
      </c>
      <c r="ER531" s="3">
        <v>0</v>
      </c>
      <c r="ES531" s="3">
        <v>5.7700000000000005</v>
      </c>
      <c r="ET531" s="3">
        <v>0</v>
      </c>
      <c r="EU531" s="3">
        <v>0</v>
      </c>
      <c r="EV531" s="3">
        <v>0</v>
      </c>
      <c r="EW531" s="3">
        <v>0</v>
      </c>
      <c r="EX531" s="3">
        <v>0</v>
      </c>
      <c r="EY531" s="3">
        <v>0</v>
      </c>
      <c r="EZ531" s="3">
        <v>5</v>
      </c>
      <c r="FC531" s="3">
        <v>1</v>
      </c>
      <c r="FD531" s="3">
        <v>18</v>
      </c>
      <c r="FF531" s="3">
        <v>68</v>
      </c>
      <c r="FQ531" s="3">
        <v>0</v>
      </c>
      <c r="FR531" s="3">
        <v>0</v>
      </c>
      <c r="FS531" s="3">
        <v>0</v>
      </c>
      <c r="FX531" s="3">
        <v>0</v>
      </c>
      <c r="FY531" s="3">
        <v>0</v>
      </c>
      <c r="GA531" s="3" t="s">
        <v>598</v>
      </c>
      <c r="GD531" s="3">
        <v>1</v>
      </c>
      <c r="GF531" s="3">
        <v>337590001</v>
      </c>
      <c r="GG531" s="3">
        <v>2</v>
      </c>
      <c r="GH531" s="3">
        <v>3</v>
      </c>
      <c r="GI531" s="3">
        <v>3</v>
      </c>
      <c r="GJ531" s="3">
        <v>0</v>
      </c>
      <c r="GK531" s="3">
        <v>0</v>
      </c>
      <c r="GL531" s="3">
        <f t="shared" si="561"/>
        <v>0</v>
      </c>
      <c r="GM531" s="3">
        <f t="shared" si="562"/>
        <v>19690.23</v>
      </c>
      <c r="GN531" s="3">
        <f t="shared" si="563"/>
        <v>0</v>
      </c>
      <c r="GO531" s="3">
        <f t="shared" si="564"/>
        <v>19690.23</v>
      </c>
      <c r="GP531" s="3">
        <f t="shared" si="565"/>
        <v>0</v>
      </c>
      <c r="GR531" s="3">
        <v>1</v>
      </c>
      <c r="GS531" s="3">
        <v>1</v>
      </c>
      <c r="GT531" s="3">
        <v>0</v>
      </c>
      <c r="GU531" s="3" t="s">
        <v>3</v>
      </c>
      <c r="GV531" s="3">
        <f t="shared" si="566"/>
        <v>0</v>
      </c>
      <c r="GW531" s="3">
        <v>1</v>
      </c>
      <c r="GX531" s="3">
        <f t="shared" si="567"/>
        <v>0</v>
      </c>
      <c r="HA531" s="3">
        <v>0</v>
      </c>
      <c r="HB531" s="3">
        <v>0</v>
      </c>
      <c r="HC531" s="3">
        <f t="shared" si="568"/>
        <v>0</v>
      </c>
      <c r="HE531" s="3" t="s">
        <v>547</v>
      </c>
      <c r="HF531" s="3" t="s">
        <v>35</v>
      </c>
      <c r="HM531" s="3" t="s">
        <v>3</v>
      </c>
      <c r="HN531" s="3" t="s">
        <v>3</v>
      </c>
      <c r="HO531" s="3" t="s">
        <v>3</v>
      </c>
      <c r="HP531" s="3" t="s">
        <v>3</v>
      </c>
      <c r="HQ531" s="3" t="s">
        <v>3</v>
      </c>
      <c r="HS531" s="3">
        <v>0</v>
      </c>
      <c r="IK531" s="3">
        <v>0</v>
      </c>
    </row>
    <row r="532" spans="1:255" x14ac:dyDescent="0.25">
      <c r="A532" s="2">
        <v>17</v>
      </c>
      <c r="B532" s="2">
        <v>1</v>
      </c>
      <c r="C532" s="2"/>
      <c r="D532" s="2"/>
      <c r="E532" s="2" t="s">
        <v>599</v>
      </c>
      <c r="F532" s="2" t="s">
        <v>565</v>
      </c>
      <c r="G532" s="2" t="s">
        <v>566</v>
      </c>
      <c r="H532" s="2" t="s">
        <v>543</v>
      </c>
      <c r="I532" s="2">
        <f>ROUND(150*1.02,9)</f>
        <v>153</v>
      </c>
      <c r="J532" s="2">
        <v>0</v>
      </c>
      <c r="K532" s="2">
        <f>ROUND(150*1.02,9)</f>
        <v>153</v>
      </c>
      <c r="L532" s="2"/>
      <c r="M532" s="2"/>
      <c r="N532" s="2"/>
      <c r="O532" s="2">
        <f t="shared" si="544"/>
        <v>858.33</v>
      </c>
      <c r="P532" s="2">
        <f t="shared" si="545"/>
        <v>858.33</v>
      </c>
      <c r="Q532" s="2">
        <f t="shared" si="585"/>
        <v>0</v>
      </c>
      <c r="R532" s="2">
        <f t="shared" si="586"/>
        <v>0</v>
      </c>
      <c r="S532" s="2">
        <f t="shared" si="546"/>
        <v>0</v>
      </c>
      <c r="T532" s="2">
        <f t="shared" si="547"/>
        <v>0</v>
      </c>
      <c r="U532" s="2">
        <f t="shared" si="548"/>
        <v>0</v>
      </c>
      <c r="V532" s="2">
        <f t="shared" si="549"/>
        <v>0</v>
      </c>
      <c r="W532" s="2">
        <f t="shared" si="550"/>
        <v>0</v>
      </c>
      <c r="X532" s="2">
        <f t="shared" si="587"/>
        <v>0</v>
      </c>
      <c r="Y532" s="2">
        <f t="shared" si="588"/>
        <v>0</v>
      </c>
      <c r="Z532" s="2"/>
      <c r="AA532" s="2">
        <v>55944368</v>
      </c>
      <c r="AB532" s="2">
        <f t="shared" si="551"/>
        <v>5.61</v>
      </c>
      <c r="AC532" s="2">
        <f t="shared" si="589"/>
        <v>5.61</v>
      </c>
      <c r="AD532" s="2">
        <f t="shared" si="590"/>
        <v>0</v>
      </c>
      <c r="AE532" s="2">
        <f t="shared" si="591"/>
        <v>0</v>
      </c>
      <c r="AF532" s="2">
        <f t="shared" si="592"/>
        <v>0</v>
      </c>
      <c r="AG532" s="2">
        <f t="shared" si="552"/>
        <v>0</v>
      </c>
      <c r="AH532" s="2">
        <f t="shared" si="593"/>
        <v>0</v>
      </c>
      <c r="AI532" s="2">
        <f t="shared" si="594"/>
        <v>0</v>
      </c>
      <c r="AJ532" s="2">
        <f t="shared" si="553"/>
        <v>0</v>
      </c>
      <c r="AK532" s="2">
        <v>5.61</v>
      </c>
      <c r="AL532" s="2">
        <v>5.61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1</v>
      </c>
      <c r="AW532" s="2">
        <v>1</v>
      </c>
      <c r="AX532" s="2"/>
      <c r="AY532" s="2"/>
      <c r="AZ532" s="2">
        <v>1</v>
      </c>
      <c r="BA532" s="2">
        <v>1</v>
      </c>
      <c r="BB532" s="2">
        <v>1</v>
      </c>
      <c r="BC532" s="2">
        <v>1</v>
      </c>
      <c r="BD532" s="2" t="s">
        <v>3</v>
      </c>
      <c r="BE532" s="2" t="s">
        <v>3</v>
      </c>
      <c r="BF532" s="2" t="s">
        <v>3</v>
      </c>
      <c r="BG532" s="2" t="s">
        <v>3</v>
      </c>
      <c r="BH532" s="2">
        <v>3</v>
      </c>
      <c r="BI532" s="2">
        <v>2</v>
      </c>
      <c r="BJ532" s="2" t="s">
        <v>565</v>
      </c>
      <c r="BK532" s="2"/>
      <c r="BL532" s="2"/>
      <c r="BM532" s="2">
        <v>400005</v>
      </c>
      <c r="BN532" s="2">
        <v>0</v>
      </c>
      <c r="BO532" s="2" t="s">
        <v>3</v>
      </c>
      <c r="BP532" s="2">
        <v>0</v>
      </c>
      <c r="BQ532" s="2">
        <v>213</v>
      </c>
      <c r="BR532" s="2">
        <v>0</v>
      </c>
      <c r="BS532" s="2">
        <v>1</v>
      </c>
      <c r="BT532" s="2">
        <v>1</v>
      </c>
      <c r="BU532" s="2">
        <v>1</v>
      </c>
      <c r="BV532" s="2">
        <v>1</v>
      </c>
      <c r="BW532" s="2">
        <v>1</v>
      </c>
      <c r="BX532" s="2">
        <v>1</v>
      </c>
      <c r="BY532" s="2" t="s">
        <v>3</v>
      </c>
      <c r="BZ532" s="2">
        <v>0</v>
      </c>
      <c r="CA532" s="2">
        <v>0</v>
      </c>
      <c r="CB532" s="2" t="s">
        <v>3</v>
      </c>
      <c r="CC532" s="2"/>
      <c r="CD532" s="2"/>
      <c r="CE532" s="2">
        <v>1566</v>
      </c>
      <c r="CF532" s="2">
        <v>0</v>
      </c>
      <c r="CG532" s="2">
        <v>0</v>
      </c>
      <c r="CH532" s="2"/>
      <c r="CI532" s="2"/>
      <c r="CJ532" s="2"/>
      <c r="CK532" s="2"/>
      <c r="CL532" s="2"/>
      <c r="CM532" s="2">
        <v>0</v>
      </c>
      <c r="CN532" s="2" t="s">
        <v>3</v>
      </c>
      <c r="CO532" s="2">
        <v>0</v>
      </c>
      <c r="CP532" s="2">
        <f t="shared" si="554"/>
        <v>858.33</v>
      </c>
      <c r="CQ532" s="2">
        <f t="shared" si="555"/>
        <v>5.61</v>
      </c>
      <c r="CR532" s="2">
        <f t="shared" si="595"/>
        <v>0</v>
      </c>
      <c r="CS532" s="2">
        <f t="shared" si="596"/>
        <v>0</v>
      </c>
      <c r="CT532" s="2">
        <f t="shared" si="556"/>
        <v>0</v>
      </c>
      <c r="CU532" s="2">
        <f t="shared" si="557"/>
        <v>0</v>
      </c>
      <c r="CV532" s="2">
        <f t="shared" si="558"/>
        <v>0</v>
      </c>
      <c r="CW532" s="2">
        <f t="shared" si="559"/>
        <v>0</v>
      </c>
      <c r="CX532" s="2">
        <f t="shared" si="560"/>
        <v>0</v>
      </c>
      <c r="CY532" s="2">
        <f t="shared" si="597"/>
        <v>0</v>
      </c>
      <c r="CZ532" s="2">
        <f t="shared" si="598"/>
        <v>0</v>
      </c>
      <c r="DA532" s="2"/>
      <c r="DB532" s="2"/>
      <c r="DC532" s="2" t="s">
        <v>3</v>
      </c>
      <c r="DD532" s="2" t="s">
        <v>3</v>
      </c>
      <c r="DE532" s="2" t="s">
        <v>3</v>
      </c>
      <c r="DF532" s="2" t="s">
        <v>3</v>
      </c>
      <c r="DG532" s="2" t="s">
        <v>3</v>
      </c>
      <c r="DH532" s="2" t="s">
        <v>3</v>
      </c>
      <c r="DI532" s="2" t="s">
        <v>3</v>
      </c>
      <c r="DJ532" s="2" t="s">
        <v>3</v>
      </c>
      <c r="DK532" s="2" t="s">
        <v>3</v>
      </c>
      <c r="DL532" s="2" t="s">
        <v>3</v>
      </c>
      <c r="DM532" s="2" t="s">
        <v>3</v>
      </c>
      <c r="DN532" s="2">
        <v>0</v>
      </c>
      <c r="DO532" s="2">
        <v>0</v>
      </c>
      <c r="DP532" s="2">
        <v>1</v>
      </c>
      <c r="DQ532" s="2">
        <v>1</v>
      </c>
      <c r="DR532" s="2"/>
      <c r="DS532" s="2"/>
      <c r="DT532" s="2"/>
      <c r="DU532" s="2">
        <v>1003</v>
      </c>
      <c r="DV532" s="2" t="s">
        <v>543</v>
      </c>
      <c r="DW532" s="2" t="s">
        <v>543</v>
      </c>
      <c r="DX532" s="2">
        <v>1</v>
      </c>
      <c r="DY532" s="2"/>
      <c r="DZ532" s="2" t="s">
        <v>3</v>
      </c>
      <c r="EA532" s="2" t="s">
        <v>3</v>
      </c>
      <c r="EB532" s="2" t="s">
        <v>3</v>
      </c>
      <c r="EC532" s="2" t="s">
        <v>3</v>
      </c>
      <c r="ED532" s="2"/>
      <c r="EE532" s="2">
        <v>55393902</v>
      </c>
      <c r="EF532" s="2">
        <v>213</v>
      </c>
      <c r="EG532" s="2" t="s">
        <v>544</v>
      </c>
      <c r="EH532" s="2">
        <v>0</v>
      </c>
      <c r="EI532" s="2" t="s">
        <v>3</v>
      </c>
      <c r="EJ532" s="2">
        <v>1</v>
      </c>
      <c r="EK532" s="2">
        <v>400005</v>
      </c>
      <c r="EL532" s="2" t="s">
        <v>544</v>
      </c>
      <c r="EM532" s="2" t="s">
        <v>545</v>
      </c>
      <c r="EN532" s="2"/>
      <c r="EO532" s="2" t="s">
        <v>3</v>
      </c>
      <c r="EP532" s="2"/>
      <c r="EQ532" s="2">
        <v>131088</v>
      </c>
      <c r="ER532" s="2">
        <v>0</v>
      </c>
      <c r="ES532" s="2">
        <v>5.61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>
        <v>0</v>
      </c>
      <c r="FR532" s="2">
        <v>0</v>
      </c>
      <c r="FS532" s="2">
        <v>0</v>
      </c>
      <c r="FT532" s="2"/>
      <c r="FU532" s="2"/>
      <c r="FV532" s="2"/>
      <c r="FW532" s="2"/>
      <c r="FX532" s="2">
        <v>0</v>
      </c>
      <c r="FY532" s="2">
        <v>0</v>
      </c>
      <c r="FZ532" s="2"/>
      <c r="GA532" s="2" t="s">
        <v>567</v>
      </c>
      <c r="GB532" s="2"/>
      <c r="GC532" s="2"/>
      <c r="GD532" s="2">
        <v>1</v>
      </c>
      <c r="GE532" s="2"/>
      <c r="GF532" s="2">
        <v>-1891643160</v>
      </c>
      <c r="GG532" s="2">
        <v>2</v>
      </c>
      <c r="GH532" s="2">
        <v>4</v>
      </c>
      <c r="GI532" s="2">
        <v>-2</v>
      </c>
      <c r="GJ532" s="2">
        <v>0</v>
      </c>
      <c r="GK532" s="2">
        <v>0</v>
      </c>
      <c r="GL532" s="2">
        <f t="shared" si="561"/>
        <v>0</v>
      </c>
      <c r="GM532" s="2">
        <f t="shared" si="562"/>
        <v>858.33</v>
      </c>
      <c r="GN532" s="2">
        <f t="shared" si="563"/>
        <v>0</v>
      </c>
      <c r="GO532" s="2">
        <f t="shared" si="564"/>
        <v>858.33</v>
      </c>
      <c r="GP532" s="2">
        <f t="shared" si="565"/>
        <v>0</v>
      </c>
      <c r="GQ532" s="2"/>
      <c r="GR532" s="2">
        <v>1</v>
      </c>
      <c r="GS532" s="2">
        <v>2</v>
      </c>
      <c r="GT532" s="2">
        <v>0</v>
      </c>
      <c r="GU532" s="2" t="s">
        <v>3</v>
      </c>
      <c r="GV532" s="2">
        <f t="shared" si="566"/>
        <v>0</v>
      </c>
      <c r="GW532" s="2">
        <v>1</v>
      </c>
      <c r="GX532" s="2">
        <f t="shared" si="567"/>
        <v>0</v>
      </c>
      <c r="GY532" s="2"/>
      <c r="GZ532" s="2"/>
      <c r="HA532" s="2">
        <v>0</v>
      </c>
      <c r="HB532" s="2">
        <v>0</v>
      </c>
      <c r="HC532" s="2">
        <f t="shared" si="568"/>
        <v>0</v>
      </c>
      <c r="HD532" s="2"/>
      <c r="HE532" s="2" t="s">
        <v>547</v>
      </c>
      <c r="HF532" s="2" t="s">
        <v>35</v>
      </c>
      <c r="HG532" s="2"/>
      <c r="HH532" s="2"/>
      <c r="HI532" s="2"/>
      <c r="HJ532" s="2"/>
      <c r="HK532" s="2"/>
      <c r="HL532" s="2"/>
      <c r="HM532" s="2" t="s">
        <v>3</v>
      </c>
      <c r="HN532" s="2" t="s">
        <v>3</v>
      </c>
      <c r="HO532" s="2" t="s">
        <v>3</v>
      </c>
      <c r="HP532" s="2" t="s">
        <v>3</v>
      </c>
      <c r="HQ532" s="2" t="s">
        <v>3</v>
      </c>
      <c r="HR532" s="2"/>
      <c r="HS532" s="2">
        <v>0</v>
      </c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>
        <v>0</v>
      </c>
      <c r="IL532" s="2"/>
      <c r="IM532" s="2"/>
      <c r="IN532" s="2"/>
      <c r="IO532" s="2"/>
      <c r="IP532" s="2"/>
      <c r="IQ532" s="2"/>
      <c r="IR532" s="2"/>
      <c r="IS532" s="2"/>
      <c r="IT532" s="2"/>
      <c r="IU532" s="2"/>
    </row>
    <row r="533" spans="1:255" x14ac:dyDescent="0.25">
      <c r="A533" s="3">
        <v>17</v>
      </c>
      <c r="B533" s="3">
        <v>1</v>
      </c>
      <c r="E533" s="3" t="s">
        <v>599</v>
      </c>
      <c r="F533" s="3" t="s">
        <v>565</v>
      </c>
      <c r="G533" s="3" t="s">
        <v>566</v>
      </c>
      <c r="H533" s="3" t="s">
        <v>543</v>
      </c>
      <c r="I533" s="3">
        <f>ROUND(150*1.02,9)</f>
        <v>153</v>
      </c>
      <c r="J533" s="3">
        <v>0</v>
      </c>
      <c r="K533" s="3">
        <f>ROUND(150*1.02,9)</f>
        <v>153</v>
      </c>
      <c r="O533" s="3">
        <f t="shared" si="544"/>
        <v>8445.9699999999993</v>
      </c>
      <c r="P533" s="3">
        <f t="shared" si="545"/>
        <v>8445.9699999999993</v>
      </c>
      <c r="Q533" s="3">
        <f t="shared" si="585"/>
        <v>0</v>
      </c>
      <c r="R533" s="3">
        <f t="shared" si="586"/>
        <v>0</v>
      </c>
      <c r="S533" s="3">
        <f t="shared" si="546"/>
        <v>0</v>
      </c>
      <c r="T533" s="3">
        <f t="shared" si="547"/>
        <v>0</v>
      </c>
      <c r="U533" s="3">
        <f t="shared" si="548"/>
        <v>0</v>
      </c>
      <c r="V533" s="3">
        <f t="shared" si="549"/>
        <v>0</v>
      </c>
      <c r="W533" s="3">
        <f t="shared" si="550"/>
        <v>0</v>
      </c>
      <c r="X533" s="3">
        <f t="shared" si="587"/>
        <v>0</v>
      </c>
      <c r="Y533" s="3">
        <f t="shared" si="588"/>
        <v>0</v>
      </c>
      <c r="AA533" s="3">
        <v>55944370</v>
      </c>
      <c r="AB533" s="3">
        <f t="shared" si="551"/>
        <v>5.61</v>
      </c>
      <c r="AC533" s="3">
        <f t="shared" si="589"/>
        <v>5.61</v>
      </c>
      <c r="AD533" s="3">
        <f t="shared" si="590"/>
        <v>0</v>
      </c>
      <c r="AE533" s="3">
        <f t="shared" si="591"/>
        <v>0</v>
      </c>
      <c r="AF533" s="3">
        <f t="shared" si="592"/>
        <v>0</v>
      </c>
      <c r="AG533" s="3">
        <f t="shared" si="552"/>
        <v>0</v>
      </c>
      <c r="AH533" s="3">
        <f t="shared" si="593"/>
        <v>0</v>
      </c>
      <c r="AI533" s="3">
        <f t="shared" si="594"/>
        <v>0</v>
      </c>
      <c r="AJ533" s="3">
        <f t="shared" si="553"/>
        <v>0</v>
      </c>
      <c r="AK533" s="3">
        <v>5.61</v>
      </c>
      <c r="AL533" s="3">
        <v>5.61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1</v>
      </c>
      <c r="AW533" s="3">
        <v>1</v>
      </c>
      <c r="AZ533" s="3">
        <v>1</v>
      </c>
      <c r="BA533" s="3">
        <v>1</v>
      </c>
      <c r="BB533" s="3">
        <v>1</v>
      </c>
      <c r="BC533" s="3">
        <v>9.84</v>
      </c>
      <c r="BD533" s="3" t="s">
        <v>3</v>
      </c>
      <c r="BE533" s="3" t="s">
        <v>3</v>
      </c>
      <c r="BF533" s="3" t="s">
        <v>3</v>
      </c>
      <c r="BG533" s="3" t="s">
        <v>3</v>
      </c>
      <c r="BH533" s="3">
        <v>3</v>
      </c>
      <c r="BI533" s="3">
        <v>2</v>
      </c>
      <c r="BJ533" s="3" t="s">
        <v>565</v>
      </c>
      <c r="BM533" s="3">
        <v>400005</v>
      </c>
      <c r="BN533" s="3">
        <v>0</v>
      </c>
      <c r="BO533" s="3" t="s">
        <v>3</v>
      </c>
      <c r="BP533" s="3">
        <v>0</v>
      </c>
      <c r="BQ533" s="3">
        <v>213</v>
      </c>
      <c r="BR533" s="3">
        <v>0</v>
      </c>
      <c r="BS533" s="3">
        <v>1</v>
      </c>
      <c r="BT533" s="3">
        <v>1</v>
      </c>
      <c r="BU533" s="3">
        <v>1</v>
      </c>
      <c r="BV533" s="3">
        <v>1</v>
      </c>
      <c r="BW533" s="3">
        <v>1</v>
      </c>
      <c r="BX533" s="3">
        <v>1</v>
      </c>
      <c r="BY533" s="3" t="s">
        <v>3</v>
      </c>
      <c r="BZ533" s="3">
        <v>0</v>
      </c>
      <c r="CA533" s="3">
        <v>0</v>
      </c>
      <c r="CB533" s="3" t="s">
        <v>3</v>
      </c>
      <c r="CE533" s="3">
        <v>1566</v>
      </c>
      <c r="CF533" s="3">
        <v>0</v>
      </c>
      <c r="CG533" s="3">
        <v>0</v>
      </c>
      <c r="CM533" s="3">
        <v>0</v>
      </c>
      <c r="CN533" s="3" t="s">
        <v>3</v>
      </c>
      <c r="CO533" s="3">
        <v>0</v>
      </c>
      <c r="CP533" s="3">
        <f t="shared" si="554"/>
        <v>8445.9699999999993</v>
      </c>
      <c r="CQ533" s="3">
        <f t="shared" si="555"/>
        <v>55.2</v>
      </c>
      <c r="CR533" s="3">
        <f t="shared" si="595"/>
        <v>0</v>
      </c>
      <c r="CS533" s="3">
        <f t="shared" si="596"/>
        <v>0</v>
      </c>
      <c r="CT533" s="3">
        <f t="shared" si="556"/>
        <v>0</v>
      </c>
      <c r="CU533" s="3">
        <f t="shared" si="557"/>
        <v>0</v>
      </c>
      <c r="CV533" s="3">
        <f t="shared" si="558"/>
        <v>0</v>
      </c>
      <c r="CW533" s="3">
        <f t="shared" si="559"/>
        <v>0</v>
      </c>
      <c r="CX533" s="3">
        <f t="shared" si="560"/>
        <v>0</v>
      </c>
      <c r="CY533" s="3">
        <f t="shared" si="597"/>
        <v>0</v>
      </c>
      <c r="CZ533" s="3">
        <f t="shared" si="598"/>
        <v>0</v>
      </c>
      <c r="DC533" s="3" t="s">
        <v>3</v>
      </c>
      <c r="DD533" s="3" t="s">
        <v>3</v>
      </c>
      <c r="DE533" s="3" t="s">
        <v>3</v>
      </c>
      <c r="DF533" s="3" t="s">
        <v>3</v>
      </c>
      <c r="DG533" s="3" t="s">
        <v>3</v>
      </c>
      <c r="DH533" s="3" t="s">
        <v>3</v>
      </c>
      <c r="DI533" s="3" t="s">
        <v>3</v>
      </c>
      <c r="DJ533" s="3" t="s">
        <v>3</v>
      </c>
      <c r="DK533" s="3" t="s">
        <v>3</v>
      </c>
      <c r="DL533" s="3" t="s">
        <v>3</v>
      </c>
      <c r="DM533" s="3" t="s">
        <v>3</v>
      </c>
      <c r="DN533" s="3">
        <v>0</v>
      </c>
      <c r="DO533" s="3">
        <v>0</v>
      </c>
      <c r="DP533" s="3">
        <v>1</v>
      </c>
      <c r="DQ533" s="3">
        <v>1</v>
      </c>
      <c r="DU533" s="3">
        <v>1003</v>
      </c>
      <c r="DV533" s="3" t="s">
        <v>543</v>
      </c>
      <c r="DW533" s="3" t="s">
        <v>543</v>
      </c>
      <c r="DX533" s="3">
        <v>1</v>
      </c>
      <c r="DZ533" s="3" t="s">
        <v>3</v>
      </c>
      <c r="EA533" s="3" t="s">
        <v>3</v>
      </c>
      <c r="EB533" s="3" t="s">
        <v>3</v>
      </c>
      <c r="EC533" s="3" t="s">
        <v>3</v>
      </c>
      <c r="EE533" s="3">
        <v>55393902</v>
      </c>
      <c r="EF533" s="3">
        <v>213</v>
      </c>
      <c r="EG533" s="3" t="s">
        <v>544</v>
      </c>
      <c r="EH533" s="3">
        <v>0</v>
      </c>
      <c r="EI533" s="3" t="s">
        <v>3</v>
      </c>
      <c r="EJ533" s="3">
        <v>1</v>
      </c>
      <c r="EK533" s="3">
        <v>400005</v>
      </c>
      <c r="EL533" s="3" t="s">
        <v>544</v>
      </c>
      <c r="EM533" s="3" t="s">
        <v>545</v>
      </c>
      <c r="EO533" s="3" t="s">
        <v>3</v>
      </c>
      <c r="EQ533" s="3">
        <v>131088</v>
      </c>
      <c r="ER533" s="3">
        <v>0</v>
      </c>
      <c r="ES533" s="3">
        <v>5.61</v>
      </c>
      <c r="ET533" s="3">
        <v>0</v>
      </c>
      <c r="EU533" s="3">
        <v>0</v>
      </c>
      <c r="EV533" s="3">
        <v>0</v>
      </c>
      <c r="EW533" s="3">
        <v>0</v>
      </c>
      <c r="EX533" s="3">
        <v>0</v>
      </c>
      <c r="EY533" s="3">
        <v>0</v>
      </c>
      <c r="EZ533" s="3">
        <v>5</v>
      </c>
      <c r="FC533" s="3">
        <v>1</v>
      </c>
      <c r="FD533" s="3">
        <v>18</v>
      </c>
      <c r="FF533" s="3">
        <v>66</v>
      </c>
      <c r="FQ533" s="3">
        <v>0</v>
      </c>
      <c r="FR533" s="3">
        <v>0</v>
      </c>
      <c r="FS533" s="3">
        <v>0</v>
      </c>
      <c r="FX533" s="3">
        <v>0</v>
      </c>
      <c r="FY533" s="3">
        <v>0</v>
      </c>
      <c r="GA533" s="3" t="s">
        <v>567</v>
      </c>
      <c r="GD533" s="3">
        <v>1</v>
      </c>
      <c r="GF533" s="3">
        <v>-1891643160</v>
      </c>
      <c r="GG533" s="3">
        <v>2</v>
      </c>
      <c r="GH533" s="3">
        <v>3</v>
      </c>
      <c r="GI533" s="3">
        <v>3</v>
      </c>
      <c r="GJ533" s="3">
        <v>0</v>
      </c>
      <c r="GK533" s="3">
        <v>0</v>
      </c>
      <c r="GL533" s="3">
        <f t="shared" si="561"/>
        <v>0</v>
      </c>
      <c r="GM533" s="3">
        <f t="shared" si="562"/>
        <v>8445.9699999999993</v>
      </c>
      <c r="GN533" s="3">
        <f t="shared" si="563"/>
        <v>0</v>
      </c>
      <c r="GO533" s="3">
        <f t="shared" si="564"/>
        <v>8445.9699999999993</v>
      </c>
      <c r="GP533" s="3">
        <f t="shared" si="565"/>
        <v>0</v>
      </c>
      <c r="GR533" s="3">
        <v>1</v>
      </c>
      <c r="GS533" s="3">
        <v>1</v>
      </c>
      <c r="GT533" s="3">
        <v>0</v>
      </c>
      <c r="GU533" s="3" t="s">
        <v>3</v>
      </c>
      <c r="GV533" s="3">
        <f t="shared" si="566"/>
        <v>0</v>
      </c>
      <c r="GW533" s="3">
        <v>1</v>
      </c>
      <c r="GX533" s="3">
        <f t="shared" si="567"/>
        <v>0</v>
      </c>
      <c r="HA533" s="3">
        <v>0</v>
      </c>
      <c r="HB533" s="3">
        <v>0</v>
      </c>
      <c r="HC533" s="3">
        <f t="shared" si="568"/>
        <v>0</v>
      </c>
      <c r="HE533" s="3" t="s">
        <v>547</v>
      </c>
      <c r="HF533" s="3" t="s">
        <v>35</v>
      </c>
      <c r="HM533" s="3" t="s">
        <v>3</v>
      </c>
      <c r="HN533" s="3" t="s">
        <v>3</v>
      </c>
      <c r="HO533" s="3" t="s">
        <v>3</v>
      </c>
      <c r="HP533" s="3" t="s">
        <v>3</v>
      </c>
      <c r="HQ533" s="3" t="s">
        <v>3</v>
      </c>
      <c r="HS533" s="3">
        <v>0</v>
      </c>
      <c r="IK533" s="3">
        <v>0</v>
      </c>
    </row>
    <row r="534" spans="1:255" x14ac:dyDescent="0.25">
      <c r="A534" s="2">
        <v>17</v>
      </c>
      <c r="B534" s="2">
        <v>1</v>
      </c>
      <c r="C534" s="2">
        <f>ROW(SmtRes!A636)</f>
        <v>636</v>
      </c>
      <c r="D534" s="2">
        <f>ROW(EtalonRes!A807)</f>
        <v>807</v>
      </c>
      <c r="E534" s="2" t="s">
        <v>3</v>
      </c>
      <c r="F534" s="2" t="s">
        <v>600</v>
      </c>
      <c r="G534" s="2" t="s">
        <v>601</v>
      </c>
      <c r="H534" s="2" t="s">
        <v>100</v>
      </c>
      <c r="I534" s="2">
        <f>ROUND((80+20)*2/100,9)</f>
        <v>2</v>
      </c>
      <c r="J534" s="2">
        <v>0</v>
      </c>
      <c r="K534" s="2">
        <f>ROUND((80+20)*2/100,9)</f>
        <v>2</v>
      </c>
      <c r="L534" s="2"/>
      <c r="M534" s="2"/>
      <c r="N534" s="2"/>
      <c r="O534" s="2">
        <f t="shared" si="544"/>
        <v>395.36</v>
      </c>
      <c r="P534" s="2">
        <f t="shared" si="545"/>
        <v>181.16</v>
      </c>
      <c r="Q534" s="2">
        <f>(ROUND((ROUND((((ET534*1.2))*AV534*I534),2)*BB534),2)+ROUND((ROUND(((AE534-((EU534*1.2)))*AV534*I534),2)*BS534),2))</f>
        <v>19.78</v>
      </c>
      <c r="R534" s="2">
        <f>(ROUND((ROUND((((EU534*1.2))*AV534*I534),2)*BS534),2)+ROUND((ROUND(((AE534-((EU534*1.2)))*AV534*I534),2)*BS534),2))</f>
        <v>2.2400000000000002</v>
      </c>
      <c r="S534" s="2">
        <f t="shared" si="546"/>
        <v>194.42</v>
      </c>
      <c r="T534" s="2">
        <f t="shared" si="547"/>
        <v>0</v>
      </c>
      <c r="U534" s="2">
        <f t="shared" si="548"/>
        <v>15.805511999999998</v>
      </c>
      <c r="V534" s="2">
        <f t="shared" si="549"/>
        <v>0</v>
      </c>
      <c r="W534" s="2">
        <f t="shared" si="550"/>
        <v>0</v>
      </c>
      <c r="X534" s="2">
        <f>(ROUND((((S534+ROUND((ROUND((((EU534*1.2))*AV534*I534),2)*BS534),2))*AT534)/100),2)+ROUND(((ROUND((ROUND(((AE534-((EU534*1.2)))*AV534*I534),2)*BS534),2)*AT534)/100),2))</f>
        <v>190.76</v>
      </c>
      <c r="Y534" s="2">
        <f>(ROUND((((S534+ROUND((ROUND((((EU534*1.2))*AV534*I534),2)*BS534),2))*AU534)/100),2)+ROUND(((ROUND((ROUND(((AE534-((EU534*1.2)))*AV534*I534),2)*BS534),2)*AU534)/100),2))</f>
        <v>100.3</v>
      </c>
      <c r="Z534" s="2"/>
      <c r="AA534" s="2">
        <v>-1</v>
      </c>
      <c r="AB534" s="2">
        <f t="shared" si="551"/>
        <v>192.86799999999999</v>
      </c>
      <c r="AC534" s="2">
        <f>ROUND(((ES534*1)),6)</f>
        <v>90.58</v>
      </c>
      <c r="AD534" s="2">
        <f>ROUND(((((ET534*1.2))-((EU534*1.2)))+AE534),6)</f>
        <v>9.4440000000000008</v>
      </c>
      <c r="AE534" s="2">
        <f>ROUND(((EU534*1.2)),6)</f>
        <v>1.0680000000000001</v>
      </c>
      <c r="AF534" s="2">
        <f>ROUND(((EV534*1.2)),6)</f>
        <v>92.843999999999994</v>
      </c>
      <c r="AG534" s="2">
        <f t="shared" si="552"/>
        <v>0</v>
      </c>
      <c r="AH534" s="2">
        <f>((EW534*1.2))</f>
        <v>7.548</v>
      </c>
      <c r="AI534" s="2">
        <f>((EX534*1.2))</f>
        <v>0</v>
      </c>
      <c r="AJ534" s="2">
        <f t="shared" si="553"/>
        <v>0</v>
      </c>
      <c r="AK534" s="2">
        <v>175.82</v>
      </c>
      <c r="AL534" s="2">
        <v>90.58</v>
      </c>
      <c r="AM534" s="2">
        <v>7.87</v>
      </c>
      <c r="AN534" s="2">
        <v>0.89</v>
      </c>
      <c r="AO534" s="2">
        <v>77.37</v>
      </c>
      <c r="AP534" s="2">
        <v>0</v>
      </c>
      <c r="AQ534" s="2">
        <v>6.29</v>
      </c>
      <c r="AR534" s="2">
        <v>0</v>
      </c>
      <c r="AS534" s="2">
        <v>0</v>
      </c>
      <c r="AT534" s="2">
        <v>97</v>
      </c>
      <c r="AU534" s="2">
        <v>51</v>
      </c>
      <c r="AV534" s="2">
        <v>1.0469999999999999</v>
      </c>
      <c r="AW534" s="2">
        <v>1</v>
      </c>
      <c r="AX534" s="2"/>
      <c r="AY534" s="2"/>
      <c r="AZ534" s="2">
        <v>1</v>
      </c>
      <c r="BA534" s="2">
        <v>1</v>
      </c>
      <c r="BB534" s="2">
        <v>1</v>
      </c>
      <c r="BC534" s="2">
        <v>1</v>
      </c>
      <c r="BD534" s="2" t="s">
        <v>3</v>
      </c>
      <c r="BE534" s="2" t="s">
        <v>3</v>
      </c>
      <c r="BF534" s="2" t="s">
        <v>3</v>
      </c>
      <c r="BG534" s="2" t="s">
        <v>3</v>
      </c>
      <c r="BH534" s="2">
        <v>0</v>
      </c>
      <c r="BI534" s="2">
        <v>2</v>
      </c>
      <c r="BJ534" s="2" t="s">
        <v>602</v>
      </c>
      <c r="BK534" s="2"/>
      <c r="BL534" s="2"/>
      <c r="BM534" s="2">
        <v>67</v>
      </c>
      <c r="BN534" s="2">
        <v>0</v>
      </c>
      <c r="BO534" s="2" t="s">
        <v>600</v>
      </c>
      <c r="BP534" s="2">
        <v>1</v>
      </c>
      <c r="BQ534" s="2">
        <v>40</v>
      </c>
      <c r="BR534" s="2">
        <v>0</v>
      </c>
      <c r="BS534" s="2">
        <v>1</v>
      </c>
      <c r="BT534" s="2">
        <v>1</v>
      </c>
      <c r="BU534" s="2">
        <v>1</v>
      </c>
      <c r="BV534" s="2">
        <v>1</v>
      </c>
      <c r="BW534" s="2">
        <v>1</v>
      </c>
      <c r="BX534" s="2">
        <v>1</v>
      </c>
      <c r="BY534" s="2" t="s">
        <v>3</v>
      </c>
      <c r="BZ534" s="2">
        <v>97</v>
      </c>
      <c r="CA534" s="2">
        <v>51</v>
      </c>
      <c r="CB534" s="2" t="s">
        <v>3</v>
      </c>
      <c r="CC534" s="2"/>
      <c r="CD534" s="2"/>
      <c r="CE534" s="2">
        <v>1566</v>
      </c>
      <c r="CF534" s="2">
        <v>0</v>
      </c>
      <c r="CG534" s="2">
        <v>0</v>
      </c>
      <c r="CH534" s="2"/>
      <c r="CI534" s="2"/>
      <c r="CJ534" s="2"/>
      <c r="CK534" s="2"/>
      <c r="CL534" s="2"/>
      <c r="CM534" s="2">
        <v>0</v>
      </c>
      <c r="CN534" s="2" t="s">
        <v>1356</v>
      </c>
      <c r="CO534" s="2">
        <v>0</v>
      </c>
      <c r="CP534" s="2">
        <f t="shared" si="554"/>
        <v>395.36</v>
      </c>
      <c r="CQ534" s="2">
        <f t="shared" si="555"/>
        <v>90.58</v>
      </c>
      <c r="CR534" s="2">
        <f>(ROUND((ROUND((((ET534*1.2))*AV534*1),2)*BB534),2)+ROUND((ROUND(((AE534-((EU534*1.2)))*AV534*1),2)*BS534),2))</f>
        <v>9.89</v>
      </c>
      <c r="CS534" s="2">
        <f>(ROUND((ROUND((((EU534*1.2))*AV534*1),2)*BS534),2)+ROUND((ROUND(((AE534-((EU534*1.2)))*AV534*1),2)*BS534),2))</f>
        <v>1.1200000000000001</v>
      </c>
      <c r="CT534" s="2">
        <f t="shared" si="556"/>
        <v>97.21</v>
      </c>
      <c r="CU534" s="2">
        <f t="shared" si="557"/>
        <v>0</v>
      </c>
      <c r="CV534" s="2">
        <f t="shared" si="558"/>
        <v>7.9027559999999992</v>
      </c>
      <c r="CW534" s="2">
        <f t="shared" si="559"/>
        <v>0</v>
      </c>
      <c r="CX534" s="2">
        <f t="shared" si="560"/>
        <v>0</v>
      </c>
      <c r="CY534" s="2">
        <f>(ROUND((((S534+ROUND((ROUND((((EU534*1.2))*AV534*1),2)*BS534),2))*AT534)/100),2)+ROUND(((ROUND((ROUND(((AE534-((EU534*1.2)))*AV534*1),2)*BS534),2)*AT534)/100),2))</f>
        <v>189.67</v>
      </c>
      <c r="CZ534" s="2">
        <f>(ROUND((((S534+ROUND((ROUND((((EU534*1.2))*AV534*1),2)*BS534),2))*AU534)/100),2)+ROUND(((ROUND((ROUND(((AE534-((EU534*1.2)))*AV534*1),2)*BS534),2)*AU534)/100),2))</f>
        <v>99.73</v>
      </c>
      <c r="DA534" s="2"/>
      <c r="DB534" s="2">
        <v>175</v>
      </c>
      <c r="DC534" s="2" t="s">
        <v>3</v>
      </c>
      <c r="DD534" s="2" t="s">
        <v>82</v>
      </c>
      <c r="DE534" s="2" t="s">
        <v>83</v>
      </c>
      <c r="DF534" s="2" t="s">
        <v>83</v>
      </c>
      <c r="DG534" s="2" t="s">
        <v>83</v>
      </c>
      <c r="DH534" s="2" t="s">
        <v>3</v>
      </c>
      <c r="DI534" s="2" t="s">
        <v>83</v>
      </c>
      <c r="DJ534" s="2" t="s">
        <v>83</v>
      </c>
      <c r="DK534" s="2" t="s">
        <v>3</v>
      </c>
      <c r="DL534" s="2" t="s">
        <v>3</v>
      </c>
      <c r="DM534" s="2" t="s">
        <v>3</v>
      </c>
      <c r="DN534" s="2">
        <v>0</v>
      </c>
      <c r="DO534" s="2">
        <v>0</v>
      </c>
      <c r="DP534" s="2">
        <v>1</v>
      </c>
      <c r="DQ534" s="2">
        <v>1</v>
      </c>
      <c r="DR534" s="2"/>
      <c r="DS534" s="2"/>
      <c r="DT534" s="2"/>
      <c r="DU534" s="2">
        <v>1003</v>
      </c>
      <c r="DV534" s="2" t="s">
        <v>100</v>
      </c>
      <c r="DW534" s="2" t="s">
        <v>100</v>
      </c>
      <c r="DX534" s="2">
        <v>100</v>
      </c>
      <c r="DY534" s="2"/>
      <c r="DZ534" s="2" t="s">
        <v>3</v>
      </c>
      <c r="EA534" s="2" t="s">
        <v>3</v>
      </c>
      <c r="EB534" s="2" t="s">
        <v>3</v>
      </c>
      <c r="EC534" s="2" t="s">
        <v>3</v>
      </c>
      <c r="ED534" s="2"/>
      <c r="EE534" s="2">
        <v>55393971</v>
      </c>
      <c r="EF534" s="2">
        <v>40</v>
      </c>
      <c r="EG534" s="2" t="s">
        <v>31</v>
      </c>
      <c r="EH534" s="2">
        <v>0</v>
      </c>
      <c r="EI534" s="2" t="s">
        <v>3</v>
      </c>
      <c r="EJ534" s="2">
        <v>2</v>
      </c>
      <c r="EK534" s="2">
        <v>67</v>
      </c>
      <c r="EL534" s="2" t="s">
        <v>48</v>
      </c>
      <c r="EM534" s="2" t="s">
        <v>49</v>
      </c>
      <c r="EN534" s="2"/>
      <c r="EO534" s="2" t="s">
        <v>87</v>
      </c>
      <c r="EP534" s="2"/>
      <c r="EQ534" s="2">
        <v>132096</v>
      </c>
      <c r="ER534" s="2">
        <v>175.82</v>
      </c>
      <c r="ES534" s="2">
        <v>90.58</v>
      </c>
      <c r="ET534" s="2">
        <v>7.87</v>
      </c>
      <c r="EU534" s="2">
        <v>0.89</v>
      </c>
      <c r="EV534" s="2">
        <v>77.37</v>
      </c>
      <c r="EW534" s="2">
        <v>6.29</v>
      </c>
      <c r="EX534" s="2">
        <v>0</v>
      </c>
      <c r="EY534" s="2">
        <v>0</v>
      </c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>
        <v>0</v>
      </c>
      <c r="FR534" s="2">
        <v>0</v>
      </c>
      <c r="FS534" s="2">
        <v>0</v>
      </c>
      <c r="FT534" s="2"/>
      <c r="FU534" s="2"/>
      <c r="FV534" s="2"/>
      <c r="FW534" s="2"/>
      <c r="FX534" s="2">
        <v>97</v>
      </c>
      <c r="FY534" s="2">
        <v>51</v>
      </c>
      <c r="FZ534" s="2"/>
      <c r="GA534" s="2" t="s">
        <v>3</v>
      </c>
      <c r="GB534" s="2"/>
      <c r="GC534" s="2"/>
      <c r="GD534" s="2">
        <v>1</v>
      </c>
      <c r="GE534" s="2"/>
      <c r="GF534" s="2">
        <v>692250352</v>
      </c>
      <c r="GG534" s="2">
        <v>2</v>
      </c>
      <c r="GH534" s="2">
        <v>1</v>
      </c>
      <c r="GI534" s="2">
        <v>2</v>
      </c>
      <c r="GJ534" s="2">
        <v>0</v>
      </c>
      <c r="GK534" s="2">
        <v>0</v>
      </c>
      <c r="GL534" s="2">
        <f t="shared" si="561"/>
        <v>0</v>
      </c>
      <c r="GM534" s="2">
        <f t="shared" si="562"/>
        <v>686.42</v>
      </c>
      <c r="GN534" s="2">
        <f t="shared" si="563"/>
        <v>0</v>
      </c>
      <c r="GO534" s="2">
        <f t="shared" si="564"/>
        <v>686.42</v>
      </c>
      <c r="GP534" s="2">
        <f t="shared" si="565"/>
        <v>0</v>
      </c>
      <c r="GQ534" s="2"/>
      <c r="GR534" s="2">
        <v>0</v>
      </c>
      <c r="GS534" s="2">
        <v>3</v>
      </c>
      <c r="GT534" s="2">
        <v>0</v>
      </c>
      <c r="GU534" s="2" t="s">
        <v>3</v>
      </c>
      <c r="GV534" s="2">
        <f t="shared" si="566"/>
        <v>0</v>
      </c>
      <c r="GW534" s="2">
        <v>1</v>
      </c>
      <c r="GX534" s="2">
        <f t="shared" si="567"/>
        <v>0</v>
      </c>
      <c r="GY534" s="2"/>
      <c r="GZ534" s="2"/>
      <c r="HA534" s="2">
        <v>0</v>
      </c>
      <c r="HB534" s="2">
        <v>0</v>
      </c>
      <c r="HC534" s="2">
        <f t="shared" si="568"/>
        <v>0</v>
      </c>
      <c r="HD534" s="2"/>
      <c r="HE534" s="2" t="s">
        <v>3</v>
      </c>
      <c r="HF534" s="2" t="s">
        <v>3</v>
      </c>
      <c r="HG534" s="2"/>
      <c r="HH534" s="2"/>
      <c r="HI534" s="2"/>
      <c r="HJ534" s="2"/>
      <c r="HK534" s="2"/>
      <c r="HL534" s="2"/>
      <c r="HM534" s="2" t="s">
        <v>3</v>
      </c>
      <c r="HN534" s="2" t="s">
        <v>3</v>
      </c>
      <c r="HO534" s="2" t="s">
        <v>3</v>
      </c>
      <c r="HP534" s="2" t="s">
        <v>3</v>
      </c>
      <c r="HQ534" s="2" t="s">
        <v>3</v>
      </c>
      <c r="HR534" s="2"/>
      <c r="HS534" s="2">
        <v>0</v>
      </c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>
        <v>0</v>
      </c>
      <c r="IL534" s="2"/>
      <c r="IM534" s="2"/>
      <c r="IN534" s="2"/>
      <c r="IO534" s="2"/>
      <c r="IP534" s="2"/>
      <c r="IQ534" s="2"/>
      <c r="IR534" s="2"/>
      <c r="IS534" s="2"/>
      <c r="IT534" s="2"/>
      <c r="IU534" s="2"/>
    </row>
    <row r="535" spans="1:255" x14ac:dyDescent="0.25">
      <c r="A535" s="3">
        <v>17</v>
      </c>
      <c r="B535" s="3">
        <v>1</v>
      </c>
      <c r="C535" s="3">
        <f>ROW(SmtRes!A644)</f>
        <v>644</v>
      </c>
      <c r="D535" s="3">
        <f>ROW(EtalonRes!A816)</f>
        <v>816</v>
      </c>
      <c r="E535" s="3" t="s">
        <v>3</v>
      </c>
      <c r="F535" s="3" t="s">
        <v>600</v>
      </c>
      <c r="G535" s="3" t="s">
        <v>601</v>
      </c>
      <c r="H535" s="3" t="s">
        <v>100</v>
      </c>
      <c r="I535" s="3">
        <f>ROUND((80+20)*2/100,9)</f>
        <v>2</v>
      </c>
      <c r="J535" s="3">
        <v>0</v>
      </c>
      <c r="K535" s="3">
        <f>ROUND((80+20)*2/100,9)</f>
        <v>2</v>
      </c>
      <c r="O535" s="3">
        <f t="shared" si="544"/>
        <v>12027.34</v>
      </c>
      <c r="P535" s="3">
        <f t="shared" si="545"/>
        <v>769.93</v>
      </c>
      <c r="Q535" s="3">
        <f>(ROUND((ROUND((((ET535*1.2))*AV535*I535),2)*BB535),2)+ROUND((ROUND(((AE535-((EU535*1.2)))*AV535*I535),2)*BS535),2))</f>
        <v>301.83999999999997</v>
      </c>
      <c r="R535" s="3">
        <f>(ROUND((ROUND((((EU535*1.2))*AV535*I535),2)*BS535),2)+ROUND((ROUND(((AE535-((EU535*1.2)))*AV535*I535),2)*BS535),2))</f>
        <v>126.22</v>
      </c>
      <c r="S535" s="3">
        <f t="shared" si="546"/>
        <v>10955.57</v>
      </c>
      <c r="T535" s="3">
        <f t="shared" si="547"/>
        <v>0</v>
      </c>
      <c r="U535" s="3">
        <f t="shared" si="548"/>
        <v>15.805511999999998</v>
      </c>
      <c r="V535" s="3">
        <f t="shared" si="549"/>
        <v>0</v>
      </c>
      <c r="W535" s="3">
        <f t="shared" si="550"/>
        <v>0</v>
      </c>
      <c r="X535" s="3">
        <f>(ROUND((((S535+ROUND((ROUND((((EU535*1.2))*AV535*I535),2)*BS535),2))*AT535)/100),2)+ROUND(((ROUND((ROUND(((AE535-((EU535*1.2)))*AV535*I535),2)*BS535),2)*AT535)/100),2))</f>
        <v>10749.34</v>
      </c>
      <c r="Y535" s="3">
        <f>(ROUND((((S535+ROUND((ROUND((((EU535*1.2))*AV535*I535),2)*BS535),2))*AU535)/100),2)+ROUND(((ROUND((ROUND(((AE535-((EU535*1.2)))*AV535*I535),2)*BS535),2)*AU535)/100),2))</f>
        <v>5651.71</v>
      </c>
      <c r="AA535" s="3">
        <v>-1</v>
      </c>
      <c r="AB535" s="3">
        <f t="shared" si="551"/>
        <v>192.86799999999999</v>
      </c>
      <c r="AC535" s="3">
        <f>ROUND(((ES535*1)),6)</f>
        <v>90.58</v>
      </c>
      <c r="AD535" s="3">
        <f>ROUND(((((ET535*1.2))-((EU535*1.2)))+AE535),6)</f>
        <v>9.4440000000000008</v>
      </c>
      <c r="AE535" s="3">
        <f>ROUND(((EU535*1.2)),6)</f>
        <v>1.0680000000000001</v>
      </c>
      <c r="AF535" s="3">
        <f>ROUND(((EV535*1.2)),6)</f>
        <v>92.843999999999994</v>
      </c>
      <c r="AG535" s="3">
        <f t="shared" si="552"/>
        <v>0</v>
      </c>
      <c r="AH535" s="3">
        <f>((EW535*1.2))</f>
        <v>7.548</v>
      </c>
      <c r="AI535" s="3">
        <f>((EX535*1.2))</f>
        <v>0</v>
      </c>
      <c r="AJ535" s="3">
        <f t="shared" si="553"/>
        <v>0</v>
      </c>
      <c r="AK535" s="3">
        <v>175.82</v>
      </c>
      <c r="AL535" s="3">
        <v>90.58</v>
      </c>
      <c r="AM535" s="3">
        <v>7.87</v>
      </c>
      <c r="AN535" s="3">
        <v>0.89</v>
      </c>
      <c r="AO535" s="3">
        <v>77.37</v>
      </c>
      <c r="AP535" s="3">
        <v>0</v>
      </c>
      <c r="AQ535" s="3">
        <v>6.29</v>
      </c>
      <c r="AR535" s="3">
        <v>0</v>
      </c>
      <c r="AS535" s="3">
        <v>0</v>
      </c>
      <c r="AT535" s="3">
        <v>97</v>
      </c>
      <c r="AU535" s="3">
        <v>51</v>
      </c>
      <c r="AV535" s="3">
        <v>1.0469999999999999</v>
      </c>
      <c r="AW535" s="3">
        <v>1</v>
      </c>
      <c r="AZ535" s="3">
        <v>1</v>
      </c>
      <c r="BA535" s="3">
        <v>56.35</v>
      </c>
      <c r="BB535" s="3">
        <v>15.26</v>
      </c>
      <c r="BC535" s="3">
        <v>4.25</v>
      </c>
      <c r="BD535" s="3" t="s">
        <v>3</v>
      </c>
      <c r="BE535" s="3" t="s">
        <v>3</v>
      </c>
      <c r="BF535" s="3" t="s">
        <v>3</v>
      </c>
      <c r="BG535" s="3" t="s">
        <v>3</v>
      </c>
      <c r="BH535" s="3">
        <v>0</v>
      </c>
      <c r="BI535" s="3">
        <v>2</v>
      </c>
      <c r="BJ535" s="3" t="s">
        <v>602</v>
      </c>
      <c r="BM535" s="3">
        <v>67</v>
      </c>
      <c r="BN535" s="3">
        <v>0</v>
      </c>
      <c r="BO535" s="3" t="s">
        <v>600</v>
      </c>
      <c r="BP535" s="3">
        <v>1</v>
      </c>
      <c r="BQ535" s="3">
        <v>40</v>
      </c>
      <c r="BR535" s="3">
        <v>0</v>
      </c>
      <c r="BS535" s="3">
        <v>56.35</v>
      </c>
      <c r="BT535" s="3">
        <v>1</v>
      </c>
      <c r="BU535" s="3">
        <v>1</v>
      </c>
      <c r="BV535" s="3">
        <v>1</v>
      </c>
      <c r="BW535" s="3">
        <v>1</v>
      </c>
      <c r="BX535" s="3">
        <v>1</v>
      </c>
      <c r="BY535" s="3" t="s">
        <v>3</v>
      </c>
      <c r="BZ535" s="3">
        <v>97</v>
      </c>
      <c r="CA535" s="3">
        <v>51</v>
      </c>
      <c r="CB535" s="3" t="s">
        <v>3</v>
      </c>
      <c r="CE535" s="3">
        <v>1566</v>
      </c>
      <c r="CF535" s="3">
        <v>0</v>
      </c>
      <c r="CG535" s="3">
        <v>0</v>
      </c>
      <c r="CM535" s="3">
        <v>0</v>
      </c>
      <c r="CN535" s="3" t="s">
        <v>1356</v>
      </c>
      <c r="CO535" s="3">
        <v>0</v>
      </c>
      <c r="CP535" s="3">
        <f t="shared" si="554"/>
        <v>12027.34</v>
      </c>
      <c r="CQ535" s="3">
        <f t="shared" si="555"/>
        <v>384.97</v>
      </c>
      <c r="CR535" s="3">
        <f>(ROUND((ROUND((((ET535*1.2))*AV535*1),2)*BB535),2)+ROUND((ROUND(((AE535-((EU535*1.2)))*AV535*1),2)*BS535),2))</f>
        <v>150.91999999999999</v>
      </c>
      <c r="CS535" s="3">
        <f>(ROUND((ROUND((((EU535*1.2))*AV535*1),2)*BS535),2)+ROUND((ROUND(((AE535-((EU535*1.2)))*AV535*1),2)*BS535),2))</f>
        <v>63.11</v>
      </c>
      <c r="CT535" s="3">
        <f t="shared" si="556"/>
        <v>5477.78</v>
      </c>
      <c r="CU535" s="3">
        <f t="shared" si="557"/>
        <v>0</v>
      </c>
      <c r="CV535" s="3">
        <f t="shared" si="558"/>
        <v>7.9027559999999992</v>
      </c>
      <c r="CW535" s="3">
        <f t="shared" si="559"/>
        <v>0</v>
      </c>
      <c r="CX535" s="3">
        <f t="shared" si="560"/>
        <v>0</v>
      </c>
      <c r="CY535" s="3">
        <f>(ROUND((((S535+ROUND((ROUND((((EU535*1.2))*AV535*1),2)*BS535),2))*AT535)/100),2)+ROUND(((ROUND((ROUND(((AE535-((EU535*1.2)))*AV535*1),2)*BS535),2)*AT535)/100),2))</f>
        <v>10688.12</v>
      </c>
      <c r="CZ535" s="3">
        <f>(ROUND((((S535+ROUND((ROUND((((EU535*1.2))*AV535*1),2)*BS535),2))*AU535)/100),2)+ROUND(((ROUND((ROUND(((AE535-((EU535*1.2)))*AV535*1),2)*BS535),2)*AU535)/100),2))</f>
        <v>5619.53</v>
      </c>
      <c r="DB535" s="3">
        <v>176</v>
      </c>
      <c r="DC535" s="3" t="s">
        <v>3</v>
      </c>
      <c r="DD535" s="3" t="s">
        <v>82</v>
      </c>
      <c r="DE535" s="3" t="s">
        <v>83</v>
      </c>
      <c r="DF535" s="3" t="s">
        <v>83</v>
      </c>
      <c r="DG535" s="3" t="s">
        <v>83</v>
      </c>
      <c r="DH535" s="3" t="s">
        <v>3</v>
      </c>
      <c r="DI535" s="3" t="s">
        <v>83</v>
      </c>
      <c r="DJ535" s="3" t="s">
        <v>83</v>
      </c>
      <c r="DK535" s="3" t="s">
        <v>3</v>
      </c>
      <c r="DL535" s="3" t="s">
        <v>3</v>
      </c>
      <c r="DM535" s="3" t="s">
        <v>3</v>
      </c>
      <c r="DN535" s="3">
        <v>0</v>
      </c>
      <c r="DO535" s="3">
        <v>0</v>
      </c>
      <c r="DP535" s="3">
        <v>1</v>
      </c>
      <c r="DQ535" s="3">
        <v>1</v>
      </c>
      <c r="DU535" s="3">
        <v>1003</v>
      </c>
      <c r="DV535" s="3" t="s">
        <v>100</v>
      </c>
      <c r="DW535" s="3" t="s">
        <v>100</v>
      </c>
      <c r="DX535" s="3">
        <v>100</v>
      </c>
      <c r="DZ535" s="3" t="s">
        <v>3</v>
      </c>
      <c r="EA535" s="3" t="s">
        <v>3</v>
      </c>
      <c r="EB535" s="3" t="s">
        <v>3</v>
      </c>
      <c r="EC535" s="3" t="s">
        <v>3</v>
      </c>
      <c r="EE535" s="3">
        <v>55393971</v>
      </c>
      <c r="EF535" s="3">
        <v>40</v>
      </c>
      <c r="EG535" s="3" t="s">
        <v>31</v>
      </c>
      <c r="EH535" s="3">
        <v>0</v>
      </c>
      <c r="EI535" s="3" t="s">
        <v>3</v>
      </c>
      <c r="EJ535" s="3">
        <v>2</v>
      </c>
      <c r="EK535" s="3">
        <v>67</v>
      </c>
      <c r="EL535" s="3" t="s">
        <v>48</v>
      </c>
      <c r="EM535" s="3" t="s">
        <v>49</v>
      </c>
      <c r="EO535" s="3" t="s">
        <v>87</v>
      </c>
      <c r="EQ535" s="3">
        <v>132096</v>
      </c>
      <c r="ER535" s="3">
        <v>175.82</v>
      </c>
      <c r="ES535" s="3">
        <v>90.58</v>
      </c>
      <c r="ET535" s="3">
        <v>7.87</v>
      </c>
      <c r="EU535" s="3">
        <v>0.89</v>
      </c>
      <c r="EV535" s="3">
        <v>77.37</v>
      </c>
      <c r="EW535" s="3">
        <v>6.29</v>
      </c>
      <c r="EX535" s="3">
        <v>0</v>
      </c>
      <c r="EY535" s="3">
        <v>0</v>
      </c>
      <c r="FQ535" s="3">
        <v>0</v>
      </c>
      <c r="FR535" s="3">
        <v>0</v>
      </c>
      <c r="FS535" s="3">
        <v>0</v>
      </c>
      <c r="FX535" s="3">
        <v>97</v>
      </c>
      <c r="FY535" s="3">
        <v>51</v>
      </c>
      <c r="GA535" s="3" t="s">
        <v>3</v>
      </c>
      <c r="GD535" s="3">
        <v>1</v>
      </c>
      <c r="GF535" s="3">
        <v>692250352</v>
      </c>
      <c r="GG535" s="3">
        <v>2</v>
      </c>
      <c r="GH535" s="3">
        <v>1</v>
      </c>
      <c r="GI535" s="3">
        <v>2</v>
      </c>
      <c r="GJ535" s="3">
        <v>0</v>
      </c>
      <c r="GK535" s="3">
        <v>0</v>
      </c>
      <c r="GL535" s="3">
        <f t="shared" si="561"/>
        <v>0</v>
      </c>
      <c r="GM535" s="3">
        <f t="shared" si="562"/>
        <v>28428.39</v>
      </c>
      <c r="GN535" s="3">
        <f t="shared" si="563"/>
        <v>0</v>
      </c>
      <c r="GO535" s="3">
        <f t="shared" si="564"/>
        <v>28428.39</v>
      </c>
      <c r="GP535" s="3">
        <f t="shared" si="565"/>
        <v>0</v>
      </c>
      <c r="GR535" s="3">
        <v>0</v>
      </c>
      <c r="GS535" s="3">
        <v>3</v>
      </c>
      <c r="GT535" s="3">
        <v>0</v>
      </c>
      <c r="GU535" s="3" t="s">
        <v>3</v>
      </c>
      <c r="GV535" s="3">
        <f t="shared" si="566"/>
        <v>0</v>
      </c>
      <c r="GW535" s="3">
        <v>1</v>
      </c>
      <c r="GX535" s="3">
        <f t="shared" si="567"/>
        <v>0</v>
      </c>
      <c r="HA535" s="3">
        <v>0</v>
      </c>
      <c r="HB535" s="3">
        <v>0</v>
      </c>
      <c r="HC535" s="3">
        <f t="shared" si="568"/>
        <v>0</v>
      </c>
      <c r="HE535" s="3" t="s">
        <v>3</v>
      </c>
      <c r="HF535" s="3" t="s">
        <v>3</v>
      </c>
      <c r="HM535" s="3" t="s">
        <v>3</v>
      </c>
      <c r="HN535" s="3" t="s">
        <v>3</v>
      </c>
      <c r="HO535" s="3" t="s">
        <v>3</v>
      </c>
      <c r="HP535" s="3" t="s">
        <v>3</v>
      </c>
      <c r="HQ535" s="3" t="s">
        <v>3</v>
      </c>
      <c r="HS535" s="3">
        <v>0</v>
      </c>
      <c r="IK535" s="3">
        <v>0</v>
      </c>
    </row>
    <row r="536" spans="1:255" x14ac:dyDescent="0.25">
      <c r="A536" s="2">
        <v>17</v>
      </c>
      <c r="B536" s="2">
        <v>1</v>
      </c>
      <c r="C536" s="2"/>
      <c r="D536" s="2"/>
      <c r="E536" s="2" t="s">
        <v>603</v>
      </c>
      <c r="F536" s="2" t="s">
        <v>604</v>
      </c>
      <c r="G536" s="2" t="s">
        <v>605</v>
      </c>
      <c r="H536" s="2" t="s">
        <v>574</v>
      </c>
      <c r="I536" s="2">
        <f>ROUND(80*1.02/1000,9)</f>
        <v>8.1600000000000006E-2</v>
      </c>
      <c r="J536" s="2">
        <v>0</v>
      </c>
      <c r="K536" s="2">
        <f>ROUND(80*1.02/1000,9)</f>
        <v>8.1600000000000006E-2</v>
      </c>
      <c r="L536" s="2"/>
      <c r="M536" s="2"/>
      <c r="N536" s="2"/>
      <c r="O536" s="2">
        <f t="shared" si="544"/>
        <v>819</v>
      </c>
      <c r="P536" s="2">
        <f t="shared" si="545"/>
        <v>819</v>
      </c>
      <c r="Q536" s="2">
        <f t="shared" ref="Q536:Q543" si="599">(ROUND((ROUND(((ET536)*AV536*I536),2)*BB536),2)+ROUND((ROUND(((AE536-(EU536))*AV536*I536),2)*BS536),2))</f>
        <v>0</v>
      </c>
      <c r="R536" s="2">
        <f t="shared" ref="R536:R543" si="600">(ROUND((ROUND(((EU536)*AV536*I536),2)*BS536),2)+ROUND((ROUND(((AE536-(EU536))*AV536*I536),2)*BS536),2))</f>
        <v>0</v>
      </c>
      <c r="S536" s="2">
        <f t="shared" si="546"/>
        <v>0</v>
      </c>
      <c r="T536" s="2">
        <f t="shared" si="547"/>
        <v>0</v>
      </c>
      <c r="U536" s="2">
        <f t="shared" si="548"/>
        <v>0</v>
      </c>
      <c r="V536" s="2">
        <f t="shared" si="549"/>
        <v>0</v>
      </c>
      <c r="W536" s="2">
        <f t="shared" si="550"/>
        <v>0</v>
      </c>
      <c r="X536" s="2">
        <f t="shared" ref="X536:X543" si="601">(ROUND((((S536+ROUND((ROUND(((EU536)*AV536*I536),2)*BS536),2))*AT536)/100),2)+ROUND(((ROUND((ROUND(((AE536-(EU536))*AV536*I536),2)*BS536),2)*AT536)/100),2))</f>
        <v>0</v>
      </c>
      <c r="Y536" s="2">
        <f t="shared" ref="Y536:Y543" si="602">(ROUND((((S536+ROUND((ROUND(((EU536)*AV536*I536),2)*BS536),2))*AU536)/100),2)+ROUND(((ROUND((ROUND(((AE536-(EU536))*AV536*I536),2)*BS536),2)*AU536)/100),2))</f>
        <v>0</v>
      </c>
      <c r="Z536" s="2"/>
      <c r="AA536" s="2">
        <v>55944368</v>
      </c>
      <c r="AB536" s="2">
        <f t="shared" si="551"/>
        <v>10036.790000000001</v>
      </c>
      <c r="AC536" s="2">
        <f t="shared" ref="AC536:AC543" si="603">ROUND((ES536),6)</f>
        <v>10036.790000000001</v>
      </c>
      <c r="AD536" s="2">
        <f t="shared" ref="AD536:AD543" si="604">ROUND((((ET536)-(EU536))+AE536),6)</f>
        <v>0</v>
      </c>
      <c r="AE536" s="2">
        <f t="shared" ref="AE536:AF543" si="605">ROUND((EU536),6)</f>
        <v>0</v>
      </c>
      <c r="AF536" s="2">
        <f t="shared" si="605"/>
        <v>0</v>
      </c>
      <c r="AG536" s="2">
        <f t="shared" si="552"/>
        <v>0</v>
      </c>
      <c r="AH536" s="2">
        <f t="shared" ref="AH536:AI543" si="606">(EW536)</f>
        <v>0</v>
      </c>
      <c r="AI536" s="2">
        <f t="shared" si="606"/>
        <v>0</v>
      </c>
      <c r="AJ536" s="2">
        <f t="shared" si="553"/>
        <v>0</v>
      </c>
      <c r="AK536" s="2">
        <v>10036.790000000001</v>
      </c>
      <c r="AL536" s="2">
        <v>10036.790000000001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1</v>
      </c>
      <c r="AW536" s="2">
        <v>1</v>
      </c>
      <c r="AX536" s="2"/>
      <c r="AY536" s="2"/>
      <c r="AZ536" s="2">
        <v>1</v>
      </c>
      <c r="BA536" s="2">
        <v>1</v>
      </c>
      <c r="BB536" s="2">
        <v>1</v>
      </c>
      <c r="BC536" s="2">
        <v>1</v>
      </c>
      <c r="BD536" s="2" t="s">
        <v>3</v>
      </c>
      <c r="BE536" s="2" t="s">
        <v>3</v>
      </c>
      <c r="BF536" s="2" t="s">
        <v>3</v>
      </c>
      <c r="BG536" s="2" t="s">
        <v>3</v>
      </c>
      <c r="BH536" s="2">
        <v>3</v>
      </c>
      <c r="BI536" s="2">
        <v>2</v>
      </c>
      <c r="BJ536" s="2" t="s">
        <v>606</v>
      </c>
      <c r="BK536" s="2"/>
      <c r="BL536" s="2"/>
      <c r="BM536" s="2">
        <v>1618</v>
      </c>
      <c r="BN536" s="2">
        <v>0</v>
      </c>
      <c r="BO536" s="2" t="s">
        <v>3</v>
      </c>
      <c r="BP536" s="2">
        <v>0</v>
      </c>
      <c r="BQ536" s="2">
        <v>201</v>
      </c>
      <c r="BR536" s="2">
        <v>0</v>
      </c>
      <c r="BS536" s="2">
        <v>1</v>
      </c>
      <c r="BT536" s="2">
        <v>1</v>
      </c>
      <c r="BU536" s="2">
        <v>1</v>
      </c>
      <c r="BV536" s="2">
        <v>1</v>
      </c>
      <c r="BW536" s="2">
        <v>1</v>
      </c>
      <c r="BX536" s="2">
        <v>1</v>
      </c>
      <c r="BY536" s="2" t="s">
        <v>3</v>
      </c>
      <c r="BZ536" s="2">
        <v>0</v>
      </c>
      <c r="CA536" s="2">
        <v>0</v>
      </c>
      <c r="CB536" s="2" t="s">
        <v>3</v>
      </c>
      <c r="CC536" s="2"/>
      <c r="CD536" s="2"/>
      <c r="CE536" s="2">
        <v>1566</v>
      </c>
      <c r="CF536" s="2">
        <v>0</v>
      </c>
      <c r="CG536" s="2">
        <v>0</v>
      </c>
      <c r="CH536" s="2"/>
      <c r="CI536" s="2"/>
      <c r="CJ536" s="2"/>
      <c r="CK536" s="2"/>
      <c r="CL536" s="2"/>
      <c r="CM536" s="2">
        <v>0</v>
      </c>
      <c r="CN536" s="2" t="s">
        <v>3</v>
      </c>
      <c r="CO536" s="2">
        <v>0</v>
      </c>
      <c r="CP536" s="2">
        <f t="shared" si="554"/>
        <v>819</v>
      </c>
      <c r="CQ536" s="2">
        <f t="shared" si="555"/>
        <v>10036.790000000001</v>
      </c>
      <c r="CR536" s="2">
        <f t="shared" ref="CR536:CR543" si="607">(ROUND((ROUND(((ET536)*AV536*1),2)*BB536),2)+ROUND((ROUND(((AE536-(EU536))*AV536*1),2)*BS536),2))</f>
        <v>0</v>
      </c>
      <c r="CS536" s="2">
        <f t="shared" ref="CS536:CS543" si="608">(ROUND((ROUND(((EU536)*AV536*1),2)*BS536),2)+ROUND((ROUND(((AE536-(EU536))*AV536*1),2)*BS536),2))</f>
        <v>0</v>
      </c>
      <c r="CT536" s="2">
        <f t="shared" si="556"/>
        <v>0</v>
      </c>
      <c r="CU536" s="2">
        <f t="shared" si="557"/>
        <v>0</v>
      </c>
      <c r="CV536" s="2">
        <f t="shared" si="558"/>
        <v>0</v>
      </c>
      <c r="CW536" s="2">
        <f t="shared" si="559"/>
        <v>0</v>
      </c>
      <c r="CX536" s="2">
        <f t="shared" si="560"/>
        <v>0</v>
      </c>
      <c r="CY536" s="2">
        <f t="shared" ref="CY536:CY543" si="609">(ROUND((((S536+ROUND((ROUND(((EU536)*AV536*1),2)*BS536),2))*AT536)/100),2)+ROUND(((ROUND((ROUND(((AE536-(EU536))*AV536*1),2)*BS536),2)*AT536)/100),2))</f>
        <v>0</v>
      </c>
      <c r="CZ536" s="2">
        <f t="shared" ref="CZ536:CZ543" si="610">(ROUND((((S536+ROUND((ROUND(((EU536)*AV536*1),2)*BS536),2))*AU536)/100),2)+ROUND(((ROUND((ROUND(((AE536-(EU536))*AV536*1),2)*BS536),2)*AU536)/100),2))</f>
        <v>0</v>
      </c>
      <c r="DA536" s="2"/>
      <c r="DB536" s="2"/>
      <c r="DC536" s="2" t="s">
        <v>3</v>
      </c>
      <c r="DD536" s="2" t="s">
        <v>3</v>
      </c>
      <c r="DE536" s="2" t="s">
        <v>3</v>
      </c>
      <c r="DF536" s="2" t="s">
        <v>3</v>
      </c>
      <c r="DG536" s="2" t="s">
        <v>3</v>
      </c>
      <c r="DH536" s="2" t="s">
        <v>3</v>
      </c>
      <c r="DI536" s="2" t="s">
        <v>3</v>
      </c>
      <c r="DJ536" s="2" t="s">
        <v>3</v>
      </c>
      <c r="DK536" s="2" t="s">
        <v>3</v>
      </c>
      <c r="DL536" s="2" t="s">
        <v>3</v>
      </c>
      <c r="DM536" s="2" t="s">
        <v>3</v>
      </c>
      <c r="DN536" s="2">
        <v>0</v>
      </c>
      <c r="DO536" s="2">
        <v>0</v>
      </c>
      <c r="DP536" s="2">
        <v>1</v>
      </c>
      <c r="DQ536" s="2">
        <v>1</v>
      </c>
      <c r="DR536" s="2"/>
      <c r="DS536" s="2"/>
      <c r="DT536" s="2"/>
      <c r="DU536" s="2">
        <v>1003</v>
      </c>
      <c r="DV536" s="2" t="s">
        <v>574</v>
      </c>
      <c r="DW536" s="2" t="s">
        <v>574</v>
      </c>
      <c r="DX536" s="2">
        <v>1000</v>
      </c>
      <c r="DY536" s="2"/>
      <c r="DZ536" s="2" t="s">
        <v>3</v>
      </c>
      <c r="EA536" s="2" t="s">
        <v>3</v>
      </c>
      <c r="EB536" s="2" t="s">
        <v>3</v>
      </c>
      <c r="EC536" s="2" t="s">
        <v>3</v>
      </c>
      <c r="ED536" s="2"/>
      <c r="EE536" s="2">
        <v>55394001</v>
      </c>
      <c r="EF536" s="2">
        <v>201</v>
      </c>
      <c r="EG536" s="2" t="s">
        <v>576</v>
      </c>
      <c r="EH536" s="2">
        <v>0</v>
      </c>
      <c r="EI536" s="2" t="s">
        <v>3</v>
      </c>
      <c r="EJ536" s="2">
        <v>2</v>
      </c>
      <c r="EK536" s="2">
        <v>1618</v>
      </c>
      <c r="EL536" s="2" t="s">
        <v>577</v>
      </c>
      <c r="EM536" s="2" t="s">
        <v>578</v>
      </c>
      <c r="EN536" s="2"/>
      <c r="EO536" s="2" t="s">
        <v>3</v>
      </c>
      <c r="EP536" s="2"/>
      <c r="EQ536" s="2">
        <v>131072</v>
      </c>
      <c r="ER536" s="2">
        <v>10036.790000000001</v>
      </c>
      <c r="ES536" s="2">
        <v>10036.790000000001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>
        <v>0</v>
      </c>
      <c r="FR536" s="2">
        <v>0</v>
      </c>
      <c r="FS536" s="2">
        <v>0</v>
      </c>
      <c r="FT536" s="2"/>
      <c r="FU536" s="2"/>
      <c r="FV536" s="2"/>
      <c r="FW536" s="2"/>
      <c r="FX536" s="2">
        <v>0</v>
      </c>
      <c r="FY536" s="2">
        <v>0</v>
      </c>
      <c r="FZ536" s="2"/>
      <c r="GA536" s="2" t="s">
        <v>3</v>
      </c>
      <c r="GB536" s="2"/>
      <c r="GC536" s="2"/>
      <c r="GD536" s="2">
        <v>1</v>
      </c>
      <c r="GE536" s="2"/>
      <c r="GF536" s="2">
        <v>-175061331</v>
      </c>
      <c r="GG536" s="2">
        <v>2</v>
      </c>
      <c r="GH536" s="2">
        <v>1</v>
      </c>
      <c r="GI536" s="2">
        <v>-2</v>
      </c>
      <c r="GJ536" s="2">
        <v>0</v>
      </c>
      <c r="GK536" s="2">
        <v>0</v>
      </c>
      <c r="GL536" s="2">
        <f t="shared" si="561"/>
        <v>0</v>
      </c>
      <c r="GM536" s="2">
        <f t="shared" si="562"/>
        <v>819</v>
      </c>
      <c r="GN536" s="2">
        <f t="shared" si="563"/>
        <v>0</v>
      </c>
      <c r="GO536" s="2">
        <f t="shared" si="564"/>
        <v>819</v>
      </c>
      <c r="GP536" s="2">
        <f t="shared" si="565"/>
        <v>0</v>
      </c>
      <c r="GQ536" s="2"/>
      <c r="GR536" s="2">
        <v>0</v>
      </c>
      <c r="GS536" s="2">
        <v>3</v>
      </c>
      <c r="GT536" s="2">
        <v>0</v>
      </c>
      <c r="GU536" s="2" t="s">
        <v>3</v>
      </c>
      <c r="GV536" s="2">
        <f t="shared" si="566"/>
        <v>0</v>
      </c>
      <c r="GW536" s="2">
        <v>1</v>
      </c>
      <c r="GX536" s="2">
        <f t="shared" si="567"/>
        <v>0</v>
      </c>
      <c r="GY536" s="2"/>
      <c r="GZ536" s="2"/>
      <c r="HA536" s="2">
        <v>0</v>
      </c>
      <c r="HB536" s="2">
        <v>0</v>
      </c>
      <c r="HC536" s="2">
        <f t="shared" si="568"/>
        <v>0</v>
      </c>
      <c r="HD536" s="2"/>
      <c r="HE536" s="2" t="s">
        <v>3</v>
      </c>
      <c r="HF536" s="2" t="s">
        <v>3</v>
      </c>
      <c r="HG536" s="2"/>
      <c r="HH536" s="2"/>
      <c r="HI536" s="2"/>
      <c r="HJ536" s="2"/>
      <c r="HK536" s="2"/>
      <c r="HL536" s="2"/>
      <c r="HM536" s="2" t="s">
        <v>3</v>
      </c>
      <c r="HN536" s="2" t="s">
        <v>3</v>
      </c>
      <c r="HO536" s="2" t="s">
        <v>3</v>
      </c>
      <c r="HP536" s="2" t="s">
        <v>3</v>
      </c>
      <c r="HQ536" s="2" t="s">
        <v>3</v>
      </c>
      <c r="HR536" s="2"/>
      <c r="HS536" s="2">
        <v>0</v>
      </c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>
        <v>0</v>
      </c>
      <c r="IL536" s="2"/>
      <c r="IM536" s="2"/>
      <c r="IN536" s="2"/>
      <c r="IO536" s="2"/>
      <c r="IP536" s="2"/>
      <c r="IQ536" s="2"/>
      <c r="IR536" s="2"/>
      <c r="IS536" s="2"/>
      <c r="IT536" s="2"/>
      <c r="IU536" s="2"/>
    </row>
    <row r="537" spans="1:255" x14ac:dyDescent="0.25">
      <c r="A537" s="3">
        <v>17</v>
      </c>
      <c r="B537" s="3">
        <v>1</v>
      </c>
      <c r="E537" s="3" t="s">
        <v>603</v>
      </c>
      <c r="F537" s="3" t="s">
        <v>604</v>
      </c>
      <c r="G537" s="3" t="s">
        <v>605</v>
      </c>
      <c r="H537" s="3" t="s">
        <v>574</v>
      </c>
      <c r="I537" s="3">
        <f>ROUND(80*1.02/1000,9)</f>
        <v>8.1600000000000006E-2</v>
      </c>
      <c r="J537" s="3">
        <v>0</v>
      </c>
      <c r="K537" s="3">
        <f>ROUND(80*1.02/1000,9)</f>
        <v>8.1600000000000006E-2</v>
      </c>
      <c r="O537" s="3">
        <f t="shared" si="544"/>
        <v>6912.36</v>
      </c>
      <c r="P537" s="3">
        <f t="shared" si="545"/>
        <v>6912.36</v>
      </c>
      <c r="Q537" s="3">
        <f t="shared" si="599"/>
        <v>0</v>
      </c>
      <c r="R537" s="3">
        <f t="shared" si="600"/>
        <v>0</v>
      </c>
      <c r="S537" s="3">
        <f t="shared" si="546"/>
        <v>0</v>
      </c>
      <c r="T537" s="3">
        <f t="shared" si="547"/>
        <v>0</v>
      </c>
      <c r="U537" s="3">
        <f t="shared" si="548"/>
        <v>0</v>
      </c>
      <c r="V537" s="3">
        <f t="shared" si="549"/>
        <v>0</v>
      </c>
      <c r="W537" s="3">
        <f t="shared" si="550"/>
        <v>0</v>
      </c>
      <c r="X537" s="3">
        <f t="shared" si="601"/>
        <v>0</v>
      </c>
      <c r="Y537" s="3">
        <f t="shared" si="602"/>
        <v>0</v>
      </c>
      <c r="AA537" s="3">
        <v>55944370</v>
      </c>
      <c r="AB537" s="3">
        <f t="shared" si="551"/>
        <v>10036.790000000001</v>
      </c>
      <c r="AC537" s="3">
        <f t="shared" si="603"/>
        <v>10036.790000000001</v>
      </c>
      <c r="AD537" s="3">
        <f t="shared" si="604"/>
        <v>0</v>
      </c>
      <c r="AE537" s="3">
        <f t="shared" si="605"/>
        <v>0</v>
      </c>
      <c r="AF537" s="3">
        <f t="shared" si="605"/>
        <v>0</v>
      </c>
      <c r="AG537" s="3">
        <f t="shared" si="552"/>
        <v>0</v>
      </c>
      <c r="AH537" s="3">
        <f t="shared" si="606"/>
        <v>0</v>
      </c>
      <c r="AI537" s="3">
        <f t="shared" si="606"/>
        <v>0</v>
      </c>
      <c r="AJ537" s="3">
        <f t="shared" si="553"/>
        <v>0</v>
      </c>
      <c r="AK537" s="3">
        <v>10036.790000000001</v>
      </c>
      <c r="AL537" s="3">
        <v>10036.790000000001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1</v>
      </c>
      <c r="AW537" s="3">
        <v>1</v>
      </c>
      <c r="AZ537" s="3">
        <v>1</v>
      </c>
      <c r="BA537" s="3">
        <v>1</v>
      </c>
      <c r="BB537" s="3">
        <v>1</v>
      </c>
      <c r="BC537" s="3">
        <v>8.44</v>
      </c>
      <c r="BD537" s="3" t="s">
        <v>3</v>
      </c>
      <c r="BE537" s="3" t="s">
        <v>3</v>
      </c>
      <c r="BF537" s="3" t="s">
        <v>3</v>
      </c>
      <c r="BG537" s="3" t="s">
        <v>3</v>
      </c>
      <c r="BH537" s="3">
        <v>3</v>
      </c>
      <c r="BI537" s="3">
        <v>2</v>
      </c>
      <c r="BJ537" s="3" t="s">
        <v>606</v>
      </c>
      <c r="BM537" s="3">
        <v>1618</v>
      </c>
      <c r="BN537" s="3">
        <v>0</v>
      </c>
      <c r="BO537" s="3" t="s">
        <v>604</v>
      </c>
      <c r="BP537" s="3">
        <v>1</v>
      </c>
      <c r="BQ537" s="3">
        <v>201</v>
      </c>
      <c r="BR537" s="3">
        <v>0</v>
      </c>
      <c r="BS537" s="3">
        <v>1</v>
      </c>
      <c r="BT537" s="3">
        <v>1</v>
      </c>
      <c r="BU537" s="3">
        <v>1</v>
      </c>
      <c r="BV537" s="3">
        <v>1</v>
      </c>
      <c r="BW537" s="3">
        <v>1</v>
      </c>
      <c r="BX537" s="3">
        <v>1</v>
      </c>
      <c r="BY537" s="3" t="s">
        <v>3</v>
      </c>
      <c r="BZ537" s="3">
        <v>0</v>
      </c>
      <c r="CA537" s="3">
        <v>0</v>
      </c>
      <c r="CB537" s="3" t="s">
        <v>3</v>
      </c>
      <c r="CE537" s="3">
        <v>1566</v>
      </c>
      <c r="CF537" s="3">
        <v>0</v>
      </c>
      <c r="CG537" s="3">
        <v>0</v>
      </c>
      <c r="CM537" s="3">
        <v>0</v>
      </c>
      <c r="CN537" s="3" t="s">
        <v>3</v>
      </c>
      <c r="CO537" s="3">
        <v>0</v>
      </c>
      <c r="CP537" s="3">
        <f t="shared" si="554"/>
        <v>6912.36</v>
      </c>
      <c r="CQ537" s="3">
        <f t="shared" si="555"/>
        <v>84710.51</v>
      </c>
      <c r="CR537" s="3">
        <f t="shared" si="607"/>
        <v>0</v>
      </c>
      <c r="CS537" s="3">
        <f t="shared" si="608"/>
        <v>0</v>
      </c>
      <c r="CT537" s="3">
        <f t="shared" si="556"/>
        <v>0</v>
      </c>
      <c r="CU537" s="3">
        <f t="shared" si="557"/>
        <v>0</v>
      </c>
      <c r="CV537" s="3">
        <f t="shared" si="558"/>
        <v>0</v>
      </c>
      <c r="CW537" s="3">
        <f t="shared" si="559"/>
        <v>0</v>
      </c>
      <c r="CX537" s="3">
        <f t="shared" si="560"/>
        <v>0</v>
      </c>
      <c r="CY537" s="3">
        <f t="shared" si="609"/>
        <v>0</v>
      </c>
      <c r="CZ537" s="3">
        <f t="shared" si="610"/>
        <v>0</v>
      </c>
      <c r="DC537" s="3" t="s">
        <v>3</v>
      </c>
      <c r="DD537" s="3" t="s">
        <v>3</v>
      </c>
      <c r="DE537" s="3" t="s">
        <v>3</v>
      </c>
      <c r="DF537" s="3" t="s">
        <v>3</v>
      </c>
      <c r="DG537" s="3" t="s">
        <v>3</v>
      </c>
      <c r="DH537" s="3" t="s">
        <v>3</v>
      </c>
      <c r="DI537" s="3" t="s">
        <v>3</v>
      </c>
      <c r="DJ537" s="3" t="s">
        <v>3</v>
      </c>
      <c r="DK537" s="3" t="s">
        <v>3</v>
      </c>
      <c r="DL537" s="3" t="s">
        <v>3</v>
      </c>
      <c r="DM537" s="3" t="s">
        <v>3</v>
      </c>
      <c r="DN537" s="3">
        <v>0</v>
      </c>
      <c r="DO537" s="3">
        <v>0</v>
      </c>
      <c r="DP537" s="3">
        <v>1</v>
      </c>
      <c r="DQ537" s="3">
        <v>1</v>
      </c>
      <c r="DU537" s="3">
        <v>1003</v>
      </c>
      <c r="DV537" s="3" t="s">
        <v>574</v>
      </c>
      <c r="DW537" s="3" t="s">
        <v>574</v>
      </c>
      <c r="DX537" s="3">
        <v>1000</v>
      </c>
      <c r="DZ537" s="3" t="s">
        <v>3</v>
      </c>
      <c r="EA537" s="3" t="s">
        <v>3</v>
      </c>
      <c r="EB537" s="3" t="s">
        <v>3</v>
      </c>
      <c r="EC537" s="3" t="s">
        <v>3</v>
      </c>
      <c r="EE537" s="3">
        <v>55394001</v>
      </c>
      <c r="EF537" s="3">
        <v>201</v>
      </c>
      <c r="EG537" s="3" t="s">
        <v>576</v>
      </c>
      <c r="EH537" s="3">
        <v>0</v>
      </c>
      <c r="EI537" s="3" t="s">
        <v>3</v>
      </c>
      <c r="EJ537" s="3">
        <v>2</v>
      </c>
      <c r="EK537" s="3">
        <v>1618</v>
      </c>
      <c r="EL537" s="3" t="s">
        <v>577</v>
      </c>
      <c r="EM537" s="3" t="s">
        <v>578</v>
      </c>
      <c r="EO537" s="3" t="s">
        <v>3</v>
      </c>
      <c r="EQ537" s="3">
        <v>131072</v>
      </c>
      <c r="ER537" s="3">
        <v>10036.790000000001</v>
      </c>
      <c r="ES537" s="3">
        <v>10036.790000000001</v>
      </c>
      <c r="ET537" s="3">
        <v>0</v>
      </c>
      <c r="EU537" s="3">
        <v>0</v>
      </c>
      <c r="EV537" s="3">
        <v>0</v>
      </c>
      <c r="EW537" s="3">
        <v>0</v>
      </c>
      <c r="EX537" s="3">
        <v>0</v>
      </c>
      <c r="EY537" s="3">
        <v>0</v>
      </c>
      <c r="FQ537" s="3">
        <v>0</v>
      </c>
      <c r="FR537" s="3">
        <v>0</v>
      </c>
      <c r="FS537" s="3">
        <v>0</v>
      </c>
      <c r="FX537" s="3">
        <v>0</v>
      </c>
      <c r="FY537" s="3">
        <v>0</v>
      </c>
      <c r="GA537" s="3" t="s">
        <v>3</v>
      </c>
      <c r="GD537" s="3">
        <v>1</v>
      </c>
      <c r="GF537" s="3">
        <v>-175061331</v>
      </c>
      <c r="GG537" s="3">
        <v>2</v>
      </c>
      <c r="GH537" s="3">
        <v>1</v>
      </c>
      <c r="GI537" s="3">
        <v>2</v>
      </c>
      <c r="GJ537" s="3">
        <v>0</v>
      </c>
      <c r="GK537" s="3">
        <v>0</v>
      </c>
      <c r="GL537" s="3">
        <f t="shared" si="561"/>
        <v>0</v>
      </c>
      <c r="GM537" s="3">
        <f t="shared" si="562"/>
        <v>6912.36</v>
      </c>
      <c r="GN537" s="3">
        <f t="shared" si="563"/>
        <v>0</v>
      </c>
      <c r="GO537" s="3">
        <f t="shared" si="564"/>
        <v>6912.36</v>
      </c>
      <c r="GP537" s="3">
        <f t="shared" si="565"/>
        <v>0</v>
      </c>
      <c r="GR537" s="3">
        <v>0</v>
      </c>
      <c r="GS537" s="3">
        <v>3</v>
      </c>
      <c r="GT537" s="3">
        <v>0</v>
      </c>
      <c r="GU537" s="3" t="s">
        <v>3</v>
      </c>
      <c r="GV537" s="3">
        <f t="shared" si="566"/>
        <v>0</v>
      </c>
      <c r="GW537" s="3">
        <v>1</v>
      </c>
      <c r="GX537" s="3">
        <f t="shared" si="567"/>
        <v>0</v>
      </c>
      <c r="HA537" s="3">
        <v>0</v>
      </c>
      <c r="HB537" s="3">
        <v>0</v>
      </c>
      <c r="HC537" s="3">
        <f t="shared" si="568"/>
        <v>0</v>
      </c>
      <c r="HE537" s="3" t="s">
        <v>3</v>
      </c>
      <c r="HF537" s="3" t="s">
        <v>3</v>
      </c>
      <c r="HM537" s="3" t="s">
        <v>3</v>
      </c>
      <c r="HN537" s="3" t="s">
        <v>3</v>
      </c>
      <c r="HO537" s="3" t="s">
        <v>3</v>
      </c>
      <c r="HP537" s="3" t="s">
        <v>3</v>
      </c>
      <c r="HQ537" s="3" t="s">
        <v>3</v>
      </c>
      <c r="HS537" s="3">
        <v>0</v>
      </c>
      <c r="IK537" s="3">
        <v>0</v>
      </c>
    </row>
    <row r="538" spans="1:255" x14ac:dyDescent="0.25">
      <c r="A538" s="2">
        <v>17</v>
      </c>
      <c r="B538" s="2">
        <v>1</v>
      </c>
      <c r="C538" s="2"/>
      <c r="D538" s="2"/>
      <c r="E538" s="2" t="s">
        <v>607</v>
      </c>
      <c r="F538" s="2" t="s">
        <v>608</v>
      </c>
      <c r="G538" s="2" t="s">
        <v>609</v>
      </c>
      <c r="H538" s="2" t="s">
        <v>574</v>
      </c>
      <c r="I538" s="2">
        <f>ROUND(20*1.02/1000,9)</f>
        <v>2.0400000000000001E-2</v>
      </c>
      <c r="J538" s="2">
        <v>0</v>
      </c>
      <c r="K538" s="2">
        <f>ROUND(20*1.02/1000,9)</f>
        <v>2.0400000000000001E-2</v>
      </c>
      <c r="L538" s="2"/>
      <c r="M538" s="2"/>
      <c r="N538" s="2"/>
      <c r="O538" s="2">
        <f t="shared" si="544"/>
        <v>353.02</v>
      </c>
      <c r="P538" s="2">
        <f t="shared" si="545"/>
        <v>353.02</v>
      </c>
      <c r="Q538" s="2">
        <f t="shared" si="599"/>
        <v>0</v>
      </c>
      <c r="R538" s="2">
        <f t="shared" si="600"/>
        <v>0</v>
      </c>
      <c r="S538" s="2">
        <f t="shared" si="546"/>
        <v>0</v>
      </c>
      <c r="T538" s="2">
        <f t="shared" si="547"/>
        <v>0</v>
      </c>
      <c r="U538" s="2">
        <f t="shared" si="548"/>
        <v>0</v>
      </c>
      <c r="V538" s="2">
        <f t="shared" si="549"/>
        <v>0</v>
      </c>
      <c r="W538" s="2">
        <f t="shared" si="550"/>
        <v>0</v>
      </c>
      <c r="X538" s="2">
        <f t="shared" si="601"/>
        <v>0</v>
      </c>
      <c r="Y538" s="2">
        <f t="shared" si="602"/>
        <v>0</v>
      </c>
      <c r="Z538" s="2"/>
      <c r="AA538" s="2">
        <v>55944368</v>
      </c>
      <c r="AB538" s="2">
        <f t="shared" si="551"/>
        <v>17305.12</v>
      </c>
      <c r="AC538" s="2">
        <f t="shared" si="603"/>
        <v>17305.12</v>
      </c>
      <c r="AD538" s="2">
        <f t="shared" si="604"/>
        <v>0</v>
      </c>
      <c r="AE538" s="2">
        <f t="shared" si="605"/>
        <v>0</v>
      </c>
      <c r="AF538" s="2">
        <f t="shared" si="605"/>
        <v>0</v>
      </c>
      <c r="AG538" s="2">
        <f t="shared" si="552"/>
        <v>0</v>
      </c>
      <c r="AH538" s="2">
        <f t="shared" si="606"/>
        <v>0</v>
      </c>
      <c r="AI538" s="2">
        <f t="shared" si="606"/>
        <v>0</v>
      </c>
      <c r="AJ538" s="2">
        <f t="shared" si="553"/>
        <v>0</v>
      </c>
      <c r="AK538" s="2">
        <v>17305.12</v>
      </c>
      <c r="AL538" s="2">
        <v>17305.12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1</v>
      </c>
      <c r="AW538" s="2">
        <v>1</v>
      </c>
      <c r="AX538" s="2"/>
      <c r="AY538" s="2"/>
      <c r="AZ538" s="2">
        <v>1</v>
      </c>
      <c r="BA538" s="2">
        <v>1</v>
      </c>
      <c r="BB538" s="2">
        <v>1</v>
      </c>
      <c r="BC538" s="2">
        <v>1</v>
      </c>
      <c r="BD538" s="2" t="s">
        <v>3</v>
      </c>
      <c r="BE538" s="2" t="s">
        <v>3</v>
      </c>
      <c r="BF538" s="2" t="s">
        <v>3</v>
      </c>
      <c r="BG538" s="2" t="s">
        <v>3</v>
      </c>
      <c r="BH538" s="2">
        <v>3</v>
      </c>
      <c r="BI538" s="2">
        <v>2</v>
      </c>
      <c r="BJ538" s="2" t="s">
        <v>610</v>
      </c>
      <c r="BK538" s="2"/>
      <c r="BL538" s="2"/>
      <c r="BM538" s="2">
        <v>1618</v>
      </c>
      <c r="BN538" s="2">
        <v>0</v>
      </c>
      <c r="BO538" s="2" t="s">
        <v>3</v>
      </c>
      <c r="BP538" s="2">
        <v>0</v>
      </c>
      <c r="BQ538" s="2">
        <v>201</v>
      </c>
      <c r="BR538" s="2">
        <v>0</v>
      </c>
      <c r="BS538" s="2">
        <v>1</v>
      </c>
      <c r="BT538" s="2">
        <v>1</v>
      </c>
      <c r="BU538" s="2">
        <v>1</v>
      </c>
      <c r="BV538" s="2">
        <v>1</v>
      </c>
      <c r="BW538" s="2">
        <v>1</v>
      </c>
      <c r="BX538" s="2">
        <v>1</v>
      </c>
      <c r="BY538" s="2" t="s">
        <v>3</v>
      </c>
      <c r="BZ538" s="2">
        <v>0</v>
      </c>
      <c r="CA538" s="2">
        <v>0</v>
      </c>
      <c r="CB538" s="2" t="s">
        <v>3</v>
      </c>
      <c r="CC538" s="2"/>
      <c r="CD538" s="2"/>
      <c r="CE538" s="2">
        <v>1566</v>
      </c>
      <c r="CF538" s="2">
        <v>0</v>
      </c>
      <c r="CG538" s="2">
        <v>0</v>
      </c>
      <c r="CH538" s="2"/>
      <c r="CI538" s="2"/>
      <c r="CJ538" s="2"/>
      <c r="CK538" s="2"/>
      <c r="CL538" s="2"/>
      <c r="CM538" s="2">
        <v>0</v>
      </c>
      <c r="CN538" s="2" t="s">
        <v>3</v>
      </c>
      <c r="CO538" s="2">
        <v>0</v>
      </c>
      <c r="CP538" s="2">
        <f t="shared" si="554"/>
        <v>353.02</v>
      </c>
      <c r="CQ538" s="2">
        <f t="shared" si="555"/>
        <v>17305.12</v>
      </c>
      <c r="CR538" s="2">
        <f t="shared" si="607"/>
        <v>0</v>
      </c>
      <c r="CS538" s="2">
        <f t="shared" si="608"/>
        <v>0</v>
      </c>
      <c r="CT538" s="2">
        <f t="shared" si="556"/>
        <v>0</v>
      </c>
      <c r="CU538" s="2">
        <f t="shared" si="557"/>
        <v>0</v>
      </c>
      <c r="CV538" s="2">
        <f t="shared" si="558"/>
        <v>0</v>
      </c>
      <c r="CW538" s="2">
        <f t="shared" si="559"/>
        <v>0</v>
      </c>
      <c r="CX538" s="2">
        <f t="shared" si="560"/>
        <v>0</v>
      </c>
      <c r="CY538" s="2">
        <f t="shared" si="609"/>
        <v>0</v>
      </c>
      <c r="CZ538" s="2">
        <f t="shared" si="610"/>
        <v>0</v>
      </c>
      <c r="DA538" s="2"/>
      <c r="DB538" s="2"/>
      <c r="DC538" s="2" t="s">
        <v>3</v>
      </c>
      <c r="DD538" s="2" t="s">
        <v>3</v>
      </c>
      <c r="DE538" s="2" t="s">
        <v>3</v>
      </c>
      <c r="DF538" s="2" t="s">
        <v>3</v>
      </c>
      <c r="DG538" s="2" t="s">
        <v>3</v>
      </c>
      <c r="DH538" s="2" t="s">
        <v>3</v>
      </c>
      <c r="DI538" s="2" t="s">
        <v>3</v>
      </c>
      <c r="DJ538" s="2" t="s">
        <v>3</v>
      </c>
      <c r="DK538" s="2" t="s">
        <v>3</v>
      </c>
      <c r="DL538" s="2" t="s">
        <v>3</v>
      </c>
      <c r="DM538" s="2" t="s">
        <v>3</v>
      </c>
      <c r="DN538" s="2">
        <v>0</v>
      </c>
      <c r="DO538" s="2">
        <v>0</v>
      </c>
      <c r="DP538" s="2">
        <v>1</v>
      </c>
      <c r="DQ538" s="2">
        <v>1</v>
      </c>
      <c r="DR538" s="2"/>
      <c r="DS538" s="2"/>
      <c r="DT538" s="2"/>
      <c r="DU538" s="2">
        <v>1003</v>
      </c>
      <c r="DV538" s="2" t="s">
        <v>574</v>
      </c>
      <c r="DW538" s="2" t="s">
        <v>574</v>
      </c>
      <c r="DX538" s="2">
        <v>1000</v>
      </c>
      <c r="DY538" s="2"/>
      <c r="DZ538" s="2" t="s">
        <v>3</v>
      </c>
      <c r="EA538" s="2" t="s">
        <v>3</v>
      </c>
      <c r="EB538" s="2" t="s">
        <v>3</v>
      </c>
      <c r="EC538" s="2" t="s">
        <v>3</v>
      </c>
      <c r="ED538" s="2"/>
      <c r="EE538" s="2">
        <v>55394001</v>
      </c>
      <c r="EF538" s="2">
        <v>201</v>
      </c>
      <c r="EG538" s="2" t="s">
        <v>576</v>
      </c>
      <c r="EH538" s="2">
        <v>0</v>
      </c>
      <c r="EI538" s="2" t="s">
        <v>3</v>
      </c>
      <c r="EJ538" s="2">
        <v>2</v>
      </c>
      <c r="EK538" s="2">
        <v>1618</v>
      </c>
      <c r="EL538" s="2" t="s">
        <v>577</v>
      </c>
      <c r="EM538" s="2" t="s">
        <v>578</v>
      </c>
      <c r="EN538" s="2"/>
      <c r="EO538" s="2" t="s">
        <v>3</v>
      </c>
      <c r="EP538" s="2"/>
      <c r="EQ538" s="2">
        <v>131072</v>
      </c>
      <c r="ER538" s="2">
        <v>17305.12</v>
      </c>
      <c r="ES538" s="2">
        <v>17305.12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>
        <v>0</v>
      </c>
      <c r="FR538" s="2">
        <v>0</v>
      </c>
      <c r="FS538" s="2">
        <v>0</v>
      </c>
      <c r="FT538" s="2"/>
      <c r="FU538" s="2"/>
      <c r="FV538" s="2"/>
      <c r="FW538" s="2"/>
      <c r="FX538" s="2">
        <v>0</v>
      </c>
      <c r="FY538" s="2">
        <v>0</v>
      </c>
      <c r="FZ538" s="2"/>
      <c r="GA538" s="2" t="s">
        <v>3</v>
      </c>
      <c r="GB538" s="2"/>
      <c r="GC538" s="2"/>
      <c r="GD538" s="2">
        <v>1</v>
      </c>
      <c r="GE538" s="2"/>
      <c r="GF538" s="2">
        <v>1060419178</v>
      </c>
      <c r="GG538" s="2">
        <v>2</v>
      </c>
      <c r="GH538" s="2">
        <v>1</v>
      </c>
      <c r="GI538" s="2">
        <v>-2</v>
      </c>
      <c r="GJ538" s="2">
        <v>0</v>
      </c>
      <c r="GK538" s="2">
        <v>0</v>
      </c>
      <c r="GL538" s="2">
        <f t="shared" si="561"/>
        <v>0</v>
      </c>
      <c r="GM538" s="2">
        <f t="shared" si="562"/>
        <v>353.02</v>
      </c>
      <c r="GN538" s="2">
        <f t="shared" si="563"/>
        <v>0</v>
      </c>
      <c r="GO538" s="2">
        <f t="shared" si="564"/>
        <v>353.02</v>
      </c>
      <c r="GP538" s="2">
        <f t="shared" si="565"/>
        <v>0</v>
      </c>
      <c r="GQ538" s="2"/>
      <c r="GR538" s="2">
        <v>0</v>
      </c>
      <c r="GS538" s="2">
        <v>3</v>
      </c>
      <c r="GT538" s="2">
        <v>0</v>
      </c>
      <c r="GU538" s="2" t="s">
        <v>3</v>
      </c>
      <c r="GV538" s="2">
        <f t="shared" si="566"/>
        <v>0</v>
      </c>
      <c r="GW538" s="2">
        <v>1</v>
      </c>
      <c r="GX538" s="2">
        <f t="shared" si="567"/>
        <v>0</v>
      </c>
      <c r="GY538" s="2"/>
      <c r="GZ538" s="2"/>
      <c r="HA538" s="2">
        <v>0</v>
      </c>
      <c r="HB538" s="2">
        <v>0</v>
      </c>
      <c r="HC538" s="2">
        <f t="shared" si="568"/>
        <v>0</v>
      </c>
      <c r="HD538" s="2"/>
      <c r="HE538" s="2" t="s">
        <v>3</v>
      </c>
      <c r="HF538" s="2" t="s">
        <v>3</v>
      </c>
      <c r="HG538" s="2"/>
      <c r="HH538" s="2"/>
      <c r="HI538" s="2"/>
      <c r="HJ538" s="2"/>
      <c r="HK538" s="2"/>
      <c r="HL538" s="2"/>
      <c r="HM538" s="2" t="s">
        <v>3</v>
      </c>
      <c r="HN538" s="2" t="s">
        <v>3</v>
      </c>
      <c r="HO538" s="2" t="s">
        <v>3</v>
      </c>
      <c r="HP538" s="2" t="s">
        <v>3</v>
      </c>
      <c r="HQ538" s="2" t="s">
        <v>3</v>
      </c>
      <c r="HR538" s="2"/>
      <c r="HS538" s="2">
        <v>0</v>
      </c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>
        <v>0</v>
      </c>
      <c r="IL538" s="2"/>
      <c r="IM538" s="2"/>
      <c r="IN538" s="2"/>
      <c r="IO538" s="2"/>
      <c r="IP538" s="2"/>
      <c r="IQ538" s="2"/>
      <c r="IR538" s="2"/>
      <c r="IS538" s="2"/>
      <c r="IT538" s="2"/>
      <c r="IU538" s="2"/>
    </row>
    <row r="539" spans="1:255" x14ac:dyDescent="0.25">
      <c r="A539" s="3">
        <v>17</v>
      </c>
      <c r="B539" s="3">
        <v>1</v>
      </c>
      <c r="E539" s="3" t="s">
        <v>607</v>
      </c>
      <c r="F539" s="3" t="s">
        <v>608</v>
      </c>
      <c r="G539" s="3" t="s">
        <v>609</v>
      </c>
      <c r="H539" s="3" t="s">
        <v>574</v>
      </c>
      <c r="I539" s="3">
        <f>ROUND(20*1.02/1000,9)</f>
        <v>2.0400000000000001E-2</v>
      </c>
      <c r="J539" s="3">
        <v>0</v>
      </c>
      <c r="K539" s="3">
        <f>ROUND(20*1.02/1000,9)</f>
        <v>2.0400000000000001E-2</v>
      </c>
      <c r="O539" s="3">
        <f t="shared" si="544"/>
        <v>3336.04</v>
      </c>
      <c r="P539" s="3">
        <f t="shared" si="545"/>
        <v>3336.04</v>
      </c>
      <c r="Q539" s="3">
        <f t="shared" si="599"/>
        <v>0</v>
      </c>
      <c r="R539" s="3">
        <f t="shared" si="600"/>
        <v>0</v>
      </c>
      <c r="S539" s="3">
        <f t="shared" si="546"/>
        <v>0</v>
      </c>
      <c r="T539" s="3">
        <f t="shared" si="547"/>
        <v>0</v>
      </c>
      <c r="U539" s="3">
        <f t="shared" si="548"/>
        <v>0</v>
      </c>
      <c r="V539" s="3">
        <f t="shared" si="549"/>
        <v>0</v>
      </c>
      <c r="W539" s="3">
        <f t="shared" si="550"/>
        <v>0</v>
      </c>
      <c r="X539" s="3">
        <f t="shared" si="601"/>
        <v>0</v>
      </c>
      <c r="Y539" s="3">
        <f t="shared" si="602"/>
        <v>0</v>
      </c>
      <c r="AA539" s="3">
        <v>55944370</v>
      </c>
      <c r="AB539" s="3">
        <f t="shared" si="551"/>
        <v>17305.12</v>
      </c>
      <c r="AC539" s="3">
        <f t="shared" si="603"/>
        <v>17305.12</v>
      </c>
      <c r="AD539" s="3">
        <f t="shared" si="604"/>
        <v>0</v>
      </c>
      <c r="AE539" s="3">
        <f t="shared" si="605"/>
        <v>0</v>
      </c>
      <c r="AF539" s="3">
        <f t="shared" si="605"/>
        <v>0</v>
      </c>
      <c r="AG539" s="3">
        <f t="shared" si="552"/>
        <v>0</v>
      </c>
      <c r="AH539" s="3">
        <f t="shared" si="606"/>
        <v>0</v>
      </c>
      <c r="AI539" s="3">
        <f t="shared" si="606"/>
        <v>0</v>
      </c>
      <c r="AJ539" s="3">
        <f t="shared" si="553"/>
        <v>0</v>
      </c>
      <c r="AK539" s="3">
        <v>17305.12</v>
      </c>
      <c r="AL539" s="3">
        <v>17305.12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1</v>
      </c>
      <c r="AW539" s="3">
        <v>1</v>
      </c>
      <c r="AZ539" s="3">
        <v>1</v>
      </c>
      <c r="BA539" s="3">
        <v>1</v>
      </c>
      <c r="BB539" s="3">
        <v>1</v>
      </c>
      <c r="BC539" s="3">
        <v>9.4499999999999993</v>
      </c>
      <c r="BD539" s="3" t="s">
        <v>3</v>
      </c>
      <c r="BE539" s="3" t="s">
        <v>3</v>
      </c>
      <c r="BF539" s="3" t="s">
        <v>3</v>
      </c>
      <c r="BG539" s="3" t="s">
        <v>3</v>
      </c>
      <c r="BH539" s="3">
        <v>3</v>
      </c>
      <c r="BI539" s="3">
        <v>2</v>
      </c>
      <c r="BJ539" s="3" t="s">
        <v>610</v>
      </c>
      <c r="BM539" s="3">
        <v>1618</v>
      </c>
      <c r="BN539" s="3">
        <v>0</v>
      </c>
      <c r="BO539" s="3" t="s">
        <v>608</v>
      </c>
      <c r="BP539" s="3">
        <v>1</v>
      </c>
      <c r="BQ539" s="3">
        <v>201</v>
      </c>
      <c r="BR539" s="3">
        <v>0</v>
      </c>
      <c r="BS539" s="3">
        <v>1</v>
      </c>
      <c r="BT539" s="3">
        <v>1</v>
      </c>
      <c r="BU539" s="3">
        <v>1</v>
      </c>
      <c r="BV539" s="3">
        <v>1</v>
      </c>
      <c r="BW539" s="3">
        <v>1</v>
      </c>
      <c r="BX539" s="3">
        <v>1</v>
      </c>
      <c r="BY539" s="3" t="s">
        <v>3</v>
      </c>
      <c r="BZ539" s="3">
        <v>0</v>
      </c>
      <c r="CA539" s="3">
        <v>0</v>
      </c>
      <c r="CB539" s="3" t="s">
        <v>3</v>
      </c>
      <c r="CE539" s="3">
        <v>1566</v>
      </c>
      <c r="CF539" s="3">
        <v>0</v>
      </c>
      <c r="CG539" s="3">
        <v>0</v>
      </c>
      <c r="CM539" s="3">
        <v>0</v>
      </c>
      <c r="CN539" s="3" t="s">
        <v>3</v>
      </c>
      <c r="CO539" s="3">
        <v>0</v>
      </c>
      <c r="CP539" s="3">
        <f t="shared" si="554"/>
        <v>3336.04</v>
      </c>
      <c r="CQ539" s="3">
        <f t="shared" si="555"/>
        <v>163533.38</v>
      </c>
      <c r="CR539" s="3">
        <f t="shared" si="607"/>
        <v>0</v>
      </c>
      <c r="CS539" s="3">
        <f t="shared" si="608"/>
        <v>0</v>
      </c>
      <c r="CT539" s="3">
        <f t="shared" si="556"/>
        <v>0</v>
      </c>
      <c r="CU539" s="3">
        <f t="shared" si="557"/>
        <v>0</v>
      </c>
      <c r="CV539" s="3">
        <f t="shared" si="558"/>
        <v>0</v>
      </c>
      <c r="CW539" s="3">
        <f t="shared" si="559"/>
        <v>0</v>
      </c>
      <c r="CX539" s="3">
        <f t="shared" si="560"/>
        <v>0</v>
      </c>
      <c r="CY539" s="3">
        <f t="shared" si="609"/>
        <v>0</v>
      </c>
      <c r="CZ539" s="3">
        <f t="shared" si="610"/>
        <v>0</v>
      </c>
      <c r="DC539" s="3" t="s">
        <v>3</v>
      </c>
      <c r="DD539" s="3" t="s">
        <v>3</v>
      </c>
      <c r="DE539" s="3" t="s">
        <v>3</v>
      </c>
      <c r="DF539" s="3" t="s">
        <v>3</v>
      </c>
      <c r="DG539" s="3" t="s">
        <v>3</v>
      </c>
      <c r="DH539" s="3" t="s">
        <v>3</v>
      </c>
      <c r="DI539" s="3" t="s">
        <v>3</v>
      </c>
      <c r="DJ539" s="3" t="s">
        <v>3</v>
      </c>
      <c r="DK539" s="3" t="s">
        <v>3</v>
      </c>
      <c r="DL539" s="3" t="s">
        <v>3</v>
      </c>
      <c r="DM539" s="3" t="s">
        <v>3</v>
      </c>
      <c r="DN539" s="3">
        <v>0</v>
      </c>
      <c r="DO539" s="3">
        <v>0</v>
      </c>
      <c r="DP539" s="3">
        <v>1</v>
      </c>
      <c r="DQ539" s="3">
        <v>1</v>
      </c>
      <c r="DU539" s="3">
        <v>1003</v>
      </c>
      <c r="DV539" s="3" t="s">
        <v>574</v>
      </c>
      <c r="DW539" s="3" t="s">
        <v>574</v>
      </c>
      <c r="DX539" s="3">
        <v>1000</v>
      </c>
      <c r="DZ539" s="3" t="s">
        <v>3</v>
      </c>
      <c r="EA539" s="3" t="s">
        <v>3</v>
      </c>
      <c r="EB539" s="3" t="s">
        <v>3</v>
      </c>
      <c r="EC539" s="3" t="s">
        <v>3</v>
      </c>
      <c r="EE539" s="3">
        <v>55394001</v>
      </c>
      <c r="EF539" s="3">
        <v>201</v>
      </c>
      <c r="EG539" s="3" t="s">
        <v>576</v>
      </c>
      <c r="EH539" s="3">
        <v>0</v>
      </c>
      <c r="EI539" s="3" t="s">
        <v>3</v>
      </c>
      <c r="EJ539" s="3">
        <v>2</v>
      </c>
      <c r="EK539" s="3">
        <v>1618</v>
      </c>
      <c r="EL539" s="3" t="s">
        <v>577</v>
      </c>
      <c r="EM539" s="3" t="s">
        <v>578</v>
      </c>
      <c r="EO539" s="3" t="s">
        <v>3</v>
      </c>
      <c r="EQ539" s="3">
        <v>131072</v>
      </c>
      <c r="ER539" s="3">
        <v>17305.12</v>
      </c>
      <c r="ES539" s="3">
        <v>17305.12</v>
      </c>
      <c r="ET539" s="3">
        <v>0</v>
      </c>
      <c r="EU539" s="3">
        <v>0</v>
      </c>
      <c r="EV539" s="3">
        <v>0</v>
      </c>
      <c r="EW539" s="3">
        <v>0</v>
      </c>
      <c r="EX539" s="3">
        <v>0</v>
      </c>
      <c r="EY539" s="3">
        <v>0</v>
      </c>
      <c r="FQ539" s="3">
        <v>0</v>
      </c>
      <c r="FR539" s="3">
        <v>0</v>
      </c>
      <c r="FS539" s="3">
        <v>0</v>
      </c>
      <c r="FX539" s="3">
        <v>0</v>
      </c>
      <c r="FY539" s="3">
        <v>0</v>
      </c>
      <c r="GA539" s="3" t="s">
        <v>3</v>
      </c>
      <c r="GD539" s="3">
        <v>1</v>
      </c>
      <c r="GF539" s="3">
        <v>1060419178</v>
      </c>
      <c r="GG539" s="3">
        <v>2</v>
      </c>
      <c r="GH539" s="3">
        <v>1</v>
      </c>
      <c r="GI539" s="3">
        <v>2</v>
      </c>
      <c r="GJ539" s="3">
        <v>0</v>
      </c>
      <c r="GK539" s="3">
        <v>0</v>
      </c>
      <c r="GL539" s="3">
        <f t="shared" si="561"/>
        <v>0</v>
      </c>
      <c r="GM539" s="3">
        <f t="shared" si="562"/>
        <v>3336.04</v>
      </c>
      <c r="GN539" s="3">
        <f t="shared" si="563"/>
        <v>0</v>
      </c>
      <c r="GO539" s="3">
        <f t="shared" si="564"/>
        <v>3336.04</v>
      </c>
      <c r="GP539" s="3">
        <f t="shared" si="565"/>
        <v>0</v>
      </c>
      <c r="GR539" s="3">
        <v>0</v>
      </c>
      <c r="GS539" s="3">
        <v>3</v>
      </c>
      <c r="GT539" s="3">
        <v>0</v>
      </c>
      <c r="GU539" s="3" t="s">
        <v>3</v>
      </c>
      <c r="GV539" s="3">
        <f t="shared" si="566"/>
        <v>0</v>
      </c>
      <c r="GW539" s="3">
        <v>1</v>
      </c>
      <c r="GX539" s="3">
        <f t="shared" si="567"/>
        <v>0</v>
      </c>
      <c r="HA539" s="3">
        <v>0</v>
      </c>
      <c r="HB539" s="3">
        <v>0</v>
      </c>
      <c r="HC539" s="3">
        <f t="shared" si="568"/>
        <v>0</v>
      </c>
      <c r="HE539" s="3" t="s">
        <v>3</v>
      </c>
      <c r="HF539" s="3" t="s">
        <v>3</v>
      </c>
      <c r="HM539" s="3" t="s">
        <v>3</v>
      </c>
      <c r="HN539" s="3" t="s">
        <v>3</v>
      </c>
      <c r="HO539" s="3" t="s">
        <v>3</v>
      </c>
      <c r="HP539" s="3" t="s">
        <v>3</v>
      </c>
      <c r="HQ539" s="3" t="s">
        <v>3</v>
      </c>
      <c r="HS539" s="3">
        <v>0</v>
      </c>
      <c r="IK539" s="3">
        <v>0</v>
      </c>
    </row>
    <row r="540" spans="1:255" x14ac:dyDescent="0.25">
      <c r="A540" s="2">
        <v>17</v>
      </c>
      <c r="B540" s="2">
        <v>1</v>
      </c>
      <c r="C540" s="2"/>
      <c r="D540" s="2"/>
      <c r="E540" s="2" t="s">
        <v>611</v>
      </c>
      <c r="F540" s="2" t="s">
        <v>612</v>
      </c>
      <c r="G540" s="2" t="s">
        <v>613</v>
      </c>
      <c r="H540" s="2" t="s">
        <v>574</v>
      </c>
      <c r="I540" s="2">
        <f>ROUND(80*1.02/1000,9)</f>
        <v>8.1600000000000006E-2</v>
      </c>
      <c r="J540" s="2">
        <v>0</v>
      </c>
      <c r="K540" s="2">
        <f>ROUND(80*1.02/1000,9)</f>
        <v>8.1600000000000006E-2</v>
      </c>
      <c r="L540" s="2"/>
      <c r="M540" s="2"/>
      <c r="N540" s="2"/>
      <c r="O540" s="2">
        <f t="shared" si="544"/>
        <v>3168.56</v>
      </c>
      <c r="P540" s="2">
        <f t="shared" si="545"/>
        <v>3168.56</v>
      </c>
      <c r="Q540" s="2">
        <f t="shared" si="599"/>
        <v>0</v>
      </c>
      <c r="R540" s="2">
        <f t="shared" si="600"/>
        <v>0</v>
      </c>
      <c r="S540" s="2">
        <f t="shared" si="546"/>
        <v>0</v>
      </c>
      <c r="T540" s="2">
        <f t="shared" si="547"/>
        <v>0</v>
      </c>
      <c r="U540" s="2">
        <f t="shared" si="548"/>
        <v>0</v>
      </c>
      <c r="V540" s="2">
        <f t="shared" si="549"/>
        <v>0</v>
      </c>
      <c r="W540" s="2">
        <f t="shared" si="550"/>
        <v>0</v>
      </c>
      <c r="X540" s="2">
        <f t="shared" si="601"/>
        <v>0</v>
      </c>
      <c r="Y540" s="2">
        <f t="shared" si="602"/>
        <v>0</v>
      </c>
      <c r="Z540" s="2"/>
      <c r="AA540" s="2">
        <v>55944368</v>
      </c>
      <c r="AB540" s="2">
        <f t="shared" si="551"/>
        <v>38830.400000000001</v>
      </c>
      <c r="AC540" s="2">
        <f t="shared" si="603"/>
        <v>38830.400000000001</v>
      </c>
      <c r="AD540" s="2">
        <f t="shared" si="604"/>
        <v>0</v>
      </c>
      <c r="AE540" s="2">
        <f t="shared" si="605"/>
        <v>0</v>
      </c>
      <c r="AF540" s="2">
        <f t="shared" si="605"/>
        <v>0</v>
      </c>
      <c r="AG540" s="2">
        <f t="shared" si="552"/>
        <v>0</v>
      </c>
      <c r="AH540" s="2">
        <f t="shared" si="606"/>
        <v>0</v>
      </c>
      <c r="AI540" s="2">
        <f t="shared" si="606"/>
        <v>0</v>
      </c>
      <c r="AJ540" s="2">
        <f t="shared" si="553"/>
        <v>0</v>
      </c>
      <c r="AK540" s="2">
        <v>38830.400000000001</v>
      </c>
      <c r="AL540" s="2">
        <v>38830.400000000001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1</v>
      </c>
      <c r="AW540" s="2">
        <v>1</v>
      </c>
      <c r="AX540" s="2"/>
      <c r="AY540" s="2"/>
      <c r="AZ540" s="2">
        <v>1</v>
      </c>
      <c r="BA540" s="2">
        <v>1</v>
      </c>
      <c r="BB540" s="2">
        <v>1</v>
      </c>
      <c r="BC540" s="2">
        <v>1</v>
      </c>
      <c r="BD540" s="2" t="s">
        <v>3</v>
      </c>
      <c r="BE540" s="2" t="s">
        <v>3</v>
      </c>
      <c r="BF540" s="2" t="s">
        <v>3</v>
      </c>
      <c r="BG540" s="2" t="s">
        <v>3</v>
      </c>
      <c r="BH540" s="2">
        <v>3</v>
      </c>
      <c r="BI540" s="2">
        <v>2</v>
      </c>
      <c r="BJ540" s="2" t="s">
        <v>614</v>
      </c>
      <c r="BK540" s="2"/>
      <c r="BL540" s="2"/>
      <c r="BM540" s="2">
        <v>1618</v>
      </c>
      <c r="BN540" s="2">
        <v>0</v>
      </c>
      <c r="BO540" s="2" t="s">
        <v>3</v>
      </c>
      <c r="BP540" s="2">
        <v>0</v>
      </c>
      <c r="BQ540" s="2">
        <v>201</v>
      </c>
      <c r="BR540" s="2">
        <v>0</v>
      </c>
      <c r="BS540" s="2">
        <v>1</v>
      </c>
      <c r="BT540" s="2">
        <v>1</v>
      </c>
      <c r="BU540" s="2">
        <v>1</v>
      </c>
      <c r="BV540" s="2">
        <v>1</v>
      </c>
      <c r="BW540" s="2">
        <v>1</v>
      </c>
      <c r="BX540" s="2">
        <v>1</v>
      </c>
      <c r="BY540" s="2" t="s">
        <v>3</v>
      </c>
      <c r="BZ540" s="2">
        <v>0</v>
      </c>
      <c r="CA540" s="2">
        <v>0</v>
      </c>
      <c r="CB540" s="2" t="s">
        <v>3</v>
      </c>
      <c r="CC540" s="2"/>
      <c r="CD540" s="2"/>
      <c r="CE540" s="2">
        <v>1566</v>
      </c>
      <c r="CF540" s="2">
        <v>0</v>
      </c>
      <c r="CG540" s="2">
        <v>0</v>
      </c>
      <c r="CH540" s="2"/>
      <c r="CI540" s="2"/>
      <c r="CJ540" s="2"/>
      <c r="CK540" s="2"/>
      <c r="CL540" s="2"/>
      <c r="CM540" s="2">
        <v>0</v>
      </c>
      <c r="CN540" s="2" t="s">
        <v>3</v>
      </c>
      <c r="CO540" s="2">
        <v>0</v>
      </c>
      <c r="CP540" s="2">
        <f t="shared" si="554"/>
        <v>3168.56</v>
      </c>
      <c r="CQ540" s="2">
        <f t="shared" si="555"/>
        <v>38830.400000000001</v>
      </c>
      <c r="CR540" s="2">
        <f t="shared" si="607"/>
        <v>0</v>
      </c>
      <c r="CS540" s="2">
        <f t="shared" si="608"/>
        <v>0</v>
      </c>
      <c r="CT540" s="2">
        <f t="shared" si="556"/>
        <v>0</v>
      </c>
      <c r="CU540" s="2">
        <f t="shared" si="557"/>
        <v>0</v>
      </c>
      <c r="CV540" s="2">
        <f t="shared" si="558"/>
        <v>0</v>
      </c>
      <c r="CW540" s="2">
        <f t="shared" si="559"/>
        <v>0</v>
      </c>
      <c r="CX540" s="2">
        <f t="shared" si="560"/>
        <v>0</v>
      </c>
      <c r="CY540" s="2">
        <f t="shared" si="609"/>
        <v>0</v>
      </c>
      <c r="CZ540" s="2">
        <f t="shared" si="610"/>
        <v>0</v>
      </c>
      <c r="DA540" s="2"/>
      <c r="DB540" s="2"/>
      <c r="DC540" s="2" t="s">
        <v>3</v>
      </c>
      <c r="DD540" s="2" t="s">
        <v>3</v>
      </c>
      <c r="DE540" s="2" t="s">
        <v>3</v>
      </c>
      <c r="DF540" s="2" t="s">
        <v>3</v>
      </c>
      <c r="DG540" s="2" t="s">
        <v>3</v>
      </c>
      <c r="DH540" s="2" t="s">
        <v>3</v>
      </c>
      <c r="DI540" s="2" t="s">
        <v>3</v>
      </c>
      <c r="DJ540" s="2" t="s">
        <v>3</v>
      </c>
      <c r="DK540" s="2" t="s">
        <v>3</v>
      </c>
      <c r="DL540" s="2" t="s">
        <v>3</v>
      </c>
      <c r="DM540" s="2" t="s">
        <v>3</v>
      </c>
      <c r="DN540" s="2">
        <v>0</v>
      </c>
      <c r="DO540" s="2">
        <v>0</v>
      </c>
      <c r="DP540" s="2">
        <v>1</v>
      </c>
      <c r="DQ540" s="2">
        <v>1</v>
      </c>
      <c r="DR540" s="2"/>
      <c r="DS540" s="2"/>
      <c r="DT540" s="2"/>
      <c r="DU540" s="2">
        <v>1003</v>
      </c>
      <c r="DV540" s="2" t="s">
        <v>574</v>
      </c>
      <c r="DW540" s="2" t="s">
        <v>574</v>
      </c>
      <c r="DX540" s="2">
        <v>1000</v>
      </c>
      <c r="DY540" s="2"/>
      <c r="DZ540" s="2" t="s">
        <v>3</v>
      </c>
      <c r="EA540" s="2" t="s">
        <v>3</v>
      </c>
      <c r="EB540" s="2" t="s">
        <v>3</v>
      </c>
      <c r="EC540" s="2" t="s">
        <v>3</v>
      </c>
      <c r="ED540" s="2"/>
      <c r="EE540" s="2">
        <v>55394001</v>
      </c>
      <c r="EF540" s="2">
        <v>201</v>
      </c>
      <c r="EG540" s="2" t="s">
        <v>576</v>
      </c>
      <c r="EH540" s="2">
        <v>0</v>
      </c>
      <c r="EI540" s="2" t="s">
        <v>3</v>
      </c>
      <c r="EJ540" s="2">
        <v>2</v>
      </c>
      <c r="EK540" s="2">
        <v>1618</v>
      </c>
      <c r="EL540" s="2" t="s">
        <v>577</v>
      </c>
      <c r="EM540" s="2" t="s">
        <v>578</v>
      </c>
      <c r="EN540" s="2"/>
      <c r="EO540" s="2" t="s">
        <v>3</v>
      </c>
      <c r="EP540" s="2"/>
      <c r="EQ540" s="2">
        <v>131072</v>
      </c>
      <c r="ER540" s="2">
        <v>38830.400000000001</v>
      </c>
      <c r="ES540" s="2">
        <v>38830.400000000001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>
        <v>0</v>
      </c>
      <c r="FR540" s="2">
        <v>0</v>
      </c>
      <c r="FS540" s="2">
        <v>0</v>
      </c>
      <c r="FT540" s="2"/>
      <c r="FU540" s="2"/>
      <c r="FV540" s="2"/>
      <c r="FW540" s="2"/>
      <c r="FX540" s="2">
        <v>0</v>
      </c>
      <c r="FY540" s="2">
        <v>0</v>
      </c>
      <c r="FZ540" s="2"/>
      <c r="GA540" s="2" t="s">
        <v>3</v>
      </c>
      <c r="GB540" s="2"/>
      <c r="GC540" s="2"/>
      <c r="GD540" s="2">
        <v>1</v>
      </c>
      <c r="GE540" s="2"/>
      <c r="GF540" s="2">
        <v>-1899583080</v>
      </c>
      <c r="GG540" s="2">
        <v>2</v>
      </c>
      <c r="GH540" s="2">
        <v>1</v>
      </c>
      <c r="GI540" s="2">
        <v>-2</v>
      </c>
      <c r="GJ540" s="2">
        <v>0</v>
      </c>
      <c r="GK540" s="2">
        <v>0</v>
      </c>
      <c r="GL540" s="2">
        <f t="shared" si="561"/>
        <v>0</v>
      </c>
      <c r="GM540" s="2">
        <f t="shared" si="562"/>
        <v>3168.56</v>
      </c>
      <c r="GN540" s="2">
        <f t="shared" si="563"/>
        <v>0</v>
      </c>
      <c r="GO540" s="2">
        <f t="shared" si="564"/>
        <v>3168.56</v>
      </c>
      <c r="GP540" s="2">
        <f t="shared" si="565"/>
        <v>0</v>
      </c>
      <c r="GQ540" s="2"/>
      <c r="GR540" s="2">
        <v>0</v>
      </c>
      <c r="GS540" s="2">
        <v>3</v>
      </c>
      <c r="GT540" s="2">
        <v>0</v>
      </c>
      <c r="GU540" s="2" t="s">
        <v>3</v>
      </c>
      <c r="GV540" s="2">
        <f t="shared" si="566"/>
        <v>0</v>
      </c>
      <c r="GW540" s="2">
        <v>1</v>
      </c>
      <c r="GX540" s="2">
        <f t="shared" si="567"/>
        <v>0</v>
      </c>
      <c r="GY540" s="2"/>
      <c r="GZ540" s="2"/>
      <c r="HA540" s="2">
        <v>0</v>
      </c>
      <c r="HB540" s="2">
        <v>0</v>
      </c>
      <c r="HC540" s="2">
        <f t="shared" si="568"/>
        <v>0</v>
      </c>
      <c r="HD540" s="2"/>
      <c r="HE540" s="2" t="s">
        <v>3</v>
      </c>
      <c r="HF540" s="2" t="s">
        <v>3</v>
      </c>
      <c r="HG540" s="2"/>
      <c r="HH540" s="2"/>
      <c r="HI540" s="2"/>
      <c r="HJ540" s="2"/>
      <c r="HK540" s="2"/>
      <c r="HL540" s="2"/>
      <c r="HM540" s="2" t="s">
        <v>3</v>
      </c>
      <c r="HN540" s="2" t="s">
        <v>3</v>
      </c>
      <c r="HO540" s="2" t="s">
        <v>3</v>
      </c>
      <c r="HP540" s="2" t="s">
        <v>3</v>
      </c>
      <c r="HQ540" s="2" t="s">
        <v>3</v>
      </c>
      <c r="HR540" s="2"/>
      <c r="HS540" s="2">
        <v>0</v>
      </c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>
        <v>0</v>
      </c>
      <c r="IL540" s="2"/>
      <c r="IM540" s="2"/>
      <c r="IN540" s="2"/>
      <c r="IO540" s="2"/>
      <c r="IP540" s="2"/>
      <c r="IQ540" s="2"/>
      <c r="IR540" s="2"/>
      <c r="IS540" s="2"/>
      <c r="IT540" s="2"/>
      <c r="IU540" s="2"/>
    </row>
    <row r="541" spans="1:255" x14ac:dyDescent="0.25">
      <c r="A541" s="3">
        <v>17</v>
      </c>
      <c r="B541" s="3">
        <v>1</v>
      </c>
      <c r="E541" s="3" t="s">
        <v>611</v>
      </c>
      <c r="F541" s="3" t="s">
        <v>612</v>
      </c>
      <c r="G541" s="3" t="s">
        <v>613</v>
      </c>
      <c r="H541" s="3" t="s">
        <v>574</v>
      </c>
      <c r="I541" s="3">
        <f>ROUND(80*1.02/1000,9)</f>
        <v>8.1600000000000006E-2</v>
      </c>
      <c r="J541" s="3">
        <v>0</v>
      </c>
      <c r="K541" s="3">
        <f>ROUND(80*1.02/1000,9)</f>
        <v>8.1600000000000006E-2</v>
      </c>
      <c r="O541" s="3">
        <f t="shared" si="544"/>
        <v>8523.43</v>
      </c>
      <c r="P541" s="3">
        <f t="shared" si="545"/>
        <v>8523.43</v>
      </c>
      <c r="Q541" s="3">
        <f t="shared" si="599"/>
        <v>0</v>
      </c>
      <c r="R541" s="3">
        <f t="shared" si="600"/>
        <v>0</v>
      </c>
      <c r="S541" s="3">
        <f t="shared" si="546"/>
        <v>0</v>
      </c>
      <c r="T541" s="3">
        <f t="shared" si="547"/>
        <v>0</v>
      </c>
      <c r="U541" s="3">
        <f t="shared" si="548"/>
        <v>0</v>
      </c>
      <c r="V541" s="3">
        <f t="shared" si="549"/>
        <v>0</v>
      </c>
      <c r="W541" s="3">
        <f t="shared" si="550"/>
        <v>0</v>
      </c>
      <c r="X541" s="3">
        <f t="shared" si="601"/>
        <v>0</v>
      </c>
      <c r="Y541" s="3">
        <f t="shared" si="602"/>
        <v>0</v>
      </c>
      <c r="AA541" s="3">
        <v>55944370</v>
      </c>
      <c r="AB541" s="3">
        <f t="shared" si="551"/>
        <v>38830.400000000001</v>
      </c>
      <c r="AC541" s="3">
        <f t="shared" si="603"/>
        <v>38830.400000000001</v>
      </c>
      <c r="AD541" s="3">
        <f t="shared" si="604"/>
        <v>0</v>
      </c>
      <c r="AE541" s="3">
        <f t="shared" si="605"/>
        <v>0</v>
      </c>
      <c r="AF541" s="3">
        <f t="shared" si="605"/>
        <v>0</v>
      </c>
      <c r="AG541" s="3">
        <f t="shared" si="552"/>
        <v>0</v>
      </c>
      <c r="AH541" s="3">
        <f t="shared" si="606"/>
        <v>0</v>
      </c>
      <c r="AI541" s="3">
        <f t="shared" si="606"/>
        <v>0</v>
      </c>
      <c r="AJ541" s="3">
        <f t="shared" si="553"/>
        <v>0</v>
      </c>
      <c r="AK541" s="3">
        <v>38830.400000000001</v>
      </c>
      <c r="AL541" s="3">
        <v>38830.400000000001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1</v>
      </c>
      <c r="AW541" s="3">
        <v>1</v>
      </c>
      <c r="AZ541" s="3">
        <v>1</v>
      </c>
      <c r="BA541" s="3">
        <v>1</v>
      </c>
      <c r="BB541" s="3">
        <v>1</v>
      </c>
      <c r="BC541" s="3">
        <v>2.69</v>
      </c>
      <c r="BD541" s="3" t="s">
        <v>3</v>
      </c>
      <c r="BE541" s="3" t="s">
        <v>3</v>
      </c>
      <c r="BF541" s="3" t="s">
        <v>3</v>
      </c>
      <c r="BG541" s="3" t="s">
        <v>3</v>
      </c>
      <c r="BH541" s="3">
        <v>3</v>
      </c>
      <c r="BI541" s="3">
        <v>2</v>
      </c>
      <c r="BJ541" s="3" t="s">
        <v>614</v>
      </c>
      <c r="BM541" s="3">
        <v>1618</v>
      </c>
      <c r="BN541" s="3">
        <v>0</v>
      </c>
      <c r="BO541" s="3" t="s">
        <v>612</v>
      </c>
      <c r="BP541" s="3">
        <v>1</v>
      </c>
      <c r="BQ541" s="3">
        <v>201</v>
      </c>
      <c r="BR541" s="3">
        <v>0</v>
      </c>
      <c r="BS541" s="3">
        <v>1</v>
      </c>
      <c r="BT541" s="3">
        <v>1</v>
      </c>
      <c r="BU541" s="3">
        <v>1</v>
      </c>
      <c r="BV541" s="3">
        <v>1</v>
      </c>
      <c r="BW541" s="3">
        <v>1</v>
      </c>
      <c r="BX541" s="3">
        <v>1</v>
      </c>
      <c r="BY541" s="3" t="s">
        <v>3</v>
      </c>
      <c r="BZ541" s="3">
        <v>0</v>
      </c>
      <c r="CA541" s="3">
        <v>0</v>
      </c>
      <c r="CB541" s="3" t="s">
        <v>3</v>
      </c>
      <c r="CE541" s="3">
        <v>1566</v>
      </c>
      <c r="CF541" s="3">
        <v>0</v>
      </c>
      <c r="CG541" s="3">
        <v>0</v>
      </c>
      <c r="CM541" s="3">
        <v>0</v>
      </c>
      <c r="CN541" s="3" t="s">
        <v>3</v>
      </c>
      <c r="CO541" s="3">
        <v>0</v>
      </c>
      <c r="CP541" s="3">
        <f t="shared" si="554"/>
        <v>8523.43</v>
      </c>
      <c r="CQ541" s="3">
        <f t="shared" si="555"/>
        <v>104453.78</v>
      </c>
      <c r="CR541" s="3">
        <f t="shared" si="607"/>
        <v>0</v>
      </c>
      <c r="CS541" s="3">
        <f t="shared" si="608"/>
        <v>0</v>
      </c>
      <c r="CT541" s="3">
        <f t="shared" si="556"/>
        <v>0</v>
      </c>
      <c r="CU541" s="3">
        <f t="shared" si="557"/>
        <v>0</v>
      </c>
      <c r="CV541" s="3">
        <f t="shared" si="558"/>
        <v>0</v>
      </c>
      <c r="CW541" s="3">
        <f t="shared" si="559"/>
        <v>0</v>
      </c>
      <c r="CX541" s="3">
        <f t="shared" si="560"/>
        <v>0</v>
      </c>
      <c r="CY541" s="3">
        <f t="shared" si="609"/>
        <v>0</v>
      </c>
      <c r="CZ541" s="3">
        <f t="shared" si="610"/>
        <v>0</v>
      </c>
      <c r="DC541" s="3" t="s">
        <v>3</v>
      </c>
      <c r="DD541" s="3" t="s">
        <v>3</v>
      </c>
      <c r="DE541" s="3" t="s">
        <v>3</v>
      </c>
      <c r="DF541" s="3" t="s">
        <v>3</v>
      </c>
      <c r="DG541" s="3" t="s">
        <v>3</v>
      </c>
      <c r="DH541" s="3" t="s">
        <v>3</v>
      </c>
      <c r="DI541" s="3" t="s">
        <v>3</v>
      </c>
      <c r="DJ541" s="3" t="s">
        <v>3</v>
      </c>
      <c r="DK541" s="3" t="s">
        <v>3</v>
      </c>
      <c r="DL541" s="3" t="s">
        <v>3</v>
      </c>
      <c r="DM541" s="3" t="s">
        <v>3</v>
      </c>
      <c r="DN541" s="3">
        <v>0</v>
      </c>
      <c r="DO541" s="3">
        <v>0</v>
      </c>
      <c r="DP541" s="3">
        <v>1</v>
      </c>
      <c r="DQ541" s="3">
        <v>1</v>
      </c>
      <c r="DU541" s="3">
        <v>1003</v>
      </c>
      <c r="DV541" s="3" t="s">
        <v>574</v>
      </c>
      <c r="DW541" s="3" t="s">
        <v>574</v>
      </c>
      <c r="DX541" s="3">
        <v>1000</v>
      </c>
      <c r="DZ541" s="3" t="s">
        <v>3</v>
      </c>
      <c r="EA541" s="3" t="s">
        <v>3</v>
      </c>
      <c r="EB541" s="3" t="s">
        <v>3</v>
      </c>
      <c r="EC541" s="3" t="s">
        <v>3</v>
      </c>
      <c r="EE541" s="3">
        <v>55394001</v>
      </c>
      <c r="EF541" s="3">
        <v>201</v>
      </c>
      <c r="EG541" s="3" t="s">
        <v>576</v>
      </c>
      <c r="EH541" s="3">
        <v>0</v>
      </c>
      <c r="EI541" s="3" t="s">
        <v>3</v>
      </c>
      <c r="EJ541" s="3">
        <v>2</v>
      </c>
      <c r="EK541" s="3">
        <v>1618</v>
      </c>
      <c r="EL541" s="3" t="s">
        <v>577</v>
      </c>
      <c r="EM541" s="3" t="s">
        <v>578</v>
      </c>
      <c r="EO541" s="3" t="s">
        <v>3</v>
      </c>
      <c r="EQ541" s="3">
        <v>131072</v>
      </c>
      <c r="ER541" s="3">
        <v>38830.400000000001</v>
      </c>
      <c r="ES541" s="3">
        <v>38830.400000000001</v>
      </c>
      <c r="ET541" s="3">
        <v>0</v>
      </c>
      <c r="EU541" s="3">
        <v>0</v>
      </c>
      <c r="EV541" s="3">
        <v>0</v>
      </c>
      <c r="EW541" s="3">
        <v>0</v>
      </c>
      <c r="EX541" s="3">
        <v>0</v>
      </c>
      <c r="EY541" s="3">
        <v>0</v>
      </c>
      <c r="FQ541" s="3">
        <v>0</v>
      </c>
      <c r="FR541" s="3">
        <v>0</v>
      </c>
      <c r="FS541" s="3">
        <v>0</v>
      </c>
      <c r="FX541" s="3">
        <v>0</v>
      </c>
      <c r="FY541" s="3">
        <v>0</v>
      </c>
      <c r="GA541" s="3" t="s">
        <v>3</v>
      </c>
      <c r="GD541" s="3">
        <v>1</v>
      </c>
      <c r="GF541" s="3">
        <v>-1899583080</v>
      </c>
      <c r="GG541" s="3">
        <v>2</v>
      </c>
      <c r="GH541" s="3">
        <v>1</v>
      </c>
      <c r="GI541" s="3">
        <v>2</v>
      </c>
      <c r="GJ541" s="3">
        <v>0</v>
      </c>
      <c r="GK541" s="3">
        <v>0</v>
      </c>
      <c r="GL541" s="3">
        <f t="shared" si="561"/>
        <v>0</v>
      </c>
      <c r="GM541" s="3">
        <f t="shared" si="562"/>
        <v>8523.43</v>
      </c>
      <c r="GN541" s="3">
        <f t="shared" si="563"/>
        <v>0</v>
      </c>
      <c r="GO541" s="3">
        <f t="shared" si="564"/>
        <v>8523.43</v>
      </c>
      <c r="GP541" s="3">
        <f t="shared" si="565"/>
        <v>0</v>
      </c>
      <c r="GR541" s="3">
        <v>0</v>
      </c>
      <c r="GS541" s="3">
        <v>3</v>
      </c>
      <c r="GT541" s="3">
        <v>0</v>
      </c>
      <c r="GU541" s="3" t="s">
        <v>3</v>
      </c>
      <c r="GV541" s="3">
        <f t="shared" si="566"/>
        <v>0</v>
      </c>
      <c r="GW541" s="3">
        <v>1</v>
      </c>
      <c r="GX541" s="3">
        <f t="shared" si="567"/>
        <v>0</v>
      </c>
      <c r="HA541" s="3">
        <v>0</v>
      </c>
      <c r="HB541" s="3">
        <v>0</v>
      </c>
      <c r="HC541" s="3">
        <f t="shared" si="568"/>
        <v>0</v>
      </c>
      <c r="HE541" s="3" t="s">
        <v>3</v>
      </c>
      <c r="HF541" s="3" t="s">
        <v>3</v>
      </c>
      <c r="HM541" s="3" t="s">
        <v>3</v>
      </c>
      <c r="HN541" s="3" t="s">
        <v>3</v>
      </c>
      <c r="HO541" s="3" t="s">
        <v>3</v>
      </c>
      <c r="HP541" s="3" t="s">
        <v>3</v>
      </c>
      <c r="HQ541" s="3" t="s">
        <v>3</v>
      </c>
      <c r="HS541" s="3">
        <v>0</v>
      </c>
      <c r="IK541" s="3">
        <v>0</v>
      </c>
    </row>
    <row r="542" spans="1:255" x14ac:dyDescent="0.25">
      <c r="A542" s="2">
        <v>17</v>
      </c>
      <c r="B542" s="2">
        <v>1</v>
      </c>
      <c r="C542" s="2"/>
      <c r="D542" s="2"/>
      <c r="E542" s="2" t="s">
        <v>615</v>
      </c>
      <c r="F542" s="2" t="s">
        <v>616</v>
      </c>
      <c r="G542" s="2" t="s">
        <v>617</v>
      </c>
      <c r="H542" s="2" t="s">
        <v>574</v>
      </c>
      <c r="I542" s="2">
        <f>ROUND(20*1.02/1000,9)</f>
        <v>2.0400000000000001E-2</v>
      </c>
      <c r="J542" s="2">
        <v>0</v>
      </c>
      <c r="K542" s="2">
        <f>ROUND(20*1.02/1000,9)</f>
        <v>2.0400000000000001E-2</v>
      </c>
      <c r="L542" s="2"/>
      <c r="M542" s="2"/>
      <c r="N542" s="2"/>
      <c r="O542" s="2">
        <f t="shared" si="544"/>
        <v>1772.19</v>
      </c>
      <c r="P542" s="2">
        <f t="shared" si="545"/>
        <v>1772.19</v>
      </c>
      <c r="Q542" s="2">
        <f t="shared" si="599"/>
        <v>0</v>
      </c>
      <c r="R542" s="2">
        <f t="shared" si="600"/>
        <v>0</v>
      </c>
      <c r="S542" s="2">
        <f t="shared" si="546"/>
        <v>0</v>
      </c>
      <c r="T542" s="2">
        <f t="shared" si="547"/>
        <v>0</v>
      </c>
      <c r="U542" s="2">
        <f t="shared" si="548"/>
        <v>0</v>
      </c>
      <c r="V542" s="2">
        <f t="shared" si="549"/>
        <v>0</v>
      </c>
      <c r="W542" s="2">
        <f t="shared" si="550"/>
        <v>0</v>
      </c>
      <c r="X542" s="2">
        <f t="shared" si="601"/>
        <v>0</v>
      </c>
      <c r="Y542" s="2">
        <f t="shared" si="602"/>
        <v>0</v>
      </c>
      <c r="Z542" s="2"/>
      <c r="AA542" s="2">
        <v>55944368</v>
      </c>
      <c r="AB542" s="2">
        <f t="shared" si="551"/>
        <v>86872.29</v>
      </c>
      <c r="AC542" s="2">
        <f t="shared" si="603"/>
        <v>86872.29</v>
      </c>
      <c r="AD542" s="2">
        <f t="shared" si="604"/>
        <v>0</v>
      </c>
      <c r="AE542" s="2">
        <f t="shared" si="605"/>
        <v>0</v>
      </c>
      <c r="AF542" s="2">
        <f t="shared" si="605"/>
        <v>0</v>
      </c>
      <c r="AG542" s="2">
        <f t="shared" si="552"/>
        <v>0</v>
      </c>
      <c r="AH542" s="2">
        <f t="shared" si="606"/>
        <v>0</v>
      </c>
      <c r="AI542" s="2">
        <f t="shared" si="606"/>
        <v>0</v>
      </c>
      <c r="AJ542" s="2">
        <f t="shared" si="553"/>
        <v>0</v>
      </c>
      <c r="AK542" s="2">
        <v>86872.29</v>
      </c>
      <c r="AL542" s="2">
        <v>86872.29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1</v>
      </c>
      <c r="AW542" s="2">
        <v>1</v>
      </c>
      <c r="AX542" s="2"/>
      <c r="AY542" s="2"/>
      <c r="AZ542" s="2">
        <v>1</v>
      </c>
      <c r="BA542" s="2">
        <v>1</v>
      </c>
      <c r="BB542" s="2">
        <v>1</v>
      </c>
      <c r="BC542" s="2">
        <v>1</v>
      </c>
      <c r="BD542" s="2" t="s">
        <v>3</v>
      </c>
      <c r="BE542" s="2" t="s">
        <v>3</v>
      </c>
      <c r="BF542" s="2" t="s">
        <v>3</v>
      </c>
      <c r="BG542" s="2" t="s">
        <v>3</v>
      </c>
      <c r="BH542" s="2">
        <v>3</v>
      </c>
      <c r="BI542" s="2">
        <v>2</v>
      </c>
      <c r="BJ542" s="2" t="s">
        <v>618</v>
      </c>
      <c r="BK542" s="2"/>
      <c r="BL542" s="2"/>
      <c r="BM542" s="2">
        <v>1618</v>
      </c>
      <c r="BN542" s="2">
        <v>0</v>
      </c>
      <c r="BO542" s="2" t="s">
        <v>3</v>
      </c>
      <c r="BP542" s="2">
        <v>0</v>
      </c>
      <c r="BQ542" s="2">
        <v>201</v>
      </c>
      <c r="BR542" s="2">
        <v>0</v>
      </c>
      <c r="BS542" s="2">
        <v>1</v>
      </c>
      <c r="BT542" s="2">
        <v>1</v>
      </c>
      <c r="BU542" s="2">
        <v>1</v>
      </c>
      <c r="BV542" s="2">
        <v>1</v>
      </c>
      <c r="BW542" s="2">
        <v>1</v>
      </c>
      <c r="BX542" s="2">
        <v>1</v>
      </c>
      <c r="BY542" s="2" t="s">
        <v>3</v>
      </c>
      <c r="BZ542" s="2">
        <v>0</v>
      </c>
      <c r="CA542" s="2">
        <v>0</v>
      </c>
      <c r="CB542" s="2" t="s">
        <v>3</v>
      </c>
      <c r="CC542" s="2"/>
      <c r="CD542" s="2"/>
      <c r="CE542" s="2">
        <v>1566</v>
      </c>
      <c r="CF542" s="2">
        <v>0</v>
      </c>
      <c r="CG542" s="2">
        <v>0</v>
      </c>
      <c r="CH542" s="2"/>
      <c r="CI542" s="2"/>
      <c r="CJ542" s="2"/>
      <c r="CK542" s="2"/>
      <c r="CL542" s="2"/>
      <c r="CM542" s="2">
        <v>0</v>
      </c>
      <c r="CN542" s="2" t="s">
        <v>3</v>
      </c>
      <c r="CO542" s="2">
        <v>0</v>
      </c>
      <c r="CP542" s="2">
        <f t="shared" si="554"/>
        <v>1772.19</v>
      </c>
      <c r="CQ542" s="2">
        <f t="shared" si="555"/>
        <v>86872.29</v>
      </c>
      <c r="CR542" s="2">
        <f t="shared" si="607"/>
        <v>0</v>
      </c>
      <c r="CS542" s="2">
        <f t="shared" si="608"/>
        <v>0</v>
      </c>
      <c r="CT542" s="2">
        <f t="shared" si="556"/>
        <v>0</v>
      </c>
      <c r="CU542" s="2">
        <f t="shared" si="557"/>
        <v>0</v>
      </c>
      <c r="CV542" s="2">
        <f t="shared" si="558"/>
        <v>0</v>
      </c>
      <c r="CW542" s="2">
        <f t="shared" si="559"/>
        <v>0</v>
      </c>
      <c r="CX542" s="2">
        <f t="shared" si="560"/>
        <v>0</v>
      </c>
      <c r="CY542" s="2">
        <f t="shared" si="609"/>
        <v>0</v>
      </c>
      <c r="CZ542" s="2">
        <f t="shared" si="610"/>
        <v>0</v>
      </c>
      <c r="DA542" s="2"/>
      <c r="DB542" s="2"/>
      <c r="DC542" s="2" t="s">
        <v>3</v>
      </c>
      <c r="DD542" s="2" t="s">
        <v>3</v>
      </c>
      <c r="DE542" s="2" t="s">
        <v>3</v>
      </c>
      <c r="DF542" s="2" t="s">
        <v>3</v>
      </c>
      <c r="DG542" s="2" t="s">
        <v>3</v>
      </c>
      <c r="DH542" s="2" t="s">
        <v>3</v>
      </c>
      <c r="DI542" s="2" t="s">
        <v>3</v>
      </c>
      <c r="DJ542" s="2" t="s">
        <v>3</v>
      </c>
      <c r="DK542" s="2" t="s">
        <v>3</v>
      </c>
      <c r="DL542" s="2" t="s">
        <v>3</v>
      </c>
      <c r="DM542" s="2" t="s">
        <v>3</v>
      </c>
      <c r="DN542" s="2">
        <v>0</v>
      </c>
      <c r="DO542" s="2">
        <v>0</v>
      </c>
      <c r="DP542" s="2">
        <v>1</v>
      </c>
      <c r="DQ542" s="2">
        <v>1</v>
      </c>
      <c r="DR542" s="2"/>
      <c r="DS542" s="2"/>
      <c r="DT542" s="2"/>
      <c r="DU542" s="2">
        <v>1003</v>
      </c>
      <c r="DV542" s="2" t="s">
        <v>574</v>
      </c>
      <c r="DW542" s="2" t="s">
        <v>574</v>
      </c>
      <c r="DX542" s="2">
        <v>1000</v>
      </c>
      <c r="DY542" s="2"/>
      <c r="DZ542" s="2" t="s">
        <v>3</v>
      </c>
      <c r="EA542" s="2" t="s">
        <v>3</v>
      </c>
      <c r="EB542" s="2" t="s">
        <v>3</v>
      </c>
      <c r="EC542" s="2" t="s">
        <v>3</v>
      </c>
      <c r="ED542" s="2"/>
      <c r="EE542" s="2">
        <v>55394001</v>
      </c>
      <c r="EF542" s="2">
        <v>201</v>
      </c>
      <c r="EG542" s="2" t="s">
        <v>576</v>
      </c>
      <c r="EH542" s="2">
        <v>0</v>
      </c>
      <c r="EI542" s="2" t="s">
        <v>3</v>
      </c>
      <c r="EJ542" s="2">
        <v>2</v>
      </c>
      <c r="EK542" s="2">
        <v>1618</v>
      </c>
      <c r="EL542" s="2" t="s">
        <v>577</v>
      </c>
      <c r="EM542" s="2" t="s">
        <v>578</v>
      </c>
      <c r="EN542" s="2"/>
      <c r="EO542" s="2" t="s">
        <v>3</v>
      </c>
      <c r="EP542" s="2"/>
      <c r="EQ542" s="2">
        <v>131072</v>
      </c>
      <c r="ER542" s="2">
        <v>86872.29</v>
      </c>
      <c r="ES542" s="2">
        <v>86872.29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>
        <v>0</v>
      </c>
      <c r="FR542" s="2">
        <v>0</v>
      </c>
      <c r="FS542" s="2">
        <v>0</v>
      </c>
      <c r="FT542" s="2"/>
      <c r="FU542" s="2"/>
      <c r="FV542" s="2"/>
      <c r="FW542" s="2"/>
      <c r="FX542" s="2">
        <v>0</v>
      </c>
      <c r="FY542" s="2">
        <v>0</v>
      </c>
      <c r="FZ542" s="2"/>
      <c r="GA542" s="2" t="s">
        <v>3</v>
      </c>
      <c r="GB542" s="2"/>
      <c r="GC542" s="2"/>
      <c r="GD542" s="2">
        <v>1</v>
      </c>
      <c r="GE542" s="2"/>
      <c r="GF542" s="2">
        <v>-306980831</v>
      </c>
      <c r="GG542" s="2">
        <v>2</v>
      </c>
      <c r="GH542" s="2">
        <v>1</v>
      </c>
      <c r="GI542" s="2">
        <v>-2</v>
      </c>
      <c r="GJ542" s="2">
        <v>0</v>
      </c>
      <c r="GK542" s="2">
        <v>0</v>
      </c>
      <c r="GL542" s="2">
        <f t="shared" si="561"/>
        <v>0</v>
      </c>
      <c r="GM542" s="2">
        <f t="shared" si="562"/>
        <v>1772.19</v>
      </c>
      <c r="GN542" s="2">
        <f t="shared" si="563"/>
        <v>0</v>
      </c>
      <c r="GO542" s="2">
        <f t="shared" si="564"/>
        <v>1772.19</v>
      </c>
      <c r="GP542" s="2">
        <f t="shared" si="565"/>
        <v>0</v>
      </c>
      <c r="GQ542" s="2"/>
      <c r="GR542" s="2">
        <v>0</v>
      </c>
      <c r="GS542" s="2">
        <v>3</v>
      </c>
      <c r="GT542" s="2">
        <v>0</v>
      </c>
      <c r="GU542" s="2" t="s">
        <v>3</v>
      </c>
      <c r="GV542" s="2">
        <f t="shared" si="566"/>
        <v>0</v>
      </c>
      <c r="GW542" s="2">
        <v>1</v>
      </c>
      <c r="GX542" s="2">
        <f t="shared" si="567"/>
        <v>0</v>
      </c>
      <c r="GY542" s="2"/>
      <c r="GZ542" s="2"/>
      <c r="HA542" s="2">
        <v>0</v>
      </c>
      <c r="HB542" s="2">
        <v>0</v>
      </c>
      <c r="HC542" s="2">
        <f t="shared" si="568"/>
        <v>0</v>
      </c>
      <c r="HD542" s="2"/>
      <c r="HE542" s="2" t="s">
        <v>3</v>
      </c>
      <c r="HF542" s="2" t="s">
        <v>3</v>
      </c>
      <c r="HG542" s="2"/>
      <c r="HH542" s="2"/>
      <c r="HI542" s="2"/>
      <c r="HJ542" s="2"/>
      <c r="HK542" s="2"/>
      <c r="HL542" s="2"/>
      <c r="HM542" s="2" t="s">
        <v>3</v>
      </c>
      <c r="HN542" s="2" t="s">
        <v>3</v>
      </c>
      <c r="HO542" s="2" t="s">
        <v>3</v>
      </c>
      <c r="HP542" s="2" t="s">
        <v>3</v>
      </c>
      <c r="HQ542" s="2" t="s">
        <v>3</v>
      </c>
      <c r="HR542" s="2"/>
      <c r="HS542" s="2">
        <v>0</v>
      </c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>
        <v>0</v>
      </c>
      <c r="IL542" s="2"/>
      <c r="IM542" s="2"/>
      <c r="IN542" s="2"/>
      <c r="IO542" s="2"/>
      <c r="IP542" s="2"/>
      <c r="IQ542" s="2"/>
      <c r="IR542" s="2"/>
      <c r="IS542" s="2"/>
      <c r="IT542" s="2"/>
      <c r="IU542" s="2"/>
    </row>
    <row r="543" spans="1:255" x14ac:dyDescent="0.25">
      <c r="A543" s="3">
        <v>17</v>
      </c>
      <c r="B543" s="3">
        <v>1</v>
      </c>
      <c r="E543" s="3" t="s">
        <v>615</v>
      </c>
      <c r="F543" s="3" t="s">
        <v>616</v>
      </c>
      <c r="G543" s="3" t="s">
        <v>617</v>
      </c>
      <c r="H543" s="3" t="s">
        <v>574</v>
      </c>
      <c r="I543" s="3">
        <f>ROUND(20*1.02/1000,9)</f>
        <v>2.0400000000000001E-2</v>
      </c>
      <c r="J543" s="3">
        <v>0</v>
      </c>
      <c r="K543" s="3">
        <f>ROUND(20*1.02/1000,9)</f>
        <v>2.0400000000000001E-2</v>
      </c>
      <c r="O543" s="3">
        <f t="shared" si="544"/>
        <v>4040.59</v>
      </c>
      <c r="P543" s="3">
        <f t="shared" si="545"/>
        <v>4040.59</v>
      </c>
      <c r="Q543" s="3">
        <f t="shared" si="599"/>
        <v>0</v>
      </c>
      <c r="R543" s="3">
        <f t="shared" si="600"/>
        <v>0</v>
      </c>
      <c r="S543" s="3">
        <f t="shared" si="546"/>
        <v>0</v>
      </c>
      <c r="T543" s="3">
        <f t="shared" si="547"/>
        <v>0</v>
      </c>
      <c r="U543" s="3">
        <f t="shared" si="548"/>
        <v>0</v>
      </c>
      <c r="V543" s="3">
        <f t="shared" si="549"/>
        <v>0</v>
      </c>
      <c r="W543" s="3">
        <f t="shared" si="550"/>
        <v>0</v>
      </c>
      <c r="X543" s="3">
        <f t="shared" si="601"/>
        <v>0</v>
      </c>
      <c r="Y543" s="3">
        <f t="shared" si="602"/>
        <v>0</v>
      </c>
      <c r="AA543" s="3">
        <v>55944370</v>
      </c>
      <c r="AB543" s="3">
        <f t="shared" si="551"/>
        <v>86872.29</v>
      </c>
      <c r="AC543" s="3">
        <f t="shared" si="603"/>
        <v>86872.29</v>
      </c>
      <c r="AD543" s="3">
        <f t="shared" si="604"/>
        <v>0</v>
      </c>
      <c r="AE543" s="3">
        <f t="shared" si="605"/>
        <v>0</v>
      </c>
      <c r="AF543" s="3">
        <f t="shared" si="605"/>
        <v>0</v>
      </c>
      <c r="AG543" s="3">
        <f t="shared" si="552"/>
        <v>0</v>
      </c>
      <c r="AH543" s="3">
        <f t="shared" si="606"/>
        <v>0</v>
      </c>
      <c r="AI543" s="3">
        <f t="shared" si="606"/>
        <v>0</v>
      </c>
      <c r="AJ543" s="3">
        <f t="shared" si="553"/>
        <v>0</v>
      </c>
      <c r="AK543" s="3">
        <v>86872.29</v>
      </c>
      <c r="AL543" s="3">
        <v>86872.29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1</v>
      </c>
      <c r="AW543" s="3">
        <v>1</v>
      </c>
      <c r="AZ543" s="3">
        <v>1</v>
      </c>
      <c r="BA543" s="3">
        <v>1</v>
      </c>
      <c r="BB543" s="3">
        <v>1</v>
      </c>
      <c r="BC543" s="3">
        <v>2.2799999999999998</v>
      </c>
      <c r="BD543" s="3" t="s">
        <v>3</v>
      </c>
      <c r="BE543" s="3" t="s">
        <v>3</v>
      </c>
      <c r="BF543" s="3" t="s">
        <v>3</v>
      </c>
      <c r="BG543" s="3" t="s">
        <v>3</v>
      </c>
      <c r="BH543" s="3">
        <v>3</v>
      </c>
      <c r="BI543" s="3">
        <v>2</v>
      </c>
      <c r="BJ543" s="3" t="s">
        <v>618</v>
      </c>
      <c r="BM543" s="3">
        <v>1618</v>
      </c>
      <c r="BN543" s="3">
        <v>0</v>
      </c>
      <c r="BO543" s="3" t="s">
        <v>616</v>
      </c>
      <c r="BP543" s="3">
        <v>1</v>
      </c>
      <c r="BQ543" s="3">
        <v>201</v>
      </c>
      <c r="BR543" s="3">
        <v>0</v>
      </c>
      <c r="BS543" s="3">
        <v>1</v>
      </c>
      <c r="BT543" s="3">
        <v>1</v>
      </c>
      <c r="BU543" s="3">
        <v>1</v>
      </c>
      <c r="BV543" s="3">
        <v>1</v>
      </c>
      <c r="BW543" s="3">
        <v>1</v>
      </c>
      <c r="BX543" s="3">
        <v>1</v>
      </c>
      <c r="BY543" s="3" t="s">
        <v>3</v>
      </c>
      <c r="BZ543" s="3">
        <v>0</v>
      </c>
      <c r="CA543" s="3">
        <v>0</v>
      </c>
      <c r="CB543" s="3" t="s">
        <v>3</v>
      </c>
      <c r="CE543" s="3">
        <v>1566</v>
      </c>
      <c r="CF543" s="3">
        <v>0</v>
      </c>
      <c r="CG543" s="3">
        <v>0</v>
      </c>
      <c r="CM543" s="3">
        <v>0</v>
      </c>
      <c r="CN543" s="3" t="s">
        <v>3</v>
      </c>
      <c r="CO543" s="3">
        <v>0</v>
      </c>
      <c r="CP543" s="3">
        <f t="shared" si="554"/>
        <v>4040.59</v>
      </c>
      <c r="CQ543" s="3">
        <f t="shared" si="555"/>
        <v>198068.82</v>
      </c>
      <c r="CR543" s="3">
        <f t="shared" si="607"/>
        <v>0</v>
      </c>
      <c r="CS543" s="3">
        <f t="shared" si="608"/>
        <v>0</v>
      </c>
      <c r="CT543" s="3">
        <f t="shared" si="556"/>
        <v>0</v>
      </c>
      <c r="CU543" s="3">
        <f t="shared" si="557"/>
        <v>0</v>
      </c>
      <c r="CV543" s="3">
        <f t="shared" si="558"/>
        <v>0</v>
      </c>
      <c r="CW543" s="3">
        <f t="shared" si="559"/>
        <v>0</v>
      </c>
      <c r="CX543" s="3">
        <f t="shared" si="560"/>
        <v>0</v>
      </c>
      <c r="CY543" s="3">
        <f t="shared" si="609"/>
        <v>0</v>
      </c>
      <c r="CZ543" s="3">
        <f t="shared" si="610"/>
        <v>0</v>
      </c>
      <c r="DC543" s="3" t="s">
        <v>3</v>
      </c>
      <c r="DD543" s="3" t="s">
        <v>3</v>
      </c>
      <c r="DE543" s="3" t="s">
        <v>3</v>
      </c>
      <c r="DF543" s="3" t="s">
        <v>3</v>
      </c>
      <c r="DG543" s="3" t="s">
        <v>3</v>
      </c>
      <c r="DH543" s="3" t="s">
        <v>3</v>
      </c>
      <c r="DI543" s="3" t="s">
        <v>3</v>
      </c>
      <c r="DJ543" s="3" t="s">
        <v>3</v>
      </c>
      <c r="DK543" s="3" t="s">
        <v>3</v>
      </c>
      <c r="DL543" s="3" t="s">
        <v>3</v>
      </c>
      <c r="DM543" s="3" t="s">
        <v>3</v>
      </c>
      <c r="DN543" s="3">
        <v>0</v>
      </c>
      <c r="DO543" s="3">
        <v>0</v>
      </c>
      <c r="DP543" s="3">
        <v>1</v>
      </c>
      <c r="DQ543" s="3">
        <v>1</v>
      </c>
      <c r="DU543" s="3">
        <v>1003</v>
      </c>
      <c r="DV543" s="3" t="s">
        <v>574</v>
      </c>
      <c r="DW543" s="3" t="s">
        <v>574</v>
      </c>
      <c r="DX543" s="3">
        <v>1000</v>
      </c>
      <c r="DZ543" s="3" t="s">
        <v>3</v>
      </c>
      <c r="EA543" s="3" t="s">
        <v>3</v>
      </c>
      <c r="EB543" s="3" t="s">
        <v>3</v>
      </c>
      <c r="EC543" s="3" t="s">
        <v>3</v>
      </c>
      <c r="EE543" s="3">
        <v>55394001</v>
      </c>
      <c r="EF543" s="3">
        <v>201</v>
      </c>
      <c r="EG543" s="3" t="s">
        <v>576</v>
      </c>
      <c r="EH543" s="3">
        <v>0</v>
      </c>
      <c r="EI543" s="3" t="s">
        <v>3</v>
      </c>
      <c r="EJ543" s="3">
        <v>2</v>
      </c>
      <c r="EK543" s="3">
        <v>1618</v>
      </c>
      <c r="EL543" s="3" t="s">
        <v>577</v>
      </c>
      <c r="EM543" s="3" t="s">
        <v>578</v>
      </c>
      <c r="EO543" s="3" t="s">
        <v>3</v>
      </c>
      <c r="EQ543" s="3">
        <v>131072</v>
      </c>
      <c r="ER543" s="3">
        <v>86872.29</v>
      </c>
      <c r="ES543" s="3">
        <v>86872.29</v>
      </c>
      <c r="ET543" s="3">
        <v>0</v>
      </c>
      <c r="EU543" s="3">
        <v>0</v>
      </c>
      <c r="EV543" s="3">
        <v>0</v>
      </c>
      <c r="EW543" s="3">
        <v>0</v>
      </c>
      <c r="EX543" s="3">
        <v>0</v>
      </c>
      <c r="EY543" s="3">
        <v>0</v>
      </c>
      <c r="FQ543" s="3">
        <v>0</v>
      </c>
      <c r="FR543" s="3">
        <v>0</v>
      </c>
      <c r="FS543" s="3">
        <v>0</v>
      </c>
      <c r="FX543" s="3">
        <v>0</v>
      </c>
      <c r="FY543" s="3">
        <v>0</v>
      </c>
      <c r="GA543" s="3" t="s">
        <v>3</v>
      </c>
      <c r="GD543" s="3">
        <v>1</v>
      </c>
      <c r="GF543" s="3">
        <v>-306980831</v>
      </c>
      <c r="GG543" s="3">
        <v>2</v>
      </c>
      <c r="GH543" s="3">
        <v>1</v>
      </c>
      <c r="GI543" s="3">
        <v>2</v>
      </c>
      <c r="GJ543" s="3">
        <v>0</v>
      </c>
      <c r="GK543" s="3">
        <v>0</v>
      </c>
      <c r="GL543" s="3">
        <f t="shared" si="561"/>
        <v>0</v>
      </c>
      <c r="GM543" s="3">
        <f t="shared" si="562"/>
        <v>4040.59</v>
      </c>
      <c r="GN543" s="3">
        <f t="shared" si="563"/>
        <v>0</v>
      </c>
      <c r="GO543" s="3">
        <f t="shared" si="564"/>
        <v>4040.59</v>
      </c>
      <c r="GP543" s="3">
        <f t="shared" si="565"/>
        <v>0</v>
      </c>
      <c r="GR543" s="3">
        <v>0</v>
      </c>
      <c r="GS543" s="3">
        <v>3</v>
      </c>
      <c r="GT543" s="3">
        <v>0</v>
      </c>
      <c r="GU543" s="3" t="s">
        <v>3</v>
      </c>
      <c r="GV543" s="3">
        <f t="shared" si="566"/>
        <v>0</v>
      </c>
      <c r="GW543" s="3">
        <v>1</v>
      </c>
      <c r="GX543" s="3">
        <f t="shared" si="567"/>
        <v>0</v>
      </c>
      <c r="HA543" s="3">
        <v>0</v>
      </c>
      <c r="HB543" s="3">
        <v>0</v>
      </c>
      <c r="HC543" s="3">
        <f t="shared" si="568"/>
        <v>0</v>
      </c>
      <c r="HE543" s="3" t="s">
        <v>3</v>
      </c>
      <c r="HF543" s="3" t="s">
        <v>3</v>
      </c>
      <c r="HM543" s="3" t="s">
        <v>3</v>
      </c>
      <c r="HN543" s="3" t="s">
        <v>3</v>
      </c>
      <c r="HO543" s="3" t="s">
        <v>3</v>
      </c>
      <c r="HP543" s="3" t="s">
        <v>3</v>
      </c>
      <c r="HQ543" s="3" t="s">
        <v>3</v>
      </c>
      <c r="HS543" s="3">
        <v>0</v>
      </c>
      <c r="IK543" s="3">
        <v>0</v>
      </c>
    </row>
    <row r="545" spans="1:206" ht="13" x14ac:dyDescent="0.3">
      <c r="A545" s="11">
        <v>51</v>
      </c>
      <c r="B545" s="11">
        <f>B496</f>
        <v>1</v>
      </c>
      <c r="C545" s="11">
        <f>A496</f>
        <v>4</v>
      </c>
      <c r="D545" s="11">
        <f>ROW(A496)</f>
        <v>496</v>
      </c>
      <c r="E545" s="11"/>
      <c r="F545" s="11" t="str">
        <f>IF(F496&lt;&gt;"",F496,"")</f>
        <v>Новый раздел</v>
      </c>
      <c r="G545" s="11" t="str">
        <f>IF(G496&lt;&gt;"",G496,"")</f>
        <v>Кабели и провода</v>
      </c>
      <c r="H545" s="11">
        <v>0</v>
      </c>
      <c r="I545" s="11"/>
      <c r="J545" s="11"/>
      <c r="K545" s="11"/>
      <c r="L545" s="11"/>
      <c r="M545" s="11"/>
      <c r="N545" s="11"/>
      <c r="O545" s="11">
        <f t="shared" ref="O545:T545" si="611">ROUND(AB545,2)</f>
        <v>67110.09</v>
      </c>
      <c r="P545" s="11">
        <f t="shared" si="611"/>
        <v>60716.03</v>
      </c>
      <c r="Q545" s="11">
        <f t="shared" si="611"/>
        <v>264.33</v>
      </c>
      <c r="R545" s="11">
        <f t="shared" si="611"/>
        <v>30.26</v>
      </c>
      <c r="S545" s="11">
        <f t="shared" si="611"/>
        <v>6129.73</v>
      </c>
      <c r="T545" s="11">
        <f t="shared" si="611"/>
        <v>0</v>
      </c>
      <c r="U545" s="11">
        <f>AH545</f>
        <v>496.01038679999988</v>
      </c>
      <c r="V545" s="11">
        <f>AI545</f>
        <v>0</v>
      </c>
      <c r="W545" s="11">
        <f>ROUND(AJ545,2)</f>
        <v>0</v>
      </c>
      <c r="X545" s="11">
        <f>ROUND(AK545,2)</f>
        <v>5975.19</v>
      </c>
      <c r="Y545" s="11">
        <f>ROUND(AL545,2)</f>
        <v>3141.6</v>
      </c>
      <c r="Z545" s="11"/>
      <c r="AA545" s="11"/>
      <c r="AB545" s="11">
        <f>ROUND(SUMIF(AA500:AA543,"=55944368",O500:O543),2)</f>
        <v>67110.09</v>
      </c>
      <c r="AC545" s="11">
        <f>ROUND(SUMIF(AA500:AA543,"=55944368",P500:P543),2)</f>
        <v>60716.03</v>
      </c>
      <c r="AD545" s="11">
        <f>ROUND(SUMIF(AA500:AA543,"=55944368",Q500:Q543),2)</f>
        <v>264.33</v>
      </c>
      <c r="AE545" s="11">
        <f>ROUND(SUMIF(AA500:AA543,"=55944368",R500:R543),2)</f>
        <v>30.26</v>
      </c>
      <c r="AF545" s="11">
        <f>ROUND(SUMIF(AA500:AA543,"=55944368",S500:S543),2)</f>
        <v>6129.73</v>
      </c>
      <c r="AG545" s="11">
        <f>ROUND(SUMIF(AA500:AA543,"=55944368",T500:T543),2)</f>
        <v>0</v>
      </c>
      <c r="AH545" s="11">
        <f>SUMIF(AA500:AA543,"=55944368",U500:U543)</f>
        <v>496.01038679999988</v>
      </c>
      <c r="AI545" s="11">
        <f>SUMIF(AA500:AA543,"=55944368",V500:V543)</f>
        <v>0</v>
      </c>
      <c r="AJ545" s="11">
        <f>ROUND(SUMIF(AA500:AA543,"=55944368",W500:W543),2)</f>
        <v>0</v>
      </c>
      <c r="AK545" s="11">
        <f>ROUND(SUMIF(AA500:AA543,"=55944368",X500:X543),2)</f>
        <v>5975.19</v>
      </c>
      <c r="AL545" s="11">
        <f>ROUND(SUMIF(AA500:AA543,"=55944368",Y500:Y543),2)</f>
        <v>3141.6</v>
      </c>
      <c r="AM545" s="11"/>
      <c r="AN545" s="11"/>
      <c r="AO545" s="11">
        <f t="shared" ref="AO545:BD545" si="612">ROUND(BX545,2)</f>
        <v>0</v>
      </c>
      <c r="AP545" s="11">
        <f t="shared" si="612"/>
        <v>0</v>
      </c>
      <c r="AQ545" s="11">
        <f t="shared" si="612"/>
        <v>0</v>
      </c>
      <c r="AR545" s="11">
        <f t="shared" si="612"/>
        <v>76226.880000000005</v>
      </c>
      <c r="AS545" s="11">
        <f t="shared" si="612"/>
        <v>0</v>
      </c>
      <c r="AT545" s="11">
        <f t="shared" si="612"/>
        <v>76226.880000000005</v>
      </c>
      <c r="AU545" s="11">
        <f t="shared" si="612"/>
        <v>0</v>
      </c>
      <c r="AV545" s="11">
        <f t="shared" si="612"/>
        <v>60716.03</v>
      </c>
      <c r="AW545" s="11">
        <f t="shared" si="612"/>
        <v>60716.03</v>
      </c>
      <c r="AX545" s="11">
        <f t="shared" si="612"/>
        <v>0</v>
      </c>
      <c r="AY545" s="11">
        <f t="shared" si="612"/>
        <v>60716.03</v>
      </c>
      <c r="AZ545" s="11">
        <f t="shared" si="612"/>
        <v>0</v>
      </c>
      <c r="BA545" s="11">
        <f t="shared" si="612"/>
        <v>0</v>
      </c>
      <c r="BB545" s="11">
        <f t="shared" si="612"/>
        <v>0</v>
      </c>
      <c r="BC545" s="11">
        <f t="shared" si="612"/>
        <v>0</v>
      </c>
      <c r="BD545" s="11">
        <f t="shared" si="612"/>
        <v>0</v>
      </c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>
        <f>ROUND(SUMIF(AA500:AA543,"=55944368",FQ500:FQ543),2)</f>
        <v>0</v>
      </c>
      <c r="BY545" s="11">
        <f>ROUND(SUMIF(AA500:AA543,"=55944368",FR500:FR543),2)</f>
        <v>0</v>
      </c>
      <c r="BZ545" s="11">
        <f>ROUND(SUMIF(AA500:AA543,"=55944368",GL500:GL543),2)</f>
        <v>0</v>
      </c>
      <c r="CA545" s="11">
        <f>ROUND(SUMIF(AA500:AA543,"=55944368",GM500:GM543),2)</f>
        <v>76226.880000000005</v>
      </c>
      <c r="CB545" s="11">
        <f>ROUND(SUMIF(AA500:AA543,"=55944368",GN500:GN543),2)</f>
        <v>0</v>
      </c>
      <c r="CC545" s="11">
        <f>ROUND(SUMIF(AA500:AA543,"=55944368",GO500:GO543),2)</f>
        <v>76226.880000000005</v>
      </c>
      <c r="CD545" s="11">
        <f>ROUND(SUMIF(AA500:AA543,"=55944368",GP500:GP543),2)</f>
        <v>0</v>
      </c>
      <c r="CE545" s="11">
        <f>AC545-BX545</f>
        <v>60716.03</v>
      </c>
      <c r="CF545" s="11">
        <f>AC545-BY545</f>
        <v>60716.03</v>
      </c>
      <c r="CG545" s="11">
        <f>BX545-BZ545</f>
        <v>0</v>
      </c>
      <c r="CH545" s="11">
        <f>AC545-BX545-BY545+BZ545</f>
        <v>60716.03</v>
      </c>
      <c r="CI545" s="11">
        <f>BY545-BZ545</f>
        <v>0</v>
      </c>
      <c r="CJ545" s="11">
        <f>ROUND(SUMIF(AA500:AA543,"=55944368",GX500:GX543),2)</f>
        <v>0</v>
      </c>
      <c r="CK545" s="11">
        <f>ROUND(SUMIF(AA500:AA543,"=55944368",GY500:GY543),2)</f>
        <v>0</v>
      </c>
      <c r="CL545" s="11">
        <f>ROUND(SUMIF(AA500:AA543,"=55944368",GZ500:GZ543),2)</f>
        <v>0</v>
      </c>
      <c r="CM545" s="11">
        <f>ROUND(SUMIF(AA500:AA543,"=55944368",HD500:HD543),2)</f>
        <v>0</v>
      </c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2">
        <f t="shared" ref="DG545:DL545" si="613">ROUND(DT545,2)</f>
        <v>834229.41</v>
      </c>
      <c r="DH545" s="12">
        <f t="shared" si="613"/>
        <v>484780.16</v>
      </c>
      <c r="DI545" s="12">
        <f t="shared" si="613"/>
        <v>4038.96</v>
      </c>
      <c r="DJ545" s="12">
        <f t="shared" si="613"/>
        <v>1705.16</v>
      </c>
      <c r="DK545" s="12">
        <f t="shared" si="613"/>
        <v>345410.29</v>
      </c>
      <c r="DL545" s="12">
        <f t="shared" si="613"/>
        <v>0</v>
      </c>
      <c r="DM545" s="12">
        <f>DZ545</f>
        <v>496.01038679999988</v>
      </c>
      <c r="DN545" s="12">
        <f>EA545</f>
        <v>0</v>
      </c>
      <c r="DO545" s="12">
        <f>ROUND(EB545,2)</f>
        <v>0</v>
      </c>
      <c r="DP545" s="12">
        <f>ROUND(EC545,2)</f>
        <v>336701.99</v>
      </c>
      <c r="DQ545" s="12">
        <f>ROUND(ED545,2)</f>
        <v>177028.88</v>
      </c>
      <c r="DR545" s="12"/>
      <c r="DS545" s="12"/>
      <c r="DT545" s="12">
        <f>ROUND(SUMIF(AA500:AA543,"=55944370",O500:O543),2)</f>
        <v>834229.41</v>
      </c>
      <c r="DU545" s="12">
        <f>ROUND(SUMIF(AA500:AA543,"=55944370",P500:P543),2)</f>
        <v>484780.16</v>
      </c>
      <c r="DV545" s="12">
        <f>ROUND(SUMIF(AA500:AA543,"=55944370",Q500:Q543),2)</f>
        <v>4038.96</v>
      </c>
      <c r="DW545" s="12">
        <f>ROUND(SUMIF(AA500:AA543,"=55944370",R500:R543),2)</f>
        <v>1705.16</v>
      </c>
      <c r="DX545" s="12">
        <f>ROUND(SUMIF(AA500:AA543,"=55944370",S500:S543),2)</f>
        <v>345410.29</v>
      </c>
      <c r="DY545" s="12">
        <f>ROUND(SUMIF(AA500:AA543,"=55944370",T500:T543),2)</f>
        <v>0</v>
      </c>
      <c r="DZ545" s="12">
        <f>SUMIF(AA500:AA543,"=55944370",U500:U543)</f>
        <v>496.01038679999988</v>
      </c>
      <c r="EA545" s="12">
        <f>SUMIF(AA500:AA543,"=55944370",V500:V543)</f>
        <v>0</v>
      </c>
      <c r="EB545" s="12">
        <f>ROUND(SUMIF(AA500:AA543,"=55944370",W500:W543),2)</f>
        <v>0</v>
      </c>
      <c r="EC545" s="12">
        <f>ROUND(SUMIF(AA500:AA543,"=55944370",X500:X543),2)</f>
        <v>336701.99</v>
      </c>
      <c r="ED545" s="12">
        <f>ROUND(SUMIF(AA500:AA543,"=55944370",Y500:Y543),2)</f>
        <v>177028.88</v>
      </c>
      <c r="EE545" s="12"/>
      <c r="EF545" s="12"/>
      <c r="EG545" s="12">
        <f t="shared" ref="EG545:EV545" si="614">ROUND(FP545,2)</f>
        <v>0</v>
      </c>
      <c r="EH545" s="12">
        <f t="shared" si="614"/>
        <v>0</v>
      </c>
      <c r="EI545" s="12">
        <f t="shared" si="614"/>
        <v>0</v>
      </c>
      <c r="EJ545" s="12">
        <f t="shared" si="614"/>
        <v>1347960.28</v>
      </c>
      <c r="EK545" s="12">
        <f t="shared" si="614"/>
        <v>0</v>
      </c>
      <c r="EL545" s="12">
        <f t="shared" si="614"/>
        <v>1347960.28</v>
      </c>
      <c r="EM545" s="12">
        <f t="shared" si="614"/>
        <v>0</v>
      </c>
      <c r="EN545" s="12">
        <f t="shared" si="614"/>
        <v>484780.16</v>
      </c>
      <c r="EO545" s="12">
        <f t="shared" si="614"/>
        <v>484780.16</v>
      </c>
      <c r="EP545" s="12">
        <f t="shared" si="614"/>
        <v>0</v>
      </c>
      <c r="EQ545" s="12">
        <f t="shared" si="614"/>
        <v>484780.16</v>
      </c>
      <c r="ER545" s="12">
        <f t="shared" si="614"/>
        <v>0</v>
      </c>
      <c r="ES545" s="12">
        <f t="shared" si="614"/>
        <v>0</v>
      </c>
      <c r="ET545" s="12">
        <f t="shared" si="614"/>
        <v>0</v>
      </c>
      <c r="EU545" s="12">
        <f t="shared" si="614"/>
        <v>0</v>
      </c>
      <c r="EV545" s="12">
        <f t="shared" si="614"/>
        <v>0</v>
      </c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>
        <f>ROUND(SUMIF(AA500:AA543,"=55944370",FQ500:FQ543),2)</f>
        <v>0</v>
      </c>
      <c r="FQ545" s="12">
        <f>ROUND(SUMIF(AA500:AA543,"=55944370",FR500:FR543),2)</f>
        <v>0</v>
      </c>
      <c r="FR545" s="12">
        <f>ROUND(SUMIF(AA500:AA543,"=55944370",GL500:GL543),2)</f>
        <v>0</v>
      </c>
      <c r="FS545" s="12">
        <f>ROUND(SUMIF(AA500:AA543,"=55944370",GM500:GM543),2)</f>
        <v>1347960.28</v>
      </c>
      <c r="FT545" s="12">
        <f>ROUND(SUMIF(AA500:AA543,"=55944370",GN500:GN543),2)</f>
        <v>0</v>
      </c>
      <c r="FU545" s="12">
        <f>ROUND(SUMIF(AA500:AA543,"=55944370",GO500:GO543),2)</f>
        <v>1347960.28</v>
      </c>
      <c r="FV545" s="12">
        <f>ROUND(SUMIF(AA500:AA543,"=55944370",GP500:GP543),2)</f>
        <v>0</v>
      </c>
      <c r="FW545" s="12">
        <f>DU545-FP545</f>
        <v>484780.16</v>
      </c>
      <c r="FX545" s="12">
        <f>DU545-FQ545</f>
        <v>484780.16</v>
      </c>
      <c r="FY545" s="12">
        <f>FP545-FR545</f>
        <v>0</v>
      </c>
      <c r="FZ545" s="12">
        <f>DU545-FP545-FQ545+FR545</f>
        <v>484780.16</v>
      </c>
      <c r="GA545" s="12">
        <f>FQ545-FR545</f>
        <v>0</v>
      </c>
      <c r="GB545" s="12">
        <f>ROUND(SUMIF(AA500:AA543,"=55944370",GX500:GX543),2)</f>
        <v>0</v>
      </c>
      <c r="GC545" s="12">
        <f>ROUND(SUMIF(AA500:AA543,"=55944370",GY500:GY543),2)</f>
        <v>0</v>
      </c>
      <c r="GD545" s="12">
        <f>ROUND(SUMIF(AA500:AA543,"=55944370",GZ500:GZ543),2)</f>
        <v>0</v>
      </c>
      <c r="GE545" s="12">
        <f>ROUND(SUMIF(AA500:AA543,"=55944370",HD500:HD543),2)</f>
        <v>0</v>
      </c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>
        <v>0</v>
      </c>
    </row>
    <row r="547" spans="1:206" ht="13" x14ac:dyDescent="0.3">
      <c r="A547" s="13">
        <v>50</v>
      </c>
      <c r="B547" s="13">
        <v>0</v>
      </c>
      <c r="C547" s="13">
        <v>0</v>
      </c>
      <c r="D547" s="13">
        <v>1</v>
      </c>
      <c r="E547" s="13">
        <v>201</v>
      </c>
      <c r="F547" s="13">
        <f>ROUND(Source!O545,O547)</f>
        <v>67110.09</v>
      </c>
      <c r="G547" s="13" t="s">
        <v>151</v>
      </c>
      <c r="H547" s="13" t="s">
        <v>152</v>
      </c>
      <c r="I547" s="13"/>
      <c r="J547" s="13"/>
      <c r="K547" s="13">
        <v>201</v>
      </c>
      <c r="L547" s="13">
        <v>1</v>
      </c>
      <c r="M547" s="13">
        <v>3</v>
      </c>
      <c r="N547" s="13" t="s">
        <v>3</v>
      </c>
      <c r="O547" s="13">
        <v>2</v>
      </c>
      <c r="P547" s="13">
        <f>ROUND(Source!DG545,O547)</f>
        <v>834229.41</v>
      </c>
      <c r="Q547" s="13"/>
      <c r="R547" s="13"/>
      <c r="S547" s="13"/>
      <c r="T547" s="13"/>
      <c r="U547" s="13"/>
      <c r="V547" s="13"/>
      <c r="W547" s="13">
        <v>67110.09</v>
      </c>
      <c r="X547" s="13">
        <v>1</v>
      </c>
      <c r="Y547" s="13">
        <v>67110.09</v>
      </c>
      <c r="Z547" s="13">
        <v>834229.41</v>
      </c>
      <c r="AA547" s="13">
        <v>1</v>
      </c>
      <c r="AB547" s="13">
        <v>834229.41</v>
      </c>
    </row>
    <row r="548" spans="1:206" ht="13" x14ac:dyDescent="0.3">
      <c r="A548" s="13">
        <v>50</v>
      </c>
      <c r="B548" s="13">
        <v>0</v>
      </c>
      <c r="C548" s="13">
        <v>0</v>
      </c>
      <c r="D548" s="13">
        <v>1</v>
      </c>
      <c r="E548" s="13">
        <v>202</v>
      </c>
      <c r="F548" s="13">
        <f>ROUND(Source!P545,O548)</f>
        <v>60716.03</v>
      </c>
      <c r="G548" s="13" t="s">
        <v>153</v>
      </c>
      <c r="H548" s="13" t="s">
        <v>154</v>
      </c>
      <c r="I548" s="13"/>
      <c r="J548" s="13"/>
      <c r="K548" s="13">
        <v>202</v>
      </c>
      <c r="L548" s="13">
        <v>2</v>
      </c>
      <c r="M548" s="13">
        <v>3</v>
      </c>
      <c r="N548" s="13" t="s">
        <v>3</v>
      </c>
      <c r="O548" s="13">
        <v>2</v>
      </c>
      <c r="P548" s="13">
        <f>ROUND(Source!DH545,O548)</f>
        <v>484780.16</v>
      </c>
      <c r="Q548" s="13"/>
      <c r="R548" s="13"/>
      <c r="S548" s="13"/>
      <c r="T548" s="13"/>
      <c r="U548" s="13"/>
      <c r="V548" s="13"/>
      <c r="W548" s="13">
        <v>60716.03</v>
      </c>
      <c r="X548" s="13">
        <v>1</v>
      </c>
      <c r="Y548" s="13">
        <v>60716.03</v>
      </c>
      <c r="Z548" s="13">
        <v>484780.16</v>
      </c>
      <c r="AA548" s="13">
        <v>1</v>
      </c>
      <c r="AB548" s="13">
        <v>484780.16</v>
      </c>
    </row>
    <row r="549" spans="1:206" ht="13" x14ac:dyDescent="0.3">
      <c r="A549" s="13">
        <v>50</v>
      </c>
      <c r="B549" s="13">
        <v>0</v>
      </c>
      <c r="C549" s="13">
        <v>0</v>
      </c>
      <c r="D549" s="13">
        <v>1</v>
      </c>
      <c r="E549" s="13">
        <v>222</v>
      </c>
      <c r="F549" s="13">
        <f>ROUND(Source!AO545,O549)</f>
        <v>0</v>
      </c>
      <c r="G549" s="13" t="s">
        <v>155</v>
      </c>
      <c r="H549" s="13" t="s">
        <v>156</v>
      </c>
      <c r="I549" s="13"/>
      <c r="J549" s="13"/>
      <c r="K549" s="13">
        <v>222</v>
      </c>
      <c r="L549" s="13">
        <v>3</v>
      </c>
      <c r="M549" s="13">
        <v>3</v>
      </c>
      <c r="N549" s="13" t="s">
        <v>3</v>
      </c>
      <c r="O549" s="13">
        <v>2</v>
      </c>
      <c r="P549" s="13">
        <f>ROUND(Source!EG545,O549)</f>
        <v>0</v>
      </c>
      <c r="Q549" s="13"/>
      <c r="R549" s="13"/>
      <c r="S549" s="13"/>
      <c r="T549" s="13"/>
      <c r="U549" s="13"/>
      <c r="V549" s="13"/>
      <c r="W549" s="13">
        <v>0</v>
      </c>
      <c r="X549" s="13">
        <v>1</v>
      </c>
      <c r="Y549" s="13">
        <v>0</v>
      </c>
      <c r="Z549" s="13">
        <v>0</v>
      </c>
      <c r="AA549" s="13">
        <v>1</v>
      </c>
      <c r="AB549" s="13">
        <v>0</v>
      </c>
    </row>
    <row r="550" spans="1:206" ht="13" x14ac:dyDescent="0.3">
      <c r="A550" s="13">
        <v>50</v>
      </c>
      <c r="B550" s="13">
        <v>0</v>
      </c>
      <c r="C550" s="13">
        <v>0</v>
      </c>
      <c r="D550" s="13">
        <v>1</v>
      </c>
      <c r="E550" s="13">
        <v>225</v>
      </c>
      <c r="F550" s="13">
        <f>ROUND(Source!AV545,O550)</f>
        <v>60716.03</v>
      </c>
      <c r="G550" s="13" t="s">
        <v>157</v>
      </c>
      <c r="H550" s="13" t="s">
        <v>158</v>
      </c>
      <c r="I550" s="13"/>
      <c r="J550" s="13"/>
      <c r="K550" s="13">
        <v>225</v>
      </c>
      <c r="L550" s="13">
        <v>4</v>
      </c>
      <c r="M550" s="13">
        <v>3</v>
      </c>
      <c r="N550" s="13" t="s">
        <v>3</v>
      </c>
      <c r="O550" s="13">
        <v>2</v>
      </c>
      <c r="P550" s="13">
        <f>ROUND(Source!EN545,O550)</f>
        <v>484780.16</v>
      </c>
      <c r="Q550" s="13"/>
      <c r="R550" s="13"/>
      <c r="S550" s="13"/>
      <c r="T550" s="13"/>
      <c r="U550" s="13"/>
      <c r="V550" s="13"/>
      <c r="W550" s="13">
        <v>60716.03</v>
      </c>
      <c r="X550" s="13">
        <v>1</v>
      </c>
      <c r="Y550" s="13">
        <v>60716.03</v>
      </c>
      <c r="Z550" s="13">
        <v>484780.16</v>
      </c>
      <c r="AA550" s="13">
        <v>1</v>
      </c>
      <c r="AB550" s="13">
        <v>484780.16</v>
      </c>
    </row>
    <row r="551" spans="1:206" ht="13" x14ac:dyDescent="0.3">
      <c r="A551" s="13">
        <v>50</v>
      </c>
      <c r="B551" s="13">
        <v>0</v>
      </c>
      <c r="C551" s="13">
        <v>0</v>
      </c>
      <c r="D551" s="13">
        <v>1</v>
      </c>
      <c r="E551" s="13">
        <v>226</v>
      </c>
      <c r="F551" s="13">
        <f>ROUND(Source!AW545,O551)</f>
        <v>60716.03</v>
      </c>
      <c r="G551" s="13" t="s">
        <v>159</v>
      </c>
      <c r="H551" s="13" t="s">
        <v>160</v>
      </c>
      <c r="I551" s="13"/>
      <c r="J551" s="13"/>
      <c r="K551" s="13">
        <v>226</v>
      </c>
      <c r="L551" s="13">
        <v>5</v>
      </c>
      <c r="M551" s="13">
        <v>3</v>
      </c>
      <c r="N551" s="13" t="s">
        <v>3</v>
      </c>
      <c r="O551" s="13">
        <v>2</v>
      </c>
      <c r="P551" s="13">
        <f>ROUND(Source!EO545,O551)</f>
        <v>484780.16</v>
      </c>
      <c r="Q551" s="13"/>
      <c r="R551" s="13"/>
      <c r="S551" s="13"/>
      <c r="T551" s="13"/>
      <c r="U551" s="13"/>
      <c r="V551" s="13"/>
      <c r="W551" s="13">
        <v>60716.03</v>
      </c>
      <c r="X551" s="13">
        <v>1</v>
      </c>
      <c r="Y551" s="13">
        <v>60716.03</v>
      </c>
      <c r="Z551" s="13">
        <v>484780.16</v>
      </c>
      <c r="AA551" s="13">
        <v>1</v>
      </c>
      <c r="AB551" s="13">
        <v>484780.16</v>
      </c>
    </row>
    <row r="552" spans="1:206" ht="13" x14ac:dyDescent="0.3">
      <c r="A552" s="13">
        <v>50</v>
      </c>
      <c r="B552" s="13">
        <v>0</v>
      </c>
      <c r="C552" s="13">
        <v>0</v>
      </c>
      <c r="D552" s="13">
        <v>1</v>
      </c>
      <c r="E552" s="13">
        <v>227</v>
      </c>
      <c r="F552" s="13">
        <f>ROUND(Source!AX545,O552)</f>
        <v>0</v>
      </c>
      <c r="G552" s="13" t="s">
        <v>161</v>
      </c>
      <c r="H552" s="13" t="s">
        <v>162</v>
      </c>
      <c r="I552" s="13"/>
      <c r="J552" s="13"/>
      <c r="K552" s="13">
        <v>227</v>
      </c>
      <c r="L552" s="13">
        <v>6</v>
      </c>
      <c r="M552" s="13">
        <v>3</v>
      </c>
      <c r="N552" s="13" t="s">
        <v>3</v>
      </c>
      <c r="O552" s="13">
        <v>2</v>
      </c>
      <c r="P552" s="13">
        <f>ROUND(Source!EP545,O552)</f>
        <v>0</v>
      </c>
      <c r="Q552" s="13"/>
      <c r="R552" s="13"/>
      <c r="S552" s="13"/>
      <c r="T552" s="13"/>
      <c r="U552" s="13"/>
      <c r="V552" s="13"/>
      <c r="W552" s="13">
        <v>0</v>
      </c>
      <c r="X552" s="13">
        <v>1</v>
      </c>
      <c r="Y552" s="13">
        <v>0</v>
      </c>
      <c r="Z552" s="13">
        <v>0</v>
      </c>
      <c r="AA552" s="13">
        <v>1</v>
      </c>
      <c r="AB552" s="13">
        <v>0</v>
      </c>
    </row>
    <row r="553" spans="1:206" ht="13" x14ac:dyDescent="0.3">
      <c r="A553" s="13">
        <v>50</v>
      </c>
      <c r="B553" s="13">
        <v>0</v>
      </c>
      <c r="C553" s="13">
        <v>0</v>
      </c>
      <c r="D553" s="13">
        <v>1</v>
      </c>
      <c r="E553" s="13">
        <v>228</v>
      </c>
      <c r="F553" s="13">
        <f>ROUND(Source!AY545,O553)</f>
        <v>60716.03</v>
      </c>
      <c r="G553" s="13" t="s">
        <v>163</v>
      </c>
      <c r="H553" s="13" t="s">
        <v>164</v>
      </c>
      <c r="I553" s="13"/>
      <c r="J553" s="13"/>
      <c r="K553" s="13">
        <v>228</v>
      </c>
      <c r="L553" s="13">
        <v>7</v>
      </c>
      <c r="M553" s="13">
        <v>3</v>
      </c>
      <c r="N553" s="13" t="s">
        <v>3</v>
      </c>
      <c r="O553" s="13">
        <v>2</v>
      </c>
      <c r="P553" s="13">
        <f>ROUND(Source!EQ545,O553)</f>
        <v>484780.16</v>
      </c>
      <c r="Q553" s="13"/>
      <c r="R553" s="13"/>
      <c r="S553" s="13"/>
      <c r="T553" s="13"/>
      <c r="U553" s="13"/>
      <c r="V553" s="13"/>
      <c r="W553" s="13">
        <v>60716.03</v>
      </c>
      <c r="X553" s="13">
        <v>1</v>
      </c>
      <c r="Y553" s="13">
        <v>60716.03</v>
      </c>
      <c r="Z553" s="13">
        <v>484780.16</v>
      </c>
      <c r="AA553" s="13">
        <v>1</v>
      </c>
      <c r="AB553" s="13">
        <v>484780.16</v>
      </c>
    </row>
    <row r="554" spans="1:206" ht="13" x14ac:dyDescent="0.3">
      <c r="A554" s="13">
        <v>50</v>
      </c>
      <c r="B554" s="13">
        <v>0</v>
      </c>
      <c r="C554" s="13">
        <v>0</v>
      </c>
      <c r="D554" s="13">
        <v>1</v>
      </c>
      <c r="E554" s="13">
        <v>216</v>
      </c>
      <c r="F554" s="13">
        <f>ROUND(Source!AP545,O554)</f>
        <v>0</v>
      </c>
      <c r="G554" s="13" t="s">
        <v>165</v>
      </c>
      <c r="H554" s="13" t="s">
        <v>166</v>
      </c>
      <c r="I554" s="13"/>
      <c r="J554" s="13"/>
      <c r="K554" s="13">
        <v>216</v>
      </c>
      <c r="L554" s="13">
        <v>8</v>
      </c>
      <c r="M554" s="13">
        <v>3</v>
      </c>
      <c r="N554" s="13" t="s">
        <v>3</v>
      </c>
      <c r="O554" s="13">
        <v>2</v>
      </c>
      <c r="P554" s="13">
        <f>ROUND(Source!EH545,O554)</f>
        <v>0</v>
      </c>
      <c r="Q554" s="13"/>
      <c r="R554" s="13"/>
      <c r="S554" s="13"/>
      <c r="T554" s="13"/>
      <c r="U554" s="13"/>
      <c r="V554" s="13"/>
      <c r="W554" s="13">
        <v>0</v>
      </c>
      <c r="X554" s="13">
        <v>1</v>
      </c>
      <c r="Y554" s="13">
        <v>0</v>
      </c>
      <c r="Z554" s="13">
        <v>0</v>
      </c>
      <c r="AA554" s="13">
        <v>1</v>
      </c>
      <c r="AB554" s="13">
        <v>0</v>
      </c>
    </row>
    <row r="555" spans="1:206" ht="13" x14ac:dyDescent="0.3">
      <c r="A555" s="13">
        <v>50</v>
      </c>
      <c r="B555" s="13">
        <v>0</v>
      </c>
      <c r="C555" s="13">
        <v>0</v>
      </c>
      <c r="D555" s="13">
        <v>1</v>
      </c>
      <c r="E555" s="13">
        <v>223</v>
      </c>
      <c r="F555" s="13">
        <f>ROUND(Source!AQ545,O555)</f>
        <v>0</v>
      </c>
      <c r="G555" s="13" t="s">
        <v>167</v>
      </c>
      <c r="H555" s="13" t="s">
        <v>168</v>
      </c>
      <c r="I555" s="13"/>
      <c r="J555" s="13"/>
      <c r="K555" s="13">
        <v>223</v>
      </c>
      <c r="L555" s="13">
        <v>9</v>
      </c>
      <c r="M555" s="13">
        <v>3</v>
      </c>
      <c r="N555" s="13" t="s">
        <v>3</v>
      </c>
      <c r="O555" s="13">
        <v>2</v>
      </c>
      <c r="P555" s="13">
        <f>ROUND(Source!EI545,O555)</f>
        <v>0</v>
      </c>
      <c r="Q555" s="13"/>
      <c r="R555" s="13"/>
      <c r="S555" s="13"/>
      <c r="T555" s="13"/>
      <c r="U555" s="13"/>
      <c r="V555" s="13"/>
      <c r="W555" s="13">
        <v>0</v>
      </c>
      <c r="X555" s="13">
        <v>1</v>
      </c>
      <c r="Y555" s="13">
        <v>0</v>
      </c>
      <c r="Z555" s="13">
        <v>0</v>
      </c>
      <c r="AA555" s="13">
        <v>1</v>
      </c>
      <c r="AB555" s="13">
        <v>0</v>
      </c>
    </row>
    <row r="556" spans="1:206" ht="13" x14ac:dyDescent="0.3">
      <c r="A556" s="13">
        <v>50</v>
      </c>
      <c r="B556" s="13">
        <v>0</v>
      </c>
      <c r="C556" s="13">
        <v>0</v>
      </c>
      <c r="D556" s="13">
        <v>1</v>
      </c>
      <c r="E556" s="13">
        <v>229</v>
      </c>
      <c r="F556" s="13">
        <f>ROUND(Source!AZ545,O556)</f>
        <v>0</v>
      </c>
      <c r="G556" s="13" t="s">
        <v>169</v>
      </c>
      <c r="H556" s="13" t="s">
        <v>170</v>
      </c>
      <c r="I556" s="13"/>
      <c r="J556" s="13"/>
      <c r="K556" s="13">
        <v>229</v>
      </c>
      <c r="L556" s="13">
        <v>10</v>
      </c>
      <c r="M556" s="13">
        <v>3</v>
      </c>
      <c r="N556" s="13" t="s">
        <v>3</v>
      </c>
      <c r="O556" s="13">
        <v>2</v>
      </c>
      <c r="P556" s="13">
        <f>ROUND(Source!ER545,O556)</f>
        <v>0</v>
      </c>
      <c r="Q556" s="13"/>
      <c r="R556" s="13"/>
      <c r="S556" s="13"/>
      <c r="T556" s="13"/>
      <c r="U556" s="13"/>
      <c r="V556" s="13"/>
      <c r="W556" s="13">
        <v>0</v>
      </c>
      <c r="X556" s="13">
        <v>1</v>
      </c>
      <c r="Y556" s="13">
        <v>0</v>
      </c>
      <c r="Z556" s="13">
        <v>0</v>
      </c>
      <c r="AA556" s="13">
        <v>1</v>
      </c>
      <c r="AB556" s="13">
        <v>0</v>
      </c>
    </row>
    <row r="557" spans="1:206" ht="13" x14ac:dyDescent="0.3">
      <c r="A557" s="13">
        <v>50</v>
      </c>
      <c r="B557" s="13">
        <v>0</v>
      </c>
      <c r="C557" s="13">
        <v>0</v>
      </c>
      <c r="D557" s="13">
        <v>1</v>
      </c>
      <c r="E557" s="13">
        <v>203</v>
      </c>
      <c r="F557" s="13">
        <f>ROUND(Source!Q545,O557)</f>
        <v>264.33</v>
      </c>
      <c r="G557" s="13" t="s">
        <v>171</v>
      </c>
      <c r="H557" s="13" t="s">
        <v>172</v>
      </c>
      <c r="I557" s="13"/>
      <c r="J557" s="13"/>
      <c r="K557" s="13">
        <v>203</v>
      </c>
      <c r="L557" s="13">
        <v>11</v>
      </c>
      <c r="M557" s="13">
        <v>3</v>
      </c>
      <c r="N557" s="13" t="s">
        <v>3</v>
      </c>
      <c r="O557" s="13">
        <v>2</v>
      </c>
      <c r="P557" s="13">
        <f>ROUND(Source!DI545,O557)</f>
        <v>4038.96</v>
      </c>
      <c r="Q557" s="13"/>
      <c r="R557" s="13"/>
      <c r="S557" s="13"/>
      <c r="T557" s="13"/>
      <c r="U557" s="13"/>
      <c r="V557" s="13"/>
      <c r="W557" s="13">
        <v>264.33</v>
      </c>
      <c r="X557" s="13">
        <v>1</v>
      </c>
      <c r="Y557" s="13">
        <v>264.33</v>
      </c>
      <c r="Z557" s="13">
        <v>4038.96</v>
      </c>
      <c r="AA557" s="13">
        <v>1</v>
      </c>
      <c r="AB557" s="13">
        <v>4038.96</v>
      </c>
    </row>
    <row r="558" spans="1:206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231</v>
      </c>
      <c r="F558" s="13">
        <f>ROUND(Source!BB545,O558)</f>
        <v>0</v>
      </c>
      <c r="G558" s="13" t="s">
        <v>173</v>
      </c>
      <c r="H558" s="13" t="s">
        <v>174</v>
      </c>
      <c r="I558" s="13"/>
      <c r="J558" s="13"/>
      <c r="K558" s="13">
        <v>231</v>
      </c>
      <c r="L558" s="13">
        <v>12</v>
      </c>
      <c r="M558" s="13">
        <v>3</v>
      </c>
      <c r="N558" s="13" t="s">
        <v>3</v>
      </c>
      <c r="O558" s="13">
        <v>2</v>
      </c>
      <c r="P558" s="13">
        <f>ROUND(Source!ET545,O558)</f>
        <v>0</v>
      </c>
      <c r="Q558" s="13"/>
      <c r="R558" s="13"/>
      <c r="S558" s="13"/>
      <c r="T558" s="13"/>
      <c r="U558" s="13"/>
      <c r="V558" s="13"/>
      <c r="W558" s="13">
        <v>0</v>
      </c>
      <c r="X558" s="13">
        <v>1</v>
      </c>
      <c r="Y558" s="13">
        <v>0</v>
      </c>
      <c r="Z558" s="13">
        <v>0</v>
      </c>
      <c r="AA558" s="13">
        <v>1</v>
      </c>
      <c r="AB558" s="13">
        <v>0</v>
      </c>
    </row>
    <row r="559" spans="1:206" ht="13" x14ac:dyDescent="0.3">
      <c r="A559" s="13">
        <v>50</v>
      </c>
      <c r="B559" s="13">
        <v>0</v>
      </c>
      <c r="C559" s="13">
        <v>0</v>
      </c>
      <c r="D559" s="13">
        <v>1</v>
      </c>
      <c r="E559" s="13">
        <v>204</v>
      </c>
      <c r="F559" s="13">
        <f>ROUND(Source!R545,O559)</f>
        <v>30.26</v>
      </c>
      <c r="G559" s="13" t="s">
        <v>175</v>
      </c>
      <c r="H559" s="13" t="s">
        <v>176</v>
      </c>
      <c r="I559" s="13"/>
      <c r="J559" s="13"/>
      <c r="K559" s="13">
        <v>204</v>
      </c>
      <c r="L559" s="13">
        <v>13</v>
      </c>
      <c r="M559" s="13">
        <v>3</v>
      </c>
      <c r="N559" s="13" t="s">
        <v>3</v>
      </c>
      <c r="O559" s="13">
        <v>2</v>
      </c>
      <c r="P559" s="13">
        <f>ROUND(Source!DJ545,O559)</f>
        <v>1705.16</v>
      </c>
      <c r="Q559" s="13"/>
      <c r="R559" s="13"/>
      <c r="S559" s="13"/>
      <c r="T559" s="13"/>
      <c r="U559" s="13"/>
      <c r="V559" s="13"/>
      <c r="W559" s="13">
        <v>30.26</v>
      </c>
      <c r="X559" s="13">
        <v>1</v>
      </c>
      <c r="Y559" s="13">
        <v>30.26</v>
      </c>
      <c r="Z559" s="13">
        <v>1705.16</v>
      </c>
      <c r="AA559" s="13">
        <v>1</v>
      </c>
      <c r="AB559" s="13">
        <v>1705.16</v>
      </c>
    </row>
    <row r="560" spans="1:206" ht="13" x14ac:dyDescent="0.3">
      <c r="A560" s="13">
        <v>50</v>
      </c>
      <c r="B560" s="13">
        <v>0</v>
      </c>
      <c r="C560" s="13">
        <v>0</v>
      </c>
      <c r="D560" s="13">
        <v>1</v>
      </c>
      <c r="E560" s="13">
        <v>205</v>
      </c>
      <c r="F560" s="13">
        <f>ROUND(Source!S545,O560)</f>
        <v>6129.73</v>
      </c>
      <c r="G560" s="13" t="s">
        <v>177</v>
      </c>
      <c r="H560" s="13" t="s">
        <v>178</v>
      </c>
      <c r="I560" s="13"/>
      <c r="J560" s="13"/>
      <c r="K560" s="13">
        <v>205</v>
      </c>
      <c r="L560" s="13">
        <v>14</v>
      </c>
      <c r="M560" s="13">
        <v>3</v>
      </c>
      <c r="N560" s="13" t="s">
        <v>3</v>
      </c>
      <c r="O560" s="13">
        <v>2</v>
      </c>
      <c r="P560" s="13">
        <f>ROUND(Source!DK545,O560)</f>
        <v>345410.29</v>
      </c>
      <c r="Q560" s="13"/>
      <c r="R560" s="13"/>
      <c r="S560" s="13"/>
      <c r="T560" s="13"/>
      <c r="U560" s="13"/>
      <c r="V560" s="13"/>
      <c r="W560" s="13">
        <v>6129.73</v>
      </c>
      <c r="X560" s="13">
        <v>1</v>
      </c>
      <c r="Y560" s="13">
        <v>6129.73</v>
      </c>
      <c r="Z560" s="13">
        <v>345410.29</v>
      </c>
      <c r="AA560" s="13">
        <v>1</v>
      </c>
      <c r="AB560" s="13">
        <v>345410.29</v>
      </c>
    </row>
    <row r="561" spans="1:88" ht="13" x14ac:dyDescent="0.3">
      <c r="A561" s="13">
        <v>50</v>
      </c>
      <c r="B561" s="13">
        <v>0</v>
      </c>
      <c r="C561" s="13">
        <v>0</v>
      </c>
      <c r="D561" s="13">
        <v>1</v>
      </c>
      <c r="E561" s="13">
        <v>232</v>
      </c>
      <c r="F561" s="13">
        <f>ROUND(Source!BC545,O561)</f>
        <v>0</v>
      </c>
      <c r="G561" s="13" t="s">
        <v>179</v>
      </c>
      <c r="H561" s="13" t="s">
        <v>180</v>
      </c>
      <c r="I561" s="13"/>
      <c r="J561" s="13"/>
      <c r="K561" s="13">
        <v>232</v>
      </c>
      <c r="L561" s="13">
        <v>15</v>
      </c>
      <c r="M561" s="13">
        <v>3</v>
      </c>
      <c r="N561" s="13" t="s">
        <v>3</v>
      </c>
      <c r="O561" s="13">
        <v>2</v>
      </c>
      <c r="P561" s="13">
        <f>ROUND(Source!EU545,O561)</f>
        <v>0</v>
      </c>
      <c r="Q561" s="13"/>
      <c r="R561" s="13"/>
      <c r="S561" s="13"/>
      <c r="T561" s="13"/>
      <c r="U561" s="13"/>
      <c r="V561" s="13"/>
      <c r="W561" s="13">
        <v>0</v>
      </c>
      <c r="X561" s="13">
        <v>1</v>
      </c>
      <c r="Y561" s="13">
        <v>0</v>
      </c>
      <c r="Z561" s="13">
        <v>0</v>
      </c>
      <c r="AA561" s="13">
        <v>1</v>
      </c>
      <c r="AB561" s="13">
        <v>0</v>
      </c>
    </row>
    <row r="562" spans="1:88" ht="13" x14ac:dyDescent="0.3">
      <c r="A562" s="13">
        <v>50</v>
      </c>
      <c r="B562" s="13">
        <v>0</v>
      </c>
      <c r="C562" s="13">
        <v>0</v>
      </c>
      <c r="D562" s="13">
        <v>1</v>
      </c>
      <c r="E562" s="13">
        <v>214</v>
      </c>
      <c r="F562" s="13">
        <f>ROUND(Source!AS545,O562)</f>
        <v>0</v>
      </c>
      <c r="G562" s="13" t="s">
        <v>181</v>
      </c>
      <c r="H562" s="13" t="s">
        <v>182</v>
      </c>
      <c r="I562" s="13"/>
      <c r="J562" s="13"/>
      <c r="K562" s="13">
        <v>214</v>
      </c>
      <c r="L562" s="13">
        <v>16</v>
      </c>
      <c r="M562" s="13">
        <v>3</v>
      </c>
      <c r="N562" s="13" t="s">
        <v>3</v>
      </c>
      <c r="O562" s="13">
        <v>2</v>
      </c>
      <c r="P562" s="13">
        <f>ROUND(Source!EK545,O562)</f>
        <v>0</v>
      </c>
      <c r="Q562" s="13"/>
      <c r="R562" s="13"/>
      <c r="S562" s="13"/>
      <c r="T562" s="13"/>
      <c r="U562" s="13"/>
      <c r="V562" s="13"/>
      <c r="W562" s="13">
        <v>0</v>
      </c>
      <c r="X562" s="13">
        <v>1</v>
      </c>
      <c r="Y562" s="13">
        <v>0</v>
      </c>
      <c r="Z562" s="13">
        <v>0</v>
      </c>
      <c r="AA562" s="13">
        <v>1</v>
      </c>
      <c r="AB562" s="13">
        <v>0</v>
      </c>
    </row>
    <row r="563" spans="1:88" ht="13" x14ac:dyDescent="0.3">
      <c r="A563" s="13">
        <v>50</v>
      </c>
      <c r="B563" s="13">
        <v>0</v>
      </c>
      <c r="C563" s="13">
        <v>0</v>
      </c>
      <c r="D563" s="13">
        <v>1</v>
      </c>
      <c r="E563" s="13">
        <v>215</v>
      </c>
      <c r="F563" s="13">
        <f>ROUND(Source!AT545,O563)</f>
        <v>76226.880000000005</v>
      </c>
      <c r="G563" s="13" t="s">
        <v>183</v>
      </c>
      <c r="H563" s="13" t="s">
        <v>184</v>
      </c>
      <c r="I563" s="13"/>
      <c r="J563" s="13"/>
      <c r="K563" s="13">
        <v>215</v>
      </c>
      <c r="L563" s="13">
        <v>17</v>
      </c>
      <c r="M563" s="13">
        <v>3</v>
      </c>
      <c r="N563" s="13" t="s">
        <v>3</v>
      </c>
      <c r="O563" s="13">
        <v>2</v>
      </c>
      <c r="P563" s="13">
        <f>ROUND(Source!EL545,O563)</f>
        <v>1347960.28</v>
      </c>
      <c r="Q563" s="13"/>
      <c r="R563" s="13"/>
      <c r="S563" s="13"/>
      <c r="T563" s="13"/>
      <c r="U563" s="13"/>
      <c r="V563" s="13"/>
      <c r="W563" s="13">
        <v>76226.880000000005</v>
      </c>
      <c r="X563" s="13">
        <v>1</v>
      </c>
      <c r="Y563" s="13">
        <v>76226.880000000005</v>
      </c>
      <c r="Z563" s="13">
        <v>1347960.28</v>
      </c>
      <c r="AA563" s="13">
        <v>1</v>
      </c>
      <c r="AB563" s="13">
        <v>1347960.28</v>
      </c>
    </row>
    <row r="564" spans="1:88" ht="13" x14ac:dyDescent="0.3">
      <c r="A564" s="13">
        <v>50</v>
      </c>
      <c r="B564" s="13">
        <v>0</v>
      </c>
      <c r="C564" s="13">
        <v>0</v>
      </c>
      <c r="D564" s="13">
        <v>1</v>
      </c>
      <c r="E564" s="13">
        <v>217</v>
      </c>
      <c r="F564" s="13">
        <f>ROUND(Source!AU545,O564)</f>
        <v>0</v>
      </c>
      <c r="G564" s="13" t="s">
        <v>185</v>
      </c>
      <c r="H564" s="13" t="s">
        <v>186</v>
      </c>
      <c r="I564" s="13"/>
      <c r="J564" s="13"/>
      <c r="K564" s="13">
        <v>217</v>
      </c>
      <c r="L564" s="13">
        <v>18</v>
      </c>
      <c r="M564" s="13">
        <v>3</v>
      </c>
      <c r="N564" s="13" t="s">
        <v>3</v>
      </c>
      <c r="O564" s="13">
        <v>2</v>
      </c>
      <c r="P564" s="13">
        <f>ROUND(Source!EM545,O564)</f>
        <v>0</v>
      </c>
      <c r="Q564" s="13"/>
      <c r="R564" s="13"/>
      <c r="S564" s="13"/>
      <c r="T564" s="13"/>
      <c r="U564" s="13"/>
      <c r="V564" s="13"/>
      <c r="W564" s="13">
        <v>0</v>
      </c>
      <c r="X564" s="13">
        <v>1</v>
      </c>
      <c r="Y564" s="13">
        <v>0</v>
      </c>
      <c r="Z564" s="13">
        <v>0</v>
      </c>
      <c r="AA564" s="13">
        <v>1</v>
      </c>
      <c r="AB564" s="13">
        <v>0</v>
      </c>
    </row>
    <row r="565" spans="1:88" ht="13" x14ac:dyDescent="0.3">
      <c r="A565" s="13">
        <v>50</v>
      </c>
      <c r="B565" s="13">
        <v>0</v>
      </c>
      <c r="C565" s="13">
        <v>0</v>
      </c>
      <c r="D565" s="13">
        <v>1</v>
      </c>
      <c r="E565" s="13">
        <v>230</v>
      </c>
      <c r="F565" s="13">
        <f>ROUND(Source!BA545,O565)</f>
        <v>0</v>
      </c>
      <c r="G565" s="13" t="s">
        <v>187</v>
      </c>
      <c r="H565" s="13" t="s">
        <v>188</v>
      </c>
      <c r="I565" s="13"/>
      <c r="J565" s="13"/>
      <c r="K565" s="13">
        <v>230</v>
      </c>
      <c r="L565" s="13">
        <v>19</v>
      </c>
      <c r="M565" s="13">
        <v>3</v>
      </c>
      <c r="N565" s="13" t="s">
        <v>3</v>
      </c>
      <c r="O565" s="13">
        <v>2</v>
      </c>
      <c r="P565" s="13">
        <f>ROUND(Source!ES545,O565)</f>
        <v>0</v>
      </c>
      <c r="Q565" s="13"/>
      <c r="R565" s="13"/>
      <c r="S565" s="13"/>
      <c r="T565" s="13"/>
      <c r="U565" s="13"/>
      <c r="V565" s="13"/>
      <c r="W565" s="13">
        <v>0</v>
      </c>
      <c r="X565" s="13">
        <v>1</v>
      </c>
      <c r="Y565" s="13">
        <v>0</v>
      </c>
      <c r="Z565" s="13">
        <v>0</v>
      </c>
      <c r="AA565" s="13">
        <v>1</v>
      </c>
      <c r="AB565" s="13">
        <v>0</v>
      </c>
    </row>
    <row r="566" spans="1:88" ht="13" x14ac:dyDescent="0.3">
      <c r="A566" s="13">
        <v>50</v>
      </c>
      <c r="B566" s="13">
        <v>0</v>
      </c>
      <c r="C566" s="13">
        <v>0</v>
      </c>
      <c r="D566" s="13">
        <v>1</v>
      </c>
      <c r="E566" s="13">
        <v>206</v>
      </c>
      <c r="F566" s="13">
        <f>ROUND(Source!T545,O566)</f>
        <v>0</v>
      </c>
      <c r="G566" s="13" t="s">
        <v>189</v>
      </c>
      <c r="H566" s="13" t="s">
        <v>190</v>
      </c>
      <c r="I566" s="13"/>
      <c r="J566" s="13"/>
      <c r="K566" s="13">
        <v>206</v>
      </c>
      <c r="L566" s="13">
        <v>20</v>
      </c>
      <c r="M566" s="13">
        <v>3</v>
      </c>
      <c r="N566" s="13" t="s">
        <v>3</v>
      </c>
      <c r="O566" s="13">
        <v>2</v>
      </c>
      <c r="P566" s="13">
        <f>ROUND(Source!DL545,O566)</f>
        <v>0</v>
      </c>
      <c r="Q566" s="13"/>
      <c r="R566" s="13"/>
      <c r="S566" s="13"/>
      <c r="T566" s="13"/>
      <c r="U566" s="13"/>
      <c r="V566" s="13"/>
      <c r="W566" s="13">
        <v>0</v>
      </c>
      <c r="X566" s="13">
        <v>1</v>
      </c>
      <c r="Y566" s="13">
        <v>0</v>
      </c>
      <c r="Z566" s="13">
        <v>0</v>
      </c>
      <c r="AA566" s="13">
        <v>1</v>
      </c>
      <c r="AB566" s="13">
        <v>0</v>
      </c>
    </row>
    <row r="567" spans="1:88" ht="13" x14ac:dyDescent="0.3">
      <c r="A567" s="13">
        <v>50</v>
      </c>
      <c r="B567" s="13">
        <v>0</v>
      </c>
      <c r="C567" s="13">
        <v>0</v>
      </c>
      <c r="D567" s="13">
        <v>1</v>
      </c>
      <c r="E567" s="13">
        <v>207</v>
      </c>
      <c r="F567" s="13">
        <f>Source!U545</f>
        <v>496.01038679999988</v>
      </c>
      <c r="G567" s="13" t="s">
        <v>191</v>
      </c>
      <c r="H567" s="13" t="s">
        <v>192</v>
      </c>
      <c r="I567" s="13"/>
      <c r="J567" s="13"/>
      <c r="K567" s="13">
        <v>207</v>
      </c>
      <c r="L567" s="13">
        <v>21</v>
      </c>
      <c r="M567" s="13">
        <v>3</v>
      </c>
      <c r="N567" s="13" t="s">
        <v>3</v>
      </c>
      <c r="O567" s="13">
        <v>-1</v>
      </c>
      <c r="P567" s="13">
        <f>Source!DM545</f>
        <v>496.01038679999988</v>
      </c>
      <c r="Q567" s="13"/>
      <c r="R567" s="13"/>
      <c r="S567" s="13"/>
      <c r="T567" s="13"/>
      <c r="U567" s="13"/>
      <c r="V567" s="13"/>
      <c r="W567" s="13">
        <v>496.01038679999999</v>
      </c>
      <c r="X567" s="13">
        <v>1</v>
      </c>
      <c r="Y567" s="13">
        <v>496.01038679999999</v>
      </c>
      <c r="Z567" s="13">
        <v>496.01038679999999</v>
      </c>
      <c r="AA567" s="13">
        <v>1</v>
      </c>
      <c r="AB567" s="13">
        <v>496.01038679999999</v>
      </c>
    </row>
    <row r="568" spans="1:88" ht="13" x14ac:dyDescent="0.3">
      <c r="A568" s="13">
        <v>50</v>
      </c>
      <c r="B568" s="13">
        <v>0</v>
      </c>
      <c r="C568" s="13">
        <v>0</v>
      </c>
      <c r="D568" s="13">
        <v>1</v>
      </c>
      <c r="E568" s="13">
        <v>208</v>
      </c>
      <c r="F568" s="13">
        <f>Source!V545</f>
        <v>0</v>
      </c>
      <c r="G568" s="13" t="s">
        <v>193</v>
      </c>
      <c r="H568" s="13" t="s">
        <v>194</v>
      </c>
      <c r="I568" s="13"/>
      <c r="J568" s="13"/>
      <c r="K568" s="13">
        <v>208</v>
      </c>
      <c r="L568" s="13">
        <v>22</v>
      </c>
      <c r="M568" s="13">
        <v>3</v>
      </c>
      <c r="N568" s="13" t="s">
        <v>3</v>
      </c>
      <c r="O568" s="13">
        <v>-1</v>
      </c>
      <c r="P568" s="13">
        <f>Source!DN545</f>
        <v>0</v>
      </c>
      <c r="Q568" s="13"/>
      <c r="R568" s="13"/>
      <c r="S568" s="13"/>
      <c r="T568" s="13"/>
      <c r="U568" s="13"/>
      <c r="V568" s="13"/>
      <c r="W568" s="13">
        <v>0</v>
      </c>
      <c r="X568" s="13">
        <v>1</v>
      </c>
      <c r="Y568" s="13">
        <v>0</v>
      </c>
      <c r="Z568" s="13">
        <v>0</v>
      </c>
      <c r="AA568" s="13">
        <v>1</v>
      </c>
      <c r="AB568" s="13">
        <v>0</v>
      </c>
    </row>
    <row r="569" spans="1:88" ht="13" x14ac:dyDescent="0.3">
      <c r="A569" s="13">
        <v>50</v>
      </c>
      <c r="B569" s="13">
        <v>0</v>
      </c>
      <c r="C569" s="13">
        <v>0</v>
      </c>
      <c r="D569" s="13">
        <v>1</v>
      </c>
      <c r="E569" s="13">
        <v>209</v>
      </c>
      <c r="F569" s="13">
        <f>ROUND(Source!W545,O569)</f>
        <v>0</v>
      </c>
      <c r="G569" s="13" t="s">
        <v>195</v>
      </c>
      <c r="H569" s="13" t="s">
        <v>196</v>
      </c>
      <c r="I569" s="13"/>
      <c r="J569" s="13"/>
      <c r="K569" s="13">
        <v>209</v>
      </c>
      <c r="L569" s="13">
        <v>23</v>
      </c>
      <c r="M569" s="13">
        <v>3</v>
      </c>
      <c r="N569" s="13" t="s">
        <v>3</v>
      </c>
      <c r="O569" s="13">
        <v>2</v>
      </c>
      <c r="P569" s="13">
        <f>ROUND(Source!DO545,O569)</f>
        <v>0</v>
      </c>
      <c r="Q569" s="13"/>
      <c r="R569" s="13"/>
      <c r="S569" s="13"/>
      <c r="T569" s="13"/>
      <c r="U569" s="13"/>
      <c r="V569" s="13"/>
      <c r="W569" s="13">
        <v>0</v>
      </c>
      <c r="X569" s="13">
        <v>1</v>
      </c>
      <c r="Y569" s="13">
        <v>0</v>
      </c>
      <c r="Z569" s="13">
        <v>0</v>
      </c>
      <c r="AA569" s="13">
        <v>1</v>
      </c>
      <c r="AB569" s="13">
        <v>0</v>
      </c>
    </row>
    <row r="570" spans="1:88" ht="13" x14ac:dyDescent="0.3">
      <c r="A570" s="13">
        <v>50</v>
      </c>
      <c r="B570" s="13">
        <v>0</v>
      </c>
      <c r="C570" s="13">
        <v>0</v>
      </c>
      <c r="D570" s="13">
        <v>1</v>
      </c>
      <c r="E570" s="13">
        <v>233</v>
      </c>
      <c r="F570" s="13">
        <f>ROUND(Source!BD545,O570)</f>
        <v>0</v>
      </c>
      <c r="G570" s="13" t="s">
        <v>197</v>
      </c>
      <c r="H570" s="13" t="s">
        <v>198</v>
      </c>
      <c r="I570" s="13"/>
      <c r="J570" s="13"/>
      <c r="K570" s="13">
        <v>233</v>
      </c>
      <c r="L570" s="13">
        <v>24</v>
      </c>
      <c r="M570" s="13">
        <v>3</v>
      </c>
      <c r="N570" s="13" t="s">
        <v>3</v>
      </c>
      <c r="O570" s="13">
        <v>2</v>
      </c>
      <c r="P570" s="13">
        <f>ROUND(Source!EV545,O570)</f>
        <v>0</v>
      </c>
      <c r="Q570" s="13"/>
      <c r="R570" s="13"/>
      <c r="S570" s="13"/>
      <c r="T570" s="13"/>
      <c r="U570" s="13"/>
      <c r="V570" s="13"/>
      <c r="W570" s="13">
        <v>0</v>
      </c>
      <c r="X570" s="13">
        <v>1</v>
      </c>
      <c r="Y570" s="13">
        <v>0</v>
      </c>
      <c r="Z570" s="13">
        <v>0</v>
      </c>
      <c r="AA570" s="13">
        <v>1</v>
      </c>
      <c r="AB570" s="13">
        <v>0</v>
      </c>
    </row>
    <row r="571" spans="1:88" ht="13" x14ac:dyDescent="0.3">
      <c r="A571" s="13">
        <v>50</v>
      </c>
      <c r="B571" s="13">
        <v>0</v>
      </c>
      <c r="C571" s="13">
        <v>0</v>
      </c>
      <c r="D571" s="13">
        <v>1</v>
      </c>
      <c r="E571" s="13">
        <v>210</v>
      </c>
      <c r="F571" s="13">
        <f>ROUND(Source!X545,O571)</f>
        <v>5975.19</v>
      </c>
      <c r="G571" s="13" t="s">
        <v>199</v>
      </c>
      <c r="H571" s="13" t="s">
        <v>200</v>
      </c>
      <c r="I571" s="13"/>
      <c r="J571" s="13"/>
      <c r="K571" s="13">
        <v>210</v>
      </c>
      <c r="L571" s="13">
        <v>25</v>
      </c>
      <c r="M571" s="13">
        <v>3</v>
      </c>
      <c r="N571" s="13" t="s">
        <v>3</v>
      </c>
      <c r="O571" s="13">
        <v>2</v>
      </c>
      <c r="P571" s="13">
        <f>ROUND(Source!DP545,O571)</f>
        <v>336701.99</v>
      </c>
      <c r="Q571" s="13"/>
      <c r="R571" s="13"/>
      <c r="S571" s="13"/>
      <c r="T571" s="13"/>
      <c r="U571" s="13"/>
      <c r="V571" s="13"/>
      <c r="W571" s="13">
        <v>5975.19</v>
      </c>
      <c r="X571" s="13">
        <v>1</v>
      </c>
      <c r="Y571" s="13">
        <v>5975.19</v>
      </c>
      <c r="Z571" s="13">
        <v>336701.99</v>
      </c>
      <c r="AA571" s="13">
        <v>1</v>
      </c>
      <c r="AB571" s="13">
        <v>336701.99</v>
      </c>
    </row>
    <row r="572" spans="1:88" ht="13" x14ac:dyDescent="0.3">
      <c r="A572" s="13">
        <v>50</v>
      </c>
      <c r="B572" s="13">
        <v>0</v>
      </c>
      <c r="C572" s="13">
        <v>0</v>
      </c>
      <c r="D572" s="13">
        <v>1</v>
      </c>
      <c r="E572" s="13">
        <v>211</v>
      </c>
      <c r="F572" s="13">
        <f>ROUND(Source!Y545,O572)</f>
        <v>3141.6</v>
      </c>
      <c r="G572" s="13" t="s">
        <v>201</v>
      </c>
      <c r="H572" s="13" t="s">
        <v>202</v>
      </c>
      <c r="I572" s="13"/>
      <c r="J572" s="13"/>
      <c r="K572" s="13">
        <v>211</v>
      </c>
      <c r="L572" s="13">
        <v>26</v>
      </c>
      <c r="M572" s="13">
        <v>3</v>
      </c>
      <c r="N572" s="13" t="s">
        <v>3</v>
      </c>
      <c r="O572" s="13">
        <v>2</v>
      </c>
      <c r="P572" s="13">
        <f>ROUND(Source!DQ545,O572)</f>
        <v>177028.88</v>
      </c>
      <c r="Q572" s="13"/>
      <c r="R572" s="13"/>
      <c r="S572" s="13"/>
      <c r="T572" s="13"/>
      <c r="U572" s="13"/>
      <c r="V572" s="13"/>
      <c r="W572" s="13">
        <v>3141.6</v>
      </c>
      <c r="X572" s="13">
        <v>1</v>
      </c>
      <c r="Y572" s="13">
        <v>3141.6</v>
      </c>
      <c r="Z572" s="13">
        <v>177028.88</v>
      </c>
      <c r="AA572" s="13">
        <v>1</v>
      </c>
      <c r="AB572" s="13">
        <v>177028.88</v>
      </c>
    </row>
    <row r="573" spans="1:88" ht="13" x14ac:dyDescent="0.3">
      <c r="A573" s="13">
        <v>50</v>
      </c>
      <c r="B573" s="13">
        <v>0</v>
      </c>
      <c r="C573" s="13">
        <v>0</v>
      </c>
      <c r="D573" s="13">
        <v>1</v>
      </c>
      <c r="E573" s="13">
        <v>224</v>
      </c>
      <c r="F573" s="13">
        <f>ROUND(Source!AR545,O573)</f>
        <v>76226.880000000005</v>
      </c>
      <c r="G573" s="13" t="s">
        <v>203</v>
      </c>
      <c r="H573" s="13" t="s">
        <v>204</v>
      </c>
      <c r="I573" s="13"/>
      <c r="J573" s="13"/>
      <c r="K573" s="13">
        <v>224</v>
      </c>
      <c r="L573" s="13">
        <v>27</v>
      </c>
      <c r="M573" s="13">
        <v>3</v>
      </c>
      <c r="N573" s="13" t="s">
        <v>3</v>
      </c>
      <c r="O573" s="13">
        <v>2</v>
      </c>
      <c r="P573" s="13">
        <f>ROUND(Source!EJ545,O573)</f>
        <v>1347960.28</v>
      </c>
      <c r="Q573" s="13"/>
      <c r="R573" s="13"/>
      <c r="S573" s="13"/>
      <c r="T573" s="13"/>
      <c r="U573" s="13"/>
      <c r="V573" s="13"/>
      <c r="W573" s="13">
        <v>76226.880000000005</v>
      </c>
      <c r="X573" s="13">
        <v>1</v>
      </c>
      <c r="Y573" s="13">
        <v>76226.880000000005</v>
      </c>
      <c r="Z573" s="13">
        <v>1347960.28</v>
      </c>
      <c r="AA573" s="13">
        <v>1</v>
      </c>
      <c r="AB573" s="13">
        <v>1347960.28</v>
      </c>
    </row>
    <row r="575" spans="1:88" ht="13" x14ac:dyDescent="0.3">
      <c r="A575" s="10">
        <v>4</v>
      </c>
      <c r="B575" s="10">
        <v>1</v>
      </c>
      <c r="C575" s="10"/>
      <c r="D575" s="10">
        <f>ROW(A608)</f>
        <v>608</v>
      </c>
      <c r="E575" s="10"/>
      <c r="F575" s="10" t="s">
        <v>22</v>
      </c>
      <c r="G575" s="10" t="s">
        <v>619</v>
      </c>
      <c r="H575" s="10" t="s">
        <v>3</v>
      </c>
      <c r="I575" s="10">
        <v>0</v>
      </c>
      <c r="J575" s="10"/>
      <c r="K575" s="10">
        <v>0</v>
      </c>
      <c r="L575" s="10"/>
      <c r="M575" s="10" t="s">
        <v>3</v>
      </c>
      <c r="N575" s="10"/>
      <c r="O575" s="10"/>
      <c r="P575" s="10"/>
      <c r="Q575" s="10"/>
      <c r="R575" s="10"/>
      <c r="S575" s="10">
        <v>0</v>
      </c>
      <c r="T575" s="10">
        <v>0</v>
      </c>
      <c r="U575" s="10" t="s">
        <v>3</v>
      </c>
      <c r="V575" s="10">
        <v>2</v>
      </c>
      <c r="W575" s="10"/>
      <c r="X575" s="10"/>
      <c r="Y575" s="10"/>
      <c r="Z575" s="10"/>
      <c r="AA575" s="10"/>
      <c r="AB575" s="10" t="s">
        <v>3</v>
      </c>
      <c r="AC575" s="10" t="s">
        <v>3</v>
      </c>
      <c r="AD575" s="10" t="s">
        <v>3</v>
      </c>
      <c r="AE575" s="10" t="s">
        <v>3</v>
      </c>
      <c r="AF575" s="10" t="s">
        <v>3</v>
      </c>
      <c r="AG575" s="10" t="s">
        <v>3</v>
      </c>
      <c r="AH575" s="10"/>
      <c r="AI575" s="10"/>
      <c r="AJ575" s="10"/>
      <c r="AK575" s="10"/>
      <c r="AL575" s="10"/>
      <c r="AM575" s="10"/>
      <c r="AN575" s="10"/>
      <c r="AO575" s="10"/>
      <c r="AP575" s="10" t="s">
        <v>3</v>
      </c>
      <c r="AQ575" s="10" t="s">
        <v>3</v>
      </c>
      <c r="AR575" s="10" t="s">
        <v>3</v>
      </c>
      <c r="AS575" s="10"/>
      <c r="AT575" s="10"/>
      <c r="AU575" s="10"/>
      <c r="AV575" s="10"/>
      <c r="AW575" s="10"/>
      <c r="AX575" s="10"/>
      <c r="AY575" s="10"/>
      <c r="AZ575" s="10" t="s">
        <v>3</v>
      </c>
      <c r="BA575" s="10"/>
      <c r="BB575" s="10" t="s">
        <v>3</v>
      </c>
      <c r="BC575" s="10" t="s">
        <v>3</v>
      </c>
      <c r="BD575" s="10" t="s">
        <v>3</v>
      </c>
      <c r="BE575" s="10" t="s">
        <v>3</v>
      </c>
      <c r="BF575" s="10" t="s">
        <v>3</v>
      </c>
      <c r="BG575" s="10" t="s">
        <v>3</v>
      </c>
      <c r="BH575" s="10" t="s">
        <v>3</v>
      </c>
      <c r="BI575" s="10" t="s">
        <v>3</v>
      </c>
      <c r="BJ575" s="10" t="s">
        <v>3</v>
      </c>
      <c r="BK575" s="10" t="s">
        <v>3</v>
      </c>
      <c r="BL575" s="10" t="s">
        <v>3</v>
      </c>
      <c r="BM575" s="10" t="s">
        <v>3</v>
      </c>
      <c r="BN575" s="10" t="s">
        <v>3</v>
      </c>
      <c r="BO575" s="10" t="s">
        <v>3</v>
      </c>
      <c r="BP575" s="10" t="s">
        <v>3</v>
      </c>
      <c r="BQ575" s="10"/>
      <c r="BR575" s="10"/>
      <c r="BS575" s="10"/>
      <c r="BT575" s="10"/>
      <c r="BU575" s="10"/>
      <c r="BV575" s="10"/>
      <c r="BW575" s="10"/>
      <c r="BX575" s="10">
        <v>0</v>
      </c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>
        <v>0</v>
      </c>
    </row>
    <row r="577" spans="1:255" ht="13" x14ac:dyDescent="0.3">
      <c r="A577" s="11">
        <v>52</v>
      </c>
      <c r="B577" s="11">
        <f t="shared" ref="B577:G577" si="615">B608</f>
        <v>1</v>
      </c>
      <c r="C577" s="11">
        <f t="shared" si="615"/>
        <v>4</v>
      </c>
      <c r="D577" s="11">
        <f t="shared" si="615"/>
        <v>575</v>
      </c>
      <c r="E577" s="11">
        <f t="shared" si="615"/>
        <v>0</v>
      </c>
      <c r="F577" s="11" t="str">
        <f t="shared" si="615"/>
        <v>Новый раздел</v>
      </c>
      <c r="G577" s="11" t="str">
        <f t="shared" si="615"/>
        <v>Монтажные изделия</v>
      </c>
      <c r="H577" s="11"/>
      <c r="I577" s="11"/>
      <c r="J577" s="11"/>
      <c r="K577" s="11"/>
      <c r="L577" s="11"/>
      <c r="M577" s="11"/>
      <c r="N577" s="11"/>
      <c r="O577" s="11">
        <f t="shared" ref="O577:AT577" si="616">O608</f>
        <v>17375.86</v>
      </c>
      <c r="P577" s="11">
        <f t="shared" si="616"/>
        <v>17224.18</v>
      </c>
      <c r="Q577" s="11">
        <f t="shared" si="616"/>
        <v>5.0599999999999996</v>
      </c>
      <c r="R577" s="11">
        <f t="shared" si="616"/>
        <v>0.73</v>
      </c>
      <c r="S577" s="11">
        <f t="shared" si="616"/>
        <v>146.62</v>
      </c>
      <c r="T577" s="11">
        <f t="shared" si="616"/>
        <v>0</v>
      </c>
      <c r="U577" s="11">
        <f t="shared" si="616"/>
        <v>12.882120479999999</v>
      </c>
      <c r="V577" s="11">
        <f t="shared" si="616"/>
        <v>0</v>
      </c>
      <c r="W577" s="11">
        <f t="shared" si="616"/>
        <v>0</v>
      </c>
      <c r="X577" s="11">
        <f t="shared" si="616"/>
        <v>142.93</v>
      </c>
      <c r="Y577" s="11">
        <f t="shared" si="616"/>
        <v>75.150000000000006</v>
      </c>
      <c r="Z577" s="11">
        <f t="shared" si="616"/>
        <v>0</v>
      </c>
      <c r="AA577" s="11">
        <f t="shared" si="616"/>
        <v>0</v>
      </c>
      <c r="AB577" s="11">
        <f t="shared" si="616"/>
        <v>17375.86</v>
      </c>
      <c r="AC577" s="11">
        <f t="shared" si="616"/>
        <v>17224.18</v>
      </c>
      <c r="AD577" s="11">
        <f t="shared" si="616"/>
        <v>5.0599999999999996</v>
      </c>
      <c r="AE577" s="11">
        <f t="shared" si="616"/>
        <v>0.73</v>
      </c>
      <c r="AF577" s="11">
        <f t="shared" si="616"/>
        <v>146.62</v>
      </c>
      <c r="AG577" s="11">
        <f t="shared" si="616"/>
        <v>0</v>
      </c>
      <c r="AH577" s="11">
        <f t="shared" si="616"/>
        <v>12.882120479999999</v>
      </c>
      <c r="AI577" s="11">
        <f t="shared" si="616"/>
        <v>0</v>
      </c>
      <c r="AJ577" s="11">
        <f t="shared" si="616"/>
        <v>0</v>
      </c>
      <c r="AK577" s="11">
        <f t="shared" si="616"/>
        <v>142.93</v>
      </c>
      <c r="AL577" s="11">
        <f t="shared" si="616"/>
        <v>75.150000000000006</v>
      </c>
      <c r="AM577" s="11">
        <f t="shared" si="616"/>
        <v>0</v>
      </c>
      <c r="AN577" s="11">
        <f t="shared" si="616"/>
        <v>0</v>
      </c>
      <c r="AO577" s="11">
        <f t="shared" si="616"/>
        <v>0</v>
      </c>
      <c r="AP577" s="11">
        <f t="shared" si="616"/>
        <v>0</v>
      </c>
      <c r="AQ577" s="11">
        <f t="shared" si="616"/>
        <v>0</v>
      </c>
      <c r="AR577" s="11">
        <f t="shared" si="616"/>
        <v>17593.939999999999</v>
      </c>
      <c r="AS577" s="11">
        <f t="shared" si="616"/>
        <v>0</v>
      </c>
      <c r="AT577" s="11">
        <f t="shared" si="616"/>
        <v>17593.939999999999</v>
      </c>
      <c r="AU577" s="11">
        <f t="shared" ref="AU577:BZ577" si="617">AU608</f>
        <v>0</v>
      </c>
      <c r="AV577" s="11">
        <f t="shared" si="617"/>
        <v>17224.18</v>
      </c>
      <c r="AW577" s="11">
        <f t="shared" si="617"/>
        <v>17224.18</v>
      </c>
      <c r="AX577" s="11">
        <f t="shared" si="617"/>
        <v>0</v>
      </c>
      <c r="AY577" s="11">
        <f t="shared" si="617"/>
        <v>17224.18</v>
      </c>
      <c r="AZ577" s="11">
        <f t="shared" si="617"/>
        <v>0</v>
      </c>
      <c r="BA577" s="11">
        <f t="shared" si="617"/>
        <v>0</v>
      </c>
      <c r="BB577" s="11">
        <f t="shared" si="617"/>
        <v>0</v>
      </c>
      <c r="BC577" s="11">
        <f t="shared" si="617"/>
        <v>0</v>
      </c>
      <c r="BD577" s="11">
        <f t="shared" si="617"/>
        <v>0</v>
      </c>
      <c r="BE577" s="11">
        <f t="shared" si="617"/>
        <v>0</v>
      </c>
      <c r="BF577" s="11">
        <f t="shared" si="617"/>
        <v>0</v>
      </c>
      <c r="BG577" s="11">
        <f t="shared" si="617"/>
        <v>0</v>
      </c>
      <c r="BH577" s="11">
        <f t="shared" si="617"/>
        <v>0</v>
      </c>
      <c r="BI577" s="11">
        <f t="shared" si="617"/>
        <v>0</v>
      </c>
      <c r="BJ577" s="11">
        <f t="shared" si="617"/>
        <v>0</v>
      </c>
      <c r="BK577" s="11">
        <f t="shared" si="617"/>
        <v>0</v>
      </c>
      <c r="BL577" s="11">
        <f t="shared" si="617"/>
        <v>0</v>
      </c>
      <c r="BM577" s="11">
        <f t="shared" si="617"/>
        <v>0</v>
      </c>
      <c r="BN577" s="11">
        <f t="shared" si="617"/>
        <v>0</v>
      </c>
      <c r="BO577" s="11">
        <f t="shared" si="617"/>
        <v>0</v>
      </c>
      <c r="BP577" s="11">
        <f t="shared" si="617"/>
        <v>0</v>
      </c>
      <c r="BQ577" s="11">
        <f t="shared" si="617"/>
        <v>0</v>
      </c>
      <c r="BR577" s="11">
        <f t="shared" si="617"/>
        <v>0</v>
      </c>
      <c r="BS577" s="11">
        <f t="shared" si="617"/>
        <v>0</v>
      </c>
      <c r="BT577" s="11">
        <f t="shared" si="617"/>
        <v>0</v>
      </c>
      <c r="BU577" s="11">
        <f t="shared" si="617"/>
        <v>0</v>
      </c>
      <c r="BV577" s="11">
        <f t="shared" si="617"/>
        <v>0</v>
      </c>
      <c r="BW577" s="11">
        <f t="shared" si="617"/>
        <v>0</v>
      </c>
      <c r="BX577" s="11">
        <f t="shared" si="617"/>
        <v>0</v>
      </c>
      <c r="BY577" s="11">
        <f t="shared" si="617"/>
        <v>0</v>
      </c>
      <c r="BZ577" s="11">
        <f t="shared" si="617"/>
        <v>0</v>
      </c>
      <c r="CA577" s="11">
        <f t="shared" ref="CA577:DF577" si="618">CA608</f>
        <v>17593.939999999999</v>
      </c>
      <c r="CB577" s="11">
        <f t="shared" si="618"/>
        <v>0</v>
      </c>
      <c r="CC577" s="11">
        <f t="shared" si="618"/>
        <v>17593.939999999999</v>
      </c>
      <c r="CD577" s="11">
        <f t="shared" si="618"/>
        <v>0</v>
      </c>
      <c r="CE577" s="11">
        <f t="shared" si="618"/>
        <v>17224.18</v>
      </c>
      <c r="CF577" s="11">
        <f t="shared" si="618"/>
        <v>17224.18</v>
      </c>
      <c r="CG577" s="11">
        <f t="shared" si="618"/>
        <v>0</v>
      </c>
      <c r="CH577" s="11">
        <f t="shared" si="618"/>
        <v>17224.18</v>
      </c>
      <c r="CI577" s="11">
        <f t="shared" si="618"/>
        <v>0</v>
      </c>
      <c r="CJ577" s="11">
        <f t="shared" si="618"/>
        <v>0</v>
      </c>
      <c r="CK577" s="11">
        <f t="shared" si="618"/>
        <v>0</v>
      </c>
      <c r="CL577" s="11">
        <f t="shared" si="618"/>
        <v>0</v>
      </c>
      <c r="CM577" s="11">
        <f t="shared" si="618"/>
        <v>0</v>
      </c>
      <c r="CN577" s="11">
        <f t="shared" si="618"/>
        <v>0</v>
      </c>
      <c r="CO577" s="11">
        <f t="shared" si="618"/>
        <v>0</v>
      </c>
      <c r="CP577" s="11">
        <f t="shared" si="618"/>
        <v>0</v>
      </c>
      <c r="CQ577" s="11">
        <f t="shared" si="618"/>
        <v>0</v>
      </c>
      <c r="CR577" s="11">
        <f t="shared" si="618"/>
        <v>0</v>
      </c>
      <c r="CS577" s="11">
        <f t="shared" si="618"/>
        <v>0</v>
      </c>
      <c r="CT577" s="11">
        <f t="shared" si="618"/>
        <v>0</v>
      </c>
      <c r="CU577" s="11">
        <f t="shared" si="618"/>
        <v>0</v>
      </c>
      <c r="CV577" s="11">
        <f t="shared" si="618"/>
        <v>0</v>
      </c>
      <c r="CW577" s="11">
        <f t="shared" si="618"/>
        <v>0</v>
      </c>
      <c r="CX577" s="11">
        <f t="shared" si="618"/>
        <v>0</v>
      </c>
      <c r="CY577" s="11">
        <f t="shared" si="618"/>
        <v>0</v>
      </c>
      <c r="CZ577" s="11">
        <f t="shared" si="618"/>
        <v>0</v>
      </c>
      <c r="DA577" s="11">
        <f t="shared" si="618"/>
        <v>0</v>
      </c>
      <c r="DB577" s="11">
        <f t="shared" si="618"/>
        <v>0</v>
      </c>
      <c r="DC577" s="11">
        <f t="shared" si="618"/>
        <v>0</v>
      </c>
      <c r="DD577" s="11">
        <f t="shared" si="618"/>
        <v>0</v>
      </c>
      <c r="DE577" s="11">
        <f t="shared" si="618"/>
        <v>0</v>
      </c>
      <c r="DF577" s="11">
        <f t="shared" si="618"/>
        <v>0</v>
      </c>
      <c r="DG577" s="12">
        <f t="shared" ref="DG577:EL577" si="619">DG608</f>
        <v>109534.37</v>
      </c>
      <c r="DH577" s="12">
        <f t="shared" si="619"/>
        <v>101186.17</v>
      </c>
      <c r="DI577" s="12">
        <f t="shared" si="619"/>
        <v>86.16</v>
      </c>
      <c r="DJ577" s="12">
        <f t="shared" si="619"/>
        <v>41.14</v>
      </c>
      <c r="DK577" s="12">
        <f t="shared" si="619"/>
        <v>8262.0400000000009</v>
      </c>
      <c r="DL577" s="12">
        <f t="shared" si="619"/>
        <v>0</v>
      </c>
      <c r="DM577" s="12">
        <f t="shared" si="619"/>
        <v>12.882120479999999</v>
      </c>
      <c r="DN577" s="12">
        <f t="shared" si="619"/>
        <v>0</v>
      </c>
      <c r="DO577" s="12">
        <f t="shared" si="619"/>
        <v>0</v>
      </c>
      <c r="DP577" s="12">
        <f t="shared" si="619"/>
        <v>8054.08</v>
      </c>
      <c r="DQ577" s="12">
        <f t="shared" si="619"/>
        <v>4234.62</v>
      </c>
      <c r="DR577" s="12">
        <f t="shared" si="619"/>
        <v>0</v>
      </c>
      <c r="DS577" s="12">
        <f t="shared" si="619"/>
        <v>0</v>
      </c>
      <c r="DT577" s="12">
        <f t="shared" si="619"/>
        <v>109534.37</v>
      </c>
      <c r="DU577" s="12">
        <f t="shared" si="619"/>
        <v>101186.17</v>
      </c>
      <c r="DV577" s="12">
        <f t="shared" si="619"/>
        <v>86.16</v>
      </c>
      <c r="DW577" s="12">
        <f t="shared" si="619"/>
        <v>41.14</v>
      </c>
      <c r="DX577" s="12">
        <f t="shared" si="619"/>
        <v>8262.0400000000009</v>
      </c>
      <c r="DY577" s="12">
        <f t="shared" si="619"/>
        <v>0</v>
      </c>
      <c r="DZ577" s="12">
        <f t="shared" si="619"/>
        <v>12.882120479999999</v>
      </c>
      <c r="EA577" s="12">
        <f t="shared" si="619"/>
        <v>0</v>
      </c>
      <c r="EB577" s="12">
        <f t="shared" si="619"/>
        <v>0</v>
      </c>
      <c r="EC577" s="12">
        <f t="shared" si="619"/>
        <v>8054.08</v>
      </c>
      <c r="ED577" s="12">
        <f t="shared" si="619"/>
        <v>4234.62</v>
      </c>
      <c r="EE577" s="12">
        <f t="shared" si="619"/>
        <v>0</v>
      </c>
      <c r="EF577" s="12">
        <f t="shared" si="619"/>
        <v>0</v>
      </c>
      <c r="EG577" s="12">
        <f t="shared" si="619"/>
        <v>0</v>
      </c>
      <c r="EH577" s="12">
        <f t="shared" si="619"/>
        <v>0</v>
      </c>
      <c r="EI577" s="12">
        <f t="shared" si="619"/>
        <v>0</v>
      </c>
      <c r="EJ577" s="12">
        <f t="shared" si="619"/>
        <v>121823.07</v>
      </c>
      <c r="EK577" s="12">
        <f t="shared" si="619"/>
        <v>0</v>
      </c>
      <c r="EL577" s="12">
        <f t="shared" si="619"/>
        <v>121823.07</v>
      </c>
      <c r="EM577" s="12">
        <f t="shared" ref="EM577:FR577" si="620">EM608</f>
        <v>0</v>
      </c>
      <c r="EN577" s="12">
        <f t="shared" si="620"/>
        <v>101186.17</v>
      </c>
      <c r="EO577" s="12">
        <f t="shared" si="620"/>
        <v>101186.17</v>
      </c>
      <c r="EP577" s="12">
        <f t="shared" si="620"/>
        <v>0</v>
      </c>
      <c r="EQ577" s="12">
        <f t="shared" si="620"/>
        <v>101186.17</v>
      </c>
      <c r="ER577" s="12">
        <f t="shared" si="620"/>
        <v>0</v>
      </c>
      <c r="ES577" s="12">
        <f t="shared" si="620"/>
        <v>0</v>
      </c>
      <c r="ET577" s="12">
        <f t="shared" si="620"/>
        <v>0</v>
      </c>
      <c r="EU577" s="12">
        <f t="shared" si="620"/>
        <v>0</v>
      </c>
      <c r="EV577" s="12">
        <f t="shared" si="620"/>
        <v>0</v>
      </c>
      <c r="EW577" s="12">
        <f t="shared" si="620"/>
        <v>0</v>
      </c>
      <c r="EX577" s="12">
        <f t="shared" si="620"/>
        <v>0</v>
      </c>
      <c r="EY577" s="12">
        <f t="shared" si="620"/>
        <v>0</v>
      </c>
      <c r="EZ577" s="12">
        <f t="shared" si="620"/>
        <v>0</v>
      </c>
      <c r="FA577" s="12">
        <f t="shared" si="620"/>
        <v>0</v>
      </c>
      <c r="FB577" s="12">
        <f t="shared" si="620"/>
        <v>0</v>
      </c>
      <c r="FC577" s="12">
        <f t="shared" si="620"/>
        <v>0</v>
      </c>
      <c r="FD577" s="12">
        <f t="shared" si="620"/>
        <v>0</v>
      </c>
      <c r="FE577" s="12">
        <f t="shared" si="620"/>
        <v>0</v>
      </c>
      <c r="FF577" s="12">
        <f t="shared" si="620"/>
        <v>0</v>
      </c>
      <c r="FG577" s="12">
        <f t="shared" si="620"/>
        <v>0</v>
      </c>
      <c r="FH577" s="12">
        <f t="shared" si="620"/>
        <v>0</v>
      </c>
      <c r="FI577" s="12">
        <f t="shared" si="620"/>
        <v>0</v>
      </c>
      <c r="FJ577" s="12">
        <f t="shared" si="620"/>
        <v>0</v>
      </c>
      <c r="FK577" s="12">
        <f t="shared" si="620"/>
        <v>0</v>
      </c>
      <c r="FL577" s="12">
        <f t="shared" si="620"/>
        <v>0</v>
      </c>
      <c r="FM577" s="12">
        <f t="shared" si="620"/>
        <v>0</v>
      </c>
      <c r="FN577" s="12">
        <f t="shared" si="620"/>
        <v>0</v>
      </c>
      <c r="FO577" s="12">
        <f t="shared" si="620"/>
        <v>0</v>
      </c>
      <c r="FP577" s="12">
        <f t="shared" si="620"/>
        <v>0</v>
      </c>
      <c r="FQ577" s="12">
        <f t="shared" si="620"/>
        <v>0</v>
      </c>
      <c r="FR577" s="12">
        <f t="shared" si="620"/>
        <v>0</v>
      </c>
      <c r="FS577" s="12">
        <f t="shared" ref="FS577:GX577" si="621">FS608</f>
        <v>121823.07</v>
      </c>
      <c r="FT577" s="12">
        <f t="shared" si="621"/>
        <v>0</v>
      </c>
      <c r="FU577" s="12">
        <f t="shared" si="621"/>
        <v>121823.07</v>
      </c>
      <c r="FV577" s="12">
        <f t="shared" si="621"/>
        <v>0</v>
      </c>
      <c r="FW577" s="12">
        <f t="shared" si="621"/>
        <v>101186.17</v>
      </c>
      <c r="FX577" s="12">
        <f t="shared" si="621"/>
        <v>101186.17</v>
      </c>
      <c r="FY577" s="12">
        <f t="shared" si="621"/>
        <v>0</v>
      </c>
      <c r="FZ577" s="12">
        <f t="shared" si="621"/>
        <v>101186.17</v>
      </c>
      <c r="GA577" s="12">
        <f t="shared" si="621"/>
        <v>0</v>
      </c>
      <c r="GB577" s="12">
        <f t="shared" si="621"/>
        <v>0</v>
      </c>
      <c r="GC577" s="12">
        <f t="shared" si="621"/>
        <v>0</v>
      </c>
      <c r="GD577" s="12">
        <f t="shared" si="621"/>
        <v>0</v>
      </c>
      <c r="GE577" s="12">
        <f t="shared" si="621"/>
        <v>0</v>
      </c>
      <c r="GF577" s="12">
        <f t="shared" si="621"/>
        <v>0</v>
      </c>
      <c r="GG577" s="12">
        <f t="shared" si="621"/>
        <v>0</v>
      </c>
      <c r="GH577" s="12">
        <f t="shared" si="621"/>
        <v>0</v>
      </c>
      <c r="GI577" s="12">
        <f t="shared" si="621"/>
        <v>0</v>
      </c>
      <c r="GJ577" s="12">
        <f t="shared" si="621"/>
        <v>0</v>
      </c>
      <c r="GK577" s="12">
        <f t="shared" si="621"/>
        <v>0</v>
      </c>
      <c r="GL577" s="12">
        <f t="shared" si="621"/>
        <v>0</v>
      </c>
      <c r="GM577" s="12">
        <f t="shared" si="621"/>
        <v>0</v>
      </c>
      <c r="GN577" s="12">
        <f t="shared" si="621"/>
        <v>0</v>
      </c>
      <c r="GO577" s="12">
        <f t="shared" si="621"/>
        <v>0</v>
      </c>
      <c r="GP577" s="12">
        <f t="shared" si="621"/>
        <v>0</v>
      </c>
      <c r="GQ577" s="12">
        <f t="shared" si="621"/>
        <v>0</v>
      </c>
      <c r="GR577" s="12">
        <f t="shared" si="621"/>
        <v>0</v>
      </c>
      <c r="GS577" s="12">
        <f t="shared" si="621"/>
        <v>0</v>
      </c>
      <c r="GT577" s="12">
        <f t="shared" si="621"/>
        <v>0</v>
      </c>
      <c r="GU577" s="12">
        <f t="shared" si="621"/>
        <v>0</v>
      </c>
      <c r="GV577" s="12">
        <f t="shared" si="621"/>
        <v>0</v>
      </c>
      <c r="GW577" s="12">
        <f t="shared" si="621"/>
        <v>0</v>
      </c>
      <c r="GX577" s="12">
        <f t="shared" si="621"/>
        <v>0</v>
      </c>
    </row>
    <row r="579" spans="1:255" x14ac:dyDescent="0.25">
      <c r="A579" s="2">
        <v>17</v>
      </c>
      <c r="B579" s="2">
        <v>1</v>
      </c>
      <c r="C579" s="2">
        <f>ROW(SmtRes!A655)</f>
        <v>655</v>
      </c>
      <c r="D579" s="2">
        <f>ROW(EtalonRes!A829)</f>
        <v>829</v>
      </c>
      <c r="E579" s="2" t="s">
        <v>620</v>
      </c>
      <c r="F579" s="2" t="s">
        <v>110</v>
      </c>
      <c r="G579" s="2" t="s">
        <v>621</v>
      </c>
      <c r="H579" s="2" t="s">
        <v>112</v>
      </c>
      <c r="I579" s="2">
        <f>ROUND(24/100,9)</f>
        <v>0.24</v>
      </c>
      <c r="J579" s="2">
        <v>0</v>
      </c>
      <c r="K579" s="2">
        <f>ROUND(24/100,9)</f>
        <v>0.24</v>
      </c>
      <c r="L579" s="2"/>
      <c r="M579" s="2"/>
      <c r="N579" s="2"/>
      <c r="O579" s="2">
        <f t="shared" ref="O579:O606" si="622">ROUND(CP579,2)</f>
        <v>66.900000000000006</v>
      </c>
      <c r="P579" s="2">
        <f t="shared" ref="P579:P606" si="623">ROUND((ROUND((AC579*AW579*I579),2)*BC579),2)</f>
        <v>2.72</v>
      </c>
      <c r="Q579" s="2">
        <f>(ROUND((ROUND((((ET579*1.2))*AV579*I579),2)*BB579),2)+ROUND((ROUND(((AE579-((EU579*1.2)))*AV579*I579),2)*BS579),2))</f>
        <v>2.0099999999999998</v>
      </c>
      <c r="R579" s="2">
        <f>(ROUND((ROUND((((EU579*1.2))*AV579*I579),2)*BS579),2)+ROUND((ROUND(((AE579-((EU579*1.2)))*AV579*I579),2)*BS579),2))</f>
        <v>0.36</v>
      </c>
      <c r="S579" s="2">
        <f t="shared" ref="S579:S606" si="624">ROUND((ROUND((AF579*AV579*I579),2)*BA579),2)</f>
        <v>62.17</v>
      </c>
      <c r="T579" s="2">
        <f t="shared" ref="T579:T606" si="625">ROUND(CU579*I579,2)</f>
        <v>0</v>
      </c>
      <c r="U579" s="2">
        <f t="shared" ref="U579:U606" si="626">CV579*I579</f>
        <v>5.4698630399999999</v>
      </c>
      <c r="V579" s="2">
        <f t="shared" ref="V579:V606" si="627">CW579*I579</f>
        <v>0</v>
      </c>
      <c r="W579" s="2">
        <f t="shared" ref="W579:W606" si="628">ROUND(CX579*I579,2)</f>
        <v>0</v>
      </c>
      <c r="X579" s="2">
        <f>(ROUND((((S579+ROUND((ROUND((((EU579*1.2))*AV579*I579),2)*BS579),2))*AT579)/100),2)+ROUND(((ROUND((ROUND(((AE579-((EU579*1.2)))*AV579*I579),2)*BS579),2)*AT579)/100),2))</f>
        <v>60.65</v>
      </c>
      <c r="Y579" s="2">
        <f>(ROUND((((S579+ROUND((ROUND((((EU579*1.2))*AV579*I579),2)*BS579),2))*AU579)/100),2)+ROUND(((ROUND((ROUND(((AE579-((EU579*1.2)))*AV579*I579),2)*BS579),2)*AU579)/100),2))</f>
        <v>31.89</v>
      </c>
      <c r="Z579" s="2"/>
      <c r="AA579" s="2">
        <v>55944368</v>
      </c>
      <c r="AB579" s="2">
        <f t="shared" ref="AB579:AB606" si="629">ROUND((AC579+AD579+AF579),6)</f>
        <v>266.74799999999999</v>
      </c>
      <c r="AC579" s="2">
        <f>ROUND(((ES579*1)),6)</f>
        <v>11.34</v>
      </c>
      <c r="AD579" s="2">
        <f>ROUND(((((ET579*1.2))-((EU579*1.2)))+AE579),6)</f>
        <v>8.0039999999999996</v>
      </c>
      <c r="AE579" s="2">
        <f>ROUND(((EU579*1.2)),6)</f>
        <v>1.44</v>
      </c>
      <c r="AF579" s="2">
        <f>ROUND(((EV579*1.2)),6)</f>
        <v>247.404</v>
      </c>
      <c r="AG579" s="2">
        <f t="shared" ref="AG579:AG606" si="630">ROUND((AP579),6)</f>
        <v>0</v>
      </c>
      <c r="AH579" s="2">
        <f>((EW579*1.2))</f>
        <v>21.768000000000001</v>
      </c>
      <c r="AI579" s="2">
        <f>((EX579*1.2))</f>
        <v>0</v>
      </c>
      <c r="AJ579" s="2">
        <f t="shared" ref="AJ579:AJ606" si="631">(AS579)</f>
        <v>0</v>
      </c>
      <c r="AK579" s="2">
        <v>224.18</v>
      </c>
      <c r="AL579" s="2">
        <v>11.34</v>
      </c>
      <c r="AM579" s="2">
        <v>6.67</v>
      </c>
      <c r="AN579" s="2">
        <v>1.2</v>
      </c>
      <c r="AO579" s="2">
        <v>206.17</v>
      </c>
      <c r="AP579" s="2">
        <v>0</v>
      </c>
      <c r="AQ579" s="2">
        <v>18.14</v>
      </c>
      <c r="AR579" s="2">
        <v>0</v>
      </c>
      <c r="AS579" s="2">
        <v>0</v>
      </c>
      <c r="AT579" s="2">
        <v>97</v>
      </c>
      <c r="AU579" s="2">
        <v>51</v>
      </c>
      <c r="AV579" s="2">
        <v>1.0469999999999999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0</v>
      </c>
      <c r="BI579" s="2">
        <v>2</v>
      </c>
      <c r="BJ579" s="2" t="s">
        <v>113</v>
      </c>
      <c r="BK579" s="2"/>
      <c r="BL579" s="2"/>
      <c r="BM579" s="2">
        <v>67</v>
      </c>
      <c r="BN579" s="2">
        <v>0</v>
      </c>
      <c r="BO579" s="2" t="s">
        <v>110</v>
      </c>
      <c r="BP579" s="2">
        <v>1</v>
      </c>
      <c r="BQ579" s="2">
        <v>40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97</v>
      </c>
      <c r="CA579" s="2">
        <v>51</v>
      </c>
      <c r="CB579" s="2" t="s">
        <v>3</v>
      </c>
      <c r="CC579" s="2"/>
      <c r="CD579" s="2"/>
      <c r="CE579" s="2">
        <v>1566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1356</v>
      </c>
      <c r="CO579" s="2">
        <v>0</v>
      </c>
      <c r="CP579" s="2">
        <f t="shared" ref="CP579:CP606" si="632">(P579+Q579+S579)</f>
        <v>66.900000000000006</v>
      </c>
      <c r="CQ579" s="2">
        <f t="shared" ref="CQ579:CQ606" si="633">ROUND((ROUND((AC579*AW579*1),2)*BC579),2)</f>
        <v>11.34</v>
      </c>
      <c r="CR579" s="2">
        <f>(ROUND((ROUND((((ET579*1.2))*AV579*1),2)*BB579),2)+ROUND((ROUND(((AE579-((EU579*1.2)))*AV579*1),2)*BS579),2))</f>
        <v>8.3800000000000008</v>
      </c>
      <c r="CS579" s="2">
        <f>(ROUND((ROUND((((EU579*1.2))*AV579*1),2)*BS579),2)+ROUND((ROUND(((AE579-((EU579*1.2)))*AV579*1),2)*BS579),2))</f>
        <v>1.51</v>
      </c>
      <c r="CT579" s="2">
        <f t="shared" ref="CT579:CT606" si="634">ROUND((ROUND((AF579*AV579*1),2)*BA579),2)</f>
        <v>259.02999999999997</v>
      </c>
      <c r="CU579" s="2">
        <f t="shared" ref="CU579:CU606" si="635">AG579</f>
        <v>0</v>
      </c>
      <c r="CV579" s="2">
        <f t="shared" ref="CV579:CV606" si="636">(AH579*AV579)</f>
        <v>22.791096</v>
      </c>
      <c r="CW579" s="2">
        <f t="shared" ref="CW579:CW606" si="637">AI579</f>
        <v>0</v>
      </c>
      <c r="CX579" s="2">
        <f t="shared" ref="CX579:CX606" si="638">AJ579</f>
        <v>0</v>
      </c>
      <c r="CY579" s="2">
        <f>(ROUND((((S579+ROUND((ROUND((((EU579*1.2))*AV579*1),2)*BS579),2))*AT579)/100),2)+ROUND(((ROUND((ROUND(((AE579-((EU579*1.2)))*AV579*1),2)*BS579),2)*AT579)/100),2))</f>
        <v>61.77</v>
      </c>
      <c r="CZ579" s="2">
        <f>(ROUND((((S579+ROUND((ROUND((((EU579*1.2))*AV579*1),2)*BS579),2))*AU579)/100),2)+ROUND(((ROUND((ROUND(((AE579-((EU579*1.2)))*AV579*1),2)*BS579),2)*AU579)/100),2))</f>
        <v>32.479999999999997</v>
      </c>
      <c r="DA579" s="2"/>
      <c r="DB579" s="2">
        <v>177</v>
      </c>
      <c r="DC579" s="2" t="s">
        <v>3</v>
      </c>
      <c r="DD579" s="2" t="s">
        <v>82</v>
      </c>
      <c r="DE579" s="2" t="s">
        <v>83</v>
      </c>
      <c r="DF579" s="2" t="s">
        <v>83</v>
      </c>
      <c r="DG579" s="2" t="s">
        <v>83</v>
      </c>
      <c r="DH579" s="2" t="s">
        <v>3</v>
      </c>
      <c r="DI579" s="2" t="s">
        <v>83</v>
      </c>
      <c r="DJ579" s="2" t="s">
        <v>83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1013</v>
      </c>
      <c r="DV579" s="2" t="s">
        <v>112</v>
      </c>
      <c r="DW579" s="2" t="s">
        <v>112</v>
      </c>
      <c r="DX579" s="2">
        <v>1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55393971</v>
      </c>
      <c r="EF579" s="2">
        <v>40</v>
      </c>
      <c r="EG579" s="2" t="s">
        <v>31</v>
      </c>
      <c r="EH579" s="2">
        <v>0</v>
      </c>
      <c r="EI579" s="2" t="s">
        <v>3</v>
      </c>
      <c r="EJ579" s="2">
        <v>2</v>
      </c>
      <c r="EK579" s="2">
        <v>67</v>
      </c>
      <c r="EL579" s="2" t="s">
        <v>48</v>
      </c>
      <c r="EM579" s="2" t="s">
        <v>49</v>
      </c>
      <c r="EN579" s="2"/>
      <c r="EO579" s="2" t="s">
        <v>87</v>
      </c>
      <c r="EP579" s="2"/>
      <c r="EQ579" s="2">
        <v>131072</v>
      </c>
      <c r="ER579" s="2">
        <v>224.18</v>
      </c>
      <c r="ES579" s="2">
        <v>11.34</v>
      </c>
      <c r="ET579" s="2">
        <v>6.67</v>
      </c>
      <c r="EU579" s="2">
        <v>1.2</v>
      </c>
      <c r="EV579" s="2">
        <v>206.17</v>
      </c>
      <c r="EW579" s="2">
        <v>18.14</v>
      </c>
      <c r="EX579" s="2">
        <v>0</v>
      </c>
      <c r="EY579" s="2">
        <v>0</v>
      </c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v>0</v>
      </c>
      <c r="FS579" s="2">
        <v>0</v>
      </c>
      <c r="FT579" s="2"/>
      <c r="FU579" s="2"/>
      <c r="FV579" s="2"/>
      <c r="FW579" s="2"/>
      <c r="FX579" s="2">
        <v>97</v>
      </c>
      <c r="FY579" s="2">
        <v>51</v>
      </c>
      <c r="FZ579" s="2"/>
      <c r="GA579" s="2" t="s">
        <v>3</v>
      </c>
      <c r="GB579" s="2"/>
      <c r="GC579" s="2"/>
      <c r="GD579" s="2">
        <v>1</v>
      </c>
      <c r="GE579" s="2"/>
      <c r="GF579" s="2">
        <v>574394840</v>
      </c>
      <c r="GG579" s="2">
        <v>2</v>
      </c>
      <c r="GH579" s="2">
        <v>1</v>
      </c>
      <c r="GI579" s="2">
        <v>2</v>
      </c>
      <c r="GJ579" s="2">
        <v>0</v>
      </c>
      <c r="GK579" s="2">
        <v>0</v>
      </c>
      <c r="GL579" s="2">
        <f t="shared" ref="GL579:GL606" si="639">ROUND(IF(AND(BH579=3,BI579=3,FS579&lt;&gt;0),P579,0),2)</f>
        <v>0</v>
      </c>
      <c r="GM579" s="2">
        <f t="shared" ref="GM579:GM606" si="640">ROUND(O579+X579+Y579,2)+GX579</f>
        <v>159.44</v>
      </c>
      <c r="GN579" s="2">
        <f t="shared" ref="GN579:GN606" si="641">IF(OR(BI579=0,BI579=1),GM579-GX579,0)</f>
        <v>0</v>
      </c>
      <c r="GO579" s="2">
        <f t="shared" ref="GO579:GO606" si="642">IF(BI579=2,GM579-GX579,0)</f>
        <v>159.44</v>
      </c>
      <c r="GP579" s="2">
        <f t="shared" ref="GP579:GP606" si="643">IF(BI579=4,GM579-GX579,0)</f>
        <v>0</v>
      </c>
      <c r="GQ579" s="2"/>
      <c r="GR579" s="2">
        <v>0</v>
      </c>
      <c r="GS579" s="2">
        <v>3</v>
      </c>
      <c r="GT579" s="2">
        <v>0</v>
      </c>
      <c r="GU579" s="2" t="s">
        <v>3</v>
      </c>
      <c r="GV579" s="2">
        <f t="shared" ref="GV579:GV606" si="644">ROUND((GT579),6)</f>
        <v>0</v>
      </c>
      <c r="GW579" s="2">
        <v>1</v>
      </c>
      <c r="GX579" s="2">
        <f t="shared" ref="GX579:GX606" si="645">ROUND(HC579*I579,2)</f>
        <v>0</v>
      </c>
      <c r="GY579" s="2"/>
      <c r="GZ579" s="2"/>
      <c r="HA579" s="2">
        <v>0</v>
      </c>
      <c r="HB579" s="2">
        <v>0</v>
      </c>
      <c r="HC579" s="2">
        <f t="shared" ref="HC579:HC606" si="646">GV579*GW579</f>
        <v>0</v>
      </c>
      <c r="HD579" s="2"/>
      <c r="HE579" s="2" t="s">
        <v>3</v>
      </c>
      <c r="HF579" s="2" t="s">
        <v>3</v>
      </c>
      <c r="HG579" s="2"/>
      <c r="HH579" s="2"/>
      <c r="HI579" s="2"/>
      <c r="HJ579" s="2"/>
      <c r="HK579" s="2"/>
      <c r="HL579" s="2"/>
      <c r="HM579" s="2" t="s">
        <v>3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5">
      <c r="A580" s="3">
        <v>17</v>
      </c>
      <c r="B580" s="3">
        <v>1</v>
      </c>
      <c r="C580" s="3">
        <f>ROW(SmtRes!A666)</f>
        <v>666</v>
      </c>
      <c r="D580" s="3">
        <f>ROW(EtalonRes!A842)</f>
        <v>842</v>
      </c>
      <c r="E580" s="3" t="s">
        <v>620</v>
      </c>
      <c r="F580" s="3" t="s">
        <v>110</v>
      </c>
      <c r="G580" s="3" t="s">
        <v>621</v>
      </c>
      <c r="H580" s="3" t="s">
        <v>112</v>
      </c>
      <c r="I580" s="3">
        <f>ROUND(24/100,9)</f>
        <v>0.24</v>
      </c>
      <c r="J580" s="3">
        <v>0</v>
      </c>
      <c r="K580" s="3">
        <f>ROUND(24/100,9)</f>
        <v>0.24</v>
      </c>
      <c r="O580" s="3">
        <f t="shared" si="622"/>
        <v>3563.8</v>
      </c>
      <c r="P580" s="3">
        <f t="shared" si="623"/>
        <v>22.41</v>
      </c>
      <c r="Q580" s="3">
        <f>(ROUND((ROUND((((ET580*1.2))*AV580*I580),2)*BB580),2)+ROUND((ROUND(((AE580-((EU580*1.2)))*AV580*I580),2)*BS580),2))</f>
        <v>38.11</v>
      </c>
      <c r="R580" s="3">
        <f>(ROUND((ROUND((((EU580*1.2))*AV580*I580),2)*BS580),2)+ROUND((ROUND(((AE580-((EU580*1.2)))*AV580*I580),2)*BS580),2))</f>
        <v>20.29</v>
      </c>
      <c r="S580" s="3">
        <f t="shared" si="624"/>
        <v>3503.28</v>
      </c>
      <c r="T580" s="3">
        <f t="shared" si="625"/>
        <v>0</v>
      </c>
      <c r="U580" s="3">
        <f t="shared" si="626"/>
        <v>5.4698630399999999</v>
      </c>
      <c r="V580" s="3">
        <f t="shared" si="627"/>
        <v>0</v>
      </c>
      <c r="W580" s="3">
        <f t="shared" si="628"/>
        <v>0</v>
      </c>
      <c r="X580" s="3">
        <f>(ROUND((((S580+ROUND((ROUND((((EU580*1.2))*AV580*I580),2)*BS580),2))*AT580)/100),2)+ROUND(((ROUND((ROUND(((AE580-((EU580*1.2)))*AV580*I580),2)*BS580),2)*AT580)/100),2))</f>
        <v>3417.86</v>
      </c>
      <c r="Y580" s="3">
        <f>(ROUND((((S580+ROUND((ROUND((((EU580*1.2))*AV580*I580),2)*BS580),2))*AU580)/100),2)+ROUND(((ROUND((ROUND(((AE580-((EU580*1.2)))*AV580*I580),2)*BS580),2)*AU580)/100),2))</f>
        <v>1797.02</v>
      </c>
      <c r="AA580" s="3">
        <v>55944370</v>
      </c>
      <c r="AB580" s="3">
        <f t="shared" si="629"/>
        <v>266.74799999999999</v>
      </c>
      <c r="AC580" s="3">
        <f>ROUND(((ES580*1)),6)</f>
        <v>11.34</v>
      </c>
      <c r="AD580" s="3">
        <f>ROUND(((((ET580*1.2))-((EU580*1.2)))+AE580),6)</f>
        <v>8.0039999999999996</v>
      </c>
      <c r="AE580" s="3">
        <f>ROUND(((EU580*1.2)),6)</f>
        <v>1.44</v>
      </c>
      <c r="AF580" s="3">
        <f>ROUND(((EV580*1.2)),6)</f>
        <v>247.404</v>
      </c>
      <c r="AG580" s="3">
        <f t="shared" si="630"/>
        <v>0</v>
      </c>
      <c r="AH580" s="3">
        <f>((EW580*1.2))</f>
        <v>21.768000000000001</v>
      </c>
      <c r="AI580" s="3">
        <f>((EX580*1.2))</f>
        <v>0</v>
      </c>
      <c r="AJ580" s="3">
        <f t="shared" si="631"/>
        <v>0</v>
      </c>
      <c r="AK580" s="3">
        <v>224.18</v>
      </c>
      <c r="AL580" s="3">
        <v>11.34</v>
      </c>
      <c r="AM580" s="3">
        <v>6.67</v>
      </c>
      <c r="AN580" s="3">
        <v>1.2</v>
      </c>
      <c r="AO580" s="3">
        <v>206.17</v>
      </c>
      <c r="AP580" s="3">
        <v>0</v>
      </c>
      <c r="AQ580" s="3">
        <v>18.14</v>
      </c>
      <c r="AR580" s="3">
        <v>0</v>
      </c>
      <c r="AS580" s="3">
        <v>0</v>
      </c>
      <c r="AT580" s="3">
        <v>97</v>
      </c>
      <c r="AU580" s="3">
        <v>51</v>
      </c>
      <c r="AV580" s="3">
        <v>1.0469999999999999</v>
      </c>
      <c r="AW580" s="3">
        <v>1</v>
      </c>
      <c r="AZ580" s="3">
        <v>1</v>
      </c>
      <c r="BA580" s="3">
        <v>56.35</v>
      </c>
      <c r="BB580" s="3">
        <v>18.96</v>
      </c>
      <c r="BC580" s="3">
        <v>8.24</v>
      </c>
      <c r="BD580" s="3" t="s">
        <v>3</v>
      </c>
      <c r="BE580" s="3" t="s">
        <v>3</v>
      </c>
      <c r="BF580" s="3" t="s">
        <v>3</v>
      </c>
      <c r="BG580" s="3" t="s">
        <v>3</v>
      </c>
      <c r="BH580" s="3">
        <v>0</v>
      </c>
      <c r="BI580" s="3">
        <v>2</v>
      </c>
      <c r="BJ580" s="3" t="s">
        <v>113</v>
      </c>
      <c r="BM580" s="3">
        <v>67</v>
      </c>
      <c r="BN580" s="3">
        <v>0</v>
      </c>
      <c r="BO580" s="3" t="s">
        <v>110</v>
      </c>
      <c r="BP580" s="3">
        <v>1</v>
      </c>
      <c r="BQ580" s="3">
        <v>40</v>
      </c>
      <c r="BR580" s="3">
        <v>0</v>
      </c>
      <c r="BS580" s="3">
        <v>56.35</v>
      </c>
      <c r="BT580" s="3">
        <v>1</v>
      </c>
      <c r="BU580" s="3">
        <v>1</v>
      </c>
      <c r="BV580" s="3">
        <v>1</v>
      </c>
      <c r="BW580" s="3">
        <v>1</v>
      </c>
      <c r="BX580" s="3">
        <v>1</v>
      </c>
      <c r="BY580" s="3" t="s">
        <v>3</v>
      </c>
      <c r="BZ580" s="3">
        <v>97</v>
      </c>
      <c r="CA580" s="3">
        <v>51</v>
      </c>
      <c r="CB580" s="3" t="s">
        <v>3</v>
      </c>
      <c r="CE580" s="3">
        <v>1566</v>
      </c>
      <c r="CF580" s="3">
        <v>0</v>
      </c>
      <c r="CG580" s="3">
        <v>0</v>
      </c>
      <c r="CM580" s="3">
        <v>0</v>
      </c>
      <c r="CN580" s="3" t="s">
        <v>1356</v>
      </c>
      <c r="CO580" s="3">
        <v>0</v>
      </c>
      <c r="CP580" s="3">
        <f t="shared" si="632"/>
        <v>3563.8</v>
      </c>
      <c r="CQ580" s="3">
        <f t="shared" si="633"/>
        <v>93.44</v>
      </c>
      <c r="CR580" s="3">
        <f>(ROUND((ROUND((((ET580*1.2))*AV580*1),2)*BB580),2)+ROUND((ROUND(((AE580-((EU580*1.2)))*AV580*1),2)*BS580),2))</f>
        <v>158.88</v>
      </c>
      <c r="CS580" s="3">
        <f>(ROUND((ROUND((((EU580*1.2))*AV580*1),2)*BS580),2)+ROUND((ROUND(((AE580-((EU580*1.2)))*AV580*1),2)*BS580),2))</f>
        <v>85.09</v>
      </c>
      <c r="CT580" s="3">
        <f t="shared" si="634"/>
        <v>14596.34</v>
      </c>
      <c r="CU580" s="3">
        <f t="shared" si="635"/>
        <v>0</v>
      </c>
      <c r="CV580" s="3">
        <f t="shared" si="636"/>
        <v>22.791096</v>
      </c>
      <c r="CW580" s="3">
        <f t="shared" si="637"/>
        <v>0</v>
      </c>
      <c r="CX580" s="3">
        <f t="shared" si="638"/>
        <v>0</v>
      </c>
      <c r="CY580" s="3">
        <f>(ROUND((((S580+ROUND((ROUND((((EU580*1.2))*AV580*1),2)*BS580),2))*AT580)/100),2)+ROUND(((ROUND((ROUND(((AE580-((EU580*1.2)))*AV580*1),2)*BS580),2)*AT580)/100),2))</f>
        <v>3480.72</v>
      </c>
      <c r="CZ580" s="3">
        <f>(ROUND((((S580+ROUND((ROUND((((EU580*1.2))*AV580*1),2)*BS580),2))*AU580)/100),2)+ROUND(((ROUND((ROUND(((AE580-((EU580*1.2)))*AV580*1),2)*BS580),2)*AU580)/100),2))</f>
        <v>1830.07</v>
      </c>
      <c r="DB580" s="3">
        <v>178</v>
      </c>
      <c r="DC580" s="3" t="s">
        <v>3</v>
      </c>
      <c r="DD580" s="3" t="s">
        <v>82</v>
      </c>
      <c r="DE580" s="3" t="s">
        <v>83</v>
      </c>
      <c r="DF580" s="3" t="s">
        <v>83</v>
      </c>
      <c r="DG580" s="3" t="s">
        <v>83</v>
      </c>
      <c r="DH580" s="3" t="s">
        <v>3</v>
      </c>
      <c r="DI580" s="3" t="s">
        <v>83</v>
      </c>
      <c r="DJ580" s="3" t="s">
        <v>83</v>
      </c>
      <c r="DK580" s="3" t="s">
        <v>3</v>
      </c>
      <c r="DL580" s="3" t="s">
        <v>3</v>
      </c>
      <c r="DM580" s="3" t="s">
        <v>3</v>
      </c>
      <c r="DN580" s="3">
        <v>0</v>
      </c>
      <c r="DO580" s="3">
        <v>0</v>
      </c>
      <c r="DP580" s="3">
        <v>1</v>
      </c>
      <c r="DQ580" s="3">
        <v>1</v>
      </c>
      <c r="DU580" s="3">
        <v>1013</v>
      </c>
      <c r="DV580" s="3" t="s">
        <v>112</v>
      </c>
      <c r="DW580" s="3" t="s">
        <v>112</v>
      </c>
      <c r="DX580" s="3">
        <v>1</v>
      </c>
      <c r="DZ580" s="3" t="s">
        <v>3</v>
      </c>
      <c r="EA580" s="3" t="s">
        <v>3</v>
      </c>
      <c r="EB580" s="3" t="s">
        <v>3</v>
      </c>
      <c r="EC580" s="3" t="s">
        <v>3</v>
      </c>
      <c r="EE580" s="3">
        <v>55393971</v>
      </c>
      <c r="EF580" s="3">
        <v>40</v>
      </c>
      <c r="EG580" s="3" t="s">
        <v>31</v>
      </c>
      <c r="EH580" s="3">
        <v>0</v>
      </c>
      <c r="EI580" s="3" t="s">
        <v>3</v>
      </c>
      <c r="EJ580" s="3">
        <v>2</v>
      </c>
      <c r="EK580" s="3">
        <v>67</v>
      </c>
      <c r="EL580" s="3" t="s">
        <v>48</v>
      </c>
      <c r="EM580" s="3" t="s">
        <v>49</v>
      </c>
      <c r="EO580" s="3" t="s">
        <v>87</v>
      </c>
      <c r="EQ580" s="3">
        <v>131072</v>
      </c>
      <c r="ER580" s="3">
        <v>224.18</v>
      </c>
      <c r="ES580" s="3">
        <v>11.34</v>
      </c>
      <c r="ET580" s="3">
        <v>6.67</v>
      </c>
      <c r="EU580" s="3">
        <v>1.2</v>
      </c>
      <c r="EV580" s="3">
        <v>206.17</v>
      </c>
      <c r="EW580" s="3">
        <v>18.14</v>
      </c>
      <c r="EX580" s="3">
        <v>0</v>
      </c>
      <c r="EY580" s="3">
        <v>0</v>
      </c>
      <c r="FQ580" s="3">
        <v>0</v>
      </c>
      <c r="FR580" s="3">
        <v>0</v>
      </c>
      <c r="FS580" s="3">
        <v>0</v>
      </c>
      <c r="FX580" s="3">
        <v>97</v>
      </c>
      <c r="FY580" s="3">
        <v>51</v>
      </c>
      <c r="GA580" s="3" t="s">
        <v>3</v>
      </c>
      <c r="GD580" s="3">
        <v>1</v>
      </c>
      <c r="GF580" s="3">
        <v>574394840</v>
      </c>
      <c r="GG580" s="3">
        <v>2</v>
      </c>
      <c r="GH580" s="3">
        <v>1</v>
      </c>
      <c r="GI580" s="3">
        <v>2</v>
      </c>
      <c r="GJ580" s="3">
        <v>0</v>
      </c>
      <c r="GK580" s="3">
        <v>0</v>
      </c>
      <c r="GL580" s="3">
        <f t="shared" si="639"/>
        <v>0</v>
      </c>
      <c r="GM580" s="3">
        <f t="shared" si="640"/>
        <v>8778.68</v>
      </c>
      <c r="GN580" s="3">
        <f t="shared" si="641"/>
        <v>0</v>
      </c>
      <c r="GO580" s="3">
        <f t="shared" si="642"/>
        <v>8778.68</v>
      </c>
      <c r="GP580" s="3">
        <f t="shared" si="643"/>
        <v>0</v>
      </c>
      <c r="GR580" s="3">
        <v>0</v>
      </c>
      <c r="GS580" s="3">
        <v>3</v>
      </c>
      <c r="GT580" s="3">
        <v>0</v>
      </c>
      <c r="GU580" s="3" t="s">
        <v>3</v>
      </c>
      <c r="GV580" s="3">
        <f t="shared" si="644"/>
        <v>0</v>
      </c>
      <c r="GW580" s="3">
        <v>1</v>
      </c>
      <c r="GX580" s="3">
        <f t="shared" si="645"/>
        <v>0</v>
      </c>
      <c r="HA580" s="3">
        <v>0</v>
      </c>
      <c r="HB580" s="3">
        <v>0</v>
      </c>
      <c r="HC580" s="3">
        <f t="shared" si="646"/>
        <v>0</v>
      </c>
      <c r="HE580" s="3" t="s">
        <v>3</v>
      </c>
      <c r="HF580" s="3" t="s">
        <v>3</v>
      </c>
      <c r="HM580" s="3" t="s">
        <v>3</v>
      </c>
      <c r="HN580" s="3" t="s">
        <v>3</v>
      </c>
      <c r="HO580" s="3" t="s">
        <v>3</v>
      </c>
      <c r="HP580" s="3" t="s">
        <v>3</v>
      </c>
      <c r="HQ580" s="3" t="s">
        <v>3</v>
      </c>
      <c r="HS580" s="3">
        <v>0</v>
      </c>
      <c r="IK580" s="3">
        <v>0</v>
      </c>
    </row>
    <row r="581" spans="1:255" x14ac:dyDescent="0.25">
      <c r="A581" s="2">
        <v>18</v>
      </c>
      <c r="B581" s="2">
        <v>1</v>
      </c>
      <c r="C581" s="2">
        <v>653</v>
      </c>
      <c r="D581" s="2"/>
      <c r="E581" s="2" t="s">
        <v>622</v>
      </c>
      <c r="F581" s="2" t="s">
        <v>623</v>
      </c>
      <c r="G581" s="2" t="s">
        <v>624</v>
      </c>
      <c r="H581" s="2" t="s">
        <v>320</v>
      </c>
      <c r="I581" s="2">
        <f>I579*J581</f>
        <v>8</v>
      </c>
      <c r="J581" s="2">
        <v>33.333333333333336</v>
      </c>
      <c r="K581" s="2">
        <v>33.333333000000003</v>
      </c>
      <c r="L581" s="2"/>
      <c r="M581" s="2"/>
      <c r="N581" s="2"/>
      <c r="O581" s="2">
        <f t="shared" si="622"/>
        <v>3669.2</v>
      </c>
      <c r="P581" s="2">
        <f t="shared" si="623"/>
        <v>3669.2</v>
      </c>
      <c r="Q581" s="2">
        <f t="shared" ref="Q581:Q592" si="647">(ROUND((ROUND(((ET581)*AV581*I581),2)*BB581),2)+ROUND((ROUND(((AE581-(EU581))*AV581*I581),2)*BS581),2))</f>
        <v>0</v>
      </c>
      <c r="R581" s="2">
        <f t="shared" ref="R581:R592" si="648">(ROUND((ROUND(((EU581)*AV581*I581),2)*BS581),2)+ROUND((ROUND(((AE581-(EU581))*AV581*I581),2)*BS581),2))</f>
        <v>0</v>
      </c>
      <c r="S581" s="2">
        <f t="shared" si="624"/>
        <v>0</v>
      </c>
      <c r="T581" s="2">
        <f t="shared" si="625"/>
        <v>0</v>
      </c>
      <c r="U581" s="2">
        <f t="shared" si="626"/>
        <v>0</v>
      </c>
      <c r="V581" s="2">
        <f t="shared" si="627"/>
        <v>0</v>
      </c>
      <c r="W581" s="2">
        <f t="shared" si="628"/>
        <v>0</v>
      </c>
      <c r="X581" s="2">
        <f t="shared" ref="X581:X592" si="649">(ROUND((((S581+ROUND((ROUND(((EU581)*AV581*I581),2)*BS581),2))*AT581)/100),2)+ROUND(((ROUND((ROUND(((AE581-(EU581))*AV581*I581),2)*BS581),2)*AT581)/100),2))</f>
        <v>0</v>
      </c>
      <c r="Y581" s="2">
        <f t="shared" ref="Y581:Y592" si="650">(ROUND((((S581+ROUND((ROUND(((EU581)*AV581*I581),2)*BS581),2))*AU581)/100),2)+ROUND(((ROUND((ROUND(((AE581-(EU581))*AV581*I581),2)*BS581),2)*AU581)/100),2))</f>
        <v>0</v>
      </c>
      <c r="Z581" s="2"/>
      <c r="AA581" s="2">
        <v>55944368</v>
      </c>
      <c r="AB581" s="2">
        <f t="shared" si="629"/>
        <v>458.65</v>
      </c>
      <c r="AC581" s="2">
        <f t="shared" ref="AC581:AC592" si="651">ROUND((ES581),6)</f>
        <v>458.65</v>
      </c>
      <c r="AD581" s="2">
        <f t="shared" ref="AD581:AD592" si="652">ROUND((((ET581)-(EU581))+AE581),6)</f>
        <v>0</v>
      </c>
      <c r="AE581" s="2">
        <f t="shared" ref="AE581:AE592" si="653">ROUND((EU581),6)</f>
        <v>0</v>
      </c>
      <c r="AF581" s="2">
        <f t="shared" ref="AF581:AF592" si="654">ROUND((EV581),6)</f>
        <v>0</v>
      </c>
      <c r="AG581" s="2">
        <f t="shared" si="630"/>
        <v>0</v>
      </c>
      <c r="AH581" s="2">
        <f t="shared" ref="AH581:AH592" si="655">(EW581)</f>
        <v>0</v>
      </c>
      <c r="AI581" s="2">
        <f t="shared" ref="AI581:AI592" si="656">(EX581)</f>
        <v>0</v>
      </c>
      <c r="AJ581" s="2">
        <f t="shared" si="631"/>
        <v>0</v>
      </c>
      <c r="AK581" s="2">
        <v>458.65</v>
      </c>
      <c r="AL581" s="2">
        <v>458.65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97</v>
      </c>
      <c r="AU581" s="2">
        <v>51</v>
      </c>
      <c r="AV581" s="2">
        <v>1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3</v>
      </c>
      <c r="BI581" s="2">
        <v>2</v>
      </c>
      <c r="BJ581" s="2" t="s">
        <v>625</v>
      </c>
      <c r="BK581" s="2"/>
      <c r="BL581" s="2"/>
      <c r="BM581" s="2">
        <v>67</v>
      </c>
      <c r="BN581" s="2">
        <v>0</v>
      </c>
      <c r="BO581" s="2" t="s">
        <v>3</v>
      </c>
      <c r="BP581" s="2">
        <v>0</v>
      </c>
      <c r="BQ581" s="2">
        <v>40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97</v>
      </c>
      <c r="CA581" s="2">
        <v>51</v>
      </c>
      <c r="CB581" s="2" t="s">
        <v>3</v>
      </c>
      <c r="CC581" s="2"/>
      <c r="CD581" s="2"/>
      <c r="CE581" s="2">
        <v>1566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3</v>
      </c>
      <c r="CO581" s="2">
        <v>0</v>
      </c>
      <c r="CP581" s="2">
        <f t="shared" si="632"/>
        <v>3669.2</v>
      </c>
      <c r="CQ581" s="2">
        <f t="shared" si="633"/>
        <v>458.65</v>
      </c>
      <c r="CR581" s="2">
        <f t="shared" ref="CR581:CR592" si="657">(ROUND((ROUND(((ET581)*AV581*1),2)*BB581),2)+ROUND((ROUND(((AE581-(EU581))*AV581*1),2)*BS581),2))</f>
        <v>0</v>
      </c>
      <c r="CS581" s="2">
        <f t="shared" ref="CS581:CS592" si="658">(ROUND((ROUND(((EU581)*AV581*1),2)*BS581),2)+ROUND((ROUND(((AE581-(EU581))*AV581*1),2)*BS581),2))</f>
        <v>0</v>
      </c>
      <c r="CT581" s="2">
        <f t="shared" si="634"/>
        <v>0</v>
      </c>
      <c r="CU581" s="2">
        <f t="shared" si="635"/>
        <v>0</v>
      </c>
      <c r="CV581" s="2">
        <f t="shared" si="636"/>
        <v>0</v>
      </c>
      <c r="CW581" s="2">
        <f t="shared" si="637"/>
        <v>0</v>
      </c>
      <c r="CX581" s="2">
        <f t="shared" si="638"/>
        <v>0</v>
      </c>
      <c r="CY581" s="2">
        <f t="shared" ref="CY581:CY592" si="659">(ROUND((((S581+ROUND((ROUND(((EU581)*AV581*1),2)*BS581),2))*AT581)/100),2)+ROUND(((ROUND((ROUND(((AE581-(EU581))*AV581*1),2)*BS581),2)*AT581)/100),2))</f>
        <v>0</v>
      </c>
      <c r="CZ581" s="2">
        <f t="shared" ref="CZ581:CZ592" si="660">(ROUND((((S581+ROUND((ROUND(((EU581)*AV581*1),2)*BS581),2))*AU581)/100),2)+ROUND(((ROUND((ROUND(((AE581-(EU581))*AV581*1),2)*BS581),2)*AU581)/100),2))</f>
        <v>0</v>
      </c>
      <c r="DA581" s="2"/>
      <c r="DB581" s="2"/>
      <c r="DC581" s="2" t="s">
        <v>3</v>
      </c>
      <c r="DD581" s="2" t="s">
        <v>3</v>
      </c>
      <c r="DE581" s="2" t="s">
        <v>3</v>
      </c>
      <c r="DF581" s="2" t="s">
        <v>3</v>
      </c>
      <c r="DG581" s="2" t="s">
        <v>3</v>
      </c>
      <c r="DH581" s="2" t="s">
        <v>3</v>
      </c>
      <c r="DI581" s="2" t="s">
        <v>3</v>
      </c>
      <c r="DJ581" s="2" t="s">
        <v>3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1010</v>
      </c>
      <c r="DV581" s="2" t="s">
        <v>320</v>
      </c>
      <c r="DW581" s="2" t="s">
        <v>320</v>
      </c>
      <c r="DX581" s="2">
        <v>1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55393971</v>
      </c>
      <c r="EF581" s="2">
        <v>40</v>
      </c>
      <c r="EG581" s="2" t="s">
        <v>31</v>
      </c>
      <c r="EH581" s="2">
        <v>0</v>
      </c>
      <c r="EI581" s="2" t="s">
        <v>3</v>
      </c>
      <c r="EJ581" s="2">
        <v>2</v>
      </c>
      <c r="EK581" s="2">
        <v>67</v>
      </c>
      <c r="EL581" s="2" t="s">
        <v>48</v>
      </c>
      <c r="EM581" s="2" t="s">
        <v>49</v>
      </c>
      <c r="EN581" s="2"/>
      <c r="EO581" s="2" t="s">
        <v>3</v>
      </c>
      <c r="EP581" s="2"/>
      <c r="EQ581" s="2">
        <v>0</v>
      </c>
      <c r="ER581" s="2">
        <v>458.65</v>
      </c>
      <c r="ES581" s="2">
        <v>458.65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v>0</v>
      </c>
      <c r="FS581" s="2">
        <v>0</v>
      </c>
      <c r="FT581" s="2"/>
      <c r="FU581" s="2"/>
      <c r="FV581" s="2"/>
      <c r="FW581" s="2"/>
      <c r="FX581" s="2">
        <v>97</v>
      </c>
      <c r="FY581" s="2">
        <v>51</v>
      </c>
      <c r="FZ581" s="2"/>
      <c r="GA581" s="2" t="s">
        <v>3</v>
      </c>
      <c r="GB581" s="2"/>
      <c r="GC581" s="2"/>
      <c r="GD581" s="2">
        <v>1</v>
      </c>
      <c r="GE581" s="2"/>
      <c r="GF581" s="2">
        <v>-1691338272</v>
      </c>
      <c r="GG581" s="2">
        <v>2</v>
      </c>
      <c r="GH581" s="2">
        <v>1</v>
      </c>
      <c r="GI581" s="2">
        <v>-2</v>
      </c>
      <c r="GJ581" s="2">
        <v>0</v>
      </c>
      <c r="GK581" s="2">
        <v>0</v>
      </c>
      <c r="GL581" s="2">
        <f t="shared" si="639"/>
        <v>0</v>
      </c>
      <c r="GM581" s="2">
        <f t="shared" si="640"/>
        <v>3669.2</v>
      </c>
      <c r="GN581" s="2">
        <f t="shared" si="641"/>
        <v>0</v>
      </c>
      <c r="GO581" s="2">
        <f t="shared" si="642"/>
        <v>3669.2</v>
      </c>
      <c r="GP581" s="2">
        <f t="shared" si="643"/>
        <v>0</v>
      </c>
      <c r="GQ581" s="2"/>
      <c r="GR581" s="2">
        <v>0</v>
      </c>
      <c r="GS581" s="2">
        <v>3</v>
      </c>
      <c r="GT581" s="2">
        <v>0</v>
      </c>
      <c r="GU581" s="2" t="s">
        <v>3</v>
      </c>
      <c r="GV581" s="2">
        <f t="shared" si="644"/>
        <v>0</v>
      </c>
      <c r="GW581" s="2">
        <v>1</v>
      </c>
      <c r="GX581" s="2">
        <f t="shared" si="645"/>
        <v>0</v>
      </c>
      <c r="GY581" s="2"/>
      <c r="GZ581" s="2"/>
      <c r="HA581" s="2">
        <v>0</v>
      </c>
      <c r="HB581" s="2">
        <v>0</v>
      </c>
      <c r="HC581" s="2">
        <f t="shared" si="646"/>
        <v>0</v>
      </c>
      <c r="HD581" s="2"/>
      <c r="HE581" s="2" t="s">
        <v>3</v>
      </c>
      <c r="HF581" s="2" t="s">
        <v>3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5">
      <c r="A582" s="3">
        <v>18</v>
      </c>
      <c r="B582" s="3">
        <v>1</v>
      </c>
      <c r="C582" s="3">
        <v>664</v>
      </c>
      <c r="E582" s="3" t="s">
        <v>622</v>
      </c>
      <c r="F582" s="3" t="s">
        <v>623</v>
      </c>
      <c r="G582" s="3" t="s">
        <v>624</v>
      </c>
      <c r="H582" s="3" t="s">
        <v>320</v>
      </c>
      <c r="I582" s="3">
        <f>I580*J582</f>
        <v>8</v>
      </c>
      <c r="J582" s="3">
        <v>33.333333333333336</v>
      </c>
      <c r="K582" s="3">
        <v>33.333333000000003</v>
      </c>
      <c r="O582" s="3">
        <f t="shared" si="622"/>
        <v>16621.48</v>
      </c>
      <c r="P582" s="3">
        <f t="shared" si="623"/>
        <v>16621.48</v>
      </c>
      <c r="Q582" s="3">
        <f t="shared" si="647"/>
        <v>0</v>
      </c>
      <c r="R582" s="3">
        <f t="shared" si="648"/>
        <v>0</v>
      </c>
      <c r="S582" s="3">
        <f t="shared" si="624"/>
        <v>0</v>
      </c>
      <c r="T582" s="3">
        <f t="shared" si="625"/>
        <v>0</v>
      </c>
      <c r="U582" s="3">
        <f t="shared" si="626"/>
        <v>0</v>
      </c>
      <c r="V582" s="3">
        <f t="shared" si="627"/>
        <v>0</v>
      </c>
      <c r="W582" s="3">
        <f t="shared" si="628"/>
        <v>0</v>
      </c>
      <c r="X582" s="3">
        <f t="shared" si="649"/>
        <v>0</v>
      </c>
      <c r="Y582" s="3">
        <f t="shared" si="650"/>
        <v>0</v>
      </c>
      <c r="AA582" s="3">
        <v>55944370</v>
      </c>
      <c r="AB582" s="3">
        <f t="shared" si="629"/>
        <v>458.65</v>
      </c>
      <c r="AC582" s="3">
        <f t="shared" si="651"/>
        <v>458.65</v>
      </c>
      <c r="AD582" s="3">
        <f t="shared" si="652"/>
        <v>0</v>
      </c>
      <c r="AE582" s="3">
        <f t="shared" si="653"/>
        <v>0</v>
      </c>
      <c r="AF582" s="3">
        <f t="shared" si="654"/>
        <v>0</v>
      </c>
      <c r="AG582" s="3">
        <f t="shared" si="630"/>
        <v>0</v>
      </c>
      <c r="AH582" s="3">
        <f t="shared" si="655"/>
        <v>0</v>
      </c>
      <c r="AI582" s="3">
        <f t="shared" si="656"/>
        <v>0</v>
      </c>
      <c r="AJ582" s="3">
        <f t="shared" si="631"/>
        <v>0</v>
      </c>
      <c r="AK582" s="3">
        <v>458.65</v>
      </c>
      <c r="AL582" s="3">
        <v>458.65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97</v>
      </c>
      <c r="AU582" s="3">
        <v>51</v>
      </c>
      <c r="AV582" s="3">
        <v>1</v>
      </c>
      <c r="AW582" s="3">
        <v>1</v>
      </c>
      <c r="AZ582" s="3">
        <v>1</v>
      </c>
      <c r="BA582" s="3">
        <v>1</v>
      </c>
      <c r="BB582" s="3">
        <v>1</v>
      </c>
      <c r="BC582" s="3">
        <v>4.53</v>
      </c>
      <c r="BD582" s="3" t="s">
        <v>3</v>
      </c>
      <c r="BE582" s="3" t="s">
        <v>3</v>
      </c>
      <c r="BF582" s="3" t="s">
        <v>3</v>
      </c>
      <c r="BG582" s="3" t="s">
        <v>3</v>
      </c>
      <c r="BH582" s="3">
        <v>3</v>
      </c>
      <c r="BI582" s="3">
        <v>2</v>
      </c>
      <c r="BJ582" s="3" t="s">
        <v>625</v>
      </c>
      <c r="BM582" s="3">
        <v>67</v>
      </c>
      <c r="BN582" s="3">
        <v>0</v>
      </c>
      <c r="BO582" s="3" t="s">
        <v>623</v>
      </c>
      <c r="BP582" s="3">
        <v>1</v>
      </c>
      <c r="BQ582" s="3">
        <v>40</v>
      </c>
      <c r="BR582" s="3">
        <v>0</v>
      </c>
      <c r="BS582" s="3">
        <v>1</v>
      </c>
      <c r="BT582" s="3">
        <v>1</v>
      </c>
      <c r="BU582" s="3">
        <v>1</v>
      </c>
      <c r="BV582" s="3">
        <v>1</v>
      </c>
      <c r="BW582" s="3">
        <v>1</v>
      </c>
      <c r="BX582" s="3">
        <v>1</v>
      </c>
      <c r="BY582" s="3" t="s">
        <v>3</v>
      </c>
      <c r="BZ582" s="3">
        <v>97</v>
      </c>
      <c r="CA582" s="3">
        <v>51</v>
      </c>
      <c r="CB582" s="3" t="s">
        <v>3</v>
      </c>
      <c r="CE582" s="3">
        <v>1566</v>
      </c>
      <c r="CF582" s="3">
        <v>0</v>
      </c>
      <c r="CG582" s="3">
        <v>0</v>
      </c>
      <c r="CM582" s="3">
        <v>0</v>
      </c>
      <c r="CN582" s="3" t="s">
        <v>3</v>
      </c>
      <c r="CO582" s="3">
        <v>0</v>
      </c>
      <c r="CP582" s="3">
        <f t="shared" si="632"/>
        <v>16621.48</v>
      </c>
      <c r="CQ582" s="3">
        <f t="shared" si="633"/>
        <v>2077.6799999999998</v>
      </c>
      <c r="CR582" s="3">
        <f t="shared" si="657"/>
        <v>0</v>
      </c>
      <c r="CS582" s="3">
        <f t="shared" si="658"/>
        <v>0</v>
      </c>
      <c r="CT582" s="3">
        <f t="shared" si="634"/>
        <v>0</v>
      </c>
      <c r="CU582" s="3">
        <f t="shared" si="635"/>
        <v>0</v>
      </c>
      <c r="CV582" s="3">
        <f t="shared" si="636"/>
        <v>0</v>
      </c>
      <c r="CW582" s="3">
        <f t="shared" si="637"/>
        <v>0</v>
      </c>
      <c r="CX582" s="3">
        <f t="shared" si="638"/>
        <v>0</v>
      </c>
      <c r="CY582" s="3">
        <f t="shared" si="659"/>
        <v>0</v>
      </c>
      <c r="CZ582" s="3">
        <f t="shared" si="660"/>
        <v>0</v>
      </c>
      <c r="DC582" s="3" t="s">
        <v>3</v>
      </c>
      <c r="DD582" s="3" t="s">
        <v>3</v>
      </c>
      <c r="DE582" s="3" t="s">
        <v>3</v>
      </c>
      <c r="DF582" s="3" t="s">
        <v>3</v>
      </c>
      <c r="DG582" s="3" t="s">
        <v>3</v>
      </c>
      <c r="DH582" s="3" t="s">
        <v>3</v>
      </c>
      <c r="DI582" s="3" t="s">
        <v>3</v>
      </c>
      <c r="DJ582" s="3" t="s">
        <v>3</v>
      </c>
      <c r="DK582" s="3" t="s">
        <v>3</v>
      </c>
      <c r="DL582" s="3" t="s">
        <v>3</v>
      </c>
      <c r="DM582" s="3" t="s">
        <v>3</v>
      </c>
      <c r="DN582" s="3">
        <v>0</v>
      </c>
      <c r="DO582" s="3">
        <v>0</v>
      </c>
      <c r="DP582" s="3">
        <v>1</v>
      </c>
      <c r="DQ582" s="3">
        <v>1</v>
      </c>
      <c r="DU582" s="3">
        <v>1010</v>
      </c>
      <c r="DV582" s="3" t="s">
        <v>320</v>
      </c>
      <c r="DW582" s="3" t="s">
        <v>320</v>
      </c>
      <c r="DX582" s="3">
        <v>1</v>
      </c>
      <c r="DZ582" s="3" t="s">
        <v>3</v>
      </c>
      <c r="EA582" s="3" t="s">
        <v>3</v>
      </c>
      <c r="EB582" s="3" t="s">
        <v>3</v>
      </c>
      <c r="EC582" s="3" t="s">
        <v>3</v>
      </c>
      <c r="EE582" s="3">
        <v>55393971</v>
      </c>
      <c r="EF582" s="3">
        <v>40</v>
      </c>
      <c r="EG582" s="3" t="s">
        <v>31</v>
      </c>
      <c r="EH582" s="3">
        <v>0</v>
      </c>
      <c r="EI582" s="3" t="s">
        <v>3</v>
      </c>
      <c r="EJ582" s="3">
        <v>2</v>
      </c>
      <c r="EK582" s="3">
        <v>67</v>
      </c>
      <c r="EL582" s="3" t="s">
        <v>48</v>
      </c>
      <c r="EM582" s="3" t="s">
        <v>49</v>
      </c>
      <c r="EO582" s="3" t="s">
        <v>3</v>
      </c>
      <c r="EQ582" s="3">
        <v>0</v>
      </c>
      <c r="ER582" s="3">
        <v>458.65</v>
      </c>
      <c r="ES582" s="3">
        <v>458.65</v>
      </c>
      <c r="ET582" s="3">
        <v>0</v>
      </c>
      <c r="EU582" s="3">
        <v>0</v>
      </c>
      <c r="EV582" s="3">
        <v>0</v>
      </c>
      <c r="EW582" s="3">
        <v>0</v>
      </c>
      <c r="EX582" s="3">
        <v>0</v>
      </c>
      <c r="FQ582" s="3">
        <v>0</v>
      </c>
      <c r="FR582" s="3">
        <v>0</v>
      </c>
      <c r="FS582" s="3">
        <v>0</v>
      </c>
      <c r="FX582" s="3">
        <v>97</v>
      </c>
      <c r="FY582" s="3">
        <v>51</v>
      </c>
      <c r="GA582" s="3" t="s">
        <v>3</v>
      </c>
      <c r="GD582" s="3">
        <v>1</v>
      </c>
      <c r="GF582" s="3">
        <v>-1691338272</v>
      </c>
      <c r="GG582" s="3">
        <v>2</v>
      </c>
      <c r="GH582" s="3">
        <v>1</v>
      </c>
      <c r="GI582" s="3">
        <v>2</v>
      </c>
      <c r="GJ582" s="3">
        <v>0</v>
      </c>
      <c r="GK582" s="3">
        <v>0</v>
      </c>
      <c r="GL582" s="3">
        <f t="shared" si="639"/>
        <v>0</v>
      </c>
      <c r="GM582" s="3">
        <f t="shared" si="640"/>
        <v>16621.48</v>
      </c>
      <c r="GN582" s="3">
        <f t="shared" si="641"/>
        <v>0</v>
      </c>
      <c r="GO582" s="3">
        <f t="shared" si="642"/>
        <v>16621.48</v>
      </c>
      <c r="GP582" s="3">
        <f t="shared" si="643"/>
        <v>0</v>
      </c>
      <c r="GR582" s="3">
        <v>0</v>
      </c>
      <c r="GS582" s="3">
        <v>3</v>
      </c>
      <c r="GT582" s="3">
        <v>0</v>
      </c>
      <c r="GU582" s="3" t="s">
        <v>3</v>
      </c>
      <c r="GV582" s="3">
        <f t="shared" si="644"/>
        <v>0</v>
      </c>
      <c r="GW582" s="3">
        <v>1</v>
      </c>
      <c r="GX582" s="3">
        <f t="shared" si="645"/>
        <v>0</v>
      </c>
      <c r="HA582" s="3">
        <v>0</v>
      </c>
      <c r="HB582" s="3">
        <v>0</v>
      </c>
      <c r="HC582" s="3">
        <f t="shared" si="646"/>
        <v>0</v>
      </c>
      <c r="HE582" s="3" t="s">
        <v>3</v>
      </c>
      <c r="HF582" s="3" t="s">
        <v>3</v>
      </c>
      <c r="HM582" s="3" t="s">
        <v>3</v>
      </c>
      <c r="HN582" s="3" t="s">
        <v>3</v>
      </c>
      <c r="HO582" s="3" t="s">
        <v>3</v>
      </c>
      <c r="HP582" s="3" t="s">
        <v>3</v>
      </c>
      <c r="HQ582" s="3" t="s">
        <v>3</v>
      </c>
      <c r="HS582" s="3">
        <v>0</v>
      </c>
      <c r="IK582" s="3">
        <v>0</v>
      </c>
    </row>
    <row r="583" spans="1:255" x14ac:dyDescent="0.25">
      <c r="A583" s="2">
        <v>18</v>
      </c>
      <c r="B583" s="2">
        <v>1</v>
      </c>
      <c r="C583" s="2">
        <v>652</v>
      </c>
      <c r="D583" s="2"/>
      <c r="E583" s="2" t="s">
        <v>626</v>
      </c>
      <c r="F583" s="2" t="s">
        <v>627</v>
      </c>
      <c r="G583" s="2" t="s">
        <v>628</v>
      </c>
      <c r="H583" s="2" t="s">
        <v>80</v>
      </c>
      <c r="I583" s="2">
        <f>I579*J583</f>
        <v>0.06</v>
      </c>
      <c r="J583" s="2">
        <v>0.25</v>
      </c>
      <c r="K583" s="2">
        <v>0.25</v>
      </c>
      <c r="L583" s="2"/>
      <c r="M583" s="2"/>
      <c r="N583" s="2"/>
      <c r="O583" s="2">
        <f t="shared" si="622"/>
        <v>46.76</v>
      </c>
      <c r="P583" s="2">
        <f t="shared" si="623"/>
        <v>46.76</v>
      </c>
      <c r="Q583" s="2">
        <f t="shared" si="647"/>
        <v>0</v>
      </c>
      <c r="R583" s="2">
        <f t="shared" si="648"/>
        <v>0</v>
      </c>
      <c r="S583" s="2">
        <f t="shared" si="624"/>
        <v>0</v>
      </c>
      <c r="T583" s="2">
        <f t="shared" si="625"/>
        <v>0</v>
      </c>
      <c r="U583" s="2">
        <f t="shared" si="626"/>
        <v>0</v>
      </c>
      <c r="V583" s="2">
        <f t="shared" si="627"/>
        <v>0</v>
      </c>
      <c r="W583" s="2">
        <f t="shared" si="628"/>
        <v>0</v>
      </c>
      <c r="X583" s="2">
        <f t="shared" si="649"/>
        <v>0</v>
      </c>
      <c r="Y583" s="2">
        <f t="shared" si="650"/>
        <v>0</v>
      </c>
      <c r="Z583" s="2"/>
      <c r="AA583" s="2">
        <v>55944368</v>
      </c>
      <c r="AB583" s="2">
        <f t="shared" si="629"/>
        <v>779.33</v>
      </c>
      <c r="AC583" s="2">
        <f t="shared" si="651"/>
        <v>779.33</v>
      </c>
      <c r="AD583" s="2">
        <f t="shared" si="652"/>
        <v>0</v>
      </c>
      <c r="AE583" s="2">
        <f t="shared" si="653"/>
        <v>0</v>
      </c>
      <c r="AF583" s="2">
        <f t="shared" si="654"/>
        <v>0</v>
      </c>
      <c r="AG583" s="2">
        <f t="shared" si="630"/>
        <v>0</v>
      </c>
      <c r="AH583" s="2">
        <f t="shared" si="655"/>
        <v>0</v>
      </c>
      <c r="AI583" s="2">
        <f t="shared" si="656"/>
        <v>0</v>
      </c>
      <c r="AJ583" s="2">
        <f t="shared" si="631"/>
        <v>0</v>
      </c>
      <c r="AK583" s="2">
        <v>779.33</v>
      </c>
      <c r="AL583" s="2">
        <v>779.33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97</v>
      </c>
      <c r="AU583" s="2">
        <v>51</v>
      </c>
      <c r="AV583" s="2">
        <v>1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3</v>
      </c>
      <c r="BI583" s="2">
        <v>2</v>
      </c>
      <c r="BJ583" s="2" t="s">
        <v>629</v>
      </c>
      <c r="BK583" s="2"/>
      <c r="BL583" s="2"/>
      <c r="BM583" s="2">
        <v>67</v>
      </c>
      <c r="BN583" s="2">
        <v>0</v>
      </c>
      <c r="BO583" s="2" t="s">
        <v>3</v>
      </c>
      <c r="BP583" s="2">
        <v>0</v>
      </c>
      <c r="BQ583" s="2">
        <v>40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97</v>
      </c>
      <c r="CA583" s="2">
        <v>51</v>
      </c>
      <c r="CB583" s="2" t="s">
        <v>3</v>
      </c>
      <c r="CC583" s="2"/>
      <c r="CD583" s="2"/>
      <c r="CE583" s="2">
        <v>1566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3</v>
      </c>
      <c r="CO583" s="2">
        <v>0</v>
      </c>
      <c r="CP583" s="2">
        <f t="shared" si="632"/>
        <v>46.76</v>
      </c>
      <c r="CQ583" s="2">
        <f t="shared" si="633"/>
        <v>779.33</v>
      </c>
      <c r="CR583" s="2">
        <f t="shared" si="657"/>
        <v>0</v>
      </c>
      <c r="CS583" s="2">
        <f t="shared" si="658"/>
        <v>0</v>
      </c>
      <c r="CT583" s="2">
        <f t="shared" si="634"/>
        <v>0</v>
      </c>
      <c r="CU583" s="2">
        <f t="shared" si="635"/>
        <v>0</v>
      </c>
      <c r="CV583" s="2">
        <f t="shared" si="636"/>
        <v>0</v>
      </c>
      <c r="CW583" s="2">
        <f t="shared" si="637"/>
        <v>0</v>
      </c>
      <c r="CX583" s="2">
        <f t="shared" si="638"/>
        <v>0</v>
      </c>
      <c r="CY583" s="2">
        <f t="shared" si="659"/>
        <v>0</v>
      </c>
      <c r="CZ583" s="2">
        <f t="shared" si="660"/>
        <v>0</v>
      </c>
      <c r="DA583" s="2"/>
      <c r="DB583" s="2"/>
      <c r="DC583" s="2" t="s">
        <v>3</v>
      </c>
      <c r="DD583" s="2" t="s">
        <v>3</v>
      </c>
      <c r="DE583" s="2" t="s">
        <v>3</v>
      </c>
      <c r="DF583" s="2" t="s">
        <v>3</v>
      </c>
      <c r="DG583" s="2" t="s">
        <v>3</v>
      </c>
      <c r="DH583" s="2" t="s">
        <v>3</v>
      </c>
      <c r="DI583" s="2" t="s">
        <v>3</v>
      </c>
      <c r="DJ583" s="2" t="s">
        <v>3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1010</v>
      </c>
      <c r="DV583" s="2" t="s">
        <v>80</v>
      </c>
      <c r="DW583" s="2" t="s">
        <v>80</v>
      </c>
      <c r="DX583" s="2">
        <v>100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55393971</v>
      </c>
      <c r="EF583" s="2">
        <v>40</v>
      </c>
      <c r="EG583" s="2" t="s">
        <v>31</v>
      </c>
      <c r="EH583" s="2">
        <v>0</v>
      </c>
      <c r="EI583" s="2" t="s">
        <v>3</v>
      </c>
      <c r="EJ583" s="2">
        <v>2</v>
      </c>
      <c r="EK583" s="2">
        <v>67</v>
      </c>
      <c r="EL583" s="2" t="s">
        <v>48</v>
      </c>
      <c r="EM583" s="2" t="s">
        <v>49</v>
      </c>
      <c r="EN583" s="2"/>
      <c r="EO583" s="2" t="s">
        <v>3</v>
      </c>
      <c r="EP583" s="2"/>
      <c r="EQ583" s="2">
        <v>0</v>
      </c>
      <c r="ER583" s="2">
        <v>779.33</v>
      </c>
      <c r="ES583" s="2">
        <v>779.33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v>0</v>
      </c>
      <c r="FS583" s="2">
        <v>0</v>
      </c>
      <c r="FT583" s="2"/>
      <c r="FU583" s="2"/>
      <c r="FV583" s="2"/>
      <c r="FW583" s="2"/>
      <c r="FX583" s="2">
        <v>97</v>
      </c>
      <c r="FY583" s="2">
        <v>51</v>
      </c>
      <c r="FZ583" s="2"/>
      <c r="GA583" s="2" t="s">
        <v>3</v>
      </c>
      <c r="GB583" s="2"/>
      <c r="GC583" s="2"/>
      <c r="GD583" s="2">
        <v>1</v>
      </c>
      <c r="GE583" s="2"/>
      <c r="GF583" s="2">
        <v>1016561501</v>
      </c>
      <c r="GG583" s="2">
        <v>2</v>
      </c>
      <c r="GH583" s="2">
        <v>1</v>
      </c>
      <c r="GI583" s="2">
        <v>-2</v>
      </c>
      <c r="GJ583" s="2">
        <v>0</v>
      </c>
      <c r="GK583" s="2">
        <v>0</v>
      </c>
      <c r="GL583" s="2">
        <f t="shared" si="639"/>
        <v>0</v>
      </c>
      <c r="GM583" s="2">
        <f t="shared" si="640"/>
        <v>46.76</v>
      </c>
      <c r="GN583" s="2">
        <f t="shared" si="641"/>
        <v>0</v>
      </c>
      <c r="GO583" s="2">
        <f t="shared" si="642"/>
        <v>46.76</v>
      </c>
      <c r="GP583" s="2">
        <f t="shared" si="643"/>
        <v>0</v>
      </c>
      <c r="GQ583" s="2"/>
      <c r="GR583" s="2">
        <v>0</v>
      </c>
      <c r="GS583" s="2">
        <v>3</v>
      </c>
      <c r="GT583" s="2">
        <v>0</v>
      </c>
      <c r="GU583" s="2" t="s">
        <v>3</v>
      </c>
      <c r="GV583" s="2">
        <f t="shared" si="644"/>
        <v>0</v>
      </c>
      <c r="GW583" s="2">
        <v>1</v>
      </c>
      <c r="GX583" s="2">
        <f t="shared" si="645"/>
        <v>0</v>
      </c>
      <c r="GY583" s="2"/>
      <c r="GZ583" s="2"/>
      <c r="HA583" s="2">
        <v>0</v>
      </c>
      <c r="HB583" s="2">
        <v>0</v>
      </c>
      <c r="HC583" s="2">
        <f t="shared" si="646"/>
        <v>0</v>
      </c>
      <c r="HD583" s="2"/>
      <c r="HE583" s="2" t="s">
        <v>3</v>
      </c>
      <c r="HF583" s="2" t="s">
        <v>3</v>
      </c>
      <c r="HG583" s="2"/>
      <c r="HH583" s="2"/>
      <c r="HI583" s="2"/>
      <c r="HJ583" s="2"/>
      <c r="HK583" s="2"/>
      <c r="HL583" s="2"/>
      <c r="HM583" s="2" t="s">
        <v>3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5">
      <c r="A584" s="3">
        <v>18</v>
      </c>
      <c r="B584" s="3">
        <v>1</v>
      </c>
      <c r="C584" s="3">
        <v>663</v>
      </c>
      <c r="E584" s="3" t="s">
        <v>626</v>
      </c>
      <c r="F584" s="3" t="s">
        <v>627</v>
      </c>
      <c r="G584" s="3" t="s">
        <v>628</v>
      </c>
      <c r="H584" s="3" t="s">
        <v>80</v>
      </c>
      <c r="I584" s="3">
        <f>I580*J584</f>
        <v>0.06</v>
      </c>
      <c r="J584" s="3">
        <v>0.25</v>
      </c>
      <c r="K584" s="3">
        <v>0.25</v>
      </c>
      <c r="O584" s="3">
        <f t="shared" si="622"/>
        <v>462.46</v>
      </c>
      <c r="P584" s="3">
        <f t="shared" si="623"/>
        <v>462.46</v>
      </c>
      <c r="Q584" s="3">
        <f t="shared" si="647"/>
        <v>0</v>
      </c>
      <c r="R584" s="3">
        <f t="shared" si="648"/>
        <v>0</v>
      </c>
      <c r="S584" s="3">
        <f t="shared" si="624"/>
        <v>0</v>
      </c>
      <c r="T584" s="3">
        <f t="shared" si="625"/>
        <v>0</v>
      </c>
      <c r="U584" s="3">
        <f t="shared" si="626"/>
        <v>0</v>
      </c>
      <c r="V584" s="3">
        <f t="shared" si="627"/>
        <v>0</v>
      </c>
      <c r="W584" s="3">
        <f t="shared" si="628"/>
        <v>0</v>
      </c>
      <c r="X584" s="3">
        <f t="shared" si="649"/>
        <v>0</v>
      </c>
      <c r="Y584" s="3">
        <f t="shared" si="650"/>
        <v>0</v>
      </c>
      <c r="AA584" s="3">
        <v>55944370</v>
      </c>
      <c r="AB584" s="3">
        <f t="shared" si="629"/>
        <v>779.33</v>
      </c>
      <c r="AC584" s="3">
        <f t="shared" si="651"/>
        <v>779.33</v>
      </c>
      <c r="AD584" s="3">
        <f t="shared" si="652"/>
        <v>0</v>
      </c>
      <c r="AE584" s="3">
        <f t="shared" si="653"/>
        <v>0</v>
      </c>
      <c r="AF584" s="3">
        <f t="shared" si="654"/>
        <v>0</v>
      </c>
      <c r="AG584" s="3">
        <f t="shared" si="630"/>
        <v>0</v>
      </c>
      <c r="AH584" s="3">
        <f t="shared" si="655"/>
        <v>0</v>
      </c>
      <c r="AI584" s="3">
        <f t="shared" si="656"/>
        <v>0</v>
      </c>
      <c r="AJ584" s="3">
        <f t="shared" si="631"/>
        <v>0</v>
      </c>
      <c r="AK584" s="3">
        <v>779.33</v>
      </c>
      <c r="AL584" s="3">
        <v>779.33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97</v>
      </c>
      <c r="AU584" s="3">
        <v>51</v>
      </c>
      <c r="AV584" s="3">
        <v>1</v>
      </c>
      <c r="AW584" s="3">
        <v>1</v>
      </c>
      <c r="AZ584" s="3">
        <v>1</v>
      </c>
      <c r="BA584" s="3">
        <v>1</v>
      </c>
      <c r="BB584" s="3">
        <v>1</v>
      </c>
      <c r="BC584" s="3">
        <v>9.89</v>
      </c>
      <c r="BD584" s="3" t="s">
        <v>3</v>
      </c>
      <c r="BE584" s="3" t="s">
        <v>3</v>
      </c>
      <c r="BF584" s="3" t="s">
        <v>3</v>
      </c>
      <c r="BG584" s="3" t="s">
        <v>3</v>
      </c>
      <c r="BH584" s="3">
        <v>3</v>
      </c>
      <c r="BI584" s="3">
        <v>2</v>
      </c>
      <c r="BJ584" s="3" t="s">
        <v>629</v>
      </c>
      <c r="BM584" s="3">
        <v>67</v>
      </c>
      <c r="BN584" s="3">
        <v>0</v>
      </c>
      <c r="BO584" s="3" t="s">
        <v>627</v>
      </c>
      <c r="BP584" s="3">
        <v>1</v>
      </c>
      <c r="BQ584" s="3">
        <v>40</v>
      </c>
      <c r="BR584" s="3">
        <v>0</v>
      </c>
      <c r="BS584" s="3">
        <v>1</v>
      </c>
      <c r="BT584" s="3">
        <v>1</v>
      </c>
      <c r="BU584" s="3">
        <v>1</v>
      </c>
      <c r="BV584" s="3">
        <v>1</v>
      </c>
      <c r="BW584" s="3">
        <v>1</v>
      </c>
      <c r="BX584" s="3">
        <v>1</v>
      </c>
      <c r="BY584" s="3" t="s">
        <v>3</v>
      </c>
      <c r="BZ584" s="3">
        <v>97</v>
      </c>
      <c r="CA584" s="3">
        <v>51</v>
      </c>
      <c r="CB584" s="3" t="s">
        <v>3</v>
      </c>
      <c r="CE584" s="3">
        <v>1566</v>
      </c>
      <c r="CF584" s="3">
        <v>0</v>
      </c>
      <c r="CG584" s="3">
        <v>0</v>
      </c>
      <c r="CM584" s="3">
        <v>0</v>
      </c>
      <c r="CN584" s="3" t="s">
        <v>3</v>
      </c>
      <c r="CO584" s="3">
        <v>0</v>
      </c>
      <c r="CP584" s="3">
        <f t="shared" si="632"/>
        <v>462.46</v>
      </c>
      <c r="CQ584" s="3">
        <f t="shared" si="633"/>
        <v>7707.57</v>
      </c>
      <c r="CR584" s="3">
        <f t="shared" si="657"/>
        <v>0</v>
      </c>
      <c r="CS584" s="3">
        <f t="shared" si="658"/>
        <v>0</v>
      </c>
      <c r="CT584" s="3">
        <f t="shared" si="634"/>
        <v>0</v>
      </c>
      <c r="CU584" s="3">
        <f t="shared" si="635"/>
        <v>0</v>
      </c>
      <c r="CV584" s="3">
        <f t="shared" si="636"/>
        <v>0</v>
      </c>
      <c r="CW584" s="3">
        <f t="shared" si="637"/>
        <v>0</v>
      </c>
      <c r="CX584" s="3">
        <f t="shared" si="638"/>
        <v>0</v>
      </c>
      <c r="CY584" s="3">
        <f t="shared" si="659"/>
        <v>0</v>
      </c>
      <c r="CZ584" s="3">
        <f t="shared" si="660"/>
        <v>0</v>
      </c>
      <c r="DC584" s="3" t="s">
        <v>3</v>
      </c>
      <c r="DD584" s="3" t="s">
        <v>3</v>
      </c>
      <c r="DE584" s="3" t="s">
        <v>3</v>
      </c>
      <c r="DF584" s="3" t="s">
        <v>3</v>
      </c>
      <c r="DG584" s="3" t="s">
        <v>3</v>
      </c>
      <c r="DH584" s="3" t="s">
        <v>3</v>
      </c>
      <c r="DI584" s="3" t="s">
        <v>3</v>
      </c>
      <c r="DJ584" s="3" t="s">
        <v>3</v>
      </c>
      <c r="DK584" s="3" t="s">
        <v>3</v>
      </c>
      <c r="DL584" s="3" t="s">
        <v>3</v>
      </c>
      <c r="DM584" s="3" t="s">
        <v>3</v>
      </c>
      <c r="DN584" s="3">
        <v>0</v>
      </c>
      <c r="DO584" s="3">
        <v>0</v>
      </c>
      <c r="DP584" s="3">
        <v>1</v>
      </c>
      <c r="DQ584" s="3">
        <v>1</v>
      </c>
      <c r="DU584" s="3">
        <v>1010</v>
      </c>
      <c r="DV584" s="3" t="s">
        <v>80</v>
      </c>
      <c r="DW584" s="3" t="s">
        <v>80</v>
      </c>
      <c r="DX584" s="3">
        <v>100</v>
      </c>
      <c r="DZ584" s="3" t="s">
        <v>3</v>
      </c>
      <c r="EA584" s="3" t="s">
        <v>3</v>
      </c>
      <c r="EB584" s="3" t="s">
        <v>3</v>
      </c>
      <c r="EC584" s="3" t="s">
        <v>3</v>
      </c>
      <c r="EE584" s="3">
        <v>55393971</v>
      </c>
      <c r="EF584" s="3">
        <v>40</v>
      </c>
      <c r="EG584" s="3" t="s">
        <v>31</v>
      </c>
      <c r="EH584" s="3">
        <v>0</v>
      </c>
      <c r="EI584" s="3" t="s">
        <v>3</v>
      </c>
      <c r="EJ584" s="3">
        <v>2</v>
      </c>
      <c r="EK584" s="3">
        <v>67</v>
      </c>
      <c r="EL584" s="3" t="s">
        <v>48</v>
      </c>
      <c r="EM584" s="3" t="s">
        <v>49</v>
      </c>
      <c r="EO584" s="3" t="s">
        <v>3</v>
      </c>
      <c r="EQ584" s="3">
        <v>0</v>
      </c>
      <c r="ER584" s="3">
        <v>779.33</v>
      </c>
      <c r="ES584" s="3">
        <v>779.33</v>
      </c>
      <c r="ET584" s="3">
        <v>0</v>
      </c>
      <c r="EU584" s="3">
        <v>0</v>
      </c>
      <c r="EV584" s="3">
        <v>0</v>
      </c>
      <c r="EW584" s="3">
        <v>0</v>
      </c>
      <c r="EX584" s="3">
        <v>0</v>
      </c>
      <c r="FQ584" s="3">
        <v>0</v>
      </c>
      <c r="FR584" s="3">
        <v>0</v>
      </c>
      <c r="FS584" s="3">
        <v>0</v>
      </c>
      <c r="FX584" s="3">
        <v>97</v>
      </c>
      <c r="FY584" s="3">
        <v>51</v>
      </c>
      <c r="GA584" s="3" t="s">
        <v>3</v>
      </c>
      <c r="GD584" s="3">
        <v>1</v>
      </c>
      <c r="GF584" s="3">
        <v>1016561501</v>
      </c>
      <c r="GG584" s="3">
        <v>2</v>
      </c>
      <c r="GH584" s="3">
        <v>1</v>
      </c>
      <c r="GI584" s="3">
        <v>2</v>
      </c>
      <c r="GJ584" s="3">
        <v>0</v>
      </c>
      <c r="GK584" s="3">
        <v>0</v>
      </c>
      <c r="GL584" s="3">
        <f t="shared" si="639"/>
        <v>0</v>
      </c>
      <c r="GM584" s="3">
        <f t="shared" si="640"/>
        <v>462.46</v>
      </c>
      <c r="GN584" s="3">
        <f t="shared" si="641"/>
        <v>0</v>
      </c>
      <c r="GO584" s="3">
        <f t="shared" si="642"/>
        <v>462.46</v>
      </c>
      <c r="GP584" s="3">
        <f t="shared" si="643"/>
        <v>0</v>
      </c>
      <c r="GR584" s="3">
        <v>0</v>
      </c>
      <c r="GS584" s="3">
        <v>3</v>
      </c>
      <c r="GT584" s="3">
        <v>0</v>
      </c>
      <c r="GU584" s="3" t="s">
        <v>3</v>
      </c>
      <c r="GV584" s="3">
        <f t="shared" si="644"/>
        <v>0</v>
      </c>
      <c r="GW584" s="3">
        <v>1</v>
      </c>
      <c r="GX584" s="3">
        <f t="shared" si="645"/>
        <v>0</v>
      </c>
      <c r="HA584" s="3">
        <v>0</v>
      </c>
      <c r="HB584" s="3">
        <v>0</v>
      </c>
      <c r="HC584" s="3">
        <f t="shared" si="646"/>
        <v>0</v>
      </c>
      <c r="HE584" s="3" t="s">
        <v>3</v>
      </c>
      <c r="HF584" s="3" t="s">
        <v>3</v>
      </c>
      <c r="HM584" s="3" t="s">
        <v>3</v>
      </c>
      <c r="HN584" s="3" t="s">
        <v>3</v>
      </c>
      <c r="HO584" s="3" t="s">
        <v>3</v>
      </c>
      <c r="HP584" s="3" t="s">
        <v>3</v>
      </c>
      <c r="HQ584" s="3" t="s">
        <v>3</v>
      </c>
      <c r="HS584" s="3">
        <v>0</v>
      </c>
      <c r="IK584" s="3">
        <v>0</v>
      </c>
    </row>
    <row r="585" spans="1:255" x14ac:dyDescent="0.25">
      <c r="A585" s="2">
        <v>18</v>
      </c>
      <c r="B585" s="2">
        <v>1</v>
      </c>
      <c r="C585" s="2">
        <v>654</v>
      </c>
      <c r="D585" s="2"/>
      <c r="E585" s="2" t="s">
        <v>630</v>
      </c>
      <c r="F585" s="2" t="s">
        <v>631</v>
      </c>
      <c r="G585" s="2" t="s">
        <v>632</v>
      </c>
      <c r="H585" s="2" t="s">
        <v>80</v>
      </c>
      <c r="I585" s="2">
        <f>I579*J585</f>
        <v>2.0952000000000002</v>
      </c>
      <c r="J585" s="2">
        <v>8.73</v>
      </c>
      <c r="K585" s="2">
        <v>8.73</v>
      </c>
      <c r="L585" s="2"/>
      <c r="M585" s="2"/>
      <c r="N585" s="2"/>
      <c r="O585" s="2">
        <f t="shared" si="622"/>
        <v>749.24</v>
      </c>
      <c r="P585" s="2">
        <f t="shared" si="623"/>
        <v>749.24</v>
      </c>
      <c r="Q585" s="2">
        <f t="shared" si="647"/>
        <v>0</v>
      </c>
      <c r="R585" s="2">
        <f t="shared" si="648"/>
        <v>0</v>
      </c>
      <c r="S585" s="2">
        <f t="shared" si="624"/>
        <v>0</v>
      </c>
      <c r="T585" s="2">
        <f t="shared" si="625"/>
        <v>0</v>
      </c>
      <c r="U585" s="2">
        <f t="shared" si="626"/>
        <v>0</v>
      </c>
      <c r="V585" s="2">
        <f t="shared" si="627"/>
        <v>0</v>
      </c>
      <c r="W585" s="2">
        <f t="shared" si="628"/>
        <v>0</v>
      </c>
      <c r="X585" s="2">
        <f t="shared" si="649"/>
        <v>0</v>
      </c>
      <c r="Y585" s="2">
        <f t="shared" si="650"/>
        <v>0</v>
      </c>
      <c r="Z585" s="2"/>
      <c r="AA585" s="2">
        <v>55944368</v>
      </c>
      <c r="AB585" s="2">
        <f t="shared" si="629"/>
        <v>357.6</v>
      </c>
      <c r="AC585" s="2">
        <f t="shared" si="651"/>
        <v>357.6</v>
      </c>
      <c r="AD585" s="2">
        <f t="shared" si="652"/>
        <v>0</v>
      </c>
      <c r="AE585" s="2">
        <f t="shared" si="653"/>
        <v>0</v>
      </c>
      <c r="AF585" s="2">
        <f t="shared" si="654"/>
        <v>0</v>
      </c>
      <c r="AG585" s="2">
        <f t="shared" si="630"/>
        <v>0</v>
      </c>
      <c r="AH585" s="2">
        <f t="shared" si="655"/>
        <v>0</v>
      </c>
      <c r="AI585" s="2">
        <f t="shared" si="656"/>
        <v>0</v>
      </c>
      <c r="AJ585" s="2">
        <f t="shared" si="631"/>
        <v>0</v>
      </c>
      <c r="AK585" s="2">
        <v>357.6</v>
      </c>
      <c r="AL585" s="2">
        <v>357.6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97</v>
      </c>
      <c r="AU585" s="2">
        <v>51</v>
      </c>
      <c r="AV585" s="2">
        <v>1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3</v>
      </c>
      <c r="BI585" s="2">
        <v>2</v>
      </c>
      <c r="BJ585" s="2" t="s">
        <v>633</v>
      </c>
      <c r="BK585" s="2"/>
      <c r="BL585" s="2"/>
      <c r="BM585" s="2">
        <v>67</v>
      </c>
      <c r="BN585" s="2">
        <v>0</v>
      </c>
      <c r="BO585" s="2" t="s">
        <v>3</v>
      </c>
      <c r="BP585" s="2">
        <v>0</v>
      </c>
      <c r="BQ585" s="2">
        <v>40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97</v>
      </c>
      <c r="CA585" s="2">
        <v>51</v>
      </c>
      <c r="CB585" s="2" t="s">
        <v>3</v>
      </c>
      <c r="CC585" s="2"/>
      <c r="CD585" s="2"/>
      <c r="CE585" s="2">
        <v>1566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3</v>
      </c>
      <c r="CO585" s="2">
        <v>0</v>
      </c>
      <c r="CP585" s="2">
        <f t="shared" si="632"/>
        <v>749.24</v>
      </c>
      <c r="CQ585" s="2">
        <f t="shared" si="633"/>
        <v>357.6</v>
      </c>
      <c r="CR585" s="2">
        <f t="shared" si="657"/>
        <v>0</v>
      </c>
      <c r="CS585" s="2">
        <f t="shared" si="658"/>
        <v>0</v>
      </c>
      <c r="CT585" s="2">
        <f t="shared" si="634"/>
        <v>0</v>
      </c>
      <c r="CU585" s="2">
        <f t="shared" si="635"/>
        <v>0</v>
      </c>
      <c r="CV585" s="2">
        <f t="shared" si="636"/>
        <v>0</v>
      </c>
      <c r="CW585" s="2">
        <f t="shared" si="637"/>
        <v>0</v>
      </c>
      <c r="CX585" s="2">
        <f t="shared" si="638"/>
        <v>0</v>
      </c>
      <c r="CY585" s="2">
        <f t="shared" si="659"/>
        <v>0</v>
      </c>
      <c r="CZ585" s="2">
        <f t="shared" si="660"/>
        <v>0</v>
      </c>
      <c r="DA585" s="2"/>
      <c r="DB585" s="2"/>
      <c r="DC585" s="2" t="s">
        <v>3</v>
      </c>
      <c r="DD585" s="2" t="s">
        <v>3</v>
      </c>
      <c r="DE585" s="2" t="s">
        <v>3</v>
      </c>
      <c r="DF585" s="2" t="s">
        <v>3</v>
      </c>
      <c r="DG585" s="2" t="s">
        <v>3</v>
      </c>
      <c r="DH585" s="2" t="s">
        <v>3</v>
      </c>
      <c r="DI585" s="2" t="s">
        <v>3</v>
      </c>
      <c r="DJ585" s="2" t="s">
        <v>3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1010</v>
      </c>
      <c r="DV585" s="2" t="s">
        <v>80</v>
      </c>
      <c r="DW585" s="2" t="s">
        <v>80</v>
      </c>
      <c r="DX585" s="2">
        <v>100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55393971</v>
      </c>
      <c r="EF585" s="2">
        <v>40</v>
      </c>
      <c r="EG585" s="2" t="s">
        <v>31</v>
      </c>
      <c r="EH585" s="2">
        <v>0</v>
      </c>
      <c r="EI585" s="2" t="s">
        <v>3</v>
      </c>
      <c r="EJ585" s="2">
        <v>2</v>
      </c>
      <c r="EK585" s="2">
        <v>67</v>
      </c>
      <c r="EL585" s="2" t="s">
        <v>48</v>
      </c>
      <c r="EM585" s="2" t="s">
        <v>49</v>
      </c>
      <c r="EN585" s="2"/>
      <c r="EO585" s="2" t="s">
        <v>3</v>
      </c>
      <c r="EP585" s="2"/>
      <c r="EQ585" s="2">
        <v>0</v>
      </c>
      <c r="ER585" s="2">
        <v>357.6</v>
      </c>
      <c r="ES585" s="2">
        <v>357.6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v>0</v>
      </c>
      <c r="FS585" s="2">
        <v>0</v>
      </c>
      <c r="FT585" s="2"/>
      <c r="FU585" s="2"/>
      <c r="FV585" s="2"/>
      <c r="FW585" s="2"/>
      <c r="FX585" s="2">
        <v>97</v>
      </c>
      <c r="FY585" s="2">
        <v>51</v>
      </c>
      <c r="FZ585" s="2"/>
      <c r="GA585" s="2" t="s">
        <v>3</v>
      </c>
      <c r="GB585" s="2"/>
      <c r="GC585" s="2"/>
      <c r="GD585" s="2">
        <v>1</v>
      </c>
      <c r="GE585" s="2"/>
      <c r="GF585" s="2">
        <v>1601453064</v>
      </c>
      <c r="GG585" s="2">
        <v>2</v>
      </c>
      <c r="GH585" s="2">
        <v>1</v>
      </c>
      <c r="GI585" s="2">
        <v>-2</v>
      </c>
      <c r="GJ585" s="2">
        <v>0</v>
      </c>
      <c r="GK585" s="2">
        <v>0</v>
      </c>
      <c r="GL585" s="2">
        <f t="shared" si="639"/>
        <v>0</v>
      </c>
      <c r="GM585" s="2">
        <f t="shared" si="640"/>
        <v>749.24</v>
      </c>
      <c r="GN585" s="2">
        <f t="shared" si="641"/>
        <v>0</v>
      </c>
      <c r="GO585" s="2">
        <f t="shared" si="642"/>
        <v>749.24</v>
      </c>
      <c r="GP585" s="2">
        <f t="shared" si="643"/>
        <v>0</v>
      </c>
      <c r="GQ585" s="2"/>
      <c r="GR585" s="2">
        <v>0</v>
      </c>
      <c r="GS585" s="2">
        <v>3</v>
      </c>
      <c r="GT585" s="2">
        <v>0</v>
      </c>
      <c r="GU585" s="2" t="s">
        <v>3</v>
      </c>
      <c r="GV585" s="2">
        <f t="shared" si="644"/>
        <v>0</v>
      </c>
      <c r="GW585" s="2">
        <v>1</v>
      </c>
      <c r="GX585" s="2">
        <f t="shared" si="645"/>
        <v>0</v>
      </c>
      <c r="GY585" s="2"/>
      <c r="GZ585" s="2"/>
      <c r="HA585" s="2">
        <v>0</v>
      </c>
      <c r="HB585" s="2">
        <v>0</v>
      </c>
      <c r="HC585" s="2">
        <f t="shared" si="646"/>
        <v>0</v>
      </c>
      <c r="HD585" s="2"/>
      <c r="HE585" s="2" t="s">
        <v>3</v>
      </c>
      <c r="HF585" s="2" t="s">
        <v>3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5">
      <c r="A586" s="3">
        <v>18</v>
      </c>
      <c r="B586" s="3">
        <v>1</v>
      </c>
      <c r="C586" s="3">
        <v>665</v>
      </c>
      <c r="E586" s="3" t="s">
        <v>630</v>
      </c>
      <c r="F586" s="3" t="s">
        <v>631</v>
      </c>
      <c r="G586" s="3" t="s">
        <v>632</v>
      </c>
      <c r="H586" s="3" t="s">
        <v>80</v>
      </c>
      <c r="I586" s="3">
        <f>I580*J586</f>
        <v>2.0952000000000002</v>
      </c>
      <c r="J586" s="3">
        <v>8.73</v>
      </c>
      <c r="K586" s="3">
        <v>8.73</v>
      </c>
      <c r="O586" s="3">
        <f t="shared" si="622"/>
        <v>7305.09</v>
      </c>
      <c r="P586" s="3">
        <f t="shared" si="623"/>
        <v>7305.09</v>
      </c>
      <c r="Q586" s="3">
        <f t="shared" si="647"/>
        <v>0</v>
      </c>
      <c r="R586" s="3">
        <f t="shared" si="648"/>
        <v>0</v>
      </c>
      <c r="S586" s="3">
        <f t="shared" si="624"/>
        <v>0</v>
      </c>
      <c r="T586" s="3">
        <f t="shared" si="625"/>
        <v>0</v>
      </c>
      <c r="U586" s="3">
        <f t="shared" si="626"/>
        <v>0</v>
      </c>
      <c r="V586" s="3">
        <f t="shared" si="627"/>
        <v>0</v>
      </c>
      <c r="W586" s="3">
        <f t="shared" si="628"/>
        <v>0</v>
      </c>
      <c r="X586" s="3">
        <f t="shared" si="649"/>
        <v>0</v>
      </c>
      <c r="Y586" s="3">
        <f t="shared" si="650"/>
        <v>0</v>
      </c>
      <c r="AA586" s="3">
        <v>55944370</v>
      </c>
      <c r="AB586" s="3">
        <f t="shared" si="629"/>
        <v>357.6</v>
      </c>
      <c r="AC586" s="3">
        <f t="shared" si="651"/>
        <v>357.6</v>
      </c>
      <c r="AD586" s="3">
        <f t="shared" si="652"/>
        <v>0</v>
      </c>
      <c r="AE586" s="3">
        <f t="shared" si="653"/>
        <v>0</v>
      </c>
      <c r="AF586" s="3">
        <f t="shared" si="654"/>
        <v>0</v>
      </c>
      <c r="AG586" s="3">
        <f t="shared" si="630"/>
        <v>0</v>
      </c>
      <c r="AH586" s="3">
        <f t="shared" si="655"/>
        <v>0</v>
      </c>
      <c r="AI586" s="3">
        <f t="shared" si="656"/>
        <v>0</v>
      </c>
      <c r="AJ586" s="3">
        <f t="shared" si="631"/>
        <v>0</v>
      </c>
      <c r="AK586" s="3">
        <v>357.6</v>
      </c>
      <c r="AL586" s="3">
        <v>357.6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97</v>
      </c>
      <c r="AU586" s="3">
        <v>51</v>
      </c>
      <c r="AV586" s="3">
        <v>1</v>
      </c>
      <c r="AW586" s="3">
        <v>1</v>
      </c>
      <c r="AZ586" s="3">
        <v>1</v>
      </c>
      <c r="BA586" s="3">
        <v>1</v>
      </c>
      <c r="BB586" s="3">
        <v>1</v>
      </c>
      <c r="BC586" s="3">
        <v>9.75</v>
      </c>
      <c r="BD586" s="3" t="s">
        <v>3</v>
      </c>
      <c r="BE586" s="3" t="s">
        <v>3</v>
      </c>
      <c r="BF586" s="3" t="s">
        <v>3</v>
      </c>
      <c r="BG586" s="3" t="s">
        <v>3</v>
      </c>
      <c r="BH586" s="3">
        <v>3</v>
      </c>
      <c r="BI586" s="3">
        <v>2</v>
      </c>
      <c r="BJ586" s="3" t="s">
        <v>633</v>
      </c>
      <c r="BM586" s="3">
        <v>67</v>
      </c>
      <c r="BN586" s="3">
        <v>0</v>
      </c>
      <c r="BO586" s="3" t="s">
        <v>631</v>
      </c>
      <c r="BP586" s="3">
        <v>1</v>
      </c>
      <c r="BQ586" s="3">
        <v>40</v>
      </c>
      <c r="BR586" s="3">
        <v>0</v>
      </c>
      <c r="BS586" s="3">
        <v>1</v>
      </c>
      <c r="BT586" s="3">
        <v>1</v>
      </c>
      <c r="BU586" s="3">
        <v>1</v>
      </c>
      <c r="BV586" s="3">
        <v>1</v>
      </c>
      <c r="BW586" s="3">
        <v>1</v>
      </c>
      <c r="BX586" s="3">
        <v>1</v>
      </c>
      <c r="BY586" s="3" t="s">
        <v>3</v>
      </c>
      <c r="BZ586" s="3">
        <v>97</v>
      </c>
      <c r="CA586" s="3">
        <v>51</v>
      </c>
      <c r="CB586" s="3" t="s">
        <v>3</v>
      </c>
      <c r="CE586" s="3">
        <v>1566</v>
      </c>
      <c r="CF586" s="3">
        <v>0</v>
      </c>
      <c r="CG586" s="3">
        <v>0</v>
      </c>
      <c r="CM586" s="3">
        <v>0</v>
      </c>
      <c r="CN586" s="3" t="s">
        <v>3</v>
      </c>
      <c r="CO586" s="3">
        <v>0</v>
      </c>
      <c r="CP586" s="3">
        <f t="shared" si="632"/>
        <v>7305.09</v>
      </c>
      <c r="CQ586" s="3">
        <f t="shared" si="633"/>
        <v>3486.6</v>
      </c>
      <c r="CR586" s="3">
        <f t="shared" si="657"/>
        <v>0</v>
      </c>
      <c r="CS586" s="3">
        <f t="shared" si="658"/>
        <v>0</v>
      </c>
      <c r="CT586" s="3">
        <f t="shared" si="634"/>
        <v>0</v>
      </c>
      <c r="CU586" s="3">
        <f t="shared" si="635"/>
        <v>0</v>
      </c>
      <c r="CV586" s="3">
        <f t="shared" si="636"/>
        <v>0</v>
      </c>
      <c r="CW586" s="3">
        <f t="shared" si="637"/>
        <v>0</v>
      </c>
      <c r="CX586" s="3">
        <f t="shared" si="638"/>
        <v>0</v>
      </c>
      <c r="CY586" s="3">
        <f t="shared" si="659"/>
        <v>0</v>
      </c>
      <c r="CZ586" s="3">
        <f t="shared" si="660"/>
        <v>0</v>
      </c>
      <c r="DC586" s="3" t="s">
        <v>3</v>
      </c>
      <c r="DD586" s="3" t="s">
        <v>3</v>
      </c>
      <c r="DE586" s="3" t="s">
        <v>3</v>
      </c>
      <c r="DF586" s="3" t="s">
        <v>3</v>
      </c>
      <c r="DG586" s="3" t="s">
        <v>3</v>
      </c>
      <c r="DH586" s="3" t="s">
        <v>3</v>
      </c>
      <c r="DI586" s="3" t="s">
        <v>3</v>
      </c>
      <c r="DJ586" s="3" t="s">
        <v>3</v>
      </c>
      <c r="DK586" s="3" t="s">
        <v>3</v>
      </c>
      <c r="DL586" s="3" t="s">
        <v>3</v>
      </c>
      <c r="DM586" s="3" t="s">
        <v>3</v>
      </c>
      <c r="DN586" s="3">
        <v>0</v>
      </c>
      <c r="DO586" s="3">
        <v>0</v>
      </c>
      <c r="DP586" s="3">
        <v>1</v>
      </c>
      <c r="DQ586" s="3">
        <v>1</v>
      </c>
      <c r="DU586" s="3">
        <v>1010</v>
      </c>
      <c r="DV586" s="3" t="s">
        <v>80</v>
      </c>
      <c r="DW586" s="3" t="s">
        <v>80</v>
      </c>
      <c r="DX586" s="3">
        <v>100</v>
      </c>
      <c r="DZ586" s="3" t="s">
        <v>3</v>
      </c>
      <c r="EA586" s="3" t="s">
        <v>3</v>
      </c>
      <c r="EB586" s="3" t="s">
        <v>3</v>
      </c>
      <c r="EC586" s="3" t="s">
        <v>3</v>
      </c>
      <c r="EE586" s="3">
        <v>55393971</v>
      </c>
      <c r="EF586" s="3">
        <v>40</v>
      </c>
      <c r="EG586" s="3" t="s">
        <v>31</v>
      </c>
      <c r="EH586" s="3">
        <v>0</v>
      </c>
      <c r="EI586" s="3" t="s">
        <v>3</v>
      </c>
      <c r="EJ586" s="3">
        <v>2</v>
      </c>
      <c r="EK586" s="3">
        <v>67</v>
      </c>
      <c r="EL586" s="3" t="s">
        <v>48</v>
      </c>
      <c r="EM586" s="3" t="s">
        <v>49</v>
      </c>
      <c r="EO586" s="3" t="s">
        <v>3</v>
      </c>
      <c r="EQ586" s="3">
        <v>0</v>
      </c>
      <c r="ER586" s="3">
        <v>357.6</v>
      </c>
      <c r="ES586" s="3">
        <v>357.6</v>
      </c>
      <c r="ET586" s="3">
        <v>0</v>
      </c>
      <c r="EU586" s="3">
        <v>0</v>
      </c>
      <c r="EV586" s="3">
        <v>0</v>
      </c>
      <c r="EW586" s="3">
        <v>0</v>
      </c>
      <c r="EX586" s="3">
        <v>0</v>
      </c>
      <c r="FQ586" s="3">
        <v>0</v>
      </c>
      <c r="FR586" s="3">
        <v>0</v>
      </c>
      <c r="FS586" s="3">
        <v>0</v>
      </c>
      <c r="FX586" s="3">
        <v>97</v>
      </c>
      <c r="FY586" s="3">
        <v>51</v>
      </c>
      <c r="GA586" s="3" t="s">
        <v>3</v>
      </c>
      <c r="GD586" s="3">
        <v>1</v>
      </c>
      <c r="GF586" s="3">
        <v>1601453064</v>
      </c>
      <c r="GG586" s="3">
        <v>2</v>
      </c>
      <c r="GH586" s="3">
        <v>1</v>
      </c>
      <c r="GI586" s="3">
        <v>2</v>
      </c>
      <c r="GJ586" s="3">
        <v>0</v>
      </c>
      <c r="GK586" s="3">
        <v>0</v>
      </c>
      <c r="GL586" s="3">
        <f t="shared" si="639"/>
        <v>0</v>
      </c>
      <c r="GM586" s="3">
        <f t="shared" si="640"/>
        <v>7305.09</v>
      </c>
      <c r="GN586" s="3">
        <f t="shared" si="641"/>
        <v>0</v>
      </c>
      <c r="GO586" s="3">
        <f t="shared" si="642"/>
        <v>7305.09</v>
      </c>
      <c r="GP586" s="3">
        <f t="shared" si="643"/>
        <v>0</v>
      </c>
      <c r="GR586" s="3">
        <v>0</v>
      </c>
      <c r="GS586" s="3">
        <v>3</v>
      </c>
      <c r="GT586" s="3">
        <v>0</v>
      </c>
      <c r="GU586" s="3" t="s">
        <v>3</v>
      </c>
      <c r="GV586" s="3">
        <f t="shared" si="644"/>
        <v>0</v>
      </c>
      <c r="GW586" s="3">
        <v>1</v>
      </c>
      <c r="GX586" s="3">
        <f t="shared" si="645"/>
        <v>0</v>
      </c>
      <c r="HA586" s="3">
        <v>0</v>
      </c>
      <c r="HB586" s="3">
        <v>0</v>
      </c>
      <c r="HC586" s="3">
        <f t="shared" si="646"/>
        <v>0</v>
      </c>
      <c r="HE586" s="3" t="s">
        <v>3</v>
      </c>
      <c r="HF586" s="3" t="s">
        <v>3</v>
      </c>
      <c r="HM586" s="3" t="s">
        <v>3</v>
      </c>
      <c r="HN586" s="3" t="s">
        <v>3</v>
      </c>
      <c r="HO586" s="3" t="s">
        <v>3</v>
      </c>
      <c r="HP586" s="3" t="s">
        <v>3</v>
      </c>
      <c r="HQ586" s="3" t="s">
        <v>3</v>
      </c>
      <c r="HS586" s="3">
        <v>0</v>
      </c>
      <c r="IK586" s="3">
        <v>0</v>
      </c>
    </row>
    <row r="587" spans="1:255" x14ac:dyDescent="0.25">
      <c r="A587" s="2">
        <v>17</v>
      </c>
      <c r="B587" s="2">
        <v>1</v>
      </c>
      <c r="C587" s="2"/>
      <c r="D587" s="2"/>
      <c r="E587" s="2" t="s">
        <v>634</v>
      </c>
      <c r="F587" s="2" t="s">
        <v>635</v>
      </c>
      <c r="G587" s="2" t="s">
        <v>636</v>
      </c>
      <c r="H587" s="2" t="s">
        <v>320</v>
      </c>
      <c r="I587" s="2">
        <v>4</v>
      </c>
      <c r="J587" s="2">
        <v>0</v>
      </c>
      <c r="K587" s="2">
        <v>4</v>
      </c>
      <c r="L587" s="2"/>
      <c r="M587" s="2"/>
      <c r="N587" s="2"/>
      <c r="O587" s="2">
        <f t="shared" si="622"/>
        <v>267.36</v>
      </c>
      <c r="P587" s="2">
        <f t="shared" si="623"/>
        <v>267.36</v>
      </c>
      <c r="Q587" s="2">
        <f t="shared" si="647"/>
        <v>0</v>
      </c>
      <c r="R587" s="2">
        <f t="shared" si="648"/>
        <v>0</v>
      </c>
      <c r="S587" s="2">
        <f t="shared" si="624"/>
        <v>0</v>
      </c>
      <c r="T587" s="2">
        <f t="shared" si="625"/>
        <v>0</v>
      </c>
      <c r="U587" s="2">
        <f t="shared" si="626"/>
        <v>0</v>
      </c>
      <c r="V587" s="2">
        <f t="shared" si="627"/>
        <v>0</v>
      </c>
      <c r="W587" s="2">
        <f t="shared" si="628"/>
        <v>0</v>
      </c>
      <c r="X587" s="2">
        <f t="shared" si="649"/>
        <v>0</v>
      </c>
      <c r="Y587" s="2">
        <f t="shared" si="650"/>
        <v>0</v>
      </c>
      <c r="Z587" s="2"/>
      <c r="AA587" s="2">
        <v>55944368</v>
      </c>
      <c r="AB587" s="2">
        <f t="shared" si="629"/>
        <v>66.84</v>
      </c>
      <c r="AC587" s="2">
        <f t="shared" si="651"/>
        <v>66.84</v>
      </c>
      <c r="AD587" s="2">
        <f t="shared" si="652"/>
        <v>0</v>
      </c>
      <c r="AE587" s="2">
        <f t="shared" si="653"/>
        <v>0</v>
      </c>
      <c r="AF587" s="2">
        <f t="shared" si="654"/>
        <v>0</v>
      </c>
      <c r="AG587" s="2">
        <f t="shared" si="630"/>
        <v>0</v>
      </c>
      <c r="AH587" s="2">
        <f t="shared" si="655"/>
        <v>0</v>
      </c>
      <c r="AI587" s="2">
        <f t="shared" si="656"/>
        <v>0</v>
      </c>
      <c r="AJ587" s="2">
        <f t="shared" si="631"/>
        <v>0</v>
      </c>
      <c r="AK587" s="2">
        <v>66.84</v>
      </c>
      <c r="AL587" s="2">
        <v>66.84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2</v>
      </c>
      <c r="BJ587" s="2" t="s">
        <v>637</v>
      </c>
      <c r="BK587" s="2"/>
      <c r="BL587" s="2"/>
      <c r="BM587" s="2">
        <v>1618</v>
      </c>
      <c r="BN587" s="2">
        <v>0</v>
      </c>
      <c r="BO587" s="2" t="s">
        <v>3</v>
      </c>
      <c r="BP587" s="2">
        <v>0</v>
      </c>
      <c r="BQ587" s="2">
        <v>201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0</v>
      </c>
      <c r="CA587" s="2">
        <v>0</v>
      </c>
      <c r="CB587" s="2" t="s">
        <v>3</v>
      </c>
      <c r="CC587" s="2"/>
      <c r="CD587" s="2"/>
      <c r="CE587" s="2">
        <v>1566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3</v>
      </c>
      <c r="CO587" s="2">
        <v>0</v>
      </c>
      <c r="CP587" s="2">
        <f t="shared" si="632"/>
        <v>267.36</v>
      </c>
      <c r="CQ587" s="2">
        <f t="shared" si="633"/>
        <v>66.84</v>
      </c>
      <c r="CR587" s="2">
        <f t="shared" si="657"/>
        <v>0</v>
      </c>
      <c r="CS587" s="2">
        <f t="shared" si="658"/>
        <v>0</v>
      </c>
      <c r="CT587" s="2">
        <f t="shared" si="634"/>
        <v>0</v>
      </c>
      <c r="CU587" s="2">
        <f t="shared" si="635"/>
        <v>0</v>
      </c>
      <c r="CV587" s="2">
        <f t="shared" si="636"/>
        <v>0</v>
      </c>
      <c r="CW587" s="2">
        <f t="shared" si="637"/>
        <v>0</v>
      </c>
      <c r="CX587" s="2">
        <f t="shared" si="638"/>
        <v>0</v>
      </c>
      <c r="CY587" s="2">
        <f t="shared" si="659"/>
        <v>0</v>
      </c>
      <c r="CZ587" s="2">
        <f t="shared" si="660"/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1010</v>
      </c>
      <c r="DV587" s="2" t="s">
        <v>320</v>
      </c>
      <c r="DW587" s="2" t="s">
        <v>320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55394001</v>
      </c>
      <c r="EF587" s="2">
        <v>201</v>
      </c>
      <c r="EG587" s="2" t="s">
        <v>576</v>
      </c>
      <c r="EH587" s="2">
        <v>0</v>
      </c>
      <c r="EI587" s="2" t="s">
        <v>3</v>
      </c>
      <c r="EJ587" s="2">
        <v>2</v>
      </c>
      <c r="EK587" s="2">
        <v>1618</v>
      </c>
      <c r="EL587" s="2" t="s">
        <v>577</v>
      </c>
      <c r="EM587" s="2" t="s">
        <v>578</v>
      </c>
      <c r="EN587" s="2"/>
      <c r="EO587" s="2" t="s">
        <v>3</v>
      </c>
      <c r="EP587" s="2"/>
      <c r="EQ587" s="2">
        <v>0</v>
      </c>
      <c r="ER587" s="2">
        <v>66.84</v>
      </c>
      <c r="ES587" s="2">
        <v>66.84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v>0</v>
      </c>
      <c r="FS587" s="2">
        <v>0</v>
      </c>
      <c r="FT587" s="2"/>
      <c r="FU587" s="2"/>
      <c r="FV587" s="2"/>
      <c r="FW587" s="2"/>
      <c r="FX587" s="2">
        <v>0</v>
      </c>
      <c r="FY587" s="2">
        <v>0</v>
      </c>
      <c r="FZ587" s="2"/>
      <c r="GA587" s="2" t="s">
        <v>3</v>
      </c>
      <c r="GB587" s="2"/>
      <c r="GC587" s="2"/>
      <c r="GD587" s="2">
        <v>1</v>
      </c>
      <c r="GE587" s="2"/>
      <c r="GF587" s="2">
        <v>-1422779602</v>
      </c>
      <c r="GG587" s="2">
        <v>2</v>
      </c>
      <c r="GH587" s="2">
        <v>1</v>
      </c>
      <c r="GI587" s="2">
        <v>-2</v>
      </c>
      <c r="GJ587" s="2">
        <v>0</v>
      </c>
      <c r="GK587" s="2">
        <v>0</v>
      </c>
      <c r="GL587" s="2">
        <f t="shared" si="639"/>
        <v>0</v>
      </c>
      <c r="GM587" s="2">
        <f t="shared" si="640"/>
        <v>267.36</v>
      </c>
      <c r="GN587" s="2">
        <f t="shared" si="641"/>
        <v>0</v>
      </c>
      <c r="GO587" s="2">
        <f t="shared" si="642"/>
        <v>267.36</v>
      </c>
      <c r="GP587" s="2">
        <f t="shared" si="643"/>
        <v>0</v>
      </c>
      <c r="GQ587" s="2"/>
      <c r="GR587" s="2">
        <v>0</v>
      </c>
      <c r="GS587" s="2">
        <v>3</v>
      </c>
      <c r="GT587" s="2">
        <v>0</v>
      </c>
      <c r="GU587" s="2" t="s">
        <v>3</v>
      </c>
      <c r="GV587" s="2">
        <f t="shared" si="644"/>
        <v>0</v>
      </c>
      <c r="GW587" s="2">
        <v>1</v>
      </c>
      <c r="GX587" s="2">
        <f t="shared" si="645"/>
        <v>0</v>
      </c>
      <c r="GY587" s="2"/>
      <c r="GZ587" s="2"/>
      <c r="HA587" s="2">
        <v>0</v>
      </c>
      <c r="HB587" s="2">
        <v>0</v>
      </c>
      <c r="HC587" s="2">
        <f t="shared" si="646"/>
        <v>0</v>
      </c>
      <c r="HD587" s="2"/>
      <c r="HE587" s="2" t="s">
        <v>3</v>
      </c>
      <c r="HF587" s="2" t="s">
        <v>3</v>
      </c>
      <c r="HG587" s="2"/>
      <c r="HH587" s="2"/>
      <c r="HI587" s="2"/>
      <c r="HJ587" s="2"/>
      <c r="HK587" s="2"/>
      <c r="HL587" s="2"/>
      <c r="HM587" s="2" t="s">
        <v>3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5">
      <c r="A588" s="3">
        <v>17</v>
      </c>
      <c r="B588" s="3">
        <v>1</v>
      </c>
      <c r="E588" s="3" t="s">
        <v>634</v>
      </c>
      <c r="F588" s="3" t="s">
        <v>635</v>
      </c>
      <c r="G588" s="3" t="s">
        <v>636</v>
      </c>
      <c r="H588" s="3" t="s">
        <v>320</v>
      </c>
      <c r="I588" s="3">
        <v>4</v>
      </c>
      <c r="J588" s="3">
        <v>0</v>
      </c>
      <c r="K588" s="3">
        <v>4</v>
      </c>
      <c r="O588" s="3">
        <f t="shared" si="622"/>
        <v>2371.48</v>
      </c>
      <c r="P588" s="3">
        <f t="shared" si="623"/>
        <v>2371.48</v>
      </c>
      <c r="Q588" s="3">
        <f t="shared" si="647"/>
        <v>0</v>
      </c>
      <c r="R588" s="3">
        <f t="shared" si="648"/>
        <v>0</v>
      </c>
      <c r="S588" s="3">
        <f t="shared" si="624"/>
        <v>0</v>
      </c>
      <c r="T588" s="3">
        <f t="shared" si="625"/>
        <v>0</v>
      </c>
      <c r="U588" s="3">
        <f t="shared" si="626"/>
        <v>0</v>
      </c>
      <c r="V588" s="3">
        <f t="shared" si="627"/>
        <v>0</v>
      </c>
      <c r="W588" s="3">
        <f t="shared" si="628"/>
        <v>0</v>
      </c>
      <c r="X588" s="3">
        <f t="shared" si="649"/>
        <v>0</v>
      </c>
      <c r="Y588" s="3">
        <f t="shared" si="650"/>
        <v>0</v>
      </c>
      <c r="AA588" s="3">
        <v>55944370</v>
      </c>
      <c r="AB588" s="3">
        <f t="shared" si="629"/>
        <v>66.84</v>
      </c>
      <c r="AC588" s="3">
        <f t="shared" si="651"/>
        <v>66.84</v>
      </c>
      <c r="AD588" s="3">
        <f t="shared" si="652"/>
        <v>0</v>
      </c>
      <c r="AE588" s="3">
        <f t="shared" si="653"/>
        <v>0</v>
      </c>
      <c r="AF588" s="3">
        <f t="shared" si="654"/>
        <v>0</v>
      </c>
      <c r="AG588" s="3">
        <f t="shared" si="630"/>
        <v>0</v>
      </c>
      <c r="AH588" s="3">
        <f t="shared" si="655"/>
        <v>0</v>
      </c>
      <c r="AI588" s="3">
        <f t="shared" si="656"/>
        <v>0</v>
      </c>
      <c r="AJ588" s="3">
        <f t="shared" si="631"/>
        <v>0</v>
      </c>
      <c r="AK588" s="3">
        <v>66.84</v>
      </c>
      <c r="AL588" s="3">
        <v>66.84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1</v>
      </c>
      <c r="AW588" s="3">
        <v>1</v>
      </c>
      <c r="AZ588" s="3">
        <v>1</v>
      </c>
      <c r="BA588" s="3">
        <v>1</v>
      </c>
      <c r="BB588" s="3">
        <v>1</v>
      </c>
      <c r="BC588" s="3">
        <v>8.8699999999999992</v>
      </c>
      <c r="BD588" s="3" t="s">
        <v>3</v>
      </c>
      <c r="BE588" s="3" t="s">
        <v>3</v>
      </c>
      <c r="BF588" s="3" t="s">
        <v>3</v>
      </c>
      <c r="BG588" s="3" t="s">
        <v>3</v>
      </c>
      <c r="BH588" s="3">
        <v>3</v>
      </c>
      <c r="BI588" s="3">
        <v>2</v>
      </c>
      <c r="BJ588" s="3" t="s">
        <v>637</v>
      </c>
      <c r="BM588" s="3">
        <v>1618</v>
      </c>
      <c r="BN588" s="3">
        <v>0</v>
      </c>
      <c r="BO588" s="3" t="s">
        <v>635</v>
      </c>
      <c r="BP588" s="3">
        <v>1</v>
      </c>
      <c r="BQ588" s="3">
        <v>201</v>
      </c>
      <c r="BR588" s="3">
        <v>0</v>
      </c>
      <c r="BS588" s="3">
        <v>1</v>
      </c>
      <c r="BT588" s="3">
        <v>1</v>
      </c>
      <c r="BU588" s="3">
        <v>1</v>
      </c>
      <c r="BV588" s="3">
        <v>1</v>
      </c>
      <c r="BW588" s="3">
        <v>1</v>
      </c>
      <c r="BX588" s="3">
        <v>1</v>
      </c>
      <c r="BY588" s="3" t="s">
        <v>3</v>
      </c>
      <c r="BZ588" s="3">
        <v>0</v>
      </c>
      <c r="CA588" s="3">
        <v>0</v>
      </c>
      <c r="CB588" s="3" t="s">
        <v>3</v>
      </c>
      <c r="CE588" s="3">
        <v>1566</v>
      </c>
      <c r="CF588" s="3">
        <v>0</v>
      </c>
      <c r="CG588" s="3">
        <v>0</v>
      </c>
      <c r="CM588" s="3">
        <v>0</v>
      </c>
      <c r="CN588" s="3" t="s">
        <v>3</v>
      </c>
      <c r="CO588" s="3">
        <v>0</v>
      </c>
      <c r="CP588" s="3">
        <f t="shared" si="632"/>
        <v>2371.48</v>
      </c>
      <c r="CQ588" s="3">
        <f t="shared" si="633"/>
        <v>592.87</v>
      </c>
      <c r="CR588" s="3">
        <f t="shared" si="657"/>
        <v>0</v>
      </c>
      <c r="CS588" s="3">
        <f t="shared" si="658"/>
        <v>0</v>
      </c>
      <c r="CT588" s="3">
        <f t="shared" si="634"/>
        <v>0</v>
      </c>
      <c r="CU588" s="3">
        <f t="shared" si="635"/>
        <v>0</v>
      </c>
      <c r="CV588" s="3">
        <f t="shared" si="636"/>
        <v>0</v>
      </c>
      <c r="CW588" s="3">
        <f t="shared" si="637"/>
        <v>0</v>
      </c>
      <c r="CX588" s="3">
        <f t="shared" si="638"/>
        <v>0</v>
      </c>
      <c r="CY588" s="3">
        <f t="shared" si="659"/>
        <v>0</v>
      </c>
      <c r="CZ588" s="3">
        <f t="shared" si="660"/>
        <v>0</v>
      </c>
      <c r="DC588" s="3" t="s">
        <v>3</v>
      </c>
      <c r="DD588" s="3" t="s">
        <v>3</v>
      </c>
      <c r="DE588" s="3" t="s">
        <v>3</v>
      </c>
      <c r="DF588" s="3" t="s">
        <v>3</v>
      </c>
      <c r="DG588" s="3" t="s">
        <v>3</v>
      </c>
      <c r="DH588" s="3" t="s">
        <v>3</v>
      </c>
      <c r="DI588" s="3" t="s">
        <v>3</v>
      </c>
      <c r="DJ588" s="3" t="s">
        <v>3</v>
      </c>
      <c r="DK588" s="3" t="s">
        <v>3</v>
      </c>
      <c r="DL588" s="3" t="s">
        <v>3</v>
      </c>
      <c r="DM588" s="3" t="s">
        <v>3</v>
      </c>
      <c r="DN588" s="3">
        <v>0</v>
      </c>
      <c r="DO588" s="3">
        <v>0</v>
      </c>
      <c r="DP588" s="3">
        <v>1</v>
      </c>
      <c r="DQ588" s="3">
        <v>1</v>
      </c>
      <c r="DU588" s="3">
        <v>1010</v>
      </c>
      <c r="DV588" s="3" t="s">
        <v>320</v>
      </c>
      <c r="DW588" s="3" t="s">
        <v>320</v>
      </c>
      <c r="DX588" s="3">
        <v>1</v>
      </c>
      <c r="DZ588" s="3" t="s">
        <v>3</v>
      </c>
      <c r="EA588" s="3" t="s">
        <v>3</v>
      </c>
      <c r="EB588" s="3" t="s">
        <v>3</v>
      </c>
      <c r="EC588" s="3" t="s">
        <v>3</v>
      </c>
      <c r="EE588" s="3">
        <v>55394001</v>
      </c>
      <c r="EF588" s="3">
        <v>201</v>
      </c>
      <c r="EG588" s="3" t="s">
        <v>576</v>
      </c>
      <c r="EH588" s="3">
        <v>0</v>
      </c>
      <c r="EI588" s="3" t="s">
        <v>3</v>
      </c>
      <c r="EJ588" s="3">
        <v>2</v>
      </c>
      <c r="EK588" s="3">
        <v>1618</v>
      </c>
      <c r="EL588" s="3" t="s">
        <v>577</v>
      </c>
      <c r="EM588" s="3" t="s">
        <v>578</v>
      </c>
      <c r="EO588" s="3" t="s">
        <v>3</v>
      </c>
      <c r="EQ588" s="3">
        <v>0</v>
      </c>
      <c r="ER588" s="3">
        <v>66.84</v>
      </c>
      <c r="ES588" s="3">
        <v>66.84</v>
      </c>
      <c r="ET588" s="3">
        <v>0</v>
      </c>
      <c r="EU588" s="3">
        <v>0</v>
      </c>
      <c r="EV588" s="3">
        <v>0</v>
      </c>
      <c r="EW588" s="3">
        <v>0</v>
      </c>
      <c r="EX588" s="3">
        <v>0</v>
      </c>
      <c r="EY588" s="3">
        <v>0</v>
      </c>
      <c r="FQ588" s="3">
        <v>0</v>
      </c>
      <c r="FR588" s="3">
        <v>0</v>
      </c>
      <c r="FS588" s="3">
        <v>0</v>
      </c>
      <c r="FX588" s="3">
        <v>0</v>
      </c>
      <c r="FY588" s="3">
        <v>0</v>
      </c>
      <c r="GA588" s="3" t="s">
        <v>3</v>
      </c>
      <c r="GD588" s="3">
        <v>1</v>
      </c>
      <c r="GF588" s="3">
        <v>-1422779602</v>
      </c>
      <c r="GG588" s="3">
        <v>2</v>
      </c>
      <c r="GH588" s="3">
        <v>1</v>
      </c>
      <c r="GI588" s="3">
        <v>2</v>
      </c>
      <c r="GJ588" s="3">
        <v>0</v>
      </c>
      <c r="GK588" s="3">
        <v>0</v>
      </c>
      <c r="GL588" s="3">
        <f t="shared" si="639"/>
        <v>0</v>
      </c>
      <c r="GM588" s="3">
        <f t="shared" si="640"/>
        <v>2371.48</v>
      </c>
      <c r="GN588" s="3">
        <f t="shared" si="641"/>
        <v>0</v>
      </c>
      <c r="GO588" s="3">
        <f t="shared" si="642"/>
        <v>2371.48</v>
      </c>
      <c r="GP588" s="3">
        <f t="shared" si="643"/>
        <v>0</v>
      </c>
      <c r="GR588" s="3">
        <v>0</v>
      </c>
      <c r="GS588" s="3">
        <v>3</v>
      </c>
      <c r="GT588" s="3">
        <v>0</v>
      </c>
      <c r="GU588" s="3" t="s">
        <v>3</v>
      </c>
      <c r="GV588" s="3">
        <f t="shared" si="644"/>
        <v>0</v>
      </c>
      <c r="GW588" s="3">
        <v>1</v>
      </c>
      <c r="GX588" s="3">
        <f t="shared" si="645"/>
        <v>0</v>
      </c>
      <c r="HA588" s="3">
        <v>0</v>
      </c>
      <c r="HB588" s="3">
        <v>0</v>
      </c>
      <c r="HC588" s="3">
        <f t="shared" si="646"/>
        <v>0</v>
      </c>
      <c r="HE588" s="3" t="s">
        <v>3</v>
      </c>
      <c r="HF588" s="3" t="s">
        <v>3</v>
      </c>
      <c r="HM588" s="3" t="s">
        <v>3</v>
      </c>
      <c r="HN588" s="3" t="s">
        <v>3</v>
      </c>
      <c r="HO588" s="3" t="s">
        <v>3</v>
      </c>
      <c r="HP588" s="3" t="s">
        <v>3</v>
      </c>
      <c r="HQ588" s="3" t="s">
        <v>3</v>
      </c>
      <c r="HS588" s="3">
        <v>0</v>
      </c>
      <c r="IK588" s="3">
        <v>0</v>
      </c>
    </row>
    <row r="589" spans="1:255" x14ac:dyDescent="0.25">
      <c r="A589" s="2">
        <v>17</v>
      </c>
      <c r="B589" s="2">
        <v>1</v>
      </c>
      <c r="C589" s="2"/>
      <c r="D589" s="2"/>
      <c r="E589" s="2" t="s">
        <v>3</v>
      </c>
      <c r="F589" s="2" t="s">
        <v>638</v>
      </c>
      <c r="G589" s="2" t="s">
        <v>639</v>
      </c>
      <c r="H589" s="2" t="s">
        <v>320</v>
      </c>
      <c r="I589" s="2">
        <v>6</v>
      </c>
      <c r="J589" s="2">
        <v>0</v>
      </c>
      <c r="K589" s="2">
        <v>6</v>
      </c>
      <c r="L589" s="2"/>
      <c r="M589" s="2"/>
      <c r="N589" s="2"/>
      <c r="O589" s="2">
        <f t="shared" si="622"/>
        <v>1103.1600000000001</v>
      </c>
      <c r="P589" s="2">
        <f t="shared" si="623"/>
        <v>1103.1600000000001</v>
      </c>
      <c r="Q589" s="2">
        <f t="shared" si="647"/>
        <v>0</v>
      </c>
      <c r="R589" s="2">
        <f t="shared" si="648"/>
        <v>0</v>
      </c>
      <c r="S589" s="2">
        <f t="shared" si="624"/>
        <v>0</v>
      </c>
      <c r="T589" s="2">
        <f t="shared" si="625"/>
        <v>0</v>
      </c>
      <c r="U589" s="2">
        <f t="shared" si="626"/>
        <v>0</v>
      </c>
      <c r="V589" s="2">
        <f t="shared" si="627"/>
        <v>0</v>
      </c>
      <c r="W589" s="2">
        <f t="shared" si="628"/>
        <v>0</v>
      </c>
      <c r="X589" s="2">
        <f t="shared" si="649"/>
        <v>0</v>
      </c>
      <c r="Y589" s="2">
        <f t="shared" si="650"/>
        <v>0</v>
      </c>
      <c r="Z589" s="2"/>
      <c r="AA589" s="2">
        <v>-1</v>
      </c>
      <c r="AB589" s="2">
        <f t="shared" si="629"/>
        <v>183.86</v>
      </c>
      <c r="AC589" s="2">
        <f t="shared" si="651"/>
        <v>183.86</v>
      </c>
      <c r="AD589" s="2">
        <f t="shared" si="652"/>
        <v>0</v>
      </c>
      <c r="AE589" s="2">
        <f t="shared" si="653"/>
        <v>0</v>
      </c>
      <c r="AF589" s="2">
        <f t="shared" si="654"/>
        <v>0</v>
      </c>
      <c r="AG589" s="2">
        <f t="shared" si="630"/>
        <v>0</v>
      </c>
      <c r="AH589" s="2">
        <f t="shared" si="655"/>
        <v>0</v>
      </c>
      <c r="AI589" s="2">
        <f t="shared" si="656"/>
        <v>0</v>
      </c>
      <c r="AJ589" s="2">
        <f t="shared" si="631"/>
        <v>0</v>
      </c>
      <c r="AK589" s="2">
        <v>183.86</v>
      </c>
      <c r="AL589" s="2">
        <v>183.86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1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3</v>
      </c>
      <c r="BI589" s="2">
        <v>2</v>
      </c>
      <c r="BJ589" s="2" t="s">
        <v>640</v>
      </c>
      <c r="BK589" s="2"/>
      <c r="BL589" s="2"/>
      <c r="BM589" s="2">
        <v>1618</v>
      </c>
      <c r="BN589" s="2">
        <v>0</v>
      </c>
      <c r="BO589" s="2" t="s">
        <v>3</v>
      </c>
      <c r="BP589" s="2">
        <v>0</v>
      </c>
      <c r="BQ589" s="2">
        <v>201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0</v>
      </c>
      <c r="CA589" s="2">
        <v>0</v>
      </c>
      <c r="CB589" s="2" t="s">
        <v>3</v>
      </c>
      <c r="CC589" s="2"/>
      <c r="CD589" s="2"/>
      <c r="CE589" s="2">
        <v>1566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3</v>
      </c>
      <c r="CO589" s="2">
        <v>0</v>
      </c>
      <c r="CP589" s="2">
        <f t="shared" si="632"/>
        <v>1103.1600000000001</v>
      </c>
      <c r="CQ589" s="2">
        <f t="shared" si="633"/>
        <v>183.86</v>
      </c>
      <c r="CR589" s="2">
        <f t="shared" si="657"/>
        <v>0</v>
      </c>
      <c r="CS589" s="2">
        <f t="shared" si="658"/>
        <v>0</v>
      </c>
      <c r="CT589" s="2">
        <f t="shared" si="634"/>
        <v>0</v>
      </c>
      <c r="CU589" s="2">
        <f t="shared" si="635"/>
        <v>0</v>
      </c>
      <c r="CV589" s="2">
        <f t="shared" si="636"/>
        <v>0</v>
      </c>
      <c r="CW589" s="2">
        <f t="shared" si="637"/>
        <v>0</v>
      </c>
      <c r="CX589" s="2">
        <f t="shared" si="638"/>
        <v>0</v>
      </c>
      <c r="CY589" s="2">
        <f t="shared" si="659"/>
        <v>0</v>
      </c>
      <c r="CZ589" s="2">
        <f t="shared" si="660"/>
        <v>0</v>
      </c>
      <c r="DA589" s="2"/>
      <c r="DB589" s="2"/>
      <c r="DC589" s="2" t="s">
        <v>3</v>
      </c>
      <c r="DD589" s="2" t="s">
        <v>3</v>
      </c>
      <c r="DE589" s="2" t="s">
        <v>3</v>
      </c>
      <c r="DF589" s="2" t="s">
        <v>3</v>
      </c>
      <c r="DG589" s="2" t="s">
        <v>3</v>
      </c>
      <c r="DH589" s="2" t="s">
        <v>3</v>
      </c>
      <c r="DI589" s="2" t="s">
        <v>3</v>
      </c>
      <c r="DJ589" s="2" t="s">
        <v>3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1010</v>
      </c>
      <c r="DV589" s="2" t="s">
        <v>320</v>
      </c>
      <c r="DW589" s="2" t="s">
        <v>320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55394001</v>
      </c>
      <c r="EF589" s="2">
        <v>201</v>
      </c>
      <c r="EG589" s="2" t="s">
        <v>576</v>
      </c>
      <c r="EH589" s="2">
        <v>0</v>
      </c>
      <c r="EI589" s="2" t="s">
        <v>3</v>
      </c>
      <c r="EJ589" s="2">
        <v>2</v>
      </c>
      <c r="EK589" s="2">
        <v>1618</v>
      </c>
      <c r="EL589" s="2" t="s">
        <v>577</v>
      </c>
      <c r="EM589" s="2" t="s">
        <v>578</v>
      </c>
      <c r="EN589" s="2"/>
      <c r="EO589" s="2" t="s">
        <v>3</v>
      </c>
      <c r="EP589" s="2"/>
      <c r="EQ589" s="2">
        <v>132096</v>
      </c>
      <c r="ER589" s="2">
        <v>183.86</v>
      </c>
      <c r="ES589" s="2">
        <v>183.86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0</v>
      </c>
      <c r="FY589" s="2">
        <v>0</v>
      </c>
      <c r="FZ589" s="2"/>
      <c r="GA589" s="2" t="s">
        <v>3</v>
      </c>
      <c r="GB589" s="2"/>
      <c r="GC589" s="2"/>
      <c r="GD589" s="2">
        <v>1</v>
      </c>
      <c r="GE589" s="2"/>
      <c r="GF589" s="2">
        <v>-1748595087</v>
      </c>
      <c r="GG589" s="2">
        <v>2</v>
      </c>
      <c r="GH589" s="2">
        <v>1</v>
      </c>
      <c r="GI589" s="2">
        <v>-2</v>
      </c>
      <c r="GJ589" s="2">
        <v>0</v>
      </c>
      <c r="GK589" s="2">
        <v>0</v>
      </c>
      <c r="GL589" s="2">
        <f t="shared" si="639"/>
        <v>0</v>
      </c>
      <c r="GM589" s="2">
        <f t="shared" si="640"/>
        <v>1103.1600000000001</v>
      </c>
      <c r="GN589" s="2">
        <f t="shared" si="641"/>
        <v>0</v>
      </c>
      <c r="GO589" s="2">
        <f t="shared" si="642"/>
        <v>1103.1600000000001</v>
      </c>
      <c r="GP589" s="2">
        <f t="shared" si="643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644"/>
        <v>0</v>
      </c>
      <c r="GW589" s="2">
        <v>1</v>
      </c>
      <c r="GX589" s="2">
        <f t="shared" si="645"/>
        <v>0</v>
      </c>
      <c r="GY589" s="2"/>
      <c r="GZ589" s="2"/>
      <c r="HA589" s="2">
        <v>0</v>
      </c>
      <c r="HB589" s="2">
        <v>0</v>
      </c>
      <c r="HC589" s="2">
        <f t="shared" si="646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5">
      <c r="A590" s="3">
        <v>17</v>
      </c>
      <c r="B590" s="3">
        <v>1</v>
      </c>
      <c r="E590" s="3" t="s">
        <v>3</v>
      </c>
      <c r="F590" s="3" t="s">
        <v>638</v>
      </c>
      <c r="G590" s="3" t="s">
        <v>639</v>
      </c>
      <c r="H590" s="3" t="s">
        <v>320</v>
      </c>
      <c r="I590" s="3">
        <v>6</v>
      </c>
      <c r="J590" s="3">
        <v>0</v>
      </c>
      <c r="K590" s="3">
        <v>6</v>
      </c>
      <c r="O590" s="3">
        <f t="shared" si="622"/>
        <v>12818.72</v>
      </c>
      <c r="P590" s="3">
        <f t="shared" si="623"/>
        <v>12818.72</v>
      </c>
      <c r="Q590" s="3">
        <f t="shared" si="647"/>
        <v>0</v>
      </c>
      <c r="R590" s="3">
        <f t="shared" si="648"/>
        <v>0</v>
      </c>
      <c r="S590" s="3">
        <f t="shared" si="624"/>
        <v>0</v>
      </c>
      <c r="T590" s="3">
        <f t="shared" si="625"/>
        <v>0</v>
      </c>
      <c r="U590" s="3">
        <f t="shared" si="626"/>
        <v>0</v>
      </c>
      <c r="V590" s="3">
        <f t="shared" si="627"/>
        <v>0</v>
      </c>
      <c r="W590" s="3">
        <f t="shared" si="628"/>
        <v>0</v>
      </c>
      <c r="X590" s="3">
        <f t="shared" si="649"/>
        <v>0</v>
      </c>
      <c r="Y590" s="3">
        <f t="shared" si="650"/>
        <v>0</v>
      </c>
      <c r="AA590" s="3">
        <v>-1</v>
      </c>
      <c r="AB590" s="3">
        <f t="shared" si="629"/>
        <v>183.86</v>
      </c>
      <c r="AC590" s="3">
        <f t="shared" si="651"/>
        <v>183.86</v>
      </c>
      <c r="AD590" s="3">
        <f t="shared" si="652"/>
        <v>0</v>
      </c>
      <c r="AE590" s="3">
        <f t="shared" si="653"/>
        <v>0</v>
      </c>
      <c r="AF590" s="3">
        <f t="shared" si="654"/>
        <v>0</v>
      </c>
      <c r="AG590" s="3">
        <f t="shared" si="630"/>
        <v>0</v>
      </c>
      <c r="AH590" s="3">
        <f t="shared" si="655"/>
        <v>0</v>
      </c>
      <c r="AI590" s="3">
        <f t="shared" si="656"/>
        <v>0</v>
      </c>
      <c r="AJ590" s="3">
        <f t="shared" si="631"/>
        <v>0</v>
      </c>
      <c r="AK590" s="3">
        <v>183.86</v>
      </c>
      <c r="AL590" s="3">
        <v>183.86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1</v>
      </c>
      <c r="AW590" s="3">
        <v>1</v>
      </c>
      <c r="AZ590" s="3">
        <v>1</v>
      </c>
      <c r="BA590" s="3">
        <v>1</v>
      </c>
      <c r="BB590" s="3">
        <v>1</v>
      </c>
      <c r="BC590" s="3">
        <v>11.62</v>
      </c>
      <c r="BD590" s="3" t="s">
        <v>3</v>
      </c>
      <c r="BE590" s="3" t="s">
        <v>3</v>
      </c>
      <c r="BF590" s="3" t="s">
        <v>3</v>
      </c>
      <c r="BG590" s="3" t="s">
        <v>3</v>
      </c>
      <c r="BH590" s="3">
        <v>3</v>
      </c>
      <c r="BI590" s="3">
        <v>2</v>
      </c>
      <c r="BJ590" s="3" t="s">
        <v>640</v>
      </c>
      <c r="BM590" s="3">
        <v>1618</v>
      </c>
      <c r="BN590" s="3">
        <v>0</v>
      </c>
      <c r="BO590" s="3" t="s">
        <v>638</v>
      </c>
      <c r="BP590" s="3">
        <v>1</v>
      </c>
      <c r="BQ590" s="3">
        <v>201</v>
      </c>
      <c r="BR590" s="3">
        <v>0</v>
      </c>
      <c r="BS590" s="3">
        <v>1</v>
      </c>
      <c r="BT590" s="3">
        <v>1</v>
      </c>
      <c r="BU590" s="3">
        <v>1</v>
      </c>
      <c r="BV590" s="3">
        <v>1</v>
      </c>
      <c r="BW590" s="3">
        <v>1</v>
      </c>
      <c r="BX590" s="3">
        <v>1</v>
      </c>
      <c r="BY590" s="3" t="s">
        <v>3</v>
      </c>
      <c r="BZ590" s="3">
        <v>0</v>
      </c>
      <c r="CA590" s="3">
        <v>0</v>
      </c>
      <c r="CB590" s="3" t="s">
        <v>3</v>
      </c>
      <c r="CE590" s="3">
        <v>1566</v>
      </c>
      <c r="CF590" s="3">
        <v>0</v>
      </c>
      <c r="CG590" s="3">
        <v>0</v>
      </c>
      <c r="CM590" s="3">
        <v>0</v>
      </c>
      <c r="CN590" s="3" t="s">
        <v>3</v>
      </c>
      <c r="CO590" s="3">
        <v>0</v>
      </c>
      <c r="CP590" s="3">
        <f t="shared" si="632"/>
        <v>12818.72</v>
      </c>
      <c r="CQ590" s="3">
        <f t="shared" si="633"/>
        <v>2136.4499999999998</v>
      </c>
      <c r="CR590" s="3">
        <f t="shared" si="657"/>
        <v>0</v>
      </c>
      <c r="CS590" s="3">
        <f t="shared" si="658"/>
        <v>0</v>
      </c>
      <c r="CT590" s="3">
        <f t="shared" si="634"/>
        <v>0</v>
      </c>
      <c r="CU590" s="3">
        <f t="shared" si="635"/>
        <v>0</v>
      </c>
      <c r="CV590" s="3">
        <f t="shared" si="636"/>
        <v>0</v>
      </c>
      <c r="CW590" s="3">
        <f t="shared" si="637"/>
        <v>0</v>
      </c>
      <c r="CX590" s="3">
        <f t="shared" si="638"/>
        <v>0</v>
      </c>
      <c r="CY590" s="3">
        <f t="shared" si="659"/>
        <v>0</v>
      </c>
      <c r="CZ590" s="3">
        <f t="shared" si="660"/>
        <v>0</v>
      </c>
      <c r="DC590" s="3" t="s">
        <v>3</v>
      </c>
      <c r="DD590" s="3" t="s">
        <v>3</v>
      </c>
      <c r="DE590" s="3" t="s">
        <v>3</v>
      </c>
      <c r="DF590" s="3" t="s">
        <v>3</v>
      </c>
      <c r="DG590" s="3" t="s">
        <v>3</v>
      </c>
      <c r="DH590" s="3" t="s">
        <v>3</v>
      </c>
      <c r="DI590" s="3" t="s">
        <v>3</v>
      </c>
      <c r="DJ590" s="3" t="s">
        <v>3</v>
      </c>
      <c r="DK590" s="3" t="s">
        <v>3</v>
      </c>
      <c r="DL590" s="3" t="s">
        <v>3</v>
      </c>
      <c r="DM590" s="3" t="s">
        <v>3</v>
      </c>
      <c r="DN590" s="3">
        <v>0</v>
      </c>
      <c r="DO590" s="3">
        <v>0</v>
      </c>
      <c r="DP590" s="3">
        <v>1</v>
      </c>
      <c r="DQ590" s="3">
        <v>1</v>
      </c>
      <c r="DU590" s="3">
        <v>1010</v>
      </c>
      <c r="DV590" s="3" t="s">
        <v>320</v>
      </c>
      <c r="DW590" s="3" t="s">
        <v>320</v>
      </c>
      <c r="DX590" s="3">
        <v>1</v>
      </c>
      <c r="DZ590" s="3" t="s">
        <v>3</v>
      </c>
      <c r="EA590" s="3" t="s">
        <v>3</v>
      </c>
      <c r="EB590" s="3" t="s">
        <v>3</v>
      </c>
      <c r="EC590" s="3" t="s">
        <v>3</v>
      </c>
      <c r="EE590" s="3">
        <v>55394001</v>
      </c>
      <c r="EF590" s="3">
        <v>201</v>
      </c>
      <c r="EG590" s="3" t="s">
        <v>576</v>
      </c>
      <c r="EH590" s="3">
        <v>0</v>
      </c>
      <c r="EI590" s="3" t="s">
        <v>3</v>
      </c>
      <c r="EJ590" s="3">
        <v>2</v>
      </c>
      <c r="EK590" s="3">
        <v>1618</v>
      </c>
      <c r="EL590" s="3" t="s">
        <v>577</v>
      </c>
      <c r="EM590" s="3" t="s">
        <v>578</v>
      </c>
      <c r="EO590" s="3" t="s">
        <v>3</v>
      </c>
      <c r="EQ590" s="3">
        <v>132096</v>
      </c>
      <c r="ER590" s="3">
        <v>183.86</v>
      </c>
      <c r="ES590" s="3">
        <v>183.86</v>
      </c>
      <c r="ET590" s="3">
        <v>0</v>
      </c>
      <c r="EU590" s="3">
        <v>0</v>
      </c>
      <c r="EV590" s="3">
        <v>0</v>
      </c>
      <c r="EW590" s="3">
        <v>0</v>
      </c>
      <c r="EX590" s="3">
        <v>0</v>
      </c>
      <c r="EY590" s="3">
        <v>0</v>
      </c>
      <c r="FQ590" s="3">
        <v>0</v>
      </c>
      <c r="FR590" s="3">
        <v>0</v>
      </c>
      <c r="FS590" s="3">
        <v>0</v>
      </c>
      <c r="FX590" s="3">
        <v>0</v>
      </c>
      <c r="FY590" s="3">
        <v>0</v>
      </c>
      <c r="GA590" s="3" t="s">
        <v>3</v>
      </c>
      <c r="GD590" s="3">
        <v>1</v>
      </c>
      <c r="GF590" s="3">
        <v>-1748595087</v>
      </c>
      <c r="GG590" s="3">
        <v>2</v>
      </c>
      <c r="GH590" s="3">
        <v>1</v>
      </c>
      <c r="GI590" s="3">
        <v>2</v>
      </c>
      <c r="GJ590" s="3">
        <v>0</v>
      </c>
      <c r="GK590" s="3">
        <v>0</v>
      </c>
      <c r="GL590" s="3">
        <f t="shared" si="639"/>
        <v>0</v>
      </c>
      <c r="GM590" s="3">
        <f t="shared" si="640"/>
        <v>12818.72</v>
      </c>
      <c r="GN590" s="3">
        <f t="shared" si="641"/>
        <v>0</v>
      </c>
      <c r="GO590" s="3">
        <f t="shared" si="642"/>
        <v>12818.72</v>
      </c>
      <c r="GP590" s="3">
        <f t="shared" si="643"/>
        <v>0</v>
      </c>
      <c r="GR590" s="3">
        <v>0</v>
      </c>
      <c r="GS590" s="3">
        <v>3</v>
      </c>
      <c r="GT590" s="3">
        <v>0</v>
      </c>
      <c r="GU590" s="3" t="s">
        <v>3</v>
      </c>
      <c r="GV590" s="3">
        <f t="shared" si="644"/>
        <v>0</v>
      </c>
      <c r="GW590" s="3">
        <v>1</v>
      </c>
      <c r="GX590" s="3">
        <f t="shared" si="645"/>
        <v>0</v>
      </c>
      <c r="HA590" s="3">
        <v>0</v>
      </c>
      <c r="HB590" s="3">
        <v>0</v>
      </c>
      <c r="HC590" s="3">
        <f t="shared" si="646"/>
        <v>0</v>
      </c>
      <c r="HE590" s="3" t="s">
        <v>3</v>
      </c>
      <c r="HF590" s="3" t="s">
        <v>3</v>
      </c>
      <c r="HM590" s="3" t="s">
        <v>3</v>
      </c>
      <c r="HN590" s="3" t="s">
        <v>3</v>
      </c>
      <c r="HO590" s="3" t="s">
        <v>3</v>
      </c>
      <c r="HP590" s="3" t="s">
        <v>3</v>
      </c>
      <c r="HQ590" s="3" t="s">
        <v>3</v>
      </c>
      <c r="HS590" s="3">
        <v>0</v>
      </c>
      <c r="IK590" s="3">
        <v>0</v>
      </c>
    </row>
    <row r="591" spans="1:255" x14ac:dyDescent="0.25">
      <c r="A591" s="2">
        <v>17</v>
      </c>
      <c r="B591" s="2">
        <v>1</v>
      </c>
      <c r="C591" s="2"/>
      <c r="D591" s="2"/>
      <c r="E591" s="2" t="s">
        <v>641</v>
      </c>
      <c r="F591" s="2" t="s">
        <v>642</v>
      </c>
      <c r="G591" s="2" t="s">
        <v>643</v>
      </c>
      <c r="H591" s="2" t="s">
        <v>320</v>
      </c>
      <c r="I591" s="2">
        <v>6</v>
      </c>
      <c r="J591" s="2">
        <v>0</v>
      </c>
      <c r="K591" s="2">
        <v>6</v>
      </c>
      <c r="L591" s="2"/>
      <c r="M591" s="2"/>
      <c r="N591" s="2"/>
      <c r="O591" s="2">
        <f t="shared" si="622"/>
        <v>1541.76</v>
      </c>
      <c r="P591" s="2">
        <f t="shared" si="623"/>
        <v>1541.76</v>
      </c>
      <c r="Q591" s="2">
        <f t="shared" si="647"/>
        <v>0</v>
      </c>
      <c r="R591" s="2">
        <f t="shared" si="648"/>
        <v>0</v>
      </c>
      <c r="S591" s="2">
        <f t="shared" si="624"/>
        <v>0</v>
      </c>
      <c r="T591" s="2">
        <f t="shared" si="625"/>
        <v>0</v>
      </c>
      <c r="U591" s="2">
        <f t="shared" si="626"/>
        <v>0</v>
      </c>
      <c r="V591" s="2">
        <f t="shared" si="627"/>
        <v>0</v>
      </c>
      <c r="W591" s="2">
        <f t="shared" si="628"/>
        <v>0</v>
      </c>
      <c r="X591" s="2">
        <f t="shared" si="649"/>
        <v>0</v>
      </c>
      <c r="Y591" s="2">
        <f t="shared" si="650"/>
        <v>0</v>
      </c>
      <c r="Z591" s="2"/>
      <c r="AA591" s="2">
        <v>55944368</v>
      </c>
      <c r="AB591" s="2">
        <f t="shared" si="629"/>
        <v>256.95999999999998</v>
      </c>
      <c r="AC591" s="2">
        <f t="shared" si="651"/>
        <v>256.95999999999998</v>
      </c>
      <c r="AD591" s="2">
        <f t="shared" si="652"/>
        <v>0</v>
      </c>
      <c r="AE591" s="2">
        <f t="shared" si="653"/>
        <v>0</v>
      </c>
      <c r="AF591" s="2">
        <f t="shared" si="654"/>
        <v>0</v>
      </c>
      <c r="AG591" s="2">
        <f t="shared" si="630"/>
        <v>0</v>
      </c>
      <c r="AH591" s="2">
        <f t="shared" si="655"/>
        <v>0</v>
      </c>
      <c r="AI591" s="2">
        <f t="shared" si="656"/>
        <v>0</v>
      </c>
      <c r="AJ591" s="2">
        <f t="shared" si="631"/>
        <v>0</v>
      </c>
      <c r="AK591" s="2">
        <v>256.95999999999998</v>
      </c>
      <c r="AL591" s="2">
        <v>256.95999999999998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2</v>
      </c>
      <c r="BJ591" s="2" t="s">
        <v>644</v>
      </c>
      <c r="BK591" s="2"/>
      <c r="BL591" s="2"/>
      <c r="BM591" s="2">
        <v>1618</v>
      </c>
      <c r="BN591" s="2">
        <v>0</v>
      </c>
      <c r="BO591" s="2" t="s">
        <v>3</v>
      </c>
      <c r="BP591" s="2">
        <v>0</v>
      </c>
      <c r="BQ591" s="2">
        <v>201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0</v>
      </c>
      <c r="CA591" s="2">
        <v>0</v>
      </c>
      <c r="CB591" s="2" t="s">
        <v>3</v>
      </c>
      <c r="CC591" s="2"/>
      <c r="CD591" s="2"/>
      <c r="CE591" s="2">
        <v>1566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3</v>
      </c>
      <c r="CO591" s="2">
        <v>0</v>
      </c>
      <c r="CP591" s="2">
        <f t="shared" si="632"/>
        <v>1541.76</v>
      </c>
      <c r="CQ591" s="2">
        <f t="shared" si="633"/>
        <v>256.95999999999998</v>
      </c>
      <c r="CR591" s="2">
        <f t="shared" si="657"/>
        <v>0</v>
      </c>
      <c r="CS591" s="2">
        <f t="shared" si="658"/>
        <v>0</v>
      </c>
      <c r="CT591" s="2">
        <f t="shared" si="634"/>
        <v>0</v>
      </c>
      <c r="CU591" s="2">
        <f t="shared" si="635"/>
        <v>0</v>
      </c>
      <c r="CV591" s="2">
        <f t="shared" si="636"/>
        <v>0</v>
      </c>
      <c r="CW591" s="2">
        <f t="shared" si="637"/>
        <v>0</v>
      </c>
      <c r="CX591" s="2">
        <f t="shared" si="638"/>
        <v>0</v>
      </c>
      <c r="CY591" s="2">
        <f t="shared" si="659"/>
        <v>0</v>
      </c>
      <c r="CZ591" s="2">
        <f t="shared" si="660"/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1010</v>
      </c>
      <c r="DV591" s="2" t="s">
        <v>320</v>
      </c>
      <c r="DW591" s="2" t="s">
        <v>320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55394001</v>
      </c>
      <c r="EF591" s="2">
        <v>201</v>
      </c>
      <c r="EG591" s="2" t="s">
        <v>576</v>
      </c>
      <c r="EH591" s="2">
        <v>0</v>
      </c>
      <c r="EI591" s="2" t="s">
        <v>3</v>
      </c>
      <c r="EJ591" s="2">
        <v>2</v>
      </c>
      <c r="EK591" s="2">
        <v>1618</v>
      </c>
      <c r="EL591" s="2" t="s">
        <v>577</v>
      </c>
      <c r="EM591" s="2" t="s">
        <v>578</v>
      </c>
      <c r="EN591" s="2"/>
      <c r="EO591" s="2" t="s">
        <v>3</v>
      </c>
      <c r="EP591" s="2"/>
      <c r="EQ591" s="2">
        <v>0</v>
      </c>
      <c r="ER591" s="2">
        <v>256.95999999999998</v>
      </c>
      <c r="ES591" s="2">
        <v>256.95999999999998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v>0</v>
      </c>
      <c r="FS591" s="2">
        <v>0</v>
      </c>
      <c r="FT591" s="2"/>
      <c r="FU591" s="2"/>
      <c r="FV591" s="2"/>
      <c r="FW591" s="2"/>
      <c r="FX591" s="2">
        <v>0</v>
      </c>
      <c r="FY591" s="2">
        <v>0</v>
      </c>
      <c r="FZ591" s="2"/>
      <c r="GA591" s="2" t="s">
        <v>3</v>
      </c>
      <c r="GB591" s="2"/>
      <c r="GC591" s="2"/>
      <c r="GD591" s="2">
        <v>1</v>
      </c>
      <c r="GE591" s="2"/>
      <c r="GF591" s="2">
        <v>398472290</v>
      </c>
      <c r="GG591" s="2">
        <v>2</v>
      </c>
      <c r="GH591" s="2">
        <v>1</v>
      </c>
      <c r="GI591" s="2">
        <v>-2</v>
      </c>
      <c r="GJ591" s="2">
        <v>0</v>
      </c>
      <c r="GK591" s="2">
        <v>0</v>
      </c>
      <c r="GL591" s="2">
        <f t="shared" si="639"/>
        <v>0</v>
      </c>
      <c r="GM591" s="2">
        <f t="shared" si="640"/>
        <v>1541.76</v>
      </c>
      <c r="GN591" s="2">
        <f t="shared" si="641"/>
        <v>0</v>
      </c>
      <c r="GO591" s="2">
        <f t="shared" si="642"/>
        <v>1541.76</v>
      </c>
      <c r="GP591" s="2">
        <f t="shared" si="643"/>
        <v>0</v>
      </c>
      <c r="GQ591" s="2"/>
      <c r="GR591" s="2">
        <v>0</v>
      </c>
      <c r="GS591" s="2">
        <v>3</v>
      </c>
      <c r="GT591" s="2">
        <v>0</v>
      </c>
      <c r="GU591" s="2" t="s">
        <v>3</v>
      </c>
      <c r="GV591" s="2">
        <f t="shared" si="644"/>
        <v>0</v>
      </c>
      <c r="GW591" s="2">
        <v>1</v>
      </c>
      <c r="GX591" s="2">
        <f t="shared" si="645"/>
        <v>0</v>
      </c>
      <c r="GY591" s="2"/>
      <c r="GZ591" s="2"/>
      <c r="HA591" s="2">
        <v>0</v>
      </c>
      <c r="HB591" s="2">
        <v>0</v>
      </c>
      <c r="HC591" s="2">
        <f t="shared" si="646"/>
        <v>0</v>
      </c>
      <c r="HD591" s="2"/>
      <c r="HE591" s="2" t="s">
        <v>3</v>
      </c>
      <c r="HF591" s="2" t="s">
        <v>3</v>
      </c>
      <c r="HG591" s="2"/>
      <c r="HH591" s="2"/>
      <c r="HI591" s="2"/>
      <c r="HJ591" s="2"/>
      <c r="HK591" s="2"/>
      <c r="HL591" s="2"/>
      <c r="HM591" s="2" t="s">
        <v>3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5">
      <c r="A592" s="3">
        <v>17</v>
      </c>
      <c r="B592" s="3">
        <v>1</v>
      </c>
      <c r="E592" s="3" t="s">
        <v>641</v>
      </c>
      <c r="F592" s="3" t="s">
        <v>642</v>
      </c>
      <c r="G592" s="3" t="s">
        <v>643</v>
      </c>
      <c r="H592" s="3" t="s">
        <v>320</v>
      </c>
      <c r="I592" s="3">
        <v>6</v>
      </c>
      <c r="J592" s="3">
        <v>0</v>
      </c>
      <c r="K592" s="3">
        <v>6</v>
      </c>
      <c r="O592" s="3">
        <f t="shared" si="622"/>
        <v>15648.86</v>
      </c>
      <c r="P592" s="3">
        <f t="shared" si="623"/>
        <v>15648.86</v>
      </c>
      <c r="Q592" s="3">
        <f t="shared" si="647"/>
        <v>0</v>
      </c>
      <c r="R592" s="3">
        <f t="shared" si="648"/>
        <v>0</v>
      </c>
      <c r="S592" s="3">
        <f t="shared" si="624"/>
        <v>0</v>
      </c>
      <c r="T592" s="3">
        <f t="shared" si="625"/>
        <v>0</v>
      </c>
      <c r="U592" s="3">
        <f t="shared" si="626"/>
        <v>0</v>
      </c>
      <c r="V592" s="3">
        <f t="shared" si="627"/>
        <v>0</v>
      </c>
      <c r="W592" s="3">
        <f t="shared" si="628"/>
        <v>0</v>
      </c>
      <c r="X592" s="3">
        <f t="shared" si="649"/>
        <v>0</v>
      </c>
      <c r="Y592" s="3">
        <f t="shared" si="650"/>
        <v>0</v>
      </c>
      <c r="AA592" s="3">
        <v>55944370</v>
      </c>
      <c r="AB592" s="3">
        <f t="shared" si="629"/>
        <v>256.95999999999998</v>
      </c>
      <c r="AC592" s="3">
        <f t="shared" si="651"/>
        <v>256.95999999999998</v>
      </c>
      <c r="AD592" s="3">
        <f t="shared" si="652"/>
        <v>0</v>
      </c>
      <c r="AE592" s="3">
        <f t="shared" si="653"/>
        <v>0</v>
      </c>
      <c r="AF592" s="3">
        <f t="shared" si="654"/>
        <v>0</v>
      </c>
      <c r="AG592" s="3">
        <f t="shared" si="630"/>
        <v>0</v>
      </c>
      <c r="AH592" s="3">
        <f t="shared" si="655"/>
        <v>0</v>
      </c>
      <c r="AI592" s="3">
        <f t="shared" si="656"/>
        <v>0</v>
      </c>
      <c r="AJ592" s="3">
        <f t="shared" si="631"/>
        <v>0</v>
      </c>
      <c r="AK592" s="3">
        <v>256.95999999999998</v>
      </c>
      <c r="AL592" s="3">
        <v>256.95999999999998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1</v>
      </c>
      <c r="AW592" s="3">
        <v>1</v>
      </c>
      <c r="AZ592" s="3">
        <v>1</v>
      </c>
      <c r="BA592" s="3">
        <v>1</v>
      </c>
      <c r="BB592" s="3">
        <v>1</v>
      </c>
      <c r="BC592" s="3">
        <v>10.15</v>
      </c>
      <c r="BD592" s="3" t="s">
        <v>3</v>
      </c>
      <c r="BE592" s="3" t="s">
        <v>3</v>
      </c>
      <c r="BF592" s="3" t="s">
        <v>3</v>
      </c>
      <c r="BG592" s="3" t="s">
        <v>3</v>
      </c>
      <c r="BH592" s="3">
        <v>3</v>
      </c>
      <c r="BI592" s="3">
        <v>2</v>
      </c>
      <c r="BJ592" s="3" t="s">
        <v>644</v>
      </c>
      <c r="BM592" s="3">
        <v>1618</v>
      </c>
      <c r="BN592" s="3">
        <v>0</v>
      </c>
      <c r="BO592" s="3" t="s">
        <v>642</v>
      </c>
      <c r="BP592" s="3">
        <v>1</v>
      </c>
      <c r="BQ592" s="3">
        <v>201</v>
      </c>
      <c r="BR592" s="3">
        <v>0</v>
      </c>
      <c r="BS592" s="3">
        <v>1</v>
      </c>
      <c r="BT592" s="3">
        <v>1</v>
      </c>
      <c r="BU592" s="3">
        <v>1</v>
      </c>
      <c r="BV592" s="3">
        <v>1</v>
      </c>
      <c r="BW592" s="3">
        <v>1</v>
      </c>
      <c r="BX592" s="3">
        <v>1</v>
      </c>
      <c r="BY592" s="3" t="s">
        <v>3</v>
      </c>
      <c r="BZ592" s="3">
        <v>0</v>
      </c>
      <c r="CA592" s="3">
        <v>0</v>
      </c>
      <c r="CB592" s="3" t="s">
        <v>3</v>
      </c>
      <c r="CE592" s="3">
        <v>1566</v>
      </c>
      <c r="CF592" s="3">
        <v>0</v>
      </c>
      <c r="CG592" s="3">
        <v>0</v>
      </c>
      <c r="CM592" s="3">
        <v>0</v>
      </c>
      <c r="CN592" s="3" t="s">
        <v>3</v>
      </c>
      <c r="CO592" s="3">
        <v>0</v>
      </c>
      <c r="CP592" s="3">
        <f t="shared" si="632"/>
        <v>15648.86</v>
      </c>
      <c r="CQ592" s="3">
        <f t="shared" si="633"/>
        <v>2608.14</v>
      </c>
      <c r="CR592" s="3">
        <f t="shared" si="657"/>
        <v>0</v>
      </c>
      <c r="CS592" s="3">
        <f t="shared" si="658"/>
        <v>0</v>
      </c>
      <c r="CT592" s="3">
        <f t="shared" si="634"/>
        <v>0</v>
      </c>
      <c r="CU592" s="3">
        <f t="shared" si="635"/>
        <v>0</v>
      </c>
      <c r="CV592" s="3">
        <f t="shared" si="636"/>
        <v>0</v>
      </c>
      <c r="CW592" s="3">
        <f t="shared" si="637"/>
        <v>0</v>
      </c>
      <c r="CX592" s="3">
        <f t="shared" si="638"/>
        <v>0</v>
      </c>
      <c r="CY592" s="3">
        <f t="shared" si="659"/>
        <v>0</v>
      </c>
      <c r="CZ592" s="3">
        <f t="shared" si="660"/>
        <v>0</v>
      </c>
      <c r="DC592" s="3" t="s">
        <v>3</v>
      </c>
      <c r="DD592" s="3" t="s">
        <v>3</v>
      </c>
      <c r="DE592" s="3" t="s">
        <v>3</v>
      </c>
      <c r="DF592" s="3" t="s">
        <v>3</v>
      </c>
      <c r="DG592" s="3" t="s">
        <v>3</v>
      </c>
      <c r="DH592" s="3" t="s">
        <v>3</v>
      </c>
      <c r="DI592" s="3" t="s">
        <v>3</v>
      </c>
      <c r="DJ592" s="3" t="s">
        <v>3</v>
      </c>
      <c r="DK592" s="3" t="s">
        <v>3</v>
      </c>
      <c r="DL592" s="3" t="s">
        <v>3</v>
      </c>
      <c r="DM592" s="3" t="s">
        <v>3</v>
      </c>
      <c r="DN592" s="3">
        <v>0</v>
      </c>
      <c r="DO592" s="3">
        <v>0</v>
      </c>
      <c r="DP592" s="3">
        <v>1</v>
      </c>
      <c r="DQ592" s="3">
        <v>1</v>
      </c>
      <c r="DU592" s="3">
        <v>1010</v>
      </c>
      <c r="DV592" s="3" t="s">
        <v>320</v>
      </c>
      <c r="DW592" s="3" t="s">
        <v>320</v>
      </c>
      <c r="DX592" s="3">
        <v>1</v>
      </c>
      <c r="DZ592" s="3" t="s">
        <v>3</v>
      </c>
      <c r="EA592" s="3" t="s">
        <v>3</v>
      </c>
      <c r="EB592" s="3" t="s">
        <v>3</v>
      </c>
      <c r="EC592" s="3" t="s">
        <v>3</v>
      </c>
      <c r="EE592" s="3">
        <v>55394001</v>
      </c>
      <c r="EF592" s="3">
        <v>201</v>
      </c>
      <c r="EG592" s="3" t="s">
        <v>576</v>
      </c>
      <c r="EH592" s="3">
        <v>0</v>
      </c>
      <c r="EI592" s="3" t="s">
        <v>3</v>
      </c>
      <c r="EJ592" s="3">
        <v>2</v>
      </c>
      <c r="EK592" s="3">
        <v>1618</v>
      </c>
      <c r="EL592" s="3" t="s">
        <v>577</v>
      </c>
      <c r="EM592" s="3" t="s">
        <v>578</v>
      </c>
      <c r="EO592" s="3" t="s">
        <v>3</v>
      </c>
      <c r="EQ592" s="3">
        <v>0</v>
      </c>
      <c r="ER592" s="3">
        <v>256.95999999999998</v>
      </c>
      <c r="ES592" s="3">
        <v>256.95999999999998</v>
      </c>
      <c r="ET592" s="3">
        <v>0</v>
      </c>
      <c r="EU592" s="3">
        <v>0</v>
      </c>
      <c r="EV592" s="3">
        <v>0</v>
      </c>
      <c r="EW592" s="3">
        <v>0</v>
      </c>
      <c r="EX592" s="3">
        <v>0</v>
      </c>
      <c r="EY592" s="3">
        <v>0</v>
      </c>
      <c r="FQ592" s="3">
        <v>0</v>
      </c>
      <c r="FR592" s="3">
        <v>0</v>
      </c>
      <c r="FS592" s="3">
        <v>0</v>
      </c>
      <c r="FX592" s="3">
        <v>0</v>
      </c>
      <c r="FY592" s="3">
        <v>0</v>
      </c>
      <c r="GA592" s="3" t="s">
        <v>3</v>
      </c>
      <c r="GD592" s="3">
        <v>1</v>
      </c>
      <c r="GF592" s="3">
        <v>398472290</v>
      </c>
      <c r="GG592" s="3">
        <v>2</v>
      </c>
      <c r="GH592" s="3">
        <v>1</v>
      </c>
      <c r="GI592" s="3">
        <v>2</v>
      </c>
      <c r="GJ592" s="3">
        <v>0</v>
      </c>
      <c r="GK592" s="3">
        <v>0</v>
      </c>
      <c r="GL592" s="3">
        <f t="shared" si="639"/>
        <v>0</v>
      </c>
      <c r="GM592" s="3">
        <f t="shared" si="640"/>
        <v>15648.86</v>
      </c>
      <c r="GN592" s="3">
        <f t="shared" si="641"/>
        <v>0</v>
      </c>
      <c r="GO592" s="3">
        <f t="shared" si="642"/>
        <v>15648.86</v>
      </c>
      <c r="GP592" s="3">
        <f t="shared" si="643"/>
        <v>0</v>
      </c>
      <c r="GR592" s="3">
        <v>0</v>
      </c>
      <c r="GS592" s="3">
        <v>3</v>
      </c>
      <c r="GT592" s="3">
        <v>0</v>
      </c>
      <c r="GU592" s="3" t="s">
        <v>3</v>
      </c>
      <c r="GV592" s="3">
        <f t="shared" si="644"/>
        <v>0</v>
      </c>
      <c r="GW592" s="3">
        <v>1</v>
      </c>
      <c r="GX592" s="3">
        <f t="shared" si="645"/>
        <v>0</v>
      </c>
      <c r="HA592" s="3">
        <v>0</v>
      </c>
      <c r="HB592" s="3">
        <v>0</v>
      </c>
      <c r="HC592" s="3">
        <f t="shared" si="646"/>
        <v>0</v>
      </c>
      <c r="HE592" s="3" t="s">
        <v>3</v>
      </c>
      <c r="HF592" s="3" t="s">
        <v>3</v>
      </c>
      <c r="HM592" s="3" t="s">
        <v>3</v>
      </c>
      <c r="HN592" s="3" t="s">
        <v>3</v>
      </c>
      <c r="HO592" s="3" t="s">
        <v>3</v>
      </c>
      <c r="HP592" s="3" t="s">
        <v>3</v>
      </c>
      <c r="HQ592" s="3" t="s">
        <v>3</v>
      </c>
      <c r="HS592" s="3">
        <v>0</v>
      </c>
      <c r="IK592" s="3">
        <v>0</v>
      </c>
    </row>
    <row r="593" spans="1:255" x14ac:dyDescent="0.25">
      <c r="A593" s="2">
        <v>17</v>
      </c>
      <c r="B593" s="2">
        <v>1</v>
      </c>
      <c r="C593" s="2">
        <f>ROW(SmtRes!A678)</f>
        <v>678</v>
      </c>
      <c r="D593" s="2">
        <f>ROW(EtalonRes!A856)</f>
        <v>856</v>
      </c>
      <c r="E593" s="2" t="s">
        <v>645</v>
      </c>
      <c r="F593" s="2" t="s">
        <v>646</v>
      </c>
      <c r="G593" s="2" t="s">
        <v>647</v>
      </c>
      <c r="H593" s="2" t="s">
        <v>112</v>
      </c>
      <c r="I593" s="2">
        <f>ROUND(24/100,9)</f>
        <v>0.24</v>
      </c>
      <c r="J593" s="2">
        <v>0</v>
      </c>
      <c r="K593" s="2">
        <f>ROUND(24/100,9)</f>
        <v>0.24</v>
      </c>
      <c r="L593" s="2"/>
      <c r="M593" s="2"/>
      <c r="N593" s="2"/>
      <c r="O593" s="2">
        <f t="shared" si="622"/>
        <v>25.13</v>
      </c>
      <c r="P593" s="2">
        <f t="shared" si="623"/>
        <v>2.2200000000000002</v>
      </c>
      <c r="Q593" s="2">
        <f>(ROUND((ROUND((((ET593*1.2))*AV593*I593),2)*BB593),2)+ROUND((ROUND(((AE593-((EU593*1.2)))*AV593*I593),2)*BS593),2))</f>
        <v>0.68</v>
      </c>
      <c r="R593" s="2">
        <f>(ROUND((ROUND((((EU593*1.2))*AV593*I593),2)*BS593),2)+ROUND((ROUND(((AE593-((EU593*1.2)))*AV593*I593),2)*BS593),2))</f>
        <v>0.12</v>
      </c>
      <c r="S593" s="2">
        <f t="shared" si="624"/>
        <v>22.23</v>
      </c>
      <c r="T593" s="2">
        <f t="shared" si="625"/>
        <v>0</v>
      </c>
      <c r="U593" s="2">
        <f t="shared" si="626"/>
        <v>1.9569686399999999</v>
      </c>
      <c r="V593" s="2">
        <f t="shared" si="627"/>
        <v>0</v>
      </c>
      <c r="W593" s="2">
        <f t="shared" si="628"/>
        <v>0</v>
      </c>
      <c r="X593" s="2">
        <f>(ROUND((((S593+ROUND((ROUND((((EU593*1.2))*AV593*I593),2)*BS593),2))*AT593)/100),2)+ROUND(((ROUND((ROUND(((AE593-((EU593*1.2)))*AV593*I593),2)*BS593),2)*AT593)/100),2))</f>
        <v>21.68</v>
      </c>
      <c r="Y593" s="2">
        <f>(ROUND((((S593+ROUND((ROUND((((EU593*1.2))*AV593*I593),2)*BS593),2))*AU593)/100),2)+ROUND(((ROUND((ROUND(((AE593-((EU593*1.2)))*AV593*I593),2)*BS593),2)*AU593)/100),2))</f>
        <v>11.4</v>
      </c>
      <c r="Z593" s="2"/>
      <c r="AA593" s="2">
        <v>55944368</v>
      </c>
      <c r="AB593" s="2">
        <f t="shared" si="629"/>
        <v>100.426</v>
      </c>
      <c r="AC593" s="2">
        <f>ROUND(((ES593*1)),6)</f>
        <v>9.25</v>
      </c>
      <c r="AD593" s="2">
        <f>ROUND(((((ET593*1.2))-((EU593*1.2)))+AE593),6)</f>
        <v>2.7240000000000002</v>
      </c>
      <c r="AE593" s="2">
        <f>ROUND(((EU593*1.2)),6)</f>
        <v>0.48</v>
      </c>
      <c r="AF593" s="2">
        <f>ROUND(((EV593*1.2)),6)</f>
        <v>88.451999999999998</v>
      </c>
      <c r="AG593" s="2">
        <f t="shared" si="630"/>
        <v>0</v>
      </c>
      <c r="AH593" s="2">
        <f>((EW593*1.2))</f>
        <v>7.7880000000000003</v>
      </c>
      <c r="AI593" s="2">
        <f>((EX593*1.2))</f>
        <v>0</v>
      </c>
      <c r="AJ593" s="2">
        <f t="shared" si="631"/>
        <v>0</v>
      </c>
      <c r="AK593" s="2">
        <v>85.23</v>
      </c>
      <c r="AL593" s="2">
        <v>9.25</v>
      </c>
      <c r="AM593" s="2">
        <v>2.27</v>
      </c>
      <c r="AN593" s="2">
        <v>0.4</v>
      </c>
      <c r="AO593" s="2">
        <v>73.709999999999994</v>
      </c>
      <c r="AP593" s="2">
        <v>0</v>
      </c>
      <c r="AQ593" s="2">
        <v>6.49</v>
      </c>
      <c r="AR593" s="2">
        <v>0</v>
      </c>
      <c r="AS593" s="2">
        <v>0</v>
      </c>
      <c r="AT593" s="2">
        <v>97</v>
      </c>
      <c r="AU593" s="2">
        <v>51</v>
      </c>
      <c r="AV593" s="2">
        <v>1.0469999999999999</v>
      </c>
      <c r="AW593" s="2">
        <v>1</v>
      </c>
      <c r="AX593" s="2"/>
      <c r="AY593" s="2"/>
      <c r="AZ593" s="2">
        <v>1</v>
      </c>
      <c r="BA593" s="2">
        <v>1</v>
      </c>
      <c r="BB593" s="2">
        <v>1</v>
      </c>
      <c r="BC593" s="2">
        <v>1</v>
      </c>
      <c r="BD593" s="2" t="s">
        <v>3</v>
      </c>
      <c r="BE593" s="2" t="s">
        <v>3</v>
      </c>
      <c r="BF593" s="2" t="s">
        <v>3</v>
      </c>
      <c r="BG593" s="2" t="s">
        <v>3</v>
      </c>
      <c r="BH593" s="2">
        <v>0</v>
      </c>
      <c r="BI593" s="2">
        <v>2</v>
      </c>
      <c r="BJ593" s="2" t="s">
        <v>648</v>
      </c>
      <c r="BK593" s="2"/>
      <c r="BL593" s="2"/>
      <c r="BM593" s="2">
        <v>67</v>
      </c>
      <c r="BN593" s="2">
        <v>0</v>
      </c>
      <c r="BO593" s="2" t="s">
        <v>646</v>
      </c>
      <c r="BP593" s="2">
        <v>1</v>
      </c>
      <c r="BQ593" s="2">
        <v>40</v>
      </c>
      <c r="BR593" s="2">
        <v>0</v>
      </c>
      <c r="BS593" s="2">
        <v>1</v>
      </c>
      <c r="BT593" s="2">
        <v>1</v>
      </c>
      <c r="BU593" s="2">
        <v>1</v>
      </c>
      <c r="BV593" s="2">
        <v>1</v>
      </c>
      <c r="BW593" s="2">
        <v>1</v>
      </c>
      <c r="BX593" s="2">
        <v>1</v>
      </c>
      <c r="BY593" s="2" t="s">
        <v>3</v>
      </c>
      <c r="BZ593" s="2">
        <v>97</v>
      </c>
      <c r="CA593" s="2">
        <v>51</v>
      </c>
      <c r="CB593" s="2" t="s">
        <v>3</v>
      </c>
      <c r="CC593" s="2"/>
      <c r="CD593" s="2"/>
      <c r="CE593" s="2">
        <v>1566</v>
      </c>
      <c r="CF593" s="2">
        <v>0</v>
      </c>
      <c r="CG593" s="2">
        <v>0</v>
      </c>
      <c r="CH593" s="2"/>
      <c r="CI593" s="2"/>
      <c r="CJ593" s="2"/>
      <c r="CK593" s="2"/>
      <c r="CL593" s="2"/>
      <c r="CM593" s="2">
        <v>0</v>
      </c>
      <c r="CN593" s="2" t="s">
        <v>1356</v>
      </c>
      <c r="CO593" s="2">
        <v>0</v>
      </c>
      <c r="CP593" s="2">
        <f t="shared" si="632"/>
        <v>25.130000000000003</v>
      </c>
      <c r="CQ593" s="2">
        <f t="shared" si="633"/>
        <v>9.25</v>
      </c>
      <c r="CR593" s="2">
        <f>(ROUND((ROUND((((ET593*1.2))*AV593*1),2)*BB593),2)+ROUND((ROUND(((AE593-((EU593*1.2)))*AV593*1),2)*BS593),2))</f>
        <v>2.85</v>
      </c>
      <c r="CS593" s="2">
        <f>(ROUND((ROUND((((EU593*1.2))*AV593*1),2)*BS593),2)+ROUND((ROUND(((AE593-((EU593*1.2)))*AV593*1),2)*BS593),2))</f>
        <v>0.5</v>
      </c>
      <c r="CT593" s="2">
        <f t="shared" si="634"/>
        <v>92.61</v>
      </c>
      <c r="CU593" s="2">
        <f t="shared" si="635"/>
        <v>0</v>
      </c>
      <c r="CV593" s="2">
        <f t="shared" si="636"/>
        <v>8.1540359999999996</v>
      </c>
      <c r="CW593" s="2">
        <f t="shared" si="637"/>
        <v>0</v>
      </c>
      <c r="CX593" s="2">
        <f t="shared" si="638"/>
        <v>0</v>
      </c>
      <c r="CY593" s="2">
        <f>(ROUND((((S593+ROUND((ROUND((((EU593*1.2))*AV593*1),2)*BS593),2))*AT593)/100),2)+ROUND(((ROUND((ROUND(((AE593-((EU593*1.2)))*AV593*1),2)*BS593),2)*AT593)/100),2))</f>
        <v>22.05</v>
      </c>
      <c r="CZ593" s="2">
        <f>(ROUND((((S593+ROUND((ROUND((((EU593*1.2))*AV593*1),2)*BS593),2))*AU593)/100),2)+ROUND(((ROUND((ROUND(((AE593-((EU593*1.2)))*AV593*1),2)*BS593),2)*AU593)/100),2))</f>
        <v>11.59</v>
      </c>
      <c r="DA593" s="2"/>
      <c r="DB593" s="2">
        <v>179</v>
      </c>
      <c r="DC593" s="2" t="s">
        <v>3</v>
      </c>
      <c r="DD593" s="2" t="s">
        <v>82</v>
      </c>
      <c r="DE593" s="2" t="s">
        <v>83</v>
      </c>
      <c r="DF593" s="2" t="s">
        <v>83</v>
      </c>
      <c r="DG593" s="2" t="s">
        <v>83</v>
      </c>
      <c r="DH593" s="2" t="s">
        <v>3</v>
      </c>
      <c r="DI593" s="2" t="s">
        <v>83</v>
      </c>
      <c r="DJ593" s="2" t="s">
        <v>83</v>
      </c>
      <c r="DK593" s="2" t="s">
        <v>3</v>
      </c>
      <c r="DL593" s="2" t="s">
        <v>3</v>
      </c>
      <c r="DM593" s="2" t="s">
        <v>3</v>
      </c>
      <c r="DN593" s="2">
        <v>0</v>
      </c>
      <c r="DO593" s="2">
        <v>0</v>
      </c>
      <c r="DP593" s="2">
        <v>1</v>
      </c>
      <c r="DQ593" s="2">
        <v>1</v>
      </c>
      <c r="DR593" s="2"/>
      <c r="DS593" s="2"/>
      <c r="DT593" s="2"/>
      <c r="DU593" s="2">
        <v>1013</v>
      </c>
      <c r="DV593" s="2" t="s">
        <v>112</v>
      </c>
      <c r="DW593" s="2" t="s">
        <v>112</v>
      </c>
      <c r="DX593" s="2">
        <v>1</v>
      </c>
      <c r="DY593" s="2"/>
      <c r="DZ593" s="2" t="s">
        <v>3</v>
      </c>
      <c r="EA593" s="2" t="s">
        <v>3</v>
      </c>
      <c r="EB593" s="2" t="s">
        <v>3</v>
      </c>
      <c r="EC593" s="2" t="s">
        <v>3</v>
      </c>
      <c r="ED593" s="2"/>
      <c r="EE593" s="2">
        <v>55393971</v>
      </c>
      <c r="EF593" s="2">
        <v>40</v>
      </c>
      <c r="EG593" s="2" t="s">
        <v>31</v>
      </c>
      <c r="EH593" s="2">
        <v>0</v>
      </c>
      <c r="EI593" s="2" t="s">
        <v>3</v>
      </c>
      <c r="EJ593" s="2">
        <v>2</v>
      </c>
      <c r="EK593" s="2">
        <v>67</v>
      </c>
      <c r="EL593" s="2" t="s">
        <v>48</v>
      </c>
      <c r="EM593" s="2" t="s">
        <v>49</v>
      </c>
      <c r="EN593" s="2"/>
      <c r="EO593" s="2" t="s">
        <v>87</v>
      </c>
      <c r="EP593" s="2"/>
      <c r="EQ593" s="2">
        <v>131072</v>
      </c>
      <c r="ER593" s="2">
        <v>85.23</v>
      </c>
      <c r="ES593" s="2">
        <v>9.25</v>
      </c>
      <c r="ET593" s="2">
        <v>2.27</v>
      </c>
      <c r="EU593" s="2">
        <v>0.4</v>
      </c>
      <c r="EV593" s="2">
        <v>73.709999999999994</v>
      </c>
      <c r="EW593" s="2">
        <v>6.49</v>
      </c>
      <c r="EX593" s="2">
        <v>0</v>
      </c>
      <c r="EY593" s="2">
        <v>0</v>
      </c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>
        <v>0</v>
      </c>
      <c r="FR593" s="2">
        <v>0</v>
      </c>
      <c r="FS593" s="2">
        <v>0</v>
      </c>
      <c r="FT593" s="2"/>
      <c r="FU593" s="2"/>
      <c r="FV593" s="2"/>
      <c r="FW593" s="2"/>
      <c r="FX593" s="2">
        <v>97</v>
      </c>
      <c r="FY593" s="2">
        <v>51</v>
      </c>
      <c r="FZ593" s="2"/>
      <c r="GA593" s="2" t="s">
        <v>3</v>
      </c>
      <c r="GB593" s="2"/>
      <c r="GC593" s="2"/>
      <c r="GD593" s="2">
        <v>1</v>
      </c>
      <c r="GE593" s="2"/>
      <c r="GF593" s="2">
        <v>1887027463</v>
      </c>
      <c r="GG593" s="2">
        <v>2</v>
      </c>
      <c r="GH593" s="2">
        <v>1</v>
      </c>
      <c r="GI593" s="2">
        <v>2</v>
      </c>
      <c r="GJ593" s="2">
        <v>0</v>
      </c>
      <c r="GK593" s="2">
        <v>0</v>
      </c>
      <c r="GL593" s="2">
        <f t="shared" si="639"/>
        <v>0</v>
      </c>
      <c r="GM593" s="2">
        <f t="shared" si="640"/>
        <v>58.21</v>
      </c>
      <c r="GN593" s="2">
        <f t="shared" si="641"/>
        <v>0</v>
      </c>
      <c r="GO593" s="2">
        <f t="shared" si="642"/>
        <v>58.21</v>
      </c>
      <c r="GP593" s="2">
        <f t="shared" si="643"/>
        <v>0</v>
      </c>
      <c r="GQ593" s="2"/>
      <c r="GR593" s="2">
        <v>0</v>
      </c>
      <c r="GS593" s="2">
        <v>3</v>
      </c>
      <c r="GT593" s="2">
        <v>0</v>
      </c>
      <c r="GU593" s="2" t="s">
        <v>3</v>
      </c>
      <c r="GV593" s="2">
        <f t="shared" si="644"/>
        <v>0</v>
      </c>
      <c r="GW593" s="2">
        <v>1</v>
      </c>
      <c r="GX593" s="2">
        <f t="shared" si="645"/>
        <v>0</v>
      </c>
      <c r="GY593" s="2"/>
      <c r="GZ593" s="2"/>
      <c r="HA593" s="2">
        <v>0</v>
      </c>
      <c r="HB593" s="2">
        <v>0</v>
      </c>
      <c r="HC593" s="2">
        <f t="shared" si="646"/>
        <v>0</v>
      </c>
      <c r="HD593" s="2"/>
      <c r="HE593" s="2" t="s">
        <v>3</v>
      </c>
      <c r="HF593" s="2" t="s">
        <v>3</v>
      </c>
      <c r="HG593" s="2"/>
      <c r="HH593" s="2"/>
      <c r="HI593" s="2"/>
      <c r="HJ593" s="2"/>
      <c r="HK593" s="2"/>
      <c r="HL593" s="2"/>
      <c r="HM593" s="2" t="s">
        <v>3</v>
      </c>
      <c r="HN593" s="2" t="s">
        <v>3</v>
      </c>
      <c r="HO593" s="2" t="s">
        <v>3</v>
      </c>
      <c r="HP593" s="2" t="s">
        <v>3</v>
      </c>
      <c r="HQ593" s="2" t="s">
        <v>3</v>
      </c>
      <c r="HR593" s="2"/>
      <c r="HS593" s="2">
        <v>0</v>
      </c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>
        <v>0</v>
      </c>
      <c r="IL593" s="2"/>
      <c r="IM593" s="2"/>
      <c r="IN593" s="2"/>
      <c r="IO593" s="2"/>
      <c r="IP593" s="2"/>
      <c r="IQ593" s="2"/>
      <c r="IR593" s="2"/>
      <c r="IS593" s="2"/>
      <c r="IT593" s="2"/>
      <c r="IU593" s="2"/>
    </row>
    <row r="594" spans="1:255" x14ac:dyDescent="0.25">
      <c r="A594" s="3">
        <v>17</v>
      </c>
      <c r="B594" s="3">
        <v>1</v>
      </c>
      <c r="C594" s="3">
        <f>ROW(SmtRes!A690)</f>
        <v>690</v>
      </c>
      <c r="D594" s="3">
        <f>ROW(EtalonRes!A870)</f>
        <v>870</v>
      </c>
      <c r="E594" s="3" t="s">
        <v>645</v>
      </c>
      <c r="F594" s="3" t="s">
        <v>646</v>
      </c>
      <c r="G594" s="3" t="s">
        <v>647</v>
      </c>
      <c r="H594" s="3" t="s">
        <v>112</v>
      </c>
      <c r="I594" s="3">
        <f>ROUND(24/100,9)</f>
        <v>0.24</v>
      </c>
      <c r="J594" s="3">
        <v>0</v>
      </c>
      <c r="K594" s="3">
        <f>ROUND(24/100,9)</f>
        <v>0.24</v>
      </c>
      <c r="O594" s="3">
        <f t="shared" si="622"/>
        <v>1280.33</v>
      </c>
      <c r="P594" s="3">
        <f t="shared" si="623"/>
        <v>14.81</v>
      </c>
      <c r="Q594" s="3">
        <f>(ROUND((ROUND((((ET594*1.2))*AV594*I594),2)*BB594),2)+ROUND((ROUND(((AE594-((EU594*1.2)))*AV594*I594),2)*BS594),2))</f>
        <v>12.86</v>
      </c>
      <c r="R594" s="3">
        <f>(ROUND((ROUND((((EU594*1.2))*AV594*I594),2)*BS594),2)+ROUND((ROUND(((AE594-((EU594*1.2)))*AV594*I594),2)*BS594),2))</f>
        <v>6.76</v>
      </c>
      <c r="S594" s="3">
        <f t="shared" si="624"/>
        <v>1252.6600000000001</v>
      </c>
      <c r="T594" s="3">
        <f t="shared" si="625"/>
        <v>0</v>
      </c>
      <c r="U594" s="3">
        <f t="shared" si="626"/>
        <v>1.9569686399999999</v>
      </c>
      <c r="V594" s="3">
        <f t="shared" si="627"/>
        <v>0</v>
      </c>
      <c r="W594" s="3">
        <f t="shared" si="628"/>
        <v>0</v>
      </c>
      <c r="X594" s="3">
        <f>(ROUND((((S594+ROUND((ROUND((((EU594*1.2))*AV594*I594),2)*BS594),2))*AT594)/100),2)+ROUND(((ROUND((ROUND(((AE594-((EU594*1.2)))*AV594*I594),2)*BS594),2)*AT594)/100),2))</f>
        <v>1221.6400000000001</v>
      </c>
      <c r="Y594" s="3">
        <f>(ROUND((((S594+ROUND((ROUND((((EU594*1.2))*AV594*I594),2)*BS594),2))*AU594)/100),2)+ROUND(((ROUND((ROUND(((AE594-((EU594*1.2)))*AV594*I594),2)*BS594),2)*AU594)/100),2))</f>
        <v>642.29999999999995</v>
      </c>
      <c r="AA594" s="3">
        <v>55944370</v>
      </c>
      <c r="AB594" s="3">
        <f t="shared" si="629"/>
        <v>100.426</v>
      </c>
      <c r="AC594" s="3">
        <f>ROUND(((ES594*1)),6)</f>
        <v>9.25</v>
      </c>
      <c r="AD594" s="3">
        <f>ROUND(((((ET594*1.2))-((EU594*1.2)))+AE594),6)</f>
        <v>2.7240000000000002</v>
      </c>
      <c r="AE594" s="3">
        <f>ROUND(((EU594*1.2)),6)</f>
        <v>0.48</v>
      </c>
      <c r="AF594" s="3">
        <f>ROUND(((EV594*1.2)),6)</f>
        <v>88.451999999999998</v>
      </c>
      <c r="AG594" s="3">
        <f t="shared" si="630"/>
        <v>0</v>
      </c>
      <c r="AH594" s="3">
        <f>((EW594*1.2))</f>
        <v>7.7880000000000003</v>
      </c>
      <c r="AI594" s="3">
        <f>((EX594*1.2))</f>
        <v>0</v>
      </c>
      <c r="AJ594" s="3">
        <f t="shared" si="631"/>
        <v>0</v>
      </c>
      <c r="AK594" s="3">
        <v>85.23</v>
      </c>
      <c r="AL594" s="3">
        <v>9.25</v>
      </c>
      <c r="AM594" s="3">
        <v>2.27</v>
      </c>
      <c r="AN594" s="3">
        <v>0.4</v>
      </c>
      <c r="AO594" s="3">
        <v>73.709999999999994</v>
      </c>
      <c r="AP594" s="3">
        <v>0</v>
      </c>
      <c r="AQ594" s="3">
        <v>6.49</v>
      </c>
      <c r="AR594" s="3">
        <v>0</v>
      </c>
      <c r="AS594" s="3">
        <v>0</v>
      </c>
      <c r="AT594" s="3">
        <v>97</v>
      </c>
      <c r="AU594" s="3">
        <v>51</v>
      </c>
      <c r="AV594" s="3">
        <v>1.0469999999999999</v>
      </c>
      <c r="AW594" s="3">
        <v>1</v>
      </c>
      <c r="AZ594" s="3">
        <v>1</v>
      </c>
      <c r="BA594" s="3">
        <v>56.35</v>
      </c>
      <c r="BB594" s="3">
        <v>18.91</v>
      </c>
      <c r="BC594" s="3">
        <v>6.67</v>
      </c>
      <c r="BD594" s="3" t="s">
        <v>3</v>
      </c>
      <c r="BE594" s="3" t="s">
        <v>3</v>
      </c>
      <c r="BF594" s="3" t="s">
        <v>3</v>
      </c>
      <c r="BG594" s="3" t="s">
        <v>3</v>
      </c>
      <c r="BH594" s="3">
        <v>0</v>
      </c>
      <c r="BI594" s="3">
        <v>2</v>
      </c>
      <c r="BJ594" s="3" t="s">
        <v>648</v>
      </c>
      <c r="BM594" s="3">
        <v>67</v>
      </c>
      <c r="BN594" s="3">
        <v>0</v>
      </c>
      <c r="BO594" s="3" t="s">
        <v>646</v>
      </c>
      <c r="BP594" s="3">
        <v>1</v>
      </c>
      <c r="BQ594" s="3">
        <v>40</v>
      </c>
      <c r="BR594" s="3">
        <v>0</v>
      </c>
      <c r="BS594" s="3">
        <v>56.35</v>
      </c>
      <c r="BT594" s="3">
        <v>1</v>
      </c>
      <c r="BU594" s="3">
        <v>1</v>
      </c>
      <c r="BV594" s="3">
        <v>1</v>
      </c>
      <c r="BW594" s="3">
        <v>1</v>
      </c>
      <c r="BX594" s="3">
        <v>1</v>
      </c>
      <c r="BY594" s="3" t="s">
        <v>3</v>
      </c>
      <c r="BZ594" s="3">
        <v>97</v>
      </c>
      <c r="CA594" s="3">
        <v>51</v>
      </c>
      <c r="CB594" s="3" t="s">
        <v>3</v>
      </c>
      <c r="CE594" s="3">
        <v>1566</v>
      </c>
      <c r="CF594" s="3">
        <v>0</v>
      </c>
      <c r="CG594" s="3">
        <v>0</v>
      </c>
      <c r="CM594" s="3">
        <v>0</v>
      </c>
      <c r="CN594" s="3" t="s">
        <v>1356</v>
      </c>
      <c r="CO594" s="3">
        <v>0</v>
      </c>
      <c r="CP594" s="3">
        <f t="shared" si="632"/>
        <v>1280.3300000000002</v>
      </c>
      <c r="CQ594" s="3">
        <f t="shared" si="633"/>
        <v>61.7</v>
      </c>
      <c r="CR594" s="3">
        <f>(ROUND((ROUND((((ET594*1.2))*AV594*1),2)*BB594),2)+ROUND((ROUND(((AE594-((EU594*1.2)))*AV594*1),2)*BS594),2))</f>
        <v>53.89</v>
      </c>
      <c r="CS594" s="3">
        <f>(ROUND((ROUND((((EU594*1.2))*AV594*1),2)*BS594),2)+ROUND((ROUND(((AE594-((EU594*1.2)))*AV594*1),2)*BS594),2))</f>
        <v>28.18</v>
      </c>
      <c r="CT594" s="3">
        <f t="shared" si="634"/>
        <v>5218.57</v>
      </c>
      <c r="CU594" s="3">
        <f t="shared" si="635"/>
        <v>0</v>
      </c>
      <c r="CV594" s="3">
        <f t="shared" si="636"/>
        <v>8.1540359999999996</v>
      </c>
      <c r="CW594" s="3">
        <f t="shared" si="637"/>
        <v>0</v>
      </c>
      <c r="CX594" s="3">
        <f t="shared" si="638"/>
        <v>0</v>
      </c>
      <c r="CY594" s="3">
        <f>(ROUND((((S594+ROUND((ROUND((((EU594*1.2))*AV594*1),2)*BS594),2))*AT594)/100),2)+ROUND(((ROUND((ROUND(((AE594-((EU594*1.2)))*AV594*1),2)*BS594),2)*AT594)/100),2))</f>
        <v>1242.4100000000001</v>
      </c>
      <c r="CZ594" s="3">
        <f>(ROUND((((S594+ROUND((ROUND((((EU594*1.2))*AV594*1),2)*BS594),2))*AU594)/100),2)+ROUND(((ROUND((ROUND(((AE594-((EU594*1.2)))*AV594*1),2)*BS594),2)*AU594)/100),2))</f>
        <v>653.23</v>
      </c>
      <c r="DB594" s="3">
        <v>180</v>
      </c>
      <c r="DC594" s="3" t="s">
        <v>3</v>
      </c>
      <c r="DD594" s="3" t="s">
        <v>82</v>
      </c>
      <c r="DE594" s="3" t="s">
        <v>83</v>
      </c>
      <c r="DF594" s="3" t="s">
        <v>83</v>
      </c>
      <c r="DG594" s="3" t="s">
        <v>83</v>
      </c>
      <c r="DH594" s="3" t="s">
        <v>3</v>
      </c>
      <c r="DI594" s="3" t="s">
        <v>83</v>
      </c>
      <c r="DJ594" s="3" t="s">
        <v>83</v>
      </c>
      <c r="DK594" s="3" t="s">
        <v>3</v>
      </c>
      <c r="DL594" s="3" t="s">
        <v>3</v>
      </c>
      <c r="DM594" s="3" t="s">
        <v>3</v>
      </c>
      <c r="DN594" s="3">
        <v>0</v>
      </c>
      <c r="DO594" s="3">
        <v>0</v>
      </c>
      <c r="DP594" s="3">
        <v>1</v>
      </c>
      <c r="DQ594" s="3">
        <v>1</v>
      </c>
      <c r="DU594" s="3">
        <v>1013</v>
      </c>
      <c r="DV594" s="3" t="s">
        <v>112</v>
      </c>
      <c r="DW594" s="3" t="s">
        <v>112</v>
      </c>
      <c r="DX594" s="3">
        <v>1</v>
      </c>
      <c r="DZ594" s="3" t="s">
        <v>3</v>
      </c>
      <c r="EA594" s="3" t="s">
        <v>3</v>
      </c>
      <c r="EB594" s="3" t="s">
        <v>3</v>
      </c>
      <c r="EC594" s="3" t="s">
        <v>3</v>
      </c>
      <c r="EE594" s="3">
        <v>55393971</v>
      </c>
      <c r="EF594" s="3">
        <v>40</v>
      </c>
      <c r="EG594" s="3" t="s">
        <v>31</v>
      </c>
      <c r="EH594" s="3">
        <v>0</v>
      </c>
      <c r="EI594" s="3" t="s">
        <v>3</v>
      </c>
      <c r="EJ594" s="3">
        <v>2</v>
      </c>
      <c r="EK594" s="3">
        <v>67</v>
      </c>
      <c r="EL594" s="3" t="s">
        <v>48</v>
      </c>
      <c r="EM594" s="3" t="s">
        <v>49</v>
      </c>
      <c r="EO594" s="3" t="s">
        <v>87</v>
      </c>
      <c r="EQ594" s="3">
        <v>131072</v>
      </c>
      <c r="ER594" s="3">
        <v>85.23</v>
      </c>
      <c r="ES594" s="3">
        <v>9.25</v>
      </c>
      <c r="ET594" s="3">
        <v>2.27</v>
      </c>
      <c r="EU594" s="3">
        <v>0.4</v>
      </c>
      <c r="EV594" s="3">
        <v>73.709999999999994</v>
      </c>
      <c r="EW594" s="3">
        <v>6.49</v>
      </c>
      <c r="EX594" s="3">
        <v>0</v>
      </c>
      <c r="EY594" s="3">
        <v>0</v>
      </c>
      <c r="FQ594" s="3">
        <v>0</v>
      </c>
      <c r="FR594" s="3">
        <v>0</v>
      </c>
      <c r="FS594" s="3">
        <v>0</v>
      </c>
      <c r="FX594" s="3">
        <v>97</v>
      </c>
      <c r="FY594" s="3">
        <v>51</v>
      </c>
      <c r="GA594" s="3" t="s">
        <v>3</v>
      </c>
      <c r="GD594" s="3">
        <v>1</v>
      </c>
      <c r="GF594" s="3">
        <v>1887027463</v>
      </c>
      <c r="GG594" s="3">
        <v>2</v>
      </c>
      <c r="GH594" s="3">
        <v>1</v>
      </c>
      <c r="GI594" s="3">
        <v>2</v>
      </c>
      <c r="GJ594" s="3">
        <v>0</v>
      </c>
      <c r="GK594" s="3">
        <v>0</v>
      </c>
      <c r="GL594" s="3">
        <f t="shared" si="639"/>
        <v>0</v>
      </c>
      <c r="GM594" s="3">
        <f t="shared" si="640"/>
        <v>3144.27</v>
      </c>
      <c r="GN594" s="3">
        <f t="shared" si="641"/>
        <v>0</v>
      </c>
      <c r="GO594" s="3">
        <f t="shared" si="642"/>
        <v>3144.27</v>
      </c>
      <c r="GP594" s="3">
        <f t="shared" si="643"/>
        <v>0</v>
      </c>
      <c r="GR594" s="3">
        <v>0</v>
      </c>
      <c r="GS594" s="3">
        <v>3</v>
      </c>
      <c r="GT594" s="3">
        <v>0</v>
      </c>
      <c r="GU594" s="3" t="s">
        <v>3</v>
      </c>
      <c r="GV594" s="3">
        <f t="shared" si="644"/>
        <v>0</v>
      </c>
      <c r="GW594" s="3">
        <v>1</v>
      </c>
      <c r="GX594" s="3">
        <f t="shared" si="645"/>
        <v>0</v>
      </c>
      <c r="HA594" s="3">
        <v>0</v>
      </c>
      <c r="HB594" s="3">
        <v>0</v>
      </c>
      <c r="HC594" s="3">
        <f t="shared" si="646"/>
        <v>0</v>
      </c>
      <c r="HE594" s="3" t="s">
        <v>3</v>
      </c>
      <c r="HF594" s="3" t="s">
        <v>3</v>
      </c>
      <c r="HM594" s="3" t="s">
        <v>3</v>
      </c>
      <c r="HN594" s="3" t="s">
        <v>3</v>
      </c>
      <c r="HO594" s="3" t="s">
        <v>3</v>
      </c>
      <c r="HP594" s="3" t="s">
        <v>3</v>
      </c>
      <c r="HQ594" s="3" t="s">
        <v>3</v>
      </c>
      <c r="HS594" s="3">
        <v>0</v>
      </c>
      <c r="IK594" s="3">
        <v>0</v>
      </c>
    </row>
    <row r="595" spans="1:255" x14ac:dyDescent="0.25">
      <c r="A595" s="2">
        <v>18</v>
      </c>
      <c r="B595" s="2">
        <v>1</v>
      </c>
      <c r="C595" s="2">
        <v>675</v>
      </c>
      <c r="D595" s="2"/>
      <c r="E595" s="2" t="s">
        <v>649</v>
      </c>
      <c r="F595" s="2" t="s">
        <v>650</v>
      </c>
      <c r="G595" s="2" t="s">
        <v>651</v>
      </c>
      <c r="H595" s="2" t="s">
        <v>320</v>
      </c>
      <c r="I595" s="2">
        <f>I593*J595</f>
        <v>8</v>
      </c>
      <c r="J595" s="2">
        <v>33.333333333333336</v>
      </c>
      <c r="K595" s="2">
        <v>33.333333000000003</v>
      </c>
      <c r="L595" s="2"/>
      <c r="M595" s="2"/>
      <c r="N595" s="2"/>
      <c r="O595" s="2">
        <f t="shared" si="622"/>
        <v>1893.92</v>
      </c>
      <c r="P595" s="2">
        <f t="shared" si="623"/>
        <v>1893.92</v>
      </c>
      <c r="Q595" s="2">
        <f t="shared" ref="Q595:Q602" si="661">(ROUND((ROUND(((ET595)*AV595*I595),2)*BB595),2)+ROUND((ROUND(((AE595-(EU595))*AV595*I595),2)*BS595),2))</f>
        <v>0</v>
      </c>
      <c r="R595" s="2">
        <f t="shared" ref="R595:R602" si="662">(ROUND((ROUND(((EU595)*AV595*I595),2)*BS595),2)+ROUND((ROUND(((AE595-(EU595))*AV595*I595),2)*BS595),2))</f>
        <v>0</v>
      </c>
      <c r="S595" s="2">
        <f t="shared" si="624"/>
        <v>0</v>
      </c>
      <c r="T595" s="2">
        <f t="shared" si="625"/>
        <v>0</v>
      </c>
      <c r="U595" s="2">
        <f t="shared" si="626"/>
        <v>0</v>
      </c>
      <c r="V595" s="2">
        <f t="shared" si="627"/>
        <v>0</v>
      </c>
      <c r="W595" s="2">
        <f t="shared" si="628"/>
        <v>0</v>
      </c>
      <c r="X595" s="2">
        <f t="shared" ref="X595:X602" si="663">(ROUND((((S595+ROUND((ROUND(((EU595)*AV595*I595),2)*BS595),2))*AT595)/100),2)+ROUND(((ROUND((ROUND(((AE595-(EU595))*AV595*I595),2)*BS595),2)*AT595)/100),2))</f>
        <v>0</v>
      </c>
      <c r="Y595" s="2">
        <f t="shared" ref="Y595:Y602" si="664">(ROUND((((S595+ROUND((ROUND(((EU595)*AV595*I595),2)*BS595),2))*AU595)/100),2)+ROUND(((ROUND((ROUND(((AE595-(EU595))*AV595*I595),2)*BS595),2)*AU595)/100),2))</f>
        <v>0</v>
      </c>
      <c r="Z595" s="2"/>
      <c r="AA595" s="2">
        <v>55944368</v>
      </c>
      <c r="AB595" s="2">
        <f t="shared" si="629"/>
        <v>236.74</v>
      </c>
      <c r="AC595" s="2">
        <f t="shared" ref="AC595:AC602" si="665">ROUND((ES595),6)</f>
        <v>236.74</v>
      </c>
      <c r="AD595" s="2">
        <f t="shared" ref="AD595:AD602" si="666">ROUND((((ET595)-(EU595))+AE595),6)</f>
        <v>0</v>
      </c>
      <c r="AE595" s="2">
        <f t="shared" ref="AE595:AF602" si="667">ROUND((EU595),6)</f>
        <v>0</v>
      </c>
      <c r="AF595" s="2">
        <f t="shared" si="667"/>
        <v>0</v>
      </c>
      <c r="AG595" s="2">
        <f t="shared" si="630"/>
        <v>0</v>
      </c>
      <c r="AH595" s="2">
        <f t="shared" ref="AH595:AI602" si="668">(EW595)</f>
        <v>0</v>
      </c>
      <c r="AI595" s="2">
        <f t="shared" si="668"/>
        <v>0</v>
      </c>
      <c r="AJ595" s="2">
        <f t="shared" si="631"/>
        <v>0</v>
      </c>
      <c r="AK595" s="2">
        <v>236.74</v>
      </c>
      <c r="AL595" s="2">
        <v>236.74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97</v>
      </c>
      <c r="AU595" s="2">
        <v>51</v>
      </c>
      <c r="AV595" s="2">
        <v>1</v>
      </c>
      <c r="AW595" s="2">
        <v>1</v>
      </c>
      <c r="AX595" s="2"/>
      <c r="AY595" s="2"/>
      <c r="AZ595" s="2">
        <v>1</v>
      </c>
      <c r="BA595" s="2">
        <v>1</v>
      </c>
      <c r="BB595" s="2">
        <v>1</v>
      </c>
      <c r="BC595" s="2">
        <v>1</v>
      </c>
      <c r="BD595" s="2" t="s">
        <v>3</v>
      </c>
      <c r="BE595" s="2" t="s">
        <v>3</v>
      </c>
      <c r="BF595" s="2" t="s">
        <v>3</v>
      </c>
      <c r="BG595" s="2" t="s">
        <v>3</v>
      </c>
      <c r="BH595" s="2">
        <v>3</v>
      </c>
      <c r="BI595" s="2">
        <v>2</v>
      </c>
      <c r="BJ595" s="2" t="s">
        <v>652</v>
      </c>
      <c r="BK595" s="2"/>
      <c r="BL595" s="2"/>
      <c r="BM595" s="2">
        <v>67</v>
      </c>
      <c r="BN595" s="2">
        <v>0</v>
      </c>
      <c r="BO595" s="2" t="s">
        <v>3</v>
      </c>
      <c r="BP595" s="2">
        <v>0</v>
      </c>
      <c r="BQ595" s="2">
        <v>40</v>
      </c>
      <c r="BR595" s="2">
        <v>0</v>
      </c>
      <c r="BS595" s="2">
        <v>1</v>
      </c>
      <c r="BT595" s="2">
        <v>1</v>
      </c>
      <c r="BU595" s="2">
        <v>1</v>
      </c>
      <c r="BV595" s="2">
        <v>1</v>
      </c>
      <c r="BW595" s="2">
        <v>1</v>
      </c>
      <c r="BX595" s="2">
        <v>1</v>
      </c>
      <c r="BY595" s="2" t="s">
        <v>3</v>
      </c>
      <c r="BZ595" s="2">
        <v>97</v>
      </c>
      <c r="CA595" s="2">
        <v>51</v>
      </c>
      <c r="CB595" s="2" t="s">
        <v>3</v>
      </c>
      <c r="CC595" s="2"/>
      <c r="CD595" s="2"/>
      <c r="CE595" s="2">
        <v>1566</v>
      </c>
      <c r="CF595" s="2">
        <v>0</v>
      </c>
      <c r="CG595" s="2">
        <v>0</v>
      </c>
      <c r="CH595" s="2"/>
      <c r="CI595" s="2"/>
      <c r="CJ595" s="2"/>
      <c r="CK595" s="2"/>
      <c r="CL595" s="2"/>
      <c r="CM595" s="2">
        <v>0</v>
      </c>
      <c r="CN595" s="2" t="s">
        <v>1357</v>
      </c>
      <c r="CO595" s="2">
        <v>0</v>
      </c>
      <c r="CP595" s="2">
        <f t="shared" si="632"/>
        <v>1893.92</v>
      </c>
      <c r="CQ595" s="2">
        <f t="shared" si="633"/>
        <v>236.74</v>
      </c>
      <c r="CR595" s="2">
        <f t="shared" ref="CR595:CR602" si="669">(ROUND((ROUND(((ET595)*AV595*1),2)*BB595),2)+ROUND((ROUND(((AE595-(EU595))*AV595*1),2)*BS595),2))</f>
        <v>0</v>
      </c>
      <c r="CS595" s="2">
        <f t="shared" ref="CS595:CS602" si="670">(ROUND((ROUND(((EU595)*AV595*1),2)*BS595),2)+ROUND((ROUND(((AE595-(EU595))*AV595*1),2)*BS595),2))</f>
        <v>0</v>
      </c>
      <c r="CT595" s="2">
        <f t="shared" si="634"/>
        <v>0</v>
      </c>
      <c r="CU595" s="2">
        <f t="shared" si="635"/>
        <v>0</v>
      </c>
      <c r="CV595" s="2">
        <f t="shared" si="636"/>
        <v>0</v>
      </c>
      <c r="CW595" s="2">
        <f t="shared" si="637"/>
        <v>0</v>
      </c>
      <c r="CX595" s="2">
        <f t="shared" si="638"/>
        <v>0</v>
      </c>
      <c r="CY595" s="2">
        <f t="shared" ref="CY595:CY602" si="671">(ROUND((((S595+ROUND((ROUND(((EU595)*AV595*1),2)*BS595),2))*AT595)/100),2)+ROUND(((ROUND((ROUND(((AE595-(EU595))*AV595*1),2)*BS595),2)*AT595)/100),2))</f>
        <v>0</v>
      </c>
      <c r="CZ595" s="2">
        <f t="shared" ref="CZ595:CZ602" si="672">(ROUND((((S595+ROUND((ROUND(((EU595)*AV595*1),2)*BS595),2))*AU595)/100),2)+ROUND(((ROUND((ROUND(((AE595-(EU595))*AV595*1),2)*BS595),2)*AU595)/100),2))</f>
        <v>0</v>
      </c>
      <c r="DA595" s="2"/>
      <c r="DB595" s="2"/>
      <c r="DC595" s="2" t="s">
        <v>3</v>
      </c>
      <c r="DD595" s="2" t="s">
        <v>3</v>
      </c>
      <c r="DE595" s="2" t="s">
        <v>3</v>
      </c>
      <c r="DF595" s="2" t="s">
        <v>3</v>
      </c>
      <c r="DG595" s="2" t="s">
        <v>3</v>
      </c>
      <c r="DH595" s="2" t="s">
        <v>3</v>
      </c>
      <c r="DI595" s="2" t="s">
        <v>3</v>
      </c>
      <c r="DJ595" s="2" t="s">
        <v>3</v>
      </c>
      <c r="DK595" s="2" t="s">
        <v>3</v>
      </c>
      <c r="DL595" s="2" t="s">
        <v>3</v>
      </c>
      <c r="DM595" s="2" t="s">
        <v>3</v>
      </c>
      <c r="DN595" s="2">
        <v>0</v>
      </c>
      <c r="DO595" s="2">
        <v>0</v>
      </c>
      <c r="DP595" s="2">
        <v>1</v>
      </c>
      <c r="DQ595" s="2">
        <v>1</v>
      </c>
      <c r="DR595" s="2"/>
      <c r="DS595" s="2"/>
      <c r="DT595" s="2"/>
      <c r="DU595" s="2">
        <v>1010</v>
      </c>
      <c r="DV595" s="2" t="s">
        <v>320</v>
      </c>
      <c r="DW595" s="2" t="s">
        <v>320</v>
      </c>
      <c r="DX595" s="2">
        <v>1</v>
      </c>
      <c r="DY595" s="2"/>
      <c r="DZ595" s="2" t="s">
        <v>3</v>
      </c>
      <c r="EA595" s="2" t="s">
        <v>3</v>
      </c>
      <c r="EB595" s="2" t="s">
        <v>3</v>
      </c>
      <c r="EC595" s="2" t="s">
        <v>3</v>
      </c>
      <c r="ED595" s="2"/>
      <c r="EE595" s="2">
        <v>55393971</v>
      </c>
      <c r="EF595" s="2">
        <v>40</v>
      </c>
      <c r="EG595" s="2" t="s">
        <v>31</v>
      </c>
      <c r="EH595" s="2">
        <v>0</v>
      </c>
      <c r="EI595" s="2" t="s">
        <v>3</v>
      </c>
      <c r="EJ595" s="2">
        <v>2</v>
      </c>
      <c r="EK595" s="2">
        <v>67</v>
      </c>
      <c r="EL595" s="2" t="s">
        <v>48</v>
      </c>
      <c r="EM595" s="2" t="s">
        <v>49</v>
      </c>
      <c r="EN595" s="2"/>
      <c r="EO595" s="2" t="s">
        <v>87</v>
      </c>
      <c r="EP595" s="2"/>
      <c r="EQ595" s="2">
        <v>0</v>
      </c>
      <c r="ER595" s="2">
        <v>236.74</v>
      </c>
      <c r="ES595" s="2">
        <v>236.74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>
        <v>0</v>
      </c>
      <c r="FR595" s="2">
        <v>0</v>
      </c>
      <c r="FS595" s="2">
        <v>0</v>
      </c>
      <c r="FT595" s="2"/>
      <c r="FU595" s="2"/>
      <c r="FV595" s="2"/>
      <c r="FW595" s="2"/>
      <c r="FX595" s="2">
        <v>97</v>
      </c>
      <c r="FY595" s="2">
        <v>51</v>
      </c>
      <c r="FZ595" s="2"/>
      <c r="GA595" s="2" t="s">
        <v>3</v>
      </c>
      <c r="GB595" s="2"/>
      <c r="GC595" s="2"/>
      <c r="GD595" s="2">
        <v>1</v>
      </c>
      <c r="GE595" s="2"/>
      <c r="GF595" s="2">
        <v>1896179589</v>
      </c>
      <c r="GG595" s="2">
        <v>2</v>
      </c>
      <c r="GH595" s="2">
        <v>1</v>
      </c>
      <c r="GI595" s="2">
        <v>-2</v>
      </c>
      <c r="GJ595" s="2">
        <v>0</v>
      </c>
      <c r="GK595" s="2">
        <v>0</v>
      </c>
      <c r="GL595" s="2">
        <f t="shared" si="639"/>
        <v>0</v>
      </c>
      <c r="GM595" s="2">
        <f t="shared" si="640"/>
        <v>1893.92</v>
      </c>
      <c r="GN595" s="2">
        <f t="shared" si="641"/>
        <v>0</v>
      </c>
      <c r="GO595" s="2">
        <f t="shared" si="642"/>
        <v>1893.92</v>
      </c>
      <c r="GP595" s="2">
        <f t="shared" si="643"/>
        <v>0</v>
      </c>
      <c r="GQ595" s="2"/>
      <c r="GR595" s="2">
        <v>0</v>
      </c>
      <c r="GS595" s="2">
        <v>3</v>
      </c>
      <c r="GT595" s="2">
        <v>0</v>
      </c>
      <c r="GU595" s="2" t="s">
        <v>3</v>
      </c>
      <c r="GV595" s="2">
        <f t="shared" si="644"/>
        <v>0</v>
      </c>
      <c r="GW595" s="2">
        <v>1</v>
      </c>
      <c r="GX595" s="2">
        <f t="shared" si="645"/>
        <v>0</v>
      </c>
      <c r="GY595" s="2"/>
      <c r="GZ595" s="2"/>
      <c r="HA595" s="2">
        <v>0</v>
      </c>
      <c r="HB595" s="2">
        <v>0</v>
      </c>
      <c r="HC595" s="2">
        <f t="shared" si="646"/>
        <v>0</v>
      </c>
      <c r="HD595" s="2"/>
      <c r="HE595" s="2" t="s">
        <v>3</v>
      </c>
      <c r="HF595" s="2" t="s">
        <v>3</v>
      </c>
      <c r="HG595" s="2"/>
      <c r="HH595" s="2"/>
      <c r="HI595" s="2"/>
      <c r="HJ595" s="2"/>
      <c r="HK595" s="2"/>
      <c r="HL595" s="2"/>
      <c r="HM595" s="2" t="s">
        <v>3</v>
      </c>
      <c r="HN595" s="2" t="s">
        <v>3</v>
      </c>
      <c r="HO595" s="2" t="s">
        <v>3</v>
      </c>
      <c r="HP595" s="2" t="s">
        <v>3</v>
      </c>
      <c r="HQ595" s="2" t="s">
        <v>3</v>
      </c>
      <c r="HR595" s="2"/>
      <c r="HS595" s="2">
        <v>0</v>
      </c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>
        <v>0</v>
      </c>
      <c r="IL595" s="2"/>
      <c r="IM595" s="2"/>
      <c r="IN595" s="2"/>
      <c r="IO595" s="2"/>
      <c r="IP595" s="2"/>
      <c r="IQ595" s="2"/>
      <c r="IR595" s="2"/>
      <c r="IS595" s="2"/>
      <c r="IT595" s="2"/>
      <c r="IU595" s="2"/>
    </row>
    <row r="596" spans="1:255" x14ac:dyDescent="0.25">
      <c r="A596" s="3">
        <v>18</v>
      </c>
      <c r="B596" s="3">
        <v>1</v>
      </c>
      <c r="C596" s="3">
        <v>687</v>
      </c>
      <c r="E596" s="3" t="s">
        <v>649</v>
      </c>
      <c r="F596" s="3" t="s">
        <v>650</v>
      </c>
      <c r="G596" s="3" t="s">
        <v>651</v>
      </c>
      <c r="H596" s="3" t="s">
        <v>320</v>
      </c>
      <c r="I596" s="3">
        <f>I594*J596</f>
        <v>8</v>
      </c>
      <c r="J596" s="3">
        <v>33.333333333333336</v>
      </c>
      <c r="K596" s="3">
        <v>33.333333000000003</v>
      </c>
      <c r="O596" s="3">
        <f t="shared" si="622"/>
        <v>7329.47</v>
      </c>
      <c r="P596" s="3">
        <f t="shared" si="623"/>
        <v>7329.47</v>
      </c>
      <c r="Q596" s="3">
        <f t="shared" si="661"/>
        <v>0</v>
      </c>
      <c r="R596" s="3">
        <f t="shared" si="662"/>
        <v>0</v>
      </c>
      <c r="S596" s="3">
        <f t="shared" si="624"/>
        <v>0</v>
      </c>
      <c r="T596" s="3">
        <f t="shared" si="625"/>
        <v>0</v>
      </c>
      <c r="U596" s="3">
        <f t="shared" si="626"/>
        <v>0</v>
      </c>
      <c r="V596" s="3">
        <f t="shared" si="627"/>
        <v>0</v>
      </c>
      <c r="W596" s="3">
        <f t="shared" si="628"/>
        <v>0</v>
      </c>
      <c r="X596" s="3">
        <f t="shared" si="663"/>
        <v>0</v>
      </c>
      <c r="Y596" s="3">
        <f t="shared" si="664"/>
        <v>0</v>
      </c>
      <c r="AA596" s="3">
        <v>55944370</v>
      </c>
      <c r="AB596" s="3">
        <f t="shared" si="629"/>
        <v>236.74</v>
      </c>
      <c r="AC596" s="3">
        <f t="shared" si="665"/>
        <v>236.74</v>
      </c>
      <c r="AD596" s="3">
        <f t="shared" si="666"/>
        <v>0</v>
      </c>
      <c r="AE596" s="3">
        <f t="shared" si="667"/>
        <v>0</v>
      </c>
      <c r="AF596" s="3">
        <f t="shared" si="667"/>
        <v>0</v>
      </c>
      <c r="AG596" s="3">
        <f t="shared" si="630"/>
        <v>0</v>
      </c>
      <c r="AH596" s="3">
        <f t="shared" si="668"/>
        <v>0</v>
      </c>
      <c r="AI596" s="3">
        <f t="shared" si="668"/>
        <v>0</v>
      </c>
      <c r="AJ596" s="3">
        <f t="shared" si="631"/>
        <v>0</v>
      </c>
      <c r="AK596" s="3">
        <v>236.74</v>
      </c>
      <c r="AL596" s="3">
        <v>236.74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97</v>
      </c>
      <c r="AU596" s="3">
        <v>51</v>
      </c>
      <c r="AV596" s="3">
        <v>1</v>
      </c>
      <c r="AW596" s="3">
        <v>1</v>
      </c>
      <c r="AZ596" s="3">
        <v>1</v>
      </c>
      <c r="BA596" s="3">
        <v>1</v>
      </c>
      <c r="BB596" s="3">
        <v>1</v>
      </c>
      <c r="BC596" s="3">
        <v>3.87</v>
      </c>
      <c r="BD596" s="3" t="s">
        <v>3</v>
      </c>
      <c r="BE596" s="3" t="s">
        <v>3</v>
      </c>
      <c r="BF596" s="3" t="s">
        <v>3</v>
      </c>
      <c r="BG596" s="3" t="s">
        <v>3</v>
      </c>
      <c r="BH596" s="3">
        <v>3</v>
      </c>
      <c r="BI596" s="3">
        <v>2</v>
      </c>
      <c r="BJ596" s="3" t="s">
        <v>652</v>
      </c>
      <c r="BM596" s="3">
        <v>67</v>
      </c>
      <c r="BN596" s="3">
        <v>0</v>
      </c>
      <c r="BO596" s="3" t="s">
        <v>650</v>
      </c>
      <c r="BP596" s="3">
        <v>1</v>
      </c>
      <c r="BQ596" s="3">
        <v>40</v>
      </c>
      <c r="BR596" s="3">
        <v>0</v>
      </c>
      <c r="BS596" s="3">
        <v>1</v>
      </c>
      <c r="BT596" s="3">
        <v>1</v>
      </c>
      <c r="BU596" s="3">
        <v>1</v>
      </c>
      <c r="BV596" s="3">
        <v>1</v>
      </c>
      <c r="BW596" s="3">
        <v>1</v>
      </c>
      <c r="BX596" s="3">
        <v>1</v>
      </c>
      <c r="BY596" s="3" t="s">
        <v>3</v>
      </c>
      <c r="BZ596" s="3">
        <v>97</v>
      </c>
      <c r="CA596" s="3">
        <v>51</v>
      </c>
      <c r="CB596" s="3" t="s">
        <v>3</v>
      </c>
      <c r="CE596" s="3">
        <v>1566</v>
      </c>
      <c r="CF596" s="3">
        <v>0</v>
      </c>
      <c r="CG596" s="3">
        <v>0</v>
      </c>
      <c r="CM596" s="3">
        <v>0</v>
      </c>
      <c r="CN596" s="3" t="s">
        <v>1357</v>
      </c>
      <c r="CO596" s="3">
        <v>0</v>
      </c>
      <c r="CP596" s="3">
        <f t="shared" si="632"/>
        <v>7329.47</v>
      </c>
      <c r="CQ596" s="3">
        <f t="shared" si="633"/>
        <v>916.18</v>
      </c>
      <c r="CR596" s="3">
        <f t="shared" si="669"/>
        <v>0</v>
      </c>
      <c r="CS596" s="3">
        <f t="shared" si="670"/>
        <v>0</v>
      </c>
      <c r="CT596" s="3">
        <f t="shared" si="634"/>
        <v>0</v>
      </c>
      <c r="CU596" s="3">
        <f t="shared" si="635"/>
        <v>0</v>
      </c>
      <c r="CV596" s="3">
        <f t="shared" si="636"/>
        <v>0</v>
      </c>
      <c r="CW596" s="3">
        <f t="shared" si="637"/>
        <v>0</v>
      </c>
      <c r="CX596" s="3">
        <f t="shared" si="638"/>
        <v>0</v>
      </c>
      <c r="CY596" s="3">
        <f t="shared" si="671"/>
        <v>0</v>
      </c>
      <c r="CZ596" s="3">
        <f t="shared" si="672"/>
        <v>0</v>
      </c>
      <c r="DC596" s="3" t="s">
        <v>3</v>
      </c>
      <c r="DD596" s="3" t="s">
        <v>3</v>
      </c>
      <c r="DE596" s="3" t="s">
        <v>3</v>
      </c>
      <c r="DF596" s="3" t="s">
        <v>3</v>
      </c>
      <c r="DG596" s="3" t="s">
        <v>3</v>
      </c>
      <c r="DH596" s="3" t="s">
        <v>3</v>
      </c>
      <c r="DI596" s="3" t="s">
        <v>3</v>
      </c>
      <c r="DJ596" s="3" t="s">
        <v>3</v>
      </c>
      <c r="DK596" s="3" t="s">
        <v>3</v>
      </c>
      <c r="DL596" s="3" t="s">
        <v>3</v>
      </c>
      <c r="DM596" s="3" t="s">
        <v>3</v>
      </c>
      <c r="DN596" s="3">
        <v>0</v>
      </c>
      <c r="DO596" s="3">
        <v>0</v>
      </c>
      <c r="DP596" s="3">
        <v>1</v>
      </c>
      <c r="DQ596" s="3">
        <v>1</v>
      </c>
      <c r="DU596" s="3">
        <v>1010</v>
      </c>
      <c r="DV596" s="3" t="s">
        <v>320</v>
      </c>
      <c r="DW596" s="3" t="s">
        <v>320</v>
      </c>
      <c r="DX596" s="3">
        <v>1</v>
      </c>
      <c r="DZ596" s="3" t="s">
        <v>3</v>
      </c>
      <c r="EA596" s="3" t="s">
        <v>3</v>
      </c>
      <c r="EB596" s="3" t="s">
        <v>3</v>
      </c>
      <c r="EC596" s="3" t="s">
        <v>3</v>
      </c>
      <c r="EE596" s="3">
        <v>55393971</v>
      </c>
      <c r="EF596" s="3">
        <v>40</v>
      </c>
      <c r="EG596" s="3" t="s">
        <v>31</v>
      </c>
      <c r="EH596" s="3">
        <v>0</v>
      </c>
      <c r="EI596" s="3" t="s">
        <v>3</v>
      </c>
      <c r="EJ596" s="3">
        <v>2</v>
      </c>
      <c r="EK596" s="3">
        <v>67</v>
      </c>
      <c r="EL596" s="3" t="s">
        <v>48</v>
      </c>
      <c r="EM596" s="3" t="s">
        <v>49</v>
      </c>
      <c r="EO596" s="3" t="s">
        <v>87</v>
      </c>
      <c r="EQ596" s="3">
        <v>0</v>
      </c>
      <c r="ER596" s="3">
        <v>236.74</v>
      </c>
      <c r="ES596" s="3">
        <v>236.74</v>
      </c>
      <c r="ET596" s="3">
        <v>0</v>
      </c>
      <c r="EU596" s="3">
        <v>0</v>
      </c>
      <c r="EV596" s="3">
        <v>0</v>
      </c>
      <c r="EW596" s="3">
        <v>0</v>
      </c>
      <c r="EX596" s="3">
        <v>0</v>
      </c>
      <c r="FQ596" s="3">
        <v>0</v>
      </c>
      <c r="FR596" s="3">
        <v>0</v>
      </c>
      <c r="FS596" s="3">
        <v>0</v>
      </c>
      <c r="FX596" s="3">
        <v>97</v>
      </c>
      <c r="FY596" s="3">
        <v>51</v>
      </c>
      <c r="GA596" s="3" t="s">
        <v>3</v>
      </c>
      <c r="GD596" s="3">
        <v>1</v>
      </c>
      <c r="GF596" s="3">
        <v>1896179589</v>
      </c>
      <c r="GG596" s="3">
        <v>2</v>
      </c>
      <c r="GH596" s="3">
        <v>1</v>
      </c>
      <c r="GI596" s="3">
        <v>2</v>
      </c>
      <c r="GJ596" s="3">
        <v>0</v>
      </c>
      <c r="GK596" s="3">
        <v>0</v>
      </c>
      <c r="GL596" s="3">
        <f t="shared" si="639"/>
        <v>0</v>
      </c>
      <c r="GM596" s="3">
        <f t="shared" si="640"/>
        <v>7329.47</v>
      </c>
      <c r="GN596" s="3">
        <f t="shared" si="641"/>
        <v>0</v>
      </c>
      <c r="GO596" s="3">
        <f t="shared" si="642"/>
        <v>7329.47</v>
      </c>
      <c r="GP596" s="3">
        <f t="shared" si="643"/>
        <v>0</v>
      </c>
      <c r="GR596" s="3">
        <v>0</v>
      </c>
      <c r="GS596" s="3">
        <v>3</v>
      </c>
      <c r="GT596" s="3">
        <v>0</v>
      </c>
      <c r="GU596" s="3" t="s">
        <v>3</v>
      </c>
      <c r="GV596" s="3">
        <f t="shared" si="644"/>
        <v>0</v>
      </c>
      <c r="GW596" s="3">
        <v>1</v>
      </c>
      <c r="GX596" s="3">
        <f t="shared" si="645"/>
        <v>0</v>
      </c>
      <c r="HA596" s="3">
        <v>0</v>
      </c>
      <c r="HB596" s="3">
        <v>0</v>
      </c>
      <c r="HC596" s="3">
        <f t="shared" si="646"/>
        <v>0</v>
      </c>
      <c r="HE596" s="3" t="s">
        <v>3</v>
      </c>
      <c r="HF596" s="3" t="s">
        <v>3</v>
      </c>
      <c r="HM596" s="3" t="s">
        <v>3</v>
      </c>
      <c r="HN596" s="3" t="s">
        <v>3</v>
      </c>
      <c r="HO596" s="3" t="s">
        <v>3</v>
      </c>
      <c r="HP596" s="3" t="s">
        <v>3</v>
      </c>
      <c r="HQ596" s="3" t="s">
        <v>3</v>
      </c>
      <c r="HS596" s="3">
        <v>0</v>
      </c>
      <c r="IK596" s="3">
        <v>0</v>
      </c>
    </row>
    <row r="597" spans="1:255" x14ac:dyDescent="0.25">
      <c r="A597" s="2">
        <v>18</v>
      </c>
      <c r="B597" s="2">
        <v>1</v>
      </c>
      <c r="C597" s="2">
        <v>676</v>
      </c>
      <c r="D597" s="2"/>
      <c r="E597" s="2" t="s">
        <v>653</v>
      </c>
      <c r="F597" s="2" t="s">
        <v>631</v>
      </c>
      <c r="G597" s="2" t="s">
        <v>632</v>
      </c>
      <c r="H597" s="2" t="s">
        <v>80</v>
      </c>
      <c r="I597" s="2">
        <f>I593*J597</f>
        <v>0.2064</v>
      </c>
      <c r="J597" s="2">
        <v>0.86</v>
      </c>
      <c r="K597" s="2">
        <v>0.86</v>
      </c>
      <c r="L597" s="2"/>
      <c r="M597" s="2"/>
      <c r="N597" s="2"/>
      <c r="O597" s="2">
        <f t="shared" si="622"/>
        <v>73.81</v>
      </c>
      <c r="P597" s="2">
        <f t="shared" si="623"/>
        <v>73.81</v>
      </c>
      <c r="Q597" s="2">
        <f t="shared" si="661"/>
        <v>0</v>
      </c>
      <c r="R597" s="2">
        <f t="shared" si="662"/>
        <v>0</v>
      </c>
      <c r="S597" s="2">
        <f t="shared" si="624"/>
        <v>0</v>
      </c>
      <c r="T597" s="2">
        <f t="shared" si="625"/>
        <v>0</v>
      </c>
      <c r="U597" s="2">
        <f t="shared" si="626"/>
        <v>0</v>
      </c>
      <c r="V597" s="2">
        <f t="shared" si="627"/>
        <v>0</v>
      </c>
      <c r="W597" s="2">
        <f t="shared" si="628"/>
        <v>0</v>
      </c>
      <c r="X597" s="2">
        <f t="shared" si="663"/>
        <v>0</v>
      </c>
      <c r="Y597" s="2">
        <f t="shared" si="664"/>
        <v>0</v>
      </c>
      <c r="Z597" s="2"/>
      <c r="AA597" s="2">
        <v>55944368</v>
      </c>
      <c r="AB597" s="2">
        <f t="shared" si="629"/>
        <v>357.6</v>
      </c>
      <c r="AC597" s="2">
        <f t="shared" si="665"/>
        <v>357.6</v>
      </c>
      <c r="AD597" s="2">
        <f t="shared" si="666"/>
        <v>0</v>
      </c>
      <c r="AE597" s="2">
        <f t="shared" si="667"/>
        <v>0</v>
      </c>
      <c r="AF597" s="2">
        <f t="shared" si="667"/>
        <v>0</v>
      </c>
      <c r="AG597" s="2">
        <f t="shared" si="630"/>
        <v>0</v>
      </c>
      <c r="AH597" s="2">
        <f t="shared" si="668"/>
        <v>0</v>
      </c>
      <c r="AI597" s="2">
        <f t="shared" si="668"/>
        <v>0</v>
      </c>
      <c r="AJ597" s="2">
        <f t="shared" si="631"/>
        <v>0</v>
      </c>
      <c r="AK597" s="2">
        <v>357.6</v>
      </c>
      <c r="AL597" s="2">
        <v>357.6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97</v>
      </c>
      <c r="AU597" s="2">
        <v>51</v>
      </c>
      <c r="AV597" s="2">
        <v>1</v>
      </c>
      <c r="AW597" s="2">
        <v>1</v>
      </c>
      <c r="AX597" s="2"/>
      <c r="AY597" s="2"/>
      <c r="AZ597" s="2">
        <v>1</v>
      </c>
      <c r="BA597" s="2">
        <v>1</v>
      </c>
      <c r="BB597" s="2">
        <v>1</v>
      </c>
      <c r="BC597" s="2">
        <v>1</v>
      </c>
      <c r="BD597" s="2" t="s">
        <v>3</v>
      </c>
      <c r="BE597" s="2" t="s">
        <v>3</v>
      </c>
      <c r="BF597" s="2" t="s">
        <v>3</v>
      </c>
      <c r="BG597" s="2" t="s">
        <v>3</v>
      </c>
      <c r="BH597" s="2">
        <v>3</v>
      </c>
      <c r="BI597" s="2">
        <v>2</v>
      </c>
      <c r="BJ597" s="2" t="s">
        <v>633</v>
      </c>
      <c r="BK597" s="2"/>
      <c r="BL597" s="2"/>
      <c r="BM597" s="2">
        <v>67</v>
      </c>
      <c r="BN597" s="2">
        <v>0</v>
      </c>
      <c r="BO597" s="2" t="s">
        <v>3</v>
      </c>
      <c r="BP597" s="2">
        <v>0</v>
      </c>
      <c r="BQ597" s="2">
        <v>40</v>
      </c>
      <c r="BR597" s="2">
        <v>0</v>
      </c>
      <c r="BS597" s="2">
        <v>1</v>
      </c>
      <c r="BT597" s="2">
        <v>1</v>
      </c>
      <c r="BU597" s="2">
        <v>1</v>
      </c>
      <c r="BV597" s="2">
        <v>1</v>
      </c>
      <c r="BW597" s="2">
        <v>1</v>
      </c>
      <c r="BX597" s="2">
        <v>1</v>
      </c>
      <c r="BY597" s="2" t="s">
        <v>3</v>
      </c>
      <c r="BZ597" s="2">
        <v>97</v>
      </c>
      <c r="CA597" s="2">
        <v>51</v>
      </c>
      <c r="CB597" s="2" t="s">
        <v>3</v>
      </c>
      <c r="CC597" s="2"/>
      <c r="CD597" s="2"/>
      <c r="CE597" s="2">
        <v>1566</v>
      </c>
      <c r="CF597" s="2">
        <v>0</v>
      </c>
      <c r="CG597" s="2">
        <v>0</v>
      </c>
      <c r="CH597" s="2"/>
      <c r="CI597" s="2"/>
      <c r="CJ597" s="2"/>
      <c r="CK597" s="2"/>
      <c r="CL597" s="2"/>
      <c r="CM597" s="2">
        <v>0</v>
      </c>
      <c r="CN597" s="2" t="s">
        <v>3</v>
      </c>
      <c r="CO597" s="2">
        <v>0</v>
      </c>
      <c r="CP597" s="2">
        <f t="shared" si="632"/>
        <v>73.81</v>
      </c>
      <c r="CQ597" s="2">
        <f t="shared" si="633"/>
        <v>357.6</v>
      </c>
      <c r="CR597" s="2">
        <f t="shared" si="669"/>
        <v>0</v>
      </c>
      <c r="CS597" s="2">
        <f t="shared" si="670"/>
        <v>0</v>
      </c>
      <c r="CT597" s="2">
        <f t="shared" si="634"/>
        <v>0</v>
      </c>
      <c r="CU597" s="2">
        <f t="shared" si="635"/>
        <v>0</v>
      </c>
      <c r="CV597" s="2">
        <f t="shared" si="636"/>
        <v>0</v>
      </c>
      <c r="CW597" s="2">
        <f t="shared" si="637"/>
        <v>0</v>
      </c>
      <c r="CX597" s="2">
        <f t="shared" si="638"/>
        <v>0</v>
      </c>
      <c r="CY597" s="2">
        <f t="shared" si="671"/>
        <v>0</v>
      </c>
      <c r="CZ597" s="2">
        <f t="shared" si="672"/>
        <v>0</v>
      </c>
      <c r="DA597" s="2"/>
      <c r="DB597" s="2"/>
      <c r="DC597" s="2" t="s">
        <v>3</v>
      </c>
      <c r="DD597" s="2" t="s">
        <v>3</v>
      </c>
      <c r="DE597" s="2" t="s">
        <v>3</v>
      </c>
      <c r="DF597" s="2" t="s">
        <v>3</v>
      </c>
      <c r="DG597" s="2" t="s">
        <v>3</v>
      </c>
      <c r="DH597" s="2" t="s">
        <v>3</v>
      </c>
      <c r="DI597" s="2" t="s">
        <v>3</v>
      </c>
      <c r="DJ597" s="2" t="s">
        <v>3</v>
      </c>
      <c r="DK597" s="2" t="s">
        <v>3</v>
      </c>
      <c r="DL597" s="2" t="s">
        <v>3</v>
      </c>
      <c r="DM597" s="2" t="s">
        <v>3</v>
      </c>
      <c r="DN597" s="2">
        <v>0</v>
      </c>
      <c r="DO597" s="2">
        <v>0</v>
      </c>
      <c r="DP597" s="2">
        <v>1</v>
      </c>
      <c r="DQ597" s="2">
        <v>1</v>
      </c>
      <c r="DR597" s="2"/>
      <c r="DS597" s="2"/>
      <c r="DT597" s="2"/>
      <c r="DU597" s="2">
        <v>1010</v>
      </c>
      <c r="DV597" s="2" t="s">
        <v>80</v>
      </c>
      <c r="DW597" s="2" t="s">
        <v>80</v>
      </c>
      <c r="DX597" s="2">
        <v>100</v>
      </c>
      <c r="DY597" s="2"/>
      <c r="DZ597" s="2" t="s">
        <v>3</v>
      </c>
      <c r="EA597" s="2" t="s">
        <v>3</v>
      </c>
      <c r="EB597" s="2" t="s">
        <v>3</v>
      </c>
      <c r="EC597" s="2" t="s">
        <v>3</v>
      </c>
      <c r="ED597" s="2"/>
      <c r="EE597" s="2">
        <v>55393971</v>
      </c>
      <c r="EF597" s="2">
        <v>40</v>
      </c>
      <c r="EG597" s="2" t="s">
        <v>31</v>
      </c>
      <c r="EH597" s="2">
        <v>0</v>
      </c>
      <c r="EI597" s="2" t="s">
        <v>3</v>
      </c>
      <c r="EJ597" s="2">
        <v>2</v>
      </c>
      <c r="EK597" s="2">
        <v>67</v>
      </c>
      <c r="EL597" s="2" t="s">
        <v>48</v>
      </c>
      <c r="EM597" s="2" t="s">
        <v>49</v>
      </c>
      <c r="EN597" s="2"/>
      <c r="EO597" s="2" t="s">
        <v>3</v>
      </c>
      <c r="EP597" s="2"/>
      <c r="EQ597" s="2">
        <v>0</v>
      </c>
      <c r="ER597" s="2">
        <v>357.6</v>
      </c>
      <c r="ES597" s="2">
        <v>357.6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>
        <v>0</v>
      </c>
      <c r="FR597" s="2">
        <v>0</v>
      </c>
      <c r="FS597" s="2">
        <v>0</v>
      </c>
      <c r="FT597" s="2"/>
      <c r="FU597" s="2"/>
      <c r="FV597" s="2"/>
      <c r="FW597" s="2"/>
      <c r="FX597" s="2">
        <v>97</v>
      </c>
      <c r="FY597" s="2">
        <v>51</v>
      </c>
      <c r="FZ597" s="2"/>
      <c r="GA597" s="2" t="s">
        <v>3</v>
      </c>
      <c r="GB597" s="2"/>
      <c r="GC597" s="2"/>
      <c r="GD597" s="2">
        <v>1</v>
      </c>
      <c r="GE597" s="2"/>
      <c r="GF597" s="2">
        <v>1601453064</v>
      </c>
      <c r="GG597" s="2">
        <v>2</v>
      </c>
      <c r="GH597" s="2">
        <v>1</v>
      </c>
      <c r="GI597" s="2">
        <v>-2</v>
      </c>
      <c r="GJ597" s="2">
        <v>0</v>
      </c>
      <c r="GK597" s="2">
        <v>0</v>
      </c>
      <c r="GL597" s="2">
        <f t="shared" si="639"/>
        <v>0</v>
      </c>
      <c r="GM597" s="2">
        <f t="shared" si="640"/>
        <v>73.81</v>
      </c>
      <c r="GN597" s="2">
        <f t="shared" si="641"/>
        <v>0</v>
      </c>
      <c r="GO597" s="2">
        <f t="shared" si="642"/>
        <v>73.81</v>
      </c>
      <c r="GP597" s="2">
        <f t="shared" si="643"/>
        <v>0</v>
      </c>
      <c r="GQ597" s="2"/>
      <c r="GR597" s="2">
        <v>0</v>
      </c>
      <c r="GS597" s="2">
        <v>3</v>
      </c>
      <c r="GT597" s="2">
        <v>0</v>
      </c>
      <c r="GU597" s="2" t="s">
        <v>3</v>
      </c>
      <c r="GV597" s="2">
        <f t="shared" si="644"/>
        <v>0</v>
      </c>
      <c r="GW597" s="2">
        <v>1</v>
      </c>
      <c r="GX597" s="2">
        <f t="shared" si="645"/>
        <v>0</v>
      </c>
      <c r="GY597" s="2"/>
      <c r="GZ597" s="2"/>
      <c r="HA597" s="2">
        <v>0</v>
      </c>
      <c r="HB597" s="2">
        <v>0</v>
      </c>
      <c r="HC597" s="2">
        <f t="shared" si="646"/>
        <v>0</v>
      </c>
      <c r="HD597" s="2"/>
      <c r="HE597" s="2" t="s">
        <v>3</v>
      </c>
      <c r="HF597" s="2" t="s">
        <v>3</v>
      </c>
      <c r="HG597" s="2"/>
      <c r="HH597" s="2"/>
      <c r="HI597" s="2"/>
      <c r="HJ597" s="2"/>
      <c r="HK597" s="2"/>
      <c r="HL597" s="2"/>
      <c r="HM597" s="2" t="s">
        <v>3</v>
      </c>
      <c r="HN597" s="2" t="s">
        <v>3</v>
      </c>
      <c r="HO597" s="2" t="s">
        <v>3</v>
      </c>
      <c r="HP597" s="2" t="s">
        <v>3</v>
      </c>
      <c r="HQ597" s="2" t="s">
        <v>3</v>
      </c>
      <c r="HR597" s="2"/>
      <c r="HS597" s="2">
        <v>0</v>
      </c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>
        <v>0</v>
      </c>
      <c r="IL597" s="2"/>
      <c r="IM597" s="2"/>
      <c r="IN597" s="2"/>
      <c r="IO597" s="2"/>
      <c r="IP597" s="2"/>
      <c r="IQ597" s="2"/>
      <c r="IR597" s="2"/>
      <c r="IS597" s="2"/>
      <c r="IT597" s="2"/>
      <c r="IU597" s="2"/>
    </row>
    <row r="598" spans="1:255" x14ac:dyDescent="0.25">
      <c r="A598" s="3">
        <v>18</v>
      </c>
      <c r="B598" s="3">
        <v>1</v>
      </c>
      <c r="C598" s="3">
        <v>688</v>
      </c>
      <c r="E598" s="3" t="s">
        <v>653</v>
      </c>
      <c r="F598" s="3" t="s">
        <v>631</v>
      </c>
      <c r="G598" s="3" t="s">
        <v>632</v>
      </c>
      <c r="H598" s="3" t="s">
        <v>80</v>
      </c>
      <c r="I598" s="3">
        <f>I594*J598</f>
        <v>0.2064</v>
      </c>
      <c r="J598" s="3">
        <v>0.86</v>
      </c>
      <c r="K598" s="3">
        <v>0.86</v>
      </c>
      <c r="O598" s="3">
        <f t="shared" si="622"/>
        <v>719.65</v>
      </c>
      <c r="P598" s="3">
        <f t="shared" si="623"/>
        <v>719.65</v>
      </c>
      <c r="Q598" s="3">
        <f t="shared" si="661"/>
        <v>0</v>
      </c>
      <c r="R598" s="3">
        <f t="shared" si="662"/>
        <v>0</v>
      </c>
      <c r="S598" s="3">
        <f t="shared" si="624"/>
        <v>0</v>
      </c>
      <c r="T598" s="3">
        <f t="shared" si="625"/>
        <v>0</v>
      </c>
      <c r="U598" s="3">
        <f t="shared" si="626"/>
        <v>0</v>
      </c>
      <c r="V598" s="3">
        <f t="shared" si="627"/>
        <v>0</v>
      </c>
      <c r="W598" s="3">
        <f t="shared" si="628"/>
        <v>0</v>
      </c>
      <c r="X598" s="3">
        <f t="shared" si="663"/>
        <v>0</v>
      </c>
      <c r="Y598" s="3">
        <f t="shared" si="664"/>
        <v>0</v>
      </c>
      <c r="AA598" s="3">
        <v>55944370</v>
      </c>
      <c r="AB598" s="3">
        <f t="shared" si="629"/>
        <v>357.6</v>
      </c>
      <c r="AC598" s="3">
        <f t="shared" si="665"/>
        <v>357.6</v>
      </c>
      <c r="AD598" s="3">
        <f t="shared" si="666"/>
        <v>0</v>
      </c>
      <c r="AE598" s="3">
        <f t="shared" si="667"/>
        <v>0</v>
      </c>
      <c r="AF598" s="3">
        <f t="shared" si="667"/>
        <v>0</v>
      </c>
      <c r="AG598" s="3">
        <f t="shared" si="630"/>
        <v>0</v>
      </c>
      <c r="AH598" s="3">
        <f t="shared" si="668"/>
        <v>0</v>
      </c>
      <c r="AI598" s="3">
        <f t="shared" si="668"/>
        <v>0</v>
      </c>
      <c r="AJ598" s="3">
        <f t="shared" si="631"/>
        <v>0</v>
      </c>
      <c r="AK598" s="3">
        <v>357.6</v>
      </c>
      <c r="AL598" s="3">
        <v>357.6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97</v>
      </c>
      <c r="AU598" s="3">
        <v>51</v>
      </c>
      <c r="AV598" s="3">
        <v>1</v>
      </c>
      <c r="AW598" s="3">
        <v>1</v>
      </c>
      <c r="AZ598" s="3">
        <v>1</v>
      </c>
      <c r="BA598" s="3">
        <v>1</v>
      </c>
      <c r="BB598" s="3">
        <v>1</v>
      </c>
      <c r="BC598" s="3">
        <v>9.75</v>
      </c>
      <c r="BD598" s="3" t="s">
        <v>3</v>
      </c>
      <c r="BE598" s="3" t="s">
        <v>3</v>
      </c>
      <c r="BF598" s="3" t="s">
        <v>3</v>
      </c>
      <c r="BG598" s="3" t="s">
        <v>3</v>
      </c>
      <c r="BH598" s="3">
        <v>3</v>
      </c>
      <c r="BI598" s="3">
        <v>2</v>
      </c>
      <c r="BJ598" s="3" t="s">
        <v>633</v>
      </c>
      <c r="BM598" s="3">
        <v>67</v>
      </c>
      <c r="BN598" s="3">
        <v>0</v>
      </c>
      <c r="BO598" s="3" t="s">
        <v>631</v>
      </c>
      <c r="BP598" s="3">
        <v>1</v>
      </c>
      <c r="BQ598" s="3">
        <v>40</v>
      </c>
      <c r="BR598" s="3">
        <v>0</v>
      </c>
      <c r="BS598" s="3">
        <v>1</v>
      </c>
      <c r="BT598" s="3">
        <v>1</v>
      </c>
      <c r="BU598" s="3">
        <v>1</v>
      </c>
      <c r="BV598" s="3">
        <v>1</v>
      </c>
      <c r="BW598" s="3">
        <v>1</v>
      </c>
      <c r="BX598" s="3">
        <v>1</v>
      </c>
      <c r="BY598" s="3" t="s">
        <v>3</v>
      </c>
      <c r="BZ598" s="3">
        <v>97</v>
      </c>
      <c r="CA598" s="3">
        <v>51</v>
      </c>
      <c r="CB598" s="3" t="s">
        <v>3</v>
      </c>
      <c r="CE598" s="3">
        <v>1566</v>
      </c>
      <c r="CF598" s="3">
        <v>0</v>
      </c>
      <c r="CG598" s="3">
        <v>0</v>
      </c>
      <c r="CM598" s="3">
        <v>0</v>
      </c>
      <c r="CN598" s="3" t="s">
        <v>3</v>
      </c>
      <c r="CO598" s="3">
        <v>0</v>
      </c>
      <c r="CP598" s="3">
        <f t="shared" si="632"/>
        <v>719.65</v>
      </c>
      <c r="CQ598" s="3">
        <f t="shared" si="633"/>
        <v>3486.6</v>
      </c>
      <c r="CR598" s="3">
        <f t="shared" si="669"/>
        <v>0</v>
      </c>
      <c r="CS598" s="3">
        <f t="shared" si="670"/>
        <v>0</v>
      </c>
      <c r="CT598" s="3">
        <f t="shared" si="634"/>
        <v>0</v>
      </c>
      <c r="CU598" s="3">
        <f t="shared" si="635"/>
        <v>0</v>
      </c>
      <c r="CV598" s="3">
        <f t="shared" si="636"/>
        <v>0</v>
      </c>
      <c r="CW598" s="3">
        <f t="shared" si="637"/>
        <v>0</v>
      </c>
      <c r="CX598" s="3">
        <f t="shared" si="638"/>
        <v>0</v>
      </c>
      <c r="CY598" s="3">
        <f t="shared" si="671"/>
        <v>0</v>
      </c>
      <c r="CZ598" s="3">
        <f t="shared" si="672"/>
        <v>0</v>
      </c>
      <c r="DC598" s="3" t="s">
        <v>3</v>
      </c>
      <c r="DD598" s="3" t="s">
        <v>3</v>
      </c>
      <c r="DE598" s="3" t="s">
        <v>3</v>
      </c>
      <c r="DF598" s="3" t="s">
        <v>3</v>
      </c>
      <c r="DG598" s="3" t="s">
        <v>3</v>
      </c>
      <c r="DH598" s="3" t="s">
        <v>3</v>
      </c>
      <c r="DI598" s="3" t="s">
        <v>3</v>
      </c>
      <c r="DJ598" s="3" t="s">
        <v>3</v>
      </c>
      <c r="DK598" s="3" t="s">
        <v>3</v>
      </c>
      <c r="DL598" s="3" t="s">
        <v>3</v>
      </c>
      <c r="DM598" s="3" t="s">
        <v>3</v>
      </c>
      <c r="DN598" s="3">
        <v>0</v>
      </c>
      <c r="DO598" s="3">
        <v>0</v>
      </c>
      <c r="DP598" s="3">
        <v>1</v>
      </c>
      <c r="DQ598" s="3">
        <v>1</v>
      </c>
      <c r="DU598" s="3">
        <v>1010</v>
      </c>
      <c r="DV598" s="3" t="s">
        <v>80</v>
      </c>
      <c r="DW598" s="3" t="s">
        <v>80</v>
      </c>
      <c r="DX598" s="3">
        <v>100</v>
      </c>
      <c r="DZ598" s="3" t="s">
        <v>3</v>
      </c>
      <c r="EA598" s="3" t="s">
        <v>3</v>
      </c>
      <c r="EB598" s="3" t="s">
        <v>3</v>
      </c>
      <c r="EC598" s="3" t="s">
        <v>3</v>
      </c>
      <c r="EE598" s="3">
        <v>55393971</v>
      </c>
      <c r="EF598" s="3">
        <v>40</v>
      </c>
      <c r="EG598" s="3" t="s">
        <v>31</v>
      </c>
      <c r="EH598" s="3">
        <v>0</v>
      </c>
      <c r="EI598" s="3" t="s">
        <v>3</v>
      </c>
      <c r="EJ598" s="3">
        <v>2</v>
      </c>
      <c r="EK598" s="3">
        <v>67</v>
      </c>
      <c r="EL598" s="3" t="s">
        <v>48</v>
      </c>
      <c r="EM598" s="3" t="s">
        <v>49</v>
      </c>
      <c r="EO598" s="3" t="s">
        <v>3</v>
      </c>
      <c r="EQ598" s="3">
        <v>0</v>
      </c>
      <c r="ER598" s="3">
        <v>357.6</v>
      </c>
      <c r="ES598" s="3">
        <v>357.6</v>
      </c>
      <c r="ET598" s="3">
        <v>0</v>
      </c>
      <c r="EU598" s="3">
        <v>0</v>
      </c>
      <c r="EV598" s="3">
        <v>0</v>
      </c>
      <c r="EW598" s="3">
        <v>0</v>
      </c>
      <c r="EX598" s="3">
        <v>0</v>
      </c>
      <c r="FQ598" s="3">
        <v>0</v>
      </c>
      <c r="FR598" s="3">
        <v>0</v>
      </c>
      <c r="FS598" s="3">
        <v>0</v>
      </c>
      <c r="FX598" s="3">
        <v>97</v>
      </c>
      <c r="FY598" s="3">
        <v>51</v>
      </c>
      <c r="GA598" s="3" t="s">
        <v>3</v>
      </c>
      <c r="GD598" s="3">
        <v>1</v>
      </c>
      <c r="GF598" s="3">
        <v>1601453064</v>
      </c>
      <c r="GG598" s="3">
        <v>2</v>
      </c>
      <c r="GH598" s="3">
        <v>1</v>
      </c>
      <c r="GI598" s="3">
        <v>2</v>
      </c>
      <c r="GJ598" s="3">
        <v>0</v>
      </c>
      <c r="GK598" s="3">
        <v>0</v>
      </c>
      <c r="GL598" s="3">
        <f t="shared" si="639"/>
        <v>0</v>
      </c>
      <c r="GM598" s="3">
        <f t="shared" si="640"/>
        <v>719.65</v>
      </c>
      <c r="GN598" s="3">
        <f t="shared" si="641"/>
        <v>0</v>
      </c>
      <c r="GO598" s="3">
        <f t="shared" si="642"/>
        <v>719.65</v>
      </c>
      <c r="GP598" s="3">
        <f t="shared" si="643"/>
        <v>0</v>
      </c>
      <c r="GR598" s="3">
        <v>0</v>
      </c>
      <c r="GS598" s="3">
        <v>3</v>
      </c>
      <c r="GT598" s="3">
        <v>0</v>
      </c>
      <c r="GU598" s="3" t="s">
        <v>3</v>
      </c>
      <c r="GV598" s="3">
        <f t="shared" si="644"/>
        <v>0</v>
      </c>
      <c r="GW598" s="3">
        <v>1</v>
      </c>
      <c r="GX598" s="3">
        <f t="shared" si="645"/>
        <v>0</v>
      </c>
      <c r="HA598" s="3">
        <v>0</v>
      </c>
      <c r="HB598" s="3">
        <v>0</v>
      </c>
      <c r="HC598" s="3">
        <f t="shared" si="646"/>
        <v>0</v>
      </c>
      <c r="HE598" s="3" t="s">
        <v>3</v>
      </c>
      <c r="HF598" s="3" t="s">
        <v>3</v>
      </c>
      <c r="HM598" s="3" t="s">
        <v>3</v>
      </c>
      <c r="HN598" s="3" t="s">
        <v>3</v>
      </c>
      <c r="HO598" s="3" t="s">
        <v>3</v>
      </c>
      <c r="HP598" s="3" t="s">
        <v>3</v>
      </c>
      <c r="HQ598" s="3" t="s">
        <v>3</v>
      </c>
      <c r="HS598" s="3">
        <v>0</v>
      </c>
      <c r="IK598" s="3">
        <v>0</v>
      </c>
    </row>
    <row r="599" spans="1:255" x14ac:dyDescent="0.25">
      <c r="A599" s="2">
        <v>17</v>
      </c>
      <c r="B599" s="2">
        <v>1</v>
      </c>
      <c r="C599" s="2"/>
      <c r="D599" s="2"/>
      <c r="E599" s="2" t="s">
        <v>654</v>
      </c>
      <c r="F599" s="2" t="s">
        <v>655</v>
      </c>
      <c r="G599" s="2" t="s">
        <v>656</v>
      </c>
      <c r="H599" s="2" t="s">
        <v>320</v>
      </c>
      <c r="I599" s="2">
        <v>4</v>
      </c>
      <c r="J599" s="2">
        <v>0</v>
      </c>
      <c r="K599" s="2">
        <v>4</v>
      </c>
      <c r="L599" s="2"/>
      <c r="M599" s="2"/>
      <c r="N599" s="2"/>
      <c r="O599" s="2">
        <f t="shared" si="622"/>
        <v>909.08</v>
      </c>
      <c r="P599" s="2">
        <f t="shared" si="623"/>
        <v>909.08</v>
      </c>
      <c r="Q599" s="2">
        <f t="shared" si="661"/>
        <v>0</v>
      </c>
      <c r="R599" s="2">
        <f t="shared" si="662"/>
        <v>0</v>
      </c>
      <c r="S599" s="2">
        <f t="shared" si="624"/>
        <v>0</v>
      </c>
      <c r="T599" s="2">
        <f t="shared" si="625"/>
        <v>0</v>
      </c>
      <c r="U599" s="2">
        <f t="shared" si="626"/>
        <v>0</v>
      </c>
      <c r="V599" s="2">
        <f t="shared" si="627"/>
        <v>0</v>
      </c>
      <c r="W599" s="2">
        <f t="shared" si="628"/>
        <v>0</v>
      </c>
      <c r="X599" s="2">
        <f t="shared" si="663"/>
        <v>0</v>
      </c>
      <c r="Y599" s="2">
        <f t="shared" si="664"/>
        <v>0</v>
      </c>
      <c r="Z599" s="2"/>
      <c r="AA599" s="2">
        <v>55944368</v>
      </c>
      <c r="AB599" s="2">
        <f t="shared" si="629"/>
        <v>227.27</v>
      </c>
      <c r="AC599" s="2">
        <f t="shared" si="665"/>
        <v>227.27</v>
      </c>
      <c r="AD599" s="2">
        <f t="shared" si="666"/>
        <v>0</v>
      </c>
      <c r="AE599" s="2">
        <f t="shared" si="667"/>
        <v>0</v>
      </c>
      <c r="AF599" s="2">
        <f t="shared" si="667"/>
        <v>0</v>
      </c>
      <c r="AG599" s="2">
        <f t="shared" si="630"/>
        <v>0</v>
      </c>
      <c r="AH599" s="2">
        <f t="shared" si="668"/>
        <v>0</v>
      </c>
      <c r="AI599" s="2">
        <f t="shared" si="668"/>
        <v>0</v>
      </c>
      <c r="AJ599" s="2">
        <f t="shared" si="631"/>
        <v>0</v>
      </c>
      <c r="AK599" s="2">
        <v>227.27</v>
      </c>
      <c r="AL599" s="2">
        <v>227.27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1</v>
      </c>
      <c r="AW599" s="2">
        <v>1</v>
      </c>
      <c r="AX599" s="2"/>
      <c r="AY599" s="2"/>
      <c r="AZ599" s="2">
        <v>1</v>
      </c>
      <c r="BA599" s="2">
        <v>1</v>
      </c>
      <c r="BB599" s="2">
        <v>1</v>
      </c>
      <c r="BC599" s="2">
        <v>1</v>
      </c>
      <c r="BD599" s="2" t="s">
        <v>3</v>
      </c>
      <c r="BE599" s="2" t="s">
        <v>3</v>
      </c>
      <c r="BF599" s="2" t="s">
        <v>3</v>
      </c>
      <c r="BG599" s="2" t="s">
        <v>3</v>
      </c>
      <c r="BH599" s="2">
        <v>3</v>
      </c>
      <c r="BI599" s="2">
        <v>2</v>
      </c>
      <c r="BJ599" s="2" t="s">
        <v>657</v>
      </c>
      <c r="BK599" s="2"/>
      <c r="BL599" s="2"/>
      <c r="BM599" s="2">
        <v>1618</v>
      </c>
      <c r="BN599" s="2">
        <v>0</v>
      </c>
      <c r="BO599" s="2" t="s">
        <v>3</v>
      </c>
      <c r="BP599" s="2">
        <v>0</v>
      </c>
      <c r="BQ599" s="2">
        <v>201</v>
      </c>
      <c r="BR599" s="2">
        <v>0</v>
      </c>
      <c r="BS599" s="2">
        <v>1</v>
      </c>
      <c r="BT599" s="2">
        <v>1</v>
      </c>
      <c r="BU599" s="2">
        <v>1</v>
      </c>
      <c r="BV599" s="2">
        <v>1</v>
      </c>
      <c r="BW599" s="2">
        <v>1</v>
      </c>
      <c r="BX599" s="2">
        <v>1</v>
      </c>
      <c r="BY599" s="2" t="s">
        <v>3</v>
      </c>
      <c r="BZ599" s="2">
        <v>0</v>
      </c>
      <c r="CA599" s="2">
        <v>0</v>
      </c>
      <c r="CB599" s="2" t="s">
        <v>3</v>
      </c>
      <c r="CC599" s="2"/>
      <c r="CD599" s="2"/>
      <c r="CE599" s="2">
        <v>1566</v>
      </c>
      <c r="CF599" s="2">
        <v>0</v>
      </c>
      <c r="CG599" s="2">
        <v>0</v>
      </c>
      <c r="CH599" s="2"/>
      <c r="CI599" s="2"/>
      <c r="CJ599" s="2"/>
      <c r="CK599" s="2"/>
      <c r="CL599" s="2"/>
      <c r="CM599" s="2">
        <v>0</v>
      </c>
      <c r="CN599" s="2" t="s">
        <v>3</v>
      </c>
      <c r="CO599" s="2">
        <v>0</v>
      </c>
      <c r="CP599" s="2">
        <f t="shared" si="632"/>
        <v>909.08</v>
      </c>
      <c r="CQ599" s="2">
        <f t="shared" si="633"/>
        <v>227.27</v>
      </c>
      <c r="CR599" s="2">
        <f t="shared" si="669"/>
        <v>0</v>
      </c>
      <c r="CS599" s="2">
        <f t="shared" si="670"/>
        <v>0</v>
      </c>
      <c r="CT599" s="2">
        <f t="shared" si="634"/>
        <v>0</v>
      </c>
      <c r="CU599" s="2">
        <f t="shared" si="635"/>
        <v>0</v>
      </c>
      <c r="CV599" s="2">
        <f t="shared" si="636"/>
        <v>0</v>
      </c>
      <c r="CW599" s="2">
        <f t="shared" si="637"/>
        <v>0</v>
      </c>
      <c r="CX599" s="2">
        <f t="shared" si="638"/>
        <v>0</v>
      </c>
      <c r="CY599" s="2">
        <f t="shared" si="671"/>
        <v>0</v>
      </c>
      <c r="CZ599" s="2">
        <f t="shared" si="672"/>
        <v>0</v>
      </c>
      <c r="DA599" s="2"/>
      <c r="DB599" s="2"/>
      <c r="DC599" s="2" t="s">
        <v>3</v>
      </c>
      <c r="DD599" s="2" t="s">
        <v>3</v>
      </c>
      <c r="DE599" s="2" t="s">
        <v>3</v>
      </c>
      <c r="DF599" s="2" t="s">
        <v>3</v>
      </c>
      <c r="DG599" s="2" t="s">
        <v>3</v>
      </c>
      <c r="DH599" s="2" t="s">
        <v>3</v>
      </c>
      <c r="DI599" s="2" t="s">
        <v>3</v>
      </c>
      <c r="DJ599" s="2" t="s">
        <v>3</v>
      </c>
      <c r="DK599" s="2" t="s">
        <v>3</v>
      </c>
      <c r="DL599" s="2" t="s">
        <v>3</v>
      </c>
      <c r="DM599" s="2" t="s">
        <v>3</v>
      </c>
      <c r="DN599" s="2">
        <v>0</v>
      </c>
      <c r="DO599" s="2">
        <v>0</v>
      </c>
      <c r="DP599" s="2">
        <v>1</v>
      </c>
      <c r="DQ599" s="2">
        <v>1</v>
      </c>
      <c r="DR599" s="2"/>
      <c r="DS599" s="2"/>
      <c r="DT599" s="2"/>
      <c r="DU599" s="2">
        <v>1010</v>
      </c>
      <c r="DV599" s="2" t="s">
        <v>320</v>
      </c>
      <c r="DW599" s="2" t="s">
        <v>320</v>
      </c>
      <c r="DX599" s="2">
        <v>1</v>
      </c>
      <c r="DY599" s="2"/>
      <c r="DZ599" s="2" t="s">
        <v>3</v>
      </c>
      <c r="EA599" s="2" t="s">
        <v>3</v>
      </c>
      <c r="EB599" s="2" t="s">
        <v>3</v>
      </c>
      <c r="EC599" s="2" t="s">
        <v>3</v>
      </c>
      <c r="ED599" s="2"/>
      <c r="EE599" s="2">
        <v>55394001</v>
      </c>
      <c r="EF599" s="2">
        <v>201</v>
      </c>
      <c r="EG599" s="2" t="s">
        <v>576</v>
      </c>
      <c r="EH599" s="2">
        <v>0</v>
      </c>
      <c r="EI599" s="2" t="s">
        <v>3</v>
      </c>
      <c r="EJ599" s="2">
        <v>2</v>
      </c>
      <c r="EK599" s="2">
        <v>1618</v>
      </c>
      <c r="EL599" s="2" t="s">
        <v>577</v>
      </c>
      <c r="EM599" s="2" t="s">
        <v>578</v>
      </c>
      <c r="EN599" s="2"/>
      <c r="EO599" s="2" t="s">
        <v>3</v>
      </c>
      <c r="EP599" s="2"/>
      <c r="EQ599" s="2">
        <v>0</v>
      </c>
      <c r="ER599" s="2">
        <v>227.27</v>
      </c>
      <c r="ES599" s="2">
        <v>227.27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>
        <v>0</v>
      </c>
      <c r="FR599" s="2">
        <v>0</v>
      </c>
      <c r="FS599" s="2">
        <v>0</v>
      </c>
      <c r="FT599" s="2"/>
      <c r="FU599" s="2"/>
      <c r="FV599" s="2"/>
      <c r="FW599" s="2"/>
      <c r="FX599" s="2">
        <v>0</v>
      </c>
      <c r="FY599" s="2">
        <v>0</v>
      </c>
      <c r="FZ599" s="2"/>
      <c r="GA599" s="2" t="s">
        <v>3</v>
      </c>
      <c r="GB599" s="2"/>
      <c r="GC599" s="2"/>
      <c r="GD599" s="2">
        <v>1</v>
      </c>
      <c r="GE599" s="2"/>
      <c r="GF599" s="2">
        <v>-1371298939</v>
      </c>
      <c r="GG599" s="2">
        <v>2</v>
      </c>
      <c r="GH599" s="2">
        <v>1</v>
      </c>
      <c r="GI599" s="2">
        <v>-2</v>
      </c>
      <c r="GJ599" s="2">
        <v>0</v>
      </c>
      <c r="GK599" s="2">
        <v>0</v>
      </c>
      <c r="GL599" s="2">
        <f t="shared" si="639"/>
        <v>0</v>
      </c>
      <c r="GM599" s="2">
        <f t="shared" si="640"/>
        <v>909.08</v>
      </c>
      <c r="GN599" s="2">
        <f t="shared" si="641"/>
        <v>0</v>
      </c>
      <c r="GO599" s="2">
        <f t="shared" si="642"/>
        <v>909.08</v>
      </c>
      <c r="GP599" s="2">
        <f t="shared" si="643"/>
        <v>0</v>
      </c>
      <c r="GQ599" s="2"/>
      <c r="GR599" s="2">
        <v>0</v>
      </c>
      <c r="GS599" s="2">
        <v>3</v>
      </c>
      <c r="GT599" s="2">
        <v>0</v>
      </c>
      <c r="GU599" s="2" t="s">
        <v>3</v>
      </c>
      <c r="GV599" s="2">
        <f t="shared" si="644"/>
        <v>0</v>
      </c>
      <c r="GW599" s="2">
        <v>1</v>
      </c>
      <c r="GX599" s="2">
        <f t="shared" si="645"/>
        <v>0</v>
      </c>
      <c r="GY599" s="2"/>
      <c r="GZ599" s="2"/>
      <c r="HA599" s="2">
        <v>0</v>
      </c>
      <c r="HB599" s="2">
        <v>0</v>
      </c>
      <c r="HC599" s="2">
        <f t="shared" si="646"/>
        <v>0</v>
      </c>
      <c r="HD599" s="2"/>
      <c r="HE599" s="2" t="s">
        <v>3</v>
      </c>
      <c r="HF599" s="2" t="s">
        <v>3</v>
      </c>
      <c r="HG599" s="2"/>
      <c r="HH599" s="2"/>
      <c r="HI599" s="2"/>
      <c r="HJ599" s="2"/>
      <c r="HK599" s="2"/>
      <c r="HL599" s="2"/>
      <c r="HM599" s="2" t="s">
        <v>3</v>
      </c>
      <c r="HN599" s="2" t="s">
        <v>3</v>
      </c>
      <c r="HO599" s="2" t="s">
        <v>3</v>
      </c>
      <c r="HP599" s="2" t="s">
        <v>3</v>
      </c>
      <c r="HQ599" s="2" t="s">
        <v>3</v>
      </c>
      <c r="HR599" s="2"/>
      <c r="HS599" s="2">
        <v>0</v>
      </c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>
        <v>0</v>
      </c>
      <c r="IL599" s="2"/>
      <c r="IM599" s="2"/>
      <c r="IN599" s="2"/>
      <c r="IO599" s="2"/>
      <c r="IP599" s="2"/>
      <c r="IQ599" s="2"/>
      <c r="IR599" s="2"/>
      <c r="IS599" s="2"/>
      <c r="IT599" s="2"/>
      <c r="IU599" s="2"/>
    </row>
    <row r="600" spans="1:255" x14ac:dyDescent="0.25">
      <c r="A600" s="3">
        <v>17</v>
      </c>
      <c r="B600" s="3">
        <v>1</v>
      </c>
      <c r="E600" s="3" t="s">
        <v>654</v>
      </c>
      <c r="F600" s="3" t="s">
        <v>655</v>
      </c>
      <c r="G600" s="3" t="s">
        <v>656</v>
      </c>
      <c r="H600" s="3" t="s">
        <v>320</v>
      </c>
      <c r="I600" s="3">
        <v>4</v>
      </c>
      <c r="J600" s="3">
        <v>0</v>
      </c>
      <c r="K600" s="3">
        <v>4</v>
      </c>
      <c r="O600" s="3">
        <f t="shared" si="622"/>
        <v>4099.95</v>
      </c>
      <c r="P600" s="3">
        <f t="shared" si="623"/>
        <v>4099.95</v>
      </c>
      <c r="Q600" s="3">
        <f t="shared" si="661"/>
        <v>0</v>
      </c>
      <c r="R600" s="3">
        <f t="shared" si="662"/>
        <v>0</v>
      </c>
      <c r="S600" s="3">
        <f t="shared" si="624"/>
        <v>0</v>
      </c>
      <c r="T600" s="3">
        <f t="shared" si="625"/>
        <v>0</v>
      </c>
      <c r="U600" s="3">
        <f t="shared" si="626"/>
        <v>0</v>
      </c>
      <c r="V600" s="3">
        <f t="shared" si="627"/>
        <v>0</v>
      </c>
      <c r="W600" s="3">
        <f t="shared" si="628"/>
        <v>0</v>
      </c>
      <c r="X600" s="3">
        <f t="shared" si="663"/>
        <v>0</v>
      </c>
      <c r="Y600" s="3">
        <f t="shared" si="664"/>
        <v>0</v>
      </c>
      <c r="AA600" s="3">
        <v>55944370</v>
      </c>
      <c r="AB600" s="3">
        <f t="shared" si="629"/>
        <v>227.27</v>
      </c>
      <c r="AC600" s="3">
        <f t="shared" si="665"/>
        <v>227.27</v>
      </c>
      <c r="AD600" s="3">
        <f t="shared" si="666"/>
        <v>0</v>
      </c>
      <c r="AE600" s="3">
        <f t="shared" si="667"/>
        <v>0</v>
      </c>
      <c r="AF600" s="3">
        <f t="shared" si="667"/>
        <v>0</v>
      </c>
      <c r="AG600" s="3">
        <f t="shared" si="630"/>
        <v>0</v>
      </c>
      <c r="AH600" s="3">
        <f t="shared" si="668"/>
        <v>0</v>
      </c>
      <c r="AI600" s="3">
        <f t="shared" si="668"/>
        <v>0</v>
      </c>
      <c r="AJ600" s="3">
        <f t="shared" si="631"/>
        <v>0</v>
      </c>
      <c r="AK600" s="3">
        <v>227.27</v>
      </c>
      <c r="AL600" s="3">
        <v>227.27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1</v>
      </c>
      <c r="AW600" s="3">
        <v>1</v>
      </c>
      <c r="AZ600" s="3">
        <v>1</v>
      </c>
      <c r="BA600" s="3">
        <v>1</v>
      </c>
      <c r="BB600" s="3">
        <v>1</v>
      </c>
      <c r="BC600" s="3">
        <v>4.51</v>
      </c>
      <c r="BD600" s="3" t="s">
        <v>3</v>
      </c>
      <c r="BE600" s="3" t="s">
        <v>3</v>
      </c>
      <c r="BF600" s="3" t="s">
        <v>3</v>
      </c>
      <c r="BG600" s="3" t="s">
        <v>3</v>
      </c>
      <c r="BH600" s="3">
        <v>3</v>
      </c>
      <c r="BI600" s="3">
        <v>2</v>
      </c>
      <c r="BJ600" s="3" t="s">
        <v>657</v>
      </c>
      <c r="BM600" s="3">
        <v>1618</v>
      </c>
      <c r="BN600" s="3">
        <v>0</v>
      </c>
      <c r="BO600" s="3" t="s">
        <v>655</v>
      </c>
      <c r="BP600" s="3">
        <v>1</v>
      </c>
      <c r="BQ600" s="3">
        <v>201</v>
      </c>
      <c r="BR600" s="3">
        <v>0</v>
      </c>
      <c r="BS600" s="3">
        <v>1</v>
      </c>
      <c r="BT600" s="3">
        <v>1</v>
      </c>
      <c r="BU600" s="3">
        <v>1</v>
      </c>
      <c r="BV600" s="3">
        <v>1</v>
      </c>
      <c r="BW600" s="3">
        <v>1</v>
      </c>
      <c r="BX600" s="3">
        <v>1</v>
      </c>
      <c r="BY600" s="3" t="s">
        <v>3</v>
      </c>
      <c r="BZ600" s="3">
        <v>0</v>
      </c>
      <c r="CA600" s="3">
        <v>0</v>
      </c>
      <c r="CB600" s="3" t="s">
        <v>3</v>
      </c>
      <c r="CE600" s="3">
        <v>1566</v>
      </c>
      <c r="CF600" s="3">
        <v>0</v>
      </c>
      <c r="CG600" s="3">
        <v>0</v>
      </c>
      <c r="CM600" s="3">
        <v>0</v>
      </c>
      <c r="CN600" s="3" t="s">
        <v>3</v>
      </c>
      <c r="CO600" s="3">
        <v>0</v>
      </c>
      <c r="CP600" s="3">
        <f t="shared" si="632"/>
        <v>4099.95</v>
      </c>
      <c r="CQ600" s="3">
        <f t="shared" si="633"/>
        <v>1024.99</v>
      </c>
      <c r="CR600" s="3">
        <f t="shared" si="669"/>
        <v>0</v>
      </c>
      <c r="CS600" s="3">
        <f t="shared" si="670"/>
        <v>0</v>
      </c>
      <c r="CT600" s="3">
        <f t="shared" si="634"/>
        <v>0</v>
      </c>
      <c r="CU600" s="3">
        <f t="shared" si="635"/>
        <v>0</v>
      </c>
      <c r="CV600" s="3">
        <f t="shared" si="636"/>
        <v>0</v>
      </c>
      <c r="CW600" s="3">
        <f t="shared" si="637"/>
        <v>0</v>
      </c>
      <c r="CX600" s="3">
        <f t="shared" si="638"/>
        <v>0</v>
      </c>
      <c r="CY600" s="3">
        <f t="shared" si="671"/>
        <v>0</v>
      </c>
      <c r="CZ600" s="3">
        <f t="shared" si="672"/>
        <v>0</v>
      </c>
      <c r="DC600" s="3" t="s">
        <v>3</v>
      </c>
      <c r="DD600" s="3" t="s">
        <v>3</v>
      </c>
      <c r="DE600" s="3" t="s">
        <v>3</v>
      </c>
      <c r="DF600" s="3" t="s">
        <v>3</v>
      </c>
      <c r="DG600" s="3" t="s">
        <v>3</v>
      </c>
      <c r="DH600" s="3" t="s">
        <v>3</v>
      </c>
      <c r="DI600" s="3" t="s">
        <v>3</v>
      </c>
      <c r="DJ600" s="3" t="s">
        <v>3</v>
      </c>
      <c r="DK600" s="3" t="s">
        <v>3</v>
      </c>
      <c r="DL600" s="3" t="s">
        <v>3</v>
      </c>
      <c r="DM600" s="3" t="s">
        <v>3</v>
      </c>
      <c r="DN600" s="3">
        <v>0</v>
      </c>
      <c r="DO600" s="3">
        <v>0</v>
      </c>
      <c r="DP600" s="3">
        <v>1</v>
      </c>
      <c r="DQ600" s="3">
        <v>1</v>
      </c>
      <c r="DU600" s="3">
        <v>1010</v>
      </c>
      <c r="DV600" s="3" t="s">
        <v>320</v>
      </c>
      <c r="DW600" s="3" t="s">
        <v>320</v>
      </c>
      <c r="DX600" s="3">
        <v>1</v>
      </c>
      <c r="DZ600" s="3" t="s">
        <v>3</v>
      </c>
      <c r="EA600" s="3" t="s">
        <v>3</v>
      </c>
      <c r="EB600" s="3" t="s">
        <v>3</v>
      </c>
      <c r="EC600" s="3" t="s">
        <v>3</v>
      </c>
      <c r="EE600" s="3">
        <v>55394001</v>
      </c>
      <c r="EF600" s="3">
        <v>201</v>
      </c>
      <c r="EG600" s="3" t="s">
        <v>576</v>
      </c>
      <c r="EH600" s="3">
        <v>0</v>
      </c>
      <c r="EI600" s="3" t="s">
        <v>3</v>
      </c>
      <c r="EJ600" s="3">
        <v>2</v>
      </c>
      <c r="EK600" s="3">
        <v>1618</v>
      </c>
      <c r="EL600" s="3" t="s">
        <v>577</v>
      </c>
      <c r="EM600" s="3" t="s">
        <v>578</v>
      </c>
      <c r="EO600" s="3" t="s">
        <v>3</v>
      </c>
      <c r="EQ600" s="3">
        <v>0</v>
      </c>
      <c r="ER600" s="3">
        <v>227.27</v>
      </c>
      <c r="ES600" s="3">
        <v>227.27</v>
      </c>
      <c r="ET600" s="3">
        <v>0</v>
      </c>
      <c r="EU600" s="3">
        <v>0</v>
      </c>
      <c r="EV600" s="3">
        <v>0</v>
      </c>
      <c r="EW600" s="3">
        <v>0</v>
      </c>
      <c r="EX600" s="3">
        <v>0</v>
      </c>
      <c r="EY600" s="3">
        <v>0</v>
      </c>
      <c r="FQ600" s="3">
        <v>0</v>
      </c>
      <c r="FR600" s="3">
        <v>0</v>
      </c>
      <c r="FS600" s="3">
        <v>0</v>
      </c>
      <c r="FX600" s="3">
        <v>0</v>
      </c>
      <c r="FY600" s="3">
        <v>0</v>
      </c>
      <c r="GA600" s="3" t="s">
        <v>3</v>
      </c>
      <c r="GD600" s="3">
        <v>1</v>
      </c>
      <c r="GF600" s="3">
        <v>-1371298939</v>
      </c>
      <c r="GG600" s="3">
        <v>2</v>
      </c>
      <c r="GH600" s="3">
        <v>1</v>
      </c>
      <c r="GI600" s="3">
        <v>2</v>
      </c>
      <c r="GJ600" s="3">
        <v>0</v>
      </c>
      <c r="GK600" s="3">
        <v>0</v>
      </c>
      <c r="GL600" s="3">
        <f t="shared" si="639"/>
        <v>0</v>
      </c>
      <c r="GM600" s="3">
        <f t="shared" si="640"/>
        <v>4099.95</v>
      </c>
      <c r="GN600" s="3">
        <f t="shared" si="641"/>
        <v>0</v>
      </c>
      <c r="GO600" s="3">
        <f t="shared" si="642"/>
        <v>4099.95</v>
      </c>
      <c r="GP600" s="3">
        <f t="shared" si="643"/>
        <v>0</v>
      </c>
      <c r="GR600" s="3">
        <v>0</v>
      </c>
      <c r="GS600" s="3">
        <v>3</v>
      </c>
      <c r="GT600" s="3">
        <v>0</v>
      </c>
      <c r="GU600" s="3" t="s">
        <v>3</v>
      </c>
      <c r="GV600" s="3">
        <f t="shared" si="644"/>
        <v>0</v>
      </c>
      <c r="GW600" s="3">
        <v>1</v>
      </c>
      <c r="GX600" s="3">
        <f t="shared" si="645"/>
        <v>0</v>
      </c>
      <c r="HA600" s="3">
        <v>0</v>
      </c>
      <c r="HB600" s="3">
        <v>0</v>
      </c>
      <c r="HC600" s="3">
        <f t="shared" si="646"/>
        <v>0</v>
      </c>
      <c r="HE600" s="3" t="s">
        <v>3</v>
      </c>
      <c r="HF600" s="3" t="s">
        <v>3</v>
      </c>
      <c r="HM600" s="3" t="s">
        <v>3</v>
      </c>
      <c r="HN600" s="3" t="s">
        <v>3</v>
      </c>
      <c r="HO600" s="3" t="s">
        <v>3</v>
      </c>
      <c r="HP600" s="3" t="s">
        <v>3</v>
      </c>
      <c r="HQ600" s="3" t="s">
        <v>3</v>
      </c>
      <c r="HS600" s="3">
        <v>0</v>
      </c>
      <c r="IK600" s="3">
        <v>0</v>
      </c>
    </row>
    <row r="601" spans="1:255" x14ac:dyDescent="0.25">
      <c r="A601" s="2">
        <v>17</v>
      </c>
      <c r="B601" s="2">
        <v>1</v>
      </c>
      <c r="C601" s="2"/>
      <c r="D601" s="2"/>
      <c r="E601" s="2" t="s">
        <v>658</v>
      </c>
      <c r="F601" s="2" t="s">
        <v>659</v>
      </c>
      <c r="G601" s="2" t="s">
        <v>660</v>
      </c>
      <c r="H601" s="2" t="s">
        <v>320</v>
      </c>
      <c r="I601" s="2">
        <v>6</v>
      </c>
      <c r="J601" s="2">
        <v>0</v>
      </c>
      <c r="K601" s="2">
        <v>6</v>
      </c>
      <c r="L601" s="2"/>
      <c r="M601" s="2"/>
      <c r="N601" s="2"/>
      <c r="O601" s="2">
        <f t="shared" si="622"/>
        <v>1091.3399999999999</v>
      </c>
      <c r="P601" s="2">
        <f t="shared" si="623"/>
        <v>1091.3399999999999</v>
      </c>
      <c r="Q601" s="2">
        <f t="shared" si="661"/>
        <v>0</v>
      </c>
      <c r="R601" s="2">
        <f t="shared" si="662"/>
        <v>0</v>
      </c>
      <c r="S601" s="2">
        <f t="shared" si="624"/>
        <v>0</v>
      </c>
      <c r="T601" s="2">
        <f t="shared" si="625"/>
        <v>0</v>
      </c>
      <c r="U601" s="2">
        <f t="shared" si="626"/>
        <v>0</v>
      </c>
      <c r="V601" s="2">
        <f t="shared" si="627"/>
        <v>0</v>
      </c>
      <c r="W601" s="2">
        <f t="shared" si="628"/>
        <v>0</v>
      </c>
      <c r="X601" s="2">
        <f t="shared" si="663"/>
        <v>0</v>
      </c>
      <c r="Y601" s="2">
        <f t="shared" si="664"/>
        <v>0</v>
      </c>
      <c r="Z601" s="2"/>
      <c r="AA601" s="2">
        <v>55944368</v>
      </c>
      <c r="AB601" s="2">
        <f t="shared" si="629"/>
        <v>181.89</v>
      </c>
      <c r="AC601" s="2">
        <f t="shared" si="665"/>
        <v>181.89</v>
      </c>
      <c r="AD601" s="2">
        <f t="shared" si="666"/>
        <v>0</v>
      </c>
      <c r="AE601" s="2">
        <f t="shared" si="667"/>
        <v>0</v>
      </c>
      <c r="AF601" s="2">
        <f t="shared" si="667"/>
        <v>0</v>
      </c>
      <c r="AG601" s="2">
        <f t="shared" si="630"/>
        <v>0</v>
      </c>
      <c r="AH601" s="2">
        <f t="shared" si="668"/>
        <v>0</v>
      </c>
      <c r="AI601" s="2">
        <f t="shared" si="668"/>
        <v>0</v>
      </c>
      <c r="AJ601" s="2">
        <f t="shared" si="631"/>
        <v>0</v>
      </c>
      <c r="AK601" s="2">
        <v>181.89</v>
      </c>
      <c r="AL601" s="2">
        <v>181.89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1</v>
      </c>
      <c r="AW601" s="2">
        <v>1</v>
      </c>
      <c r="AX601" s="2"/>
      <c r="AY601" s="2"/>
      <c r="AZ601" s="2">
        <v>1</v>
      </c>
      <c r="BA601" s="2">
        <v>1</v>
      </c>
      <c r="BB601" s="2">
        <v>1</v>
      </c>
      <c r="BC601" s="2">
        <v>1</v>
      </c>
      <c r="BD601" s="2" t="s">
        <v>3</v>
      </c>
      <c r="BE601" s="2" t="s">
        <v>3</v>
      </c>
      <c r="BF601" s="2" t="s">
        <v>3</v>
      </c>
      <c r="BG601" s="2" t="s">
        <v>3</v>
      </c>
      <c r="BH601" s="2">
        <v>3</v>
      </c>
      <c r="BI601" s="2">
        <v>2</v>
      </c>
      <c r="BJ601" s="2" t="s">
        <v>661</v>
      </c>
      <c r="BK601" s="2"/>
      <c r="BL601" s="2"/>
      <c r="BM601" s="2">
        <v>1618</v>
      </c>
      <c r="BN601" s="2">
        <v>0</v>
      </c>
      <c r="BO601" s="2" t="s">
        <v>3</v>
      </c>
      <c r="BP601" s="2">
        <v>0</v>
      </c>
      <c r="BQ601" s="2">
        <v>201</v>
      </c>
      <c r="BR601" s="2">
        <v>0</v>
      </c>
      <c r="BS601" s="2">
        <v>1</v>
      </c>
      <c r="BT601" s="2">
        <v>1</v>
      </c>
      <c r="BU601" s="2">
        <v>1</v>
      </c>
      <c r="BV601" s="2">
        <v>1</v>
      </c>
      <c r="BW601" s="2">
        <v>1</v>
      </c>
      <c r="BX601" s="2">
        <v>1</v>
      </c>
      <c r="BY601" s="2" t="s">
        <v>3</v>
      </c>
      <c r="BZ601" s="2">
        <v>0</v>
      </c>
      <c r="CA601" s="2">
        <v>0</v>
      </c>
      <c r="CB601" s="2" t="s">
        <v>3</v>
      </c>
      <c r="CC601" s="2"/>
      <c r="CD601" s="2"/>
      <c r="CE601" s="2">
        <v>1566</v>
      </c>
      <c r="CF601" s="2">
        <v>0</v>
      </c>
      <c r="CG601" s="2">
        <v>0</v>
      </c>
      <c r="CH601" s="2"/>
      <c r="CI601" s="2"/>
      <c r="CJ601" s="2"/>
      <c r="CK601" s="2"/>
      <c r="CL601" s="2"/>
      <c r="CM601" s="2">
        <v>0</v>
      </c>
      <c r="CN601" s="2" t="s">
        <v>3</v>
      </c>
      <c r="CO601" s="2">
        <v>0</v>
      </c>
      <c r="CP601" s="2">
        <f t="shared" si="632"/>
        <v>1091.3399999999999</v>
      </c>
      <c r="CQ601" s="2">
        <f t="shared" si="633"/>
        <v>181.89</v>
      </c>
      <c r="CR601" s="2">
        <f t="shared" si="669"/>
        <v>0</v>
      </c>
      <c r="CS601" s="2">
        <f t="shared" si="670"/>
        <v>0</v>
      </c>
      <c r="CT601" s="2">
        <f t="shared" si="634"/>
        <v>0</v>
      </c>
      <c r="CU601" s="2">
        <f t="shared" si="635"/>
        <v>0</v>
      </c>
      <c r="CV601" s="2">
        <f t="shared" si="636"/>
        <v>0</v>
      </c>
      <c r="CW601" s="2">
        <f t="shared" si="637"/>
        <v>0</v>
      </c>
      <c r="CX601" s="2">
        <f t="shared" si="638"/>
        <v>0</v>
      </c>
      <c r="CY601" s="2">
        <f t="shared" si="671"/>
        <v>0</v>
      </c>
      <c r="CZ601" s="2">
        <f t="shared" si="672"/>
        <v>0</v>
      </c>
      <c r="DA601" s="2"/>
      <c r="DB601" s="2"/>
      <c r="DC601" s="2" t="s">
        <v>3</v>
      </c>
      <c r="DD601" s="2" t="s">
        <v>3</v>
      </c>
      <c r="DE601" s="2" t="s">
        <v>3</v>
      </c>
      <c r="DF601" s="2" t="s">
        <v>3</v>
      </c>
      <c r="DG601" s="2" t="s">
        <v>3</v>
      </c>
      <c r="DH601" s="2" t="s">
        <v>3</v>
      </c>
      <c r="DI601" s="2" t="s">
        <v>3</v>
      </c>
      <c r="DJ601" s="2" t="s">
        <v>3</v>
      </c>
      <c r="DK601" s="2" t="s">
        <v>3</v>
      </c>
      <c r="DL601" s="2" t="s">
        <v>3</v>
      </c>
      <c r="DM601" s="2" t="s">
        <v>3</v>
      </c>
      <c r="DN601" s="2">
        <v>0</v>
      </c>
      <c r="DO601" s="2">
        <v>0</v>
      </c>
      <c r="DP601" s="2">
        <v>1</v>
      </c>
      <c r="DQ601" s="2">
        <v>1</v>
      </c>
      <c r="DR601" s="2"/>
      <c r="DS601" s="2"/>
      <c r="DT601" s="2"/>
      <c r="DU601" s="2">
        <v>1010</v>
      </c>
      <c r="DV601" s="2" t="s">
        <v>320</v>
      </c>
      <c r="DW601" s="2" t="s">
        <v>320</v>
      </c>
      <c r="DX601" s="2">
        <v>1</v>
      </c>
      <c r="DY601" s="2"/>
      <c r="DZ601" s="2" t="s">
        <v>3</v>
      </c>
      <c r="EA601" s="2" t="s">
        <v>3</v>
      </c>
      <c r="EB601" s="2" t="s">
        <v>3</v>
      </c>
      <c r="EC601" s="2" t="s">
        <v>3</v>
      </c>
      <c r="ED601" s="2"/>
      <c r="EE601" s="2">
        <v>55394001</v>
      </c>
      <c r="EF601" s="2">
        <v>201</v>
      </c>
      <c r="EG601" s="2" t="s">
        <v>576</v>
      </c>
      <c r="EH601" s="2">
        <v>0</v>
      </c>
      <c r="EI601" s="2" t="s">
        <v>3</v>
      </c>
      <c r="EJ601" s="2">
        <v>2</v>
      </c>
      <c r="EK601" s="2">
        <v>1618</v>
      </c>
      <c r="EL601" s="2" t="s">
        <v>577</v>
      </c>
      <c r="EM601" s="2" t="s">
        <v>578</v>
      </c>
      <c r="EN601" s="2"/>
      <c r="EO601" s="2" t="s">
        <v>3</v>
      </c>
      <c r="EP601" s="2"/>
      <c r="EQ601" s="2">
        <v>131072</v>
      </c>
      <c r="ER601" s="2">
        <v>181.89</v>
      </c>
      <c r="ES601" s="2">
        <v>181.89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>
        <v>0</v>
      </c>
      <c r="FR601" s="2">
        <v>0</v>
      </c>
      <c r="FS601" s="2">
        <v>0</v>
      </c>
      <c r="FT601" s="2"/>
      <c r="FU601" s="2"/>
      <c r="FV601" s="2"/>
      <c r="FW601" s="2"/>
      <c r="FX601" s="2">
        <v>0</v>
      </c>
      <c r="FY601" s="2">
        <v>0</v>
      </c>
      <c r="FZ601" s="2"/>
      <c r="GA601" s="2" t="s">
        <v>3</v>
      </c>
      <c r="GB601" s="2"/>
      <c r="GC601" s="2"/>
      <c r="GD601" s="2">
        <v>1</v>
      </c>
      <c r="GE601" s="2"/>
      <c r="GF601" s="2">
        <v>-2017438029</v>
      </c>
      <c r="GG601" s="2">
        <v>2</v>
      </c>
      <c r="GH601" s="2">
        <v>1</v>
      </c>
      <c r="GI601" s="2">
        <v>-2</v>
      </c>
      <c r="GJ601" s="2">
        <v>0</v>
      </c>
      <c r="GK601" s="2">
        <v>0</v>
      </c>
      <c r="GL601" s="2">
        <f t="shared" si="639"/>
        <v>0</v>
      </c>
      <c r="GM601" s="2">
        <f t="shared" si="640"/>
        <v>1091.3399999999999</v>
      </c>
      <c r="GN601" s="2">
        <f t="shared" si="641"/>
        <v>0</v>
      </c>
      <c r="GO601" s="2">
        <f t="shared" si="642"/>
        <v>1091.3399999999999</v>
      </c>
      <c r="GP601" s="2">
        <f t="shared" si="643"/>
        <v>0</v>
      </c>
      <c r="GQ601" s="2"/>
      <c r="GR601" s="2">
        <v>0</v>
      </c>
      <c r="GS601" s="2">
        <v>3</v>
      </c>
      <c r="GT601" s="2">
        <v>0</v>
      </c>
      <c r="GU601" s="2" t="s">
        <v>3</v>
      </c>
      <c r="GV601" s="2">
        <f t="shared" si="644"/>
        <v>0</v>
      </c>
      <c r="GW601" s="2">
        <v>1</v>
      </c>
      <c r="GX601" s="2">
        <f t="shared" si="645"/>
        <v>0</v>
      </c>
      <c r="GY601" s="2"/>
      <c r="GZ601" s="2"/>
      <c r="HA601" s="2">
        <v>0</v>
      </c>
      <c r="HB601" s="2">
        <v>0</v>
      </c>
      <c r="HC601" s="2">
        <f t="shared" si="646"/>
        <v>0</v>
      </c>
      <c r="HD601" s="2"/>
      <c r="HE601" s="2" t="s">
        <v>3</v>
      </c>
      <c r="HF601" s="2" t="s">
        <v>3</v>
      </c>
      <c r="HG601" s="2"/>
      <c r="HH601" s="2"/>
      <c r="HI601" s="2"/>
      <c r="HJ601" s="2"/>
      <c r="HK601" s="2"/>
      <c r="HL601" s="2"/>
      <c r="HM601" s="2" t="s">
        <v>3</v>
      </c>
      <c r="HN601" s="2" t="s">
        <v>3</v>
      </c>
      <c r="HO601" s="2" t="s">
        <v>3</v>
      </c>
      <c r="HP601" s="2" t="s">
        <v>3</v>
      </c>
      <c r="HQ601" s="2" t="s">
        <v>3</v>
      </c>
      <c r="HR601" s="2"/>
      <c r="HS601" s="2">
        <v>0</v>
      </c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>
        <v>0</v>
      </c>
      <c r="IL601" s="2"/>
      <c r="IM601" s="2"/>
      <c r="IN601" s="2"/>
      <c r="IO601" s="2"/>
      <c r="IP601" s="2"/>
      <c r="IQ601" s="2"/>
      <c r="IR601" s="2"/>
      <c r="IS601" s="2"/>
      <c r="IT601" s="2"/>
      <c r="IU601" s="2"/>
    </row>
    <row r="602" spans="1:255" x14ac:dyDescent="0.25">
      <c r="A602" s="3">
        <v>17</v>
      </c>
      <c r="B602" s="3">
        <v>1</v>
      </c>
      <c r="E602" s="3" t="s">
        <v>658</v>
      </c>
      <c r="F602" s="3" t="s">
        <v>659</v>
      </c>
      <c r="G602" s="3" t="s">
        <v>660</v>
      </c>
      <c r="H602" s="3" t="s">
        <v>320</v>
      </c>
      <c r="I602" s="3">
        <v>6</v>
      </c>
      <c r="J602" s="3">
        <v>0</v>
      </c>
      <c r="K602" s="3">
        <v>6</v>
      </c>
      <c r="O602" s="3">
        <f t="shared" si="622"/>
        <v>15398.81</v>
      </c>
      <c r="P602" s="3">
        <f t="shared" si="623"/>
        <v>15398.81</v>
      </c>
      <c r="Q602" s="3">
        <f t="shared" si="661"/>
        <v>0</v>
      </c>
      <c r="R602" s="3">
        <f t="shared" si="662"/>
        <v>0</v>
      </c>
      <c r="S602" s="3">
        <f t="shared" si="624"/>
        <v>0</v>
      </c>
      <c r="T602" s="3">
        <f t="shared" si="625"/>
        <v>0</v>
      </c>
      <c r="U602" s="3">
        <f t="shared" si="626"/>
        <v>0</v>
      </c>
      <c r="V602" s="3">
        <f t="shared" si="627"/>
        <v>0</v>
      </c>
      <c r="W602" s="3">
        <f t="shared" si="628"/>
        <v>0</v>
      </c>
      <c r="X602" s="3">
        <f t="shared" si="663"/>
        <v>0</v>
      </c>
      <c r="Y602" s="3">
        <f t="shared" si="664"/>
        <v>0</v>
      </c>
      <c r="AA602" s="3">
        <v>55944370</v>
      </c>
      <c r="AB602" s="3">
        <f t="shared" si="629"/>
        <v>181.89</v>
      </c>
      <c r="AC602" s="3">
        <f t="shared" si="665"/>
        <v>181.89</v>
      </c>
      <c r="AD602" s="3">
        <f t="shared" si="666"/>
        <v>0</v>
      </c>
      <c r="AE602" s="3">
        <f t="shared" si="667"/>
        <v>0</v>
      </c>
      <c r="AF602" s="3">
        <f t="shared" si="667"/>
        <v>0</v>
      </c>
      <c r="AG602" s="3">
        <f t="shared" si="630"/>
        <v>0</v>
      </c>
      <c r="AH602" s="3">
        <f t="shared" si="668"/>
        <v>0</v>
      </c>
      <c r="AI602" s="3">
        <f t="shared" si="668"/>
        <v>0</v>
      </c>
      <c r="AJ602" s="3">
        <f t="shared" si="631"/>
        <v>0</v>
      </c>
      <c r="AK602" s="3">
        <v>181.89</v>
      </c>
      <c r="AL602" s="3">
        <v>181.89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1</v>
      </c>
      <c r="AW602" s="3">
        <v>1</v>
      </c>
      <c r="AZ602" s="3">
        <v>1</v>
      </c>
      <c r="BA602" s="3">
        <v>1</v>
      </c>
      <c r="BB602" s="3">
        <v>1</v>
      </c>
      <c r="BC602" s="3">
        <v>14.11</v>
      </c>
      <c r="BD602" s="3" t="s">
        <v>3</v>
      </c>
      <c r="BE602" s="3" t="s">
        <v>3</v>
      </c>
      <c r="BF602" s="3" t="s">
        <v>3</v>
      </c>
      <c r="BG602" s="3" t="s">
        <v>3</v>
      </c>
      <c r="BH602" s="3">
        <v>3</v>
      </c>
      <c r="BI602" s="3">
        <v>2</v>
      </c>
      <c r="BJ602" s="3" t="s">
        <v>661</v>
      </c>
      <c r="BM602" s="3">
        <v>1618</v>
      </c>
      <c r="BN602" s="3">
        <v>0</v>
      </c>
      <c r="BO602" s="3" t="s">
        <v>659</v>
      </c>
      <c r="BP602" s="3">
        <v>1</v>
      </c>
      <c r="BQ602" s="3">
        <v>201</v>
      </c>
      <c r="BR602" s="3">
        <v>0</v>
      </c>
      <c r="BS602" s="3">
        <v>1</v>
      </c>
      <c r="BT602" s="3">
        <v>1</v>
      </c>
      <c r="BU602" s="3">
        <v>1</v>
      </c>
      <c r="BV602" s="3">
        <v>1</v>
      </c>
      <c r="BW602" s="3">
        <v>1</v>
      </c>
      <c r="BX602" s="3">
        <v>1</v>
      </c>
      <c r="BY602" s="3" t="s">
        <v>3</v>
      </c>
      <c r="BZ602" s="3">
        <v>0</v>
      </c>
      <c r="CA602" s="3">
        <v>0</v>
      </c>
      <c r="CB602" s="3" t="s">
        <v>3</v>
      </c>
      <c r="CE602" s="3">
        <v>1566</v>
      </c>
      <c r="CF602" s="3">
        <v>0</v>
      </c>
      <c r="CG602" s="3">
        <v>0</v>
      </c>
      <c r="CM602" s="3">
        <v>0</v>
      </c>
      <c r="CN602" s="3" t="s">
        <v>3</v>
      </c>
      <c r="CO602" s="3">
        <v>0</v>
      </c>
      <c r="CP602" s="3">
        <f t="shared" si="632"/>
        <v>15398.81</v>
      </c>
      <c r="CQ602" s="3">
        <f t="shared" si="633"/>
        <v>2566.4699999999998</v>
      </c>
      <c r="CR602" s="3">
        <f t="shared" si="669"/>
        <v>0</v>
      </c>
      <c r="CS602" s="3">
        <f t="shared" si="670"/>
        <v>0</v>
      </c>
      <c r="CT602" s="3">
        <f t="shared" si="634"/>
        <v>0</v>
      </c>
      <c r="CU602" s="3">
        <f t="shared" si="635"/>
        <v>0</v>
      </c>
      <c r="CV602" s="3">
        <f t="shared" si="636"/>
        <v>0</v>
      </c>
      <c r="CW602" s="3">
        <f t="shared" si="637"/>
        <v>0</v>
      </c>
      <c r="CX602" s="3">
        <f t="shared" si="638"/>
        <v>0</v>
      </c>
      <c r="CY602" s="3">
        <f t="shared" si="671"/>
        <v>0</v>
      </c>
      <c r="CZ602" s="3">
        <f t="shared" si="672"/>
        <v>0</v>
      </c>
      <c r="DC602" s="3" t="s">
        <v>3</v>
      </c>
      <c r="DD602" s="3" t="s">
        <v>3</v>
      </c>
      <c r="DE602" s="3" t="s">
        <v>3</v>
      </c>
      <c r="DF602" s="3" t="s">
        <v>3</v>
      </c>
      <c r="DG602" s="3" t="s">
        <v>3</v>
      </c>
      <c r="DH602" s="3" t="s">
        <v>3</v>
      </c>
      <c r="DI602" s="3" t="s">
        <v>3</v>
      </c>
      <c r="DJ602" s="3" t="s">
        <v>3</v>
      </c>
      <c r="DK602" s="3" t="s">
        <v>3</v>
      </c>
      <c r="DL602" s="3" t="s">
        <v>3</v>
      </c>
      <c r="DM602" s="3" t="s">
        <v>3</v>
      </c>
      <c r="DN602" s="3">
        <v>0</v>
      </c>
      <c r="DO602" s="3">
        <v>0</v>
      </c>
      <c r="DP602" s="3">
        <v>1</v>
      </c>
      <c r="DQ602" s="3">
        <v>1</v>
      </c>
      <c r="DU602" s="3">
        <v>1010</v>
      </c>
      <c r="DV602" s="3" t="s">
        <v>320</v>
      </c>
      <c r="DW602" s="3" t="s">
        <v>320</v>
      </c>
      <c r="DX602" s="3">
        <v>1</v>
      </c>
      <c r="DZ602" s="3" t="s">
        <v>3</v>
      </c>
      <c r="EA602" s="3" t="s">
        <v>3</v>
      </c>
      <c r="EB602" s="3" t="s">
        <v>3</v>
      </c>
      <c r="EC602" s="3" t="s">
        <v>3</v>
      </c>
      <c r="EE602" s="3">
        <v>55394001</v>
      </c>
      <c r="EF602" s="3">
        <v>201</v>
      </c>
      <c r="EG602" s="3" t="s">
        <v>576</v>
      </c>
      <c r="EH602" s="3">
        <v>0</v>
      </c>
      <c r="EI602" s="3" t="s">
        <v>3</v>
      </c>
      <c r="EJ602" s="3">
        <v>2</v>
      </c>
      <c r="EK602" s="3">
        <v>1618</v>
      </c>
      <c r="EL602" s="3" t="s">
        <v>577</v>
      </c>
      <c r="EM602" s="3" t="s">
        <v>578</v>
      </c>
      <c r="EO602" s="3" t="s">
        <v>3</v>
      </c>
      <c r="EQ602" s="3">
        <v>131072</v>
      </c>
      <c r="ER602" s="3">
        <v>181.89</v>
      </c>
      <c r="ES602" s="3">
        <v>181.89</v>
      </c>
      <c r="ET602" s="3">
        <v>0</v>
      </c>
      <c r="EU602" s="3">
        <v>0</v>
      </c>
      <c r="EV602" s="3">
        <v>0</v>
      </c>
      <c r="EW602" s="3">
        <v>0</v>
      </c>
      <c r="EX602" s="3">
        <v>0</v>
      </c>
      <c r="EY602" s="3">
        <v>0</v>
      </c>
      <c r="FQ602" s="3">
        <v>0</v>
      </c>
      <c r="FR602" s="3">
        <v>0</v>
      </c>
      <c r="FS602" s="3">
        <v>0</v>
      </c>
      <c r="FX602" s="3">
        <v>0</v>
      </c>
      <c r="FY602" s="3">
        <v>0</v>
      </c>
      <c r="GA602" s="3" t="s">
        <v>3</v>
      </c>
      <c r="GD602" s="3">
        <v>1</v>
      </c>
      <c r="GF602" s="3">
        <v>-2017438029</v>
      </c>
      <c r="GG602" s="3">
        <v>2</v>
      </c>
      <c r="GH602" s="3">
        <v>1</v>
      </c>
      <c r="GI602" s="3">
        <v>2</v>
      </c>
      <c r="GJ602" s="3">
        <v>0</v>
      </c>
      <c r="GK602" s="3">
        <v>0</v>
      </c>
      <c r="GL602" s="3">
        <f t="shared" si="639"/>
        <v>0</v>
      </c>
      <c r="GM602" s="3">
        <f t="shared" si="640"/>
        <v>15398.81</v>
      </c>
      <c r="GN602" s="3">
        <f t="shared" si="641"/>
        <v>0</v>
      </c>
      <c r="GO602" s="3">
        <f t="shared" si="642"/>
        <v>15398.81</v>
      </c>
      <c r="GP602" s="3">
        <f t="shared" si="643"/>
        <v>0</v>
      </c>
      <c r="GR602" s="3">
        <v>0</v>
      </c>
      <c r="GS602" s="3">
        <v>3</v>
      </c>
      <c r="GT602" s="3">
        <v>0</v>
      </c>
      <c r="GU602" s="3" t="s">
        <v>3</v>
      </c>
      <c r="GV602" s="3">
        <f t="shared" si="644"/>
        <v>0</v>
      </c>
      <c r="GW602" s="3">
        <v>1</v>
      </c>
      <c r="GX602" s="3">
        <f t="shared" si="645"/>
        <v>0</v>
      </c>
      <c r="HA602" s="3">
        <v>0</v>
      </c>
      <c r="HB602" s="3">
        <v>0</v>
      </c>
      <c r="HC602" s="3">
        <f t="shared" si="646"/>
        <v>0</v>
      </c>
      <c r="HE602" s="3" t="s">
        <v>3</v>
      </c>
      <c r="HF602" s="3" t="s">
        <v>3</v>
      </c>
      <c r="HM602" s="3" t="s">
        <v>3</v>
      </c>
      <c r="HN602" s="3" t="s">
        <v>3</v>
      </c>
      <c r="HO602" s="3" t="s">
        <v>3</v>
      </c>
      <c r="HP602" s="3" t="s">
        <v>3</v>
      </c>
      <c r="HQ602" s="3" t="s">
        <v>3</v>
      </c>
      <c r="HS602" s="3">
        <v>0</v>
      </c>
      <c r="IK602" s="3">
        <v>0</v>
      </c>
    </row>
    <row r="603" spans="1:255" x14ac:dyDescent="0.25">
      <c r="A603" s="2">
        <v>17</v>
      </c>
      <c r="B603" s="2">
        <v>1</v>
      </c>
      <c r="C603" s="2">
        <f>ROW(SmtRes!A695)</f>
        <v>695</v>
      </c>
      <c r="D603" s="2">
        <f>ROW(EtalonRes!A876)</f>
        <v>876</v>
      </c>
      <c r="E603" s="2" t="s">
        <v>662</v>
      </c>
      <c r="F603" s="2" t="s">
        <v>119</v>
      </c>
      <c r="G603" s="2" t="s">
        <v>663</v>
      </c>
      <c r="H603" s="2" t="s">
        <v>80</v>
      </c>
      <c r="I603" s="2">
        <f>ROUND(20/100,9)</f>
        <v>0.2</v>
      </c>
      <c r="J603" s="2">
        <v>0</v>
      </c>
      <c r="K603" s="2">
        <f>ROUND(20/100,9)</f>
        <v>0.2</v>
      </c>
      <c r="L603" s="2"/>
      <c r="M603" s="2"/>
      <c r="N603" s="2"/>
      <c r="O603" s="2">
        <f t="shared" si="622"/>
        <v>65.36</v>
      </c>
      <c r="P603" s="2">
        <f t="shared" si="623"/>
        <v>0.77</v>
      </c>
      <c r="Q603" s="2">
        <f>(ROUND((ROUND((((ET603*1.2))*AV603*I603),2)*BB603),2)+ROUND((ROUND(((AE603-((EU603*1.2)))*AV603*I603),2)*BS603),2))</f>
        <v>2.37</v>
      </c>
      <c r="R603" s="2">
        <f>(ROUND((ROUND((((EU603*1.2))*AV603*I603),2)*BS603),2)+ROUND((ROUND(((AE603-((EU603*1.2)))*AV603*I603),2)*BS603),2))</f>
        <v>0.25</v>
      </c>
      <c r="S603" s="2">
        <f t="shared" si="624"/>
        <v>62.22</v>
      </c>
      <c r="T603" s="2">
        <f t="shared" si="625"/>
        <v>0</v>
      </c>
      <c r="U603" s="2">
        <f t="shared" si="626"/>
        <v>5.4552887999999999</v>
      </c>
      <c r="V603" s="2">
        <f t="shared" si="627"/>
        <v>0</v>
      </c>
      <c r="W603" s="2">
        <f t="shared" si="628"/>
        <v>0</v>
      </c>
      <c r="X603" s="2">
        <f>(ROUND((((S603+ROUND((ROUND((((EU603*1.2))*AV603*I603),2)*BS603),2))*AT603)/100),2)+ROUND(((ROUND((ROUND(((AE603-((EU603*1.2)))*AV603*I603),2)*BS603),2)*AT603)/100),2))</f>
        <v>60.6</v>
      </c>
      <c r="Y603" s="2">
        <f>(ROUND((((S603+ROUND((ROUND((((EU603*1.2))*AV603*I603),2)*BS603),2))*AU603)/100),2)+ROUND(((ROUND((ROUND(((AE603-((EU603*1.2)))*AV603*I603),2)*BS603),2)*AU603)/100),2))</f>
        <v>31.86</v>
      </c>
      <c r="Z603" s="2"/>
      <c r="AA603" s="2">
        <v>55944368</v>
      </c>
      <c r="AB603" s="2">
        <f t="shared" si="629"/>
        <v>312.27600000000001</v>
      </c>
      <c r="AC603" s="2">
        <f>ROUND(((ES603*1)),6)</f>
        <v>3.84</v>
      </c>
      <c r="AD603" s="2">
        <f>ROUND(((((ET603*1.2))-((EU603*1.2)))+AE603),6)</f>
        <v>11.304</v>
      </c>
      <c r="AE603" s="2">
        <f>ROUND(((EU603*1.2)),6)</f>
        <v>1.212</v>
      </c>
      <c r="AF603" s="2">
        <f>ROUND(((EV603*1.2)),6)</f>
        <v>297.13200000000001</v>
      </c>
      <c r="AG603" s="2">
        <f t="shared" si="630"/>
        <v>0</v>
      </c>
      <c r="AH603" s="2">
        <f>((EW603*1.2))</f>
        <v>26.052</v>
      </c>
      <c r="AI603" s="2">
        <f>((EX603*1.2))</f>
        <v>0</v>
      </c>
      <c r="AJ603" s="2">
        <f t="shared" si="631"/>
        <v>0</v>
      </c>
      <c r="AK603" s="2">
        <v>260.87</v>
      </c>
      <c r="AL603" s="2">
        <v>3.84</v>
      </c>
      <c r="AM603" s="2">
        <v>9.42</v>
      </c>
      <c r="AN603" s="2">
        <v>1.01</v>
      </c>
      <c r="AO603" s="2">
        <v>247.61</v>
      </c>
      <c r="AP603" s="2">
        <v>0</v>
      </c>
      <c r="AQ603" s="2">
        <v>21.71</v>
      </c>
      <c r="AR603" s="2">
        <v>0</v>
      </c>
      <c r="AS603" s="2">
        <v>0</v>
      </c>
      <c r="AT603" s="2">
        <v>97</v>
      </c>
      <c r="AU603" s="2">
        <v>51</v>
      </c>
      <c r="AV603" s="2">
        <v>1.0469999999999999</v>
      </c>
      <c r="AW603" s="2">
        <v>1</v>
      </c>
      <c r="AX603" s="2"/>
      <c r="AY603" s="2"/>
      <c r="AZ603" s="2">
        <v>1</v>
      </c>
      <c r="BA603" s="2">
        <v>1</v>
      </c>
      <c r="BB603" s="2">
        <v>1</v>
      </c>
      <c r="BC603" s="2">
        <v>1</v>
      </c>
      <c r="BD603" s="2" t="s">
        <v>3</v>
      </c>
      <c r="BE603" s="2" t="s">
        <v>3</v>
      </c>
      <c r="BF603" s="2" t="s">
        <v>3</v>
      </c>
      <c r="BG603" s="2" t="s">
        <v>3</v>
      </c>
      <c r="BH603" s="2">
        <v>0</v>
      </c>
      <c r="BI603" s="2">
        <v>2</v>
      </c>
      <c r="BJ603" s="2" t="s">
        <v>121</v>
      </c>
      <c r="BK603" s="2"/>
      <c r="BL603" s="2"/>
      <c r="BM603" s="2">
        <v>67</v>
      </c>
      <c r="BN603" s="2">
        <v>0</v>
      </c>
      <c r="BO603" s="2" t="s">
        <v>119</v>
      </c>
      <c r="BP603" s="2">
        <v>1</v>
      </c>
      <c r="BQ603" s="2">
        <v>40</v>
      </c>
      <c r="BR603" s="2">
        <v>0</v>
      </c>
      <c r="BS603" s="2">
        <v>1</v>
      </c>
      <c r="BT603" s="2">
        <v>1</v>
      </c>
      <c r="BU603" s="2">
        <v>1</v>
      </c>
      <c r="BV603" s="2">
        <v>1</v>
      </c>
      <c r="BW603" s="2">
        <v>1</v>
      </c>
      <c r="BX603" s="2">
        <v>1</v>
      </c>
      <c r="BY603" s="2" t="s">
        <v>3</v>
      </c>
      <c r="BZ603" s="2">
        <v>97</v>
      </c>
      <c r="CA603" s="2">
        <v>51</v>
      </c>
      <c r="CB603" s="2" t="s">
        <v>3</v>
      </c>
      <c r="CC603" s="2"/>
      <c r="CD603" s="2"/>
      <c r="CE603" s="2">
        <v>1566</v>
      </c>
      <c r="CF603" s="2">
        <v>0</v>
      </c>
      <c r="CG603" s="2">
        <v>0</v>
      </c>
      <c r="CH603" s="2"/>
      <c r="CI603" s="2"/>
      <c r="CJ603" s="2"/>
      <c r="CK603" s="2"/>
      <c r="CL603" s="2"/>
      <c r="CM603" s="2">
        <v>0</v>
      </c>
      <c r="CN603" s="2" t="s">
        <v>1356</v>
      </c>
      <c r="CO603" s="2">
        <v>0</v>
      </c>
      <c r="CP603" s="2">
        <f t="shared" si="632"/>
        <v>65.36</v>
      </c>
      <c r="CQ603" s="2">
        <f t="shared" si="633"/>
        <v>3.84</v>
      </c>
      <c r="CR603" s="2">
        <f>(ROUND((ROUND((((ET603*1.2))*AV603*1),2)*BB603),2)+ROUND((ROUND(((AE603-((EU603*1.2)))*AV603*1),2)*BS603),2))</f>
        <v>11.84</v>
      </c>
      <c r="CS603" s="2">
        <f>(ROUND((ROUND((((EU603*1.2))*AV603*1),2)*BS603),2)+ROUND((ROUND(((AE603-((EU603*1.2)))*AV603*1),2)*BS603),2))</f>
        <v>1.27</v>
      </c>
      <c r="CT603" s="2">
        <f t="shared" si="634"/>
        <v>311.10000000000002</v>
      </c>
      <c r="CU603" s="2">
        <f t="shared" si="635"/>
        <v>0</v>
      </c>
      <c r="CV603" s="2">
        <f t="shared" si="636"/>
        <v>27.276443999999998</v>
      </c>
      <c r="CW603" s="2">
        <f t="shared" si="637"/>
        <v>0</v>
      </c>
      <c r="CX603" s="2">
        <f t="shared" si="638"/>
        <v>0</v>
      </c>
      <c r="CY603" s="2">
        <f>(ROUND((((S603+ROUND((ROUND((((EU603*1.2))*AV603*1),2)*BS603),2))*AT603)/100),2)+ROUND(((ROUND((ROUND(((AE603-((EU603*1.2)))*AV603*1),2)*BS603),2)*AT603)/100),2))</f>
        <v>61.59</v>
      </c>
      <c r="CZ603" s="2">
        <f>(ROUND((((S603+ROUND((ROUND((((EU603*1.2))*AV603*1),2)*BS603),2))*AU603)/100),2)+ROUND(((ROUND((ROUND(((AE603-((EU603*1.2)))*AV603*1),2)*BS603),2)*AU603)/100),2))</f>
        <v>32.380000000000003</v>
      </c>
      <c r="DA603" s="2"/>
      <c r="DB603" s="2">
        <v>181</v>
      </c>
      <c r="DC603" s="2" t="s">
        <v>3</v>
      </c>
      <c r="DD603" s="2" t="s">
        <v>82</v>
      </c>
      <c r="DE603" s="2" t="s">
        <v>83</v>
      </c>
      <c r="DF603" s="2" t="s">
        <v>83</v>
      </c>
      <c r="DG603" s="2" t="s">
        <v>83</v>
      </c>
      <c r="DH603" s="2" t="s">
        <v>3</v>
      </c>
      <c r="DI603" s="2" t="s">
        <v>83</v>
      </c>
      <c r="DJ603" s="2" t="s">
        <v>83</v>
      </c>
      <c r="DK603" s="2" t="s">
        <v>3</v>
      </c>
      <c r="DL603" s="2" t="s">
        <v>3</v>
      </c>
      <c r="DM603" s="2" t="s">
        <v>3</v>
      </c>
      <c r="DN603" s="2">
        <v>0</v>
      </c>
      <c r="DO603" s="2">
        <v>0</v>
      </c>
      <c r="DP603" s="2">
        <v>1</v>
      </c>
      <c r="DQ603" s="2">
        <v>1</v>
      </c>
      <c r="DR603" s="2"/>
      <c r="DS603" s="2"/>
      <c r="DT603" s="2"/>
      <c r="DU603" s="2">
        <v>1010</v>
      </c>
      <c r="DV603" s="2" t="s">
        <v>80</v>
      </c>
      <c r="DW603" s="2" t="s">
        <v>80</v>
      </c>
      <c r="DX603" s="2">
        <v>100</v>
      </c>
      <c r="DY603" s="2"/>
      <c r="DZ603" s="2" t="s">
        <v>3</v>
      </c>
      <c r="EA603" s="2" t="s">
        <v>3</v>
      </c>
      <c r="EB603" s="2" t="s">
        <v>3</v>
      </c>
      <c r="EC603" s="2" t="s">
        <v>3</v>
      </c>
      <c r="ED603" s="2"/>
      <c r="EE603" s="2">
        <v>55393971</v>
      </c>
      <c r="EF603" s="2">
        <v>40</v>
      </c>
      <c r="EG603" s="2" t="s">
        <v>31</v>
      </c>
      <c r="EH603" s="2">
        <v>0</v>
      </c>
      <c r="EI603" s="2" t="s">
        <v>3</v>
      </c>
      <c r="EJ603" s="2">
        <v>2</v>
      </c>
      <c r="EK603" s="2">
        <v>67</v>
      </c>
      <c r="EL603" s="2" t="s">
        <v>48</v>
      </c>
      <c r="EM603" s="2" t="s">
        <v>49</v>
      </c>
      <c r="EN603" s="2"/>
      <c r="EO603" s="2" t="s">
        <v>87</v>
      </c>
      <c r="EP603" s="2"/>
      <c r="EQ603" s="2">
        <v>131072</v>
      </c>
      <c r="ER603" s="2">
        <v>260.87</v>
      </c>
      <c r="ES603" s="2">
        <v>3.84</v>
      </c>
      <c r="ET603" s="2">
        <v>9.42</v>
      </c>
      <c r="EU603" s="2">
        <v>1.01</v>
      </c>
      <c r="EV603" s="2">
        <v>247.61</v>
      </c>
      <c r="EW603" s="2">
        <v>21.71</v>
      </c>
      <c r="EX603" s="2">
        <v>0</v>
      </c>
      <c r="EY603" s="2">
        <v>0</v>
      </c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>
        <v>0</v>
      </c>
      <c r="FR603" s="2">
        <v>0</v>
      </c>
      <c r="FS603" s="2">
        <v>0</v>
      </c>
      <c r="FT603" s="2"/>
      <c r="FU603" s="2"/>
      <c r="FV603" s="2"/>
      <c r="FW603" s="2"/>
      <c r="FX603" s="2">
        <v>97</v>
      </c>
      <c r="FY603" s="2">
        <v>51</v>
      </c>
      <c r="FZ603" s="2"/>
      <c r="GA603" s="2" t="s">
        <v>3</v>
      </c>
      <c r="GB603" s="2"/>
      <c r="GC603" s="2"/>
      <c r="GD603" s="2">
        <v>1</v>
      </c>
      <c r="GE603" s="2"/>
      <c r="GF603" s="2">
        <v>43956199</v>
      </c>
      <c r="GG603" s="2">
        <v>2</v>
      </c>
      <c r="GH603" s="2">
        <v>1</v>
      </c>
      <c r="GI603" s="2">
        <v>2</v>
      </c>
      <c r="GJ603" s="2">
        <v>0</v>
      </c>
      <c r="GK603" s="2">
        <v>0</v>
      </c>
      <c r="GL603" s="2">
        <f t="shared" si="639"/>
        <v>0</v>
      </c>
      <c r="GM603" s="2">
        <f t="shared" si="640"/>
        <v>157.82</v>
      </c>
      <c r="GN603" s="2">
        <f t="shared" si="641"/>
        <v>0</v>
      </c>
      <c r="GO603" s="2">
        <f t="shared" si="642"/>
        <v>157.82</v>
      </c>
      <c r="GP603" s="2">
        <f t="shared" si="643"/>
        <v>0</v>
      </c>
      <c r="GQ603" s="2"/>
      <c r="GR603" s="2">
        <v>0</v>
      </c>
      <c r="GS603" s="2">
        <v>3</v>
      </c>
      <c r="GT603" s="2">
        <v>0</v>
      </c>
      <c r="GU603" s="2" t="s">
        <v>3</v>
      </c>
      <c r="GV603" s="2">
        <f t="shared" si="644"/>
        <v>0</v>
      </c>
      <c r="GW603" s="2">
        <v>1</v>
      </c>
      <c r="GX603" s="2">
        <f t="shared" si="645"/>
        <v>0</v>
      </c>
      <c r="GY603" s="2"/>
      <c r="GZ603" s="2"/>
      <c r="HA603" s="2">
        <v>0</v>
      </c>
      <c r="HB603" s="2">
        <v>0</v>
      </c>
      <c r="HC603" s="2">
        <f t="shared" si="646"/>
        <v>0</v>
      </c>
      <c r="HD603" s="2"/>
      <c r="HE603" s="2" t="s">
        <v>3</v>
      </c>
      <c r="HF603" s="2" t="s">
        <v>3</v>
      </c>
      <c r="HG603" s="2"/>
      <c r="HH603" s="2"/>
      <c r="HI603" s="2"/>
      <c r="HJ603" s="2"/>
      <c r="HK603" s="2"/>
      <c r="HL603" s="2"/>
      <c r="HM603" s="2" t="s">
        <v>3</v>
      </c>
      <c r="HN603" s="2" t="s">
        <v>3</v>
      </c>
      <c r="HO603" s="2" t="s">
        <v>3</v>
      </c>
      <c r="HP603" s="2" t="s">
        <v>3</v>
      </c>
      <c r="HQ603" s="2" t="s">
        <v>3</v>
      </c>
      <c r="HR603" s="2"/>
      <c r="HS603" s="2">
        <v>0</v>
      </c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>
        <v>0</v>
      </c>
      <c r="IL603" s="2"/>
      <c r="IM603" s="2"/>
      <c r="IN603" s="2"/>
      <c r="IO603" s="2"/>
      <c r="IP603" s="2"/>
      <c r="IQ603" s="2"/>
      <c r="IR603" s="2"/>
      <c r="IS603" s="2"/>
      <c r="IT603" s="2"/>
      <c r="IU603" s="2"/>
    </row>
    <row r="604" spans="1:255" x14ac:dyDescent="0.25">
      <c r="A604" s="3">
        <v>17</v>
      </c>
      <c r="B604" s="3">
        <v>1</v>
      </c>
      <c r="C604" s="3">
        <f>ROW(SmtRes!A700)</f>
        <v>700</v>
      </c>
      <c r="D604" s="3">
        <f>ROW(EtalonRes!A882)</f>
        <v>882</v>
      </c>
      <c r="E604" s="3" t="s">
        <v>662</v>
      </c>
      <c r="F604" s="3" t="s">
        <v>119</v>
      </c>
      <c r="G604" s="3" t="s">
        <v>663</v>
      </c>
      <c r="H604" s="3" t="s">
        <v>80</v>
      </c>
      <c r="I604" s="3">
        <f>ROUND(20/100,9)</f>
        <v>0.2</v>
      </c>
      <c r="J604" s="3">
        <v>0</v>
      </c>
      <c r="K604" s="3">
        <f>ROUND(20/100,9)</f>
        <v>0.2</v>
      </c>
      <c r="O604" s="3">
        <f t="shared" si="622"/>
        <v>3550.27</v>
      </c>
      <c r="P604" s="3">
        <f t="shared" si="623"/>
        <v>8.98</v>
      </c>
      <c r="Q604" s="3">
        <f>(ROUND((ROUND((((ET604*1.2))*AV604*I604),2)*BB604),2)+ROUND((ROUND(((AE604-((EU604*1.2)))*AV604*I604),2)*BS604),2))</f>
        <v>35.19</v>
      </c>
      <c r="R604" s="3">
        <f>(ROUND((ROUND((((EU604*1.2))*AV604*I604),2)*BS604),2)+ROUND((ROUND(((AE604-((EU604*1.2)))*AV604*I604),2)*BS604),2))</f>
        <v>14.09</v>
      </c>
      <c r="S604" s="3">
        <f t="shared" si="624"/>
        <v>3506.1</v>
      </c>
      <c r="T604" s="3">
        <f t="shared" si="625"/>
        <v>0</v>
      </c>
      <c r="U604" s="3">
        <f t="shared" si="626"/>
        <v>5.4552887999999999</v>
      </c>
      <c r="V604" s="3">
        <f t="shared" si="627"/>
        <v>0</v>
      </c>
      <c r="W604" s="3">
        <f t="shared" si="628"/>
        <v>0</v>
      </c>
      <c r="X604" s="3">
        <f>(ROUND((((S604+ROUND((ROUND((((EU604*1.2))*AV604*I604),2)*BS604),2))*AT604)/100),2)+ROUND(((ROUND((ROUND(((AE604-((EU604*1.2)))*AV604*I604),2)*BS604),2)*AT604)/100),2))</f>
        <v>3414.58</v>
      </c>
      <c r="Y604" s="3">
        <f>(ROUND((((S604+ROUND((ROUND((((EU604*1.2))*AV604*I604),2)*BS604),2))*AU604)/100),2)+ROUND(((ROUND((ROUND(((AE604-((EU604*1.2)))*AV604*I604),2)*BS604),2)*AU604)/100),2))</f>
        <v>1795.3</v>
      </c>
      <c r="AA604" s="3">
        <v>55944370</v>
      </c>
      <c r="AB604" s="3">
        <f t="shared" si="629"/>
        <v>312.27600000000001</v>
      </c>
      <c r="AC604" s="3">
        <f>ROUND(((ES604*1)),6)</f>
        <v>3.84</v>
      </c>
      <c r="AD604" s="3">
        <f>ROUND(((((ET604*1.2))-((EU604*1.2)))+AE604),6)</f>
        <v>11.304</v>
      </c>
      <c r="AE604" s="3">
        <f>ROUND(((EU604*1.2)),6)</f>
        <v>1.212</v>
      </c>
      <c r="AF604" s="3">
        <f>ROUND(((EV604*1.2)),6)</f>
        <v>297.13200000000001</v>
      </c>
      <c r="AG604" s="3">
        <f t="shared" si="630"/>
        <v>0</v>
      </c>
      <c r="AH604" s="3">
        <f>((EW604*1.2))</f>
        <v>26.052</v>
      </c>
      <c r="AI604" s="3">
        <f>((EX604*1.2))</f>
        <v>0</v>
      </c>
      <c r="AJ604" s="3">
        <f t="shared" si="631"/>
        <v>0</v>
      </c>
      <c r="AK604" s="3">
        <v>260.87</v>
      </c>
      <c r="AL604" s="3">
        <v>3.84</v>
      </c>
      <c r="AM604" s="3">
        <v>9.42</v>
      </c>
      <c r="AN604" s="3">
        <v>1.01</v>
      </c>
      <c r="AO604" s="3">
        <v>247.61</v>
      </c>
      <c r="AP604" s="3">
        <v>0</v>
      </c>
      <c r="AQ604" s="3">
        <v>21.71</v>
      </c>
      <c r="AR604" s="3">
        <v>0</v>
      </c>
      <c r="AS604" s="3">
        <v>0</v>
      </c>
      <c r="AT604" s="3">
        <v>97</v>
      </c>
      <c r="AU604" s="3">
        <v>51</v>
      </c>
      <c r="AV604" s="3">
        <v>1.0469999999999999</v>
      </c>
      <c r="AW604" s="3">
        <v>1</v>
      </c>
      <c r="AZ604" s="3">
        <v>1</v>
      </c>
      <c r="BA604" s="3">
        <v>56.35</v>
      </c>
      <c r="BB604" s="3">
        <v>14.85</v>
      </c>
      <c r="BC604" s="3">
        <v>11.66</v>
      </c>
      <c r="BD604" s="3" t="s">
        <v>3</v>
      </c>
      <c r="BE604" s="3" t="s">
        <v>3</v>
      </c>
      <c r="BF604" s="3" t="s">
        <v>3</v>
      </c>
      <c r="BG604" s="3" t="s">
        <v>3</v>
      </c>
      <c r="BH604" s="3">
        <v>0</v>
      </c>
      <c r="BI604" s="3">
        <v>2</v>
      </c>
      <c r="BJ604" s="3" t="s">
        <v>121</v>
      </c>
      <c r="BM604" s="3">
        <v>67</v>
      </c>
      <c r="BN604" s="3">
        <v>0</v>
      </c>
      <c r="BO604" s="3" t="s">
        <v>119</v>
      </c>
      <c r="BP604" s="3">
        <v>1</v>
      </c>
      <c r="BQ604" s="3">
        <v>40</v>
      </c>
      <c r="BR604" s="3">
        <v>0</v>
      </c>
      <c r="BS604" s="3">
        <v>56.35</v>
      </c>
      <c r="BT604" s="3">
        <v>1</v>
      </c>
      <c r="BU604" s="3">
        <v>1</v>
      </c>
      <c r="BV604" s="3">
        <v>1</v>
      </c>
      <c r="BW604" s="3">
        <v>1</v>
      </c>
      <c r="BX604" s="3">
        <v>1</v>
      </c>
      <c r="BY604" s="3" t="s">
        <v>3</v>
      </c>
      <c r="BZ604" s="3">
        <v>97</v>
      </c>
      <c r="CA604" s="3">
        <v>51</v>
      </c>
      <c r="CB604" s="3" t="s">
        <v>3</v>
      </c>
      <c r="CE604" s="3">
        <v>1566</v>
      </c>
      <c r="CF604" s="3">
        <v>0</v>
      </c>
      <c r="CG604" s="3">
        <v>0</v>
      </c>
      <c r="CM604" s="3">
        <v>0</v>
      </c>
      <c r="CN604" s="3" t="s">
        <v>1356</v>
      </c>
      <c r="CO604" s="3">
        <v>0</v>
      </c>
      <c r="CP604" s="3">
        <f t="shared" si="632"/>
        <v>3550.27</v>
      </c>
      <c r="CQ604" s="3">
        <f t="shared" si="633"/>
        <v>44.77</v>
      </c>
      <c r="CR604" s="3">
        <f>(ROUND((ROUND((((ET604*1.2))*AV604*1),2)*BB604),2)+ROUND((ROUND(((AE604-((EU604*1.2)))*AV604*1),2)*BS604),2))</f>
        <v>175.82</v>
      </c>
      <c r="CS604" s="3">
        <f>(ROUND((ROUND((((EU604*1.2))*AV604*1),2)*BS604),2)+ROUND((ROUND(((AE604-((EU604*1.2)))*AV604*1),2)*BS604),2))</f>
        <v>71.56</v>
      </c>
      <c r="CT604" s="3">
        <f t="shared" si="634"/>
        <v>17530.490000000002</v>
      </c>
      <c r="CU604" s="3">
        <f t="shared" si="635"/>
        <v>0</v>
      </c>
      <c r="CV604" s="3">
        <f t="shared" si="636"/>
        <v>27.276443999999998</v>
      </c>
      <c r="CW604" s="3">
        <f t="shared" si="637"/>
        <v>0</v>
      </c>
      <c r="CX604" s="3">
        <f t="shared" si="638"/>
        <v>0</v>
      </c>
      <c r="CY604" s="3">
        <f>(ROUND((((S604+ROUND((ROUND((((EU604*1.2))*AV604*1),2)*BS604),2))*AT604)/100),2)+ROUND(((ROUND((ROUND(((AE604-((EU604*1.2)))*AV604*1),2)*BS604),2)*AT604)/100),2))</f>
        <v>3470.33</v>
      </c>
      <c r="CZ604" s="3">
        <f>(ROUND((((S604+ROUND((ROUND((((EU604*1.2))*AV604*1),2)*BS604),2))*AU604)/100),2)+ROUND(((ROUND((ROUND(((AE604-((EU604*1.2)))*AV604*1),2)*BS604),2)*AU604)/100),2))</f>
        <v>1824.61</v>
      </c>
      <c r="DB604" s="3">
        <v>182</v>
      </c>
      <c r="DC604" s="3" t="s">
        <v>3</v>
      </c>
      <c r="DD604" s="3" t="s">
        <v>82</v>
      </c>
      <c r="DE604" s="3" t="s">
        <v>83</v>
      </c>
      <c r="DF604" s="3" t="s">
        <v>83</v>
      </c>
      <c r="DG604" s="3" t="s">
        <v>83</v>
      </c>
      <c r="DH604" s="3" t="s">
        <v>3</v>
      </c>
      <c r="DI604" s="3" t="s">
        <v>83</v>
      </c>
      <c r="DJ604" s="3" t="s">
        <v>83</v>
      </c>
      <c r="DK604" s="3" t="s">
        <v>3</v>
      </c>
      <c r="DL604" s="3" t="s">
        <v>3</v>
      </c>
      <c r="DM604" s="3" t="s">
        <v>3</v>
      </c>
      <c r="DN604" s="3">
        <v>0</v>
      </c>
      <c r="DO604" s="3">
        <v>0</v>
      </c>
      <c r="DP604" s="3">
        <v>1</v>
      </c>
      <c r="DQ604" s="3">
        <v>1</v>
      </c>
      <c r="DU604" s="3">
        <v>1010</v>
      </c>
      <c r="DV604" s="3" t="s">
        <v>80</v>
      </c>
      <c r="DW604" s="3" t="s">
        <v>80</v>
      </c>
      <c r="DX604" s="3">
        <v>100</v>
      </c>
      <c r="DZ604" s="3" t="s">
        <v>3</v>
      </c>
      <c r="EA604" s="3" t="s">
        <v>3</v>
      </c>
      <c r="EB604" s="3" t="s">
        <v>3</v>
      </c>
      <c r="EC604" s="3" t="s">
        <v>3</v>
      </c>
      <c r="EE604" s="3">
        <v>55393971</v>
      </c>
      <c r="EF604" s="3">
        <v>40</v>
      </c>
      <c r="EG604" s="3" t="s">
        <v>31</v>
      </c>
      <c r="EH604" s="3">
        <v>0</v>
      </c>
      <c r="EI604" s="3" t="s">
        <v>3</v>
      </c>
      <c r="EJ604" s="3">
        <v>2</v>
      </c>
      <c r="EK604" s="3">
        <v>67</v>
      </c>
      <c r="EL604" s="3" t="s">
        <v>48</v>
      </c>
      <c r="EM604" s="3" t="s">
        <v>49</v>
      </c>
      <c r="EO604" s="3" t="s">
        <v>87</v>
      </c>
      <c r="EQ604" s="3">
        <v>131072</v>
      </c>
      <c r="ER604" s="3">
        <v>260.87</v>
      </c>
      <c r="ES604" s="3">
        <v>3.84</v>
      </c>
      <c r="ET604" s="3">
        <v>9.42</v>
      </c>
      <c r="EU604" s="3">
        <v>1.01</v>
      </c>
      <c r="EV604" s="3">
        <v>247.61</v>
      </c>
      <c r="EW604" s="3">
        <v>21.71</v>
      </c>
      <c r="EX604" s="3">
        <v>0</v>
      </c>
      <c r="EY604" s="3">
        <v>0</v>
      </c>
      <c r="FQ604" s="3">
        <v>0</v>
      </c>
      <c r="FR604" s="3">
        <v>0</v>
      </c>
      <c r="FS604" s="3">
        <v>0</v>
      </c>
      <c r="FX604" s="3">
        <v>97</v>
      </c>
      <c r="FY604" s="3">
        <v>51</v>
      </c>
      <c r="GA604" s="3" t="s">
        <v>3</v>
      </c>
      <c r="GD604" s="3">
        <v>1</v>
      </c>
      <c r="GF604" s="3">
        <v>43956199</v>
      </c>
      <c r="GG604" s="3">
        <v>2</v>
      </c>
      <c r="GH604" s="3">
        <v>1</v>
      </c>
      <c r="GI604" s="3">
        <v>2</v>
      </c>
      <c r="GJ604" s="3">
        <v>0</v>
      </c>
      <c r="GK604" s="3">
        <v>0</v>
      </c>
      <c r="GL604" s="3">
        <f t="shared" si="639"/>
        <v>0</v>
      </c>
      <c r="GM604" s="3">
        <f t="shared" si="640"/>
        <v>8760.15</v>
      </c>
      <c r="GN604" s="3">
        <f t="shared" si="641"/>
        <v>0</v>
      </c>
      <c r="GO604" s="3">
        <f t="shared" si="642"/>
        <v>8760.15</v>
      </c>
      <c r="GP604" s="3">
        <f t="shared" si="643"/>
        <v>0</v>
      </c>
      <c r="GR604" s="3">
        <v>0</v>
      </c>
      <c r="GS604" s="3">
        <v>3</v>
      </c>
      <c r="GT604" s="3">
        <v>0</v>
      </c>
      <c r="GU604" s="3" t="s">
        <v>3</v>
      </c>
      <c r="GV604" s="3">
        <f t="shared" si="644"/>
        <v>0</v>
      </c>
      <c r="GW604" s="3">
        <v>1</v>
      </c>
      <c r="GX604" s="3">
        <f t="shared" si="645"/>
        <v>0</v>
      </c>
      <c r="HA604" s="3">
        <v>0</v>
      </c>
      <c r="HB604" s="3">
        <v>0</v>
      </c>
      <c r="HC604" s="3">
        <f t="shared" si="646"/>
        <v>0</v>
      </c>
      <c r="HE604" s="3" t="s">
        <v>3</v>
      </c>
      <c r="HF604" s="3" t="s">
        <v>3</v>
      </c>
      <c r="HM604" s="3" t="s">
        <v>3</v>
      </c>
      <c r="HN604" s="3" t="s">
        <v>3</v>
      </c>
      <c r="HO604" s="3" t="s">
        <v>3</v>
      </c>
      <c r="HP604" s="3" t="s">
        <v>3</v>
      </c>
      <c r="HQ604" s="3" t="s">
        <v>3</v>
      </c>
      <c r="HS604" s="3">
        <v>0</v>
      </c>
      <c r="IK604" s="3">
        <v>0</v>
      </c>
    </row>
    <row r="605" spans="1:255" x14ac:dyDescent="0.25">
      <c r="A605" s="2">
        <v>18</v>
      </c>
      <c r="B605" s="2">
        <v>1</v>
      </c>
      <c r="C605" s="2">
        <v>694</v>
      </c>
      <c r="D605" s="2"/>
      <c r="E605" s="2" t="s">
        <v>664</v>
      </c>
      <c r="F605" s="2" t="s">
        <v>665</v>
      </c>
      <c r="G605" s="2" t="s">
        <v>666</v>
      </c>
      <c r="H605" s="2" t="s">
        <v>320</v>
      </c>
      <c r="I605" s="2">
        <f>I603*J605</f>
        <v>20</v>
      </c>
      <c r="J605" s="2">
        <v>100</v>
      </c>
      <c r="K605" s="2">
        <v>100</v>
      </c>
      <c r="L605" s="2"/>
      <c r="M605" s="2"/>
      <c r="N605" s="2"/>
      <c r="O605" s="2">
        <f t="shared" si="622"/>
        <v>6976</v>
      </c>
      <c r="P605" s="2">
        <f t="shared" si="623"/>
        <v>6976</v>
      </c>
      <c r="Q605" s="2">
        <f>(ROUND((ROUND(((ET605)*AV605*I605),2)*BB605),2)+ROUND((ROUND(((AE605-(EU605))*AV605*I605),2)*BS605),2))</f>
        <v>0</v>
      </c>
      <c r="R605" s="2">
        <f>(ROUND((ROUND(((EU605)*AV605*I605),2)*BS605),2)+ROUND((ROUND(((AE605-(EU605))*AV605*I605),2)*BS605),2))</f>
        <v>0</v>
      </c>
      <c r="S605" s="2">
        <f t="shared" si="624"/>
        <v>0</v>
      </c>
      <c r="T605" s="2">
        <f t="shared" si="625"/>
        <v>0</v>
      </c>
      <c r="U605" s="2">
        <f t="shared" si="626"/>
        <v>0</v>
      </c>
      <c r="V605" s="2">
        <f t="shared" si="627"/>
        <v>0</v>
      </c>
      <c r="W605" s="2">
        <f t="shared" si="628"/>
        <v>0</v>
      </c>
      <c r="X605" s="2">
        <f>(ROUND((((S605+ROUND((ROUND(((EU605)*AV605*I605),2)*BS605),2))*AT605)/100),2)+ROUND(((ROUND((ROUND(((AE605-(EU605))*AV605*I605),2)*BS605),2)*AT605)/100),2))</f>
        <v>0</v>
      </c>
      <c r="Y605" s="2">
        <f>(ROUND((((S605+ROUND((ROUND(((EU605)*AV605*I605),2)*BS605),2))*AU605)/100),2)+ROUND(((ROUND((ROUND(((AE605-(EU605))*AV605*I605),2)*BS605),2)*AU605)/100),2))</f>
        <v>0</v>
      </c>
      <c r="Z605" s="2"/>
      <c r="AA605" s="2">
        <v>55944368</v>
      </c>
      <c r="AB605" s="2">
        <f t="shared" si="629"/>
        <v>348.8</v>
      </c>
      <c r="AC605" s="2">
        <f>ROUND((ES605),6)</f>
        <v>348.8</v>
      </c>
      <c r="AD605" s="2">
        <f>ROUND((((ET605)-(EU605))+AE605),6)</f>
        <v>0</v>
      </c>
      <c r="AE605" s="2">
        <f>ROUND((EU605),6)</f>
        <v>0</v>
      </c>
      <c r="AF605" s="2">
        <f>ROUND((EV605),6)</f>
        <v>0</v>
      </c>
      <c r="AG605" s="2">
        <f t="shared" si="630"/>
        <v>0</v>
      </c>
      <c r="AH605" s="2">
        <f>(EW605)</f>
        <v>0</v>
      </c>
      <c r="AI605" s="2">
        <f>(EX605)</f>
        <v>0</v>
      </c>
      <c r="AJ605" s="2">
        <f t="shared" si="631"/>
        <v>0</v>
      </c>
      <c r="AK605" s="2">
        <v>348.8</v>
      </c>
      <c r="AL605" s="2">
        <v>348.8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97</v>
      </c>
      <c r="AU605" s="2">
        <v>51</v>
      </c>
      <c r="AV605" s="2">
        <v>1</v>
      </c>
      <c r="AW605" s="2">
        <v>1</v>
      </c>
      <c r="AX605" s="2"/>
      <c r="AY605" s="2"/>
      <c r="AZ605" s="2">
        <v>1</v>
      </c>
      <c r="BA605" s="2">
        <v>1</v>
      </c>
      <c r="BB605" s="2">
        <v>1</v>
      </c>
      <c r="BC605" s="2">
        <v>1</v>
      </c>
      <c r="BD605" s="2" t="s">
        <v>3</v>
      </c>
      <c r="BE605" s="2" t="s">
        <v>3</v>
      </c>
      <c r="BF605" s="2" t="s">
        <v>3</v>
      </c>
      <c r="BG605" s="2" t="s">
        <v>3</v>
      </c>
      <c r="BH605" s="2">
        <v>3</v>
      </c>
      <c r="BI605" s="2">
        <v>2</v>
      </c>
      <c r="BJ605" s="2" t="s">
        <v>667</v>
      </c>
      <c r="BK605" s="2"/>
      <c r="BL605" s="2"/>
      <c r="BM605" s="2">
        <v>67</v>
      </c>
      <c r="BN605" s="2">
        <v>0</v>
      </c>
      <c r="BO605" s="2" t="s">
        <v>3</v>
      </c>
      <c r="BP605" s="2">
        <v>0</v>
      </c>
      <c r="BQ605" s="2">
        <v>40</v>
      </c>
      <c r="BR605" s="2">
        <v>0</v>
      </c>
      <c r="BS605" s="2">
        <v>1</v>
      </c>
      <c r="BT605" s="2">
        <v>1</v>
      </c>
      <c r="BU605" s="2">
        <v>1</v>
      </c>
      <c r="BV605" s="2">
        <v>1</v>
      </c>
      <c r="BW605" s="2">
        <v>1</v>
      </c>
      <c r="BX605" s="2">
        <v>1</v>
      </c>
      <c r="BY605" s="2" t="s">
        <v>3</v>
      </c>
      <c r="BZ605" s="2">
        <v>97</v>
      </c>
      <c r="CA605" s="2">
        <v>51</v>
      </c>
      <c r="CB605" s="2" t="s">
        <v>3</v>
      </c>
      <c r="CC605" s="2"/>
      <c r="CD605" s="2"/>
      <c r="CE605" s="2">
        <v>1566</v>
      </c>
      <c r="CF605" s="2">
        <v>0</v>
      </c>
      <c r="CG605" s="2">
        <v>0</v>
      </c>
      <c r="CH605" s="2"/>
      <c r="CI605" s="2"/>
      <c r="CJ605" s="2"/>
      <c r="CK605" s="2"/>
      <c r="CL605" s="2"/>
      <c r="CM605" s="2">
        <v>0</v>
      </c>
      <c r="CN605" s="2" t="s">
        <v>3</v>
      </c>
      <c r="CO605" s="2">
        <v>0</v>
      </c>
      <c r="CP605" s="2">
        <f t="shared" si="632"/>
        <v>6976</v>
      </c>
      <c r="CQ605" s="2">
        <f t="shared" si="633"/>
        <v>348.8</v>
      </c>
      <c r="CR605" s="2">
        <f>(ROUND((ROUND(((ET605)*AV605*1),2)*BB605),2)+ROUND((ROUND(((AE605-(EU605))*AV605*1),2)*BS605),2))</f>
        <v>0</v>
      </c>
      <c r="CS605" s="2">
        <f>(ROUND((ROUND(((EU605)*AV605*1),2)*BS605),2)+ROUND((ROUND(((AE605-(EU605))*AV605*1),2)*BS605),2))</f>
        <v>0</v>
      </c>
      <c r="CT605" s="2">
        <f t="shared" si="634"/>
        <v>0</v>
      </c>
      <c r="CU605" s="2">
        <f t="shared" si="635"/>
        <v>0</v>
      </c>
      <c r="CV605" s="2">
        <f t="shared" si="636"/>
        <v>0</v>
      </c>
      <c r="CW605" s="2">
        <f t="shared" si="637"/>
        <v>0</v>
      </c>
      <c r="CX605" s="2">
        <f t="shared" si="638"/>
        <v>0</v>
      </c>
      <c r="CY605" s="2">
        <f>(ROUND((((S605+ROUND((ROUND(((EU605)*AV605*1),2)*BS605),2))*AT605)/100),2)+ROUND(((ROUND((ROUND(((AE605-(EU605))*AV605*1),2)*BS605),2)*AT605)/100),2))</f>
        <v>0</v>
      </c>
      <c r="CZ605" s="2">
        <f>(ROUND((((S605+ROUND((ROUND(((EU605)*AV605*1),2)*BS605),2))*AU605)/100),2)+ROUND(((ROUND((ROUND(((AE605-(EU605))*AV605*1),2)*BS605),2)*AU605)/100),2))</f>
        <v>0</v>
      </c>
      <c r="DA605" s="2"/>
      <c r="DB605" s="2"/>
      <c r="DC605" s="2" t="s">
        <v>3</v>
      </c>
      <c r="DD605" s="2" t="s">
        <v>3</v>
      </c>
      <c r="DE605" s="2" t="s">
        <v>3</v>
      </c>
      <c r="DF605" s="2" t="s">
        <v>3</v>
      </c>
      <c r="DG605" s="2" t="s">
        <v>3</v>
      </c>
      <c r="DH605" s="2" t="s">
        <v>3</v>
      </c>
      <c r="DI605" s="2" t="s">
        <v>3</v>
      </c>
      <c r="DJ605" s="2" t="s">
        <v>3</v>
      </c>
      <c r="DK605" s="2" t="s">
        <v>3</v>
      </c>
      <c r="DL605" s="2" t="s">
        <v>3</v>
      </c>
      <c r="DM605" s="2" t="s">
        <v>3</v>
      </c>
      <c r="DN605" s="2">
        <v>0</v>
      </c>
      <c r="DO605" s="2">
        <v>0</v>
      </c>
      <c r="DP605" s="2">
        <v>1</v>
      </c>
      <c r="DQ605" s="2">
        <v>1</v>
      </c>
      <c r="DR605" s="2"/>
      <c r="DS605" s="2"/>
      <c r="DT605" s="2"/>
      <c r="DU605" s="2">
        <v>1010</v>
      </c>
      <c r="DV605" s="2" t="s">
        <v>320</v>
      </c>
      <c r="DW605" s="2" t="s">
        <v>320</v>
      </c>
      <c r="DX605" s="2">
        <v>1</v>
      </c>
      <c r="DY605" s="2"/>
      <c r="DZ605" s="2" t="s">
        <v>3</v>
      </c>
      <c r="EA605" s="2" t="s">
        <v>3</v>
      </c>
      <c r="EB605" s="2" t="s">
        <v>3</v>
      </c>
      <c r="EC605" s="2" t="s">
        <v>3</v>
      </c>
      <c r="ED605" s="2"/>
      <c r="EE605" s="2">
        <v>55393971</v>
      </c>
      <c r="EF605" s="2">
        <v>40</v>
      </c>
      <c r="EG605" s="2" t="s">
        <v>31</v>
      </c>
      <c r="EH605" s="2">
        <v>0</v>
      </c>
      <c r="EI605" s="2" t="s">
        <v>3</v>
      </c>
      <c r="EJ605" s="2">
        <v>2</v>
      </c>
      <c r="EK605" s="2">
        <v>67</v>
      </c>
      <c r="EL605" s="2" t="s">
        <v>48</v>
      </c>
      <c r="EM605" s="2" t="s">
        <v>49</v>
      </c>
      <c r="EN605" s="2"/>
      <c r="EO605" s="2" t="s">
        <v>3</v>
      </c>
      <c r="EP605" s="2"/>
      <c r="EQ605" s="2">
        <v>0</v>
      </c>
      <c r="ER605" s="2">
        <v>348.8</v>
      </c>
      <c r="ES605" s="2">
        <v>348.8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>
        <v>0</v>
      </c>
      <c r="FR605" s="2">
        <v>0</v>
      </c>
      <c r="FS605" s="2">
        <v>0</v>
      </c>
      <c r="FT605" s="2"/>
      <c r="FU605" s="2"/>
      <c r="FV605" s="2"/>
      <c r="FW605" s="2"/>
      <c r="FX605" s="2">
        <v>97</v>
      </c>
      <c r="FY605" s="2">
        <v>51</v>
      </c>
      <c r="FZ605" s="2"/>
      <c r="GA605" s="2" t="s">
        <v>3</v>
      </c>
      <c r="GB605" s="2"/>
      <c r="GC605" s="2"/>
      <c r="GD605" s="2">
        <v>1</v>
      </c>
      <c r="GE605" s="2"/>
      <c r="GF605" s="2">
        <v>1624984042</v>
      </c>
      <c r="GG605" s="2">
        <v>2</v>
      </c>
      <c r="GH605" s="2">
        <v>1</v>
      </c>
      <c r="GI605" s="2">
        <v>-2</v>
      </c>
      <c r="GJ605" s="2">
        <v>0</v>
      </c>
      <c r="GK605" s="2">
        <v>0</v>
      </c>
      <c r="GL605" s="2">
        <f t="shared" si="639"/>
        <v>0</v>
      </c>
      <c r="GM605" s="2">
        <f t="shared" si="640"/>
        <v>6976</v>
      </c>
      <c r="GN605" s="2">
        <f t="shared" si="641"/>
        <v>0</v>
      </c>
      <c r="GO605" s="2">
        <f t="shared" si="642"/>
        <v>6976</v>
      </c>
      <c r="GP605" s="2">
        <f t="shared" si="643"/>
        <v>0</v>
      </c>
      <c r="GQ605" s="2"/>
      <c r="GR605" s="2">
        <v>0</v>
      </c>
      <c r="GS605" s="2">
        <v>3</v>
      </c>
      <c r="GT605" s="2">
        <v>0</v>
      </c>
      <c r="GU605" s="2" t="s">
        <v>3</v>
      </c>
      <c r="GV605" s="2">
        <f t="shared" si="644"/>
        <v>0</v>
      </c>
      <c r="GW605" s="2">
        <v>1</v>
      </c>
      <c r="GX605" s="2">
        <f t="shared" si="645"/>
        <v>0</v>
      </c>
      <c r="GY605" s="2"/>
      <c r="GZ605" s="2"/>
      <c r="HA605" s="2">
        <v>0</v>
      </c>
      <c r="HB605" s="2">
        <v>0</v>
      </c>
      <c r="HC605" s="2">
        <f t="shared" si="646"/>
        <v>0</v>
      </c>
      <c r="HD605" s="2"/>
      <c r="HE605" s="2" t="s">
        <v>3</v>
      </c>
      <c r="HF605" s="2" t="s">
        <v>3</v>
      </c>
      <c r="HG605" s="2"/>
      <c r="HH605" s="2"/>
      <c r="HI605" s="2"/>
      <c r="HJ605" s="2"/>
      <c r="HK605" s="2"/>
      <c r="HL605" s="2"/>
      <c r="HM605" s="2" t="s">
        <v>3</v>
      </c>
      <c r="HN605" s="2" t="s">
        <v>3</v>
      </c>
      <c r="HO605" s="2" t="s">
        <v>3</v>
      </c>
      <c r="HP605" s="2" t="s">
        <v>3</v>
      </c>
      <c r="HQ605" s="2" t="s">
        <v>3</v>
      </c>
      <c r="HR605" s="2"/>
      <c r="HS605" s="2">
        <v>0</v>
      </c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>
        <v>0</v>
      </c>
      <c r="IL605" s="2"/>
      <c r="IM605" s="2"/>
      <c r="IN605" s="2"/>
      <c r="IO605" s="2"/>
      <c r="IP605" s="2"/>
      <c r="IQ605" s="2"/>
      <c r="IR605" s="2"/>
      <c r="IS605" s="2"/>
      <c r="IT605" s="2"/>
      <c r="IU605" s="2"/>
    </row>
    <row r="606" spans="1:255" x14ac:dyDescent="0.25">
      <c r="A606" s="3">
        <v>18</v>
      </c>
      <c r="B606" s="3">
        <v>1</v>
      </c>
      <c r="C606" s="3">
        <v>699</v>
      </c>
      <c r="E606" s="3" t="s">
        <v>664</v>
      </c>
      <c r="F606" s="3" t="s">
        <v>665</v>
      </c>
      <c r="G606" s="3" t="s">
        <v>666</v>
      </c>
      <c r="H606" s="3" t="s">
        <v>320</v>
      </c>
      <c r="I606" s="3">
        <f>I604*J606</f>
        <v>20</v>
      </c>
      <c r="J606" s="3">
        <v>100</v>
      </c>
      <c r="K606" s="3">
        <v>100</v>
      </c>
      <c r="O606" s="3">
        <f t="shared" si="622"/>
        <v>31182.720000000001</v>
      </c>
      <c r="P606" s="3">
        <f t="shared" si="623"/>
        <v>31182.720000000001</v>
      </c>
      <c r="Q606" s="3">
        <f>(ROUND((ROUND(((ET606)*AV606*I606),2)*BB606),2)+ROUND((ROUND(((AE606-(EU606))*AV606*I606),2)*BS606),2))</f>
        <v>0</v>
      </c>
      <c r="R606" s="3">
        <f>(ROUND((ROUND(((EU606)*AV606*I606),2)*BS606),2)+ROUND((ROUND(((AE606-(EU606))*AV606*I606),2)*BS606),2))</f>
        <v>0</v>
      </c>
      <c r="S606" s="3">
        <f t="shared" si="624"/>
        <v>0</v>
      </c>
      <c r="T606" s="3">
        <f t="shared" si="625"/>
        <v>0</v>
      </c>
      <c r="U606" s="3">
        <f t="shared" si="626"/>
        <v>0</v>
      </c>
      <c r="V606" s="3">
        <f t="shared" si="627"/>
        <v>0</v>
      </c>
      <c r="W606" s="3">
        <f t="shared" si="628"/>
        <v>0</v>
      </c>
      <c r="X606" s="3">
        <f>(ROUND((((S606+ROUND((ROUND(((EU606)*AV606*I606),2)*BS606),2))*AT606)/100),2)+ROUND(((ROUND((ROUND(((AE606-(EU606))*AV606*I606),2)*BS606),2)*AT606)/100),2))</f>
        <v>0</v>
      </c>
      <c r="Y606" s="3">
        <f>(ROUND((((S606+ROUND((ROUND(((EU606)*AV606*I606),2)*BS606),2))*AU606)/100),2)+ROUND(((ROUND((ROUND(((AE606-(EU606))*AV606*I606),2)*BS606),2)*AU606)/100),2))</f>
        <v>0</v>
      </c>
      <c r="AA606" s="3">
        <v>55944370</v>
      </c>
      <c r="AB606" s="3">
        <f t="shared" si="629"/>
        <v>348.8</v>
      </c>
      <c r="AC606" s="3">
        <f>ROUND((ES606),6)</f>
        <v>348.8</v>
      </c>
      <c r="AD606" s="3">
        <f>ROUND((((ET606)-(EU606))+AE606),6)</f>
        <v>0</v>
      </c>
      <c r="AE606" s="3">
        <f>ROUND((EU606),6)</f>
        <v>0</v>
      </c>
      <c r="AF606" s="3">
        <f>ROUND((EV606),6)</f>
        <v>0</v>
      </c>
      <c r="AG606" s="3">
        <f t="shared" si="630"/>
        <v>0</v>
      </c>
      <c r="AH606" s="3">
        <f>(EW606)</f>
        <v>0</v>
      </c>
      <c r="AI606" s="3">
        <f>(EX606)</f>
        <v>0</v>
      </c>
      <c r="AJ606" s="3">
        <f t="shared" si="631"/>
        <v>0</v>
      </c>
      <c r="AK606" s="3">
        <v>348.8</v>
      </c>
      <c r="AL606" s="3">
        <v>348.8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97</v>
      </c>
      <c r="AU606" s="3">
        <v>51</v>
      </c>
      <c r="AV606" s="3">
        <v>1</v>
      </c>
      <c r="AW606" s="3">
        <v>1</v>
      </c>
      <c r="AZ606" s="3">
        <v>1</v>
      </c>
      <c r="BA606" s="3">
        <v>1</v>
      </c>
      <c r="BB606" s="3">
        <v>1</v>
      </c>
      <c r="BC606" s="3">
        <v>4.47</v>
      </c>
      <c r="BD606" s="3" t="s">
        <v>3</v>
      </c>
      <c r="BE606" s="3" t="s">
        <v>3</v>
      </c>
      <c r="BF606" s="3" t="s">
        <v>3</v>
      </c>
      <c r="BG606" s="3" t="s">
        <v>3</v>
      </c>
      <c r="BH606" s="3">
        <v>3</v>
      </c>
      <c r="BI606" s="3">
        <v>2</v>
      </c>
      <c r="BJ606" s="3" t="s">
        <v>667</v>
      </c>
      <c r="BM606" s="3">
        <v>67</v>
      </c>
      <c r="BN606" s="3">
        <v>0</v>
      </c>
      <c r="BO606" s="3" t="s">
        <v>665</v>
      </c>
      <c r="BP606" s="3">
        <v>1</v>
      </c>
      <c r="BQ606" s="3">
        <v>40</v>
      </c>
      <c r="BR606" s="3">
        <v>0</v>
      </c>
      <c r="BS606" s="3">
        <v>1</v>
      </c>
      <c r="BT606" s="3">
        <v>1</v>
      </c>
      <c r="BU606" s="3">
        <v>1</v>
      </c>
      <c r="BV606" s="3">
        <v>1</v>
      </c>
      <c r="BW606" s="3">
        <v>1</v>
      </c>
      <c r="BX606" s="3">
        <v>1</v>
      </c>
      <c r="BY606" s="3" t="s">
        <v>3</v>
      </c>
      <c r="BZ606" s="3">
        <v>97</v>
      </c>
      <c r="CA606" s="3">
        <v>51</v>
      </c>
      <c r="CB606" s="3" t="s">
        <v>3</v>
      </c>
      <c r="CE606" s="3">
        <v>1566</v>
      </c>
      <c r="CF606" s="3">
        <v>0</v>
      </c>
      <c r="CG606" s="3">
        <v>0</v>
      </c>
      <c r="CM606" s="3">
        <v>0</v>
      </c>
      <c r="CN606" s="3" t="s">
        <v>3</v>
      </c>
      <c r="CO606" s="3">
        <v>0</v>
      </c>
      <c r="CP606" s="3">
        <f t="shared" si="632"/>
        <v>31182.720000000001</v>
      </c>
      <c r="CQ606" s="3">
        <f t="shared" si="633"/>
        <v>1559.14</v>
      </c>
      <c r="CR606" s="3">
        <f>(ROUND((ROUND(((ET606)*AV606*1),2)*BB606),2)+ROUND((ROUND(((AE606-(EU606))*AV606*1),2)*BS606),2))</f>
        <v>0</v>
      </c>
      <c r="CS606" s="3">
        <f>(ROUND((ROUND(((EU606)*AV606*1),2)*BS606),2)+ROUND((ROUND(((AE606-(EU606))*AV606*1),2)*BS606),2))</f>
        <v>0</v>
      </c>
      <c r="CT606" s="3">
        <f t="shared" si="634"/>
        <v>0</v>
      </c>
      <c r="CU606" s="3">
        <f t="shared" si="635"/>
        <v>0</v>
      </c>
      <c r="CV606" s="3">
        <f t="shared" si="636"/>
        <v>0</v>
      </c>
      <c r="CW606" s="3">
        <f t="shared" si="637"/>
        <v>0</v>
      </c>
      <c r="CX606" s="3">
        <f t="shared" si="638"/>
        <v>0</v>
      </c>
      <c r="CY606" s="3">
        <f>(ROUND((((S606+ROUND((ROUND(((EU606)*AV606*1),2)*BS606),2))*AT606)/100),2)+ROUND(((ROUND((ROUND(((AE606-(EU606))*AV606*1),2)*BS606),2)*AT606)/100),2))</f>
        <v>0</v>
      </c>
      <c r="CZ606" s="3">
        <f>(ROUND((((S606+ROUND((ROUND(((EU606)*AV606*1),2)*BS606),2))*AU606)/100),2)+ROUND(((ROUND((ROUND(((AE606-(EU606))*AV606*1),2)*BS606),2)*AU606)/100),2))</f>
        <v>0</v>
      </c>
      <c r="DC606" s="3" t="s">
        <v>3</v>
      </c>
      <c r="DD606" s="3" t="s">
        <v>3</v>
      </c>
      <c r="DE606" s="3" t="s">
        <v>3</v>
      </c>
      <c r="DF606" s="3" t="s">
        <v>3</v>
      </c>
      <c r="DG606" s="3" t="s">
        <v>3</v>
      </c>
      <c r="DH606" s="3" t="s">
        <v>3</v>
      </c>
      <c r="DI606" s="3" t="s">
        <v>3</v>
      </c>
      <c r="DJ606" s="3" t="s">
        <v>3</v>
      </c>
      <c r="DK606" s="3" t="s">
        <v>3</v>
      </c>
      <c r="DL606" s="3" t="s">
        <v>3</v>
      </c>
      <c r="DM606" s="3" t="s">
        <v>3</v>
      </c>
      <c r="DN606" s="3">
        <v>0</v>
      </c>
      <c r="DO606" s="3">
        <v>0</v>
      </c>
      <c r="DP606" s="3">
        <v>1</v>
      </c>
      <c r="DQ606" s="3">
        <v>1</v>
      </c>
      <c r="DU606" s="3">
        <v>1010</v>
      </c>
      <c r="DV606" s="3" t="s">
        <v>320</v>
      </c>
      <c r="DW606" s="3" t="s">
        <v>320</v>
      </c>
      <c r="DX606" s="3">
        <v>1</v>
      </c>
      <c r="DZ606" s="3" t="s">
        <v>3</v>
      </c>
      <c r="EA606" s="3" t="s">
        <v>3</v>
      </c>
      <c r="EB606" s="3" t="s">
        <v>3</v>
      </c>
      <c r="EC606" s="3" t="s">
        <v>3</v>
      </c>
      <c r="EE606" s="3">
        <v>55393971</v>
      </c>
      <c r="EF606" s="3">
        <v>40</v>
      </c>
      <c r="EG606" s="3" t="s">
        <v>31</v>
      </c>
      <c r="EH606" s="3">
        <v>0</v>
      </c>
      <c r="EI606" s="3" t="s">
        <v>3</v>
      </c>
      <c r="EJ606" s="3">
        <v>2</v>
      </c>
      <c r="EK606" s="3">
        <v>67</v>
      </c>
      <c r="EL606" s="3" t="s">
        <v>48</v>
      </c>
      <c r="EM606" s="3" t="s">
        <v>49</v>
      </c>
      <c r="EO606" s="3" t="s">
        <v>3</v>
      </c>
      <c r="EQ606" s="3">
        <v>0</v>
      </c>
      <c r="ER606" s="3">
        <v>348.8</v>
      </c>
      <c r="ES606" s="3">
        <v>348.8</v>
      </c>
      <c r="ET606" s="3">
        <v>0</v>
      </c>
      <c r="EU606" s="3">
        <v>0</v>
      </c>
      <c r="EV606" s="3">
        <v>0</v>
      </c>
      <c r="EW606" s="3">
        <v>0</v>
      </c>
      <c r="EX606" s="3">
        <v>0</v>
      </c>
      <c r="FQ606" s="3">
        <v>0</v>
      </c>
      <c r="FR606" s="3">
        <v>0</v>
      </c>
      <c r="FS606" s="3">
        <v>0</v>
      </c>
      <c r="FX606" s="3">
        <v>97</v>
      </c>
      <c r="FY606" s="3">
        <v>51</v>
      </c>
      <c r="GA606" s="3" t="s">
        <v>3</v>
      </c>
      <c r="GD606" s="3">
        <v>1</v>
      </c>
      <c r="GF606" s="3">
        <v>1624984042</v>
      </c>
      <c r="GG606" s="3">
        <v>2</v>
      </c>
      <c r="GH606" s="3">
        <v>1</v>
      </c>
      <c r="GI606" s="3">
        <v>2</v>
      </c>
      <c r="GJ606" s="3">
        <v>0</v>
      </c>
      <c r="GK606" s="3">
        <v>0</v>
      </c>
      <c r="GL606" s="3">
        <f t="shared" si="639"/>
        <v>0</v>
      </c>
      <c r="GM606" s="3">
        <f t="shared" si="640"/>
        <v>31182.720000000001</v>
      </c>
      <c r="GN606" s="3">
        <f t="shared" si="641"/>
        <v>0</v>
      </c>
      <c r="GO606" s="3">
        <f t="shared" si="642"/>
        <v>31182.720000000001</v>
      </c>
      <c r="GP606" s="3">
        <f t="shared" si="643"/>
        <v>0</v>
      </c>
      <c r="GR606" s="3">
        <v>0</v>
      </c>
      <c r="GS606" s="3">
        <v>3</v>
      </c>
      <c r="GT606" s="3">
        <v>0</v>
      </c>
      <c r="GU606" s="3" t="s">
        <v>3</v>
      </c>
      <c r="GV606" s="3">
        <f t="shared" si="644"/>
        <v>0</v>
      </c>
      <c r="GW606" s="3">
        <v>1</v>
      </c>
      <c r="GX606" s="3">
        <f t="shared" si="645"/>
        <v>0</v>
      </c>
      <c r="HA606" s="3">
        <v>0</v>
      </c>
      <c r="HB606" s="3">
        <v>0</v>
      </c>
      <c r="HC606" s="3">
        <f t="shared" si="646"/>
        <v>0</v>
      </c>
      <c r="HE606" s="3" t="s">
        <v>3</v>
      </c>
      <c r="HF606" s="3" t="s">
        <v>3</v>
      </c>
      <c r="HM606" s="3" t="s">
        <v>3</v>
      </c>
      <c r="HN606" s="3" t="s">
        <v>3</v>
      </c>
      <c r="HO606" s="3" t="s">
        <v>3</v>
      </c>
      <c r="HP606" s="3" t="s">
        <v>3</v>
      </c>
      <c r="HQ606" s="3" t="s">
        <v>3</v>
      </c>
      <c r="HS606" s="3">
        <v>0</v>
      </c>
      <c r="IK606" s="3">
        <v>0</v>
      </c>
    </row>
    <row r="608" spans="1:255" ht="13" x14ac:dyDescent="0.3">
      <c r="A608" s="11">
        <v>51</v>
      </c>
      <c r="B608" s="11">
        <f>B575</f>
        <v>1</v>
      </c>
      <c r="C608" s="11">
        <f>A575</f>
        <v>4</v>
      </c>
      <c r="D608" s="11">
        <f>ROW(A575)</f>
        <v>575</v>
      </c>
      <c r="E608" s="11"/>
      <c r="F608" s="11" t="str">
        <f>IF(F575&lt;&gt;"",F575,"")</f>
        <v>Новый раздел</v>
      </c>
      <c r="G608" s="11" t="str">
        <f>IF(G575&lt;&gt;"",G575,"")</f>
        <v>Монтажные изделия</v>
      </c>
      <c r="H608" s="11">
        <v>0</v>
      </c>
      <c r="I608" s="11"/>
      <c r="J608" s="11"/>
      <c r="K608" s="11"/>
      <c r="L608" s="11"/>
      <c r="M608" s="11"/>
      <c r="N608" s="11"/>
      <c r="O608" s="11">
        <f t="shared" ref="O608:T608" si="673">ROUND(AB608,2)</f>
        <v>17375.86</v>
      </c>
      <c r="P608" s="11">
        <f t="shared" si="673"/>
        <v>17224.18</v>
      </c>
      <c r="Q608" s="11">
        <f t="shared" si="673"/>
        <v>5.0599999999999996</v>
      </c>
      <c r="R608" s="11">
        <f t="shared" si="673"/>
        <v>0.73</v>
      </c>
      <c r="S608" s="11">
        <f t="shared" si="673"/>
        <v>146.62</v>
      </c>
      <c r="T608" s="11">
        <f t="shared" si="673"/>
        <v>0</v>
      </c>
      <c r="U608" s="11">
        <f>AH608</f>
        <v>12.882120479999999</v>
      </c>
      <c r="V608" s="11">
        <f>AI608</f>
        <v>0</v>
      </c>
      <c r="W608" s="11">
        <f>ROUND(AJ608,2)</f>
        <v>0</v>
      </c>
      <c r="X608" s="11">
        <f>ROUND(AK608,2)</f>
        <v>142.93</v>
      </c>
      <c r="Y608" s="11">
        <f>ROUND(AL608,2)</f>
        <v>75.150000000000006</v>
      </c>
      <c r="Z608" s="11"/>
      <c r="AA608" s="11"/>
      <c r="AB608" s="11">
        <f>ROUND(SUMIF(AA579:AA606,"=55944368",O579:O606),2)</f>
        <v>17375.86</v>
      </c>
      <c r="AC608" s="11">
        <f>ROUND(SUMIF(AA579:AA606,"=55944368",P579:P606),2)</f>
        <v>17224.18</v>
      </c>
      <c r="AD608" s="11">
        <f>ROUND(SUMIF(AA579:AA606,"=55944368",Q579:Q606),2)</f>
        <v>5.0599999999999996</v>
      </c>
      <c r="AE608" s="11">
        <f>ROUND(SUMIF(AA579:AA606,"=55944368",R579:R606),2)</f>
        <v>0.73</v>
      </c>
      <c r="AF608" s="11">
        <f>ROUND(SUMIF(AA579:AA606,"=55944368",S579:S606),2)</f>
        <v>146.62</v>
      </c>
      <c r="AG608" s="11">
        <f>ROUND(SUMIF(AA579:AA606,"=55944368",T579:T606),2)</f>
        <v>0</v>
      </c>
      <c r="AH608" s="11">
        <f>SUMIF(AA579:AA606,"=55944368",U579:U606)</f>
        <v>12.882120479999999</v>
      </c>
      <c r="AI608" s="11">
        <f>SUMIF(AA579:AA606,"=55944368",V579:V606)</f>
        <v>0</v>
      </c>
      <c r="AJ608" s="11">
        <f>ROUND(SUMIF(AA579:AA606,"=55944368",W579:W606),2)</f>
        <v>0</v>
      </c>
      <c r="AK608" s="11">
        <f>ROUND(SUMIF(AA579:AA606,"=55944368",X579:X606),2)</f>
        <v>142.93</v>
      </c>
      <c r="AL608" s="11">
        <f>ROUND(SUMIF(AA579:AA606,"=55944368",Y579:Y606),2)</f>
        <v>75.150000000000006</v>
      </c>
      <c r="AM608" s="11"/>
      <c r="AN608" s="11"/>
      <c r="AO608" s="11">
        <f t="shared" ref="AO608:BD608" si="674">ROUND(BX608,2)</f>
        <v>0</v>
      </c>
      <c r="AP608" s="11">
        <f t="shared" si="674"/>
        <v>0</v>
      </c>
      <c r="AQ608" s="11">
        <f t="shared" si="674"/>
        <v>0</v>
      </c>
      <c r="AR608" s="11">
        <f t="shared" si="674"/>
        <v>17593.939999999999</v>
      </c>
      <c r="AS608" s="11">
        <f t="shared" si="674"/>
        <v>0</v>
      </c>
      <c r="AT608" s="11">
        <f t="shared" si="674"/>
        <v>17593.939999999999</v>
      </c>
      <c r="AU608" s="11">
        <f t="shared" si="674"/>
        <v>0</v>
      </c>
      <c r="AV608" s="11">
        <f t="shared" si="674"/>
        <v>17224.18</v>
      </c>
      <c r="AW608" s="11">
        <f t="shared" si="674"/>
        <v>17224.18</v>
      </c>
      <c r="AX608" s="11">
        <f t="shared" si="674"/>
        <v>0</v>
      </c>
      <c r="AY608" s="11">
        <f t="shared" si="674"/>
        <v>17224.18</v>
      </c>
      <c r="AZ608" s="11">
        <f t="shared" si="674"/>
        <v>0</v>
      </c>
      <c r="BA608" s="11">
        <f t="shared" si="674"/>
        <v>0</v>
      </c>
      <c r="BB608" s="11">
        <f t="shared" si="674"/>
        <v>0</v>
      </c>
      <c r="BC608" s="11">
        <f t="shared" si="674"/>
        <v>0</v>
      </c>
      <c r="BD608" s="11">
        <f t="shared" si="674"/>
        <v>0</v>
      </c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>
        <f>ROUND(SUMIF(AA579:AA606,"=55944368",FQ579:FQ606),2)</f>
        <v>0</v>
      </c>
      <c r="BY608" s="11">
        <f>ROUND(SUMIF(AA579:AA606,"=55944368",FR579:FR606),2)</f>
        <v>0</v>
      </c>
      <c r="BZ608" s="11">
        <f>ROUND(SUMIF(AA579:AA606,"=55944368",GL579:GL606),2)</f>
        <v>0</v>
      </c>
      <c r="CA608" s="11">
        <f>ROUND(SUMIF(AA579:AA606,"=55944368",GM579:GM606),2)</f>
        <v>17593.939999999999</v>
      </c>
      <c r="CB608" s="11">
        <f>ROUND(SUMIF(AA579:AA606,"=55944368",GN579:GN606),2)</f>
        <v>0</v>
      </c>
      <c r="CC608" s="11">
        <f>ROUND(SUMIF(AA579:AA606,"=55944368",GO579:GO606),2)</f>
        <v>17593.939999999999</v>
      </c>
      <c r="CD608" s="11">
        <f>ROUND(SUMIF(AA579:AA606,"=55944368",GP579:GP606),2)</f>
        <v>0</v>
      </c>
      <c r="CE608" s="11">
        <f>AC608-BX608</f>
        <v>17224.18</v>
      </c>
      <c r="CF608" s="11">
        <f>AC608-BY608</f>
        <v>17224.18</v>
      </c>
      <c r="CG608" s="11">
        <f>BX608-BZ608</f>
        <v>0</v>
      </c>
      <c r="CH608" s="11">
        <f>AC608-BX608-BY608+BZ608</f>
        <v>17224.18</v>
      </c>
      <c r="CI608" s="11">
        <f>BY608-BZ608</f>
        <v>0</v>
      </c>
      <c r="CJ608" s="11">
        <f>ROUND(SUMIF(AA579:AA606,"=55944368",GX579:GX606),2)</f>
        <v>0</v>
      </c>
      <c r="CK608" s="11">
        <f>ROUND(SUMIF(AA579:AA606,"=55944368",GY579:GY606),2)</f>
        <v>0</v>
      </c>
      <c r="CL608" s="11">
        <f>ROUND(SUMIF(AA579:AA606,"=55944368",GZ579:GZ606),2)</f>
        <v>0</v>
      </c>
      <c r="CM608" s="11">
        <f>ROUND(SUMIF(AA579:AA606,"=55944368",HD579:HD606),2)</f>
        <v>0</v>
      </c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2">
        <f t="shared" ref="DG608:DL608" si="675">ROUND(DT608,2)</f>
        <v>109534.37</v>
      </c>
      <c r="DH608" s="12">
        <f t="shared" si="675"/>
        <v>101186.17</v>
      </c>
      <c r="DI608" s="12">
        <f t="shared" si="675"/>
        <v>86.16</v>
      </c>
      <c r="DJ608" s="12">
        <f t="shared" si="675"/>
        <v>41.14</v>
      </c>
      <c r="DK608" s="12">
        <f t="shared" si="675"/>
        <v>8262.0400000000009</v>
      </c>
      <c r="DL608" s="12">
        <f t="shared" si="675"/>
        <v>0</v>
      </c>
      <c r="DM608" s="12">
        <f>DZ608</f>
        <v>12.882120479999999</v>
      </c>
      <c r="DN608" s="12">
        <f>EA608</f>
        <v>0</v>
      </c>
      <c r="DO608" s="12">
        <f>ROUND(EB608,2)</f>
        <v>0</v>
      </c>
      <c r="DP608" s="12">
        <f>ROUND(EC608,2)</f>
        <v>8054.08</v>
      </c>
      <c r="DQ608" s="12">
        <f>ROUND(ED608,2)</f>
        <v>4234.62</v>
      </c>
      <c r="DR608" s="12"/>
      <c r="DS608" s="12"/>
      <c r="DT608" s="12">
        <f>ROUND(SUMIF(AA579:AA606,"=55944370",O579:O606),2)</f>
        <v>109534.37</v>
      </c>
      <c r="DU608" s="12">
        <f>ROUND(SUMIF(AA579:AA606,"=55944370",P579:P606),2)</f>
        <v>101186.17</v>
      </c>
      <c r="DV608" s="12">
        <f>ROUND(SUMIF(AA579:AA606,"=55944370",Q579:Q606),2)</f>
        <v>86.16</v>
      </c>
      <c r="DW608" s="12">
        <f>ROUND(SUMIF(AA579:AA606,"=55944370",R579:R606),2)</f>
        <v>41.14</v>
      </c>
      <c r="DX608" s="12">
        <f>ROUND(SUMIF(AA579:AA606,"=55944370",S579:S606),2)</f>
        <v>8262.0400000000009</v>
      </c>
      <c r="DY608" s="12">
        <f>ROUND(SUMIF(AA579:AA606,"=55944370",T579:T606),2)</f>
        <v>0</v>
      </c>
      <c r="DZ608" s="12">
        <f>SUMIF(AA579:AA606,"=55944370",U579:U606)</f>
        <v>12.882120479999999</v>
      </c>
      <c r="EA608" s="12">
        <f>SUMIF(AA579:AA606,"=55944370",V579:V606)</f>
        <v>0</v>
      </c>
      <c r="EB608" s="12">
        <f>ROUND(SUMIF(AA579:AA606,"=55944370",W579:W606),2)</f>
        <v>0</v>
      </c>
      <c r="EC608" s="12">
        <f>ROUND(SUMIF(AA579:AA606,"=55944370",X579:X606),2)</f>
        <v>8054.08</v>
      </c>
      <c r="ED608" s="12">
        <f>ROUND(SUMIF(AA579:AA606,"=55944370",Y579:Y606),2)</f>
        <v>4234.62</v>
      </c>
      <c r="EE608" s="12"/>
      <c r="EF608" s="12"/>
      <c r="EG608" s="12">
        <f t="shared" ref="EG608:EV608" si="676">ROUND(FP608,2)</f>
        <v>0</v>
      </c>
      <c r="EH608" s="12">
        <f t="shared" si="676"/>
        <v>0</v>
      </c>
      <c r="EI608" s="12">
        <f t="shared" si="676"/>
        <v>0</v>
      </c>
      <c r="EJ608" s="12">
        <f t="shared" si="676"/>
        <v>121823.07</v>
      </c>
      <c r="EK608" s="12">
        <f t="shared" si="676"/>
        <v>0</v>
      </c>
      <c r="EL608" s="12">
        <f t="shared" si="676"/>
        <v>121823.07</v>
      </c>
      <c r="EM608" s="12">
        <f t="shared" si="676"/>
        <v>0</v>
      </c>
      <c r="EN608" s="12">
        <f t="shared" si="676"/>
        <v>101186.17</v>
      </c>
      <c r="EO608" s="12">
        <f t="shared" si="676"/>
        <v>101186.17</v>
      </c>
      <c r="EP608" s="12">
        <f t="shared" si="676"/>
        <v>0</v>
      </c>
      <c r="EQ608" s="12">
        <f t="shared" si="676"/>
        <v>101186.17</v>
      </c>
      <c r="ER608" s="12">
        <f t="shared" si="676"/>
        <v>0</v>
      </c>
      <c r="ES608" s="12">
        <f t="shared" si="676"/>
        <v>0</v>
      </c>
      <c r="ET608" s="12">
        <f t="shared" si="676"/>
        <v>0</v>
      </c>
      <c r="EU608" s="12">
        <f t="shared" si="676"/>
        <v>0</v>
      </c>
      <c r="EV608" s="12">
        <f t="shared" si="676"/>
        <v>0</v>
      </c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>
        <f>ROUND(SUMIF(AA579:AA606,"=55944370",FQ579:FQ606),2)</f>
        <v>0</v>
      </c>
      <c r="FQ608" s="12">
        <f>ROUND(SUMIF(AA579:AA606,"=55944370",FR579:FR606),2)</f>
        <v>0</v>
      </c>
      <c r="FR608" s="12">
        <f>ROUND(SUMIF(AA579:AA606,"=55944370",GL579:GL606),2)</f>
        <v>0</v>
      </c>
      <c r="FS608" s="12">
        <f>ROUND(SUMIF(AA579:AA606,"=55944370",GM579:GM606),2)</f>
        <v>121823.07</v>
      </c>
      <c r="FT608" s="12">
        <f>ROUND(SUMIF(AA579:AA606,"=55944370",GN579:GN606),2)</f>
        <v>0</v>
      </c>
      <c r="FU608" s="12">
        <f>ROUND(SUMIF(AA579:AA606,"=55944370",GO579:GO606),2)</f>
        <v>121823.07</v>
      </c>
      <c r="FV608" s="12">
        <f>ROUND(SUMIF(AA579:AA606,"=55944370",GP579:GP606),2)</f>
        <v>0</v>
      </c>
      <c r="FW608" s="12">
        <f>DU608-FP608</f>
        <v>101186.17</v>
      </c>
      <c r="FX608" s="12">
        <f>DU608-FQ608</f>
        <v>101186.17</v>
      </c>
      <c r="FY608" s="12">
        <f>FP608-FR608</f>
        <v>0</v>
      </c>
      <c r="FZ608" s="12">
        <f>DU608-FP608-FQ608+FR608</f>
        <v>101186.17</v>
      </c>
      <c r="GA608" s="12">
        <f>FQ608-FR608</f>
        <v>0</v>
      </c>
      <c r="GB608" s="12">
        <f>ROUND(SUMIF(AA579:AA606,"=55944370",GX579:GX606),2)</f>
        <v>0</v>
      </c>
      <c r="GC608" s="12">
        <f>ROUND(SUMIF(AA579:AA606,"=55944370",GY579:GY606),2)</f>
        <v>0</v>
      </c>
      <c r="GD608" s="12">
        <f>ROUND(SUMIF(AA579:AA606,"=55944370",GZ579:GZ606),2)</f>
        <v>0</v>
      </c>
      <c r="GE608" s="12">
        <f>ROUND(SUMIF(AA579:AA606,"=55944370",HD579:HD606),2)</f>
        <v>0</v>
      </c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>
        <v>0</v>
      </c>
    </row>
    <row r="610" spans="1:28" ht="13" x14ac:dyDescent="0.3">
      <c r="A610" s="13">
        <v>50</v>
      </c>
      <c r="B610" s="13">
        <v>0</v>
      </c>
      <c r="C610" s="13">
        <v>0</v>
      </c>
      <c r="D610" s="13">
        <v>1</v>
      </c>
      <c r="E610" s="13">
        <v>201</v>
      </c>
      <c r="F610" s="13">
        <f>ROUND(Source!O608,O610)</f>
        <v>17375.86</v>
      </c>
      <c r="G610" s="13" t="s">
        <v>151</v>
      </c>
      <c r="H610" s="13" t="s">
        <v>152</v>
      </c>
      <c r="I610" s="13"/>
      <c r="J610" s="13"/>
      <c r="K610" s="13">
        <v>201</v>
      </c>
      <c r="L610" s="13">
        <v>1</v>
      </c>
      <c r="M610" s="13">
        <v>3</v>
      </c>
      <c r="N610" s="13" t="s">
        <v>3</v>
      </c>
      <c r="O610" s="13">
        <v>2</v>
      </c>
      <c r="P610" s="13">
        <f>ROUND(Source!DG608,O610)</f>
        <v>109534.37</v>
      </c>
      <c r="Q610" s="13"/>
      <c r="R610" s="13"/>
      <c r="S610" s="13"/>
      <c r="T610" s="13"/>
      <c r="U610" s="13"/>
      <c r="V610" s="13"/>
      <c r="W610" s="13">
        <v>17375.86</v>
      </c>
      <c r="X610" s="13">
        <v>1</v>
      </c>
      <c r="Y610" s="13">
        <v>17375.86</v>
      </c>
      <c r="Z610" s="13">
        <v>109534.37</v>
      </c>
      <c r="AA610" s="13">
        <v>1</v>
      </c>
      <c r="AB610" s="13">
        <v>109534.37</v>
      </c>
    </row>
    <row r="611" spans="1:28" ht="13" x14ac:dyDescent="0.3">
      <c r="A611" s="13">
        <v>50</v>
      </c>
      <c r="B611" s="13">
        <v>0</v>
      </c>
      <c r="C611" s="13">
        <v>0</v>
      </c>
      <c r="D611" s="13">
        <v>1</v>
      </c>
      <c r="E611" s="13">
        <v>202</v>
      </c>
      <c r="F611" s="13">
        <f>ROUND(Source!P608,O611)</f>
        <v>17224.18</v>
      </c>
      <c r="G611" s="13" t="s">
        <v>153</v>
      </c>
      <c r="H611" s="13" t="s">
        <v>154</v>
      </c>
      <c r="I611" s="13"/>
      <c r="J611" s="13"/>
      <c r="K611" s="13">
        <v>202</v>
      </c>
      <c r="L611" s="13">
        <v>2</v>
      </c>
      <c r="M611" s="13">
        <v>3</v>
      </c>
      <c r="N611" s="13" t="s">
        <v>3</v>
      </c>
      <c r="O611" s="13">
        <v>2</v>
      </c>
      <c r="P611" s="13">
        <f>ROUND(Source!DH608,O611)</f>
        <v>101186.17</v>
      </c>
      <c r="Q611" s="13"/>
      <c r="R611" s="13"/>
      <c r="S611" s="13"/>
      <c r="T611" s="13"/>
      <c r="U611" s="13"/>
      <c r="V611" s="13"/>
      <c r="W611" s="13">
        <v>17224.18</v>
      </c>
      <c r="X611" s="13">
        <v>1</v>
      </c>
      <c r="Y611" s="13">
        <v>17224.18</v>
      </c>
      <c r="Z611" s="13">
        <v>101186.17</v>
      </c>
      <c r="AA611" s="13">
        <v>1</v>
      </c>
      <c r="AB611" s="13">
        <v>101186.17</v>
      </c>
    </row>
    <row r="612" spans="1:28" ht="13" x14ac:dyDescent="0.3">
      <c r="A612" s="13">
        <v>50</v>
      </c>
      <c r="B612" s="13">
        <v>0</v>
      </c>
      <c r="C612" s="13">
        <v>0</v>
      </c>
      <c r="D612" s="13">
        <v>1</v>
      </c>
      <c r="E612" s="13">
        <v>222</v>
      </c>
      <c r="F612" s="13">
        <f>ROUND(Source!AO608,O612)</f>
        <v>0</v>
      </c>
      <c r="G612" s="13" t="s">
        <v>155</v>
      </c>
      <c r="H612" s="13" t="s">
        <v>156</v>
      </c>
      <c r="I612" s="13"/>
      <c r="J612" s="13"/>
      <c r="K612" s="13">
        <v>222</v>
      </c>
      <c r="L612" s="13">
        <v>3</v>
      </c>
      <c r="M612" s="13">
        <v>3</v>
      </c>
      <c r="N612" s="13" t="s">
        <v>3</v>
      </c>
      <c r="O612" s="13">
        <v>2</v>
      </c>
      <c r="P612" s="13">
        <f>ROUND(Source!EG608,O612)</f>
        <v>0</v>
      </c>
      <c r="Q612" s="13"/>
      <c r="R612" s="13"/>
      <c r="S612" s="13"/>
      <c r="T612" s="13"/>
      <c r="U612" s="13"/>
      <c r="V612" s="13"/>
      <c r="W612" s="13">
        <v>0</v>
      </c>
      <c r="X612" s="13">
        <v>1</v>
      </c>
      <c r="Y612" s="13">
        <v>0</v>
      </c>
      <c r="Z612" s="13">
        <v>0</v>
      </c>
      <c r="AA612" s="13">
        <v>1</v>
      </c>
      <c r="AB612" s="13">
        <v>0</v>
      </c>
    </row>
    <row r="613" spans="1:28" ht="13" x14ac:dyDescent="0.3">
      <c r="A613" s="13">
        <v>50</v>
      </c>
      <c r="B613" s="13">
        <v>0</v>
      </c>
      <c r="C613" s="13">
        <v>0</v>
      </c>
      <c r="D613" s="13">
        <v>1</v>
      </c>
      <c r="E613" s="13">
        <v>225</v>
      </c>
      <c r="F613" s="13">
        <f>ROUND(Source!AV608,O613)</f>
        <v>17224.18</v>
      </c>
      <c r="G613" s="13" t="s">
        <v>157</v>
      </c>
      <c r="H613" s="13" t="s">
        <v>158</v>
      </c>
      <c r="I613" s="13"/>
      <c r="J613" s="13"/>
      <c r="K613" s="13">
        <v>225</v>
      </c>
      <c r="L613" s="13">
        <v>4</v>
      </c>
      <c r="M613" s="13">
        <v>3</v>
      </c>
      <c r="N613" s="13" t="s">
        <v>3</v>
      </c>
      <c r="O613" s="13">
        <v>2</v>
      </c>
      <c r="P613" s="13">
        <f>ROUND(Source!EN608,O613)</f>
        <v>101186.17</v>
      </c>
      <c r="Q613" s="13"/>
      <c r="R613" s="13"/>
      <c r="S613" s="13"/>
      <c r="T613" s="13"/>
      <c r="U613" s="13"/>
      <c r="V613" s="13"/>
      <c r="W613" s="13">
        <v>17224.18</v>
      </c>
      <c r="X613" s="13">
        <v>1</v>
      </c>
      <c r="Y613" s="13">
        <v>17224.18</v>
      </c>
      <c r="Z613" s="13">
        <v>101186.17</v>
      </c>
      <c r="AA613" s="13">
        <v>1</v>
      </c>
      <c r="AB613" s="13">
        <v>101186.17</v>
      </c>
    </row>
    <row r="614" spans="1:28" ht="13" x14ac:dyDescent="0.3">
      <c r="A614" s="13">
        <v>50</v>
      </c>
      <c r="B614" s="13">
        <v>0</v>
      </c>
      <c r="C614" s="13">
        <v>0</v>
      </c>
      <c r="D614" s="13">
        <v>1</v>
      </c>
      <c r="E614" s="13">
        <v>226</v>
      </c>
      <c r="F614" s="13">
        <f>ROUND(Source!AW608,O614)</f>
        <v>17224.18</v>
      </c>
      <c r="G614" s="13" t="s">
        <v>159</v>
      </c>
      <c r="H614" s="13" t="s">
        <v>160</v>
      </c>
      <c r="I614" s="13"/>
      <c r="J614" s="13"/>
      <c r="K614" s="13">
        <v>226</v>
      </c>
      <c r="L614" s="13">
        <v>5</v>
      </c>
      <c r="M614" s="13">
        <v>3</v>
      </c>
      <c r="N614" s="13" t="s">
        <v>3</v>
      </c>
      <c r="O614" s="13">
        <v>2</v>
      </c>
      <c r="P614" s="13">
        <f>ROUND(Source!EO608,O614)</f>
        <v>101186.17</v>
      </c>
      <c r="Q614" s="13"/>
      <c r="R614" s="13"/>
      <c r="S614" s="13"/>
      <c r="T614" s="13"/>
      <c r="U614" s="13"/>
      <c r="V614" s="13"/>
      <c r="W614" s="13">
        <v>17224.18</v>
      </c>
      <c r="X614" s="13">
        <v>1</v>
      </c>
      <c r="Y614" s="13">
        <v>17224.18</v>
      </c>
      <c r="Z614" s="13">
        <v>101186.17</v>
      </c>
      <c r="AA614" s="13">
        <v>1</v>
      </c>
      <c r="AB614" s="13">
        <v>101186.17</v>
      </c>
    </row>
    <row r="615" spans="1:28" ht="13" x14ac:dyDescent="0.3">
      <c r="A615" s="13">
        <v>50</v>
      </c>
      <c r="B615" s="13">
        <v>0</v>
      </c>
      <c r="C615" s="13">
        <v>0</v>
      </c>
      <c r="D615" s="13">
        <v>1</v>
      </c>
      <c r="E615" s="13">
        <v>227</v>
      </c>
      <c r="F615" s="13">
        <f>ROUND(Source!AX608,O615)</f>
        <v>0</v>
      </c>
      <c r="G615" s="13" t="s">
        <v>161</v>
      </c>
      <c r="H615" s="13" t="s">
        <v>162</v>
      </c>
      <c r="I615" s="13"/>
      <c r="J615" s="13"/>
      <c r="K615" s="13">
        <v>227</v>
      </c>
      <c r="L615" s="13">
        <v>6</v>
      </c>
      <c r="M615" s="13">
        <v>3</v>
      </c>
      <c r="N615" s="13" t="s">
        <v>3</v>
      </c>
      <c r="O615" s="13">
        <v>2</v>
      </c>
      <c r="P615" s="13">
        <f>ROUND(Source!EP608,O615)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28" ht="13" x14ac:dyDescent="0.3">
      <c r="A616" s="13">
        <v>50</v>
      </c>
      <c r="B616" s="13">
        <v>0</v>
      </c>
      <c r="C616" s="13">
        <v>0</v>
      </c>
      <c r="D616" s="13">
        <v>1</v>
      </c>
      <c r="E616" s="13">
        <v>228</v>
      </c>
      <c r="F616" s="13">
        <f>ROUND(Source!AY608,O616)</f>
        <v>17224.18</v>
      </c>
      <c r="G616" s="13" t="s">
        <v>163</v>
      </c>
      <c r="H616" s="13" t="s">
        <v>164</v>
      </c>
      <c r="I616" s="13"/>
      <c r="J616" s="13"/>
      <c r="K616" s="13">
        <v>228</v>
      </c>
      <c r="L616" s="13">
        <v>7</v>
      </c>
      <c r="M616" s="13">
        <v>3</v>
      </c>
      <c r="N616" s="13" t="s">
        <v>3</v>
      </c>
      <c r="O616" s="13">
        <v>2</v>
      </c>
      <c r="P616" s="13">
        <f>ROUND(Source!EQ608,O616)</f>
        <v>101186.17</v>
      </c>
      <c r="Q616" s="13"/>
      <c r="R616" s="13"/>
      <c r="S616" s="13"/>
      <c r="T616" s="13"/>
      <c r="U616" s="13"/>
      <c r="V616" s="13"/>
      <c r="W616" s="13">
        <v>17224.18</v>
      </c>
      <c r="X616" s="13">
        <v>1</v>
      </c>
      <c r="Y616" s="13">
        <v>17224.18</v>
      </c>
      <c r="Z616" s="13">
        <v>101186.17</v>
      </c>
      <c r="AA616" s="13">
        <v>1</v>
      </c>
      <c r="AB616" s="13">
        <v>101186.17</v>
      </c>
    </row>
    <row r="617" spans="1:28" ht="13" x14ac:dyDescent="0.3">
      <c r="A617" s="13">
        <v>50</v>
      </c>
      <c r="B617" s="13">
        <v>0</v>
      </c>
      <c r="C617" s="13">
        <v>0</v>
      </c>
      <c r="D617" s="13">
        <v>1</v>
      </c>
      <c r="E617" s="13">
        <v>216</v>
      </c>
      <c r="F617" s="13">
        <f>ROUND(Source!AP608,O617)</f>
        <v>0</v>
      </c>
      <c r="G617" s="13" t="s">
        <v>165</v>
      </c>
      <c r="H617" s="13" t="s">
        <v>166</v>
      </c>
      <c r="I617" s="13"/>
      <c r="J617" s="13"/>
      <c r="K617" s="13">
        <v>216</v>
      </c>
      <c r="L617" s="13">
        <v>8</v>
      </c>
      <c r="M617" s="13">
        <v>3</v>
      </c>
      <c r="N617" s="13" t="s">
        <v>3</v>
      </c>
      <c r="O617" s="13">
        <v>2</v>
      </c>
      <c r="P617" s="13">
        <f>ROUND(Source!EH608,O617)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28" ht="13" x14ac:dyDescent="0.3">
      <c r="A618" s="13">
        <v>50</v>
      </c>
      <c r="B618" s="13">
        <v>0</v>
      </c>
      <c r="C618" s="13">
        <v>0</v>
      </c>
      <c r="D618" s="13">
        <v>1</v>
      </c>
      <c r="E618" s="13">
        <v>223</v>
      </c>
      <c r="F618" s="13">
        <f>ROUND(Source!AQ608,O618)</f>
        <v>0</v>
      </c>
      <c r="G618" s="13" t="s">
        <v>167</v>
      </c>
      <c r="H618" s="13" t="s">
        <v>168</v>
      </c>
      <c r="I618" s="13"/>
      <c r="J618" s="13"/>
      <c r="K618" s="13">
        <v>223</v>
      </c>
      <c r="L618" s="13">
        <v>9</v>
      </c>
      <c r="M618" s="13">
        <v>3</v>
      </c>
      <c r="N618" s="13" t="s">
        <v>3</v>
      </c>
      <c r="O618" s="13">
        <v>2</v>
      </c>
      <c r="P618" s="13">
        <f>ROUND(Source!EI608,O618)</f>
        <v>0</v>
      </c>
      <c r="Q618" s="13"/>
      <c r="R618" s="13"/>
      <c r="S618" s="13"/>
      <c r="T618" s="13"/>
      <c r="U618" s="13"/>
      <c r="V618" s="13"/>
      <c r="W618" s="13">
        <v>0</v>
      </c>
      <c r="X618" s="13">
        <v>1</v>
      </c>
      <c r="Y618" s="13">
        <v>0</v>
      </c>
      <c r="Z618" s="13">
        <v>0</v>
      </c>
      <c r="AA618" s="13">
        <v>1</v>
      </c>
      <c r="AB618" s="13">
        <v>0</v>
      </c>
    </row>
    <row r="619" spans="1:28" ht="13" x14ac:dyDescent="0.3">
      <c r="A619" s="13">
        <v>50</v>
      </c>
      <c r="B619" s="13">
        <v>0</v>
      </c>
      <c r="C619" s="13">
        <v>0</v>
      </c>
      <c r="D619" s="13">
        <v>1</v>
      </c>
      <c r="E619" s="13">
        <v>229</v>
      </c>
      <c r="F619" s="13">
        <f>ROUND(Source!AZ608,O619)</f>
        <v>0</v>
      </c>
      <c r="G619" s="13" t="s">
        <v>169</v>
      </c>
      <c r="H619" s="13" t="s">
        <v>170</v>
      </c>
      <c r="I619" s="13"/>
      <c r="J619" s="13"/>
      <c r="K619" s="13">
        <v>229</v>
      </c>
      <c r="L619" s="13">
        <v>10</v>
      </c>
      <c r="M619" s="13">
        <v>3</v>
      </c>
      <c r="N619" s="13" t="s">
        <v>3</v>
      </c>
      <c r="O619" s="13">
        <v>2</v>
      </c>
      <c r="P619" s="13">
        <f>ROUND(Source!ER608,O619)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28" ht="13" x14ac:dyDescent="0.3">
      <c r="A620" s="13">
        <v>50</v>
      </c>
      <c r="B620" s="13">
        <v>0</v>
      </c>
      <c r="C620" s="13">
        <v>0</v>
      </c>
      <c r="D620" s="13">
        <v>1</v>
      </c>
      <c r="E620" s="13">
        <v>203</v>
      </c>
      <c r="F620" s="13">
        <f>ROUND(Source!Q608,O620)</f>
        <v>5.0599999999999996</v>
      </c>
      <c r="G620" s="13" t="s">
        <v>171</v>
      </c>
      <c r="H620" s="13" t="s">
        <v>172</v>
      </c>
      <c r="I620" s="13"/>
      <c r="J620" s="13"/>
      <c r="K620" s="13">
        <v>203</v>
      </c>
      <c r="L620" s="13">
        <v>11</v>
      </c>
      <c r="M620" s="13">
        <v>3</v>
      </c>
      <c r="N620" s="13" t="s">
        <v>3</v>
      </c>
      <c r="O620" s="13">
        <v>2</v>
      </c>
      <c r="P620" s="13">
        <f>ROUND(Source!DI608,O620)</f>
        <v>86.16</v>
      </c>
      <c r="Q620" s="13"/>
      <c r="R620" s="13"/>
      <c r="S620" s="13"/>
      <c r="T620" s="13"/>
      <c r="U620" s="13"/>
      <c r="V620" s="13"/>
      <c r="W620" s="13">
        <v>5.0599999999999996</v>
      </c>
      <c r="X620" s="13">
        <v>1</v>
      </c>
      <c r="Y620" s="13">
        <v>5.0599999999999996</v>
      </c>
      <c r="Z620" s="13">
        <v>86.16</v>
      </c>
      <c r="AA620" s="13">
        <v>1</v>
      </c>
      <c r="AB620" s="13">
        <v>86.16</v>
      </c>
    </row>
    <row r="621" spans="1:28" ht="13" x14ac:dyDescent="0.3">
      <c r="A621" s="13">
        <v>50</v>
      </c>
      <c r="B621" s="13">
        <v>0</v>
      </c>
      <c r="C621" s="13">
        <v>0</v>
      </c>
      <c r="D621" s="13">
        <v>1</v>
      </c>
      <c r="E621" s="13">
        <v>231</v>
      </c>
      <c r="F621" s="13">
        <f>ROUND(Source!BB608,O621)</f>
        <v>0</v>
      </c>
      <c r="G621" s="13" t="s">
        <v>173</v>
      </c>
      <c r="H621" s="13" t="s">
        <v>174</v>
      </c>
      <c r="I621" s="13"/>
      <c r="J621" s="13"/>
      <c r="K621" s="13">
        <v>231</v>
      </c>
      <c r="L621" s="13">
        <v>12</v>
      </c>
      <c r="M621" s="13">
        <v>3</v>
      </c>
      <c r="N621" s="13" t="s">
        <v>3</v>
      </c>
      <c r="O621" s="13">
        <v>2</v>
      </c>
      <c r="P621" s="13">
        <f>ROUND(Source!ET608,O621)</f>
        <v>0</v>
      </c>
      <c r="Q621" s="13"/>
      <c r="R621" s="13"/>
      <c r="S621" s="13"/>
      <c r="T621" s="13"/>
      <c r="U621" s="13"/>
      <c r="V621" s="13"/>
      <c r="W621" s="13">
        <v>0</v>
      </c>
      <c r="X621" s="13">
        <v>1</v>
      </c>
      <c r="Y621" s="13">
        <v>0</v>
      </c>
      <c r="Z621" s="13">
        <v>0</v>
      </c>
      <c r="AA621" s="13">
        <v>1</v>
      </c>
      <c r="AB621" s="13">
        <v>0</v>
      </c>
    </row>
    <row r="622" spans="1:28" ht="13" x14ac:dyDescent="0.3">
      <c r="A622" s="13">
        <v>50</v>
      </c>
      <c r="B622" s="13">
        <v>0</v>
      </c>
      <c r="C622" s="13">
        <v>0</v>
      </c>
      <c r="D622" s="13">
        <v>1</v>
      </c>
      <c r="E622" s="13">
        <v>204</v>
      </c>
      <c r="F622" s="13">
        <f>ROUND(Source!R608,O622)</f>
        <v>0.73</v>
      </c>
      <c r="G622" s="13" t="s">
        <v>175</v>
      </c>
      <c r="H622" s="13" t="s">
        <v>176</v>
      </c>
      <c r="I622" s="13"/>
      <c r="J622" s="13"/>
      <c r="K622" s="13">
        <v>204</v>
      </c>
      <c r="L622" s="13">
        <v>13</v>
      </c>
      <c r="M622" s="13">
        <v>3</v>
      </c>
      <c r="N622" s="13" t="s">
        <v>3</v>
      </c>
      <c r="O622" s="13">
        <v>2</v>
      </c>
      <c r="P622" s="13">
        <f>ROUND(Source!DJ608,O622)</f>
        <v>41.14</v>
      </c>
      <c r="Q622" s="13"/>
      <c r="R622" s="13"/>
      <c r="S622" s="13"/>
      <c r="T622" s="13"/>
      <c r="U622" s="13"/>
      <c r="V622" s="13"/>
      <c r="W622" s="13">
        <v>0.73</v>
      </c>
      <c r="X622" s="13">
        <v>1</v>
      </c>
      <c r="Y622" s="13">
        <v>0.73</v>
      </c>
      <c r="Z622" s="13">
        <v>41.14</v>
      </c>
      <c r="AA622" s="13">
        <v>1</v>
      </c>
      <c r="AB622" s="13">
        <v>41.14</v>
      </c>
    </row>
    <row r="623" spans="1:28" ht="13" x14ac:dyDescent="0.3">
      <c r="A623" s="13">
        <v>50</v>
      </c>
      <c r="B623" s="13">
        <v>0</v>
      </c>
      <c r="C623" s="13">
        <v>0</v>
      </c>
      <c r="D623" s="13">
        <v>1</v>
      </c>
      <c r="E623" s="13">
        <v>205</v>
      </c>
      <c r="F623" s="13">
        <f>ROUND(Source!S608,O623)</f>
        <v>146.62</v>
      </c>
      <c r="G623" s="13" t="s">
        <v>177</v>
      </c>
      <c r="H623" s="13" t="s">
        <v>178</v>
      </c>
      <c r="I623" s="13"/>
      <c r="J623" s="13"/>
      <c r="K623" s="13">
        <v>205</v>
      </c>
      <c r="L623" s="13">
        <v>14</v>
      </c>
      <c r="M623" s="13">
        <v>3</v>
      </c>
      <c r="N623" s="13" t="s">
        <v>3</v>
      </c>
      <c r="O623" s="13">
        <v>2</v>
      </c>
      <c r="P623" s="13">
        <f>ROUND(Source!DK608,O623)</f>
        <v>8262.0400000000009</v>
      </c>
      <c r="Q623" s="13"/>
      <c r="R623" s="13"/>
      <c r="S623" s="13"/>
      <c r="T623" s="13"/>
      <c r="U623" s="13"/>
      <c r="V623" s="13"/>
      <c r="W623" s="13">
        <v>146.62</v>
      </c>
      <c r="X623" s="13">
        <v>1</v>
      </c>
      <c r="Y623" s="13">
        <v>146.62</v>
      </c>
      <c r="Z623" s="13">
        <v>8262.0400000000009</v>
      </c>
      <c r="AA623" s="13">
        <v>1</v>
      </c>
      <c r="AB623" s="13">
        <v>8262.0400000000009</v>
      </c>
    </row>
    <row r="624" spans="1:28" ht="13" x14ac:dyDescent="0.3">
      <c r="A624" s="13">
        <v>50</v>
      </c>
      <c r="B624" s="13">
        <v>0</v>
      </c>
      <c r="C624" s="13">
        <v>0</v>
      </c>
      <c r="D624" s="13">
        <v>1</v>
      </c>
      <c r="E624" s="13">
        <v>232</v>
      </c>
      <c r="F624" s="13">
        <f>ROUND(Source!BC608,O624)</f>
        <v>0</v>
      </c>
      <c r="G624" s="13" t="s">
        <v>179</v>
      </c>
      <c r="H624" s="13" t="s">
        <v>180</v>
      </c>
      <c r="I624" s="13"/>
      <c r="J624" s="13"/>
      <c r="K624" s="13">
        <v>232</v>
      </c>
      <c r="L624" s="13">
        <v>15</v>
      </c>
      <c r="M624" s="13">
        <v>3</v>
      </c>
      <c r="N624" s="13" t="s">
        <v>3</v>
      </c>
      <c r="O624" s="13">
        <v>2</v>
      </c>
      <c r="P624" s="13">
        <f>ROUND(Source!EU608,O624)</f>
        <v>0</v>
      </c>
      <c r="Q624" s="13"/>
      <c r="R624" s="13"/>
      <c r="S624" s="13"/>
      <c r="T624" s="13"/>
      <c r="U624" s="13"/>
      <c r="V624" s="13"/>
      <c r="W624" s="13">
        <v>0</v>
      </c>
      <c r="X624" s="13">
        <v>1</v>
      </c>
      <c r="Y624" s="13">
        <v>0</v>
      </c>
      <c r="Z624" s="13">
        <v>0</v>
      </c>
      <c r="AA624" s="13">
        <v>1</v>
      </c>
      <c r="AB624" s="13">
        <v>0</v>
      </c>
    </row>
    <row r="625" spans="1:206" ht="13" x14ac:dyDescent="0.3">
      <c r="A625" s="13">
        <v>50</v>
      </c>
      <c r="B625" s="13">
        <v>0</v>
      </c>
      <c r="C625" s="13">
        <v>0</v>
      </c>
      <c r="D625" s="13">
        <v>1</v>
      </c>
      <c r="E625" s="13">
        <v>214</v>
      </c>
      <c r="F625" s="13">
        <f>ROUND(Source!AS608,O625)</f>
        <v>0</v>
      </c>
      <c r="G625" s="13" t="s">
        <v>181</v>
      </c>
      <c r="H625" s="13" t="s">
        <v>182</v>
      </c>
      <c r="I625" s="13"/>
      <c r="J625" s="13"/>
      <c r="K625" s="13">
        <v>214</v>
      </c>
      <c r="L625" s="13">
        <v>16</v>
      </c>
      <c r="M625" s="13">
        <v>3</v>
      </c>
      <c r="N625" s="13" t="s">
        <v>3</v>
      </c>
      <c r="O625" s="13">
        <v>2</v>
      </c>
      <c r="P625" s="13">
        <f>ROUND(Source!EK608,O625)</f>
        <v>0</v>
      </c>
      <c r="Q625" s="13"/>
      <c r="R625" s="13"/>
      <c r="S625" s="13"/>
      <c r="T625" s="13"/>
      <c r="U625" s="13"/>
      <c r="V625" s="13"/>
      <c r="W625" s="13">
        <v>0</v>
      </c>
      <c r="X625" s="13">
        <v>1</v>
      </c>
      <c r="Y625" s="13">
        <v>0</v>
      </c>
      <c r="Z625" s="13">
        <v>0</v>
      </c>
      <c r="AA625" s="13">
        <v>1</v>
      </c>
      <c r="AB625" s="13">
        <v>0</v>
      </c>
    </row>
    <row r="626" spans="1:206" ht="13" x14ac:dyDescent="0.3">
      <c r="A626" s="13">
        <v>50</v>
      </c>
      <c r="B626" s="13">
        <v>0</v>
      </c>
      <c r="C626" s="13">
        <v>0</v>
      </c>
      <c r="D626" s="13">
        <v>1</v>
      </c>
      <c r="E626" s="13">
        <v>215</v>
      </c>
      <c r="F626" s="13">
        <f>ROUND(Source!AT608,O626)</f>
        <v>17593.939999999999</v>
      </c>
      <c r="G626" s="13" t="s">
        <v>183</v>
      </c>
      <c r="H626" s="13" t="s">
        <v>184</v>
      </c>
      <c r="I626" s="13"/>
      <c r="J626" s="13"/>
      <c r="K626" s="13">
        <v>215</v>
      </c>
      <c r="L626" s="13">
        <v>17</v>
      </c>
      <c r="M626" s="13">
        <v>3</v>
      </c>
      <c r="N626" s="13" t="s">
        <v>3</v>
      </c>
      <c r="O626" s="13">
        <v>2</v>
      </c>
      <c r="P626" s="13">
        <f>ROUND(Source!EL608,O626)</f>
        <v>121823.07</v>
      </c>
      <c r="Q626" s="13"/>
      <c r="R626" s="13"/>
      <c r="S626" s="13"/>
      <c r="T626" s="13"/>
      <c r="U626" s="13"/>
      <c r="V626" s="13"/>
      <c r="W626" s="13">
        <v>17593.939999999999</v>
      </c>
      <c r="X626" s="13">
        <v>1</v>
      </c>
      <c r="Y626" s="13">
        <v>17593.939999999999</v>
      </c>
      <c r="Z626" s="13">
        <v>121823.07</v>
      </c>
      <c r="AA626" s="13">
        <v>1</v>
      </c>
      <c r="AB626" s="13">
        <v>121823.07</v>
      </c>
    </row>
    <row r="627" spans="1:206" ht="13" x14ac:dyDescent="0.3">
      <c r="A627" s="13">
        <v>50</v>
      </c>
      <c r="B627" s="13">
        <v>0</v>
      </c>
      <c r="C627" s="13">
        <v>0</v>
      </c>
      <c r="D627" s="13">
        <v>1</v>
      </c>
      <c r="E627" s="13">
        <v>217</v>
      </c>
      <c r="F627" s="13">
        <f>ROUND(Source!AU608,O627)</f>
        <v>0</v>
      </c>
      <c r="G627" s="13" t="s">
        <v>185</v>
      </c>
      <c r="H627" s="13" t="s">
        <v>186</v>
      </c>
      <c r="I627" s="13"/>
      <c r="J627" s="13"/>
      <c r="K627" s="13">
        <v>217</v>
      </c>
      <c r="L627" s="13">
        <v>18</v>
      </c>
      <c r="M627" s="13">
        <v>3</v>
      </c>
      <c r="N627" s="13" t="s">
        <v>3</v>
      </c>
      <c r="O627" s="13">
        <v>2</v>
      </c>
      <c r="P627" s="13">
        <f>ROUND(Source!EM608,O627)</f>
        <v>0</v>
      </c>
      <c r="Q627" s="13"/>
      <c r="R627" s="13"/>
      <c r="S627" s="13"/>
      <c r="T627" s="13"/>
      <c r="U627" s="13"/>
      <c r="V627" s="13"/>
      <c r="W627" s="13">
        <v>0</v>
      </c>
      <c r="X627" s="13">
        <v>1</v>
      </c>
      <c r="Y627" s="13">
        <v>0</v>
      </c>
      <c r="Z627" s="13">
        <v>0</v>
      </c>
      <c r="AA627" s="13">
        <v>1</v>
      </c>
      <c r="AB627" s="13">
        <v>0</v>
      </c>
    </row>
    <row r="628" spans="1:206" ht="13" x14ac:dyDescent="0.3">
      <c r="A628" s="13">
        <v>50</v>
      </c>
      <c r="B628" s="13">
        <v>0</v>
      </c>
      <c r="C628" s="13">
        <v>0</v>
      </c>
      <c r="D628" s="13">
        <v>1</v>
      </c>
      <c r="E628" s="13">
        <v>230</v>
      </c>
      <c r="F628" s="13">
        <f>ROUND(Source!BA608,O628)</f>
        <v>0</v>
      </c>
      <c r="G628" s="13" t="s">
        <v>187</v>
      </c>
      <c r="H628" s="13" t="s">
        <v>188</v>
      </c>
      <c r="I628" s="13"/>
      <c r="J628" s="13"/>
      <c r="K628" s="13">
        <v>230</v>
      </c>
      <c r="L628" s="13">
        <v>19</v>
      </c>
      <c r="M628" s="13">
        <v>3</v>
      </c>
      <c r="N628" s="13" t="s">
        <v>3</v>
      </c>
      <c r="O628" s="13">
        <v>2</v>
      </c>
      <c r="P628" s="13">
        <f>ROUND(Source!ES608,O628)</f>
        <v>0</v>
      </c>
      <c r="Q628" s="13"/>
      <c r="R628" s="13"/>
      <c r="S628" s="13"/>
      <c r="T628" s="13"/>
      <c r="U628" s="13"/>
      <c r="V628" s="13"/>
      <c r="W628" s="13">
        <v>0</v>
      </c>
      <c r="X628" s="13">
        <v>1</v>
      </c>
      <c r="Y628" s="13">
        <v>0</v>
      </c>
      <c r="Z628" s="13">
        <v>0</v>
      </c>
      <c r="AA628" s="13">
        <v>1</v>
      </c>
      <c r="AB628" s="13">
        <v>0</v>
      </c>
    </row>
    <row r="629" spans="1:206" ht="13" x14ac:dyDescent="0.3">
      <c r="A629" s="13">
        <v>50</v>
      </c>
      <c r="B629" s="13">
        <v>0</v>
      </c>
      <c r="C629" s="13">
        <v>0</v>
      </c>
      <c r="D629" s="13">
        <v>1</v>
      </c>
      <c r="E629" s="13">
        <v>206</v>
      </c>
      <c r="F629" s="13">
        <f>ROUND(Source!T608,O629)</f>
        <v>0</v>
      </c>
      <c r="G629" s="13" t="s">
        <v>189</v>
      </c>
      <c r="H629" s="13" t="s">
        <v>190</v>
      </c>
      <c r="I629" s="13"/>
      <c r="J629" s="13"/>
      <c r="K629" s="13">
        <v>206</v>
      </c>
      <c r="L629" s="13">
        <v>20</v>
      </c>
      <c r="M629" s="13">
        <v>3</v>
      </c>
      <c r="N629" s="13" t="s">
        <v>3</v>
      </c>
      <c r="O629" s="13">
        <v>2</v>
      </c>
      <c r="P629" s="13">
        <f>ROUND(Source!DL608,O629)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06" ht="13" x14ac:dyDescent="0.3">
      <c r="A630" s="13">
        <v>50</v>
      </c>
      <c r="B630" s="13">
        <v>0</v>
      </c>
      <c r="C630" s="13">
        <v>0</v>
      </c>
      <c r="D630" s="13">
        <v>1</v>
      </c>
      <c r="E630" s="13">
        <v>207</v>
      </c>
      <c r="F630" s="13">
        <f>Source!U608</f>
        <v>12.882120479999999</v>
      </c>
      <c r="G630" s="13" t="s">
        <v>191</v>
      </c>
      <c r="H630" s="13" t="s">
        <v>192</v>
      </c>
      <c r="I630" s="13"/>
      <c r="J630" s="13"/>
      <c r="K630" s="13">
        <v>207</v>
      </c>
      <c r="L630" s="13">
        <v>21</v>
      </c>
      <c r="M630" s="13">
        <v>3</v>
      </c>
      <c r="N630" s="13" t="s">
        <v>3</v>
      </c>
      <c r="O630" s="13">
        <v>-1</v>
      </c>
      <c r="P630" s="13">
        <f>Source!DM608</f>
        <v>12.882120479999999</v>
      </c>
      <c r="Q630" s="13"/>
      <c r="R630" s="13"/>
      <c r="S630" s="13"/>
      <c r="T630" s="13"/>
      <c r="U630" s="13"/>
      <c r="V630" s="13"/>
      <c r="W630" s="13">
        <v>12.882120479999999</v>
      </c>
      <c r="X630" s="13">
        <v>1</v>
      </c>
      <c r="Y630" s="13">
        <v>12.882120479999999</v>
      </c>
      <c r="Z630" s="13">
        <v>12.882120479999999</v>
      </c>
      <c r="AA630" s="13">
        <v>1</v>
      </c>
      <c r="AB630" s="13">
        <v>12.882120479999999</v>
      </c>
    </row>
    <row r="631" spans="1:206" ht="13" x14ac:dyDescent="0.3">
      <c r="A631" s="13">
        <v>50</v>
      </c>
      <c r="B631" s="13">
        <v>0</v>
      </c>
      <c r="C631" s="13">
        <v>0</v>
      </c>
      <c r="D631" s="13">
        <v>1</v>
      </c>
      <c r="E631" s="13">
        <v>208</v>
      </c>
      <c r="F631" s="13">
        <f>Source!V608</f>
        <v>0</v>
      </c>
      <c r="G631" s="13" t="s">
        <v>193</v>
      </c>
      <c r="H631" s="13" t="s">
        <v>194</v>
      </c>
      <c r="I631" s="13"/>
      <c r="J631" s="13"/>
      <c r="K631" s="13">
        <v>208</v>
      </c>
      <c r="L631" s="13">
        <v>22</v>
      </c>
      <c r="M631" s="13">
        <v>3</v>
      </c>
      <c r="N631" s="13" t="s">
        <v>3</v>
      </c>
      <c r="O631" s="13">
        <v>-1</v>
      </c>
      <c r="P631" s="13">
        <f>Source!DN608</f>
        <v>0</v>
      </c>
      <c r="Q631" s="13"/>
      <c r="R631" s="13"/>
      <c r="S631" s="13"/>
      <c r="T631" s="13"/>
      <c r="U631" s="13"/>
      <c r="V631" s="13"/>
      <c r="W631" s="13">
        <v>0</v>
      </c>
      <c r="X631" s="13">
        <v>1</v>
      </c>
      <c r="Y631" s="13">
        <v>0</v>
      </c>
      <c r="Z631" s="13">
        <v>0</v>
      </c>
      <c r="AA631" s="13">
        <v>1</v>
      </c>
      <c r="AB631" s="13">
        <v>0</v>
      </c>
    </row>
    <row r="632" spans="1:206" ht="13" x14ac:dyDescent="0.3">
      <c r="A632" s="13">
        <v>50</v>
      </c>
      <c r="B632" s="13">
        <v>0</v>
      </c>
      <c r="C632" s="13">
        <v>0</v>
      </c>
      <c r="D632" s="13">
        <v>1</v>
      </c>
      <c r="E632" s="13">
        <v>209</v>
      </c>
      <c r="F632" s="13">
        <f>ROUND(Source!W608,O632)</f>
        <v>0</v>
      </c>
      <c r="G632" s="13" t="s">
        <v>195</v>
      </c>
      <c r="H632" s="13" t="s">
        <v>196</v>
      </c>
      <c r="I632" s="13"/>
      <c r="J632" s="13"/>
      <c r="K632" s="13">
        <v>209</v>
      </c>
      <c r="L632" s="13">
        <v>23</v>
      </c>
      <c r="M632" s="13">
        <v>3</v>
      </c>
      <c r="N632" s="13" t="s">
        <v>3</v>
      </c>
      <c r="O632" s="13">
        <v>2</v>
      </c>
      <c r="P632" s="13">
        <f>ROUND(Source!DO608,O632)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06" ht="13" x14ac:dyDescent="0.3">
      <c r="A633" s="13">
        <v>50</v>
      </c>
      <c r="B633" s="13">
        <v>0</v>
      </c>
      <c r="C633" s="13">
        <v>0</v>
      </c>
      <c r="D633" s="13">
        <v>1</v>
      </c>
      <c r="E633" s="13">
        <v>233</v>
      </c>
      <c r="F633" s="13">
        <f>ROUND(Source!BD608,O633)</f>
        <v>0</v>
      </c>
      <c r="G633" s="13" t="s">
        <v>197</v>
      </c>
      <c r="H633" s="13" t="s">
        <v>198</v>
      </c>
      <c r="I633" s="13"/>
      <c r="J633" s="13"/>
      <c r="K633" s="13">
        <v>233</v>
      </c>
      <c r="L633" s="13">
        <v>24</v>
      </c>
      <c r="M633" s="13">
        <v>3</v>
      </c>
      <c r="N633" s="13" t="s">
        <v>3</v>
      </c>
      <c r="O633" s="13">
        <v>2</v>
      </c>
      <c r="P633" s="13">
        <f>ROUND(Source!EV608,O633)</f>
        <v>0</v>
      </c>
      <c r="Q633" s="13"/>
      <c r="R633" s="13"/>
      <c r="S633" s="13"/>
      <c r="T633" s="13"/>
      <c r="U633" s="13"/>
      <c r="V633" s="13"/>
      <c r="W633" s="13">
        <v>0</v>
      </c>
      <c r="X633" s="13">
        <v>1</v>
      </c>
      <c r="Y633" s="13">
        <v>0</v>
      </c>
      <c r="Z633" s="13">
        <v>0</v>
      </c>
      <c r="AA633" s="13">
        <v>1</v>
      </c>
      <c r="AB633" s="13">
        <v>0</v>
      </c>
    </row>
    <row r="634" spans="1:206" ht="13" x14ac:dyDescent="0.3">
      <c r="A634" s="13">
        <v>50</v>
      </c>
      <c r="B634" s="13">
        <v>0</v>
      </c>
      <c r="C634" s="13">
        <v>0</v>
      </c>
      <c r="D634" s="13">
        <v>1</v>
      </c>
      <c r="E634" s="13">
        <v>210</v>
      </c>
      <c r="F634" s="13">
        <f>ROUND(Source!X608,O634)</f>
        <v>142.93</v>
      </c>
      <c r="G634" s="13" t="s">
        <v>199</v>
      </c>
      <c r="H634" s="13" t="s">
        <v>200</v>
      </c>
      <c r="I634" s="13"/>
      <c r="J634" s="13"/>
      <c r="K634" s="13">
        <v>210</v>
      </c>
      <c r="L634" s="13">
        <v>25</v>
      </c>
      <c r="M634" s="13">
        <v>3</v>
      </c>
      <c r="N634" s="13" t="s">
        <v>3</v>
      </c>
      <c r="O634" s="13">
        <v>2</v>
      </c>
      <c r="P634" s="13">
        <f>ROUND(Source!DP608,O634)</f>
        <v>8054.08</v>
      </c>
      <c r="Q634" s="13"/>
      <c r="R634" s="13"/>
      <c r="S634" s="13"/>
      <c r="T634" s="13"/>
      <c r="U634" s="13"/>
      <c r="V634" s="13"/>
      <c r="W634" s="13">
        <v>142.93</v>
      </c>
      <c r="X634" s="13">
        <v>1</v>
      </c>
      <c r="Y634" s="13">
        <v>142.93</v>
      </c>
      <c r="Z634" s="13">
        <v>8054.08</v>
      </c>
      <c r="AA634" s="13">
        <v>1</v>
      </c>
      <c r="AB634" s="13">
        <v>8054.08</v>
      </c>
    </row>
    <row r="635" spans="1:206" ht="13" x14ac:dyDescent="0.3">
      <c r="A635" s="13">
        <v>50</v>
      </c>
      <c r="B635" s="13">
        <v>0</v>
      </c>
      <c r="C635" s="13">
        <v>0</v>
      </c>
      <c r="D635" s="13">
        <v>1</v>
      </c>
      <c r="E635" s="13">
        <v>211</v>
      </c>
      <c r="F635" s="13">
        <f>ROUND(Source!Y608,O635)</f>
        <v>75.150000000000006</v>
      </c>
      <c r="G635" s="13" t="s">
        <v>201</v>
      </c>
      <c r="H635" s="13" t="s">
        <v>202</v>
      </c>
      <c r="I635" s="13"/>
      <c r="J635" s="13"/>
      <c r="K635" s="13">
        <v>211</v>
      </c>
      <c r="L635" s="13">
        <v>26</v>
      </c>
      <c r="M635" s="13">
        <v>3</v>
      </c>
      <c r="N635" s="13" t="s">
        <v>3</v>
      </c>
      <c r="O635" s="13">
        <v>2</v>
      </c>
      <c r="P635" s="13">
        <f>ROUND(Source!DQ608,O635)</f>
        <v>4234.62</v>
      </c>
      <c r="Q635" s="13"/>
      <c r="R635" s="13"/>
      <c r="S635" s="13"/>
      <c r="T635" s="13"/>
      <c r="U635" s="13"/>
      <c r="V635" s="13"/>
      <c r="W635" s="13">
        <v>75.150000000000006</v>
      </c>
      <c r="X635" s="13">
        <v>1</v>
      </c>
      <c r="Y635" s="13">
        <v>75.150000000000006</v>
      </c>
      <c r="Z635" s="13">
        <v>4234.62</v>
      </c>
      <c r="AA635" s="13">
        <v>1</v>
      </c>
      <c r="AB635" s="13">
        <v>4234.62</v>
      </c>
    </row>
    <row r="636" spans="1:206" ht="13" x14ac:dyDescent="0.3">
      <c r="A636" s="13">
        <v>50</v>
      </c>
      <c r="B636" s="13">
        <v>0</v>
      </c>
      <c r="C636" s="13">
        <v>0</v>
      </c>
      <c r="D636" s="13">
        <v>1</v>
      </c>
      <c r="E636" s="13">
        <v>224</v>
      </c>
      <c r="F636" s="13">
        <f>ROUND(Source!AR608,O636)</f>
        <v>17593.939999999999</v>
      </c>
      <c r="G636" s="13" t="s">
        <v>203</v>
      </c>
      <c r="H636" s="13" t="s">
        <v>204</v>
      </c>
      <c r="I636" s="13"/>
      <c r="J636" s="13"/>
      <c r="K636" s="13">
        <v>224</v>
      </c>
      <c r="L636" s="13">
        <v>27</v>
      </c>
      <c r="M636" s="13">
        <v>3</v>
      </c>
      <c r="N636" s="13" t="s">
        <v>3</v>
      </c>
      <c r="O636" s="13">
        <v>2</v>
      </c>
      <c r="P636" s="13">
        <f>ROUND(Source!EJ608,O636)</f>
        <v>121823.07</v>
      </c>
      <c r="Q636" s="13"/>
      <c r="R636" s="13"/>
      <c r="S636" s="13"/>
      <c r="T636" s="13"/>
      <c r="U636" s="13"/>
      <c r="V636" s="13"/>
      <c r="W636" s="13">
        <v>17593.939999999999</v>
      </c>
      <c r="X636" s="13">
        <v>1</v>
      </c>
      <c r="Y636" s="13">
        <v>17593.939999999999</v>
      </c>
      <c r="Z636" s="13">
        <v>121823.07</v>
      </c>
      <c r="AA636" s="13">
        <v>1</v>
      </c>
      <c r="AB636" s="13">
        <v>121823.07</v>
      </c>
    </row>
    <row r="638" spans="1:206" ht="13" x14ac:dyDescent="0.3">
      <c r="A638" s="10">
        <v>4</v>
      </c>
      <c r="B638" s="10">
        <v>1</v>
      </c>
      <c r="C638" s="10"/>
      <c r="D638" s="10">
        <f>ROW(A669)</f>
        <v>669</v>
      </c>
      <c r="E638" s="10"/>
      <c r="F638" s="10" t="s">
        <v>22</v>
      </c>
      <c r="G638" s="10" t="s">
        <v>668</v>
      </c>
      <c r="H638" s="10" t="s">
        <v>3</v>
      </c>
      <c r="I638" s="10">
        <v>0</v>
      </c>
      <c r="J638" s="10"/>
      <c r="K638" s="10">
        <v>0</v>
      </c>
      <c r="L638" s="10"/>
      <c r="M638" s="10" t="s">
        <v>3</v>
      </c>
      <c r="N638" s="10"/>
      <c r="O638" s="10"/>
      <c r="P638" s="10"/>
      <c r="Q638" s="10"/>
      <c r="R638" s="10"/>
      <c r="S638" s="10">
        <v>0</v>
      </c>
      <c r="T638" s="10">
        <v>0</v>
      </c>
      <c r="U638" s="10" t="s">
        <v>3</v>
      </c>
      <c r="V638" s="10">
        <v>2</v>
      </c>
      <c r="W638" s="10"/>
      <c r="X638" s="10"/>
      <c r="Y638" s="10"/>
      <c r="Z638" s="10"/>
      <c r="AA638" s="10"/>
      <c r="AB638" s="10" t="s">
        <v>3</v>
      </c>
      <c r="AC638" s="10" t="s">
        <v>3</v>
      </c>
      <c r="AD638" s="10" t="s">
        <v>3</v>
      </c>
      <c r="AE638" s="10" t="s">
        <v>3</v>
      </c>
      <c r="AF638" s="10" t="s">
        <v>3</v>
      </c>
      <c r="AG638" s="10" t="s">
        <v>3</v>
      </c>
      <c r="AH638" s="10"/>
      <c r="AI638" s="10"/>
      <c r="AJ638" s="10"/>
      <c r="AK638" s="10"/>
      <c r="AL638" s="10"/>
      <c r="AM638" s="10"/>
      <c r="AN638" s="10"/>
      <c r="AO638" s="10"/>
      <c r="AP638" s="10" t="s">
        <v>3</v>
      </c>
      <c r="AQ638" s="10" t="s">
        <v>3</v>
      </c>
      <c r="AR638" s="10" t="s">
        <v>3</v>
      </c>
      <c r="AS638" s="10"/>
      <c r="AT638" s="10"/>
      <c r="AU638" s="10"/>
      <c r="AV638" s="10"/>
      <c r="AW638" s="10"/>
      <c r="AX638" s="10"/>
      <c r="AY638" s="10"/>
      <c r="AZ638" s="10" t="s">
        <v>3</v>
      </c>
      <c r="BA638" s="10"/>
      <c r="BB638" s="10" t="s">
        <v>3</v>
      </c>
      <c r="BC638" s="10" t="s">
        <v>3</v>
      </c>
      <c r="BD638" s="10" t="s">
        <v>3</v>
      </c>
      <c r="BE638" s="10" t="s">
        <v>3</v>
      </c>
      <c r="BF638" s="10" t="s">
        <v>3</v>
      </c>
      <c r="BG638" s="10" t="s">
        <v>3</v>
      </c>
      <c r="BH638" s="10" t="s">
        <v>3</v>
      </c>
      <c r="BI638" s="10" t="s">
        <v>3</v>
      </c>
      <c r="BJ638" s="10" t="s">
        <v>3</v>
      </c>
      <c r="BK638" s="10" t="s">
        <v>3</v>
      </c>
      <c r="BL638" s="10" t="s">
        <v>3</v>
      </c>
      <c r="BM638" s="10" t="s">
        <v>3</v>
      </c>
      <c r="BN638" s="10" t="s">
        <v>3</v>
      </c>
      <c r="BO638" s="10" t="s">
        <v>3</v>
      </c>
      <c r="BP638" s="10" t="s">
        <v>3</v>
      </c>
      <c r="BQ638" s="10"/>
      <c r="BR638" s="10"/>
      <c r="BS638" s="10"/>
      <c r="BT638" s="10"/>
      <c r="BU638" s="10"/>
      <c r="BV638" s="10"/>
      <c r="BW638" s="10"/>
      <c r="BX638" s="10">
        <v>0</v>
      </c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>
        <v>0</v>
      </c>
    </row>
    <row r="640" spans="1:206" ht="13" x14ac:dyDescent="0.3">
      <c r="A640" s="11">
        <v>52</v>
      </c>
      <c r="B640" s="11">
        <f t="shared" ref="B640:G640" si="677">B669</f>
        <v>1</v>
      </c>
      <c r="C640" s="11">
        <f t="shared" si="677"/>
        <v>4</v>
      </c>
      <c r="D640" s="11">
        <f t="shared" si="677"/>
        <v>638</v>
      </c>
      <c r="E640" s="11">
        <f t="shared" si="677"/>
        <v>0</v>
      </c>
      <c r="F640" s="11" t="str">
        <f t="shared" si="677"/>
        <v>Новый раздел</v>
      </c>
      <c r="G640" s="11" t="str">
        <f t="shared" si="677"/>
        <v>Материалы</v>
      </c>
      <c r="H640" s="11"/>
      <c r="I640" s="11"/>
      <c r="J640" s="11"/>
      <c r="K640" s="11"/>
      <c r="L640" s="11"/>
      <c r="M640" s="11"/>
      <c r="N640" s="11"/>
      <c r="O640" s="11">
        <f t="shared" ref="O640:AT640" si="678">O669</f>
        <v>66624.850000000006</v>
      </c>
      <c r="P640" s="11">
        <f t="shared" si="678"/>
        <v>56119.79</v>
      </c>
      <c r="Q640" s="11">
        <f t="shared" si="678"/>
        <v>1561.96</v>
      </c>
      <c r="R640" s="11">
        <f t="shared" si="678"/>
        <v>262.33999999999997</v>
      </c>
      <c r="S640" s="11">
        <f t="shared" si="678"/>
        <v>8943.1</v>
      </c>
      <c r="T640" s="11">
        <f t="shared" si="678"/>
        <v>0</v>
      </c>
      <c r="U640" s="11">
        <f t="shared" si="678"/>
        <v>695.84105807999993</v>
      </c>
      <c r="V640" s="11">
        <f t="shared" si="678"/>
        <v>0</v>
      </c>
      <c r="W640" s="11">
        <f t="shared" si="678"/>
        <v>0</v>
      </c>
      <c r="X640" s="11">
        <f t="shared" si="678"/>
        <v>8929.27</v>
      </c>
      <c r="Y640" s="11">
        <f t="shared" si="678"/>
        <v>4694.7700000000004</v>
      </c>
      <c r="Z640" s="11">
        <f t="shared" si="678"/>
        <v>0</v>
      </c>
      <c r="AA640" s="11">
        <f t="shared" si="678"/>
        <v>0</v>
      </c>
      <c r="AB640" s="11">
        <f t="shared" si="678"/>
        <v>66624.850000000006</v>
      </c>
      <c r="AC640" s="11">
        <f t="shared" si="678"/>
        <v>56119.79</v>
      </c>
      <c r="AD640" s="11">
        <f t="shared" si="678"/>
        <v>1561.96</v>
      </c>
      <c r="AE640" s="11">
        <f t="shared" si="678"/>
        <v>262.33999999999997</v>
      </c>
      <c r="AF640" s="11">
        <f t="shared" si="678"/>
        <v>8943.1</v>
      </c>
      <c r="AG640" s="11">
        <f t="shared" si="678"/>
        <v>0</v>
      </c>
      <c r="AH640" s="11">
        <f t="shared" si="678"/>
        <v>695.84105807999993</v>
      </c>
      <c r="AI640" s="11">
        <f t="shared" si="678"/>
        <v>0</v>
      </c>
      <c r="AJ640" s="11">
        <f t="shared" si="678"/>
        <v>0</v>
      </c>
      <c r="AK640" s="11">
        <f t="shared" si="678"/>
        <v>8929.27</v>
      </c>
      <c r="AL640" s="11">
        <f t="shared" si="678"/>
        <v>4694.7700000000004</v>
      </c>
      <c r="AM640" s="11">
        <f t="shared" si="678"/>
        <v>0</v>
      </c>
      <c r="AN640" s="11">
        <f t="shared" si="678"/>
        <v>0</v>
      </c>
      <c r="AO640" s="11">
        <f t="shared" si="678"/>
        <v>0</v>
      </c>
      <c r="AP640" s="11">
        <f t="shared" si="678"/>
        <v>0</v>
      </c>
      <c r="AQ640" s="11">
        <f t="shared" si="678"/>
        <v>0</v>
      </c>
      <c r="AR640" s="11">
        <f t="shared" si="678"/>
        <v>80248.89</v>
      </c>
      <c r="AS640" s="11">
        <f t="shared" si="678"/>
        <v>0</v>
      </c>
      <c r="AT640" s="11">
        <f t="shared" si="678"/>
        <v>80248.89</v>
      </c>
      <c r="AU640" s="11">
        <f t="shared" ref="AU640:BZ640" si="679">AU669</f>
        <v>0</v>
      </c>
      <c r="AV640" s="11">
        <f t="shared" si="679"/>
        <v>56119.79</v>
      </c>
      <c r="AW640" s="11">
        <f t="shared" si="679"/>
        <v>56119.79</v>
      </c>
      <c r="AX640" s="11">
        <f t="shared" si="679"/>
        <v>0</v>
      </c>
      <c r="AY640" s="11">
        <f t="shared" si="679"/>
        <v>56119.79</v>
      </c>
      <c r="AZ640" s="11">
        <f t="shared" si="679"/>
        <v>0</v>
      </c>
      <c r="BA640" s="11">
        <f t="shared" si="679"/>
        <v>0</v>
      </c>
      <c r="BB640" s="11">
        <f t="shared" si="679"/>
        <v>0</v>
      </c>
      <c r="BC640" s="11">
        <f t="shared" si="679"/>
        <v>0</v>
      </c>
      <c r="BD640" s="11">
        <f t="shared" si="679"/>
        <v>0</v>
      </c>
      <c r="BE640" s="11">
        <f t="shared" si="679"/>
        <v>0</v>
      </c>
      <c r="BF640" s="11">
        <f t="shared" si="679"/>
        <v>0</v>
      </c>
      <c r="BG640" s="11">
        <f t="shared" si="679"/>
        <v>0</v>
      </c>
      <c r="BH640" s="11">
        <f t="shared" si="679"/>
        <v>0</v>
      </c>
      <c r="BI640" s="11">
        <f t="shared" si="679"/>
        <v>0</v>
      </c>
      <c r="BJ640" s="11">
        <f t="shared" si="679"/>
        <v>0</v>
      </c>
      <c r="BK640" s="11">
        <f t="shared" si="679"/>
        <v>0</v>
      </c>
      <c r="BL640" s="11">
        <f t="shared" si="679"/>
        <v>0</v>
      </c>
      <c r="BM640" s="11">
        <f t="shared" si="679"/>
        <v>0</v>
      </c>
      <c r="BN640" s="11">
        <f t="shared" si="679"/>
        <v>0</v>
      </c>
      <c r="BO640" s="11">
        <f t="shared" si="679"/>
        <v>0</v>
      </c>
      <c r="BP640" s="11">
        <f t="shared" si="679"/>
        <v>0</v>
      </c>
      <c r="BQ640" s="11">
        <f t="shared" si="679"/>
        <v>0</v>
      </c>
      <c r="BR640" s="11">
        <f t="shared" si="679"/>
        <v>0</v>
      </c>
      <c r="BS640" s="11">
        <f t="shared" si="679"/>
        <v>0</v>
      </c>
      <c r="BT640" s="11">
        <f t="shared" si="679"/>
        <v>0</v>
      </c>
      <c r="BU640" s="11">
        <f t="shared" si="679"/>
        <v>0</v>
      </c>
      <c r="BV640" s="11">
        <f t="shared" si="679"/>
        <v>0</v>
      </c>
      <c r="BW640" s="11">
        <f t="shared" si="679"/>
        <v>0</v>
      </c>
      <c r="BX640" s="11">
        <f t="shared" si="679"/>
        <v>0</v>
      </c>
      <c r="BY640" s="11">
        <f t="shared" si="679"/>
        <v>0</v>
      </c>
      <c r="BZ640" s="11">
        <f t="shared" si="679"/>
        <v>0</v>
      </c>
      <c r="CA640" s="11">
        <f t="shared" ref="CA640:DF640" si="680">CA669</f>
        <v>80248.89</v>
      </c>
      <c r="CB640" s="11">
        <f t="shared" si="680"/>
        <v>0</v>
      </c>
      <c r="CC640" s="11">
        <f t="shared" si="680"/>
        <v>80248.89</v>
      </c>
      <c r="CD640" s="11">
        <f t="shared" si="680"/>
        <v>0</v>
      </c>
      <c r="CE640" s="11">
        <f t="shared" si="680"/>
        <v>56119.79</v>
      </c>
      <c r="CF640" s="11">
        <f t="shared" si="680"/>
        <v>56119.79</v>
      </c>
      <c r="CG640" s="11">
        <f t="shared" si="680"/>
        <v>0</v>
      </c>
      <c r="CH640" s="11">
        <f t="shared" si="680"/>
        <v>56119.79</v>
      </c>
      <c r="CI640" s="11">
        <f t="shared" si="680"/>
        <v>0</v>
      </c>
      <c r="CJ640" s="11">
        <f t="shared" si="680"/>
        <v>0</v>
      </c>
      <c r="CK640" s="11">
        <f t="shared" si="680"/>
        <v>0</v>
      </c>
      <c r="CL640" s="11">
        <f t="shared" si="680"/>
        <v>0</v>
      </c>
      <c r="CM640" s="11">
        <f t="shared" si="680"/>
        <v>0</v>
      </c>
      <c r="CN640" s="11">
        <f t="shared" si="680"/>
        <v>0</v>
      </c>
      <c r="CO640" s="11">
        <f t="shared" si="680"/>
        <v>0</v>
      </c>
      <c r="CP640" s="11">
        <f t="shared" si="680"/>
        <v>0</v>
      </c>
      <c r="CQ640" s="11">
        <f t="shared" si="680"/>
        <v>0</v>
      </c>
      <c r="CR640" s="11">
        <f t="shared" si="680"/>
        <v>0</v>
      </c>
      <c r="CS640" s="11">
        <f t="shared" si="680"/>
        <v>0</v>
      </c>
      <c r="CT640" s="11">
        <f t="shared" si="680"/>
        <v>0</v>
      </c>
      <c r="CU640" s="11">
        <f t="shared" si="680"/>
        <v>0</v>
      </c>
      <c r="CV640" s="11">
        <f t="shared" si="680"/>
        <v>0</v>
      </c>
      <c r="CW640" s="11">
        <f t="shared" si="680"/>
        <v>0</v>
      </c>
      <c r="CX640" s="11">
        <f t="shared" si="680"/>
        <v>0</v>
      </c>
      <c r="CY640" s="11">
        <f t="shared" si="680"/>
        <v>0</v>
      </c>
      <c r="CZ640" s="11">
        <f t="shared" si="680"/>
        <v>0</v>
      </c>
      <c r="DA640" s="11">
        <f t="shared" si="680"/>
        <v>0</v>
      </c>
      <c r="DB640" s="11">
        <f t="shared" si="680"/>
        <v>0</v>
      </c>
      <c r="DC640" s="11">
        <f t="shared" si="680"/>
        <v>0</v>
      </c>
      <c r="DD640" s="11">
        <f t="shared" si="680"/>
        <v>0</v>
      </c>
      <c r="DE640" s="11">
        <f t="shared" si="680"/>
        <v>0</v>
      </c>
      <c r="DF640" s="11">
        <f t="shared" si="680"/>
        <v>0</v>
      </c>
      <c r="DG640" s="12">
        <f t="shared" ref="DG640:EL640" si="681">DG669</f>
        <v>1041267.06</v>
      </c>
      <c r="DH640" s="12">
        <f t="shared" si="681"/>
        <v>508296.76</v>
      </c>
      <c r="DI640" s="12">
        <f t="shared" si="681"/>
        <v>29026.62</v>
      </c>
      <c r="DJ640" s="12">
        <f t="shared" si="681"/>
        <v>14782.86</v>
      </c>
      <c r="DK640" s="12">
        <f t="shared" si="681"/>
        <v>503943.67999999999</v>
      </c>
      <c r="DL640" s="12">
        <f t="shared" si="681"/>
        <v>0</v>
      </c>
      <c r="DM640" s="12">
        <f t="shared" si="681"/>
        <v>695.84105807999993</v>
      </c>
      <c r="DN640" s="12">
        <f t="shared" si="681"/>
        <v>0</v>
      </c>
      <c r="DO640" s="12">
        <f t="shared" si="681"/>
        <v>0</v>
      </c>
      <c r="DP640" s="12">
        <f t="shared" si="681"/>
        <v>503164.74</v>
      </c>
      <c r="DQ640" s="12">
        <f t="shared" si="681"/>
        <v>264550.53999999998</v>
      </c>
      <c r="DR640" s="12">
        <f t="shared" si="681"/>
        <v>0</v>
      </c>
      <c r="DS640" s="12">
        <f t="shared" si="681"/>
        <v>0</v>
      </c>
      <c r="DT640" s="12">
        <f t="shared" si="681"/>
        <v>1041267.06</v>
      </c>
      <c r="DU640" s="12">
        <f t="shared" si="681"/>
        <v>508296.76</v>
      </c>
      <c r="DV640" s="12">
        <f t="shared" si="681"/>
        <v>29026.62</v>
      </c>
      <c r="DW640" s="12">
        <f t="shared" si="681"/>
        <v>14782.86</v>
      </c>
      <c r="DX640" s="12">
        <f t="shared" si="681"/>
        <v>503943.67999999999</v>
      </c>
      <c r="DY640" s="12">
        <f t="shared" si="681"/>
        <v>0</v>
      </c>
      <c r="DZ640" s="12">
        <f t="shared" si="681"/>
        <v>695.84105807999993</v>
      </c>
      <c r="EA640" s="12">
        <f t="shared" si="681"/>
        <v>0</v>
      </c>
      <c r="EB640" s="12">
        <f t="shared" si="681"/>
        <v>0</v>
      </c>
      <c r="EC640" s="12">
        <f t="shared" si="681"/>
        <v>503164.74</v>
      </c>
      <c r="ED640" s="12">
        <f t="shared" si="681"/>
        <v>264550.53999999998</v>
      </c>
      <c r="EE640" s="12">
        <f t="shared" si="681"/>
        <v>0</v>
      </c>
      <c r="EF640" s="12">
        <f t="shared" si="681"/>
        <v>0</v>
      </c>
      <c r="EG640" s="12">
        <f t="shared" si="681"/>
        <v>0</v>
      </c>
      <c r="EH640" s="12">
        <f t="shared" si="681"/>
        <v>0</v>
      </c>
      <c r="EI640" s="12">
        <f t="shared" si="681"/>
        <v>0</v>
      </c>
      <c r="EJ640" s="12">
        <f t="shared" si="681"/>
        <v>1808982.34</v>
      </c>
      <c r="EK640" s="12">
        <f t="shared" si="681"/>
        <v>0</v>
      </c>
      <c r="EL640" s="12">
        <f t="shared" si="681"/>
        <v>1808982.34</v>
      </c>
      <c r="EM640" s="12">
        <f t="shared" ref="EM640:FR640" si="682">EM669</f>
        <v>0</v>
      </c>
      <c r="EN640" s="12">
        <f t="shared" si="682"/>
        <v>508296.76</v>
      </c>
      <c r="EO640" s="12">
        <f t="shared" si="682"/>
        <v>508296.76</v>
      </c>
      <c r="EP640" s="12">
        <f t="shared" si="682"/>
        <v>0</v>
      </c>
      <c r="EQ640" s="12">
        <f t="shared" si="682"/>
        <v>508296.76</v>
      </c>
      <c r="ER640" s="12">
        <f t="shared" si="682"/>
        <v>0</v>
      </c>
      <c r="ES640" s="12">
        <f t="shared" si="682"/>
        <v>0</v>
      </c>
      <c r="ET640" s="12">
        <f t="shared" si="682"/>
        <v>0</v>
      </c>
      <c r="EU640" s="12">
        <f t="shared" si="682"/>
        <v>0</v>
      </c>
      <c r="EV640" s="12">
        <f t="shared" si="682"/>
        <v>0</v>
      </c>
      <c r="EW640" s="12">
        <f t="shared" si="682"/>
        <v>0</v>
      </c>
      <c r="EX640" s="12">
        <f t="shared" si="682"/>
        <v>0</v>
      </c>
      <c r="EY640" s="12">
        <f t="shared" si="682"/>
        <v>0</v>
      </c>
      <c r="EZ640" s="12">
        <f t="shared" si="682"/>
        <v>0</v>
      </c>
      <c r="FA640" s="12">
        <f t="shared" si="682"/>
        <v>0</v>
      </c>
      <c r="FB640" s="12">
        <f t="shared" si="682"/>
        <v>0</v>
      </c>
      <c r="FC640" s="12">
        <f t="shared" si="682"/>
        <v>0</v>
      </c>
      <c r="FD640" s="12">
        <f t="shared" si="682"/>
        <v>0</v>
      </c>
      <c r="FE640" s="12">
        <f t="shared" si="682"/>
        <v>0</v>
      </c>
      <c r="FF640" s="12">
        <f t="shared" si="682"/>
        <v>0</v>
      </c>
      <c r="FG640" s="12">
        <f t="shared" si="682"/>
        <v>0</v>
      </c>
      <c r="FH640" s="12">
        <f t="shared" si="682"/>
        <v>0</v>
      </c>
      <c r="FI640" s="12">
        <f t="shared" si="682"/>
        <v>0</v>
      </c>
      <c r="FJ640" s="12">
        <f t="shared" si="682"/>
        <v>0</v>
      </c>
      <c r="FK640" s="12">
        <f t="shared" si="682"/>
        <v>0</v>
      </c>
      <c r="FL640" s="12">
        <f t="shared" si="682"/>
        <v>0</v>
      </c>
      <c r="FM640" s="12">
        <f t="shared" si="682"/>
        <v>0</v>
      </c>
      <c r="FN640" s="12">
        <f t="shared" si="682"/>
        <v>0</v>
      </c>
      <c r="FO640" s="12">
        <f t="shared" si="682"/>
        <v>0</v>
      </c>
      <c r="FP640" s="12">
        <f t="shared" si="682"/>
        <v>0</v>
      </c>
      <c r="FQ640" s="12">
        <f t="shared" si="682"/>
        <v>0</v>
      </c>
      <c r="FR640" s="12">
        <f t="shared" si="682"/>
        <v>0</v>
      </c>
      <c r="FS640" s="12">
        <f t="shared" ref="FS640:GX640" si="683">FS669</f>
        <v>1808982.34</v>
      </c>
      <c r="FT640" s="12">
        <f t="shared" si="683"/>
        <v>0</v>
      </c>
      <c r="FU640" s="12">
        <f t="shared" si="683"/>
        <v>1808982.34</v>
      </c>
      <c r="FV640" s="12">
        <f t="shared" si="683"/>
        <v>0</v>
      </c>
      <c r="FW640" s="12">
        <f t="shared" si="683"/>
        <v>508296.76</v>
      </c>
      <c r="FX640" s="12">
        <f t="shared" si="683"/>
        <v>508296.76</v>
      </c>
      <c r="FY640" s="12">
        <f t="shared" si="683"/>
        <v>0</v>
      </c>
      <c r="FZ640" s="12">
        <f t="shared" si="683"/>
        <v>508296.76</v>
      </c>
      <c r="GA640" s="12">
        <f t="shared" si="683"/>
        <v>0</v>
      </c>
      <c r="GB640" s="12">
        <f t="shared" si="683"/>
        <v>0</v>
      </c>
      <c r="GC640" s="12">
        <f t="shared" si="683"/>
        <v>0</v>
      </c>
      <c r="GD640" s="12">
        <f t="shared" si="683"/>
        <v>0</v>
      </c>
      <c r="GE640" s="12">
        <f t="shared" si="683"/>
        <v>0</v>
      </c>
      <c r="GF640" s="12">
        <f t="shared" si="683"/>
        <v>0</v>
      </c>
      <c r="GG640" s="12">
        <f t="shared" si="683"/>
        <v>0</v>
      </c>
      <c r="GH640" s="12">
        <f t="shared" si="683"/>
        <v>0</v>
      </c>
      <c r="GI640" s="12">
        <f t="shared" si="683"/>
        <v>0</v>
      </c>
      <c r="GJ640" s="12">
        <f t="shared" si="683"/>
        <v>0</v>
      </c>
      <c r="GK640" s="12">
        <f t="shared" si="683"/>
        <v>0</v>
      </c>
      <c r="GL640" s="12">
        <f t="shared" si="683"/>
        <v>0</v>
      </c>
      <c r="GM640" s="12">
        <f t="shared" si="683"/>
        <v>0</v>
      </c>
      <c r="GN640" s="12">
        <f t="shared" si="683"/>
        <v>0</v>
      </c>
      <c r="GO640" s="12">
        <f t="shared" si="683"/>
        <v>0</v>
      </c>
      <c r="GP640" s="12">
        <f t="shared" si="683"/>
        <v>0</v>
      </c>
      <c r="GQ640" s="12">
        <f t="shared" si="683"/>
        <v>0</v>
      </c>
      <c r="GR640" s="12">
        <f t="shared" si="683"/>
        <v>0</v>
      </c>
      <c r="GS640" s="12">
        <f t="shared" si="683"/>
        <v>0</v>
      </c>
      <c r="GT640" s="12">
        <f t="shared" si="683"/>
        <v>0</v>
      </c>
      <c r="GU640" s="12">
        <f t="shared" si="683"/>
        <v>0</v>
      </c>
      <c r="GV640" s="12">
        <f t="shared" si="683"/>
        <v>0</v>
      </c>
      <c r="GW640" s="12">
        <f t="shared" si="683"/>
        <v>0</v>
      </c>
      <c r="GX640" s="12">
        <f t="shared" si="683"/>
        <v>0</v>
      </c>
    </row>
    <row r="642" spans="1:255" x14ac:dyDescent="0.25">
      <c r="A642" s="2">
        <v>17</v>
      </c>
      <c r="B642" s="2">
        <v>1</v>
      </c>
      <c r="C642" s="2">
        <f>ROW(SmtRes!A703)</f>
        <v>703</v>
      </c>
      <c r="D642" s="2">
        <f>ROW(EtalonRes!A886)</f>
        <v>886</v>
      </c>
      <c r="E642" s="2" t="s">
        <v>669</v>
      </c>
      <c r="F642" s="2" t="s">
        <v>123</v>
      </c>
      <c r="G642" s="2" t="s">
        <v>670</v>
      </c>
      <c r="H642" s="2" t="s">
        <v>100</v>
      </c>
      <c r="I642" s="2">
        <f>ROUND(2800/100,9)</f>
        <v>28</v>
      </c>
      <c r="J642" s="2">
        <v>0</v>
      </c>
      <c r="K642" s="2">
        <f>ROUND(2800/100,9)</f>
        <v>28</v>
      </c>
      <c r="L642" s="2"/>
      <c r="M642" s="2"/>
      <c r="N642" s="2"/>
      <c r="O642" s="2">
        <f t="shared" ref="O642:O667" si="684">ROUND(CP642,2)</f>
        <v>17267.93</v>
      </c>
      <c r="P642" s="2">
        <f t="shared" ref="P642:P667" si="685">ROUND((ROUND((AC642*AW642*I642),2)*BC642),2)</f>
        <v>9604.84</v>
      </c>
      <c r="Q642" s="2">
        <f>(ROUND((ROUND((((ET642*1.2))*AV642*I642),2)*BB642),2)+ROUND((ROUND(((AE642-((EU642*1.2)))*AV642*I642),2)*BS642),2))</f>
        <v>1151.77</v>
      </c>
      <c r="R642" s="2">
        <f>(ROUND((ROUND((((EU642*1.2))*AV642*I642),2)*BS642),2)+ROUND((ROUND(((AE642-((EU642*1.2)))*AV642*I642),2)*BS642),2))</f>
        <v>192.08</v>
      </c>
      <c r="S642" s="2">
        <f t="shared" ref="S642:S667" si="686">ROUND((ROUND((AF642*AV642*I642),2)*BA642),2)</f>
        <v>6511.32</v>
      </c>
      <c r="T642" s="2">
        <f t="shared" ref="T642:T667" si="687">ROUND(CU642*I642,2)</f>
        <v>0</v>
      </c>
      <c r="U642" s="2">
        <f t="shared" ref="U642:U667" si="688">CV642*I642</f>
        <v>505.525104</v>
      </c>
      <c r="V642" s="2">
        <f t="shared" ref="V642:V667" si="689">CW642*I642</f>
        <v>0</v>
      </c>
      <c r="W642" s="2">
        <f t="shared" ref="W642:W667" si="690">ROUND(CX642*I642,2)</f>
        <v>0</v>
      </c>
      <c r="X642" s="2">
        <f>(ROUND((((S642+ROUND((ROUND((((EU642*1.2))*AV642*I642),2)*BS642),2))*AT642)/100),2)+ROUND(((ROUND((ROUND(((AE642-((EU642*1.2)))*AV642*I642),2)*BS642),2)*AT642)/100),2))</f>
        <v>6502.3</v>
      </c>
      <c r="Y642" s="2">
        <f>(ROUND((((S642+ROUND((ROUND((((EU642*1.2))*AV642*I642),2)*BS642),2))*AU642)/100),2)+ROUND(((ROUND((ROUND(((AE642-((EU642*1.2)))*AV642*I642),2)*BS642),2)*AU642)/100),2))</f>
        <v>3418.73</v>
      </c>
      <c r="Z642" s="2"/>
      <c r="AA642" s="2">
        <v>55944368</v>
      </c>
      <c r="AB642" s="2">
        <f t="shared" ref="AB642:AB667" si="691">ROUND((AC642+AD642+AF642),6)</f>
        <v>604.42600000000004</v>
      </c>
      <c r="AC642" s="2">
        <f>ROUND(((ES642*1)),6)</f>
        <v>343.03</v>
      </c>
      <c r="AD642" s="2">
        <f>ROUND(((((ET642*1.2))-((EU642*1.2)))+AE642),6)</f>
        <v>39.287999999999997</v>
      </c>
      <c r="AE642" s="2">
        <f>ROUND(((EU642*1.2)),6)</f>
        <v>6.5519999999999996</v>
      </c>
      <c r="AF642" s="2">
        <f>ROUND(((EV642*1.2)),6)</f>
        <v>222.108</v>
      </c>
      <c r="AG642" s="2">
        <f t="shared" ref="AG642:AG667" si="692">ROUND((AP642),6)</f>
        <v>0</v>
      </c>
      <c r="AH642" s="2">
        <f>((EW642*1.2))</f>
        <v>17.244</v>
      </c>
      <c r="AI642" s="2">
        <f>((EX642*1.2))</f>
        <v>0</v>
      </c>
      <c r="AJ642" s="2">
        <f t="shared" ref="AJ642:AJ667" si="693">(AS642)</f>
        <v>0</v>
      </c>
      <c r="AK642" s="2">
        <v>560.86</v>
      </c>
      <c r="AL642" s="2">
        <v>343.03</v>
      </c>
      <c r="AM642" s="2">
        <v>32.74</v>
      </c>
      <c r="AN642" s="2">
        <v>5.46</v>
      </c>
      <c r="AO642" s="2">
        <v>185.09</v>
      </c>
      <c r="AP642" s="2">
        <v>0</v>
      </c>
      <c r="AQ642" s="2">
        <v>14.37</v>
      </c>
      <c r="AR642" s="2">
        <v>0</v>
      </c>
      <c r="AS642" s="2">
        <v>0</v>
      </c>
      <c r="AT642" s="2">
        <v>97</v>
      </c>
      <c r="AU642" s="2">
        <v>51</v>
      </c>
      <c r="AV642" s="2">
        <v>1.0469999999999999</v>
      </c>
      <c r="AW642" s="2">
        <v>1</v>
      </c>
      <c r="AX642" s="2"/>
      <c r="AY642" s="2"/>
      <c r="AZ642" s="2">
        <v>1</v>
      </c>
      <c r="BA642" s="2">
        <v>1</v>
      </c>
      <c r="BB642" s="2">
        <v>1</v>
      </c>
      <c r="BC642" s="2">
        <v>1</v>
      </c>
      <c r="BD642" s="2" t="s">
        <v>3</v>
      </c>
      <c r="BE642" s="2" t="s">
        <v>3</v>
      </c>
      <c r="BF642" s="2" t="s">
        <v>3</v>
      </c>
      <c r="BG642" s="2" t="s">
        <v>3</v>
      </c>
      <c r="BH642" s="2">
        <v>0</v>
      </c>
      <c r="BI642" s="2">
        <v>2</v>
      </c>
      <c r="BJ642" s="2" t="s">
        <v>125</v>
      </c>
      <c r="BK642" s="2"/>
      <c r="BL642" s="2"/>
      <c r="BM642" s="2">
        <v>67</v>
      </c>
      <c r="BN642" s="2">
        <v>0</v>
      </c>
      <c r="BO642" s="2" t="s">
        <v>123</v>
      </c>
      <c r="BP642" s="2">
        <v>1</v>
      </c>
      <c r="BQ642" s="2">
        <v>40</v>
      </c>
      <c r="BR642" s="2">
        <v>0</v>
      </c>
      <c r="BS642" s="2">
        <v>1</v>
      </c>
      <c r="BT642" s="2">
        <v>1</v>
      </c>
      <c r="BU642" s="2">
        <v>1</v>
      </c>
      <c r="BV642" s="2">
        <v>1</v>
      </c>
      <c r="BW642" s="2">
        <v>1</v>
      </c>
      <c r="BX642" s="2">
        <v>1</v>
      </c>
      <c r="BY642" s="2" t="s">
        <v>3</v>
      </c>
      <c r="BZ642" s="2">
        <v>97</v>
      </c>
      <c r="CA642" s="2">
        <v>51</v>
      </c>
      <c r="CB642" s="2" t="s">
        <v>3</v>
      </c>
      <c r="CC642" s="2"/>
      <c r="CD642" s="2"/>
      <c r="CE642" s="2">
        <v>1566</v>
      </c>
      <c r="CF642" s="2">
        <v>0</v>
      </c>
      <c r="CG642" s="2">
        <v>0</v>
      </c>
      <c r="CH642" s="2"/>
      <c r="CI642" s="2"/>
      <c r="CJ642" s="2"/>
      <c r="CK642" s="2"/>
      <c r="CL642" s="2"/>
      <c r="CM642" s="2">
        <v>0</v>
      </c>
      <c r="CN642" s="2" t="s">
        <v>1356</v>
      </c>
      <c r="CO642" s="2">
        <v>0</v>
      </c>
      <c r="CP642" s="2">
        <f t="shared" ref="CP642:CP667" si="694">(P642+Q642+S642)</f>
        <v>17267.93</v>
      </c>
      <c r="CQ642" s="2">
        <f t="shared" ref="CQ642:CQ667" si="695">ROUND((ROUND((AC642*AW642*1),2)*BC642),2)</f>
        <v>343.03</v>
      </c>
      <c r="CR642" s="2">
        <f>(ROUND((ROUND((((ET642*1.2))*AV642*1),2)*BB642),2)+ROUND((ROUND(((AE642-((EU642*1.2)))*AV642*1),2)*BS642),2))</f>
        <v>41.13</v>
      </c>
      <c r="CS642" s="2">
        <f>(ROUND((ROUND((((EU642*1.2))*AV642*1),2)*BS642),2)+ROUND((ROUND(((AE642-((EU642*1.2)))*AV642*1),2)*BS642),2))</f>
        <v>6.86</v>
      </c>
      <c r="CT642" s="2">
        <f t="shared" ref="CT642:CT667" si="696">ROUND((ROUND((AF642*AV642*1),2)*BA642),2)</f>
        <v>232.55</v>
      </c>
      <c r="CU642" s="2">
        <f t="shared" ref="CU642:CU667" si="697">AG642</f>
        <v>0</v>
      </c>
      <c r="CV642" s="2">
        <f t="shared" ref="CV642:CV667" si="698">(AH642*AV642)</f>
        <v>18.054468</v>
      </c>
      <c r="CW642" s="2">
        <f t="shared" ref="CW642:CW667" si="699">AI642</f>
        <v>0</v>
      </c>
      <c r="CX642" s="2">
        <f t="shared" ref="CX642:CX667" si="700">AJ642</f>
        <v>0</v>
      </c>
      <c r="CY642" s="2">
        <f>(ROUND((((S642+ROUND((ROUND((((EU642*1.2))*AV642*1),2)*BS642),2))*AT642)/100),2)+ROUND(((ROUND((ROUND(((AE642-((EU642*1.2)))*AV642*1),2)*BS642),2)*AT642)/100),2))</f>
        <v>6322.63</v>
      </c>
      <c r="CZ642" s="2">
        <f>(ROUND((((S642+ROUND((ROUND((((EU642*1.2))*AV642*1),2)*BS642),2))*AU642)/100),2)+ROUND(((ROUND((ROUND(((AE642-((EU642*1.2)))*AV642*1),2)*BS642),2)*AU642)/100),2))</f>
        <v>3324.27</v>
      </c>
      <c r="DA642" s="2"/>
      <c r="DB642" s="2">
        <v>183</v>
      </c>
      <c r="DC642" s="2" t="s">
        <v>3</v>
      </c>
      <c r="DD642" s="2" t="s">
        <v>82</v>
      </c>
      <c r="DE642" s="2" t="s">
        <v>83</v>
      </c>
      <c r="DF642" s="2" t="s">
        <v>83</v>
      </c>
      <c r="DG642" s="2" t="s">
        <v>83</v>
      </c>
      <c r="DH642" s="2" t="s">
        <v>3</v>
      </c>
      <c r="DI642" s="2" t="s">
        <v>83</v>
      </c>
      <c r="DJ642" s="2" t="s">
        <v>83</v>
      </c>
      <c r="DK642" s="2" t="s">
        <v>3</v>
      </c>
      <c r="DL642" s="2" t="s">
        <v>3</v>
      </c>
      <c r="DM642" s="2" t="s">
        <v>3</v>
      </c>
      <c r="DN642" s="2">
        <v>0</v>
      </c>
      <c r="DO642" s="2">
        <v>0</v>
      </c>
      <c r="DP642" s="2">
        <v>1</v>
      </c>
      <c r="DQ642" s="2">
        <v>1</v>
      </c>
      <c r="DR642" s="2"/>
      <c r="DS642" s="2"/>
      <c r="DT642" s="2"/>
      <c r="DU642" s="2">
        <v>1003</v>
      </c>
      <c r="DV642" s="2" t="s">
        <v>100</v>
      </c>
      <c r="DW642" s="2" t="s">
        <v>100</v>
      </c>
      <c r="DX642" s="2">
        <v>100</v>
      </c>
      <c r="DY642" s="2"/>
      <c r="DZ642" s="2" t="s">
        <v>3</v>
      </c>
      <c r="EA642" s="2" t="s">
        <v>3</v>
      </c>
      <c r="EB642" s="2" t="s">
        <v>3</v>
      </c>
      <c r="EC642" s="2" t="s">
        <v>3</v>
      </c>
      <c r="ED642" s="2"/>
      <c r="EE642" s="2">
        <v>55393971</v>
      </c>
      <c r="EF642" s="2">
        <v>40</v>
      </c>
      <c r="EG642" s="2" t="s">
        <v>31</v>
      </c>
      <c r="EH642" s="2">
        <v>0</v>
      </c>
      <c r="EI642" s="2" t="s">
        <v>3</v>
      </c>
      <c r="EJ642" s="2">
        <v>2</v>
      </c>
      <c r="EK642" s="2">
        <v>67</v>
      </c>
      <c r="EL642" s="2" t="s">
        <v>48</v>
      </c>
      <c r="EM642" s="2" t="s">
        <v>49</v>
      </c>
      <c r="EN642" s="2"/>
      <c r="EO642" s="2" t="s">
        <v>87</v>
      </c>
      <c r="EP642" s="2"/>
      <c r="EQ642" s="2">
        <v>131072</v>
      </c>
      <c r="ER642" s="2">
        <v>560.86</v>
      </c>
      <c r="ES642" s="2">
        <v>343.03</v>
      </c>
      <c r="ET642" s="2">
        <v>32.74</v>
      </c>
      <c r="EU642" s="2">
        <v>5.46</v>
      </c>
      <c r="EV642" s="2">
        <v>185.09</v>
      </c>
      <c r="EW642" s="2">
        <v>14.37</v>
      </c>
      <c r="EX642" s="2">
        <v>0</v>
      </c>
      <c r="EY642" s="2">
        <v>0</v>
      </c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>
        <v>0</v>
      </c>
      <c r="FR642" s="2">
        <v>0</v>
      </c>
      <c r="FS642" s="2">
        <v>0</v>
      </c>
      <c r="FT642" s="2"/>
      <c r="FU642" s="2"/>
      <c r="FV642" s="2"/>
      <c r="FW642" s="2"/>
      <c r="FX642" s="2">
        <v>97</v>
      </c>
      <c r="FY642" s="2">
        <v>51</v>
      </c>
      <c r="FZ642" s="2"/>
      <c r="GA642" s="2" t="s">
        <v>3</v>
      </c>
      <c r="GB642" s="2"/>
      <c r="GC642" s="2"/>
      <c r="GD642" s="2">
        <v>1</v>
      </c>
      <c r="GE642" s="2"/>
      <c r="GF642" s="2">
        <v>139265050</v>
      </c>
      <c r="GG642" s="2">
        <v>2</v>
      </c>
      <c r="GH642" s="2">
        <v>1</v>
      </c>
      <c r="GI642" s="2">
        <v>2</v>
      </c>
      <c r="GJ642" s="2">
        <v>0</v>
      </c>
      <c r="GK642" s="2">
        <v>0</v>
      </c>
      <c r="GL642" s="2">
        <f t="shared" ref="GL642:GL667" si="701">ROUND(IF(AND(BH642=3,BI642=3,FS642&lt;&gt;0),P642,0),2)</f>
        <v>0</v>
      </c>
      <c r="GM642" s="2">
        <f t="shared" ref="GM642:GM667" si="702">ROUND(O642+X642+Y642,2)+GX642</f>
        <v>27188.959999999999</v>
      </c>
      <c r="GN642" s="2">
        <f t="shared" ref="GN642:GN667" si="703">IF(OR(BI642=0,BI642=1),GM642-GX642,0)</f>
        <v>0</v>
      </c>
      <c r="GO642" s="2">
        <f t="shared" ref="GO642:GO667" si="704">IF(BI642=2,GM642-GX642,0)</f>
        <v>27188.959999999999</v>
      </c>
      <c r="GP642" s="2">
        <f t="shared" ref="GP642:GP667" si="705">IF(BI642=4,GM642-GX642,0)</f>
        <v>0</v>
      </c>
      <c r="GQ642" s="2"/>
      <c r="GR642" s="2">
        <v>0</v>
      </c>
      <c r="GS642" s="2">
        <v>3</v>
      </c>
      <c r="GT642" s="2">
        <v>0</v>
      </c>
      <c r="GU642" s="2" t="s">
        <v>3</v>
      </c>
      <c r="GV642" s="2">
        <f t="shared" ref="GV642:GV667" si="706">ROUND((GT642),6)</f>
        <v>0</v>
      </c>
      <c r="GW642" s="2">
        <v>1</v>
      </c>
      <c r="GX642" s="2">
        <f t="shared" ref="GX642:GX667" si="707">ROUND(HC642*I642,2)</f>
        <v>0</v>
      </c>
      <c r="GY642" s="2"/>
      <c r="GZ642" s="2"/>
      <c r="HA642" s="2">
        <v>0</v>
      </c>
      <c r="HB642" s="2">
        <v>0</v>
      </c>
      <c r="HC642" s="2">
        <f t="shared" ref="HC642:HC667" si="708">GV642*GW642</f>
        <v>0</v>
      </c>
      <c r="HD642" s="2"/>
      <c r="HE642" s="2" t="s">
        <v>3</v>
      </c>
      <c r="HF642" s="2" t="s">
        <v>3</v>
      </c>
      <c r="HG642" s="2"/>
      <c r="HH642" s="2"/>
      <c r="HI642" s="2"/>
      <c r="HJ642" s="2"/>
      <c r="HK642" s="2"/>
      <c r="HL642" s="2"/>
      <c r="HM642" s="2" t="s">
        <v>3</v>
      </c>
      <c r="HN642" s="2" t="s">
        <v>3</v>
      </c>
      <c r="HO642" s="2" t="s">
        <v>3</v>
      </c>
      <c r="HP642" s="2" t="s">
        <v>3</v>
      </c>
      <c r="HQ642" s="2" t="s">
        <v>3</v>
      </c>
      <c r="HR642" s="2"/>
      <c r="HS642" s="2">
        <v>0</v>
      </c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>
        <v>0</v>
      </c>
      <c r="IL642" s="2"/>
      <c r="IM642" s="2"/>
      <c r="IN642" s="2"/>
      <c r="IO642" s="2"/>
      <c r="IP642" s="2"/>
      <c r="IQ642" s="2"/>
      <c r="IR642" s="2"/>
      <c r="IS642" s="2"/>
      <c r="IT642" s="2"/>
      <c r="IU642" s="2"/>
    </row>
    <row r="643" spans="1:255" x14ac:dyDescent="0.25">
      <c r="A643" s="3">
        <v>17</v>
      </c>
      <c r="B643" s="3">
        <v>1</v>
      </c>
      <c r="C643" s="3">
        <f>ROW(SmtRes!A706)</f>
        <v>706</v>
      </c>
      <c r="D643" s="3">
        <f>ROW(EtalonRes!A890)</f>
        <v>890</v>
      </c>
      <c r="E643" s="3" t="s">
        <v>669</v>
      </c>
      <c r="F643" s="3" t="s">
        <v>123</v>
      </c>
      <c r="G643" s="3" t="s">
        <v>670</v>
      </c>
      <c r="H643" s="3" t="s">
        <v>100</v>
      </c>
      <c r="I643" s="3">
        <f>ROUND(2800/100,9)</f>
        <v>28</v>
      </c>
      <c r="J643" s="3">
        <v>0</v>
      </c>
      <c r="K643" s="3">
        <f>ROUND(2800/100,9)</f>
        <v>28</v>
      </c>
      <c r="O643" s="3">
        <f t="shared" si="684"/>
        <v>482766.81</v>
      </c>
      <c r="P643" s="3">
        <f t="shared" si="685"/>
        <v>94511.63</v>
      </c>
      <c r="Q643" s="3">
        <f>(ROUND((ROUND((((ET643*1.2))*AV643*I643),2)*BB643),2)+ROUND((ROUND(((AE643-((EU643*1.2)))*AV643*I643),2)*BS643),2))</f>
        <v>21342.3</v>
      </c>
      <c r="R643" s="3">
        <f>(ROUND((ROUND((((EU643*1.2))*AV643*I643),2)*BS643),2)+ROUND((ROUND(((AE643-((EU643*1.2)))*AV643*I643),2)*BS643),2))</f>
        <v>10823.71</v>
      </c>
      <c r="S643" s="3">
        <f t="shared" si="686"/>
        <v>366912.88</v>
      </c>
      <c r="T643" s="3">
        <f t="shared" si="687"/>
        <v>0</v>
      </c>
      <c r="U643" s="3">
        <f t="shared" si="688"/>
        <v>505.525104</v>
      </c>
      <c r="V643" s="3">
        <f t="shared" si="689"/>
        <v>0</v>
      </c>
      <c r="W643" s="3">
        <f t="shared" si="690"/>
        <v>0</v>
      </c>
      <c r="X643" s="3">
        <f>(ROUND((((S643+ROUND((ROUND((((EU643*1.2))*AV643*I643),2)*BS643),2))*AT643)/100),2)+ROUND(((ROUND((ROUND(((AE643-((EU643*1.2)))*AV643*I643),2)*BS643),2)*AT643)/100),2))</f>
        <v>366404.49</v>
      </c>
      <c r="Y643" s="3">
        <f>(ROUND((((S643+ROUND((ROUND((((EU643*1.2))*AV643*I643),2)*BS643),2))*AU643)/100),2)+ROUND(((ROUND((ROUND(((AE643-((EU643*1.2)))*AV643*I643),2)*BS643),2)*AU643)/100),2))</f>
        <v>192645.66</v>
      </c>
      <c r="AA643" s="3">
        <v>55944370</v>
      </c>
      <c r="AB643" s="3">
        <f t="shared" si="691"/>
        <v>604.42600000000004</v>
      </c>
      <c r="AC643" s="3">
        <f>ROUND(((ES643*1)),6)</f>
        <v>343.03</v>
      </c>
      <c r="AD643" s="3">
        <f>ROUND(((((ET643*1.2))-((EU643*1.2)))+AE643),6)</f>
        <v>39.287999999999997</v>
      </c>
      <c r="AE643" s="3">
        <f>ROUND(((EU643*1.2)),6)</f>
        <v>6.5519999999999996</v>
      </c>
      <c r="AF643" s="3">
        <f>ROUND(((EV643*1.2)),6)</f>
        <v>222.108</v>
      </c>
      <c r="AG643" s="3">
        <f t="shared" si="692"/>
        <v>0</v>
      </c>
      <c r="AH643" s="3">
        <f>((EW643*1.2))</f>
        <v>17.244</v>
      </c>
      <c r="AI643" s="3">
        <f>((EX643*1.2))</f>
        <v>0</v>
      </c>
      <c r="AJ643" s="3">
        <f t="shared" si="693"/>
        <v>0</v>
      </c>
      <c r="AK643" s="3">
        <v>560.86</v>
      </c>
      <c r="AL643" s="3">
        <v>343.03</v>
      </c>
      <c r="AM643" s="3">
        <v>32.74</v>
      </c>
      <c r="AN643" s="3">
        <v>5.46</v>
      </c>
      <c r="AO643" s="3">
        <v>185.09</v>
      </c>
      <c r="AP643" s="3">
        <v>0</v>
      </c>
      <c r="AQ643" s="3">
        <v>14.37</v>
      </c>
      <c r="AR643" s="3">
        <v>0</v>
      </c>
      <c r="AS643" s="3">
        <v>0</v>
      </c>
      <c r="AT643" s="3">
        <v>97</v>
      </c>
      <c r="AU643" s="3">
        <v>51</v>
      </c>
      <c r="AV643" s="3">
        <v>1.0469999999999999</v>
      </c>
      <c r="AW643" s="3">
        <v>1</v>
      </c>
      <c r="AZ643" s="3">
        <v>1</v>
      </c>
      <c r="BA643" s="3">
        <v>56.35</v>
      </c>
      <c r="BB643" s="3">
        <v>18.53</v>
      </c>
      <c r="BC643" s="3">
        <v>9.84</v>
      </c>
      <c r="BD643" s="3" t="s">
        <v>3</v>
      </c>
      <c r="BE643" s="3" t="s">
        <v>3</v>
      </c>
      <c r="BF643" s="3" t="s">
        <v>3</v>
      </c>
      <c r="BG643" s="3" t="s">
        <v>3</v>
      </c>
      <c r="BH643" s="3">
        <v>0</v>
      </c>
      <c r="BI643" s="3">
        <v>2</v>
      </c>
      <c r="BJ643" s="3" t="s">
        <v>125</v>
      </c>
      <c r="BM643" s="3">
        <v>67</v>
      </c>
      <c r="BN643" s="3">
        <v>0</v>
      </c>
      <c r="BO643" s="3" t="s">
        <v>123</v>
      </c>
      <c r="BP643" s="3">
        <v>1</v>
      </c>
      <c r="BQ643" s="3">
        <v>40</v>
      </c>
      <c r="BR643" s="3">
        <v>0</v>
      </c>
      <c r="BS643" s="3">
        <v>56.35</v>
      </c>
      <c r="BT643" s="3">
        <v>1</v>
      </c>
      <c r="BU643" s="3">
        <v>1</v>
      </c>
      <c r="BV643" s="3">
        <v>1</v>
      </c>
      <c r="BW643" s="3">
        <v>1</v>
      </c>
      <c r="BX643" s="3">
        <v>1</v>
      </c>
      <c r="BY643" s="3" t="s">
        <v>3</v>
      </c>
      <c r="BZ643" s="3">
        <v>97</v>
      </c>
      <c r="CA643" s="3">
        <v>51</v>
      </c>
      <c r="CB643" s="3" t="s">
        <v>3</v>
      </c>
      <c r="CE643" s="3">
        <v>1566</v>
      </c>
      <c r="CF643" s="3">
        <v>0</v>
      </c>
      <c r="CG643" s="3">
        <v>0</v>
      </c>
      <c r="CM643" s="3">
        <v>0</v>
      </c>
      <c r="CN643" s="3" t="s">
        <v>1356</v>
      </c>
      <c r="CO643" s="3">
        <v>0</v>
      </c>
      <c r="CP643" s="3">
        <f t="shared" si="694"/>
        <v>482766.81</v>
      </c>
      <c r="CQ643" s="3">
        <f t="shared" si="695"/>
        <v>3375.42</v>
      </c>
      <c r="CR643" s="3">
        <f>(ROUND((ROUND((((ET643*1.2))*AV643*1),2)*BB643),2)+ROUND((ROUND(((AE643-((EU643*1.2)))*AV643*1),2)*BS643),2))</f>
        <v>762.14</v>
      </c>
      <c r="CS643" s="3">
        <f>(ROUND((ROUND((((EU643*1.2))*AV643*1),2)*BS643),2)+ROUND((ROUND(((AE643-((EU643*1.2)))*AV643*1),2)*BS643),2))</f>
        <v>386.56</v>
      </c>
      <c r="CT643" s="3">
        <f t="shared" si="696"/>
        <v>13104.19</v>
      </c>
      <c r="CU643" s="3">
        <f t="shared" si="697"/>
        <v>0</v>
      </c>
      <c r="CV643" s="3">
        <f t="shared" si="698"/>
        <v>18.054468</v>
      </c>
      <c r="CW643" s="3">
        <f t="shared" si="699"/>
        <v>0</v>
      </c>
      <c r="CX643" s="3">
        <f t="shared" si="700"/>
        <v>0</v>
      </c>
      <c r="CY643" s="3">
        <f>(ROUND((((S643+ROUND((ROUND((((EU643*1.2))*AV643*1),2)*BS643),2))*AT643)/100),2)+ROUND(((ROUND((ROUND(((AE643-((EU643*1.2)))*AV643*1),2)*BS643),2)*AT643)/100),2))</f>
        <v>356280.46</v>
      </c>
      <c r="CZ643" s="3">
        <f>(ROUND((((S643+ROUND((ROUND((((EU643*1.2))*AV643*1),2)*BS643),2))*AU643)/100),2)+ROUND(((ROUND((ROUND(((AE643-((EU643*1.2)))*AV643*1),2)*BS643),2)*AU643)/100),2))</f>
        <v>187322.71</v>
      </c>
      <c r="DB643" s="3">
        <v>184</v>
      </c>
      <c r="DC643" s="3" t="s">
        <v>3</v>
      </c>
      <c r="DD643" s="3" t="s">
        <v>82</v>
      </c>
      <c r="DE643" s="3" t="s">
        <v>83</v>
      </c>
      <c r="DF643" s="3" t="s">
        <v>83</v>
      </c>
      <c r="DG643" s="3" t="s">
        <v>83</v>
      </c>
      <c r="DH643" s="3" t="s">
        <v>3</v>
      </c>
      <c r="DI643" s="3" t="s">
        <v>83</v>
      </c>
      <c r="DJ643" s="3" t="s">
        <v>83</v>
      </c>
      <c r="DK643" s="3" t="s">
        <v>3</v>
      </c>
      <c r="DL643" s="3" t="s">
        <v>3</v>
      </c>
      <c r="DM643" s="3" t="s">
        <v>3</v>
      </c>
      <c r="DN643" s="3">
        <v>0</v>
      </c>
      <c r="DO643" s="3">
        <v>0</v>
      </c>
      <c r="DP643" s="3">
        <v>1</v>
      </c>
      <c r="DQ643" s="3">
        <v>1</v>
      </c>
      <c r="DU643" s="3">
        <v>1003</v>
      </c>
      <c r="DV643" s="3" t="s">
        <v>100</v>
      </c>
      <c r="DW643" s="3" t="s">
        <v>100</v>
      </c>
      <c r="DX643" s="3">
        <v>100</v>
      </c>
      <c r="DZ643" s="3" t="s">
        <v>3</v>
      </c>
      <c r="EA643" s="3" t="s">
        <v>3</v>
      </c>
      <c r="EB643" s="3" t="s">
        <v>3</v>
      </c>
      <c r="EC643" s="3" t="s">
        <v>3</v>
      </c>
      <c r="EE643" s="3">
        <v>55393971</v>
      </c>
      <c r="EF643" s="3">
        <v>40</v>
      </c>
      <c r="EG643" s="3" t="s">
        <v>31</v>
      </c>
      <c r="EH643" s="3">
        <v>0</v>
      </c>
      <c r="EI643" s="3" t="s">
        <v>3</v>
      </c>
      <c r="EJ643" s="3">
        <v>2</v>
      </c>
      <c r="EK643" s="3">
        <v>67</v>
      </c>
      <c r="EL643" s="3" t="s">
        <v>48</v>
      </c>
      <c r="EM643" s="3" t="s">
        <v>49</v>
      </c>
      <c r="EO643" s="3" t="s">
        <v>87</v>
      </c>
      <c r="EQ643" s="3">
        <v>131072</v>
      </c>
      <c r="ER643" s="3">
        <v>560.86</v>
      </c>
      <c r="ES643" s="3">
        <v>343.03</v>
      </c>
      <c r="ET643" s="3">
        <v>32.74</v>
      </c>
      <c r="EU643" s="3">
        <v>5.46</v>
      </c>
      <c r="EV643" s="3">
        <v>185.09</v>
      </c>
      <c r="EW643" s="3">
        <v>14.37</v>
      </c>
      <c r="EX643" s="3">
        <v>0</v>
      </c>
      <c r="EY643" s="3">
        <v>0</v>
      </c>
      <c r="FQ643" s="3">
        <v>0</v>
      </c>
      <c r="FR643" s="3">
        <v>0</v>
      </c>
      <c r="FS643" s="3">
        <v>0</v>
      </c>
      <c r="FX643" s="3">
        <v>97</v>
      </c>
      <c r="FY643" s="3">
        <v>51</v>
      </c>
      <c r="GA643" s="3" t="s">
        <v>3</v>
      </c>
      <c r="GD643" s="3">
        <v>1</v>
      </c>
      <c r="GF643" s="3">
        <v>139265050</v>
      </c>
      <c r="GG643" s="3">
        <v>2</v>
      </c>
      <c r="GH643" s="3">
        <v>1</v>
      </c>
      <c r="GI643" s="3">
        <v>2</v>
      </c>
      <c r="GJ643" s="3">
        <v>0</v>
      </c>
      <c r="GK643" s="3">
        <v>0</v>
      </c>
      <c r="GL643" s="3">
        <f t="shared" si="701"/>
        <v>0</v>
      </c>
      <c r="GM643" s="3">
        <f t="shared" si="702"/>
        <v>1041816.96</v>
      </c>
      <c r="GN643" s="3">
        <f t="shared" si="703"/>
        <v>0</v>
      </c>
      <c r="GO643" s="3">
        <f t="shared" si="704"/>
        <v>1041816.96</v>
      </c>
      <c r="GP643" s="3">
        <f t="shared" si="705"/>
        <v>0</v>
      </c>
      <c r="GR643" s="3">
        <v>0</v>
      </c>
      <c r="GS643" s="3">
        <v>3</v>
      </c>
      <c r="GT643" s="3">
        <v>0</v>
      </c>
      <c r="GU643" s="3" t="s">
        <v>3</v>
      </c>
      <c r="GV643" s="3">
        <f t="shared" si="706"/>
        <v>0</v>
      </c>
      <c r="GW643" s="3">
        <v>1</v>
      </c>
      <c r="GX643" s="3">
        <f t="shared" si="707"/>
        <v>0</v>
      </c>
      <c r="HA643" s="3">
        <v>0</v>
      </c>
      <c r="HB643" s="3">
        <v>0</v>
      </c>
      <c r="HC643" s="3">
        <f t="shared" si="708"/>
        <v>0</v>
      </c>
      <c r="HE643" s="3" t="s">
        <v>3</v>
      </c>
      <c r="HF643" s="3" t="s">
        <v>3</v>
      </c>
      <c r="HM643" s="3" t="s">
        <v>3</v>
      </c>
      <c r="HN643" s="3" t="s">
        <v>3</v>
      </c>
      <c r="HO643" s="3" t="s">
        <v>3</v>
      </c>
      <c r="HP643" s="3" t="s">
        <v>3</v>
      </c>
      <c r="HQ643" s="3" t="s">
        <v>3</v>
      </c>
      <c r="HS643" s="3">
        <v>0</v>
      </c>
      <c r="IK643" s="3">
        <v>0</v>
      </c>
    </row>
    <row r="644" spans="1:255" x14ac:dyDescent="0.25">
      <c r="A644" s="2">
        <v>18</v>
      </c>
      <c r="B644" s="2">
        <v>1</v>
      </c>
      <c r="C644" s="2">
        <v>703</v>
      </c>
      <c r="D644" s="2"/>
      <c r="E644" s="2" t="s">
        <v>671</v>
      </c>
      <c r="F644" s="2" t="s">
        <v>672</v>
      </c>
      <c r="G644" s="2" t="s">
        <v>673</v>
      </c>
      <c r="H644" s="2" t="s">
        <v>320</v>
      </c>
      <c r="I644" s="2">
        <f>I642*J644</f>
        <v>250</v>
      </c>
      <c r="J644" s="2">
        <v>8.9285714285714288</v>
      </c>
      <c r="K644" s="2">
        <v>8.9285714299999999</v>
      </c>
      <c r="L644" s="2"/>
      <c r="M644" s="2"/>
      <c r="N644" s="2"/>
      <c r="O644" s="2">
        <f t="shared" si="684"/>
        <v>4822.5</v>
      </c>
      <c r="P644" s="2">
        <f t="shared" si="685"/>
        <v>4822.5</v>
      </c>
      <c r="Q644" s="2">
        <f t="shared" ref="Q644:Q649" si="709">(ROUND((ROUND(((ET644)*AV644*I644),2)*BB644),2)+ROUND((ROUND(((AE644-(EU644))*AV644*I644),2)*BS644),2))</f>
        <v>0</v>
      </c>
      <c r="R644" s="2">
        <f t="shared" ref="R644:R649" si="710">(ROUND((ROUND(((EU644)*AV644*I644),2)*BS644),2)+ROUND((ROUND(((AE644-(EU644))*AV644*I644),2)*BS644),2))</f>
        <v>0</v>
      </c>
      <c r="S644" s="2">
        <f t="shared" si="686"/>
        <v>0</v>
      </c>
      <c r="T644" s="2">
        <f t="shared" si="687"/>
        <v>0</v>
      </c>
      <c r="U644" s="2">
        <f t="shared" si="688"/>
        <v>0</v>
      </c>
      <c r="V644" s="2">
        <f t="shared" si="689"/>
        <v>0</v>
      </c>
      <c r="W644" s="2">
        <f t="shared" si="690"/>
        <v>0</v>
      </c>
      <c r="X644" s="2">
        <f t="shared" ref="X644:X649" si="711">(ROUND((((S644+ROUND((ROUND(((EU644)*AV644*I644),2)*BS644),2))*AT644)/100),2)+ROUND(((ROUND((ROUND(((AE644-(EU644))*AV644*I644),2)*BS644),2)*AT644)/100),2))</f>
        <v>0</v>
      </c>
      <c r="Y644" s="2">
        <f t="shared" ref="Y644:Y649" si="712">(ROUND((((S644+ROUND((ROUND(((EU644)*AV644*I644),2)*BS644),2))*AU644)/100),2)+ROUND(((ROUND((ROUND(((AE644-(EU644))*AV644*I644),2)*BS644),2)*AU644)/100),2))</f>
        <v>0</v>
      </c>
      <c r="Z644" s="2"/>
      <c r="AA644" s="2">
        <v>55944368</v>
      </c>
      <c r="AB644" s="2">
        <f t="shared" si="691"/>
        <v>19.29</v>
      </c>
      <c r="AC644" s="2">
        <f t="shared" ref="AC644:AC649" si="713">ROUND((ES644),6)</f>
        <v>19.29</v>
      </c>
      <c r="AD644" s="2">
        <f t="shared" ref="AD644:AD649" si="714">ROUND((((ET644)-(EU644))+AE644),6)</f>
        <v>0</v>
      </c>
      <c r="AE644" s="2">
        <f t="shared" ref="AE644:AF649" si="715">ROUND((EU644),6)</f>
        <v>0</v>
      </c>
      <c r="AF644" s="2">
        <f t="shared" si="715"/>
        <v>0</v>
      </c>
      <c r="AG644" s="2">
        <f t="shared" si="692"/>
        <v>0</v>
      </c>
      <c r="AH644" s="2">
        <f t="shared" ref="AH644:AI649" si="716">(EW644)</f>
        <v>0</v>
      </c>
      <c r="AI644" s="2">
        <f t="shared" si="716"/>
        <v>0</v>
      </c>
      <c r="AJ644" s="2">
        <f t="shared" si="693"/>
        <v>0</v>
      </c>
      <c r="AK644" s="2">
        <v>19.29</v>
      </c>
      <c r="AL644" s="2">
        <v>19.29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97</v>
      </c>
      <c r="AU644" s="2">
        <v>51</v>
      </c>
      <c r="AV644" s="2">
        <v>1</v>
      </c>
      <c r="AW644" s="2">
        <v>1</v>
      </c>
      <c r="AX644" s="2"/>
      <c r="AY644" s="2"/>
      <c r="AZ644" s="2">
        <v>1</v>
      </c>
      <c r="BA644" s="2">
        <v>1</v>
      </c>
      <c r="BB644" s="2">
        <v>1</v>
      </c>
      <c r="BC644" s="2">
        <v>1</v>
      </c>
      <c r="BD644" s="2" t="s">
        <v>3</v>
      </c>
      <c r="BE644" s="2" t="s">
        <v>3</v>
      </c>
      <c r="BF644" s="2" t="s">
        <v>3</v>
      </c>
      <c r="BG644" s="2" t="s">
        <v>3</v>
      </c>
      <c r="BH644" s="2">
        <v>3</v>
      </c>
      <c r="BI644" s="2">
        <v>2</v>
      </c>
      <c r="BJ644" s="2" t="s">
        <v>674</v>
      </c>
      <c r="BK644" s="2"/>
      <c r="BL644" s="2"/>
      <c r="BM644" s="2">
        <v>67</v>
      </c>
      <c r="BN644" s="2">
        <v>0</v>
      </c>
      <c r="BO644" s="2" t="s">
        <v>3</v>
      </c>
      <c r="BP644" s="2">
        <v>0</v>
      </c>
      <c r="BQ644" s="2">
        <v>40</v>
      </c>
      <c r="BR644" s="2">
        <v>0</v>
      </c>
      <c r="BS644" s="2">
        <v>1</v>
      </c>
      <c r="BT644" s="2">
        <v>1</v>
      </c>
      <c r="BU644" s="2">
        <v>1</v>
      </c>
      <c r="BV644" s="2">
        <v>1</v>
      </c>
      <c r="BW644" s="2">
        <v>1</v>
      </c>
      <c r="BX644" s="2">
        <v>1</v>
      </c>
      <c r="BY644" s="2" t="s">
        <v>3</v>
      </c>
      <c r="BZ644" s="2">
        <v>97</v>
      </c>
      <c r="CA644" s="2">
        <v>51</v>
      </c>
      <c r="CB644" s="2" t="s">
        <v>3</v>
      </c>
      <c r="CC644" s="2"/>
      <c r="CD644" s="2"/>
      <c r="CE644" s="2">
        <v>1566</v>
      </c>
      <c r="CF644" s="2">
        <v>0</v>
      </c>
      <c r="CG644" s="2">
        <v>0</v>
      </c>
      <c r="CH644" s="2"/>
      <c r="CI644" s="2"/>
      <c r="CJ644" s="2"/>
      <c r="CK644" s="2"/>
      <c r="CL644" s="2"/>
      <c r="CM644" s="2">
        <v>0</v>
      </c>
      <c r="CN644" s="2" t="s">
        <v>3</v>
      </c>
      <c r="CO644" s="2">
        <v>0</v>
      </c>
      <c r="CP644" s="2">
        <f t="shared" si="694"/>
        <v>4822.5</v>
      </c>
      <c r="CQ644" s="2">
        <f t="shared" si="695"/>
        <v>19.29</v>
      </c>
      <c r="CR644" s="2">
        <f t="shared" ref="CR644:CR649" si="717">(ROUND((ROUND(((ET644)*AV644*1),2)*BB644),2)+ROUND((ROUND(((AE644-(EU644))*AV644*1),2)*BS644),2))</f>
        <v>0</v>
      </c>
      <c r="CS644" s="2">
        <f t="shared" ref="CS644:CS649" si="718">(ROUND((ROUND(((EU644)*AV644*1),2)*BS644),2)+ROUND((ROUND(((AE644-(EU644))*AV644*1),2)*BS644),2))</f>
        <v>0</v>
      </c>
      <c r="CT644" s="2">
        <f t="shared" si="696"/>
        <v>0</v>
      </c>
      <c r="CU644" s="2">
        <f t="shared" si="697"/>
        <v>0</v>
      </c>
      <c r="CV644" s="2">
        <f t="shared" si="698"/>
        <v>0</v>
      </c>
      <c r="CW644" s="2">
        <f t="shared" si="699"/>
        <v>0</v>
      </c>
      <c r="CX644" s="2">
        <f t="shared" si="700"/>
        <v>0</v>
      </c>
      <c r="CY644" s="2">
        <f t="shared" ref="CY644:CY649" si="719">(ROUND((((S644+ROUND((ROUND(((EU644)*AV644*1),2)*BS644),2))*AT644)/100),2)+ROUND(((ROUND((ROUND(((AE644-(EU644))*AV644*1),2)*BS644),2)*AT644)/100),2))</f>
        <v>0</v>
      </c>
      <c r="CZ644" s="2">
        <f t="shared" ref="CZ644:CZ649" si="720">(ROUND((((S644+ROUND((ROUND(((EU644)*AV644*1),2)*BS644),2))*AU644)/100),2)+ROUND(((ROUND((ROUND(((AE644-(EU644))*AV644*1),2)*BS644),2)*AU644)/100),2))</f>
        <v>0</v>
      </c>
      <c r="DA644" s="2"/>
      <c r="DB644" s="2"/>
      <c r="DC644" s="2" t="s">
        <v>3</v>
      </c>
      <c r="DD644" s="2" t="s">
        <v>3</v>
      </c>
      <c r="DE644" s="2" t="s">
        <v>3</v>
      </c>
      <c r="DF644" s="2" t="s">
        <v>3</v>
      </c>
      <c r="DG644" s="2" t="s">
        <v>3</v>
      </c>
      <c r="DH644" s="2" t="s">
        <v>3</v>
      </c>
      <c r="DI644" s="2" t="s">
        <v>3</v>
      </c>
      <c r="DJ644" s="2" t="s">
        <v>3</v>
      </c>
      <c r="DK644" s="2" t="s">
        <v>3</v>
      </c>
      <c r="DL644" s="2" t="s">
        <v>3</v>
      </c>
      <c r="DM644" s="2" t="s">
        <v>3</v>
      </c>
      <c r="DN644" s="2">
        <v>0</v>
      </c>
      <c r="DO644" s="2">
        <v>0</v>
      </c>
      <c r="DP644" s="2">
        <v>1</v>
      </c>
      <c r="DQ644" s="2">
        <v>1</v>
      </c>
      <c r="DR644" s="2"/>
      <c r="DS644" s="2"/>
      <c r="DT644" s="2"/>
      <c r="DU644" s="2">
        <v>1010</v>
      </c>
      <c r="DV644" s="2" t="s">
        <v>320</v>
      </c>
      <c r="DW644" s="2" t="s">
        <v>320</v>
      </c>
      <c r="DX644" s="2">
        <v>1</v>
      </c>
      <c r="DY644" s="2"/>
      <c r="DZ644" s="2" t="s">
        <v>3</v>
      </c>
      <c r="EA644" s="2" t="s">
        <v>3</v>
      </c>
      <c r="EB644" s="2" t="s">
        <v>3</v>
      </c>
      <c r="EC644" s="2" t="s">
        <v>3</v>
      </c>
      <c r="ED644" s="2"/>
      <c r="EE644" s="2">
        <v>55393971</v>
      </c>
      <c r="EF644" s="2">
        <v>40</v>
      </c>
      <c r="EG644" s="2" t="s">
        <v>31</v>
      </c>
      <c r="EH644" s="2">
        <v>0</v>
      </c>
      <c r="EI644" s="2" t="s">
        <v>3</v>
      </c>
      <c r="EJ644" s="2">
        <v>2</v>
      </c>
      <c r="EK644" s="2">
        <v>67</v>
      </c>
      <c r="EL644" s="2" t="s">
        <v>48</v>
      </c>
      <c r="EM644" s="2" t="s">
        <v>49</v>
      </c>
      <c r="EN644" s="2"/>
      <c r="EO644" s="2" t="s">
        <v>3</v>
      </c>
      <c r="EP644" s="2"/>
      <c r="EQ644" s="2">
        <v>0</v>
      </c>
      <c r="ER644" s="2">
        <v>19.29</v>
      </c>
      <c r="ES644" s="2">
        <v>19.29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>
        <v>0</v>
      </c>
      <c r="FR644" s="2">
        <v>0</v>
      </c>
      <c r="FS644" s="2">
        <v>0</v>
      </c>
      <c r="FT644" s="2"/>
      <c r="FU644" s="2"/>
      <c r="FV644" s="2"/>
      <c r="FW644" s="2"/>
      <c r="FX644" s="2">
        <v>97</v>
      </c>
      <c r="FY644" s="2">
        <v>51</v>
      </c>
      <c r="FZ644" s="2"/>
      <c r="GA644" s="2" t="s">
        <v>3</v>
      </c>
      <c r="GB644" s="2"/>
      <c r="GC644" s="2"/>
      <c r="GD644" s="2">
        <v>1</v>
      </c>
      <c r="GE644" s="2"/>
      <c r="GF644" s="2">
        <v>-115264812</v>
      </c>
      <c r="GG644" s="2">
        <v>2</v>
      </c>
      <c r="GH644" s="2">
        <v>1</v>
      </c>
      <c r="GI644" s="2">
        <v>-2</v>
      </c>
      <c r="GJ644" s="2">
        <v>0</v>
      </c>
      <c r="GK644" s="2">
        <v>0</v>
      </c>
      <c r="GL644" s="2">
        <f t="shared" si="701"/>
        <v>0</v>
      </c>
      <c r="GM644" s="2">
        <f t="shared" si="702"/>
        <v>4822.5</v>
      </c>
      <c r="GN644" s="2">
        <f t="shared" si="703"/>
        <v>0</v>
      </c>
      <c r="GO644" s="2">
        <f t="shared" si="704"/>
        <v>4822.5</v>
      </c>
      <c r="GP644" s="2">
        <f t="shared" si="705"/>
        <v>0</v>
      </c>
      <c r="GQ644" s="2"/>
      <c r="GR644" s="2">
        <v>0</v>
      </c>
      <c r="GS644" s="2">
        <v>3</v>
      </c>
      <c r="GT644" s="2">
        <v>0</v>
      </c>
      <c r="GU644" s="2" t="s">
        <v>3</v>
      </c>
      <c r="GV644" s="2">
        <f t="shared" si="706"/>
        <v>0</v>
      </c>
      <c r="GW644" s="2">
        <v>1</v>
      </c>
      <c r="GX644" s="2">
        <f t="shared" si="707"/>
        <v>0</v>
      </c>
      <c r="GY644" s="2"/>
      <c r="GZ644" s="2"/>
      <c r="HA644" s="2">
        <v>0</v>
      </c>
      <c r="HB644" s="2">
        <v>0</v>
      </c>
      <c r="HC644" s="2">
        <f t="shared" si="708"/>
        <v>0</v>
      </c>
      <c r="HD644" s="2"/>
      <c r="HE644" s="2" t="s">
        <v>3</v>
      </c>
      <c r="HF644" s="2" t="s">
        <v>3</v>
      </c>
      <c r="HG644" s="2"/>
      <c r="HH644" s="2"/>
      <c r="HI644" s="2"/>
      <c r="HJ644" s="2"/>
      <c r="HK644" s="2"/>
      <c r="HL644" s="2"/>
      <c r="HM644" s="2" t="s">
        <v>3</v>
      </c>
      <c r="HN644" s="2" t="s">
        <v>3</v>
      </c>
      <c r="HO644" s="2" t="s">
        <v>3</v>
      </c>
      <c r="HP644" s="2" t="s">
        <v>3</v>
      </c>
      <c r="HQ644" s="2" t="s">
        <v>3</v>
      </c>
      <c r="HR644" s="2"/>
      <c r="HS644" s="2">
        <v>0</v>
      </c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>
        <v>0</v>
      </c>
      <c r="IL644" s="2"/>
      <c r="IM644" s="2"/>
      <c r="IN644" s="2"/>
      <c r="IO644" s="2"/>
      <c r="IP644" s="2"/>
      <c r="IQ644" s="2"/>
      <c r="IR644" s="2"/>
      <c r="IS644" s="2"/>
      <c r="IT644" s="2"/>
      <c r="IU644" s="2"/>
    </row>
    <row r="645" spans="1:255" x14ac:dyDescent="0.25">
      <c r="A645" s="3">
        <v>18</v>
      </c>
      <c r="B645" s="3">
        <v>1</v>
      </c>
      <c r="C645" s="3">
        <v>706</v>
      </c>
      <c r="E645" s="3" t="s">
        <v>671</v>
      </c>
      <c r="F645" s="3" t="s">
        <v>672</v>
      </c>
      <c r="G645" s="3" t="s">
        <v>673</v>
      </c>
      <c r="H645" s="3" t="s">
        <v>320</v>
      </c>
      <c r="I645" s="3">
        <f>I643*J645</f>
        <v>250</v>
      </c>
      <c r="J645" s="3">
        <v>8.9285714285714288</v>
      </c>
      <c r="K645" s="3">
        <v>8.9285714299999999</v>
      </c>
      <c r="O645" s="3">
        <f t="shared" si="684"/>
        <v>15769.58</v>
      </c>
      <c r="P645" s="3">
        <f t="shared" si="685"/>
        <v>15769.58</v>
      </c>
      <c r="Q645" s="3">
        <f t="shared" si="709"/>
        <v>0</v>
      </c>
      <c r="R645" s="3">
        <f t="shared" si="710"/>
        <v>0</v>
      </c>
      <c r="S645" s="3">
        <f t="shared" si="686"/>
        <v>0</v>
      </c>
      <c r="T645" s="3">
        <f t="shared" si="687"/>
        <v>0</v>
      </c>
      <c r="U645" s="3">
        <f t="shared" si="688"/>
        <v>0</v>
      </c>
      <c r="V645" s="3">
        <f t="shared" si="689"/>
        <v>0</v>
      </c>
      <c r="W645" s="3">
        <f t="shared" si="690"/>
        <v>0</v>
      </c>
      <c r="X645" s="3">
        <f t="shared" si="711"/>
        <v>0</v>
      </c>
      <c r="Y645" s="3">
        <f t="shared" si="712"/>
        <v>0</v>
      </c>
      <c r="AA645" s="3">
        <v>55944370</v>
      </c>
      <c r="AB645" s="3">
        <f t="shared" si="691"/>
        <v>19.29</v>
      </c>
      <c r="AC645" s="3">
        <f t="shared" si="713"/>
        <v>19.29</v>
      </c>
      <c r="AD645" s="3">
        <f t="shared" si="714"/>
        <v>0</v>
      </c>
      <c r="AE645" s="3">
        <f t="shared" si="715"/>
        <v>0</v>
      </c>
      <c r="AF645" s="3">
        <f t="shared" si="715"/>
        <v>0</v>
      </c>
      <c r="AG645" s="3">
        <f t="shared" si="692"/>
        <v>0</v>
      </c>
      <c r="AH645" s="3">
        <f t="shared" si="716"/>
        <v>0</v>
      </c>
      <c r="AI645" s="3">
        <f t="shared" si="716"/>
        <v>0</v>
      </c>
      <c r="AJ645" s="3">
        <f t="shared" si="693"/>
        <v>0</v>
      </c>
      <c r="AK645" s="3">
        <v>19.29</v>
      </c>
      <c r="AL645" s="3">
        <v>19.29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97</v>
      </c>
      <c r="AU645" s="3">
        <v>51</v>
      </c>
      <c r="AV645" s="3">
        <v>1</v>
      </c>
      <c r="AW645" s="3">
        <v>1</v>
      </c>
      <c r="AZ645" s="3">
        <v>1</v>
      </c>
      <c r="BA645" s="3">
        <v>1</v>
      </c>
      <c r="BB645" s="3">
        <v>1</v>
      </c>
      <c r="BC645" s="3">
        <v>3.27</v>
      </c>
      <c r="BD645" s="3" t="s">
        <v>3</v>
      </c>
      <c r="BE645" s="3" t="s">
        <v>3</v>
      </c>
      <c r="BF645" s="3" t="s">
        <v>3</v>
      </c>
      <c r="BG645" s="3" t="s">
        <v>3</v>
      </c>
      <c r="BH645" s="3">
        <v>3</v>
      </c>
      <c r="BI645" s="3">
        <v>2</v>
      </c>
      <c r="BJ645" s="3" t="s">
        <v>674</v>
      </c>
      <c r="BM645" s="3">
        <v>67</v>
      </c>
      <c r="BN645" s="3">
        <v>0</v>
      </c>
      <c r="BO645" s="3" t="s">
        <v>672</v>
      </c>
      <c r="BP645" s="3">
        <v>1</v>
      </c>
      <c r="BQ645" s="3">
        <v>40</v>
      </c>
      <c r="BR645" s="3">
        <v>0</v>
      </c>
      <c r="BS645" s="3">
        <v>1</v>
      </c>
      <c r="BT645" s="3">
        <v>1</v>
      </c>
      <c r="BU645" s="3">
        <v>1</v>
      </c>
      <c r="BV645" s="3">
        <v>1</v>
      </c>
      <c r="BW645" s="3">
        <v>1</v>
      </c>
      <c r="BX645" s="3">
        <v>1</v>
      </c>
      <c r="BY645" s="3" t="s">
        <v>3</v>
      </c>
      <c r="BZ645" s="3">
        <v>97</v>
      </c>
      <c r="CA645" s="3">
        <v>51</v>
      </c>
      <c r="CB645" s="3" t="s">
        <v>3</v>
      </c>
      <c r="CE645" s="3">
        <v>1566</v>
      </c>
      <c r="CF645" s="3">
        <v>0</v>
      </c>
      <c r="CG645" s="3">
        <v>0</v>
      </c>
      <c r="CM645" s="3">
        <v>0</v>
      </c>
      <c r="CN645" s="3" t="s">
        <v>3</v>
      </c>
      <c r="CO645" s="3">
        <v>0</v>
      </c>
      <c r="CP645" s="3">
        <f t="shared" si="694"/>
        <v>15769.58</v>
      </c>
      <c r="CQ645" s="3">
        <f t="shared" si="695"/>
        <v>63.08</v>
      </c>
      <c r="CR645" s="3">
        <f t="shared" si="717"/>
        <v>0</v>
      </c>
      <c r="CS645" s="3">
        <f t="shared" si="718"/>
        <v>0</v>
      </c>
      <c r="CT645" s="3">
        <f t="shared" si="696"/>
        <v>0</v>
      </c>
      <c r="CU645" s="3">
        <f t="shared" si="697"/>
        <v>0</v>
      </c>
      <c r="CV645" s="3">
        <f t="shared" si="698"/>
        <v>0</v>
      </c>
      <c r="CW645" s="3">
        <f t="shared" si="699"/>
        <v>0</v>
      </c>
      <c r="CX645" s="3">
        <f t="shared" si="700"/>
        <v>0</v>
      </c>
      <c r="CY645" s="3">
        <f t="shared" si="719"/>
        <v>0</v>
      </c>
      <c r="CZ645" s="3">
        <f t="shared" si="720"/>
        <v>0</v>
      </c>
      <c r="DC645" s="3" t="s">
        <v>3</v>
      </c>
      <c r="DD645" s="3" t="s">
        <v>3</v>
      </c>
      <c r="DE645" s="3" t="s">
        <v>3</v>
      </c>
      <c r="DF645" s="3" t="s">
        <v>3</v>
      </c>
      <c r="DG645" s="3" t="s">
        <v>3</v>
      </c>
      <c r="DH645" s="3" t="s">
        <v>3</v>
      </c>
      <c r="DI645" s="3" t="s">
        <v>3</v>
      </c>
      <c r="DJ645" s="3" t="s">
        <v>3</v>
      </c>
      <c r="DK645" s="3" t="s">
        <v>3</v>
      </c>
      <c r="DL645" s="3" t="s">
        <v>3</v>
      </c>
      <c r="DM645" s="3" t="s">
        <v>3</v>
      </c>
      <c r="DN645" s="3">
        <v>0</v>
      </c>
      <c r="DO645" s="3">
        <v>0</v>
      </c>
      <c r="DP645" s="3">
        <v>1</v>
      </c>
      <c r="DQ645" s="3">
        <v>1</v>
      </c>
      <c r="DU645" s="3">
        <v>1010</v>
      </c>
      <c r="DV645" s="3" t="s">
        <v>320</v>
      </c>
      <c r="DW645" s="3" t="s">
        <v>320</v>
      </c>
      <c r="DX645" s="3">
        <v>1</v>
      </c>
      <c r="DZ645" s="3" t="s">
        <v>3</v>
      </c>
      <c r="EA645" s="3" t="s">
        <v>3</v>
      </c>
      <c r="EB645" s="3" t="s">
        <v>3</v>
      </c>
      <c r="EC645" s="3" t="s">
        <v>3</v>
      </c>
      <c r="EE645" s="3">
        <v>55393971</v>
      </c>
      <c r="EF645" s="3">
        <v>40</v>
      </c>
      <c r="EG645" s="3" t="s">
        <v>31</v>
      </c>
      <c r="EH645" s="3">
        <v>0</v>
      </c>
      <c r="EI645" s="3" t="s">
        <v>3</v>
      </c>
      <c r="EJ645" s="3">
        <v>2</v>
      </c>
      <c r="EK645" s="3">
        <v>67</v>
      </c>
      <c r="EL645" s="3" t="s">
        <v>48</v>
      </c>
      <c r="EM645" s="3" t="s">
        <v>49</v>
      </c>
      <c r="EO645" s="3" t="s">
        <v>3</v>
      </c>
      <c r="EQ645" s="3">
        <v>0</v>
      </c>
      <c r="ER645" s="3">
        <v>19.29</v>
      </c>
      <c r="ES645" s="3">
        <v>19.29</v>
      </c>
      <c r="ET645" s="3">
        <v>0</v>
      </c>
      <c r="EU645" s="3">
        <v>0</v>
      </c>
      <c r="EV645" s="3">
        <v>0</v>
      </c>
      <c r="EW645" s="3">
        <v>0</v>
      </c>
      <c r="EX645" s="3">
        <v>0</v>
      </c>
      <c r="FQ645" s="3">
        <v>0</v>
      </c>
      <c r="FR645" s="3">
        <v>0</v>
      </c>
      <c r="FS645" s="3">
        <v>0</v>
      </c>
      <c r="FX645" s="3">
        <v>97</v>
      </c>
      <c r="FY645" s="3">
        <v>51</v>
      </c>
      <c r="GA645" s="3" t="s">
        <v>3</v>
      </c>
      <c r="GD645" s="3">
        <v>1</v>
      </c>
      <c r="GF645" s="3">
        <v>-115264812</v>
      </c>
      <c r="GG645" s="3">
        <v>2</v>
      </c>
      <c r="GH645" s="3">
        <v>1</v>
      </c>
      <c r="GI645" s="3">
        <v>2</v>
      </c>
      <c r="GJ645" s="3">
        <v>0</v>
      </c>
      <c r="GK645" s="3">
        <v>0</v>
      </c>
      <c r="GL645" s="3">
        <f t="shared" si="701"/>
        <v>0</v>
      </c>
      <c r="GM645" s="3">
        <f t="shared" si="702"/>
        <v>15769.58</v>
      </c>
      <c r="GN645" s="3">
        <f t="shared" si="703"/>
        <v>0</v>
      </c>
      <c r="GO645" s="3">
        <f t="shared" si="704"/>
        <v>15769.58</v>
      </c>
      <c r="GP645" s="3">
        <f t="shared" si="705"/>
        <v>0</v>
      </c>
      <c r="GR645" s="3">
        <v>0</v>
      </c>
      <c r="GS645" s="3">
        <v>3</v>
      </c>
      <c r="GT645" s="3">
        <v>0</v>
      </c>
      <c r="GU645" s="3" t="s">
        <v>3</v>
      </c>
      <c r="GV645" s="3">
        <f t="shared" si="706"/>
        <v>0</v>
      </c>
      <c r="GW645" s="3">
        <v>1</v>
      </c>
      <c r="GX645" s="3">
        <f t="shared" si="707"/>
        <v>0</v>
      </c>
      <c r="HA645" s="3">
        <v>0</v>
      </c>
      <c r="HB645" s="3">
        <v>0</v>
      </c>
      <c r="HC645" s="3">
        <f t="shared" si="708"/>
        <v>0</v>
      </c>
      <c r="HE645" s="3" t="s">
        <v>3</v>
      </c>
      <c r="HF645" s="3" t="s">
        <v>3</v>
      </c>
      <c r="HM645" s="3" t="s">
        <v>3</v>
      </c>
      <c r="HN645" s="3" t="s">
        <v>3</v>
      </c>
      <c r="HO645" s="3" t="s">
        <v>3</v>
      </c>
      <c r="HP645" s="3" t="s">
        <v>3</v>
      </c>
      <c r="HQ645" s="3" t="s">
        <v>3</v>
      </c>
      <c r="HS645" s="3">
        <v>0</v>
      </c>
      <c r="IK645" s="3">
        <v>0</v>
      </c>
    </row>
    <row r="646" spans="1:255" x14ac:dyDescent="0.25">
      <c r="A646" s="2">
        <v>18</v>
      </c>
      <c r="B646" s="2">
        <v>1</v>
      </c>
      <c r="C646" s="2">
        <v>702</v>
      </c>
      <c r="D646" s="2"/>
      <c r="E646" s="2" t="s">
        <v>675</v>
      </c>
      <c r="F646" s="2" t="s">
        <v>676</v>
      </c>
      <c r="G646" s="2" t="s">
        <v>677</v>
      </c>
      <c r="H646" s="2" t="s">
        <v>80</v>
      </c>
      <c r="I646" s="2">
        <f>I642*J646</f>
        <v>5</v>
      </c>
      <c r="J646" s="2">
        <v>0.17857142857142858</v>
      </c>
      <c r="K646" s="2">
        <v>0.17857143</v>
      </c>
      <c r="L646" s="2"/>
      <c r="M646" s="2"/>
      <c r="N646" s="2"/>
      <c r="O646" s="2">
        <f t="shared" si="684"/>
        <v>734.45</v>
      </c>
      <c r="P646" s="2">
        <f t="shared" si="685"/>
        <v>734.45</v>
      </c>
      <c r="Q646" s="2">
        <f t="shared" si="709"/>
        <v>0</v>
      </c>
      <c r="R646" s="2">
        <f t="shared" si="710"/>
        <v>0</v>
      </c>
      <c r="S646" s="2">
        <f t="shared" si="686"/>
        <v>0</v>
      </c>
      <c r="T646" s="2">
        <f t="shared" si="687"/>
        <v>0</v>
      </c>
      <c r="U646" s="2">
        <f t="shared" si="688"/>
        <v>0</v>
      </c>
      <c r="V646" s="2">
        <f t="shared" si="689"/>
        <v>0</v>
      </c>
      <c r="W646" s="2">
        <f t="shared" si="690"/>
        <v>0</v>
      </c>
      <c r="X646" s="2">
        <f t="shared" si="711"/>
        <v>0</v>
      </c>
      <c r="Y646" s="2">
        <f t="shared" si="712"/>
        <v>0</v>
      </c>
      <c r="Z646" s="2"/>
      <c r="AA646" s="2">
        <v>55944368</v>
      </c>
      <c r="AB646" s="2">
        <f t="shared" si="691"/>
        <v>146.88999999999999</v>
      </c>
      <c r="AC646" s="2">
        <f t="shared" si="713"/>
        <v>146.88999999999999</v>
      </c>
      <c r="AD646" s="2">
        <f t="shared" si="714"/>
        <v>0</v>
      </c>
      <c r="AE646" s="2">
        <f t="shared" si="715"/>
        <v>0</v>
      </c>
      <c r="AF646" s="2">
        <f t="shared" si="715"/>
        <v>0</v>
      </c>
      <c r="AG646" s="2">
        <f t="shared" si="692"/>
        <v>0</v>
      </c>
      <c r="AH646" s="2">
        <f t="shared" si="716"/>
        <v>0</v>
      </c>
      <c r="AI646" s="2">
        <f t="shared" si="716"/>
        <v>0</v>
      </c>
      <c r="AJ646" s="2">
        <f t="shared" si="693"/>
        <v>0</v>
      </c>
      <c r="AK646" s="2">
        <v>146.88999999999999</v>
      </c>
      <c r="AL646" s="2">
        <v>146.88999999999999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97</v>
      </c>
      <c r="AU646" s="2">
        <v>51</v>
      </c>
      <c r="AV646" s="2">
        <v>1</v>
      </c>
      <c r="AW646" s="2">
        <v>1</v>
      </c>
      <c r="AX646" s="2"/>
      <c r="AY646" s="2"/>
      <c r="AZ646" s="2">
        <v>1</v>
      </c>
      <c r="BA646" s="2">
        <v>1</v>
      </c>
      <c r="BB646" s="2">
        <v>1</v>
      </c>
      <c r="BC646" s="2">
        <v>1</v>
      </c>
      <c r="BD646" s="2" t="s">
        <v>3</v>
      </c>
      <c r="BE646" s="2" t="s">
        <v>3</v>
      </c>
      <c r="BF646" s="2" t="s">
        <v>3</v>
      </c>
      <c r="BG646" s="2" t="s">
        <v>3</v>
      </c>
      <c r="BH646" s="2">
        <v>3</v>
      </c>
      <c r="BI646" s="2">
        <v>2</v>
      </c>
      <c r="BJ646" s="2" t="s">
        <v>678</v>
      </c>
      <c r="BK646" s="2"/>
      <c r="BL646" s="2"/>
      <c r="BM646" s="2">
        <v>67</v>
      </c>
      <c r="BN646" s="2">
        <v>0</v>
      </c>
      <c r="BO646" s="2" t="s">
        <v>3</v>
      </c>
      <c r="BP646" s="2">
        <v>0</v>
      </c>
      <c r="BQ646" s="2">
        <v>40</v>
      </c>
      <c r="BR646" s="2">
        <v>0</v>
      </c>
      <c r="BS646" s="2">
        <v>1</v>
      </c>
      <c r="BT646" s="2">
        <v>1</v>
      </c>
      <c r="BU646" s="2">
        <v>1</v>
      </c>
      <c r="BV646" s="2">
        <v>1</v>
      </c>
      <c r="BW646" s="2">
        <v>1</v>
      </c>
      <c r="BX646" s="2">
        <v>1</v>
      </c>
      <c r="BY646" s="2" t="s">
        <v>3</v>
      </c>
      <c r="BZ646" s="2">
        <v>97</v>
      </c>
      <c r="CA646" s="2">
        <v>51</v>
      </c>
      <c r="CB646" s="2" t="s">
        <v>3</v>
      </c>
      <c r="CC646" s="2"/>
      <c r="CD646" s="2"/>
      <c r="CE646" s="2">
        <v>1566</v>
      </c>
      <c r="CF646" s="2">
        <v>0</v>
      </c>
      <c r="CG646" s="2">
        <v>0</v>
      </c>
      <c r="CH646" s="2"/>
      <c r="CI646" s="2"/>
      <c r="CJ646" s="2"/>
      <c r="CK646" s="2"/>
      <c r="CL646" s="2"/>
      <c r="CM646" s="2">
        <v>0</v>
      </c>
      <c r="CN646" s="2" t="s">
        <v>3</v>
      </c>
      <c r="CO646" s="2">
        <v>0</v>
      </c>
      <c r="CP646" s="2">
        <f t="shared" si="694"/>
        <v>734.45</v>
      </c>
      <c r="CQ646" s="2">
        <f t="shared" si="695"/>
        <v>146.88999999999999</v>
      </c>
      <c r="CR646" s="2">
        <f t="shared" si="717"/>
        <v>0</v>
      </c>
      <c r="CS646" s="2">
        <f t="shared" si="718"/>
        <v>0</v>
      </c>
      <c r="CT646" s="2">
        <f t="shared" si="696"/>
        <v>0</v>
      </c>
      <c r="CU646" s="2">
        <f t="shared" si="697"/>
        <v>0</v>
      </c>
      <c r="CV646" s="2">
        <f t="shared" si="698"/>
        <v>0</v>
      </c>
      <c r="CW646" s="2">
        <f t="shared" si="699"/>
        <v>0</v>
      </c>
      <c r="CX646" s="2">
        <f t="shared" si="700"/>
        <v>0</v>
      </c>
      <c r="CY646" s="2">
        <f t="shared" si="719"/>
        <v>0</v>
      </c>
      <c r="CZ646" s="2">
        <f t="shared" si="720"/>
        <v>0</v>
      </c>
      <c r="DA646" s="2"/>
      <c r="DB646" s="2"/>
      <c r="DC646" s="2" t="s">
        <v>3</v>
      </c>
      <c r="DD646" s="2" t="s">
        <v>3</v>
      </c>
      <c r="DE646" s="2" t="s">
        <v>3</v>
      </c>
      <c r="DF646" s="2" t="s">
        <v>3</v>
      </c>
      <c r="DG646" s="2" t="s">
        <v>3</v>
      </c>
      <c r="DH646" s="2" t="s">
        <v>3</v>
      </c>
      <c r="DI646" s="2" t="s">
        <v>3</v>
      </c>
      <c r="DJ646" s="2" t="s">
        <v>3</v>
      </c>
      <c r="DK646" s="2" t="s">
        <v>3</v>
      </c>
      <c r="DL646" s="2" t="s">
        <v>3</v>
      </c>
      <c r="DM646" s="2" t="s">
        <v>3</v>
      </c>
      <c r="DN646" s="2">
        <v>0</v>
      </c>
      <c r="DO646" s="2">
        <v>0</v>
      </c>
      <c r="DP646" s="2">
        <v>1</v>
      </c>
      <c r="DQ646" s="2">
        <v>1</v>
      </c>
      <c r="DR646" s="2"/>
      <c r="DS646" s="2"/>
      <c r="DT646" s="2"/>
      <c r="DU646" s="2">
        <v>1010</v>
      </c>
      <c r="DV646" s="2" t="s">
        <v>80</v>
      </c>
      <c r="DW646" s="2" t="s">
        <v>80</v>
      </c>
      <c r="DX646" s="2">
        <v>100</v>
      </c>
      <c r="DY646" s="2"/>
      <c r="DZ646" s="2" t="s">
        <v>3</v>
      </c>
      <c r="EA646" s="2" t="s">
        <v>3</v>
      </c>
      <c r="EB646" s="2" t="s">
        <v>3</v>
      </c>
      <c r="EC646" s="2" t="s">
        <v>3</v>
      </c>
      <c r="ED646" s="2"/>
      <c r="EE646" s="2">
        <v>55393971</v>
      </c>
      <c r="EF646" s="2">
        <v>40</v>
      </c>
      <c r="EG646" s="2" t="s">
        <v>31</v>
      </c>
      <c r="EH646" s="2">
        <v>0</v>
      </c>
      <c r="EI646" s="2" t="s">
        <v>3</v>
      </c>
      <c r="EJ646" s="2">
        <v>2</v>
      </c>
      <c r="EK646" s="2">
        <v>67</v>
      </c>
      <c r="EL646" s="2" t="s">
        <v>48</v>
      </c>
      <c r="EM646" s="2" t="s">
        <v>49</v>
      </c>
      <c r="EN646" s="2"/>
      <c r="EO646" s="2" t="s">
        <v>3</v>
      </c>
      <c r="EP646" s="2"/>
      <c r="EQ646" s="2">
        <v>0</v>
      </c>
      <c r="ER646" s="2">
        <v>146.88999999999999</v>
      </c>
      <c r="ES646" s="2">
        <v>146.88999999999999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>
        <v>0</v>
      </c>
      <c r="FR646" s="2">
        <v>0</v>
      </c>
      <c r="FS646" s="2">
        <v>0</v>
      </c>
      <c r="FT646" s="2"/>
      <c r="FU646" s="2"/>
      <c r="FV646" s="2"/>
      <c r="FW646" s="2"/>
      <c r="FX646" s="2">
        <v>97</v>
      </c>
      <c r="FY646" s="2">
        <v>51</v>
      </c>
      <c r="FZ646" s="2"/>
      <c r="GA646" s="2" t="s">
        <v>3</v>
      </c>
      <c r="GB646" s="2"/>
      <c r="GC646" s="2"/>
      <c r="GD646" s="2">
        <v>1</v>
      </c>
      <c r="GE646" s="2"/>
      <c r="GF646" s="2">
        <v>289520784</v>
      </c>
      <c r="GG646" s="2">
        <v>2</v>
      </c>
      <c r="GH646" s="2">
        <v>1</v>
      </c>
      <c r="GI646" s="2">
        <v>-2</v>
      </c>
      <c r="GJ646" s="2">
        <v>0</v>
      </c>
      <c r="GK646" s="2">
        <v>0</v>
      </c>
      <c r="GL646" s="2">
        <f t="shared" si="701"/>
        <v>0</v>
      </c>
      <c r="GM646" s="2">
        <f t="shared" si="702"/>
        <v>734.45</v>
      </c>
      <c r="GN646" s="2">
        <f t="shared" si="703"/>
        <v>0</v>
      </c>
      <c r="GO646" s="2">
        <f t="shared" si="704"/>
        <v>734.45</v>
      </c>
      <c r="GP646" s="2">
        <f t="shared" si="705"/>
        <v>0</v>
      </c>
      <c r="GQ646" s="2"/>
      <c r="GR646" s="2">
        <v>0</v>
      </c>
      <c r="GS646" s="2">
        <v>3</v>
      </c>
      <c r="GT646" s="2">
        <v>0</v>
      </c>
      <c r="GU646" s="2" t="s">
        <v>3</v>
      </c>
      <c r="GV646" s="2">
        <f t="shared" si="706"/>
        <v>0</v>
      </c>
      <c r="GW646" s="2">
        <v>1</v>
      </c>
      <c r="GX646" s="2">
        <f t="shared" si="707"/>
        <v>0</v>
      </c>
      <c r="GY646" s="2"/>
      <c r="GZ646" s="2"/>
      <c r="HA646" s="2">
        <v>0</v>
      </c>
      <c r="HB646" s="2">
        <v>0</v>
      </c>
      <c r="HC646" s="2">
        <f t="shared" si="708"/>
        <v>0</v>
      </c>
      <c r="HD646" s="2"/>
      <c r="HE646" s="2" t="s">
        <v>3</v>
      </c>
      <c r="HF646" s="2" t="s">
        <v>3</v>
      </c>
      <c r="HG646" s="2"/>
      <c r="HH646" s="2"/>
      <c r="HI646" s="2"/>
      <c r="HJ646" s="2"/>
      <c r="HK646" s="2"/>
      <c r="HL646" s="2"/>
      <c r="HM646" s="2" t="s">
        <v>3</v>
      </c>
      <c r="HN646" s="2" t="s">
        <v>3</v>
      </c>
      <c r="HO646" s="2" t="s">
        <v>3</v>
      </c>
      <c r="HP646" s="2" t="s">
        <v>3</v>
      </c>
      <c r="HQ646" s="2" t="s">
        <v>3</v>
      </c>
      <c r="HR646" s="2"/>
      <c r="HS646" s="2">
        <v>0</v>
      </c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>
        <v>0</v>
      </c>
      <c r="IL646" s="2"/>
      <c r="IM646" s="2"/>
      <c r="IN646" s="2"/>
      <c r="IO646" s="2"/>
      <c r="IP646" s="2"/>
      <c r="IQ646" s="2"/>
      <c r="IR646" s="2"/>
      <c r="IS646" s="2"/>
      <c r="IT646" s="2"/>
      <c r="IU646" s="2"/>
    </row>
    <row r="647" spans="1:255" x14ac:dyDescent="0.25">
      <c r="A647" s="3">
        <v>18</v>
      </c>
      <c r="B647" s="3">
        <v>1</v>
      </c>
      <c r="C647" s="3">
        <v>705</v>
      </c>
      <c r="E647" s="3" t="s">
        <v>675</v>
      </c>
      <c r="F647" s="3" t="s">
        <v>676</v>
      </c>
      <c r="G647" s="3" t="s">
        <v>677</v>
      </c>
      <c r="H647" s="3" t="s">
        <v>80</v>
      </c>
      <c r="I647" s="3">
        <f>I643*J647</f>
        <v>5</v>
      </c>
      <c r="J647" s="3">
        <v>0.17857142857142858</v>
      </c>
      <c r="K647" s="3">
        <v>0.17857143</v>
      </c>
      <c r="O647" s="3">
        <f t="shared" si="684"/>
        <v>1277.94</v>
      </c>
      <c r="P647" s="3">
        <f t="shared" si="685"/>
        <v>1277.94</v>
      </c>
      <c r="Q647" s="3">
        <f t="shared" si="709"/>
        <v>0</v>
      </c>
      <c r="R647" s="3">
        <f t="shared" si="710"/>
        <v>0</v>
      </c>
      <c r="S647" s="3">
        <f t="shared" si="686"/>
        <v>0</v>
      </c>
      <c r="T647" s="3">
        <f t="shared" si="687"/>
        <v>0</v>
      </c>
      <c r="U647" s="3">
        <f t="shared" si="688"/>
        <v>0</v>
      </c>
      <c r="V647" s="3">
        <f t="shared" si="689"/>
        <v>0</v>
      </c>
      <c r="W647" s="3">
        <f t="shared" si="690"/>
        <v>0</v>
      </c>
      <c r="X647" s="3">
        <f t="shared" si="711"/>
        <v>0</v>
      </c>
      <c r="Y647" s="3">
        <f t="shared" si="712"/>
        <v>0</v>
      </c>
      <c r="AA647" s="3">
        <v>55944370</v>
      </c>
      <c r="AB647" s="3">
        <f t="shared" si="691"/>
        <v>146.88999999999999</v>
      </c>
      <c r="AC647" s="3">
        <f t="shared" si="713"/>
        <v>146.88999999999999</v>
      </c>
      <c r="AD647" s="3">
        <f t="shared" si="714"/>
        <v>0</v>
      </c>
      <c r="AE647" s="3">
        <f t="shared" si="715"/>
        <v>0</v>
      </c>
      <c r="AF647" s="3">
        <f t="shared" si="715"/>
        <v>0</v>
      </c>
      <c r="AG647" s="3">
        <f t="shared" si="692"/>
        <v>0</v>
      </c>
      <c r="AH647" s="3">
        <f t="shared" si="716"/>
        <v>0</v>
      </c>
      <c r="AI647" s="3">
        <f t="shared" si="716"/>
        <v>0</v>
      </c>
      <c r="AJ647" s="3">
        <f t="shared" si="693"/>
        <v>0</v>
      </c>
      <c r="AK647" s="3">
        <v>146.88999999999999</v>
      </c>
      <c r="AL647" s="3">
        <v>146.88999999999999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97</v>
      </c>
      <c r="AU647" s="3">
        <v>51</v>
      </c>
      <c r="AV647" s="3">
        <v>1</v>
      </c>
      <c r="AW647" s="3">
        <v>1</v>
      </c>
      <c r="AZ647" s="3">
        <v>1</v>
      </c>
      <c r="BA647" s="3">
        <v>1</v>
      </c>
      <c r="BB647" s="3">
        <v>1</v>
      </c>
      <c r="BC647" s="3">
        <v>1.74</v>
      </c>
      <c r="BD647" s="3" t="s">
        <v>3</v>
      </c>
      <c r="BE647" s="3" t="s">
        <v>3</v>
      </c>
      <c r="BF647" s="3" t="s">
        <v>3</v>
      </c>
      <c r="BG647" s="3" t="s">
        <v>3</v>
      </c>
      <c r="BH647" s="3">
        <v>3</v>
      </c>
      <c r="BI647" s="3">
        <v>2</v>
      </c>
      <c r="BJ647" s="3" t="s">
        <v>678</v>
      </c>
      <c r="BM647" s="3">
        <v>67</v>
      </c>
      <c r="BN647" s="3">
        <v>0</v>
      </c>
      <c r="BO647" s="3" t="s">
        <v>676</v>
      </c>
      <c r="BP647" s="3">
        <v>1</v>
      </c>
      <c r="BQ647" s="3">
        <v>40</v>
      </c>
      <c r="BR647" s="3">
        <v>0</v>
      </c>
      <c r="BS647" s="3">
        <v>1</v>
      </c>
      <c r="BT647" s="3">
        <v>1</v>
      </c>
      <c r="BU647" s="3">
        <v>1</v>
      </c>
      <c r="BV647" s="3">
        <v>1</v>
      </c>
      <c r="BW647" s="3">
        <v>1</v>
      </c>
      <c r="BX647" s="3">
        <v>1</v>
      </c>
      <c r="BY647" s="3" t="s">
        <v>3</v>
      </c>
      <c r="BZ647" s="3">
        <v>97</v>
      </c>
      <c r="CA647" s="3">
        <v>51</v>
      </c>
      <c r="CB647" s="3" t="s">
        <v>3</v>
      </c>
      <c r="CE647" s="3">
        <v>1566</v>
      </c>
      <c r="CF647" s="3">
        <v>0</v>
      </c>
      <c r="CG647" s="3">
        <v>0</v>
      </c>
      <c r="CM647" s="3">
        <v>0</v>
      </c>
      <c r="CN647" s="3" t="s">
        <v>3</v>
      </c>
      <c r="CO647" s="3">
        <v>0</v>
      </c>
      <c r="CP647" s="3">
        <f t="shared" si="694"/>
        <v>1277.94</v>
      </c>
      <c r="CQ647" s="3">
        <f t="shared" si="695"/>
        <v>255.59</v>
      </c>
      <c r="CR647" s="3">
        <f t="shared" si="717"/>
        <v>0</v>
      </c>
      <c r="CS647" s="3">
        <f t="shared" si="718"/>
        <v>0</v>
      </c>
      <c r="CT647" s="3">
        <f t="shared" si="696"/>
        <v>0</v>
      </c>
      <c r="CU647" s="3">
        <f t="shared" si="697"/>
        <v>0</v>
      </c>
      <c r="CV647" s="3">
        <f t="shared" si="698"/>
        <v>0</v>
      </c>
      <c r="CW647" s="3">
        <f t="shared" si="699"/>
        <v>0</v>
      </c>
      <c r="CX647" s="3">
        <f t="shared" si="700"/>
        <v>0</v>
      </c>
      <c r="CY647" s="3">
        <f t="shared" si="719"/>
        <v>0</v>
      </c>
      <c r="CZ647" s="3">
        <f t="shared" si="720"/>
        <v>0</v>
      </c>
      <c r="DC647" s="3" t="s">
        <v>3</v>
      </c>
      <c r="DD647" s="3" t="s">
        <v>3</v>
      </c>
      <c r="DE647" s="3" t="s">
        <v>3</v>
      </c>
      <c r="DF647" s="3" t="s">
        <v>3</v>
      </c>
      <c r="DG647" s="3" t="s">
        <v>3</v>
      </c>
      <c r="DH647" s="3" t="s">
        <v>3</v>
      </c>
      <c r="DI647" s="3" t="s">
        <v>3</v>
      </c>
      <c r="DJ647" s="3" t="s">
        <v>3</v>
      </c>
      <c r="DK647" s="3" t="s">
        <v>3</v>
      </c>
      <c r="DL647" s="3" t="s">
        <v>3</v>
      </c>
      <c r="DM647" s="3" t="s">
        <v>3</v>
      </c>
      <c r="DN647" s="3">
        <v>0</v>
      </c>
      <c r="DO647" s="3">
        <v>0</v>
      </c>
      <c r="DP647" s="3">
        <v>1</v>
      </c>
      <c r="DQ647" s="3">
        <v>1</v>
      </c>
      <c r="DU647" s="3">
        <v>1010</v>
      </c>
      <c r="DV647" s="3" t="s">
        <v>80</v>
      </c>
      <c r="DW647" s="3" t="s">
        <v>80</v>
      </c>
      <c r="DX647" s="3">
        <v>100</v>
      </c>
      <c r="DZ647" s="3" t="s">
        <v>3</v>
      </c>
      <c r="EA647" s="3" t="s">
        <v>3</v>
      </c>
      <c r="EB647" s="3" t="s">
        <v>3</v>
      </c>
      <c r="EC647" s="3" t="s">
        <v>3</v>
      </c>
      <c r="EE647" s="3">
        <v>55393971</v>
      </c>
      <c r="EF647" s="3">
        <v>40</v>
      </c>
      <c r="EG647" s="3" t="s">
        <v>31</v>
      </c>
      <c r="EH647" s="3">
        <v>0</v>
      </c>
      <c r="EI647" s="3" t="s">
        <v>3</v>
      </c>
      <c r="EJ647" s="3">
        <v>2</v>
      </c>
      <c r="EK647" s="3">
        <v>67</v>
      </c>
      <c r="EL647" s="3" t="s">
        <v>48</v>
      </c>
      <c r="EM647" s="3" t="s">
        <v>49</v>
      </c>
      <c r="EO647" s="3" t="s">
        <v>3</v>
      </c>
      <c r="EQ647" s="3">
        <v>0</v>
      </c>
      <c r="ER647" s="3">
        <v>146.88999999999999</v>
      </c>
      <c r="ES647" s="3">
        <v>146.88999999999999</v>
      </c>
      <c r="ET647" s="3">
        <v>0</v>
      </c>
      <c r="EU647" s="3">
        <v>0</v>
      </c>
      <c r="EV647" s="3">
        <v>0</v>
      </c>
      <c r="EW647" s="3">
        <v>0</v>
      </c>
      <c r="EX647" s="3">
        <v>0</v>
      </c>
      <c r="FQ647" s="3">
        <v>0</v>
      </c>
      <c r="FR647" s="3">
        <v>0</v>
      </c>
      <c r="FS647" s="3">
        <v>0</v>
      </c>
      <c r="FX647" s="3">
        <v>97</v>
      </c>
      <c r="FY647" s="3">
        <v>51</v>
      </c>
      <c r="GA647" s="3" t="s">
        <v>3</v>
      </c>
      <c r="GD647" s="3">
        <v>1</v>
      </c>
      <c r="GF647" s="3">
        <v>289520784</v>
      </c>
      <c r="GG647" s="3">
        <v>2</v>
      </c>
      <c r="GH647" s="3">
        <v>1</v>
      </c>
      <c r="GI647" s="3">
        <v>2</v>
      </c>
      <c r="GJ647" s="3">
        <v>0</v>
      </c>
      <c r="GK647" s="3">
        <v>0</v>
      </c>
      <c r="GL647" s="3">
        <f t="shared" si="701"/>
        <v>0</v>
      </c>
      <c r="GM647" s="3">
        <f t="shared" si="702"/>
        <v>1277.94</v>
      </c>
      <c r="GN647" s="3">
        <f t="shared" si="703"/>
        <v>0</v>
      </c>
      <c r="GO647" s="3">
        <f t="shared" si="704"/>
        <v>1277.94</v>
      </c>
      <c r="GP647" s="3">
        <f t="shared" si="705"/>
        <v>0</v>
      </c>
      <c r="GR647" s="3">
        <v>0</v>
      </c>
      <c r="GS647" s="3">
        <v>3</v>
      </c>
      <c r="GT647" s="3">
        <v>0</v>
      </c>
      <c r="GU647" s="3" t="s">
        <v>3</v>
      </c>
      <c r="GV647" s="3">
        <f t="shared" si="706"/>
        <v>0</v>
      </c>
      <c r="GW647" s="3">
        <v>1</v>
      </c>
      <c r="GX647" s="3">
        <f t="shared" si="707"/>
        <v>0</v>
      </c>
      <c r="HA647" s="3">
        <v>0</v>
      </c>
      <c r="HB647" s="3">
        <v>0</v>
      </c>
      <c r="HC647" s="3">
        <f t="shared" si="708"/>
        <v>0</v>
      </c>
      <c r="HE647" s="3" t="s">
        <v>3</v>
      </c>
      <c r="HF647" s="3" t="s">
        <v>3</v>
      </c>
      <c r="HM647" s="3" t="s">
        <v>3</v>
      </c>
      <c r="HN647" s="3" t="s">
        <v>3</v>
      </c>
      <c r="HO647" s="3" t="s">
        <v>3</v>
      </c>
      <c r="HP647" s="3" t="s">
        <v>3</v>
      </c>
      <c r="HQ647" s="3" t="s">
        <v>3</v>
      </c>
      <c r="HS647" s="3">
        <v>0</v>
      </c>
      <c r="IK647" s="3">
        <v>0</v>
      </c>
    </row>
    <row r="648" spans="1:255" x14ac:dyDescent="0.25">
      <c r="A648" s="2">
        <v>17</v>
      </c>
      <c r="B648" s="2">
        <v>1</v>
      </c>
      <c r="C648" s="2"/>
      <c r="D648" s="2"/>
      <c r="E648" s="2" t="s">
        <v>679</v>
      </c>
      <c r="F648" s="2" t="s">
        <v>680</v>
      </c>
      <c r="G648" s="2" t="s">
        <v>681</v>
      </c>
      <c r="H648" s="2" t="s">
        <v>543</v>
      </c>
      <c r="I648" s="2">
        <f>ROUND(2800*1.02,9)</f>
        <v>2856</v>
      </c>
      <c r="J648" s="2">
        <v>0</v>
      </c>
      <c r="K648" s="2">
        <f>ROUND(2800*1.02,9)</f>
        <v>2856</v>
      </c>
      <c r="L648" s="2"/>
      <c r="M648" s="2"/>
      <c r="N648" s="2"/>
      <c r="O648" s="2">
        <f t="shared" si="684"/>
        <v>24675.84</v>
      </c>
      <c r="P648" s="2">
        <f t="shared" si="685"/>
        <v>24675.84</v>
      </c>
      <c r="Q648" s="2">
        <f t="shared" si="709"/>
        <v>0</v>
      </c>
      <c r="R648" s="2">
        <f t="shared" si="710"/>
        <v>0</v>
      </c>
      <c r="S648" s="2">
        <f t="shared" si="686"/>
        <v>0</v>
      </c>
      <c r="T648" s="2">
        <f t="shared" si="687"/>
        <v>0</v>
      </c>
      <c r="U648" s="2">
        <f t="shared" si="688"/>
        <v>0</v>
      </c>
      <c r="V648" s="2">
        <f t="shared" si="689"/>
        <v>0</v>
      </c>
      <c r="W648" s="2">
        <f t="shared" si="690"/>
        <v>0</v>
      </c>
      <c r="X648" s="2">
        <f t="shared" si="711"/>
        <v>0</v>
      </c>
      <c r="Y648" s="2">
        <f t="shared" si="712"/>
        <v>0</v>
      </c>
      <c r="Z648" s="2"/>
      <c r="AA648" s="2">
        <v>55944368</v>
      </c>
      <c r="AB648" s="2">
        <f t="shared" si="691"/>
        <v>8.64</v>
      </c>
      <c r="AC648" s="2">
        <f t="shared" si="713"/>
        <v>8.64</v>
      </c>
      <c r="AD648" s="2">
        <f t="shared" si="714"/>
        <v>0</v>
      </c>
      <c r="AE648" s="2">
        <f t="shared" si="715"/>
        <v>0</v>
      </c>
      <c r="AF648" s="2">
        <f t="shared" si="715"/>
        <v>0</v>
      </c>
      <c r="AG648" s="2">
        <f t="shared" si="692"/>
        <v>0</v>
      </c>
      <c r="AH648" s="2">
        <f t="shared" si="716"/>
        <v>0</v>
      </c>
      <c r="AI648" s="2">
        <f t="shared" si="716"/>
        <v>0</v>
      </c>
      <c r="AJ648" s="2">
        <f t="shared" si="693"/>
        <v>0</v>
      </c>
      <c r="AK648" s="2">
        <v>8.64</v>
      </c>
      <c r="AL648" s="2">
        <v>8.64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1</v>
      </c>
      <c r="AW648" s="2">
        <v>1</v>
      </c>
      <c r="AX648" s="2"/>
      <c r="AY648" s="2"/>
      <c r="AZ648" s="2">
        <v>1</v>
      </c>
      <c r="BA648" s="2">
        <v>1</v>
      </c>
      <c r="BB648" s="2">
        <v>1</v>
      </c>
      <c r="BC648" s="2">
        <v>1</v>
      </c>
      <c r="BD648" s="2" t="s">
        <v>3</v>
      </c>
      <c r="BE648" s="2" t="s">
        <v>3</v>
      </c>
      <c r="BF648" s="2" t="s">
        <v>3</v>
      </c>
      <c r="BG648" s="2" t="s">
        <v>3</v>
      </c>
      <c r="BH648" s="2">
        <v>3</v>
      </c>
      <c r="BI648" s="2">
        <v>2</v>
      </c>
      <c r="BJ648" s="2" t="s">
        <v>680</v>
      </c>
      <c r="BK648" s="2"/>
      <c r="BL648" s="2"/>
      <c r="BM648" s="2">
        <v>400006</v>
      </c>
      <c r="BN648" s="2">
        <v>0</v>
      </c>
      <c r="BO648" s="2" t="s">
        <v>3</v>
      </c>
      <c r="BP648" s="2">
        <v>0</v>
      </c>
      <c r="BQ648" s="2">
        <v>215</v>
      </c>
      <c r="BR648" s="2">
        <v>0</v>
      </c>
      <c r="BS648" s="2">
        <v>1</v>
      </c>
      <c r="BT648" s="2">
        <v>1</v>
      </c>
      <c r="BU648" s="2">
        <v>1</v>
      </c>
      <c r="BV648" s="2">
        <v>1</v>
      </c>
      <c r="BW648" s="2">
        <v>1</v>
      </c>
      <c r="BX648" s="2">
        <v>1</v>
      </c>
      <c r="BY648" s="2" t="s">
        <v>3</v>
      </c>
      <c r="BZ648" s="2">
        <v>0</v>
      </c>
      <c r="CA648" s="2">
        <v>0</v>
      </c>
      <c r="CB648" s="2" t="s">
        <v>3</v>
      </c>
      <c r="CC648" s="2"/>
      <c r="CD648" s="2"/>
      <c r="CE648" s="2">
        <v>1566</v>
      </c>
      <c r="CF648" s="2">
        <v>0</v>
      </c>
      <c r="CG648" s="2">
        <v>0</v>
      </c>
      <c r="CH648" s="2"/>
      <c r="CI648" s="2"/>
      <c r="CJ648" s="2"/>
      <c r="CK648" s="2"/>
      <c r="CL648" s="2"/>
      <c r="CM648" s="2">
        <v>0</v>
      </c>
      <c r="CN648" s="2" t="s">
        <v>3</v>
      </c>
      <c r="CO648" s="2">
        <v>0</v>
      </c>
      <c r="CP648" s="2">
        <f t="shared" si="694"/>
        <v>24675.84</v>
      </c>
      <c r="CQ648" s="2">
        <f t="shared" si="695"/>
        <v>8.64</v>
      </c>
      <c r="CR648" s="2">
        <f t="shared" si="717"/>
        <v>0</v>
      </c>
      <c r="CS648" s="2">
        <f t="shared" si="718"/>
        <v>0</v>
      </c>
      <c r="CT648" s="2">
        <f t="shared" si="696"/>
        <v>0</v>
      </c>
      <c r="CU648" s="2">
        <f t="shared" si="697"/>
        <v>0</v>
      </c>
      <c r="CV648" s="2">
        <f t="shared" si="698"/>
        <v>0</v>
      </c>
      <c r="CW648" s="2">
        <f t="shared" si="699"/>
        <v>0</v>
      </c>
      <c r="CX648" s="2">
        <f t="shared" si="700"/>
        <v>0</v>
      </c>
      <c r="CY648" s="2">
        <f t="shared" si="719"/>
        <v>0</v>
      </c>
      <c r="CZ648" s="2">
        <f t="shared" si="720"/>
        <v>0</v>
      </c>
      <c r="DA648" s="2"/>
      <c r="DB648" s="2"/>
      <c r="DC648" s="2" t="s">
        <v>3</v>
      </c>
      <c r="DD648" s="2" t="s">
        <v>3</v>
      </c>
      <c r="DE648" s="2" t="s">
        <v>3</v>
      </c>
      <c r="DF648" s="2" t="s">
        <v>3</v>
      </c>
      <c r="DG648" s="2" t="s">
        <v>3</v>
      </c>
      <c r="DH648" s="2" t="s">
        <v>3</v>
      </c>
      <c r="DI648" s="2" t="s">
        <v>3</v>
      </c>
      <c r="DJ648" s="2" t="s">
        <v>3</v>
      </c>
      <c r="DK648" s="2" t="s">
        <v>3</v>
      </c>
      <c r="DL648" s="2" t="s">
        <v>3</v>
      </c>
      <c r="DM648" s="2" t="s">
        <v>3</v>
      </c>
      <c r="DN648" s="2">
        <v>0</v>
      </c>
      <c r="DO648" s="2">
        <v>0</v>
      </c>
      <c r="DP648" s="2">
        <v>1</v>
      </c>
      <c r="DQ648" s="2">
        <v>1</v>
      </c>
      <c r="DR648" s="2"/>
      <c r="DS648" s="2"/>
      <c r="DT648" s="2"/>
      <c r="DU648" s="2">
        <v>1003</v>
      </c>
      <c r="DV648" s="2" t="s">
        <v>543</v>
      </c>
      <c r="DW648" s="2" t="s">
        <v>543</v>
      </c>
      <c r="DX648" s="2">
        <v>1</v>
      </c>
      <c r="DY648" s="2"/>
      <c r="DZ648" s="2" t="s">
        <v>3</v>
      </c>
      <c r="EA648" s="2" t="s">
        <v>3</v>
      </c>
      <c r="EB648" s="2" t="s">
        <v>3</v>
      </c>
      <c r="EC648" s="2" t="s">
        <v>3</v>
      </c>
      <c r="ED648" s="2"/>
      <c r="EE648" s="2">
        <v>55393903</v>
      </c>
      <c r="EF648" s="2">
        <v>215</v>
      </c>
      <c r="EG648" s="2" t="s">
        <v>682</v>
      </c>
      <c r="EH648" s="2">
        <v>0</v>
      </c>
      <c r="EI648" s="2" t="s">
        <v>3</v>
      </c>
      <c r="EJ648" s="2">
        <v>2</v>
      </c>
      <c r="EK648" s="2">
        <v>400006</v>
      </c>
      <c r="EL648" s="2" t="s">
        <v>682</v>
      </c>
      <c r="EM648" s="2" t="s">
        <v>683</v>
      </c>
      <c r="EN648" s="2"/>
      <c r="EO648" s="2" t="s">
        <v>3</v>
      </c>
      <c r="EP648" s="2"/>
      <c r="EQ648" s="2">
        <v>16</v>
      </c>
      <c r="ER648" s="2">
        <v>0</v>
      </c>
      <c r="ES648" s="2">
        <v>8.64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>
        <v>0</v>
      </c>
      <c r="FR648" s="2">
        <v>0</v>
      </c>
      <c r="FS648" s="2">
        <v>0</v>
      </c>
      <c r="FT648" s="2"/>
      <c r="FU648" s="2"/>
      <c r="FV648" s="2"/>
      <c r="FW648" s="2"/>
      <c r="FX648" s="2">
        <v>0</v>
      </c>
      <c r="FY648" s="2">
        <v>0</v>
      </c>
      <c r="FZ648" s="2"/>
      <c r="GA648" s="2" t="s">
        <v>684</v>
      </c>
      <c r="GB648" s="2"/>
      <c r="GC648" s="2"/>
      <c r="GD648" s="2">
        <v>1</v>
      </c>
      <c r="GE648" s="2"/>
      <c r="GF648" s="2">
        <v>-1609679422</v>
      </c>
      <c r="GG648" s="2">
        <v>2</v>
      </c>
      <c r="GH648" s="2">
        <v>4</v>
      </c>
      <c r="GI648" s="2">
        <v>-2</v>
      </c>
      <c r="GJ648" s="2">
        <v>0</v>
      </c>
      <c r="GK648" s="2">
        <v>0</v>
      </c>
      <c r="GL648" s="2">
        <f t="shared" si="701"/>
        <v>0</v>
      </c>
      <c r="GM648" s="2">
        <f t="shared" si="702"/>
        <v>24675.84</v>
      </c>
      <c r="GN648" s="2">
        <f t="shared" si="703"/>
        <v>0</v>
      </c>
      <c r="GO648" s="2">
        <f t="shared" si="704"/>
        <v>24675.84</v>
      </c>
      <c r="GP648" s="2">
        <f t="shared" si="705"/>
        <v>0</v>
      </c>
      <c r="GQ648" s="2"/>
      <c r="GR648" s="2">
        <v>1</v>
      </c>
      <c r="GS648" s="2">
        <v>2</v>
      </c>
      <c r="GT648" s="2">
        <v>0</v>
      </c>
      <c r="GU648" s="2" t="s">
        <v>3</v>
      </c>
      <c r="GV648" s="2">
        <f t="shared" si="706"/>
        <v>0</v>
      </c>
      <c r="GW648" s="2">
        <v>1</v>
      </c>
      <c r="GX648" s="2">
        <f t="shared" si="707"/>
        <v>0</v>
      </c>
      <c r="GY648" s="2"/>
      <c r="GZ648" s="2"/>
      <c r="HA648" s="2">
        <v>0</v>
      </c>
      <c r="HB648" s="2">
        <v>0</v>
      </c>
      <c r="HC648" s="2">
        <f t="shared" si="708"/>
        <v>0</v>
      </c>
      <c r="HD648" s="2"/>
      <c r="HE648" s="2" t="s">
        <v>547</v>
      </c>
      <c r="HF648" s="2" t="s">
        <v>35</v>
      </c>
      <c r="HG648" s="2"/>
      <c r="HH648" s="2"/>
      <c r="HI648" s="2"/>
      <c r="HJ648" s="2"/>
      <c r="HK648" s="2"/>
      <c r="HL648" s="2"/>
      <c r="HM648" s="2" t="s">
        <v>3</v>
      </c>
      <c r="HN648" s="2" t="s">
        <v>3</v>
      </c>
      <c r="HO648" s="2" t="s">
        <v>3</v>
      </c>
      <c r="HP648" s="2" t="s">
        <v>3</v>
      </c>
      <c r="HQ648" s="2" t="s">
        <v>3</v>
      </c>
      <c r="HR648" s="2"/>
      <c r="HS648" s="2">
        <v>0</v>
      </c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>
        <v>0</v>
      </c>
      <c r="IL648" s="2"/>
      <c r="IM648" s="2"/>
      <c r="IN648" s="2"/>
      <c r="IO648" s="2"/>
      <c r="IP648" s="2"/>
      <c r="IQ648" s="2"/>
      <c r="IR648" s="2"/>
      <c r="IS648" s="2"/>
      <c r="IT648" s="2"/>
      <c r="IU648" s="2"/>
    </row>
    <row r="649" spans="1:255" x14ac:dyDescent="0.25">
      <c r="A649" s="3">
        <v>17</v>
      </c>
      <c r="B649" s="3">
        <v>1</v>
      </c>
      <c r="E649" s="3" t="s">
        <v>679</v>
      </c>
      <c r="F649" s="3" t="s">
        <v>680</v>
      </c>
      <c r="G649" s="3" t="s">
        <v>681</v>
      </c>
      <c r="H649" s="3" t="s">
        <v>543</v>
      </c>
      <c r="I649" s="3">
        <f>ROUND(2800*1.02,9)</f>
        <v>2856</v>
      </c>
      <c r="J649" s="3">
        <v>0</v>
      </c>
      <c r="K649" s="3">
        <f>ROUND(2800*1.02,9)</f>
        <v>2856</v>
      </c>
      <c r="O649" s="3">
        <f t="shared" si="684"/>
        <v>242810.27</v>
      </c>
      <c r="P649" s="3">
        <f t="shared" si="685"/>
        <v>242810.27</v>
      </c>
      <c r="Q649" s="3">
        <f t="shared" si="709"/>
        <v>0</v>
      </c>
      <c r="R649" s="3">
        <f t="shared" si="710"/>
        <v>0</v>
      </c>
      <c r="S649" s="3">
        <f t="shared" si="686"/>
        <v>0</v>
      </c>
      <c r="T649" s="3">
        <f t="shared" si="687"/>
        <v>0</v>
      </c>
      <c r="U649" s="3">
        <f t="shared" si="688"/>
        <v>0</v>
      </c>
      <c r="V649" s="3">
        <f t="shared" si="689"/>
        <v>0</v>
      </c>
      <c r="W649" s="3">
        <f t="shared" si="690"/>
        <v>0</v>
      </c>
      <c r="X649" s="3">
        <f t="shared" si="711"/>
        <v>0</v>
      </c>
      <c r="Y649" s="3">
        <f t="shared" si="712"/>
        <v>0</v>
      </c>
      <c r="AA649" s="3">
        <v>55944370</v>
      </c>
      <c r="AB649" s="3">
        <f t="shared" si="691"/>
        <v>8.64</v>
      </c>
      <c r="AC649" s="3">
        <f t="shared" si="713"/>
        <v>8.64</v>
      </c>
      <c r="AD649" s="3">
        <f t="shared" si="714"/>
        <v>0</v>
      </c>
      <c r="AE649" s="3">
        <f t="shared" si="715"/>
        <v>0</v>
      </c>
      <c r="AF649" s="3">
        <f t="shared" si="715"/>
        <v>0</v>
      </c>
      <c r="AG649" s="3">
        <f t="shared" si="692"/>
        <v>0</v>
      </c>
      <c r="AH649" s="3">
        <f t="shared" si="716"/>
        <v>0</v>
      </c>
      <c r="AI649" s="3">
        <f t="shared" si="716"/>
        <v>0</v>
      </c>
      <c r="AJ649" s="3">
        <f t="shared" si="693"/>
        <v>0</v>
      </c>
      <c r="AK649" s="3">
        <v>8.64</v>
      </c>
      <c r="AL649" s="3">
        <v>8.64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1</v>
      </c>
      <c r="AW649" s="3">
        <v>1</v>
      </c>
      <c r="AZ649" s="3">
        <v>1</v>
      </c>
      <c r="BA649" s="3">
        <v>1</v>
      </c>
      <c r="BB649" s="3">
        <v>1</v>
      </c>
      <c r="BC649" s="3">
        <v>9.84</v>
      </c>
      <c r="BD649" s="3" t="s">
        <v>3</v>
      </c>
      <c r="BE649" s="3" t="s">
        <v>3</v>
      </c>
      <c r="BF649" s="3" t="s">
        <v>3</v>
      </c>
      <c r="BG649" s="3" t="s">
        <v>3</v>
      </c>
      <c r="BH649" s="3">
        <v>3</v>
      </c>
      <c r="BI649" s="3">
        <v>2</v>
      </c>
      <c r="BJ649" s="3" t="s">
        <v>680</v>
      </c>
      <c r="BM649" s="3">
        <v>400006</v>
      </c>
      <c r="BN649" s="3">
        <v>0</v>
      </c>
      <c r="BO649" s="3" t="s">
        <v>3</v>
      </c>
      <c r="BP649" s="3">
        <v>0</v>
      </c>
      <c r="BQ649" s="3">
        <v>215</v>
      </c>
      <c r="BR649" s="3">
        <v>0</v>
      </c>
      <c r="BS649" s="3">
        <v>1</v>
      </c>
      <c r="BT649" s="3">
        <v>1</v>
      </c>
      <c r="BU649" s="3">
        <v>1</v>
      </c>
      <c r="BV649" s="3">
        <v>1</v>
      </c>
      <c r="BW649" s="3">
        <v>1</v>
      </c>
      <c r="BX649" s="3">
        <v>1</v>
      </c>
      <c r="BY649" s="3" t="s">
        <v>3</v>
      </c>
      <c r="BZ649" s="3">
        <v>0</v>
      </c>
      <c r="CA649" s="3">
        <v>0</v>
      </c>
      <c r="CB649" s="3" t="s">
        <v>3</v>
      </c>
      <c r="CE649" s="3">
        <v>1566</v>
      </c>
      <c r="CF649" s="3">
        <v>0</v>
      </c>
      <c r="CG649" s="3">
        <v>0</v>
      </c>
      <c r="CM649" s="3">
        <v>0</v>
      </c>
      <c r="CN649" s="3" t="s">
        <v>3</v>
      </c>
      <c r="CO649" s="3">
        <v>0</v>
      </c>
      <c r="CP649" s="3">
        <f t="shared" si="694"/>
        <v>242810.27</v>
      </c>
      <c r="CQ649" s="3">
        <f t="shared" si="695"/>
        <v>85.02</v>
      </c>
      <c r="CR649" s="3">
        <f t="shared" si="717"/>
        <v>0</v>
      </c>
      <c r="CS649" s="3">
        <f t="shared" si="718"/>
        <v>0</v>
      </c>
      <c r="CT649" s="3">
        <f t="shared" si="696"/>
        <v>0</v>
      </c>
      <c r="CU649" s="3">
        <f t="shared" si="697"/>
        <v>0</v>
      </c>
      <c r="CV649" s="3">
        <f t="shared" si="698"/>
        <v>0</v>
      </c>
      <c r="CW649" s="3">
        <f t="shared" si="699"/>
        <v>0</v>
      </c>
      <c r="CX649" s="3">
        <f t="shared" si="700"/>
        <v>0</v>
      </c>
      <c r="CY649" s="3">
        <f t="shared" si="719"/>
        <v>0</v>
      </c>
      <c r="CZ649" s="3">
        <f t="shared" si="720"/>
        <v>0</v>
      </c>
      <c r="DC649" s="3" t="s">
        <v>3</v>
      </c>
      <c r="DD649" s="3" t="s">
        <v>3</v>
      </c>
      <c r="DE649" s="3" t="s">
        <v>3</v>
      </c>
      <c r="DF649" s="3" t="s">
        <v>3</v>
      </c>
      <c r="DG649" s="3" t="s">
        <v>3</v>
      </c>
      <c r="DH649" s="3" t="s">
        <v>3</v>
      </c>
      <c r="DI649" s="3" t="s">
        <v>3</v>
      </c>
      <c r="DJ649" s="3" t="s">
        <v>3</v>
      </c>
      <c r="DK649" s="3" t="s">
        <v>3</v>
      </c>
      <c r="DL649" s="3" t="s">
        <v>3</v>
      </c>
      <c r="DM649" s="3" t="s">
        <v>3</v>
      </c>
      <c r="DN649" s="3">
        <v>0</v>
      </c>
      <c r="DO649" s="3">
        <v>0</v>
      </c>
      <c r="DP649" s="3">
        <v>1</v>
      </c>
      <c r="DQ649" s="3">
        <v>1</v>
      </c>
      <c r="DU649" s="3">
        <v>1003</v>
      </c>
      <c r="DV649" s="3" t="s">
        <v>543</v>
      </c>
      <c r="DW649" s="3" t="s">
        <v>543</v>
      </c>
      <c r="DX649" s="3">
        <v>1</v>
      </c>
      <c r="DZ649" s="3" t="s">
        <v>3</v>
      </c>
      <c r="EA649" s="3" t="s">
        <v>3</v>
      </c>
      <c r="EB649" s="3" t="s">
        <v>3</v>
      </c>
      <c r="EC649" s="3" t="s">
        <v>3</v>
      </c>
      <c r="EE649" s="3">
        <v>55393903</v>
      </c>
      <c r="EF649" s="3">
        <v>215</v>
      </c>
      <c r="EG649" s="3" t="s">
        <v>682</v>
      </c>
      <c r="EH649" s="3">
        <v>0</v>
      </c>
      <c r="EI649" s="3" t="s">
        <v>3</v>
      </c>
      <c r="EJ649" s="3">
        <v>2</v>
      </c>
      <c r="EK649" s="3">
        <v>400006</v>
      </c>
      <c r="EL649" s="3" t="s">
        <v>682</v>
      </c>
      <c r="EM649" s="3" t="s">
        <v>683</v>
      </c>
      <c r="EO649" s="3" t="s">
        <v>3</v>
      </c>
      <c r="EQ649" s="3">
        <v>16</v>
      </c>
      <c r="ER649" s="3">
        <v>0</v>
      </c>
      <c r="ES649" s="3">
        <v>8.64</v>
      </c>
      <c r="ET649" s="3">
        <v>0</v>
      </c>
      <c r="EU649" s="3">
        <v>0</v>
      </c>
      <c r="EV649" s="3">
        <v>0</v>
      </c>
      <c r="EW649" s="3">
        <v>0</v>
      </c>
      <c r="EX649" s="3">
        <v>0</v>
      </c>
      <c r="EY649" s="3">
        <v>0</v>
      </c>
      <c r="EZ649" s="3">
        <v>5</v>
      </c>
      <c r="FC649" s="3">
        <v>1</v>
      </c>
      <c r="FD649" s="3">
        <v>18</v>
      </c>
      <c r="FF649" s="3">
        <v>101.7</v>
      </c>
      <c r="FQ649" s="3">
        <v>0</v>
      </c>
      <c r="FR649" s="3">
        <v>0</v>
      </c>
      <c r="FS649" s="3">
        <v>0</v>
      </c>
      <c r="FX649" s="3">
        <v>0</v>
      </c>
      <c r="FY649" s="3">
        <v>0</v>
      </c>
      <c r="GA649" s="3" t="s">
        <v>684</v>
      </c>
      <c r="GD649" s="3">
        <v>1</v>
      </c>
      <c r="GF649" s="3">
        <v>-1609679422</v>
      </c>
      <c r="GG649" s="3">
        <v>2</v>
      </c>
      <c r="GH649" s="3">
        <v>3</v>
      </c>
      <c r="GI649" s="3">
        <v>5</v>
      </c>
      <c r="GJ649" s="3">
        <v>0</v>
      </c>
      <c r="GK649" s="3">
        <v>0</v>
      </c>
      <c r="GL649" s="3">
        <f t="shared" si="701"/>
        <v>0</v>
      </c>
      <c r="GM649" s="3">
        <f t="shared" si="702"/>
        <v>242810.27</v>
      </c>
      <c r="GN649" s="3">
        <f t="shared" si="703"/>
        <v>0</v>
      </c>
      <c r="GO649" s="3">
        <f t="shared" si="704"/>
        <v>242810.27</v>
      </c>
      <c r="GP649" s="3">
        <f t="shared" si="705"/>
        <v>0</v>
      </c>
      <c r="GR649" s="3">
        <v>1</v>
      </c>
      <c r="GS649" s="3">
        <v>1</v>
      </c>
      <c r="GT649" s="3">
        <v>0</v>
      </c>
      <c r="GU649" s="3" t="s">
        <v>3</v>
      </c>
      <c r="GV649" s="3">
        <f t="shared" si="706"/>
        <v>0</v>
      </c>
      <c r="GW649" s="3">
        <v>1</v>
      </c>
      <c r="GX649" s="3">
        <f t="shared" si="707"/>
        <v>0</v>
      </c>
      <c r="HA649" s="3">
        <v>0</v>
      </c>
      <c r="HB649" s="3">
        <v>0</v>
      </c>
      <c r="HC649" s="3">
        <f t="shared" si="708"/>
        <v>0</v>
      </c>
      <c r="HE649" s="3" t="s">
        <v>547</v>
      </c>
      <c r="HF649" s="3" t="s">
        <v>35</v>
      </c>
      <c r="HM649" s="3" t="s">
        <v>3</v>
      </c>
      <c r="HN649" s="3" t="s">
        <v>3</v>
      </c>
      <c r="HO649" s="3" t="s">
        <v>3</v>
      </c>
      <c r="HP649" s="3" t="s">
        <v>3</v>
      </c>
      <c r="HQ649" s="3" t="s">
        <v>3</v>
      </c>
      <c r="HS649" s="3">
        <v>0</v>
      </c>
      <c r="IK649" s="3">
        <v>0</v>
      </c>
    </row>
    <row r="650" spans="1:255" x14ac:dyDescent="0.25">
      <c r="A650" s="2">
        <v>17</v>
      </c>
      <c r="B650" s="2">
        <v>1</v>
      </c>
      <c r="C650" s="2">
        <f>ROW(SmtRes!A713)</f>
        <v>713</v>
      </c>
      <c r="D650" s="2">
        <f>ROW(EtalonRes!A897)</f>
        <v>897</v>
      </c>
      <c r="E650" s="2" t="s">
        <v>3</v>
      </c>
      <c r="F650" s="2" t="s">
        <v>288</v>
      </c>
      <c r="G650" s="2" t="s">
        <v>289</v>
      </c>
      <c r="H650" s="2" t="s">
        <v>290</v>
      </c>
      <c r="I650" s="2">
        <f>ROUND(500/100,9)</f>
        <v>5</v>
      </c>
      <c r="J650" s="2">
        <v>0</v>
      </c>
      <c r="K650" s="2">
        <f>ROUND(500/100,9)</f>
        <v>5</v>
      </c>
      <c r="L650" s="2"/>
      <c r="M650" s="2"/>
      <c r="N650" s="2"/>
      <c r="O650" s="2">
        <f t="shared" si="684"/>
        <v>1009.63</v>
      </c>
      <c r="P650" s="2">
        <f t="shared" si="685"/>
        <v>74.05</v>
      </c>
      <c r="Q650" s="2">
        <f>(ROUND((ROUND((((ET650*1.2))*AV650*I650),2)*BB650),2)+ROUND((ROUND(((AE650-((EU650*1.2)))*AV650*I650),2)*BS650),2))</f>
        <v>0</v>
      </c>
      <c r="R650" s="2">
        <f>(ROUND((ROUND((((EU650*1.2))*AV650*I650),2)*BS650),2)+ROUND((ROUND(((AE650-((EU650*1.2)))*AV650*I650),2)*BS650),2))</f>
        <v>0</v>
      </c>
      <c r="S650" s="2">
        <f t="shared" si="686"/>
        <v>935.58</v>
      </c>
      <c r="T650" s="2">
        <f t="shared" si="687"/>
        <v>0</v>
      </c>
      <c r="U650" s="2">
        <f t="shared" si="688"/>
        <v>70.986599999999996</v>
      </c>
      <c r="V650" s="2">
        <f t="shared" si="689"/>
        <v>0</v>
      </c>
      <c r="W650" s="2">
        <f t="shared" si="690"/>
        <v>0</v>
      </c>
      <c r="X650" s="2">
        <f>(ROUND((((S650+ROUND((ROUND((((EU650*1.2))*AV650*I650),2)*BS650),2))*AT650)/100),2)+ROUND(((ROUND((ROUND(((AE650-((EU650*1.2)))*AV650*I650),2)*BS650),2)*AT650)/100),2))</f>
        <v>842.02</v>
      </c>
      <c r="Y650" s="2">
        <f>(ROUND((((S650+ROUND((ROUND((((EU650*1.2))*AV650*I650),2)*BS650),2))*AU650)/100),2)+ROUND(((ROUND((ROUND(((AE650-((EU650*1.2)))*AV650*I650),2)*BS650),2)*AU650)/100),2))</f>
        <v>430.37</v>
      </c>
      <c r="Z650" s="2"/>
      <c r="AA650" s="2">
        <v>-1</v>
      </c>
      <c r="AB650" s="2">
        <f t="shared" si="691"/>
        <v>193.52600000000001</v>
      </c>
      <c r="AC650" s="2">
        <f>ROUND(((ES650*1)),6)</f>
        <v>14.81</v>
      </c>
      <c r="AD650" s="2">
        <f>ROUND(((((ET650*1.2))-((EU650*1.2)))+AE650),6)</f>
        <v>0</v>
      </c>
      <c r="AE650" s="2">
        <f>ROUND(((EU650*1.2)),6)</f>
        <v>0</v>
      </c>
      <c r="AF650" s="2">
        <f>ROUND(((EV650*1.2)),6)</f>
        <v>178.71600000000001</v>
      </c>
      <c r="AG650" s="2">
        <f t="shared" si="692"/>
        <v>0</v>
      </c>
      <c r="AH650" s="2">
        <f>((EW650*1.2))</f>
        <v>13.56</v>
      </c>
      <c r="AI650" s="2">
        <f>((EX650*1.2))</f>
        <v>0</v>
      </c>
      <c r="AJ650" s="2">
        <f t="shared" si="693"/>
        <v>0</v>
      </c>
      <c r="AK650" s="2">
        <v>163.74</v>
      </c>
      <c r="AL650" s="2">
        <v>14.81</v>
      </c>
      <c r="AM650" s="2">
        <v>0</v>
      </c>
      <c r="AN650" s="2">
        <v>0</v>
      </c>
      <c r="AO650" s="2">
        <v>148.93</v>
      </c>
      <c r="AP650" s="2">
        <v>0</v>
      </c>
      <c r="AQ650" s="2">
        <v>11.3</v>
      </c>
      <c r="AR650" s="2">
        <v>0</v>
      </c>
      <c r="AS650" s="2">
        <v>0</v>
      </c>
      <c r="AT650" s="2">
        <v>90</v>
      </c>
      <c r="AU650" s="2">
        <v>46</v>
      </c>
      <c r="AV650" s="2">
        <v>1.0469999999999999</v>
      </c>
      <c r="AW650" s="2">
        <v>1</v>
      </c>
      <c r="AX650" s="2"/>
      <c r="AY650" s="2"/>
      <c r="AZ650" s="2">
        <v>1</v>
      </c>
      <c r="BA650" s="2">
        <v>1</v>
      </c>
      <c r="BB650" s="2">
        <v>1</v>
      </c>
      <c r="BC650" s="2">
        <v>1</v>
      </c>
      <c r="BD650" s="2" t="s">
        <v>3</v>
      </c>
      <c r="BE650" s="2" t="s">
        <v>3</v>
      </c>
      <c r="BF650" s="2" t="s">
        <v>3</v>
      </c>
      <c r="BG650" s="2" t="s">
        <v>3</v>
      </c>
      <c r="BH650" s="2">
        <v>0</v>
      </c>
      <c r="BI650" s="2">
        <v>2</v>
      </c>
      <c r="BJ650" s="2" t="s">
        <v>291</v>
      </c>
      <c r="BK650" s="2"/>
      <c r="BL650" s="2"/>
      <c r="BM650" s="2">
        <v>72</v>
      </c>
      <c r="BN650" s="2">
        <v>0</v>
      </c>
      <c r="BO650" s="2" t="s">
        <v>288</v>
      </c>
      <c r="BP650" s="2">
        <v>1</v>
      </c>
      <c r="BQ650" s="2">
        <v>40</v>
      </c>
      <c r="BR650" s="2">
        <v>0</v>
      </c>
      <c r="BS650" s="2">
        <v>1</v>
      </c>
      <c r="BT650" s="2">
        <v>1</v>
      </c>
      <c r="BU650" s="2">
        <v>1</v>
      </c>
      <c r="BV650" s="2">
        <v>1</v>
      </c>
      <c r="BW650" s="2">
        <v>1</v>
      </c>
      <c r="BX650" s="2">
        <v>1</v>
      </c>
      <c r="BY650" s="2" t="s">
        <v>3</v>
      </c>
      <c r="BZ650" s="2">
        <v>90</v>
      </c>
      <c r="CA650" s="2">
        <v>46</v>
      </c>
      <c r="CB650" s="2" t="s">
        <v>3</v>
      </c>
      <c r="CC650" s="2"/>
      <c r="CD650" s="2"/>
      <c r="CE650" s="2">
        <v>1566</v>
      </c>
      <c r="CF650" s="2">
        <v>0</v>
      </c>
      <c r="CG650" s="2">
        <v>0</v>
      </c>
      <c r="CH650" s="2"/>
      <c r="CI650" s="2"/>
      <c r="CJ650" s="2"/>
      <c r="CK650" s="2"/>
      <c r="CL650" s="2"/>
      <c r="CM650" s="2">
        <v>0</v>
      </c>
      <c r="CN650" s="2" t="s">
        <v>1356</v>
      </c>
      <c r="CO650" s="2">
        <v>0</v>
      </c>
      <c r="CP650" s="2">
        <f t="shared" si="694"/>
        <v>1009.63</v>
      </c>
      <c r="CQ650" s="2">
        <f t="shared" si="695"/>
        <v>14.81</v>
      </c>
      <c r="CR650" s="2">
        <f>(ROUND((ROUND((((ET650*1.2))*AV650*1),2)*BB650),2)+ROUND((ROUND(((AE650-((EU650*1.2)))*AV650*1),2)*BS650),2))</f>
        <v>0</v>
      </c>
      <c r="CS650" s="2">
        <f>(ROUND((ROUND((((EU650*1.2))*AV650*1),2)*BS650),2)+ROUND((ROUND(((AE650-((EU650*1.2)))*AV650*1),2)*BS650),2))</f>
        <v>0</v>
      </c>
      <c r="CT650" s="2">
        <f t="shared" si="696"/>
        <v>187.12</v>
      </c>
      <c r="CU650" s="2">
        <f t="shared" si="697"/>
        <v>0</v>
      </c>
      <c r="CV650" s="2">
        <f t="shared" si="698"/>
        <v>14.197319999999999</v>
      </c>
      <c r="CW650" s="2">
        <f t="shared" si="699"/>
        <v>0</v>
      </c>
      <c r="CX650" s="2">
        <f t="shared" si="700"/>
        <v>0</v>
      </c>
      <c r="CY650" s="2">
        <f>(ROUND((((S650+ROUND((ROUND((((EU650*1.2))*AV650*1),2)*BS650),2))*AT650)/100),2)+ROUND(((ROUND((ROUND(((AE650-((EU650*1.2)))*AV650*1),2)*BS650),2)*AT650)/100),2))</f>
        <v>842.02</v>
      </c>
      <c r="CZ650" s="2">
        <f>(ROUND((((S650+ROUND((ROUND((((EU650*1.2))*AV650*1),2)*BS650),2))*AU650)/100),2)+ROUND(((ROUND((ROUND(((AE650-((EU650*1.2)))*AV650*1),2)*BS650),2)*AU650)/100),2))</f>
        <v>430.37</v>
      </c>
      <c r="DA650" s="2"/>
      <c r="DB650" s="2">
        <v>185</v>
      </c>
      <c r="DC650" s="2" t="s">
        <v>3</v>
      </c>
      <c r="DD650" s="2" t="s">
        <v>82</v>
      </c>
      <c r="DE650" s="2" t="s">
        <v>83</v>
      </c>
      <c r="DF650" s="2" t="s">
        <v>83</v>
      </c>
      <c r="DG650" s="2" t="s">
        <v>83</v>
      </c>
      <c r="DH650" s="2" t="s">
        <v>3</v>
      </c>
      <c r="DI650" s="2" t="s">
        <v>83</v>
      </c>
      <c r="DJ650" s="2" t="s">
        <v>83</v>
      </c>
      <c r="DK650" s="2" t="s">
        <v>3</v>
      </c>
      <c r="DL650" s="2" t="s">
        <v>3</v>
      </c>
      <c r="DM650" s="2" t="s">
        <v>3</v>
      </c>
      <c r="DN650" s="2">
        <v>0</v>
      </c>
      <c r="DO650" s="2">
        <v>0</v>
      </c>
      <c r="DP650" s="2">
        <v>1</v>
      </c>
      <c r="DQ650" s="2">
        <v>1</v>
      </c>
      <c r="DR650" s="2"/>
      <c r="DS650" s="2"/>
      <c r="DT650" s="2"/>
      <c r="DU650" s="2">
        <v>1013</v>
      </c>
      <c r="DV650" s="2" t="s">
        <v>290</v>
      </c>
      <c r="DW650" s="2" t="s">
        <v>290</v>
      </c>
      <c r="DX650" s="2">
        <v>1</v>
      </c>
      <c r="DY650" s="2"/>
      <c r="DZ650" s="2" t="s">
        <v>3</v>
      </c>
      <c r="EA650" s="2" t="s">
        <v>3</v>
      </c>
      <c r="EB650" s="2" t="s">
        <v>3</v>
      </c>
      <c r="EC650" s="2" t="s">
        <v>3</v>
      </c>
      <c r="ED650" s="2"/>
      <c r="EE650" s="2">
        <v>55393976</v>
      </c>
      <c r="EF650" s="2">
        <v>40</v>
      </c>
      <c r="EG650" s="2" t="s">
        <v>31</v>
      </c>
      <c r="EH650" s="2">
        <v>0</v>
      </c>
      <c r="EI650" s="2" t="s">
        <v>3</v>
      </c>
      <c r="EJ650" s="2">
        <v>2</v>
      </c>
      <c r="EK650" s="2">
        <v>72</v>
      </c>
      <c r="EL650" s="2" t="s">
        <v>32</v>
      </c>
      <c r="EM650" s="2" t="s">
        <v>33</v>
      </c>
      <c r="EN650" s="2"/>
      <c r="EO650" s="2" t="s">
        <v>87</v>
      </c>
      <c r="EP650" s="2"/>
      <c r="EQ650" s="2">
        <v>132096</v>
      </c>
      <c r="ER650" s="2">
        <v>163.74</v>
      </c>
      <c r="ES650" s="2">
        <v>14.81</v>
      </c>
      <c r="ET650" s="2">
        <v>0</v>
      </c>
      <c r="EU650" s="2">
        <v>0</v>
      </c>
      <c r="EV650" s="2">
        <v>148.93</v>
      </c>
      <c r="EW650" s="2">
        <v>11.3</v>
      </c>
      <c r="EX650" s="2">
        <v>0</v>
      </c>
      <c r="EY650" s="2">
        <v>0</v>
      </c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>
        <v>0</v>
      </c>
      <c r="FR650" s="2">
        <v>0</v>
      </c>
      <c r="FS650" s="2">
        <v>0</v>
      </c>
      <c r="FT650" s="2"/>
      <c r="FU650" s="2"/>
      <c r="FV650" s="2"/>
      <c r="FW650" s="2"/>
      <c r="FX650" s="2">
        <v>90</v>
      </c>
      <c r="FY650" s="2">
        <v>46</v>
      </c>
      <c r="FZ650" s="2"/>
      <c r="GA650" s="2" t="s">
        <v>3</v>
      </c>
      <c r="GB650" s="2"/>
      <c r="GC650" s="2"/>
      <c r="GD650" s="2">
        <v>1</v>
      </c>
      <c r="GE650" s="2"/>
      <c r="GF650" s="2">
        <v>-1683425287</v>
      </c>
      <c r="GG650" s="2">
        <v>2</v>
      </c>
      <c r="GH650" s="2">
        <v>1</v>
      </c>
      <c r="GI650" s="2">
        <v>2</v>
      </c>
      <c r="GJ650" s="2">
        <v>0</v>
      </c>
      <c r="GK650" s="2">
        <v>0</v>
      </c>
      <c r="GL650" s="2">
        <f t="shared" si="701"/>
        <v>0</v>
      </c>
      <c r="GM650" s="2">
        <f t="shared" si="702"/>
        <v>2282.02</v>
      </c>
      <c r="GN650" s="2">
        <f t="shared" si="703"/>
        <v>0</v>
      </c>
      <c r="GO650" s="2">
        <f t="shared" si="704"/>
        <v>2282.02</v>
      </c>
      <c r="GP650" s="2">
        <f t="shared" si="705"/>
        <v>0</v>
      </c>
      <c r="GQ650" s="2"/>
      <c r="GR650" s="2">
        <v>0</v>
      </c>
      <c r="GS650" s="2">
        <v>3</v>
      </c>
      <c r="GT650" s="2">
        <v>0</v>
      </c>
      <c r="GU650" s="2" t="s">
        <v>3</v>
      </c>
      <c r="GV650" s="2">
        <f t="shared" si="706"/>
        <v>0</v>
      </c>
      <c r="GW650" s="2">
        <v>1</v>
      </c>
      <c r="GX650" s="2">
        <f t="shared" si="707"/>
        <v>0</v>
      </c>
      <c r="GY650" s="2"/>
      <c r="GZ650" s="2"/>
      <c r="HA650" s="2">
        <v>0</v>
      </c>
      <c r="HB650" s="2">
        <v>0</v>
      </c>
      <c r="HC650" s="2">
        <f t="shared" si="708"/>
        <v>0</v>
      </c>
      <c r="HD650" s="2"/>
      <c r="HE650" s="2" t="s">
        <v>3</v>
      </c>
      <c r="HF650" s="2" t="s">
        <v>3</v>
      </c>
      <c r="HG650" s="2"/>
      <c r="HH650" s="2"/>
      <c r="HI650" s="2"/>
      <c r="HJ650" s="2"/>
      <c r="HK650" s="2"/>
      <c r="HL650" s="2"/>
      <c r="HM650" s="2" t="s">
        <v>3</v>
      </c>
      <c r="HN650" s="2" t="s">
        <v>3</v>
      </c>
      <c r="HO650" s="2" t="s">
        <v>3</v>
      </c>
      <c r="HP650" s="2" t="s">
        <v>3</v>
      </c>
      <c r="HQ650" s="2" t="s">
        <v>3</v>
      </c>
      <c r="HR650" s="2"/>
      <c r="HS650" s="2">
        <v>0</v>
      </c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>
        <v>0</v>
      </c>
      <c r="IL650" s="2"/>
      <c r="IM650" s="2"/>
      <c r="IN650" s="2"/>
      <c r="IO650" s="2"/>
      <c r="IP650" s="2"/>
      <c r="IQ650" s="2"/>
      <c r="IR650" s="2"/>
      <c r="IS650" s="2"/>
      <c r="IT650" s="2"/>
      <c r="IU650" s="2"/>
    </row>
    <row r="651" spans="1:255" x14ac:dyDescent="0.25">
      <c r="A651" s="3">
        <v>17</v>
      </c>
      <c r="B651" s="3">
        <v>1</v>
      </c>
      <c r="C651" s="3">
        <f>ROW(SmtRes!A720)</f>
        <v>720</v>
      </c>
      <c r="D651" s="3">
        <f>ROW(EtalonRes!A904)</f>
        <v>904</v>
      </c>
      <c r="E651" s="3" t="s">
        <v>3</v>
      </c>
      <c r="F651" s="3" t="s">
        <v>288</v>
      </c>
      <c r="G651" s="3" t="s">
        <v>289</v>
      </c>
      <c r="H651" s="3" t="s">
        <v>290</v>
      </c>
      <c r="I651" s="3">
        <f>ROUND(500/100,9)</f>
        <v>5</v>
      </c>
      <c r="J651" s="3">
        <v>0</v>
      </c>
      <c r="K651" s="3">
        <f>ROUND(500/100,9)</f>
        <v>5</v>
      </c>
      <c r="O651" s="3">
        <f t="shared" si="684"/>
        <v>54322.37</v>
      </c>
      <c r="P651" s="3">
        <f t="shared" si="685"/>
        <v>1602.44</v>
      </c>
      <c r="Q651" s="3">
        <f>(ROUND((ROUND((((ET651*1.2))*AV651*I651),2)*BB651),2)+ROUND((ROUND(((AE651-((EU651*1.2)))*AV651*I651),2)*BS651),2))</f>
        <v>0</v>
      </c>
      <c r="R651" s="3">
        <f>(ROUND((ROUND((((EU651*1.2))*AV651*I651),2)*BS651),2)+ROUND((ROUND(((AE651-((EU651*1.2)))*AV651*I651),2)*BS651),2))</f>
        <v>0</v>
      </c>
      <c r="S651" s="3">
        <f t="shared" si="686"/>
        <v>52719.93</v>
      </c>
      <c r="T651" s="3">
        <f t="shared" si="687"/>
        <v>0</v>
      </c>
      <c r="U651" s="3">
        <f t="shared" si="688"/>
        <v>70.986599999999996</v>
      </c>
      <c r="V651" s="3">
        <f t="shared" si="689"/>
        <v>0</v>
      </c>
      <c r="W651" s="3">
        <f t="shared" si="690"/>
        <v>0</v>
      </c>
      <c r="X651" s="3">
        <f>(ROUND((((S651+ROUND((ROUND((((EU651*1.2))*AV651*I651),2)*BS651),2))*AT651)/100),2)+ROUND(((ROUND((ROUND(((AE651-((EU651*1.2)))*AV651*I651),2)*BS651),2)*AT651)/100),2))</f>
        <v>47447.94</v>
      </c>
      <c r="Y651" s="3">
        <f>(ROUND((((S651+ROUND((ROUND((((EU651*1.2))*AV651*I651),2)*BS651),2))*AU651)/100),2)+ROUND(((ROUND((ROUND(((AE651-((EU651*1.2)))*AV651*I651),2)*BS651),2)*AU651)/100),2))</f>
        <v>24251.17</v>
      </c>
      <c r="AA651" s="3">
        <v>-1</v>
      </c>
      <c r="AB651" s="3">
        <f t="shared" si="691"/>
        <v>193.52600000000001</v>
      </c>
      <c r="AC651" s="3">
        <f>ROUND(((ES651*1)),6)</f>
        <v>14.81</v>
      </c>
      <c r="AD651" s="3">
        <f>ROUND(((((ET651*1.2))-((EU651*1.2)))+AE651),6)</f>
        <v>0</v>
      </c>
      <c r="AE651" s="3">
        <f>ROUND(((EU651*1.2)),6)</f>
        <v>0</v>
      </c>
      <c r="AF651" s="3">
        <f>ROUND(((EV651*1.2)),6)</f>
        <v>178.71600000000001</v>
      </c>
      <c r="AG651" s="3">
        <f t="shared" si="692"/>
        <v>0</v>
      </c>
      <c r="AH651" s="3">
        <f>((EW651*1.2))</f>
        <v>13.56</v>
      </c>
      <c r="AI651" s="3">
        <f>((EX651*1.2))</f>
        <v>0</v>
      </c>
      <c r="AJ651" s="3">
        <f t="shared" si="693"/>
        <v>0</v>
      </c>
      <c r="AK651" s="3">
        <v>163.74</v>
      </c>
      <c r="AL651" s="3">
        <v>14.81</v>
      </c>
      <c r="AM651" s="3">
        <v>0</v>
      </c>
      <c r="AN651" s="3">
        <v>0</v>
      </c>
      <c r="AO651" s="3">
        <v>148.93</v>
      </c>
      <c r="AP651" s="3">
        <v>0</v>
      </c>
      <c r="AQ651" s="3">
        <v>11.3</v>
      </c>
      <c r="AR651" s="3">
        <v>0</v>
      </c>
      <c r="AS651" s="3">
        <v>0</v>
      </c>
      <c r="AT651" s="3">
        <v>90</v>
      </c>
      <c r="AU651" s="3">
        <v>46</v>
      </c>
      <c r="AV651" s="3">
        <v>1.0469999999999999</v>
      </c>
      <c r="AW651" s="3">
        <v>1</v>
      </c>
      <c r="AZ651" s="3">
        <v>1</v>
      </c>
      <c r="BA651" s="3">
        <v>56.35</v>
      </c>
      <c r="BB651" s="3">
        <v>1</v>
      </c>
      <c r="BC651" s="3">
        <v>21.64</v>
      </c>
      <c r="BD651" s="3" t="s">
        <v>3</v>
      </c>
      <c r="BE651" s="3" t="s">
        <v>3</v>
      </c>
      <c r="BF651" s="3" t="s">
        <v>3</v>
      </c>
      <c r="BG651" s="3" t="s">
        <v>3</v>
      </c>
      <c r="BH651" s="3">
        <v>0</v>
      </c>
      <c r="BI651" s="3">
        <v>2</v>
      </c>
      <c r="BJ651" s="3" t="s">
        <v>291</v>
      </c>
      <c r="BM651" s="3">
        <v>72</v>
      </c>
      <c r="BN651" s="3">
        <v>0</v>
      </c>
      <c r="BO651" s="3" t="s">
        <v>288</v>
      </c>
      <c r="BP651" s="3">
        <v>1</v>
      </c>
      <c r="BQ651" s="3">
        <v>40</v>
      </c>
      <c r="BR651" s="3">
        <v>0</v>
      </c>
      <c r="BS651" s="3">
        <v>56.35</v>
      </c>
      <c r="BT651" s="3">
        <v>1</v>
      </c>
      <c r="BU651" s="3">
        <v>1</v>
      </c>
      <c r="BV651" s="3">
        <v>1</v>
      </c>
      <c r="BW651" s="3">
        <v>1</v>
      </c>
      <c r="BX651" s="3">
        <v>1</v>
      </c>
      <c r="BY651" s="3" t="s">
        <v>3</v>
      </c>
      <c r="BZ651" s="3">
        <v>90</v>
      </c>
      <c r="CA651" s="3">
        <v>46</v>
      </c>
      <c r="CB651" s="3" t="s">
        <v>3</v>
      </c>
      <c r="CE651" s="3">
        <v>1566</v>
      </c>
      <c r="CF651" s="3">
        <v>0</v>
      </c>
      <c r="CG651" s="3">
        <v>0</v>
      </c>
      <c r="CM651" s="3">
        <v>0</v>
      </c>
      <c r="CN651" s="3" t="s">
        <v>1356</v>
      </c>
      <c r="CO651" s="3">
        <v>0</v>
      </c>
      <c r="CP651" s="3">
        <f t="shared" si="694"/>
        <v>54322.37</v>
      </c>
      <c r="CQ651" s="3">
        <f t="shared" si="695"/>
        <v>320.49</v>
      </c>
      <c r="CR651" s="3">
        <f>(ROUND((ROUND((((ET651*1.2))*AV651*1),2)*BB651),2)+ROUND((ROUND(((AE651-((EU651*1.2)))*AV651*1),2)*BS651),2))</f>
        <v>0</v>
      </c>
      <c r="CS651" s="3">
        <f>(ROUND((ROUND((((EU651*1.2))*AV651*1),2)*BS651),2)+ROUND((ROUND(((AE651-((EU651*1.2)))*AV651*1),2)*BS651),2))</f>
        <v>0</v>
      </c>
      <c r="CT651" s="3">
        <f t="shared" si="696"/>
        <v>10544.21</v>
      </c>
      <c r="CU651" s="3">
        <f t="shared" si="697"/>
        <v>0</v>
      </c>
      <c r="CV651" s="3">
        <f t="shared" si="698"/>
        <v>14.197319999999999</v>
      </c>
      <c r="CW651" s="3">
        <f t="shared" si="699"/>
        <v>0</v>
      </c>
      <c r="CX651" s="3">
        <f t="shared" si="700"/>
        <v>0</v>
      </c>
      <c r="CY651" s="3">
        <f>(ROUND((((S651+ROUND((ROUND((((EU651*1.2))*AV651*1),2)*BS651),2))*AT651)/100),2)+ROUND(((ROUND((ROUND(((AE651-((EU651*1.2)))*AV651*1),2)*BS651),2)*AT651)/100),2))</f>
        <v>47447.94</v>
      </c>
      <c r="CZ651" s="3">
        <f>(ROUND((((S651+ROUND((ROUND((((EU651*1.2))*AV651*1),2)*BS651),2))*AU651)/100),2)+ROUND(((ROUND((ROUND(((AE651-((EU651*1.2)))*AV651*1),2)*BS651),2)*AU651)/100),2))</f>
        <v>24251.17</v>
      </c>
      <c r="DB651" s="3">
        <v>186</v>
      </c>
      <c r="DC651" s="3" t="s">
        <v>3</v>
      </c>
      <c r="DD651" s="3" t="s">
        <v>82</v>
      </c>
      <c r="DE651" s="3" t="s">
        <v>83</v>
      </c>
      <c r="DF651" s="3" t="s">
        <v>83</v>
      </c>
      <c r="DG651" s="3" t="s">
        <v>83</v>
      </c>
      <c r="DH651" s="3" t="s">
        <v>3</v>
      </c>
      <c r="DI651" s="3" t="s">
        <v>83</v>
      </c>
      <c r="DJ651" s="3" t="s">
        <v>83</v>
      </c>
      <c r="DK651" s="3" t="s">
        <v>3</v>
      </c>
      <c r="DL651" s="3" t="s">
        <v>3</v>
      </c>
      <c r="DM651" s="3" t="s">
        <v>3</v>
      </c>
      <c r="DN651" s="3">
        <v>0</v>
      </c>
      <c r="DO651" s="3">
        <v>0</v>
      </c>
      <c r="DP651" s="3">
        <v>1</v>
      </c>
      <c r="DQ651" s="3">
        <v>1</v>
      </c>
      <c r="DU651" s="3">
        <v>1013</v>
      </c>
      <c r="DV651" s="3" t="s">
        <v>290</v>
      </c>
      <c r="DW651" s="3" t="s">
        <v>290</v>
      </c>
      <c r="DX651" s="3">
        <v>1</v>
      </c>
      <c r="DZ651" s="3" t="s">
        <v>3</v>
      </c>
      <c r="EA651" s="3" t="s">
        <v>3</v>
      </c>
      <c r="EB651" s="3" t="s">
        <v>3</v>
      </c>
      <c r="EC651" s="3" t="s">
        <v>3</v>
      </c>
      <c r="EE651" s="3">
        <v>55393976</v>
      </c>
      <c r="EF651" s="3">
        <v>40</v>
      </c>
      <c r="EG651" s="3" t="s">
        <v>31</v>
      </c>
      <c r="EH651" s="3">
        <v>0</v>
      </c>
      <c r="EI651" s="3" t="s">
        <v>3</v>
      </c>
      <c r="EJ651" s="3">
        <v>2</v>
      </c>
      <c r="EK651" s="3">
        <v>72</v>
      </c>
      <c r="EL651" s="3" t="s">
        <v>32</v>
      </c>
      <c r="EM651" s="3" t="s">
        <v>33</v>
      </c>
      <c r="EO651" s="3" t="s">
        <v>87</v>
      </c>
      <c r="EQ651" s="3">
        <v>132096</v>
      </c>
      <c r="ER651" s="3">
        <v>163.74</v>
      </c>
      <c r="ES651" s="3">
        <v>14.81</v>
      </c>
      <c r="ET651" s="3">
        <v>0</v>
      </c>
      <c r="EU651" s="3">
        <v>0</v>
      </c>
      <c r="EV651" s="3">
        <v>148.93</v>
      </c>
      <c r="EW651" s="3">
        <v>11.3</v>
      </c>
      <c r="EX651" s="3">
        <v>0</v>
      </c>
      <c r="EY651" s="3">
        <v>0</v>
      </c>
      <c r="FQ651" s="3">
        <v>0</v>
      </c>
      <c r="FR651" s="3">
        <v>0</v>
      </c>
      <c r="FS651" s="3">
        <v>0</v>
      </c>
      <c r="FX651" s="3">
        <v>90</v>
      </c>
      <c r="FY651" s="3">
        <v>46</v>
      </c>
      <c r="GA651" s="3" t="s">
        <v>3</v>
      </c>
      <c r="GD651" s="3">
        <v>1</v>
      </c>
      <c r="GF651" s="3">
        <v>-1683425287</v>
      </c>
      <c r="GG651" s="3">
        <v>2</v>
      </c>
      <c r="GH651" s="3">
        <v>1</v>
      </c>
      <c r="GI651" s="3">
        <v>2</v>
      </c>
      <c r="GJ651" s="3">
        <v>0</v>
      </c>
      <c r="GK651" s="3">
        <v>0</v>
      </c>
      <c r="GL651" s="3">
        <f t="shared" si="701"/>
        <v>0</v>
      </c>
      <c r="GM651" s="3">
        <f t="shared" si="702"/>
        <v>126021.48</v>
      </c>
      <c r="GN651" s="3">
        <f t="shared" si="703"/>
        <v>0</v>
      </c>
      <c r="GO651" s="3">
        <f t="shared" si="704"/>
        <v>126021.48</v>
      </c>
      <c r="GP651" s="3">
        <f t="shared" si="705"/>
        <v>0</v>
      </c>
      <c r="GR651" s="3">
        <v>0</v>
      </c>
      <c r="GS651" s="3">
        <v>3</v>
      </c>
      <c r="GT651" s="3">
        <v>0</v>
      </c>
      <c r="GU651" s="3" t="s">
        <v>3</v>
      </c>
      <c r="GV651" s="3">
        <f t="shared" si="706"/>
        <v>0</v>
      </c>
      <c r="GW651" s="3">
        <v>1</v>
      </c>
      <c r="GX651" s="3">
        <f t="shared" si="707"/>
        <v>0</v>
      </c>
      <c r="HA651" s="3">
        <v>0</v>
      </c>
      <c r="HB651" s="3">
        <v>0</v>
      </c>
      <c r="HC651" s="3">
        <f t="shared" si="708"/>
        <v>0</v>
      </c>
      <c r="HE651" s="3" t="s">
        <v>3</v>
      </c>
      <c r="HF651" s="3" t="s">
        <v>3</v>
      </c>
      <c r="HM651" s="3" t="s">
        <v>3</v>
      </c>
      <c r="HN651" s="3" t="s">
        <v>3</v>
      </c>
      <c r="HO651" s="3" t="s">
        <v>3</v>
      </c>
      <c r="HP651" s="3" t="s">
        <v>3</v>
      </c>
      <c r="HQ651" s="3" t="s">
        <v>3</v>
      </c>
      <c r="HS651" s="3">
        <v>0</v>
      </c>
      <c r="IK651" s="3">
        <v>0</v>
      </c>
    </row>
    <row r="652" spans="1:255" x14ac:dyDescent="0.25">
      <c r="A652" s="2">
        <v>17</v>
      </c>
      <c r="B652" s="2">
        <v>1</v>
      </c>
      <c r="C652" s="2"/>
      <c r="D652" s="2"/>
      <c r="E652" s="2" t="s">
        <v>685</v>
      </c>
      <c r="F652" s="2" t="s">
        <v>686</v>
      </c>
      <c r="G652" s="2" t="s">
        <v>687</v>
      </c>
      <c r="H652" s="2" t="s">
        <v>80</v>
      </c>
      <c r="I652" s="2">
        <f>ROUND(500/100,9)</f>
        <v>5</v>
      </c>
      <c r="J652" s="2">
        <v>0</v>
      </c>
      <c r="K652" s="2">
        <f>ROUND(500/100,9)</f>
        <v>5</v>
      </c>
      <c r="L652" s="2"/>
      <c r="M652" s="2"/>
      <c r="N652" s="2"/>
      <c r="O652" s="2">
        <f t="shared" si="684"/>
        <v>578.79999999999995</v>
      </c>
      <c r="P652" s="2">
        <f t="shared" si="685"/>
        <v>578.79999999999995</v>
      </c>
      <c r="Q652" s="2">
        <f>(ROUND((ROUND(((ET652)*AV652*I652),2)*BB652),2)+ROUND((ROUND(((AE652-(EU652))*AV652*I652),2)*BS652),2))</f>
        <v>0</v>
      </c>
      <c r="R652" s="2">
        <f>(ROUND((ROUND(((EU652)*AV652*I652),2)*BS652),2)+ROUND((ROUND(((AE652-(EU652))*AV652*I652),2)*BS652),2))</f>
        <v>0</v>
      </c>
      <c r="S652" s="2">
        <f t="shared" si="686"/>
        <v>0</v>
      </c>
      <c r="T652" s="2">
        <f t="shared" si="687"/>
        <v>0</v>
      </c>
      <c r="U652" s="2">
        <f t="shared" si="688"/>
        <v>0</v>
      </c>
      <c r="V652" s="2">
        <f t="shared" si="689"/>
        <v>0</v>
      </c>
      <c r="W652" s="2">
        <f t="shared" si="690"/>
        <v>0</v>
      </c>
      <c r="X652" s="2">
        <f>(ROUND((((S652+ROUND((ROUND(((EU652)*AV652*I652),2)*BS652),2))*AT652)/100),2)+ROUND(((ROUND((ROUND(((AE652-(EU652))*AV652*I652),2)*BS652),2)*AT652)/100),2))</f>
        <v>0</v>
      </c>
      <c r="Y652" s="2">
        <f>(ROUND((((S652+ROUND((ROUND(((EU652)*AV652*I652),2)*BS652),2))*AU652)/100),2)+ROUND(((ROUND((ROUND(((AE652-(EU652))*AV652*I652),2)*BS652),2)*AU652)/100),2))</f>
        <v>0</v>
      </c>
      <c r="Z652" s="2"/>
      <c r="AA652" s="2">
        <v>55944368</v>
      </c>
      <c r="AB652" s="2">
        <f t="shared" si="691"/>
        <v>115.76</v>
      </c>
      <c r="AC652" s="2">
        <f>ROUND((ES652),6)</f>
        <v>115.76</v>
      </c>
      <c r="AD652" s="2">
        <f>ROUND((((ET652)-(EU652))+AE652),6)</f>
        <v>0</v>
      </c>
      <c r="AE652" s="2">
        <f>ROUND((EU652),6)</f>
        <v>0</v>
      </c>
      <c r="AF652" s="2">
        <f>ROUND((EV652),6)</f>
        <v>0</v>
      </c>
      <c r="AG652" s="2">
        <f t="shared" si="692"/>
        <v>0</v>
      </c>
      <c r="AH652" s="2">
        <f>(EW652)</f>
        <v>0</v>
      </c>
      <c r="AI652" s="2">
        <f>(EX652)</f>
        <v>0</v>
      </c>
      <c r="AJ652" s="2">
        <f t="shared" si="693"/>
        <v>0</v>
      </c>
      <c r="AK652" s="2">
        <v>115.76</v>
      </c>
      <c r="AL652" s="2">
        <v>115.76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1</v>
      </c>
      <c r="AW652" s="2">
        <v>1</v>
      </c>
      <c r="AX652" s="2"/>
      <c r="AY652" s="2"/>
      <c r="AZ652" s="2">
        <v>1</v>
      </c>
      <c r="BA652" s="2">
        <v>1</v>
      </c>
      <c r="BB652" s="2">
        <v>1</v>
      </c>
      <c r="BC652" s="2">
        <v>1</v>
      </c>
      <c r="BD652" s="2" t="s">
        <v>3</v>
      </c>
      <c r="BE652" s="2" t="s">
        <v>3</v>
      </c>
      <c r="BF652" s="2" t="s">
        <v>3</v>
      </c>
      <c r="BG652" s="2" t="s">
        <v>3</v>
      </c>
      <c r="BH652" s="2">
        <v>3</v>
      </c>
      <c r="BI652" s="2">
        <v>2</v>
      </c>
      <c r="BJ652" s="2" t="s">
        <v>688</v>
      </c>
      <c r="BK652" s="2"/>
      <c r="BL652" s="2"/>
      <c r="BM652" s="2">
        <v>1618</v>
      </c>
      <c r="BN652" s="2">
        <v>0</v>
      </c>
      <c r="BO652" s="2" t="s">
        <v>3</v>
      </c>
      <c r="BP652" s="2">
        <v>0</v>
      </c>
      <c r="BQ652" s="2">
        <v>201</v>
      </c>
      <c r="BR652" s="2">
        <v>0</v>
      </c>
      <c r="BS652" s="2">
        <v>1</v>
      </c>
      <c r="BT652" s="2">
        <v>1</v>
      </c>
      <c r="BU652" s="2">
        <v>1</v>
      </c>
      <c r="BV652" s="2">
        <v>1</v>
      </c>
      <c r="BW652" s="2">
        <v>1</v>
      </c>
      <c r="BX652" s="2">
        <v>1</v>
      </c>
      <c r="BY652" s="2" t="s">
        <v>3</v>
      </c>
      <c r="BZ652" s="2">
        <v>0</v>
      </c>
      <c r="CA652" s="2">
        <v>0</v>
      </c>
      <c r="CB652" s="2" t="s">
        <v>3</v>
      </c>
      <c r="CC652" s="2"/>
      <c r="CD652" s="2"/>
      <c r="CE652" s="2">
        <v>1566</v>
      </c>
      <c r="CF652" s="2">
        <v>0</v>
      </c>
      <c r="CG652" s="2">
        <v>0</v>
      </c>
      <c r="CH652" s="2"/>
      <c r="CI652" s="2"/>
      <c r="CJ652" s="2"/>
      <c r="CK652" s="2"/>
      <c r="CL652" s="2"/>
      <c r="CM652" s="2">
        <v>0</v>
      </c>
      <c r="CN652" s="2" t="s">
        <v>3</v>
      </c>
      <c r="CO652" s="2">
        <v>0</v>
      </c>
      <c r="CP652" s="2">
        <f t="shared" si="694"/>
        <v>578.79999999999995</v>
      </c>
      <c r="CQ652" s="2">
        <f t="shared" si="695"/>
        <v>115.76</v>
      </c>
      <c r="CR652" s="2">
        <f>(ROUND((ROUND(((ET652)*AV652*1),2)*BB652),2)+ROUND((ROUND(((AE652-(EU652))*AV652*1),2)*BS652),2))</f>
        <v>0</v>
      </c>
      <c r="CS652" s="2">
        <f>(ROUND((ROUND(((EU652)*AV652*1),2)*BS652),2)+ROUND((ROUND(((AE652-(EU652))*AV652*1),2)*BS652),2))</f>
        <v>0</v>
      </c>
      <c r="CT652" s="2">
        <f t="shared" si="696"/>
        <v>0</v>
      </c>
      <c r="CU652" s="2">
        <f t="shared" si="697"/>
        <v>0</v>
      </c>
      <c r="CV652" s="2">
        <f t="shared" si="698"/>
        <v>0</v>
      </c>
      <c r="CW652" s="2">
        <f t="shared" si="699"/>
        <v>0</v>
      </c>
      <c r="CX652" s="2">
        <f t="shared" si="700"/>
        <v>0</v>
      </c>
      <c r="CY652" s="2">
        <f>(ROUND((((S652+ROUND((ROUND(((EU652)*AV652*1),2)*BS652),2))*AT652)/100),2)+ROUND(((ROUND((ROUND(((AE652-(EU652))*AV652*1),2)*BS652),2)*AT652)/100),2))</f>
        <v>0</v>
      </c>
      <c r="CZ652" s="2">
        <f>(ROUND((((S652+ROUND((ROUND(((EU652)*AV652*1),2)*BS652),2))*AU652)/100),2)+ROUND(((ROUND((ROUND(((AE652-(EU652))*AV652*1),2)*BS652),2)*AU652)/100),2))</f>
        <v>0</v>
      </c>
      <c r="DA652" s="2"/>
      <c r="DB652" s="2"/>
      <c r="DC652" s="2" t="s">
        <v>3</v>
      </c>
      <c r="DD652" s="2" t="s">
        <v>3</v>
      </c>
      <c r="DE652" s="2" t="s">
        <v>3</v>
      </c>
      <c r="DF652" s="2" t="s">
        <v>3</v>
      </c>
      <c r="DG652" s="2" t="s">
        <v>3</v>
      </c>
      <c r="DH652" s="2" t="s">
        <v>3</v>
      </c>
      <c r="DI652" s="2" t="s">
        <v>3</v>
      </c>
      <c r="DJ652" s="2" t="s">
        <v>3</v>
      </c>
      <c r="DK652" s="2" t="s">
        <v>3</v>
      </c>
      <c r="DL652" s="2" t="s">
        <v>3</v>
      </c>
      <c r="DM652" s="2" t="s">
        <v>3</v>
      </c>
      <c r="DN652" s="2">
        <v>0</v>
      </c>
      <c r="DO652" s="2">
        <v>0</v>
      </c>
      <c r="DP652" s="2">
        <v>1</v>
      </c>
      <c r="DQ652" s="2">
        <v>1</v>
      </c>
      <c r="DR652" s="2"/>
      <c r="DS652" s="2"/>
      <c r="DT652" s="2"/>
      <c r="DU652" s="2">
        <v>1010</v>
      </c>
      <c r="DV652" s="2" t="s">
        <v>80</v>
      </c>
      <c r="DW652" s="2" t="s">
        <v>80</v>
      </c>
      <c r="DX652" s="2">
        <v>100</v>
      </c>
      <c r="DY652" s="2"/>
      <c r="DZ652" s="2" t="s">
        <v>3</v>
      </c>
      <c r="EA652" s="2" t="s">
        <v>3</v>
      </c>
      <c r="EB652" s="2" t="s">
        <v>3</v>
      </c>
      <c r="EC652" s="2" t="s">
        <v>3</v>
      </c>
      <c r="ED652" s="2"/>
      <c r="EE652" s="2">
        <v>55394001</v>
      </c>
      <c r="EF652" s="2">
        <v>201</v>
      </c>
      <c r="EG652" s="2" t="s">
        <v>576</v>
      </c>
      <c r="EH652" s="2">
        <v>0</v>
      </c>
      <c r="EI652" s="2" t="s">
        <v>3</v>
      </c>
      <c r="EJ652" s="2">
        <v>2</v>
      </c>
      <c r="EK652" s="2">
        <v>1618</v>
      </c>
      <c r="EL652" s="2" t="s">
        <v>577</v>
      </c>
      <c r="EM652" s="2" t="s">
        <v>578</v>
      </c>
      <c r="EN652" s="2"/>
      <c r="EO652" s="2" t="s">
        <v>3</v>
      </c>
      <c r="EP652" s="2"/>
      <c r="EQ652" s="2">
        <v>131072</v>
      </c>
      <c r="ER652" s="2">
        <v>115.76</v>
      </c>
      <c r="ES652" s="2">
        <v>115.76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>
        <v>0</v>
      </c>
      <c r="FR652" s="2">
        <v>0</v>
      </c>
      <c r="FS652" s="2">
        <v>0</v>
      </c>
      <c r="FT652" s="2"/>
      <c r="FU652" s="2"/>
      <c r="FV652" s="2"/>
      <c r="FW652" s="2"/>
      <c r="FX652" s="2">
        <v>0</v>
      </c>
      <c r="FY652" s="2">
        <v>0</v>
      </c>
      <c r="FZ652" s="2"/>
      <c r="GA652" s="2" t="s">
        <v>3</v>
      </c>
      <c r="GB652" s="2"/>
      <c r="GC652" s="2"/>
      <c r="GD652" s="2">
        <v>1</v>
      </c>
      <c r="GE652" s="2"/>
      <c r="GF652" s="2">
        <v>2038926461</v>
      </c>
      <c r="GG652" s="2">
        <v>2</v>
      </c>
      <c r="GH652" s="2">
        <v>1</v>
      </c>
      <c r="GI652" s="2">
        <v>-2</v>
      </c>
      <c r="GJ652" s="2">
        <v>0</v>
      </c>
      <c r="GK652" s="2">
        <v>0</v>
      </c>
      <c r="GL652" s="2">
        <f t="shared" si="701"/>
        <v>0</v>
      </c>
      <c r="GM652" s="2">
        <f t="shared" si="702"/>
        <v>578.79999999999995</v>
      </c>
      <c r="GN652" s="2">
        <f t="shared" si="703"/>
        <v>0</v>
      </c>
      <c r="GO652" s="2">
        <f t="shared" si="704"/>
        <v>578.79999999999995</v>
      </c>
      <c r="GP652" s="2">
        <f t="shared" si="705"/>
        <v>0</v>
      </c>
      <c r="GQ652" s="2"/>
      <c r="GR652" s="2">
        <v>0</v>
      </c>
      <c r="GS652" s="2">
        <v>3</v>
      </c>
      <c r="GT652" s="2">
        <v>0</v>
      </c>
      <c r="GU652" s="2" t="s">
        <v>3</v>
      </c>
      <c r="GV652" s="2">
        <f t="shared" si="706"/>
        <v>0</v>
      </c>
      <c r="GW652" s="2">
        <v>1</v>
      </c>
      <c r="GX652" s="2">
        <f t="shared" si="707"/>
        <v>0</v>
      </c>
      <c r="GY652" s="2"/>
      <c r="GZ652" s="2"/>
      <c r="HA652" s="2">
        <v>0</v>
      </c>
      <c r="HB652" s="2">
        <v>0</v>
      </c>
      <c r="HC652" s="2">
        <f t="shared" si="708"/>
        <v>0</v>
      </c>
      <c r="HD652" s="2"/>
      <c r="HE652" s="2" t="s">
        <v>3</v>
      </c>
      <c r="HF652" s="2" t="s">
        <v>3</v>
      </c>
      <c r="HG652" s="2"/>
      <c r="HH652" s="2"/>
      <c r="HI652" s="2"/>
      <c r="HJ652" s="2"/>
      <c r="HK652" s="2"/>
      <c r="HL652" s="2"/>
      <c r="HM652" s="2" t="s">
        <v>3</v>
      </c>
      <c r="HN652" s="2" t="s">
        <v>3</v>
      </c>
      <c r="HO652" s="2" t="s">
        <v>3</v>
      </c>
      <c r="HP652" s="2" t="s">
        <v>3</v>
      </c>
      <c r="HQ652" s="2" t="s">
        <v>3</v>
      </c>
      <c r="HR652" s="2"/>
      <c r="HS652" s="2">
        <v>0</v>
      </c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>
        <v>0</v>
      </c>
      <c r="IL652" s="2"/>
      <c r="IM652" s="2"/>
      <c r="IN652" s="2"/>
      <c r="IO652" s="2"/>
      <c r="IP652" s="2"/>
      <c r="IQ652" s="2"/>
      <c r="IR652" s="2"/>
      <c r="IS652" s="2"/>
      <c r="IT652" s="2"/>
      <c r="IU652" s="2"/>
    </row>
    <row r="653" spans="1:255" x14ac:dyDescent="0.25">
      <c r="A653" s="3">
        <v>17</v>
      </c>
      <c r="B653" s="3">
        <v>1</v>
      </c>
      <c r="E653" s="3" t="s">
        <v>685</v>
      </c>
      <c r="F653" s="3" t="s">
        <v>686</v>
      </c>
      <c r="G653" s="3" t="s">
        <v>687</v>
      </c>
      <c r="H653" s="3" t="s">
        <v>80</v>
      </c>
      <c r="I653" s="3">
        <f>ROUND(500/100,9)</f>
        <v>5</v>
      </c>
      <c r="J653" s="3">
        <v>0</v>
      </c>
      <c r="K653" s="3">
        <f>ROUND(500/100,9)</f>
        <v>5</v>
      </c>
      <c r="O653" s="3">
        <f t="shared" si="684"/>
        <v>8768.82</v>
      </c>
      <c r="P653" s="3">
        <f t="shared" si="685"/>
        <v>8768.82</v>
      </c>
      <c r="Q653" s="3">
        <f>(ROUND((ROUND(((ET653)*AV653*I653),2)*BB653),2)+ROUND((ROUND(((AE653-(EU653))*AV653*I653),2)*BS653),2))</f>
        <v>0</v>
      </c>
      <c r="R653" s="3">
        <f>(ROUND((ROUND(((EU653)*AV653*I653),2)*BS653),2)+ROUND((ROUND(((AE653-(EU653))*AV653*I653),2)*BS653),2))</f>
        <v>0</v>
      </c>
      <c r="S653" s="3">
        <f t="shared" si="686"/>
        <v>0</v>
      </c>
      <c r="T653" s="3">
        <f t="shared" si="687"/>
        <v>0</v>
      </c>
      <c r="U653" s="3">
        <f t="shared" si="688"/>
        <v>0</v>
      </c>
      <c r="V653" s="3">
        <f t="shared" si="689"/>
        <v>0</v>
      </c>
      <c r="W653" s="3">
        <f t="shared" si="690"/>
        <v>0</v>
      </c>
      <c r="X653" s="3">
        <f>(ROUND((((S653+ROUND((ROUND(((EU653)*AV653*I653),2)*BS653),2))*AT653)/100),2)+ROUND(((ROUND((ROUND(((AE653-(EU653))*AV653*I653),2)*BS653),2)*AT653)/100),2))</f>
        <v>0</v>
      </c>
      <c r="Y653" s="3">
        <f>(ROUND((((S653+ROUND((ROUND(((EU653)*AV653*I653),2)*BS653),2))*AU653)/100),2)+ROUND(((ROUND((ROUND(((AE653-(EU653))*AV653*I653),2)*BS653),2)*AU653)/100),2))</f>
        <v>0</v>
      </c>
      <c r="AA653" s="3">
        <v>55944370</v>
      </c>
      <c r="AB653" s="3">
        <f t="shared" si="691"/>
        <v>115.76</v>
      </c>
      <c r="AC653" s="3">
        <f>ROUND((ES653),6)</f>
        <v>115.76</v>
      </c>
      <c r="AD653" s="3">
        <f>ROUND((((ET653)-(EU653))+AE653),6)</f>
        <v>0</v>
      </c>
      <c r="AE653" s="3">
        <f>ROUND((EU653),6)</f>
        <v>0</v>
      </c>
      <c r="AF653" s="3">
        <f>ROUND((EV653),6)</f>
        <v>0</v>
      </c>
      <c r="AG653" s="3">
        <f t="shared" si="692"/>
        <v>0</v>
      </c>
      <c r="AH653" s="3">
        <f>(EW653)</f>
        <v>0</v>
      </c>
      <c r="AI653" s="3">
        <f>(EX653)</f>
        <v>0</v>
      </c>
      <c r="AJ653" s="3">
        <f t="shared" si="693"/>
        <v>0</v>
      </c>
      <c r="AK653" s="3">
        <v>115.76</v>
      </c>
      <c r="AL653" s="3">
        <v>115.76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1</v>
      </c>
      <c r="AW653" s="3">
        <v>1</v>
      </c>
      <c r="AZ653" s="3">
        <v>1</v>
      </c>
      <c r="BA653" s="3">
        <v>1</v>
      </c>
      <c r="BB653" s="3">
        <v>1</v>
      </c>
      <c r="BC653" s="3">
        <v>15.15</v>
      </c>
      <c r="BD653" s="3" t="s">
        <v>3</v>
      </c>
      <c r="BE653" s="3" t="s">
        <v>3</v>
      </c>
      <c r="BF653" s="3" t="s">
        <v>3</v>
      </c>
      <c r="BG653" s="3" t="s">
        <v>3</v>
      </c>
      <c r="BH653" s="3">
        <v>3</v>
      </c>
      <c r="BI653" s="3">
        <v>2</v>
      </c>
      <c r="BJ653" s="3" t="s">
        <v>688</v>
      </c>
      <c r="BM653" s="3">
        <v>1618</v>
      </c>
      <c r="BN653" s="3">
        <v>0</v>
      </c>
      <c r="BO653" s="3" t="s">
        <v>686</v>
      </c>
      <c r="BP653" s="3">
        <v>1</v>
      </c>
      <c r="BQ653" s="3">
        <v>201</v>
      </c>
      <c r="BR653" s="3">
        <v>0</v>
      </c>
      <c r="BS653" s="3">
        <v>1</v>
      </c>
      <c r="BT653" s="3">
        <v>1</v>
      </c>
      <c r="BU653" s="3">
        <v>1</v>
      </c>
      <c r="BV653" s="3">
        <v>1</v>
      </c>
      <c r="BW653" s="3">
        <v>1</v>
      </c>
      <c r="BX653" s="3">
        <v>1</v>
      </c>
      <c r="BY653" s="3" t="s">
        <v>3</v>
      </c>
      <c r="BZ653" s="3">
        <v>0</v>
      </c>
      <c r="CA653" s="3">
        <v>0</v>
      </c>
      <c r="CB653" s="3" t="s">
        <v>3</v>
      </c>
      <c r="CE653" s="3">
        <v>1566</v>
      </c>
      <c r="CF653" s="3">
        <v>0</v>
      </c>
      <c r="CG653" s="3">
        <v>0</v>
      </c>
      <c r="CM653" s="3">
        <v>0</v>
      </c>
      <c r="CN653" s="3" t="s">
        <v>3</v>
      </c>
      <c r="CO653" s="3">
        <v>0</v>
      </c>
      <c r="CP653" s="3">
        <f t="shared" si="694"/>
        <v>8768.82</v>
      </c>
      <c r="CQ653" s="3">
        <f t="shared" si="695"/>
        <v>1753.76</v>
      </c>
      <c r="CR653" s="3">
        <f>(ROUND((ROUND(((ET653)*AV653*1),2)*BB653),2)+ROUND((ROUND(((AE653-(EU653))*AV653*1),2)*BS653),2))</f>
        <v>0</v>
      </c>
      <c r="CS653" s="3">
        <f>(ROUND((ROUND(((EU653)*AV653*1),2)*BS653),2)+ROUND((ROUND(((AE653-(EU653))*AV653*1),2)*BS653),2))</f>
        <v>0</v>
      </c>
      <c r="CT653" s="3">
        <f t="shared" si="696"/>
        <v>0</v>
      </c>
      <c r="CU653" s="3">
        <f t="shared" si="697"/>
        <v>0</v>
      </c>
      <c r="CV653" s="3">
        <f t="shared" si="698"/>
        <v>0</v>
      </c>
      <c r="CW653" s="3">
        <f t="shared" si="699"/>
        <v>0</v>
      </c>
      <c r="CX653" s="3">
        <f t="shared" si="700"/>
        <v>0</v>
      </c>
      <c r="CY653" s="3">
        <f>(ROUND((((S653+ROUND((ROUND(((EU653)*AV653*1),2)*BS653),2))*AT653)/100),2)+ROUND(((ROUND((ROUND(((AE653-(EU653))*AV653*1),2)*BS653),2)*AT653)/100),2))</f>
        <v>0</v>
      </c>
      <c r="CZ653" s="3">
        <f>(ROUND((((S653+ROUND((ROUND(((EU653)*AV653*1),2)*BS653),2))*AU653)/100),2)+ROUND(((ROUND((ROUND(((AE653-(EU653))*AV653*1),2)*BS653),2)*AU653)/100),2))</f>
        <v>0</v>
      </c>
      <c r="DC653" s="3" t="s">
        <v>3</v>
      </c>
      <c r="DD653" s="3" t="s">
        <v>3</v>
      </c>
      <c r="DE653" s="3" t="s">
        <v>3</v>
      </c>
      <c r="DF653" s="3" t="s">
        <v>3</v>
      </c>
      <c r="DG653" s="3" t="s">
        <v>3</v>
      </c>
      <c r="DH653" s="3" t="s">
        <v>3</v>
      </c>
      <c r="DI653" s="3" t="s">
        <v>3</v>
      </c>
      <c r="DJ653" s="3" t="s">
        <v>3</v>
      </c>
      <c r="DK653" s="3" t="s">
        <v>3</v>
      </c>
      <c r="DL653" s="3" t="s">
        <v>3</v>
      </c>
      <c r="DM653" s="3" t="s">
        <v>3</v>
      </c>
      <c r="DN653" s="3">
        <v>0</v>
      </c>
      <c r="DO653" s="3">
        <v>0</v>
      </c>
      <c r="DP653" s="3">
        <v>1</v>
      </c>
      <c r="DQ653" s="3">
        <v>1</v>
      </c>
      <c r="DU653" s="3">
        <v>1010</v>
      </c>
      <c r="DV653" s="3" t="s">
        <v>80</v>
      </c>
      <c r="DW653" s="3" t="s">
        <v>80</v>
      </c>
      <c r="DX653" s="3">
        <v>100</v>
      </c>
      <c r="DZ653" s="3" t="s">
        <v>3</v>
      </c>
      <c r="EA653" s="3" t="s">
        <v>3</v>
      </c>
      <c r="EB653" s="3" t="s">
        <v>3</v>
      </c>
      <c r="EC653" s="3" t="s">
        <v>3</v>
      </c>
      <c r="EE653" s="3">
        <v>55394001</v>
      </c>
      <c r="EF653" s="3">
        <v>201</v>
      </c>
      <c r="EG653" s="3" t="s">
        <v>576</v>
      </c>
      <c r="EH653" s="3">
        <v>0</v>
      </c>
      <c r="EI653" s="3" t="s">
        <v>3</v>
      </c>
      <c r="EJ653" s="3">
        <v>2</v>
      </c>
      <c r="EK653" s="3">
        <v>1618</v>
      </c>
      <c r="EL653" s="3" t="s">
        <v>577</v>
      </c>
      <c r="EM653" s="3" t="s">
        <v>578</v>
      </c>
      <c r="EO653" s="3" t="s">
        <v>3</v>
      </c>
      <c r="EQ653" s="3">
        <v>131072</v>
      </c>
      <c r="ER653" s="3">
        <v>115.76</v>
      </c>
      <c r="ES653" s="3">
        <v>115.76</v>
      </c>
      <c r="ET653" s="3">
        <v>0</v>
      </c>
      <c r="EU653" s="3">
        <v>0</v>
      </c>
      <c r="EV653" s="3">
        <v>0</v>
      </c>
      <c r="EW653" s="3">
        <v>0</v>
      </c>
      <c r="EX653" s="3">
        <v>0</v>
      </c>
      <c r="EY653" s="3">
        <v>0</v>
      </c>
      <c r="FQ653" s="3">
        <v>0</v>
      </c>
      <c r="FR653" s="3">
        <v>0</v>
      </c>
      <c r="FS653" s="3">
        <v>0</v>
      </c>
      <c r="FX653" s="3">
        <v>0</v>
      </c>
      <c r="FY653" s="3">
        <v>0</v>
      </c>
      <c r="GA653" s="3" t="s">
        <v>3</v>
      </c>
      <c r="GD653" s="3">
        <v>1</v>
      </c>
      <c r="GF653" s="3">
        <v>2038926461</v>
      </c>
      <c r="GG653" s="3">
        <v>2</v>
      </c>
      <c r="GH653" s="3">
        <v>1</v>
      </c>
      <c r="GI653" s="3">
        <v>2</v>
      </c>
      <c r="GJ653" s="3">
        <v>0</v>
      </c>
      <c r="GK653" s="3">
        <v>0</v>
      </c>
      <c r="GL653" s="3">
        <f t="shared" si="701"/>
        <v>0</v>
      </c>
      <c r="GM653" s="3">
        <f t="shared" si="702"/>
        <v>8768.82</v>
      </c>
      <c r="GN653" s="3">
        <f t="shared" si="703"/>
        <v>0</v>
      </c>
      <c r="GO653" s="3">
        <f t="shared" si="704"/>
        <v>8768.82</v>
      </c>
      <c r="GP653" s="3">
        <f t="shared" si="705"/>
        <v>0</v>
      </c>
      <c r="GR653" s="3">
        <v>0</v>
      </c>
      <c r="GS653" s="3">
        <v>3</v>
      </c>
      <c r="GT653" s="3">
        <v>0</v>
      </c>
      <c r="GU653" s="3" t="s">
        <v>3</v>
      </c>
      <c r="GV653" s="3">
        <f t="shared" si="706"/>
        <v>0</v>
      </c>
      <c r="GW653" s="3">
        <v>1</v>
      </c>
      <c r="GX653" s="3">
        <f t="shared" si="707"/>
        <v>0</v>
      </c>
      <c r="HA653" s="3">
        <v>0</v>
      </c>
      <c r="HB653" s="3">
        <v>0</v>
      </c>
      <c r="HC653" s="3">
        <f t="shared" si="708"/>
        <v>0</v>
      </c>
      <c r="HE653" s="3" t="s">
        <v>3</v>
      </c>
      <c r="HF653" s="3" t="s">
        <v>3</v>
      </c>
      <c r="HM653" s="3" t="s">
        <v>3</v>
      </c>
      <c r="HN653" s="3" t="s">
        <v>3</v>
      </c>
      <c r="HO653" s="3" t="s">
        <v>3</v>
      </c>
      <c r="HP653" s="3" t="s">
        <v>3</v>
      </c>
      <c r="HQ653" s="3" t="s">
        <v>3</v>
      </c>
      <c r="HS653" s="3">
        <v>0</v>
      </c>
      <c r="IK653" s="3">
        <v>0</v>
      </c>
    </row>
    <row r="654" spans="1:255" x14ac:dyDescent="0.25">
      <c r="A654" s="2">
        <v>17</v>
      </c>
      <c r="B654" s="2">
        <v>1</v>
      </c>
      <c r="C654" s="2">
        <f>ROW(SmtRes!A722)</f>
        <v>722</v>
      </c>
      <c r="D654" s="2">
        <f>ROW(EtalonRes!A908)</f>
        <v>908</v>
      </c>
      <c r="E654" s="2" t="s">
        <v>689</v>
      </c>
      <c r="F654" s="2" t="s">
        <v>127</v>
      </c>
      <c r="G654" s="2" t="s">
        <v>128</v>
      </c>
      <c r="H654" s="2" t="s">
        <v>100</v>
      </c>
      <c r="I654" s="2">
        <f>ROUND(950/100,9)</f>
        <v>9.5</v>
      </c>
      <c r="J654" s="2">
        <v>0</v>
      </c>
      <c r="K654" s="2">
        <f>ROUND(950/100,9)</f>
        <v>9.5</v>
      </c>
      <c r="L654" s="2"/>
      <c r="M654" s="2"/>
      <c r="N654" s="2"/>
      <c r="O654" s="2">
        <f t="shared" si="684"/>
        <v>5672.87</v>
      </c>
      <c r="P654" s="2">
        <f t="shared" si="685"/>
        <v>2985.76</v>
      </c>
      <c r="Q654" s="2">
        <f>(ROUND((ROUND((((ET654*1.2))*AV654*I654),2)*BB654),2)+ROUND((ROUND(((AE654-((EU654*1.2)))*AV654*I654),2)*BS654),2))</f>
        <v>392.33</v>
      </c>
      <c r="R654" s="2">
        <f>(ROUND((ROUND((((EU654*1.2))*AV654*I654),2)*BS654),2)+ROUND((ROUND(((AE654-((EU654*1.2)))*AV654*I654),2)*BS654),2))</f>
        <v>68.150000000000006</v>
      </c>
      <c r="S654" s="2">
        <f t="shared" si="686"/>
        <v>2294.7800000000002</v>
      </c>
      <c r="T654" s="2">
        <f t="shared" si="687"/>
        <v>0</v>
      </c>
      <c r="U654" s="2">
        <f t="shared" si="688"/>
        <v>179.03700000000001</v>
      </c>
      <c r="V654" s="2">
        <f t="shared" si="689"/>
        <v>0</v>
      </c>
      <c r="W654" s="2">
        <f t="shared" si="690"/>
        <v>0</v>
      </c>
      <c r="X654" s="2">
        <f>(ROUND((((S654+ROUND((ROUND((((EU654*1.2))*AV654*I654),2)*BS654),2))*AT654)/100),2)+ROUND(((ROUND((ROUND(((AE654-((EU654*1.2)))*AV654*I654),2)*BS654),2)*AT654)/100),2))</f>
        <v>2292.04</v>
      </c>
      <c r="Y654" s="2">
        <f>(ROUND((((S654+ROUND((ROUND((((EU654*1.2))*AV654*I654),2)*BS654),2))*AU654)/100),2)+ROUND(((ROUND((ROUND(((AE654-((EU654*1.2)))*AV654*I654),2)*BS654),2)*AU654)/100),2))</f>
        <v>1205.0899999999999</v>
      </c>
      <c r="Z654" s="2"/>
      <c r="AA654" s="2">
        <v>55944368</v>
      </c>
      <c r="AB654" s="2">
        <f t="shared" si="691"/>
        <v>584.44600000000003</v>
      </c>
      <c r="AC654" s="2">
        <f>ROUND(((ES654*1)),6)</f>
        <v>314.29000000000002</v>
      </c>
      <c r="AD654" s="2">
        <f>ROUND(((((ET654*1.2))-((EU654*1.2)))+AE654),6)</f>
        <v>39.444000000000003</v>
      </c>
      <c r="AE654" s="2">
        <f>ROUND(((EU654*1.2)),6)</f>
        <v>6.8520000000000003</v>
      </c>
      <c r="AF654" s="2">
        <f>ROUND(((EV654*1.2)),6)</f>
        <v>230.71199999999999</v>
      </c>
      <c r="AG654" s="2">
        <f t="shared" si="692"/>
        <v>0</v>
      </c>
      <c r="AH654" s="2">
        <f>((EW654*1.2))</f>
        <v>18</v>
      </c>
      <c r="AI654" s="2">
        <f>((EX654*1.2))</f>
        <v>0</v>
      </c>
      <c r="AJ654" s="2">
        <f t="shared" si="693"/>
        <v>0</v>
      </c>
      <c r="AK654" s="2">
        <v>539.41999999999996</v>
      </c>
      <c r="AL654" s="2">
        <v>314.29000000000002</v>
      </c>
      <c r="AM654" s="2">
        <v>32.869999999999997</v>
      </c>
      <c r="AN654" s="2">
        <v>5.71</v>
      </c>
      <c r="AO654" s="2">
        <v>192.26</v>
      </c>
      <c r="AP654" s="2">
        <v>0</v>
      </c>
      <c r="AQ654" s="2">
        <v>15</v>
      </c>
      <c r="AR654" s="2">
        <v>0</v>
      </c>
      <c r="AS654" s="2">
        <v>0</v>
      </c>
      <c r="AT654" s="2">
        <v>97</v>
      </c>
      <c r="AU654" s="2">
        <v>51</v>
      </c>
      <c r="AV654" s="2">
        <v>1.0469999999999999</v>
      </c>
      <c r="AW654" s="2">
        <v>1</v>
      </c>
      <c r="AX654" s="2"/>
      <c r="AY654" s="2"/>
      <c r="AZ654" s="2">
        <v>1</v>
      </c>
      <c r="BA654" s="2">
        <v>1</v>
      </c>
      <c r="BB654" s="2">
        <v>1</v>
      </c>
      <c r="BC654" s="2">
        <v>1</v>
      </c>
      <c r="BD654" s="2" t="s">
        <v>3</v>
      </c>
      <c r="BE654" s="2" t="s">
        <v>3</v>
      </c>
      <c r="BF654" s="2" t="s">
        <v>3</v>
      </c>
      <c r="BG654" s="2" t="s">
        <v>3</v>
      </c>
      <c r="BH654" s="2">
        <v>0</v>
      </c>
      <c r="BI654" s="2">
        <v>2</v>
      </c>
      <c r="BJ654" s="2" t="s">
        <v>129</v>
      </c>
      <c r="BK654" s="2"/>
      <c r="BL654" s="2"/>
      <c r="BM654" s="2">
        <v>67</v>
      </c>
      <c r="BN654" s="2">
        <v>0</v>
      </c>
      <c r="BO654" s="2" t="s">
        <v>127</v>
      </c>
      <c r="BP654" s="2">
        <v>1</v>
      </c>
      <c r="BQ654" s="2">
        <v>40</v>
      </c>
      <c r="BR654" s="2">
        <v>0</v>
      </c>
      <c r="BS654" s="2">
        <v>1</v>
      </c>
      <c r="BT654" s="2">
        <v>1</v>
      </c>
      <c r="BU654" s="2">
        <v>1</v>
      </c>
      <c r="BV654" s="2">
        <v>1</v>
      </c>
      <c r="BW654" s="2">
        <v>1</v>
      </c>
      <c r="BX654" s="2">
        <v>1</v>
      </c>
      <c r="BY654" s="2" t="s">
        <v>3</v>
      </c>
      <c r="BZ654" s="2">
        <v>97</v>
      </c>
      <c r="CA654" s="2">
        <v>51</v>
      </c>
      <c r="CB654" s="2" t="s">
        <v>3</v>
      </c>
      <c r="CC654" s="2"/>
      <c r="CD654" s="2"/>
      <c r="CE654" s="2">
        <v>1566</v>
      </c>
      <c r="CF654" s="2">
        <v>0</v>
      </c>
      <c r="CG654" s="2">
        <v>0</v>
      </c>
      <c r="CH654" s="2"/>
      <c r="CI654" s="2"/>
      <c r="CJ654" s="2"/>
      <c r="CK654" s="2"/>
      <c r="CL654" s="2"/>
      <c r="CM654" s="2">
        <v>0</v>
      </c>
      <c r="CN654" s="2" t="s">
        <v>1356</v>
      </c>
      <c r="CO654" s="2">
        <v>0</v>
      </c>
      <c r="CP654" s="2">
        <f t="shared" si="694"/>
        <v>5672.8700000000008</v>
      </c>
      <c r="CQ654" s="2">
        <f t="shared" si="695"/>
        <v>314.29000000000002</v>
      </c>
      <c r="CR654" s="2">
        <f>(ROUND((ROUND((((ET654*1.2))*AV654*1),2)*BB654),2)+ROUND((ROUND(((AE654-((EU654*1.2)))*AV654*1),2)*BS654),2))</f>
        <v>41.3</v>
      </c>
      <c r="CS654" s="2">
        <f>(ROUND((ROUND((((EU654*1.2))*AV654*1),2)*BS654),2)+ROUND((ROUND(((AE654-((EU654*1.2)))*AV654*1),2)*BS654),2))</f>
        <v>7.17</v>
      </c>
      <c r="CT654" s="2">
        <f t="shared" si="696"/>
        <v>241.56</v>
      </c>
      <c r="CU654" s="2">
        <f t="shared" si="697"/>
        <v>0</v>
      </c>
      <c r="CV654" s="2">
        <f t="shared" si="698"/>
        <v>18.846</v>
      </c>
      <c r="CW654" s="2">
        <f t="shared" si="699"/>
        <v>0</v>
      </c>
      <c r="CX654" s="2">
        <f t="shared" si="700"/>
        <v>0</v>
      </c>
      <c r="CY654" s="2">
        <f>(ROUND((((S654+ROUND((ROUND((((EU654*1.2))*AV654*1),2)*BS654),2))*AT654)/100),2)+ROUND(((ROUND((ROUND(((AE654-((EU654*1.2)))*AV654*1),2)*BS654),2)*AT654)/100),2))</f>
        <v>2232.89</v>
      </c>
      <c r="CZ654" s="2">
        <f>(ROUND((((S654+ROUND((ROUND((((EU654*1.2))*AV654*1),2)*BS654),2))*AU654)/100),2)+ROUND(((ROUND((ROUND(((AE654-((EU654*1.2)))*AV654*1),2)*BS654),2)*AU654)/100),2))</f>
        <v>1173.99</v>
      </c>
      <c r="DA654" s="2"/>
      <c r="DB654" s="2">
        <v>187</v>
      </c>
      <c r="DC654" s="2" t="s">
        <v>3</v>
      </c>
      <c r="DD654" s="2" t="s">
        <v>82</v>
      </c>
      <c r="DE654" s="2" t="s">
        <v>83</v>
      </c>
      <c r="DF654" s="2" t="s">
        <v>83</v>
      </c>
      <c r="DG654" s="2" t="s">
        <v>83</v>
      </c>
      <c r="DH654" s="2" t="s">
        <v>3</v>
      </c>
      <c r="DI654" s="2" t="s">
        <v>83</v>
      </c>
      <c r="DJ654" s="2" t="s">
        <v>83</v>
      </c>
      <c r="DK654" s="2" t="s">
        <v>3</v>
      </c>
      <c r="DL654" s="2" t="s">
        <v>3</v>
      </c>
      <c r="DM654" s="2" t="s">
        <v>3</v>
      </c>
      <c r="DN654" s="2">
        <v>0</v>
      </c>
      <c r="DO654" s="2">
        <v>0</v>
      </c>
      <c r="DP654" s="2">
        <v>1</v>
      </c>
      <c r="DQ654" s="2">
        <v>1</v>
      </c>
      <c r="DR654" s="2"/>
      <c r="DS654" s="2"/>
      <c r="DT654" s="2"/>
      <c r="DU654" s="2">
        <v>1003</v>
      </c>
      <c r="DV654" s="2" t="s">
        <v>100</v>
      </c>
      <c r="DW654" s="2" t="s">
        <v>100</v>
      </c>
      <c r="DX654" s="2">
        <v>100</v>
      </c>
      <c r="DY654" s="2"/>
      <c r="DZ654" s="2" t="s">
        <v>3</v>
      </c>
      <c r="EA654" s="2" t="s">
        <v>3</v>
      </c>
      <c r="EB654" s="2" t="s">
        <v>3</v>
      </c>
      <c r="EC654" s="2" t="s">
        <v>3</v>
      </c>
      <c r="ED654" s="2"/>
      <c r="EE654" s="2">
        <v>55393971</v>
      </c>
      <c r="EF654" s="2">
        <v>40</v>
      </c>
      <c r="EG654" s="2" t="s">
        <v>31</v>
      </c>
      <c r="EH654" s="2">
        <v>0</v>
      </c>
      <c r="EI654" s="2" t="s">
        <v>3</v>
      </c>
      <c r="EJ654" s="2">
        <v>2</v>
      </c>
      <c r="EK654" s="2">
        <v>67</v>
      </c>
      <c r="EL654" s="2" t="s">
        <v>48</v>
      </c>
      <c r="EM654" s="2" t="s">
        <v>49</v>
      </c>
      <c r="EN654" s="2"/>
      <c r="EO654" s="2" t="s">
        <v>87</v>
      </c>
      <c r="EP654" s="2"/>
      <c r="EQ654" s="2">
        <v>131072</v>
      </c>
      <c r="ER654" s="2">
        <v>539.41999999999996</v>
      </c>
      <c r="ES654" s="2">
        <v>314.29000000000002</v>
      </c>
      <c r="ET654" s="2">
        <v>32.869999999999997</v>
      </c>
      <c r="EU654" s="2">
        <v>5.71</v>
      </c>
      <c r="EV654" s="2">
        <v>192.26</v>
      </c>
      <c r="EW654" s="2">
        <v>15</v>
      </c>
      <c r="EX654" s="2">
        <v>0</v>
      </c>
      <c r="EY654" s="2">
        <v>0</v>
      </c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>
        <v>0</v>
      </c>
      <c r="FR654" s="2">
        <v>0</v>
      </c>
      <c r="FS654" s="2">
        <v>0</v>
      </c>
      <c r="FT654" s="2"/>
      <c r="FU654" s="2"/>
      <c r="FV654" s="2"/>
      <c r="FW654" s="2"/>
      <c r="FX654" s="2">
        <v>97</v>
      </c>
      <c r="FY654" s="2">
        <v>51</v>
      </c>
      <c r="FZ654" s="2"/>
      <c r="GA654" s="2" t="s">
        <v>3</v>
      </c>
      <c r="GB654" s="2"/>
      <c r="GC654" s="2"/>
      <c r="GD654" s="2">
        <v>1</v>
      </c>
      <c r="GE654" s="2"/>
      <c r="GF654" s="2">
        <v>823412492</v>
      </c>
      <c r="GG654" s="2">
        <v>2</v>
      </c>
      <c r="GH654" s="2">
        <v>1</v>
      </c>
      <c r="GI654" s="2">
        <v>2</v>
      </c>
      <c r="GJ654" s="2">
        <v>0</v>
      </c>
      <c r="GK654" s="2">
        <v>0</v>
      </c>
      <c r="GL654" s="2">
        <f t="shared" si="701"/>
        <v>0</v>
      </c>
      <c r="GM654" s="2">
        <f t="shared" si="702"/>
        <v>9170</v>
      </c>
      <c r="GN654" s="2">
        <f t="shared" si="703"/>
        <v>0</v>
      </c>
      <c r="GO654" s="2">
        <f t="shared" si="704"/>
        <v>9170</v>
      </c>
      <c r="GP654" s="2">
        <f t="shared" si="705"/>
        <v>0</v>
      </c>
      <c r="GQ654" s="2"/>
      <c r="GR654" s="2">
        <v>0</v>
      </c>
      <c r="GS654" s="2">
        <v>3</v>
      </c>
      <c r="GT654" s="2">
        <v>0</v>
      </c>
      <c r="GU654" s="2" t="s">
        <v>3</v>
      </c>
      <c r="GV654" s="2">
        <f t="shared" si="706"/>
        <v>0</v>
      </c>
      <c r="GW654" s="2">
        <v>1</v>
      </c>
      <c r="GX654" s="2">
        <f t="shared" si="707"/>
        <v>0</v>
      </c>
      <c r="GY654" s="2"/>
      <c r="GZ654" s="2"/>
      <c r="HA654" s="2">
        <v>0</v>
      </c>
      <c r="HB654" s="2">
        <v>0</v>
      </c>
      <c r="HC654" s="2">
        <f t="shared" si="708"/>
        <v>0</v>
      </c>
      <c r="HD654" s="2"/>
      <c r="HE654" s="2" t="s">
        <v>3</v>
      </c>
      <c r="HF654" s="2" t="s">
        <v>3</v>
      </c>
      <c r="HG654" s="2"/>
      <c r="HH654" s="2"/>
      <c r="HI654" s="2"/>
      <c r="HJ654" s="2"/>
      <c r="HK654" s="2"/>
      <c r="HL654" s="2"/>
      <c r="HM654" s="2" t="s">
        <v>3</v>
      </c>
      <c r="HN654" s="2" t="s">
        <v>3</v>
      </c>
      <c r="HO654" s="2" t="s">
        <v>3</v>
      </c>
      <c r="HP654" s="2" t="s">
        <v>3</v>
      </c>
      <c r="HQ654" s="2" t="s">
        <v>3</v>
      </c>
      <c r="HR654" s="2"/>
      <c r="HS654" s="2">
        <v>0</v>
      </c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>
        <v>0</v>
      </c>
      <c r="IL654" s="2"/>
      <c r="IM654" s="2"/>
      <c r="IN654" s="2"/>
      <c r="IO654" s="2"/>
      <c r="IP654" s="2"/>
      <c r="IQ654" s="2"/>
      <c r="IR654" s="2"/>
      <c r="IS654" s="2"/>
      <c r="IT654" s="2"/>
      <c r="IU654" s="2"/>
    </row>
    <row r="655" spans="1:255" x14ac:dyDescent="0.25">
      <c r="A655" s="3">
        <v>17</v>
      </c>
      <c r="B655" s="3">
        <v>1</v>
      </c>
      <c r="C655" s="3">
        <f>ROW(SmtRes!A724)</f>
        <v>724</v>
      </c>
      <c r="D655" s="3">
        <f>ROW(EtalonRes!A912)</f>
        <v>912</v>
      </c>
      <c r="E655" s="3" t="s">
        <v>689</v>
      </c>
      <c r="F655" s="3" t="s">
        <v>127</v>
      </c>
      <c r="G655" s="3" t="s">
        <v>128</v>
      </c>
      <c r="H655" s="3" t="s">
        <v>100</v>
      </c>
      <c r="I655" s="3">
        <f>ROUND(950/100,9)</f>
        <v>9.5</v>
      </c>
      <c r="J655" s="3">
        <v>0</v>
      </c>
      <c r="K655" s="3">
        <f>ROUND(950/100,9)</f>
        <v>9.5</v>
      </c>
      <c r="O655" s="3">
        <f t="shared" si="684"/>
        <v>166082.23000000001</v>
      </c>
      <c r="P655" s="3">
        <f t="shared" si="685"/>
        <v>29379.88</v>
      </c>
      <c r="Q655" s="3">
        <f>(ROUND((ROUND((((ET655*1.2))*AV655*I655),2)*BB655),2)+ROUND((ROUND(((AE655-((EU655*1.2)))*AV655*I655),2)*BS655),2))</f>
        <v>7391.5</v>
      </c>
      <c r="R655" s="3">
        <f>(ROUND((ROUND((((EU655*1.2))*AV655*I655),2)*BS655),2)+ROUND((ROUND(((AE655-((EU655*1.2)))*AV655*I655),2)*BS655),2))</f>
        <v>3840.25</v>
      </c>
      <c r="S655" s="3">
        <f t="shared" si="686"/>
        <v>129310.85</v>
      </c>
      <c r="T655" s="3">
        <f t="shared" si="687"/>
        <v>0</v>
      </c>
      <c r="U655" s="3">
        <f t="shared" si="688"/>
        <v>179.03700000000001</v>
      </c>
      <c r="V655" s="3">
        <f t="shared" si="689"/>
        <v>0</v>
      </c>
      <c r="W655" s="3">
        <f t="shared" si="690"/>
        <v>0</v>
      </c>
      <c r="X655" s="3">
        <f>(ROUND((((S655+ROUND((ROUND((((EU655*1.2))*AV655*I655),2)*BS655),2))*AT655)/100),2)+ROUND(((ROUND((ROUND(((AE655-((EU655*1.2)))*AV655*I655),2)*BS655),2)*AT655)/100),2))</f>
        <v>129156.57</v>
      </c>
      <c r="Y655" s="3">
        <f>(ROUND((((S655+ROUND((ROUND((((EU655*1.2))*AV655*I655),2)*BS655),2))*AU655)/100),2)+ROUND(((ROUND((ROUND(((AE655-((EU655*1.2)))*AV655*I655),2)*BS655),2)*AU655)/100),2))</f>
        <v>67907.06</v>
      </c>
      <c r="AA655" s="3">
        <v>55944370</v>
      </c>
      <c r="AB655" s="3">
        <f t="shared" si="691"/>
        <v>584.44600000000003</v>
      </c>
      <c r="AC655" s="3">
        <f>ROUND(((ES655*1)),6)</f>
        <v>314.29000000000002</v>
      </c>
      <c r="AD655" s="3">
        <f>ROUND(((((ET655*1.2))-((EU655*1.2)))+AE655),6)</f>
        <v>39.444000000000003</v>
      </c>
      <c r="AE655" s="3">
        <f>ROUND(((EU655*1.2)),6)</f>
        <v>6.8520000000000003</v>
      </c>
      <c r="AF655" s="3">
        <f>ROUND(((EV655*1.2)),6)</f>
        <v>230.71199999999999</v>
      </c>
      <c r="AG655" s="3">
        <f t="shared" si="692"/>
        <v>0</v>
      </c>
      <c r="AH655" s="3">
        <f>((EW655*1.2))</f>
        <v>18</v>
      </c>
      <c r="AI655" s="3">
        <f>((EX655*1.2))</f>
        <v>0</v>
      </c>
      <c r="AJ655" s="3">
        <f t="shared" si="693"/>
        <v>0</v>
      </c>
      <c r="AK655" s="3">
        <v>539.41999999999996</v>
      </c>
      <c r="AL655" s="3">
        <v>314.29000000000002</v>
      </c>
      <c r="AM655" s="3">
        <v>32.869999999999997</v>
      </c>
      <c r="AN655" s="3">
        <v>5.71</v>
      </c>
      <c r="AO655" s="3">
        <v>192.26</v>
      </c>
      <c r="AP655" s="3">
        <v>0</v>
      </c>
      <c r="AQ655" s="3">
        <v>15</v>
      </c>
      <c r="AR655" s="3">
        <v>0</v>
      </c>
      <c r="AS655" s="3">
        <v>0</v>
      </c>
      <c r="AT655" s="3">
        <v>97</v>
      </c>
      <c r="AU655" s="3">
        <v>51</v>
      </c>
      <c r="AV655" s="3">
        <v>1.0469999999999999</v>
      </c>
      <c r="AW655" s="3">
        <v>1</v>
      </c>
      <c r="AZ655" s="3">
        <v>1</v>
      </c>
      <c r="BA655" s="3">
        <v>56.35</v>
      </c>
      <c r="BB655" s="3">
        <v>18.84</v>
      </c>
      <c r="BC655" s="3">
        <v>9.84</v>
      </c>
      <c r="BD655" s="3" t="s">
        <v>3</v>
      </c>
      <c r="BE655" s="3" t="s">
        <v>3</v>
      </c>
      <c r="BF655" s="3" t="s">
        <v>3</v>
      </c>
      <c r="BG655" s="3" t="s">
        <v>3</v>
      </c>
      <c r="BH655" s="3">
        <v>0</v>
      </c>
      <c r="BI655" s="3">
        <v>2</v>
      </c>
      <c r="BJ655" s="3" t="s">
        <v>129</v>
      </c>
      <c r="BM655" s="3">
        <v>67</v>
      </c>
      <c r="BN655" s="3">
        <v>0</v>
      </c>
      <c r="BO655" s="3" t="s">
        <v>127</v>
      </c>
      <c r="BP655" s="3">
        <v>1</v>
      </c>
      <c r="BQ655" s="3">
        <v>40</v>
      </c>
      <c r="BR655" s="3">
        <v>0</v>
      </c>
      <c r="BS655" s="3">
        <v>56.35</v>
      </c>
      <c r="BT655" s="3">
        <v>1</v>
      </c>
      <c r="BU655" s="3">
        <v>1</v>
      </c>
      <c r="BV655" s="3">
        <v>1</v>
      </c>
      <c r="BW655" s="3">
        <v>1</v>
      </c>
      <c r="BX655" s="3">
        <v>1</v>
      </c>
      <c r="BY655" s="3" t="s">
        <v>3</v>
      </c>
      <c r="BZ655" s="3">
        <v>97</v>
      </c>
      <c r="CA655" s="3">
        <v>51</v>
      </c>
      <c r="CB655" s="3" t="s">
        <v>3</v>
      </c>
      <c r="CE655" s="3">
        <v>1566</v>
      </c>
      <c r="CF655" s="3">
        <v>0</v>
      </c>
      <c r="CG655" s="3">
        <v>0</v>
      </c>
      <c r="CM655" s="3">
        <v>0</v>
      </c>
      <c r="CN655" s="3" t="s">
        <v>1356</v>
      </c>
      <c r="CO655" s="3">
        <v>0</v>
      </c>
      <c r="CP655" s="3">
        <f t="shared" si="694"/>
        <v>166082.23000000001</v>
      </c>
      <c r="CQ655" s="3">
        <f t="shared" si="695"/>
        <v>3092.61</v>
      </c>
      <c r="CR655" s="3">
        <f>(ROUND((ROUND((((ET655*1.2))*AV655*1),2)*BB655),2)+ROUND((ROUND(((AE655-((EU655*1.2)))*AV655*1),2)*BS655),2))</f>
        <v>778.09</v>
      </c>
      <c r="CS655" s="3">
        <f>(ROUND((ROUND((((EU655*1.2))*AV655*1),2)*BS655),2)+ROUND((ROUND(((AE655-((EU655*1.2)))*AV655*1),2)*BS655),2))</f>
        <v>404.03</v>
      </c>
      <c r="CT655" s="3">
        <f t="shared" si="696"/>
        <v>13611.91</v>
      </c>
      <c r="CU655" s="3">
        <f t="shared" si="697"/>
        <v>0</v>
      </c>
      <c r="CV655" s="3">
        <f t="shared" si="698"/>
        <v>18.846</v>
      </c>
      <c r="CW655" s="3">
        <f t="shared" si="699"/>
        <v>0</v>
      </c>
      <c r="CX655" s="3">
        <f t="shared" si="700"/>
        <v>0</v>
      </c>
      <c r="CY655" s="3">
        <f>(ROUND((((S655+ROUND((ROUND((((EU655*1.2))*AV655*1),2)*BS655),2))*AT655)/100),2)+ROUND(((ROUND((ROUND(((AE655-((EU655*1.2)))*AV655*1),2)*BS655),2)*AT655)/100),2))</f>
        <v>125823.43</v>
      </c>
      <c r="CZ655" s="3">
        <f>(ROUND((((S655+ROUND((ROUND((((EU655*1.2))*AV655*1),2)*BS655),2))*AU655)/100),2)+ROUND(((ROUND((ROUND(((AE655-((EU655*1.2)))*AV655*1),2)*BS655),2)*AU655)/100),2))</f>
        <v>66154.59</v>
      </c>
      <c r="DB655" s="3">
        <v>188</v>
      </c>
      <c r="DC655" s="3" t="s">
        <v>3</v>
      </c>
      <c r="DD655" s="3" t="s">
        <v>82</v>
      </c>
      <c r="DE655" s="3" t="s">
        <v>83</v>
      </c>
      <c r="DF655" s="3" t="s">
        <v>83</v>
      </c>
      <c r="DG655" s="3" t="s">
        <v>83</v>
      </c>
      <c r="DH655" s="3" t="s">
        <v>3</v>
      </c>
      <c r="DI655" s="3" t="s">
        <v>83</v>
      </c>
      <c r="DJ655" s="3" t="s">
        <v>83</v>
      </c>
      <c r="DK655" s="3" t="s">
        <v>3</v>
      </c>
      <c r="DL655" s="3" t="s">
        <v>3</v>
      </c>
      <c r="DM655" s="3" t="s">
        <v>3</v>
      </c>
      <c r="DN655" s="3">
        <v>0</v>
      </c>
      <c r="DO655" s="3">
        <v>0</v>
      </c>
      <c r="DP655" s="3">
        <v>1</v>
      </c>
      <c r="DQ655" s="3">
        <v>1</v>
      </c>
      <c r="DU655" s="3">
        <v>1003</v>
      </c>
      <c r="DV655" s="3" t="s">
        <v>100</v>
      </c>
      <c r="DW655" s="3" t="s">
        <v>100</v>
      </c>
      <c r="DX655" s="3">
        <v>100</v>
      </c>
      <c r="DZ655" s="3" t="s">
        <v>3</v>
      </c>
      <c r="EA655" s="3" t="s">
        <v>3</v>
      </c>
      <c r="EB655" s="3" t="s">
        <v>3</v>
      </c>
      <c r="EC655" s="3" t="s">
        <v>3</v>
      </c>
      <c r="EE655" s="3">
        <v>55393971</v>
      </c>
      <c r="EF655" s="3">
        <v>40</v>
      </c>
      <c r="EG655" s="3" t="s">
        <v>31</v>
      </c>
      <c r="EH655" s="3">
        <v>0</v>
      </c>
      <c r="EI655" s="3" t="s">
        <v>3</v>
      </c>
      <c r="EJ655" s="3">
        <v>2</v>
      </c>
      <c r="EK655" s="3">
        <v>67</v>
      </c>
      <c r="EL655" s="3" t="s">
        <v>48</v>
      </c>
      <c r="EM655" s="3" t="s">
        <v>49</v>
      </c>
      <c r="EO655" s="3" t="s">
        <v>87</v>
      </c>
      <c r="EQ655" s="3">
        <v>131072</v>
      </c>
      <c r="ER655" s="3">
        <v>539.41999999999996</v>
      </c>
      <c r="ES655" s="3">
        <v>314.29000000000002</v>
      </c>
      <c r="ET655" s="3">
        <v>32.869999999999997</v>
      </c>
      <c r="EU655" s="3">
        <v>5.71</v>
      </c>
      <c r="EV655" s="3">
        <v>192.26</v>
      </c>
      <c r="EW655" s="3">
        <v>15</v>
      </c>
      <c r="EX655" s="3">
        <v>0</v>
      </c>
      <c r="EY655" s="3">
        <v>0</v>
      </c>
      <c r="FQ655" s="3">
        <v>0</v>
      </c>
      <c r="FR655" s="3">
        <v>0</v>
      </c>
      <c r="FS655" s="3">
        <v>0</v>
      </c>
      <c r="FX655" s="3">
        <v>97</v>
      </c>
      <c r="FY655" s="3">
        <v>51</v>
      </c>
      <c r="GA655" s="3" t="s">
        <v>3</v>
      </c>
      <c r="GD655" s="3">
        <v>1</v>
      </c>
      <c r="GF655" s="3">
        <v>823412492</v>
      </c>
      <c r="GG655" s="3">
        <v>2</v>
      </c>
      <c r="GH655" s="3">
        <v>1</v>
      </c>
      <c r="GI655" s="3">
        <v>2</v>
      </c>
      <c r="GJ655" s="3">
        <v>0</v>
      </c>
      <c r="GK655" s="3">
        <v>0</v>
      </c>
      <c r="GL655" s="3">
        <f t="shared" si="701"/>
        <v>0</v>
      </c>
      <c r="GM655" s="3">
        <f t="shared" si="702"/>
        <v>363145.86</v>
      </c>
      <c r="GN655" s="3">
        <f t="shared" si="703"/>
        <v>0</v>
      </c>
      <c r="GO655" s="3">
        <f t="shared" si="704"/>
        <v>363145.86</v>
      </c>
      <c r="GP655" s="3">
        <f t="shared" si="705"/>
        <v>0</v>
      </c>
      <c r="GR655" s="3">
        <v>0</v>
      </c>
      <c r="GS655" s="3">
        <v>3</v>
      </c>
      <c r="GT655" s="3">
        <v>0</v>
      </c>
      <c r="GU655" s="3" t="s">
        <v>3</v>
      </c>
      <c r="GV655" s="3">
        <f t="shared" si="706"/>
        <v>0</v>
      </c>
      <c r="GW655" s="3">
        <v>1</v>
      </c>
      <c r="GX655" s="3">
        <f t="shared" si="707"/>
        <v>0</v>
      </c>
      <c r="HA655" s="3">
        <v>0</v>
      </c>
      <c r="HB655" s="3">
        <v>0</v>
      </c>
      <c r="HC655" s="3">
        <f t="shared" si="708"/>
        <v>0</v>
      </c>
      <c r="HE655" s="3" t="s">
        <v>3</v>
      </c>
      <c r="HF655" s="3" t="s">
        <v>3</v>
      </c>
      <c r="HM655" s="3" t="s">
        <v>3</v>
      </c>
      <c r="HN655" s="3" t="s">
        <v>3</v>
      </c>
      <c r="HO655" s="3" t="s">
        <v>3</v>
      </c>
      <c r="HP655" s="3" t="s">
        <v>3</v>
      </c>
      <c r="HQ655" s="3" t="s">
        <v>3</v>
      </c>
      <c r="HS655" s="3">
        <v>0</v>
      </c>
      <c r="IK655" s="3">
        <v>0</v>
      </c>
    </row>
    <row r="656" spans="1:255" x14ac:dyDescent="0.25">
      <c r="A656" s="2">
        <v>18</v>
      </c>
      <c r="B656" s="2">
        <v>1</v>
      </c>
      <c r="C656" s="2">
        <v>722</v>
      </c>
      <c r="D656" s="2"/>
      <c r="E656" s="2" t="s">
        <v>690</v>
      </c>
      <c r="F656" s="2" t="s">
        <v>676</v>
      </c>
      <c r="G656" s="2" t="s">
        <v>677</v>
      </c>
      <c r="H656" s="2" t="s">
        <v>80</v>
      </c>
      <c r="I656" s="2">
        <f>I654*J656</f>
        <v>5</v>
      </c>
      <c r="J656" s="2">
        <v>0.52631578947368418</v>
      </c>
      <c r="K656" s="2">
        <v>0.5263158</v>
      </c>
      <c r="L656" s="2"/>
      <c r="M656" s="2"/>
      <c r="N656" s="2"/>
      <c r="O656" s="2">
        <f t="shared" si="684"/>
        <v>734.45</v>
      </c>
      <c r="P656" s="2">
        <f t="shared" si="685"/>
        <v>734.45</v>
      </c>
      <c r="Q656" s="2">
        <f>(ROUND((ROUND(((ET656)*AV656*I656),2)*BB656),2)+ROUND((ROUND(((AE656-(EU656))*AV656*I656),2)*BS656),2))</f>
        <v>0</v>
      </c>
      <c r="R656" s="2">
        <f>(ROUND((ROUND(((EU656)*AV656*I656),2)*BS656),2)+ROUND((ROUND(((AE656-(EU656))*AV656*I656),2)*BS656),2))</f>
        <v>0</v>
      </c>
      <c r="S656" s="2">
        <f t="shared" si="686"/>
        <v>0</v>
      </c>
      <c r="T656" s="2">
        <f t="shared" si="687"/>
        <v>0</v>
      </c>
      <c r="U656" s="2">
        <f t="shared" si="688"/>
        <v>0</v>
      </c>
      <c r="V656" s="2">
        <f t="shared" si="689"/>
        <v>0</v>
      </c>
      <c r="W656" s="2">
        <f t="shared" si="690"/>
        <v>0</v>
      </c>
      <c r="X656" s="2">
        <f>(ROUND((((S656+ROUND((ROUND(((EU656)*AV656*I656),2)*BS656),2))*AT656)/100),2)+ROUND(((ROUND((ROUND(((AE656-(EU656))*AV656*I656),2)*BS656),2)*AT656)/100),2))</f>
        <v>0</v>
      </c>
      <c r="Y656" s="2">
        <f>(ROUND((((S656+ROUND((ROUND(((EU656)*AV656*I656),2)*BS656),2))*AU656)/100),2)+ROUND(((ROUND((ROUND(((AE656-(EU656))*AV656*I656),2)*BS656),2)*AU656)/100),2))</f>
        <v>0</v>
      </c>
      <c r="Z656" s="2"/>
      <c r="AA656" s="2">
        <v>55944368</v>
      </c>
      <c r="AB656" s="2">
        <f t="shared" si="691"/>
        <v>146.88999999999999</v>
      </c>
      <c r="AC656" s="2">
        <f>ROUND((ES656),6)</f>
        <v>146.88999999999999</v>
      </c>
      <c r="AD656" s="2">
        <f>ROUND((((ET656)-(EU656))+AE656),6)</f>
        <v>0</v>
      </c>
      <c r="AE656" s="2">
        <f t="shared" ref="AE656:AF659" si="721">ROUND((EU656),6)</f>
        <v>0</v>
      </c>
      <c r="AF656" s="2">
        <f t="shared" si="721"/>
        <v>0</v>
      </c>
      <c r="AG656" s="2">
        <f t="shared" si="692"/>
        <v>0</v>
      </c>
      <c r="AH656" s="2">
        <f t="shared" ref="AH656:AI659" si="722">(EW656)</f>
        <v>0</v>
      </c>
      <c r="AI656" s="2">
        <f t="shared" si="722"/>
        <v>0</v>
      </c>
      <c r="AJ656" s="2">
        <f t="shared" si="693"/>
        <v>0</v>
      </c>
      <c r="AK656" s="2">
        <v>146.88999999999999</v>
      </c>
      <c r="AL656" s="2">
        <v>146.88999999999999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97</v>
      </c>
      <c r="AU656" s="2">
        <v>51</v>
      </c>
      <c r="AV656" s="2">
        <v>1</v>
      </c>
      <c r="AW656" s="2">
        <v>1</v>
      </c>
      <c r="AX656" s="2"/>
      <c r="AY656" s="2"/>
      <c r="AZ656" s="2">
        <v>1</v>
      </c>
      <c r="BA656" s="2">
        <v>1</v>
      </c>
      <c r="BB656" s="2">
        <v>1</v>
      </c>
      <c r="BC656" s="2">
        <v>1</v>
      </c>
      <c r="BD656" s="2" t="s">
        <v>3</v>
      </c>
      <c r="BE656" s="2" t="s">
        <v>3</v>
      </c>
      <c r="BF656" s="2" t="s">
        <v>3</v>
      </c>
      <c r="BG656" s="2" t="s">
        <v>3</v>
      </c>
      <c r="BH656" s="2">
        <v>3</v>
      </c>
      <c r="BI656" s="2">
        <v>2</v>
      </c>
      <c r="BJ656" s="2" t="s">
        <v>678</v>
      </c>
      <c r="BK656" s="2"/>
      <c r="BL656" s="2"/>
      <c r="BM656" s="2">
        <v>67</v>
      </c>
      <c r="BN656" s="2">
        <v>0</v>
      </c>
      <c r="BO656" s="2" t="s">
        <v>3</v>
      </c>
      <c r="BP656" s="2">
        <v>0</v>
      </c>
      <c r="BQ656" s="2">
        <v>40</v>
      </c>
      <c r="BR656" s="2">
        <v>0</v>
      </c>
      <c r="BS656" s="2">
        <v>1</v>
      </c>
      <c r="BT656" s="2">
        <v>1</v>
      </c>
      <c r="BU656" s="2">
        <v>1</v>
      </c>
      <c r="BV656" s="2">
        <v>1</v>
      </c>
      <c r="BW656" s="2">
        <v>1</v>
      </c>
      <c r="BX656" s="2">
        <v>1</v>
      </c>
      <c r="BY656" s="2" t="s">
        <v>3</v>
      </c>
      <c r="BZ656" s="2">
        <v>97</v>
      </c>
      <c r="CA656" s="2">
        <v>51</v>
      </c>
      <c r="CB656" s="2" t="s">
        <v>3</v>
      </c>
      <c r="CC656" s="2"/>
      <c r="CD656" s="2"/>
      <c r="CE656" s="2">
        <v>1566</v>
      </c>
      <c r="CF656" s="2">
        <v>0</v>
      </c>
      <c r="CG656" s="2">
        <v>0</v>
      </c>
      <c r="CH656" s="2"/>
      <c r="CI656" s="2"/>
      <c r="CJ656" s="2"/>
      <c r="CK656" s="2"/>
      <c r="CL656" s="2"/>
      <c r="CM656" s="2">
        <v>0</v>
      </c>
      <c r="CN656" s="2" t="s">
        <v>3</v>
      </c>
      <c r="CO656" s="2">
        <v>0</v>
      </c>
      <c r="CP656" s="2">
        <f t="shared" si="694"/>
        <v>734.45</v>
      </c>
      <c r="CQ656" s="2">
        <f t="shared" si="695"/>
        <v>146.88999999999999</v>
      </c>
      <c r="CR656" s="2">
        <f>(ROUND((ROUND(((ET656)*AV656*1),2)*BB656),2)+ROUND((ROUND(((AE656-(EU656))*AV656*1),2)*BS656),2))</f>
        <v>0</v>
      </c>
      <c r="CS656" s="2">
        <f>(ROUND((ROUND(((EU656)*AV656*1),2)*BS656),2)+ROUND((ROUND(((AE656-(EU656))*AV656*1),2)*BS656),2))</f>
        <v>0</v>
      </c>
      <c r="CT656" s="2">
        <f t="shared" si="696"/>
        <v>0</v>
      </c>
      <c r="CU656" s="2">
        <f t="shared" si="697"/>
        <v>0</v>
      </c>
      <c r="CV656" s="2">
        <f t="shared" si="698"/>
        <v>0</v>
      </c>
      <c r="CW656" s="2">
        <f t="shared" si="699"/>
        <v>0</v>
      </c>
      <c r="CX656" s="2">
        <f t="shared" si="700"/>
        <v>0</v>
      </c>
      <c r="CY656" s="2">
        <f>(ROUND((((S656+ROUND((ROUND(((EU656)*AV656*1),2)*BS656),2))*AT656)/100),2)+ROUND(((ROUND((ROUND(((AE656-(EU656))*AV656*1),2)*BS656),2)*AT656)/100),2))</f>
        <v>0</v>
      </c>
      <c r="CZ656" s="2">
        <f>(ROUND((((S656+ROUND((ROUND(((EU656)*AV656*1),2)*BS656),2))*AU656)/100),2)+ROUND(((ROUND((ROUND(((AE656-(EU656))*AV656*1),2)*BS656),2)*AU656)/100),2))</f>
        <v>0</v>
      </c>
      <c r="DA656" s="2"/>
      <c r="DB656" s="2"/>
      <c r="DC656" s="2" t="s">
        <v>3</v>
      </c>
      <c r="DD656" s="2" t="s">
        <v>3</v>
      </c>
      <c r="DE656" s="2" t="s">
        <v>3</v>
      </c>
      <c r="DF656" s="2" t="s">
        <v>3</v>
      </c>
      <c r="DG656" s="2" t="s">
        <v>3</v>
      </c>
      <c r="DH656" s="2" t="s">
        <v>3</v>
      </c>
      <c r="DI656" s="2" t="s">
        <v>3</v>
      </c>
      <c r="DJ656" s="2" t="s">
        <v>3</v>
      </c>
      <c r="DK656" s="2" t="s">
        <v>3</v>
      </c>
      <c r="DL656" s="2" t="s">
        <v>3</v>
      </c>
      <c r="DM656" s="2" t="s">
        <v>3</v>
      </c>
      <c r="DN656" s="2">
        <v>0</v>
      </c>
      <c r="DO656" s="2">
        <v>0</v>
      </c>
      <c r="DP656" s="2">
        <v>1</v>
      </c>
      <c r="DQ656" s="2">
        <v>1</v>
      </c>
      <c r="DR656" s="2"/>
      <c r="DS656" s="2"/>
      <c r="DT656" s="2"/>
      <c r="DU656" s="2">
        <v>1010</v>
      </c>
      <c r="DV656" s="2" t="s">
        <v>80</v>
      </c>
      <c r="DW656" s="2" t="s">
        <v>80</v>
      </c>
      <c r="DX656" s="2">
        <v>100</v>
      </c>
      <c r="DY656" s="2"/>
      <c r="DZ656" s="2" t="s">
        <v>3</v>
      </c>
      <c r="EA656" s="2" t="s">
        <v>3</v>
      </c>
      <c r="EB656" s="2" t="s">
        <v>3</v>
      </c>
      <c r="EC656" s="2" t="s">
        <v>3</v>
      </c>
      <c r="ED656" s="2"/>
      <c r="EE656" s="2">
        <v>55393971</v>
      </c>
      <c r="EF656" s="2">
        <v>40</v>
      </c>
      <c r="EG656" s="2" t="s">
        <v>31</v>
      </c>
      <c r="EH656" s="2">
        <v>0</v>
      </c>
      <c r="EI656" s="2" t="s">
        <v>3</v>
      </c>
      <c r="EJ656" s="2">
        <v>2</v>
      </c>
      <c r="EK656" s="2">
        <v>67</v>
      </c>
      <c r="EL656" s="2" t="s">
        <v>48</v>
      </c>
      <c r="EM656" s="2" t="s">
        <v>49</v>
      </c>
      <c r="EN656" s="2"/>
      <c r="EO656" s="2" t="s">
        <v>3</v>
      </c>
      <c r="EP656" s="2"/>
      <c r="EQ656" s="2">
        <v>0</v>
      </c>
      <c r="ER656" s="2">
        <v>146.88999999999999</v>
      </c>
      <c r="ES656" s="2">
        <v>146.88999999999999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>
        <v>0</v>
      </c>
      <c r="FR656" s="2">
        <v>0</v>
      </c>
      <c r="FS656" s="2">
        <v>0</v>
      </c>
      <c r="FT656" s="2"/>
      <c r="FU656" s="2"/>
      <c r="FV656" s="2"/>
      <c r="FW656" s="2"/>
      <c r="FX656" s="2">
        <v>97</v>
      </c>
      <c r="FY656" s="2">
        <v>51</v>
      </c>
      <c r="FZ656" s="2"/>
      <c r="GA656" s="2" t="s">
        <v>3</v>
      </c>
      <c r="GB656" s="2"/>
      <c r="GC656" s="2"/>
      <c r="GD656" s="2">
        <v>1</v>
      </c>
      <c r="GE656" s="2"/>
      <c r="GF656" s="2">
        <v>289520784</v>
      </c>
      <c r="GG656" s="2">
        <v>2</v>
      </c>
      <c r="GH656" s="2">
        <v>1</v>
      </c>
      <c r="GI656" s="2">
        <v>-2</v>
      </c>
      <c r="GJ656" s="2">
        <v>0</v>
      </c>
      <c r="GK656" s="2">
        <v>0</v>
      </c>
      <c r="GL656" s="2">
        <f t="shared" si="701"/>
        <v>0</v>
      </c>
      <c r="GM656" s="2">
        <f t="shared" si="702"/>
        <v>734.45</v>
      </c>
      <c r="GN656" s="2">
        <f t="shared" si="703"/>
        <v>0</v>
      </c>
      <c r="GO656" s="2">
        <f t="shared" si="704"/>
        <v>734.45</v>
      </c>
      <c r="GP656" s="2">
        <f t="shared" si="705"/>
        <v>0</v>
      </c>
      <c r="GQ656" s="2"/>
      <c r="GR656" s="2">
        <v>0</v>
      </c>
      <c r="GS656" s="2">
        <v>3</v>
      </c>
      <c r="GT656" s="2">
        <v>0</v>
      </c>
      <c r="GU656" s="2" t="s">
        <v>3</v>
      </c>
      <c r="GV656" s="2">
        <f t="shared" si="706"/>
        <v>0</v>
      </c>
      <c r="GW656" s="2">
        <v>1</v>
      </c>
      <c r="GX656" s="2">
        <f t="shared" si="707"/>
        <v>0</v>
      </c>
      <c r="GY656" s="2"/>
      <c r="GZ656" s="2"/>
      <c r="HA656" s="2">
        <v>0</v>
      </c>
      <c r="HB656" s="2">
        <v>0</v>
      </c>
      <c r="HC656" s="2">
        <f t="shared" si="708"/>
        <v>0</v>
      </c>
      <c r="HD656" s="2"/>
      <c r="HE656" s="2" t="s">
        <v>3</v>
      </c>
      <c r="HF656" s="2" t="s">
        <v>3</v>
      </c>
      <c r="HG656" s="2"/>
      <c r="HH656" s="2"/>
      <c r="HI656" s="2"/>
      <c r="HJ656" s="2"/>
      <c r="HK656" s="2"/>
      <c r="HL656" s="2"/>
      <c r="HM656" s="2" t="s">
        <v>3</v>
      </c>
      <c r="HN656" s="2" t="s">
        <v>3</v>
      </c>
      <c r="HO656" s="2" t="s">
        <v>3</v>
      </c>
      <c r="HP656" s="2" t="s">
        <v>3</v>
      </c>
      <c r="HQ656" s="2" t="s">
        <v>3</v>
      </c>
      <c r="HR656" s="2"/>
      <c r="HS656" s="2">
        <v>0</v>
      </c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>
        <v>0</v>
      </c>
      <c r="IL656" s="2"/>
      <c r="IM656" s="2"/>
      <c r="IN656" s="2"/>
      <c r="IO656" s="2"/>
      <c r="IP656" s="2"/>
      <c r="IQ656" s="2"/>
      <c r="IR656" s="2"/>
      <c r="IS656" s="2"/>
      <c r="IT656" s="2"/>
      <c r="IU656" s="2"/>
    </row>
    <row r="657" spans="1:255" x14ac:dyDescent="0.25">
      <c r="A657" s="3">
        <v>18</v>
      </c>
      <c r="B657" s="3">
        <v>1</v>
      </c>
      <c r="C657" s="3">
        <v>724</v>
      </c>
      <c r="E657" s="3" t="s">
        <v>690</v>
      </c>
      <c r="F657" s="3" t="s">
        <v>676</v>
      </c>
      <c r="G657" s="3" t="s">
        <v>677</v>
      </c>
      <c r="H657" s="3" t="s">
        <v>80</v>
      </c>
      <c r="I657" s="3">
        <f>I655*J657</f>
        <v>5</v>
      </c>
      <c r="J657" s="3">
        <v>0.52631578947368418</v>
      </c>
      <c r="K657" s="3">
        <v>0.5263158</v>
      </c>
      <c r="O657" s="3">
        <f t="shared" si="684"/>
        <v>1277.94</v>
      </c>
      <c r="P657" s="3">
        <f t="shared" si="685"/>
        <v>1277.94</v>
      </c>
      <c r="Q657" s="3">
        <f>(ROUND((ROUND(((ET657)*AV657*I657),2)*BB657),2)+ROUND((ROUND(((AE657-(EU657))*AV657*I657),2)*BS657),2))</f>
        <v>0</v>
      </c>
      <c r="R657" s="3">
        <f>(ROUND((ROUND(((EU657)*AV657*I657),2)*BS657),2)+ROUND((ROUND(((AE657-(EU657))*AV657*I657),2)*BS657),2))</f>
        <v>0</v>
      </c>
      <c r="S657" s="3">
        <f t="shared" si="686"/>
        <v>0</v>
      </c>
      <c r="T657" s="3">
        <f t="shared" si="687"/>
        <v>0</v>
      </c>
      <c r="U657" s="3">
        <f t="shared" si="688"/>
        <v>0</v>
      </c>
      <c r="V657" s="3">
        <f t="shared" si="689"/>
        <v>0</v>
      </c>
      <c r="W657" s="3">
        <f t="shared" si="690"/>
        <v>0</v>
      </c>
      <c r="X657" s="3">
        <f>(ROUND((((S657+ROUND((ROUND(((EU657)*AV657*I657),2)*BS657),2))*AT657)/100),2)+ROUND(((ROUND((ROUND(((AE657-(EU657))*AV657*I657),2)*BS657),2)*AT657)/100),2))</f>
        <v>0</v>
      </c>
      <c r="Y657" s="3">
        <f>(ROUND((((S657+ROUND((ROUND(((EU657)*AV657*I657),2)*BS657),2))*AU657)/100),2)+ROUND(((ROUND((ROUND(((AE657-(EU657))*AV657*I657),2)*BS657),2)*AU657)/100),2))</f>
        <v>0</v>
      </c>
      <c r="AA657" s="3">
        <v>55944370</v>
      </c>
      <c r="AB657" s="3">
        <f t="shared" si="691"/>
        <v>146.88999999999999</v>
      </c>
      <c r="AC657" s="3">
        <f>ROUND((ES657),6)</f>
        <v>146.88999999999999</v>
      </c>
      <c r="AD657" s="3">
        <f>ROUND((((ET657)-(EU657))+AE657),6)</f>
        <v>0</v>
      </c>
      <c r="AE657" s="3">
        <f t="shared" si="721"/>
        <v>0</v>
      </c>
      <c r="AF657" s="3">
        <f t="shared" si="721"/>
        <v>0</v>
      </c>
      <c r="AG657" s="3">
        <f t="shared" si="692"/>
        <v>0</v>
      </c>
      <c r="AH657" s="3">
        <f t="shared" si="722"/>
        <v>0</v>
      </c>
      <c r="AI657" s="3">
        <f t="shared" si="722"/>
        <v>0</v>
      </c>
      <c r="AJ657" s="3">
        <f t="shared" si="693"/>
        <v>0</v>
      </c>
      <c r="AK657" s="3">
        <v>146.88999999999999</v>
      </c>
      <c r="AL657" s="3">
        <v>146.88999999999999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97</v>
      </c>
      <c r="AU657" s="3">
        <v>51</v>
      </c>
      <c r="AV657" s="3">
        <v>1</v>
      </c>
      <c r="AW657" s="3">
        <v>1</v>
      </c>
      <c r="AZ657" s="3">
        <v>1</v>
      </c>
      <c r="BA657" s="3">
        <v>1</v>
      </c>
      <c r="BB657" s="3">
        <v>1</v>
      </c>
      <c r="BC657" s="3">
        <v>1.74</v>
      </c>
      <c r="BD657" s="3" t="s">
        <v>3</v>
      </c>
      <c r="BE657" s="3" t="s">
        <v>3</v>
      </c>
      <c r="BF657" s="3" t="s">
        <v>3</v>
      </c>
      <c r="BG657" s="3" t="s">
        <v>3</v>
      </c>
      <c r="BH657" s="3">
        <v>3</v>
      </c>
      <c r="BI657" s="3">
        <v>2</v>
      </c>
      <c r="BJ657" s="3" t="s">
        <v>678</v>
      </c>
      <c r="BM657" s="3">
        <v>67</v>
      </c>
      <c r="BN657" s="3">
        <v>0</v>
      </c>
      <c r="BO657" s="3" t="s">
        <v>676</v>
      </c>
      <c r="BP657" s="3">
        <v>1</v>
      </c>
      <c r="BQ657" s="3">
        <v>40</v>
      </c>
      <c r="BR657" s="3">
        <v>0</v>
      </c>
      <c r="BS657" s="3">
        <v>1</v>
      </c>
      <c r="BT657" s="3">
        <v>1</v>
      </c>
      <c r="BU657" s="3">
        <v>1</v>
      </c>
      <c r="BV657" s="3">
        <v>1</v>
      </c>
      <c r="BW657" s="3">
        <v>1</v>
      </c>
      <c r="BX657" s="3">
        <v>1</v>
      </c>
      <c r="BY657" s="3" t="s">
        <v>3</v>
      </c>
      <c r="BZ657" s="3">
        <v>97</v>
      </c>
      <c r="CA657" s="3">
        <v>51</v>
      </c>
      <c r="CB657" s="3" t="s">
        <v>3</v>
      </c>
      <c r="CE657" s="3">
        <v>1566</v>
      </c>
      <c r="CF657" s="3">
        <v>0</v>
      </c>
      <c r="CG657" s="3">
        <v>0</v>
      </c>
      <c r="CM657" s="3">
        <v>0</v>
      </c>
      <c r="CN657" s="3" t="s">
        <v>3</v>
      </c>
      <c r="CO657" s="3">
        <v>0</v>
      </c>
      <c r="CP657" s="3">
        <f t="shared" si="694"/>
        <v>1277.94</v>
      </c>
      <c r="CQ657" s="3">
        <f t="shared" si="695"/>
        <v>255.59</v>
      </c>
      <c r="CR657" s="3">
        <f>(ROUND((ROUND(((ET657)*AV657*1),2)*BB657),2)+ROUND((ROUND(((AE657-(EU657))*AV657*1),2)*BS657),2))</f>
        <v>0</v>
      </c>
      <c r="CS657" s="3">
        <f>(ROUND((ROUND(((EU657)*AV657*1),2)*BS657),2)+ROUND((ROUND(((AE657-(EU657))*AV657*1),2)*BS657),2))</f>
        <v>0</v>
      </c>
      <c r="CT657" s="3">
        <f t="shared" si="696"/>
        <v>0</v>
      </c>
      <c r="CU657" s="3">
        <f t="shared" si="697"/>
        <v>0</v>
      </c>
      <c r="CV657" s="3">
        <f t="shared" si="698"/>
        <v>0</v>
      </c>
      <c r="CW657" s="3">
        <f t="shared" si="699"/>
        <v>0</v>
      </c>
      <c r="CX657" s="3">
        <f t="shared" si="700"/>
        <v>0</v>
      </c>
      <c r="CY657" s="3">
        <f>(ROUND((((S657+ROUND((ROUND(((EU657)*AV657*1),2)*BS657),2))*AT657)/100),2)+ROUND(((ROUND((ROUND(((AE657-(EU657))*AV657*1),2)*BS657),2)*AT657)/100),2))</f>
        <v>0</v>
      </c>
      <c r="CZ657" s="3">
        <f>(ROUND((((S657+ROUND((ROUND(((EU657)*AV657*1),2)*BS657),2))*AU657)/100),2)+ROUND(((ROUND((ROUND(((AE657-(EU657))*AV657*1),2)*BS657),2)*AU657)/100),2))</f>
        <v>0</v>
      </c>
      <c r="DC657" s="3" t="s">
        <v>3</v>
      </c>
      <c r="DD657" s="3" t="s">
        <v>3</v>
      </c>
      <c r="DE657" s="3" t="s">
        <v>3</v>
      </c>
      <c r="DF657" s="3" t="s">
        <v>3</v>
      </c>
      <c r="DG657" s="3" t="s">
        <v>3</v>
      </c>
      <c r="DH657" s="3" t="s">
        <v>3</v>
      </c>
      <c r="DI657" s="3" t="s">
        <v>3</v>
      </c>
      <c r="DJ657" s="3" t="s">
        <v>3</v>
      </c>
      <c r="DK657" s="3" t="s">
        <v>3</v>
      </c>
      <c r="DL657" s="3" t="s">
        <v>3</v>
      </c>
      <c r="DM657" s="3" t="s">
        <v>3</v>
      </c>
      <c r="DN657" s="3">
        <v>0</v>
      </c>
      <c r="DO657" s="3">
        <v>0</v>
      </c>
      <c r="DP657" s="3">
        <v>1</v>
      </c>
      <c r="DQ657" s="3">
        <v>1</v>
      </c>
      <c r="DU657" s="3">
        <v>1010</v>
      </c>
      <c r="DV657" s="3" t="s">
        <v>80</v>
      </c>
      <c r="DW657" s="3" t="s">
        <v>80</v>
      </c>
      <c r="DX657" s="3">
        <v>100</v>
      </c>
      <c r="DZ657" s="3" t="s">
        <v>3</v>
      </c>
      <c r="EA657" s="3" t="s">
        <v>3</v>
      </c>
      <c r="EB657" s="3" t="s">
        <v>3</v>
      </c>
      <c r="EC657" s="3" t="s">
        <v>3</v>
      </c>
      <c r="EE657" s="3">
        <v>55393971</v>
      </c>
      <c r="EF657" s="3">
        <v>40</v>
      </c>
      <c r="EG657" s="3" t="s">
        <v>31</v>
      </c>
      <c r="EH657" s="3">
        <v>0</v>
      </c>
      <c r="EI657" s="3" t="s">
        <v>3</v>
      </c>
      <c r="EJ657" s="3">
        <v>2</v>
      </c>
      <c r="EK657" s="3">
        <v>67</v>
      </c>
      <c r="EL657" s="3" t="s">
        <v>48</v>
      </c>
      <c r="EM657" s="3" t="s">
        <v>49</v>
      </c>
      <c r="EO657" s="3" t="s">
        <v>3</v>
      </c>
      <c r="EQ657" s="3">
        <v>0</v>
      </c>
      <c r="ER657" s="3">
        <v>146.88999999999999</v>
      </c>
      <c r="ES657" s="3">
        <v>146.88999999999999</v>
      </c>
      <c r="ET657" s="3">
        <v>0</v>
      </c>
      <c r="EU657" s="3">
        <v>0</v>
      </c>
      <c r="EV657" s="3">
        <v>0</v>
      </c>
      <c r="EW657" s="3">
        <v>0</v>
      </c>
      <c r="EX657" s="3">
        <v>0</v>
      </c>
      <c r="FQ657" s="3">
        <v>0</v>
      </c>
      <c r="FR657" s="3">
        <v>0</v>
      </c>
      <c r="FS657" s="3">
        <v>0</v>
      </c>
      <c r="FX657" s="3">
        <v>97</v>
      </c>
      <c r="FY657" s="3">
        <v>51</v>
      </c>
      <c r="GA657" s="3" t="s">
        <v>3</v>
      </c>
      <c r="GD657" s="3">
        <v>1</v>
      </c>
      <c r="GF657" s="3">
        <v>289520784</v>
      </c>
      <c r="GG657" s="3">
        <v>2</v>
      </c>
      <c r="GH657" s="3">
        <v>1</v>
      </c>
      <c r="GI657" s="3">
        <v>2</v>
      </c>
      <c r="GJ657" s="3">
        <v>0</v>
      </c>
      <c r="GK657" s="3">
        <v>0</v>
      </c>
      <c r="GL657" s="3">
        <f t="shared" si="701"/>
        <v>0</v>
      </c>
      <c r="GM657" s="3">
        <f t="shared" si="702"/>
        <v>1277.94</v>
      </c>
      <c r="GN657" s="3">
        <f t="shared" si="703"/>
        <v>0</v>
      </c>
      <c r="GO657" s="3">
        <f t="shared" si="704"/>
        <v>1277.94</v>
      </c>
      <c r="GP657" s="3">
        <f t="shared" si="705"/>
        <v>0</v>
      </c>
      <c r="GR657" s="3">
        <v>0</v>
      </c>
      <c r="GS657" s="3">
        <v>3</v>
      </c>
      <c r="GT657" s="3">
        <v>0</v>
      </c>
      <c r="GU657" s="3" t="s">
        <v>3</v>
      </c>
      <c r="GV657" s="3">
        <f t="shared" si="706"/>
        <v>0</v>
      </c>
      <c r="GW657" s="3">
        <v>1</v>
      </c>
      <c r="GX657" s="3">
        <f t="shared" si="707"/>
        <v>0</v>
      </c>
      <c r="HA657" s="3">
        <v>0</v>
      </c>
      <c r="HB657" s="3">
        <v>0</v>
      </c>
      <c r="HC657" s="3">
        <f t="shared" si="708"/>
        <v>0</v>
      </c>
      <c r="HE657" s="3" t="s">
        <v>3</v>
      </c>
      <c r="HF657" s="3" t="s">
        <v>3</v>
      </c>
      <c r="HM657" s="3" t="s">
        <v>3</v>
      </c>
      <c r="HN657" s="3" t="s">
        <v>3</v>
      </c>
      <c r="HO657" s="3" t="s">
        <v>3</v>
      </c>
      <c r="HP657" s="3" t="s">
        <v>3</v>
      </c>
      <c r="HQ657" s="3" t="s">
        <v>3</v>
      </c>
      <c r="HS657" s="3">
        <v>0</v>
      </c>
      <c r="IK657" s="3">
        <v>0</v>
      </c>
    </row>
    <row r="658" spans="1:255" x14ac:dyDescent="0.25">
      <c r="A658" s="2">
        <v>17</v>
      </c>
      <c r="B658" s="2">
        <v>1</v>
      </c>
      <c r="C658" s="2"/>
      <c r="D658" s="2"/>
      <c r="E658" s="2" t="s">
        <v>691</v>
      </c>
      <c r="F658" s="2" t="s">
        <v>692</v>
      </c>
      <c r="G658" s="2" t="s">
        <v>693</v>
      </c>
      <c r="H658" s="2" t="s">
        <v>543</v>
      </c>
      <c r="I658" s="2">
        <f>ROUND(950*1.02,9)</f>
        <v>969</v>
      </c>
      <c r="J658" s="2">
        <v>0</v>
      </c>
      <c r="K658" s="2">
        <f>ROUND(950*1.02,9)</f>
        <v>969</v>
      </c>
      <c r="L658" s="2"/>
      <c r="M658" s="2"/>
      <c r="N658" s="2"/>
      <c r="O658" s="2">
        <f t="shared" si="684"/>
        <v>10978.77</v>
      </c>
      <c r="P658" s="2">
        <f t="shared" si="685"/>
        <v>10978.77</v>
      </c>
      <c r="Q658" s="2">
        <f>(ROUND((ROUND(((ET658)*AV658*I658),2)*BB658),2)+ROUND((ROUND(((AE658-(EU658))*AV658*I658),2)*BS658),2))</f>
        <v>0</v>
      </c>
      <c r="R658" s="2">
        <f>(ROUND((ROUND(((EU658)*AV658*I658),2)*BS658),2)+ROUND((ROUND(((AE658-(EU658))*AV658*I658),2)*BS658),2))</f>
        <v>0</v>
      </c>
      <c r="S658" s="2">
        <f t="shared" si="686"/>
        <v>0</v>
      </c>
      <c r="T658" s="2">
        <f t="shared" si="687"/>
        <v>0</v>
      </c>
      <c r="U658" s="2">
        <f t="shared" si="688"/>
        <v>0</v>
      </c>
      <c r="V658" s="2">
        <f t="shared" si="689"/>
        <v>0</v>
      </c>
      <c r="W658" s="2">
        <f t="shared" si="690"/>
        <v>0</v>
      </c>
      <c r="X658" s="2">
        <f>(ROUND((((S658+ROUND((ROUND(((EU658)*AV658*I658),2)*BS658),2))*AT658)/100),2)+ROUND(((ROUND((ROUND(((AE658-(EU658))*AV658*I658),2)*BS658),2)*AT658)/100),2))</f>
        <v>0</v>
      </c>
      <c r="Y658" s="2">
        <f>(ROUND((((S658+ROUND((ROUND(((EU658)*AV658*I658),2)*BS658),2))*AU658)/100),2)+ROUND(((ROUND((ROUND(((AE658-(EU658))*AV658*I658),2)*BS658),2)*AU658)/100),2))</f>
        <v>0</v>
      </c>
      <c r="Z658" s="2"/>
      <c r="AA658" s="2">
        <v>55944368</v>
      </c>
      <c r="AB658" s="2">
        <f t="shared" si="691"/>
        <v>11.33</v>
      </c>
      <c r="AC658" s="2">
        <f>ROUND((ES658),6)</f>
        <v>11.33</v>
      </c>
      <c r="AD658" s="2">
        <f>ROUND((((ET658)-(EU658))+AE658),6)</f>
        <v>0</v>
      </c>
      <c r="AE658" s="2">
        <f t="shared" si="721"/>
        <v>0</v>
      </c>
      <c r="AF658" s="2">
        <f t="shared" si="721"/>
        <v>0</v>
      </c>
      <c r="AG658" s="2">
        <f t="shared" si="692"/>
        <v>0</v>
      </c>
      <c r="AH658" s="2">
        <f t="shared" si="722"/>
        <v>0</v>
      </c>
      <c r="AI658" s="2">
        <f t="shared" si="722"/>
        <v>0</v>
      </c>
      <c r="AJ658" s="2">
        <f t="shared" si="693"/>
        <v>0</v>
      </c>
      <c r="AK658" s="2">
        <v>11.33</v>
      </c>
      <c r="AL658" s="2">
        <v>11.33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1</v>
      </c>
      <c r="AW658" s="2">
        <v>1</v>
      </c>
      <c r="AX658" s="2"/>
      <c r="AY658" s="2"/>
      <c r="AZ658" s="2">
        <v>1</v>
      </c>
      <c r="BA658" s="2">
        <v>1</v>
      </c>
      <c r="BB658" s="2">
        <v>1</v>
      </c>
      <c r="BC658" s="2">
        <v>1</v>
      </c>
      <c r="BD658" s="2" t="s">
        <v>3</v>
      </c>
      <c r="BE658" s="2" t="s">
        <v>3</v>
      </c>
      <c r="BF658" s="2" t="s">
        <v>3</v>
      </c>
      <c r="BG658" s="2" t="s">
        <v>3</v>
      </c>
      <c r="BH658" s="2">
        <v>3</v>
      </c>
      <c r="BI658" s="2">
        <v>2</v>
      </c>
      <c r="BJ658" s="2" t="s">
        <v>692</v>
      </c>
      <c r="BK658" s="2"/>
      <c r="BL658" s="2"/>
      <c r="BM658" s="2">
        <v>400006</v>
      </c>
      <c r="BN658" s="2">
        <v>0</v>
      </c>
      <c r="BO658" s="2" t="s">
        <v>3</v>
      </c>
      <c r="BP658" s="2">
        <v>0</v>
      </c>
      <c r="BQ658" s="2">
        <v>215</v>
      </c>
      <c r="BR658" s="2">
        <v>0</v>
      </c>
      <c r="BS658" s="2">
        <v>1</v>
      </c>
      <c r="BT658" s="2">
        <v>1</v>
      </c>
      <c r="BU658" s="2">
        <v>1</v>
      </c>
      <c r="BV658" s="2">
        <v>1</v>
      </c>
      <c r="BW658" s="2">
        <v>1</v>
      </c>
      <c r="BX658" s="2">
        <v>1</v>
      </c>
      <c r="BY658" s="2" t="s">
        <v>3</v>
      </c>
      <c r="BZ658" s="2">
        <v>0</v>
      </c>
      <c r="CA658" s="2">
        <v>0</v>
      </c>
      <c r="CB658" s="2" t="s">
        <v>3</v>
      </c>
      <c r="CC658" s="2"/>
      <c r="CD658" s="2"/>
      <c r="CE658" s="2">
        <v>1566</v>
      </c>
      <c r="CF658" s="2">
        <v>0</v>
      </c>
      <c r="CG658" s="2">
        <v>0</v>
      </c>
      <c r="CH658" s="2"/>
      <c r="CI658" s="2"/>
      <c r="CJ658" s="2"/>
      <c r="CK658" s="2"/>
      <c r="CL658" s="2"/>
      <c r="CM658" s="2">
        <v>0</v>
      </c>
      <c r="CN658" s="2" t="s">
        <v>3</v>
      </c>
      <c r="CO658" s="2">
        <v>0</v>
      </c>
      <c r="CP658" s="2">
        <f t="shared" si="694"/>
        <v>10978.77</v>
      </c>
      <c r="CQ658" s="2">
        <f t="shared" si="695"/>
        <v>11.33</v>
      </c>
      <c r="CR658" s="2">
        <f>(ROUND((ROUND(((ET658)*AV658*1),2)*BB658),2)+ROUND((ROUND(((AE658-(EU658))*AV658*1),2)*BS658),2))</f>
        <v>0</v>
      </c>
      <c r="CS658" s="2">
        <f>(ROUND((ROUND(((EU658)*AV658*1),2)*BS658),2)+ROUND((ROUND(((AE658-(EU658))*AV658*1),2)*BS658),2))</f>
        <v>0</v>
      </c>
      <c r="CT658" s="2">
        <f t="shared" si="696"/>
        <v>0</v>
      </c>
      <c r="CU658" s="2">
        <f t="shared" si="697"/>
        <v>0</v>
      </c>
      <c r="CV658" s="2">
        <f t="shared" si="698"/>
        <v>0</v>
      </c>
      <c r="CW658" s="2">
        <f t="shared" si="699"/>
        <v>0</v>
      </c>
      <c r="CX658" s="2">
        <f t="shared" si="700"/>
        <v>0</v>
      </c>
      <c r="CY658" s="2">
        <f>(ROUND((((S658+ROUND((ROUND(((EU658)*AV658*1),2)*BS658),2))*AT658)/100),2)+ROUND(((ROUND((ROUND(((AE658-(EU658))*AV658*1),2)*BS658),2)*AT658)/100),2))</f>
        <v>0</v>
      </c>
      <c r="CZ658" s="2">
        <f>(ROUND((((S658+ROUND((ROUND(((EU658)*AV658*1),2)*BS658),2))*AU658)/100),2)+ROUND(((ROUND((ROUND(((AE658-(EU658))*AV658*1),2)*BS658),2)*AU658)/100),2))</f>
        <v>0</v>
      </c>
      <c r="DA658" s="2"/>
      <c r="DB658" s="2"/>
      <c r="DC658" s="2" t="s">
        <v>3</v>
      </c>
      <c r="DD658" s="2" t="s">
        <v>3</v>
      </c>
      <c r="DE658" s="2" t="s">
        <v>3</v>
      </c>
      <c r="DF658" s="2" t="s">
        <v>3</v>
      </c>
      <c r="DG658" s="2" t="s">
        <v>3</v>
      </c>
      <c r="DH658" s="2" t="s">
        <v>3</v>
      </c>
      <c r="DI658" s="2" t="s">
        <v>3</v>
      </c>
      <c r="DJ658" s="2" t="s">
        <v>3</v>
      </c>
      <c r="DK658" s="2" t="s">
        <v>3</v>
      </c>
      <c r="DL658" s="2" t="s">
        <v>3</v>
      </c>
      <c r="DM658" s="2" t="s">
        <v>3</v>
      </c>
      <c r="DN658" s="2">
        <v>0</v>
      </c>
      <c r="DO658" s="2">
        <v>0</v>
      </c>
      <c r="DP658" s="2">
        <v>1</v>
      </c>
      <c r="DQ658" s="2">
        <v>1</v>
      </c>
      <c r="DR658" s="2"/>
      <c r="DS658" s="2"/>
      <c r="DT658" s="2"/>
      <c r="DU658" s="2">
        <v>1003</v>
      </c>
      <c r="DV658" s="2" t="s">
        <v>543</v>
      </c>
      <c r="DW658" s="2" t="s">
        <v>543</v>
      </c>
      <c r="DX658" s="2">
        <v>1</v>
      </c>
      <c r="DY658" s="2"/>
      <c r="DZ658" s="2" t="s">
        <v>3</v>
      </c>
      <c r="EA658" s="2" t="s">
        <v>3</v>
      </c>
      <c r="EB658" s="2" t="s">
        <v>3</v>
      </c>
      <c r="EC658" s="2" t="s">
        <v>3</v>
      </c>
      <c r="ED658" s="2"/>
      <c r="EE658" s="2">
        <v>55393903</v>
      </c>
      <c r="EF658" s="2">
        <v>215</v>
      </c>
      <c r="EG658" s="2" t="s">
        <v>682</v>
      </c>
      <c r="EH658" s="2">
        <v>0</v>
      </c>
      <c r="EI658" s="2" t="s">
        <v>3</v>
      </c>
      <c r="EJ658" s="2">
        <v>2</v>
      </c>
      <c r="EK658" s="2">
        <v>400006</v>
      </c>
      <c r="EL658" s="2" t="s">
        <v>682</v>
      </c>
      <c r="EM658" s="2" t="s">
        <v>683</v>
      </c>
      <c r="EN658" s="2"/>
      <c r="EO658" s="2" t="s">
        <v>3</v>
      </c>
      <c r="EP658" s="2"/>
      <c r="EQ658" s="2">
        <v>16</v>
      </c>
      <c r="ER658" s="2">
        <v>0</v>
      </c>
      <c r="ES658" s="2">
        <v>11.33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>
        <v>0</v>
      </c>
      <c r="FR658" s="2">
        <v>0</v>
      </c>
      <c r="FS658" s="2">
        <v>0</v>
      </c>
      <c r="FT658" s="2"/>
      <c r="FU658" s="2"/>
      <c r="FV658" s="2"/>
      <c r="FW658" s="2"/>
      <c r="FX658" s="2">
        <v>0</v>
      </c>
      <c r="FY658" s="2">
        <v>0</v>
      </c>
      <c r="FZ658" s="2"/>
      <c r="GA658" s="2" t="s">
        <v>694</v>
      </c>
      <c r="GB658" s="2"/>
      <c r="GC658" s="2"/>
      <c r="GD658" s="2">
        <v>1</v>
      </c>
      <c r="GE658" s="2"/>
      <c r="GF658" s="2">
        <v>-359985831</v>
      </c>
      <c r="GG658" s="2">
        <v>2</v>
      </c>
      <c r="GH658" s="2">
        <v>4</v>
      </c>
      <c r="GI658" s="2">
        <v>-2</v>
      </c>
      <c r="GJ658" s="2">
        <v>0</v>
      </c>
      <c r="GK658" s="2">
        <v>0</v>
      </c>
      <c r="GL658" s="2">
        <f t="shared" si="701"/>
        <v>0</v>
      </c>
      <c r="GM658" s="2">
        <f t="shared" si="702"/>
        <v>10978.77</v>
      </c>
      <c r="GN658" s="2">
        <f t="shared" si="703"/>
        <v>0</v>
      </c>
      <c r="GO658" s="2">
        <f t="shared" si="704"/>
        <v>10978.77</v>
      </c>
      <c r="GP658" s="2">
        <f t="shared" si="705"/>
        <v>0</v>
      </c>
      <c r="GQ658" s="2"/>
      <c r="GR658" s="2">
        <v>1</v>
      </c>
      <c r="GS658" s="2">
        <v>2</v>
      </c>
      <c r="GT658" s="2">
        <v>0</v>
      </c>
      <c r="GU658" s="2" t="s">
        <v>3</v>
      </c>
      <c r="GV658" s="2">
        <f t="shared" si="706"/>
        <v>0</v>
      </c>
      <c r="GW658" s="2">
        <v>1</v>
      </c>
      <c r="GX658" s="2">
        <f t="shared" si="707"/>
        <v>0</v>
      </c>
      <c r="GY658" s="2"/>
      <c r="GZ658" s="2"/>
      <c r="HA658" s="2">
        <v>0</v>
      </c>
      <c r="HB658" s="2">
        <v>0</v>
      </c>
      <c r="HC658" s="2">
        <f t="shared" si="708"/>
        <v>0</v>
      </c>
      <c r="HD658" s="2"/>
      <c r="HE658" s="2" t="s">
        <v>547</v>
      </c>
      <c r="HF658" s="2" t="s">
        <v>35</v>
      </c>
      <c r="HG658" s="2"/>
      <c r="HH658" s="2"/>
      <c r="HI658" s="2"/>
      <c r="HJ658" s="2"/>
      <c r="HK658" s="2"/>
      <c r="HL658" s="2"/>
      <c r="HM658" s="2" t="s">
        <v>3</v>
      </c>
      <c r="HN658" s="2" t="s">
        <v>3</v>
      </c>
      <c r="HO658" s="2" t="s">
        <v>3</v>
      </c>
      <c r="HP658" s="2" t="s">
        <v>3</v>
      </c>
      <c r="HQ658" s="2" t="s">
        <v>3</v>
      </c>
      <c r="HR658" s="2"/>
      <c r="HS658" s="2">
        <v>0</v>
      </c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>
        <v>0</v>
      </c>
      <c r="IL658" s="2"/>
      <c r="IM658" s="2"/>
      <c r="IN658" s="2"/>
      <c r="IO658" s="2"/>
      <c r="IP658" s="2"/>
      <c r="IQ658" s="2"/>
      <c r="IR658" s="2"/>
      <c r="IS658" s="2"/>
      <c r="IT658" s="2"/>
      <c r="IU658" s="2"/>
    </row>
    <row r="659" spans="1:255" x14ac:dyDescent="0.25">
      <c r="A659" s="3">
        <v>17</v>
      </c>
      <c r="B659" s="3">
        <v>1</v>
      </c>
      <c r="E659" s="3" t="s">
        <v>691</v>
      </c>
      <c r="F659" s="3" t="s">
        <v>692</v>
      </c>
      <c r="G659" s="3" t="s">
        <v>693</v>
      </c>
      <c r="H659" s="3" t="s">
        <v>543</v>
      </c>
      <c r="I659" s="3">
        <f>ROUND(950*1.02,9)</f>
        <v>969</v>
      </c>
      <c r="J659" s="3">
        <v>0</v>
      </c>
      <c r="K659" s="3">
        <f>ROUND(950*1.02,9)</f>
        <v>969</v>
      </c>
      <c r="O659" s="3">
        <f t="shared" si="684"/>
        <v>108031.1</v>
      </c>
      <c r="P659" s="3">
        <f t="shared" si="685"/>
        <v>108031.1</v>
      </c>
      <c r="Q659" s="3">
        <f>(ROUND((ROUND(((ET659)*AV659*I659),2)*BB659),2)+ROUND((ROUND(((AE659-(EU659))*AV659*I659),2)*BS659),2))</f>
        <v>0</v>
      </c>
      <c r="R659" s="3">
        <f>(ROUND((ROUND(((EU659)*AV659*I659),2)*BS659),2)+ROUND((ROUND(((AE659-(EU659))*AV659*I659),2)*BS659),2))</f>
        <v>0</v>
      </c>
      <c r="S659" s="3">
        <f t="shared" si="686"/>
        <v>0</v>
      </c>
      <c r="T659" s="3">
        <f t="shared" si="687"/>
        <v>0</v>
      </c>
      <c r="U659" s="3">
        <f t="shared" si="688"/>
        <v>0</v>
      </c>
      <c r="V659" s="3">
        <f t="shared" si="689"/>
        <v>0</v>
      </c>
      <c r="W659" s="3">
        <f t="shared" si="690"/>
        <v>0</v>
      </c>
      <c r="X659" s="3">
        <f>(ROUND((((S659+ROUND((ROUND(((EU659)*AV659*I659),2)*BS659),2))*AT659)/100),2)+ROUND(((ROUND((ROUND(((AE659-(EU659))*AV659*I659),2)*BS659),2)*AT659)/100),2))</f>
        <v>0</v>
      </c>
      <c r="Y659" s="3">
        <f>(ROUND((((S659+ROUND((ROUND(((EU659)*AV659*I659),2)*BS659),2))*AU659)/100),2)+ROUND(((ROUND((ROUND(((AE659-(EU659))*AV659*I659),2)*BS659),2)*AU659)/100),2))</f>
        <v>0</v>
      </c>
      <c r="AA659" s="3">
        <v>55944370</v>
      </c>
      <c r="AB659" s="3">
        <f t="shared" si="691"/>
        <v>11.33</v>
      </c>
      <c r="AC659" s="3">
        <f>ROUND((ES659),6)</f>
        <v>11.33</v>
      </c>
      <c r="AD659" s="3">
        <f>ROUND((((ET659)-(EU659))+AE659),6)</f>
        <v>0</v>
      </c>
      <c r="AE659" s="3">
        <f t="shared" si="721"/>
        <v>0</v>
      </c>
      <c r="AF659" s="3">
        <f t="shared" si="721"/>
        <v>0</v>
      </c>
      <c r="AG659" s="3">
        <f t="shared" si="692"/>
        <v>0</v>
      </c>
      <c r="AH659" s="3">
        <f t="shared" si="722"/>
        <v>0</v>
      </c>
      <c r="AI659" s="3">
        <f t="shared" si="722"/>
        <v>0</v>
      </c>
      <c r="AJ659" s="3">
        <f t="shared" si="693"/>
        <v>0</v>
      </c>
      <c r="AK659" s="3">
        <v>11.33</v>
      </c>
      <c r="AL659" s="3">
        <v>11.33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1</v>
      </c>
      <c r="AW659" s="3">
        <v>1</v>
      </c>
      <c r="AZ659" s="3">
        <v>1</v>
      </c>
      <c r="BA659" s="3">
        <v>1</v>
      </c>
      <c r="BB659" s="3">
        <v>1</v>
      </c>
      <c r="BC659" s="3">
        <v>9.84</v>
      </c>
      <c r="BD659" s="3" t="s">
        <v>3</v>
      </c>
      <c r="BE659" s="3" t="s">
        <v>3</v>
      </c>
      <c r="BF659" s="3" t="s">
        <v>3</v>
      </c>
      <c r="BG659" s="3" t="s">
        <v>3</v>
      </c>
      <c r="BH659" s="3">
        <v>3</v>
      </c>
      <c r="BI659" s="3">
        <v>2</v>
      </c>
      <c r="BJ659" s="3" t="s">
        <v>692</v>
      </c>
      <c r="BM659" s="3">
        <v>400006</v>
      </c>
      <c r="BN659" s="3">
        <v>0</v>
      </c>
      <c r="BO659" s="3" t="s">
        <v>3</v>
      </c>
      <c r="BP659" s="3">
        <v>0</v>
      </c>
      <c r="BQ659" s="3">
        <v>215</v>
      </c>
      <c r="BR659" s="3">
        <v>0</v>
      </c>
      <c r="BS659" s="3">
        <v>1</v>
      </c>
      <c r="BT659" s="3">
        <v>1</v>
      </c>
      <c r="BU659" s="3">
        <v>1</v>
      </c>
      <c r="BV659" s="3">
        <v>1</v>
      </c>
      <c r="BW659" s="3">
        <v>1</v>
      </c>
      <c r="BX659" s="3">
        <v>1</v>
      </c>
      <c r="BY659" s="3" t="s">
        <v>3</v>
      </c>
      <c r="BZ659" s="3">
        <v>0</v>
      </c>
      <c r="CA659" s="3">
        <v>0</v>
      </c>
      <c r="CB659" s="3" t="s">
        <v>3</v>
      </c>
      <c r="CE659" s="3">
        <v>1566</v>
      </c>
      <c r="CF659" s="3">
        <v>0</v>
      </c>
      <c r="CG659" s="3">
        <v>0</v>
      </c>
      <c r="CM659" s="3">
        <v>0</v>
      </c>
      <c r="CN659" s="3" t="s">
        <v>3</v>
      </c>
      <c r="CO659" s="3">
        <v>0</v>
      </c>
      <c r="CP659" s="3">
        <f t="shared" si="694"/>
        <v>108031.1</v>
      </c>
      <c r="CQ659" s="3">
        <f t="shared" si="695"/>
        <v>111.49</v>
      </c>
      <c r="CR659" s="3">
        <f>(ROUND((ROUND(((ET659)*AV659*1),2)*BB659),2)+ROUND((ROUND(((AE659-(EU659))*AV659*1),2)*BS659),2))</f>
        <v>0</v>
      </c>
      <c r="CS659" s="3">
        <f>(ROUND((ROUND(((EU659)*AV659*1),2)*BS659),2)+ROUND((ROUND(((AE659-(EU659))*AV659*1),2)*BS659),2))</f>
        <v>0</v>
      </c>
      <c r="CT659" s="3">
        <f t="shared" si="696"/>
        <v>0</v>
      </c>
      <c r="CU659" s="3">
        <f t="shared" si="697"/>
        <v>0</v>
      </c>
      <c r="CV659" s="3">
        <f t="shared" si="698"/>
        <v>0</v>
      </c>
      <c r="CW659" s="3">
        <f t="shared" si="699"/>
        <v>0</v>
      </c>
      <c r="CX659" s="3">
        <f t="shared" si="700"/>
        <v>0</v>
      </c>
      <c r="CY659" s="3">
        <f>(ROUND((((S659+ROUND((ROUND(((EU659)*AV659*1),2)*BS659),2))*AT659)/100),2)+ROUND(((ROUND((ROUND(((AE659-(EU659))*AV659*1),2)*BS659),2)*AT659)/100),2))</f>
        <v>0</v>
      </c>
      <c r="CZ659" s="3">
        <f>(ROUND((((S659+ROUND((ROUND(((EU659)*AV659*1),2)*BS659),2))*AU659)/100),2)+ROUND(((ROUND((ROUND(((AE659-(EU659))*AV659*1),2)*BS659),2)*AU659)/100),2))</f>
        <v>0</v>
      </c>
      <c r="DC659" s="3" t="s">
        <v>3</v>
      </c>
      <c r="DD659" s="3" t="s">
        <v>3</v>
      </c>
      <c r="DE659" s="3" t="s">
        <v>3</v>
      </c>
      <c r="DF659" s="3" t="s">
        <v>3</v>
      </c>
      <c r="DG659" s="3" t="s">
        <v>3</v>
      </c>
      <c r="DH659" s="3" t="s">
        <v>3</v>
      </c>
      <c r="DI659" s="3" t="s">
        <v>3</v>
      </c>
      <c r="DJ659" s="3" t="s">
        <v>3</v>
      </c>
      <c r="DK659" s="3" t="s">
        <v>3</v>
      </c>
      <c r="DL659" s="3" t="s">
        <v>3</v>
      </c>
      <c r="DM659" s="3" t="s">
        <v>3</v>
      </c>
      <c r="DN659" s="3">
        <v>0</v>
      </c>
      <c r="DO659" s="3">
        <v>0</v>
      </c>
      <c r="DP659" s="3">
        <v>1</v>
      </c>
      <c r="DQ659" s="3">
        <v>1</v>
      </c>
      <c r="DU659" s="3">
        <v>1003</v>
      </c>
      <c r="DV659" s="3" t="s">
        <v>543</v>
      </c>
      <c r="DW659" s="3" t="s">
        <v>543</v>
      </c>
      <c r="DX659" s="3">
        <v>1</v>
      </c>
      <c r="DZ659" s="3" t="s">
        <v>3</v>
      </c>
      <c r="EA659" s="3" t="s">
        <v>3</v>
      </c>
      <c r="EB659" s="3" t="s">
        <v>3</v>
      </c>
      <c r="EC659" s="3" t="s">
        <v>3</v>
      </c>
      <c r="EE659" s="3">
        <v>55393903</v>
      </c>
      <c r="EF659" s="3">
        <v>215</v>
      </c>
      <c r="EG659" s="3" t="s">
        <v>682</v>
      </c>
      <c r="EH659" s="3">
        <v>0</v>
      </c>
      <c r="EI659" s="3" t="s">
        <v>3</v>
      </c>
      <c r="EJ659" s="3">
        <v>2</v>
      </c>
      <c r="EK659" s="3">
        <v>400006</v>
      </c>
      <c r="EL659" s="3" t="s">
        <v>682</v>
      </c>
      <c r="EM659" s="3" t="s">
        <v>683</v>
      </c>
      <c r="EO659" s="3" t="s">
        <v>3</v>
      </c>
      <c r="EQ659" s="3">
        <v>16</v>
      </c>
      <c r="ER659" s="3">
        <v>0</v>
      </c>
      <c r="ES659" s="3">
        <v>11.33</v>
      </c>
      <c r="ET659" s="3">
        <v>0</v>
      </c>
      <c r="EU659" s="3">
        <v>0</v>
      </c>
      <c r="EV659" s="3">
        <v>0</v>
      </c>
      <c r="EW659" s="3">
        <v>0</v>
      </c>
      <c r="EX659" s="3">
        <v>0</v>
      </c>
      <c r="EY659" s="3">
        <v>0</v>
      </c>
      <c r="EZ659" s="3">
        <v>5</v>
      </c>
      <c r="FC659" s="3">
        <v>1</v>
      </c>
      <c r="FD659" s="3">
        <v>18</v>
      </c>
      <c r="FF659" s="3">
        <v>133.33000000000001</v>
      </c>
      <c r="FQ659" s="3">
        <v>0</v>
      </c>
      <c r="FR659" s="3">
        <v>0</v>
      </c>
      <c r="FS659" s="3">
        <v>0</v>
      </c>
      <c r="FX659" s="3">
        <v>0</v>
      </c>
      <c r="FY659" s="3">
        <v>0</v>
      </c>
      <c r="GA659" s="3" t="s">
        <v>694</v>
      </c>
      <c r="GD659" s="3">
        <v>1</v>
      </c>
      <c r="GF659" s="3">
        <v>-359985831</v>
      </c>
      <c r="GG659" s="3">
        <v>2</v>
      </c>
      <c r="GH659" s="3">
        <v>3</v>
      </c>
      <c r="GI659" s="3">
        <v>5</v>
      </c>
      <c r="GJ659" s="3">
        <v>0</v>
      </c>
      <c r="GK659" s="3">
        <v>0</v>
      </c>
      <c r="GL659" s="3">
        <f t="shared" si="701"/>
        <v>0</v>
      </c>
      <c r="GM659" s="3">
        <f t="shared" si="702"/>
        <v>108031.1</v>
      </c>
      <c r="GN659" s="3">
        <f t="shared" si="703"/>
        <v>0</v>
      </c>
      <c r="GO659" s="3">
        <f t="shared" si="704"/>
        <v>108031.1</v>
      </c>
      <c r="GP659" s="3">
        <f t="shared" si="705"/>
        <v>0</v>
      </c>
      <c r="GR659" s="3">
        <v>1</v>
      </c>
      <c r="GS659" s="3">
        <v>1</v>
      </c>
      <c r="GT659" s="3">
        <v>0</v>
      </c>
      <c r="GU659" s="3" t="s">
        <v>3</v>
      </c>
      <c r="GV659" s="3">
        <f t="shared" si="706"/>
        <v>0</v>
      </c>
      <c r="GW659" s="3">
        <v>1</v>
      </c>
      <c r="GX659" s="3">
        <f t="shared" si="707"/>
        <v>0</v>
      </c>
      <c r="HA659" s="3">
        <v>0</v>
      </c>
      <c r="HB659" s="3">
        <v>0</v>
      </c>
      <c r="HC659" s="3">
        <f t="shared" si="708"/>
        <v>0</v>
      </c>
      <c r="HE659" s="3" t="s">
        <v>547</v>
      </c>
      <c r="HF659" s="3" t="s">
        <v>35</v>
      </c>
      <c r="HM659" s="3" t="s">
        <v>3</v>
      </c>
      <c r="HN659" s="3" t="s">
        <v>3</v>
      </c>
      <c r="HO659" s="3" t="s">
        <v>3</v>
      </c>
      <c r="HP659" s="3" t="s">
        <v>3</v>
      </c>
      <c r="HQ659" s="3" t="s">
        <v>3</v>
      </c>
      <c r="HS659" s="3">
        <v>0</v>
      </c>
      <c r="IK659" s="3">
        <v>0</v>
      </c>
    </row>
    <row r="660" spans="1:255" x14ac:dyDescent="0.25">
      <c r="A660" s="2">
        <v>17</v>
      </c>
      <c r="B660" s="2">
        <v>1</v>
      </c>
      <c r="C660" s="2">
        <f>ROW(SmtRes!A735)</f>
        <v>735</v>
      </c>
      <c r="D660" s="2">
        <f>ROW(EtalonRes!A927)</f>
        <v>927</v>
      </c>
      <c r="E660" s="2" t="s">
        <v>695</v>
      </c>
      <c r="F660" s="2" t="s">
        <v>696</v>
      </c>
      <c r="G660" s="2" t="s">
        <v>697</v>
      </c>
      <c r="H660" s="2" t="s">
        <v>100</v>
      </c>
      <c r="I660" s="2">
        <f>ROUND(10/100,9)</f>
        <v>0.1</v>
      </c>
      <c r="J660" s="2">
        <v>0</v>
      </c>
      <c r="K660" s="2">
        <f>ROUND(10/100,9)</f>
        <v>0.1</v>
      </c>
      <c r="L660" s="2"/>
      <c r="M660" s="2"/>
      <c r="N660" s="2"/>
      <c r="O660" s="2">
        <f t="shared" si="684"/>
        <v>219.2</v>
      </c>
      <c r="P660" s="2">
        <f t="shared" si="685"/>
        <v>169.03</v>
      </c>
      <c r="Q660" s="2">
        <f>(ROUND((ROUND((((ET660*1.2))*AV660*I660),2)*BB660),2)+ROUND((ROUND(((AE660-((EU660*1.2)))*AV660*I660),2)*BS660),2))</f>
        <v>11.94</v>
      </c>
      <c r="R660" s="2">
        <f>(ROUND((ROUND((((EU660*1.2))*AV660*I660),2)*BS660),2)+ROUND((ROUND(((AE660-((EU660*1.2)))*AV660*I660),2)*BS660),2))</f>
        <v>1.32</v>
      </c>
      <c r="S660" s="2">
        <f t="shared" si="686"/>
        <v>38.229999999999997</v>
      </c>
      <c r="T660" s="2">
        <f t="shared" si="687"/>
        <v>0</v>
      </c>
      <c r="U660" s="2">
        <f t="shared" si="688"/>
        <v>3.1033079999999997</v>
      </c>
      <c r="V660" s="2">
        <f t="shared" si="689"/>
        <v>0</v>
      </c>
      <c r="W660" s="2">
        <f t="shared" si="690"/>
        <v>0</v>
      </c>
      <c r="X660" s="2">
        <f>(ROUND((((S660+ROUND((ROUND((((EU660*1.2))*AV660*I660),2)*BS660),2))*AT660)/100),2)+ROUND(((ROUND((ROUND(((AE660-((EU660*1.2)))*AV660*I660),2)*BS660),2)*AT660)/100),2))</f>
        <v>38.36</v>
      </c>
      <c r="Y660" s="2">
        <f>(ROUND((((S660+ROUND((ROUND((((EU660*1.2))*AV660*I660),2)*BS660),2))*AU660)/100),2)+ROUND(((ROUND((ROUND(((AE660-((EU660*1.2)))*AV660*I660),2)*BS660),2)*AU660)/100),2))</f>
        <v>20.170000000000002</v>
      </c>
      <c r="Z660" s="2"/>
      <c r="AA660" s="2">
        <v>55944368</v>
      </c>
      <c r="AB660" s="2">
        <f t="shared" si="691"/>
        <v>2169.4699999999998</v>
      </c>
      <c r="AC660" s="2">
        <f>ROUND(((ES660*1)),6)</f>
        <v>1690.31</v>
      </c>
      <c r="AD660" s="2">
        <f>ROUND(((((ET660*1.2))-((EU660*1.2)))+AE660),6)</f>
        <v>114</v>
      </c>
      <c r="AE660" s="2">
        <f>ROUND(((EU660*1.2)),6)</f>
        <v>12.564</v>
      </c>
      <c r="AF660" s="2">
        <f>ROUND(((EV660*1.2)),6)</f>
        <v>365.16</v>
      </c>
      <c r="AG660" s="2">
        <f t="shared" si="692"/>
        <v>0</v>
      </c>
      <c r="AH660" s="2">
        <f>((EW660*1.2))</f>
        <v>29.639999999999997</v>
      </c>
      <c r="AI660" s="2">
        <f>((EX660*1.2))</f>
        <v>0</v>
      </c>
      <c r="AJ660" s="2">
        <f t="shared" si="693"/>
        <v>0</v>
      </c>
      <c r="AK660" s="2">
        <v>2089.61</v>
      </c>
      <c r="AL660" s="2">
        <v>1690.31</v>
      </c>
      <c r="AM660" s="2">
        <v>95</v>
      </c>
      <c r="AN660" s="2">
        <v>10.47</v>
      </c>
      <c r="AO660" s="2">
        <v>304.3</v>
      </c>
      <c r="AP660" s="2">
        <v>0</v>
      </c>
      <c r="AQ660" s="2">
        <v>24.7</v>
      </c>
      <c r="AR660" s="2">
        <v>0</v>
      </c>
      <c r="AS660" s="2">
        <v>0</v>
      </c>
      <c r="AT660" s="2">
        <v>97</v>
      </c>
      <c r="AU660" s="2">
        <v>51</v>
      </c>
      <c r="AV660" s="2">
        <v>1.0469999999999999</v>
      </c>
      <c r="AW660" s="2">
        <v>1</v>
      </c>
      <c r="AX660" s="2"/>
      <c r="AY660" s="2"/>
      <c r="AZ660" s="2">
        <v>1</v>
      </c>
      <c r="BA660" s="2">
        <v>1</v>
      </c>
      <c r="BB660" s="2">
        <v>1</v>
      </c>
      <c r="BC660" s="2">
        <v>1</v>
      </c>
      <c r="BD660" s="2" t="s">
        <v>3</v>
      </c>
      <c r="BE660" s="2" t="s">
        <v>3</v>
      </c>
      <c r="BF660" s="2" t="s">
        <v>3</v>
      </c>
      <c r="BG660" s="2" t="s">
        <v>3</v>
      </c>
      <c r="BH660" s="2">
        <v>0</v>
      </c>
      <c r="BI660" s="2">
        <v>2</v>
      </c>
      <c r="BJ660" s="2" t="s">
        <v>698</v>
      </c>
      <c r="BK660" s="2"/>
      <c r="BL660" s="2"/>
      <c r="BM660" s="2">
        <v>67</v>
      </c>
      <c r="BN660" s="2">
        <v>0</v>
      </c>
      <c r="BO660" s="2" t="s">
        <v>696</v>
      </c>
      <c r="BP660" s="2">
        <v>1</v>
      </c>
      <c r="BQ660" s="2">
        <v>40</v>
      </c>
      <c r="BR660" s="2">
        <v>0</v>
      </c>
      <c r="BS660" s="2">
        <v>1</v>
      </c>
      <c r="BT660" s="2">
        <v>1</v>
      </c>
      <c r="BU660" s="2">
        <v>1</v>
      </c>
      <c r="BV660" s="2">
        <v>1</v>
      </c>
      <c r="BW660" s="2">
        <v>1</v>
      </c>
      <c r="BX660" s="2">
        <v>1</v>
      </c>
      <c r="BY660" s="2" t="s">
        <v>3</v>
      </c>
      <c r="BZ660" s="2">
        <v>97</v>
      </c>
      <c r="CA660" s="2">
        <v>51</v>
      </c>
      <c r="CB660" s="2" t="s">
        <v>3</v>
      </c>
      <c r="CC660" s="2"/>
      <c r="CD660" s="2"/>
      <c r="CE660" s="2">
        <v>1566</v>
      </c>
      <c r="CF660" s="2">
        <v>0</v>
      </c>
      <c r="CG660" s="2">
        <v>0</v>
      </c>
      <c r="CH660" s="2"/>
      <c r="CI660" s="2"/>
      <c r="CJ660" s="2"/>
      <c r="CK660" s="2"/>
      <c r="CL660" s="2"/>
      <c r="CM660" s="2">
        <v>0</v>
      </c>
      <c r="CN660" s="2" t="s">
        <v>1356</v>
      </c>
      <c r="CO660" s="2">
        <v>0</v>
      </c>
      <c r="CP660" s="2">
        <f t="shared" si="694"/>
        <v>219.2</v>
      </c>
      <c r="CQ660" s="2">
        <f t="shared" si="695"/>
        <v>1690.31</v>
      </c>
      <c r="CR660" s="2">
        <f>(ROUND((ROUND((((ET660*1.2))*AV660*1),2)*BB660),2)+ROUND((ROUND(((AE660-((EU660*1.2)))*AV660*1),2)*BS660),2))</f>
        <v>119.36</v>
      </c>
      <c r="CS660" s="2">
        <f>(ROUND((ROUND((((EU660*1.2))*AV660*1),2)*BS660),2)+ROUND((ROUND(((AE660-((EU660*1.2)))*AV660*1),2)*BS660),2))</f>
        <v>13.15</v>
      </c>
      <c r="CT660" s="2">
        <f t="shared" si="696"/>
        <v>382.32</v>
      </c>
      <c r="CU660" s="2">
        <f t="shared" si="697"/>
        <v>0</v>
      </c>
      <c r="CV660" s="2">
        <f t="shared" si="698"/>
        <v>31.033079999999995</v>
      </c>
      <c r="CW660" s="2">
        <f t="shared" si="699"/>
        <v>0</v>
      </c>
      <c r="CX660" s="2">
        <f t="shared" si="700"/>
        <v>0</v>
      </c>
      <c r="CY660" s="2">
        <f>(ROUND((((S660+ROUND((ROUND((((EU660*1.2))*AV660*1),2)*BS660),2))*AT660)/100),2)+ROUND(((ROUND((ROUND(((AE660-((EU660*1.2)))*AV660*1),2)*BS660),2)*AT660)/100),2))</f>
        <v>49.84</v>
      </c>
      <c r="CZ660" s="2">
        <f>(ROUND((((S660+ROUND((ROUND((((EU660*1.2))*AV660*1),2)*BS660),2))*AU660)/100),2)+ROUND(((ROUND((ROUND(((AE660-((EU660*1.2)))*AV660*1),2)*BS660),2)*AU660)/100),2))</f>
        <v>26.2</v>
      </c>
      <c r="DA660" s="2"/>
      <c r="DB660" s="2">
        <v>189</v>
      </c>
      <c r="DC660" s="2" t="s">
        <v>3</v>
      </c>
      <c r="DD660" s="2" t="s">
        <v>82</v>
      </c>
      <c r="DE660" s="2" t="s">
        <v>83</v>
      </c>
      <c r="DF660" s="2" t="s">
        <v>83</v>
      </c>
      <c r="DG660" s="2" t="s">
        <v>83</v>
      </c>
      <c r="DH660" s="2" t="s">
        <v>3</v>
      </c>
      <c r="DI660" s="2" t="s">
        <v>83</v>
      </c>
      <c r="DJ660" s="2" t="s">
        <v>83</v>
      </c>
      <c r="DK660" s="2" t="s">
        <v>3</v>
      </c>
      <c r="DL660" s="2" t="s">
        <v>3</v>
      </c>
      <c r="DM660" s="2" t="s">
        <v>3</v>
      </c>
      <c r="DN660" s="2">
        <v>0</v>
      </c>
      <c r="DO660" s="2">
        <v>0</v>
      </c>
      <c r="DP660" s="2">
        <v>1</v>
      </c>
      <c r="DQ660" s="2">
        <v>1</v>
      </c>
      <c r="DR660" s="2"/>
      <c r="DS660" s="2"/>
      <c r="DT660" s="2"/>
      <c r="DU660" s="2">
        <v>1003</v>
      </c>
      <c r="DV660" s="2" t="s">
        <v>100</v>
      </c>
      <c r="DW660" s="2" t="s">
        <v>100</v>
      </c>
      <c r="DX660" s="2">
        <v>100</v>
      </c>
      <c r="DY660" s="2"/>
      <c r="DZ660" s="2" t="s">
        <v>3</v>
      </c>
      <c r="EA660" s="2" t="s">
        <v>3</v>
      </c>
      <c r="EB660" s="2" t="s">
        <v>3</v>
      </c>
      <c r="EC660" s="2" t="s">
        <v>3</v>
      </c>
      <c r="ED660" s="2"/>
      <c r="EE660" s="2">
        <v>55393971</v>
      </c>
      <c r="EF660" s="2">
        <v>40</v>
      </c>
      <c r="EG660" s="2" t="s">
        <v>31</v>
      </c>
      <c r="EH660" s="2">
        <v>0</v>
      </c>
      <c r="EI660" s="2" t="s">
        <v>3</v>
      </c>
      <c r="EJ660" s="2">
        <v>2</v>
      </c>
      <c r="EK660" s="2">
        <v>67</v>
      </c>
      <c r="EL660" s="2" t="s">
        <v>48</v>
      </c>
      <c r="EM660" s="2" t="s">
        <v>49</v>
      </c>
      <c r="EN660" s="2"/>
      <c r="EO660" s="2" t="s">
        <v>87</v>
      </c>
      <c r="EP660" s="2"/>
      <c r="EQ660" s="2">
        <v>131072</v>
      </c>
      <c r="ER660" s="2">
        <v>2089.61</v>
      </c>
      <c r="ES660" s="2">
        <v>1690.31</v>
      </c>
      <c r="ET660" s="2">
        <v>95</v>
      </c>
      <c r="EU660" s="2">
        <v>10.47</v>
      </c>
      <c r="EV660" s="2">
        <v>304.3</v>
      </c>
      <c r="EW660" s="2">
        <v>24.7</v>
      </c>
      <c r="EX660" s="2">
        <v>0</v>
      </c>
      <c r="EY660" s="2">
        <v>0</v>
      </c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>
        <v>0</v>
      </c>
      <c r="FR660" s="2">
        <v>0</v>
      </c>
      <c r="FS660" s="2">
        <v>0</v>
      </c>
      <c r="FT660" s="2"/>
      <c r="FU660" s="2"/>
      <c r="FV660" s="2"/>
      <c r="FW660" s="2"/>
      <c r="FX660" s="2">
        <v>97</v>
      </c>
      <c r="FY660" s="2">
        <v>51</v>
      </c>
      <c r="FZ660" s="2"/>
      <c r="GA660" s="2" t="s">
        <v>3</v>
      </c>
      <c r="GB660" s="2"/>
      <c r="GC660" s="2"/>
      <c r="GD660" s="2">
        <v>1</v>
      </c>
      <c r="GE660" s="2"/>
      <c r="GF660" s="2">
        <v>292085533</v>
      </c>
      <c r="GG660" s="2">
        <v>2</v>
      </c>
      <c r="GH660" s="2">
        <v>1</v>
      </c>
      <c r="GI660" s="2">
        <v>2</v>
      </c>
      <c r="GJ660" s="2">
        <v>0</v>
      </c>
      <c r="GK660" s="2">
        <v>0</v>
      </c>
      <c r="GL660" s="2">
        <f t="shared" si="701"/>
        <v>0</v>
      </c>
      <c r="GM660" s="2">
        <f t="shared" si="702"/>
        <v>277.73</v>
      </c>
      <c r="GN660" s="2">
        <f t="shared" si="703"/>
        <v>0</v>
      </c>
      <c r="GO660" s="2">
        <f t="shared" si="704"/>
        <v>277.73</v>
      </c>
      <c r="GP660" s="2">
        <f t="shared" si="705"/>
        <v>0</v>
      </c>
      <c r="GQ660" s="2"/>
      <c r="GR660" s="2">
        <v>0</v>
      </c>
      <c r="GS660" s="2">
        <v>3</v>
      </c>
      <c r="GT660" s="2">
        <v>0</v>
      </c>
      <c r="GU660" s="2" t="s">
        <v>3</v>
      </c>
      <c r="GV660" s="2">
        <f t="shared" si="706"/>
        <v>0</v>
      </c>
      <c r="GW660" s="2">
        <v>1</v>
      </c>
      <c r="GX660" s="2">
        <f t="shared" si="707"/>
        <v>0</v>
      </c>
      <c r="GY660" s="2"/>
      <c r="GZ660" s="2"/>
      <c r="HA660" s="2">
        <v>0</v>
      </c>
      <c r="HB660" s="2">
        <v>0</v>
      </c>
      <c r="HC660" s="2">
        <f t="shared" si="708"/>
        <v>0</v>
      </c>
      <c r="HD660" s="2"/>
      <c r="HE660" s="2" t="s">
        <v>3</v>
      </c>
      <c r="HF660" s="2" t="s">
        <v>3</v>
      </c>
      <c r="HG660" s="2"/>
      <c r="HH660" s="2"/>
      <c r="HI660" s="2"/>
      <c r="HJ660" s="2"/>
      <c r="HK660" s="2"/>
      <c r="HL660" s="2"/>
      <c r="HM660" s="2" t="s">
        <v>3</v>
      </c>
      <c r="HN660" s="2" t="s">
        <v>3</v>
      </c>
      <c r="HO660" s="2" t="s">
        <v>3</v>
      </c>
      <c r="HP660" s="2" t="s">
        <v>3</v>
      </c>
      <c r="HQ660" s="2" t="s">
        <v>3</v>
      </c>
      <c r="HR660" s="2"/>
      <c r="HS660" s="2">
        <v>0</v>
      </c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>
        <v>0</v>
      </c>
      <c r="IL660" s="2"/>
      <c r="IM660" s="2"/>
      <c r="IN660" s="2"/>
      <c r="IO660" s="2"/>
      <c r="IP660" s="2"/>
      <c r="IQ660" s="2"/>
      <c r="IR660" s="2"/>
      <c r="IS660" s="2"/>
      <c r="IT660" s="2"/>
      <c r="IU660" s="2"/>
    </row>
    <row r="661" spans="1:255" x14ac:dyDescent="0.25">
      <c r="A661" s="3">
        <v>17</v>
      </c>
      <c r="B661" s="3">
        <v>1</v>
      </c>
      <c r="C661" s="3">
        <f>ROW(SmtRes!A746)</f>
        <v>746</v>
      </c>
      <c r="D661" s="3">
        <f>ROW(EtalonRes!A942)</f>
        <v>942</v>
      </c>
      <c r="E661" s="3" t="s">
        <v>695</v>
      </c>
      <c r="F661" s="3" t="s">
        <v>696</v>
      </c>
      <c r="G661" s="3" t="s">
        <v>697</v>
      </c>
      <c r="H661" s="3" t="s">
        <v>100</v>
      </c>
      <c r="I661" s="3">
        <f>ROUND(10/100,9)</f>
        <v>0.1</v>
      </c>
      <c r="J661" s="3">
        <v>0</v>
      </c>
      <c r="K661" s="3">
        <f>ROUND(10/100,9)</f>
        <v>0.1</v>
      </c>
      <c r="O661" s="3">
        <f t="shared" si="684"/>
        <v>3159.29</v>
      </c>
      <c r="P661" s="3">
        <f t="shared" si="685"/>
        <v>813.03</v>
      </c>
      <c r="Q661" s="3">
        <f>(ROUND((ROUND((((ET661*1.2))*AV661*I661),2)*BB661),2)+ROUND((ROUND(((AE661-((EU661*1.2)))*AV661*I661),2)*BS661),2))</f>
        <v>192</v>
      </c>
      <c r="R661" s="3">
        <f>(ROUND((ROUND((((EU661*1.2))*AV661*I661),2)*BS661),2)+ROUND((ROUND(((AE661-((EU661*1.2)))*AV661*I661),2)*BS661),2))</f>
        <v>74.38</v>
      </c>
      <c r="S661" s="3">
        <f t="shared" si="686"/>
        <v>2154.2600000000002</v>
      </c>
      <c r="T661" s="3">
        <f t="shared" si="687"/>
        <v>0</v>
      </c>
      <c r="U661" s="3">
        <f t="shared" si="688"/>
        <v>3.1033079999999997</v>
      </c>
      <c r="V661" s="3">
        <f t="shared" si="689"/>
        <v>0</v>
      </c>
      <c r="W661" s="3">
        <f t="shared" si="690"/>
        <v>0</v>
      </c>
      <c r="X661" s="3">
        <f>(ROUND((((S661+ROUND((ROUND((((EU661*1.2))*AV661*I661),2)*BS661),2))*AT661)/100),2)+ROUND(((ROUND((ROUND(((AE661-((EU661*1.2)))*AV661*I661),2)*BS661),2)*AT661)/100),2))</f>
        <v>2161.7800000000002</v>
      </c>
      <c r="Y661" s="3">
        <f>(ROUND((((S661+ROUND((ROUND((((EU661*1.2))*AV661*I661),2)*BS661),2))*AU661)/100),2)+ROUND(((ROUND((ROUND(((AE661-((EU661*1.2)))*AV661*I661),2)*BS661),2)*AU661)/100),2))</f>
        <v>1136.6099999999999</v>
      </c>
      <c r="AA661" s="3">
        <v>55944370</v>
      </c>
      <c r="AB661" s="3">
        <f t="shared" si="691"/>
        <v>2169.4699999999998</v>
      </c>
      <c r="AC661" s="3">
        <f>ROUND(((ES661*1)),6)</f>
        <v>1690.31</v>
      </c>
      <c r="AD661" s="3">
        <f>ROUND(((((ET661*1.2))-((EU661*1.2)))+AE661),6)</f>
        <v>114</v>
      </c>
      <c r="AE661" s="3">
        <f>ROUND(((EU661*1.2)),6)</f>
        <v>12.564</v>
      </c>
      <c r="AF661" s="3">
        <f>ROUND(((EV661*1.2)),6)</f>
        <v>365.16</v>
      </c>
      <c r="AG661" s="3">
        <f t="shared" si="692"/>
        <v>0</v>
      </c>
      <c r="AH661" s="3">
        <f>((EW661*1.2))</f>
        <v>29.639999999999997</v>
      </c>
      <c r="AI661" s="3">
        <f>((EX661*1.2))</f>
        <v>0</v>
      </c>
      <c r="AJ661" s="3">
        <f t="shared" si="693"/>
        <v>0</v>
      </c>
      <c r="AK661" s="3">
        <v>2089.61</v>
      </c>
      <c r="AL661" s="3">
        <v>1690.31</v>
      </c>
      <c r="AM661" s="3">
        <v>95</v>
      </c>
      <c r="AN661" s="3">
        <v>10.47</v>
      </c>
      <c r="AO661" s="3">
        <v>304.3</v>
      </c>
      <c r="AP661" s="3">
        <v>0</v>
      </c>
      <c r="AQ661" s="3">
        <v>24.7</v>
      </c>
      <c r="AR661" s="3">
        <v>0</v>
      </c>
      <c r="AS661" s="3">
        <v>0</v>
      </c>
      <c r="AT661" s="3">
        <v>97</v>
      </c>
      <c r="AU661" s="3">
        <v>51</v>
      </c>
      <c r="AV661" s="3">
        <v>1.0469999999999999</v>
      </c>
      <c r="AW661" s="3">
        <v>1</v>
      </c>
      <c r="AZ661" s="3">
        <v>1</v>
      </c>
      <c r="BA661" s="3">
        <v>56.35</v>
      </c>
      <c r="BB661" s="3">
        <v>16.079999999999998</v>
      </c>
      <c r="BC661" s="3">
        <v>4.8099999999999996</v>
      </c>
      <c r="BD661" s="3" t="s">
        <v>3</v>
      </c>
      <c r="BE661" s="3" t="s">
        <v>3</v>
      </c>
      <c r="BF661" s="3" t="s">
        <v>3</v>
      </c>
      <c r="BG661" s="3" t="s">
        <v>3</v>
      </c>
      <c r="BH661" s="3">
        <v>0</v>
      </c>
      <c r="BI661" s="3">
        <v>2</v>
      </c>
      <c r="BJ661" s="3" t="s">
        <v>698</v>
      </c>
      <c r="BM661" s="3">
        <v>67</v>
      </c>
      <c r="BN661" s="3">
        <v>0</v>
      </c>
      <c r="BO661" s="3" t="s">
        <v>696</v>
      </c>
      <c r="BP661" s="3">
        <v>1</v>
      </c>
      <c r="BQ661" s="3">
        <v>40</v>
      </c>
      <c r="BR661" s="3">
        <v>0</v>
      </c>
      <c r="BS661" s="3">
        <v>56.35</v>
      </c>
      <c r="BT661" s="3">
        <v>1</v>
      </c>
      <c r="BU661" s="3">
        <v>1</v>
      </c>
      <c r="BV661" s="3">
        <v>1</v>
      </c>
      <c r="BW661" s="3">
        <v>1</v>
      </c>
      <c r="BX661" s="3">
        <v>1</v>
      </c>
      <c r="BY661" s="3" t="s">
        <v>3</v>
      </c>
      <c r="BZ661" s="3">
        <v>97</v>
      </c>
      <c r="CA661" s="3">
        <v>51</v>
      </c>
      <c r="CB661" s="3" t="s">
        <v>3</v>
      </c>
      <c r="CE661" s="3">
        <v>1566</v>
      </c>
      <c r="CF661" s="3">
        <v>0</v>
      </c>
      <c r="CG661" s="3">
        <v>0</v>
      </c>
      <c r="CM661" s="3">
        <v>0</v>
      </c>
      <c r="CN661" s="3" t="s">
        <v>1356</v>
      </c>
      <c r="CO661" s="3">
        <v>0</v>
      </c>
      <c r="CP661" s="3">
        <f t="shared" si="694"/>
        <v>3159.29</v>
      </c>
      <c r="CQ661" s="3">
        <f t="shared" si="695"/>
        <v>8130.39</v>
      </c>
      <c r="CR661" s="3">
        <f>(ROUND((ROUND((((ET661*1.2))*AV661*1),2)*BB661),2)+ROUND((ROUND(((AE661-((EU661*1.2)))*AV661*1),2)*BS661),2))</f>
        <v>1919.31</v>
      </c>
      <c r="CS661" s="3">
        <f>(ROUND((ROUND((((EU661*1.2))*AV661*1),2)*BS661),2)+ROUND((ROUND(((AE661-((EU661*1.2)))*AV661*1),2)*BS661),2))</f>
        <v>741</v>
      </c>
      <c r="CT661" s="3">
        <f t="shared" si="696"/>
        <v>21543.73</v>
      </c>
      <c r="CU661" s="3">
        <f t="shared" si="697"/>
        <v>0</v>
      </c>
      <c r="CV661" s="3">
        <f t="shared" si="698"/>
        <v>31.033079999999995</v>
      </c>
      <c r="CW661" s="3">
        <f t="shared" si="699"/>
        <v>0</v>
      </c>
      <c r="CX661" s="3">
        <f t="shared" si="700"/>
        <v>0</v>
      </c>
      <c r="CY661" s="3">
        <f>(ROUND((((S661+ROUND((ROUND((((EU661*1.2))*AV661*1),2)*BS661),2))*AT661)/100),2)+ROUND(((ROUND((ROUND(((AE661-((EU661*1.2)))*AV661*1),2)*BS661),2)*AT661)/100),2))</f>
        <v>2808.4</v>
      </c>
      <c r="CZ661" s="3">
        <f>(ROUND((((S661+ROUND((ROUND((((EU661*1.2))*AV661*1),2)*BS661),2))*AU661)/100),2)+ROUND(((ROUND((ROUND(((AE661-((EU661*1.2)))*AV661*1),2)*BS661),2)*AU661)/100),2))</f>
        <v>1476.58</v>
      </c>
      <c r="DB661" s="3">
        <v>190</v>
      </c>
      <c r="DC661" s="3" t="s">
        <v>3</v>
      </c>
      <c r="DD661" s="3" t="s">
        <v>82</v>
      </c>
      <c r="DE661" s="3" t="s">
        <v>83</v>
      </c>
      <c r="DF661" s="3" t="s">
        <v>83</v>
      </c>
      <c r="DG661" s="3" t="s">
        <v>83</v>
      </c>
      <c r="DH661" s="3" t="s">
        <v>3</v>
      </c>
      <c r="DI661" s="3" t="s">
        <v>83</v>
      </c>
      <c r="DJ661" s="3" t="s">
        <v>83</v>
      </c>
      <c r="DK661" s="3" t="s">
        <v>3</v>
      </c>
      <c r="DL661" s="3" t="s">
        <v>3</v>
      </c>
      <c r="DM661" s="3" t="s">
        <v>3</v>
      </c>
      <c r="DN661" s="3">
        <v>0</v>
      </c>
      <c r="DO661" s="3">
        <v>0</v>
      </c>
      <c r="DP661" s="3">
        <v>1</v>
      </c>
      <c r="DQ661" s="3">
        <v>1</v>
      </c>
      <c r="DU661" s="3">
        <v>1003</v>
      </c>
      <c r="DV661" s="3" t="s">
        <v>100</v>
      </c>
      <c r="DW661" s="3" t="s">
        <v>100</v>
      </c>
      <c r="DX661" s="3">
        <v>100</v>
      </c>
      <c r="DZ661" s="3" t="s">
        <v>3</v>
      </c>
      <c r="EA661" s="3" t="s">
        <v>3</v>
      </c>
      <c r="EB661" s="3" t="s">
        <v>3</v>
      </c>
      <c r="EC661" s="3" t="s">
        <v>3</v>
      </c>
      <c r="EE661" s="3">
        <v>55393971</v>
      </c>
      <c r="EF661" s="3">
        <v>40</v>
      </c>
      <c r="EG661" s="3" t="s">
        <v>31</v>
      </c>
      <c r="EH661" s="3">
        <v>0</v>
      </c>
      <c r="EI661" s="3" t="s">
        <v>3</v>
      </c>
      <c r="EJ661" s="3">
        <v>2</v>
      </c>
      <c r="EK661" s="3">
        <v>67</v>
      </c>
      <c r="EL661" s="3" t="s">
        <v>48</v>
      </c>
      <c r="EM661" s="3" t="s">
        <v>49</v>
      </c>
      <c r="EO661" s="3" t="s">
        <v>87</v>
      </c>
      <c r="EQ661" s="3">
        <v>131072</v>
      </c>
      <c r="ER661" s="3">
        <v>2089.61</v>
      </c>
      <c r="ES661" s="3">
        <v>1690.31</v>
      </c>
      <c r="ET661" s="3">
        <v>95</v>
      </c>
      <c r="EU661" s="3">
        <v>10.47</v>
      </c>
      <c r="EV661" s="3">
        <v>304.3</v>
      </c>
      <c r="EW661" s="3">
        <v>24.7</v>
      </c>
      <c r="EX661" s="3">
        <v>0</v>
      </c>
      <c r="EY661" s="3">
        <v>0</v>
      </c>
      <c r="FQ661" s="3">
        <v>0</v>
      </c>
      <c r="FR661" s="3">
        <v>0</v>
      </c>
      <c r="FS661" s="3">
        <v>0</v>
      </c>
      <c r="FX661" s="3">
        <v>97</v>
      </c>
      <c r="FY661" s="3">
        <v>51</v>
      </c>
      <c r="GA661" s="3" t="s">
        <v>3</v>
      </c>
      <c r="GD661" s="3">
        <v>1</v>
      </c>
      <c r="GF661" s="3">
        <v>292085533</v>
      </c>
      <c r="GG661" s="3">
        <v>2</v>
      </c>
      <c r="GH661" s="3">
        <v>1</v>
      </c>
      <c r="GI661" s="3">
        <v>2</v>
      </c>
      <c r="GJ661" s="3">
        <v>0</v>
      </c>
      <c r="GK661" s="3">
        <v>0</v>
      </c>
      <c r="GL661" s="3">
        <f t="shared" si="701"/>
        <v>0</v>
      </c>
      <c r="GM661" s="3">
        <f t="shared" si="702"/>
        <v>6457.68</v>
      </c>
      <c r="GN661" s="3">
        <f t="shared" si="703"/>
        <v>0</v>
      </c>
      <c r="GO661" s="3">
        <f t="shared" si="704"/>
        <v>6457.68</v>
      </c>
      <c r="GP661" s="3">
        <f t="shared" si="705"/>
        <v>0</v>
      </c>
      <c r="GR661" s="3">
        <v>0</v>
      </c>
      <c r="GS661" s="3">
        <v>3</v>
      </c>
      <c r="GT661" s="3">
        <v>0</v>
      </c>
      <c r="GU661" s="3" t="s">
        <v>3</v>
      </c>
      <c r="GV661" s="3">
        <f t="shared" si="706"/>
        <v>0</v>
      </c>
      <c r="GW661" s="3">
        <v>1</v>
      </c>
      <c r="GX661" s="3">
        <f t="shared" si="707"/>
        <v>0</v>
      </c>
      <c r="HA661" s="3">
        <v>0</v>
      </c>
      <c r="HB661" s="3">
        <v>0</v>
      </c>
      <c r="HC661" s="3">
        <f t="shared" si="708"/>
        <v>0</v>
      </c>
      <c r="HE661" s="3" t="s">
        <v>3</v>
      </c>
      <c r="HF661" s="3" t="s">
        <v>3</v>
      </c>
      <c r="HM661" s="3" t="s">
        <v>3</v>
      </c>
      <c r="HN661" s="3" t="s">
        <v>3</v>
      </c>
      <c r="HO661" s="3" t="s">
        <v>3</v>
      </c>
      <c r="HP661" s="3" t="s">
        <v>3</v>
      </c>
      <c r="HQ661" s="3" t="s">
        <v>3</v>
      </c>
      <c r="HS661" s="3">
        <v>0</v>
      </c>
      <c r="IK661" s="3">
        <v>0</v>
      </c>
    </row>
    <row r="662" spans="1:255" x14ac:dyDescent="0.25">
      <c r="A662" s="2">
        <v>18</v>
      </c>
      <c r="B662" s="2">
        <v>1</v>
      </c>
      <c r="C662" s="2">
        <v>732</v>
      </c>
      <c r="D662" s="2"/>
      <c r="E662" s="2" t="s">
        <v>699</v>
      </c>
      <c r="F662" s="2" t="s">
        <v>700</v>
      </c>
      <c r="G662" s="2" t="s">
        <v>701</v>
      </c>
      <c r="H662" s="2" t="s">
        <v>543</v>
      </c>
      <c r="I662" s="2">
        <f>I660*J662</f>
        <v>10.3</v>
      </c>
      <c r="J662" s="2">
        <v>103</v>
      </c>
      <c r="K662" s="2">
        <v>103</v>
      </c>
      <c r="L662" s="2"/>
      <c r="M662" s="2"/>
      <c r="N662" s="2"/>
      <c r="O662" s="2">
        <f t="shared" si="684"/>
        <v>503.26</v>
      </c>
      <c r="P662" s="2">
        <f t="shared" si="685"/>
        <v>503.26</v>
      </c>
      <c r="Q662" s="2">
        <f>(ROUND((ROUND(((ET662)*AV662*I662),2)*BB662),2)+ROUND((ROUND(((AE662-(EU662))*AV662*I662),2)*BS662),2))</f>
        <v>0</v>
      </c>
      <c r="R662" s="2">
        <f>(ROUND((ROUND(((EU662)*AV662*I662),2)*BS662),2)+ROUND((ROUND(((AE662-(EU662))*AV662*I662),2)*BS662),2))</f>
        <v>0</v>
      </c>
      <c r="S662" s="2">
        <f t="shared" si="686"/>
        <v>0</v>
      </c>
      <c r="T662" s="2">
        <f t="shared" si="687"/>
        <v>0</v>
      </c>
      <c r="U662" s="2">
        <f t="shared" si="688"/>
        <v>0</v>
      </c>
      <c r="V662" s="2">
        <f t="shared" si="689"/>
        <v>0</v>
      </c>
      <c r="W662" s="2">
        <f t="shared" si="690"/>
        <v>0</v>
      </c>
      <c r="X662" s="2">
        <f>(ROUND((((S662+ROUND((ROUND(((EU662)*AV662*I662),2)*BS662),2))*AT662)/100),2)+ROUND(((ROUND((ROUND(((AE662-(EU662))*AV662*I662),2)*BS662),2)*AT662)/100),2))</f>
        <v>0</v>
      </c>
      <c r="Y662" s="2">
        <f>(ROUND((((S662+ROUND((ROUND(((EU662)*AV662*I662),2)*BS662),2))*AU662)/100),2)+ROUND(((ROUND((ROUND(((AE662-(EU662))*AV662*I662),2)*BS662),2)*AU662)/100),2))</f>
        <v>0</v>
      </c>
      <c r="Z662" s="2"/>
      <c r="AA662" s="2">
        <v>55944368</v>
      </c>
      <c r="AB662" s="2">
        <f t="shared" si="691"/>
        <v>48.86</v>
      </c>
      <c r="AC662" s="2">
        <f>ROUND((ES662),6)</f>
        <v>48.86</v>
      </c>
      <c r="AD662" s="2">
        <f>ROUND((((ET662)-(EU662))+AE662),6)</f>
        <v>0</v>
      </c>
      <c r="AE662" s="2">
        <f>ROUND((EU662),6)</f>
        <v>0</v>
      </c>
      <c r="AF662" s="2">
        <f>ROUND((EV662),6)</f>
        <v>0</v>
      </c>
      <c r="AG662" s="2">
        <f t="shared" si="692"/>
        <v>0</v>
      </c>
      <c r="AH662" s="2">
        <f>(EW662)</f>
        <v>0</v>
      </c>
      <c r="AI662" s="2">
        <f>(EX662)</f>
        <v>0</v>
      </c>
      <c r="AJ662" s="2">
        <f t="shared" si="693"/>
        <v>0</v>
      </c>
      <c r="AK662" s="2">
        <v>48.86</v>
      </c>
      <c r="AL662" s="2">
        <v>48.86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97</v>
      </c>
      <c r="AU662" s="2">
        <v>51</v>
      </c>
      <c r="AV662" s="2">
        <v>1</v>
      </c>
      <c r="AW662" s="2">
        <v>1</v>
      </c>
      <c r="AX662" s="2"/>
      <c r="AY662" s="2"/>
      <c r="AZ662" s="2">
        <v>1</v>
      </c>
      <c r="BA662" s="2">
        <v>1</v>
      </c>
      <c r="BB662" s="2">
        <v>1</v>
      </c>
      <c r="BC662" s="2">
        <v>1</v>
      </c>
      <c r="BD662" s="2" t="s">
        <v>3</v>
      </c>
      <c r="BE662" s="2" t="s">
        <v>3</v>
      </c>
      <c r="BF662" s="2" t="s">
        <v>3</v>
      </c>
      <c r="BG662" s="2" t="s">
        <v>3</v>
      </c>
      <c r="BH662" s="2">
        <v>3</v>
      </c>
      <c r="BI662" s="2">
        <v>2</v>
      </c>
      <c r="BJ662" s="2" t="s">
        <v>702</v>
      </c>
      <c r="BK662" s="2"/>
      <c r="BL662" s="2"/>
      <c r="BM662" s="2">
        <v>67</v>
      </c>
      <c r="BN662" s="2">
        <v>0</v>
      </c>
      <c r="BO662" s="2" t="s">
        <v>3</v>
      </c>
      <c r="BP662" s="2">
        <v>0</v>
      </c>
      <c r="BQ662" s="2">
        <v>40</v>
      </c>
      <c r="BR662" s="2">
        <v>0</v>
      </c>
      <c r="BS662" s="2">
        <v>1</v>
      </c>
      <c r="BT662" s="2">
        <v>1</v>
      </c>
      <c r="BU662" s="2">
        <v>1</v>
      </c>
      <c r="BV662" s="2">
        <v>1</v>
      </c>
      <c r="BW662" s="2">
        <v>1</v>
      </c>
      <c r="BX662" s="2">
        <v>1</v>
      </c>
      <c r="BY662" s="2" t="s">
        <v>3</v>
      </c>
      <c r="BZ662" s="2">
        <v>97</v>
      </c>
      <c r="CA662" s="2">
        <v>51</v>
      </c>
      <c r="CB662" s="2" t="s">
        <v>3</v>
      </c>
      <c r="CC662" s="2"/>
      <c r="CD662" s="2"/>
      <c r="CE662" s="2">
        <v>1566</v>
      </c>
      <c r="CF662" s="2">
        <v>0</v>
      </c>
      <c r="CG662" s="2">
        <v>0</v>
      </c>
      <c r="CH662" s="2"/>
      <c r="CI662" s="2"/>
      <c r="CJ662" s="2"/>
      <c r="CK662" s="2"/>
      <c r="CL662" s="2"/>
      <c r="CM662" s="2">
        <v>0</v>
      </c>
      <c r="CN662" s="2" t="s">
        <v>3</v>
      </c>
      <c r="CO662" s="2">
        <v>0</v>
      </c>
      <c r="CP662" s="2">
        <f t="shared" si="694"/>
        <v>503.26</v>
      </c>
      <c r="CQ662" s="2">
        <f t="shared" si="695"/>
        <v>48.86</v>
      </c>
      <c r="CR662" s="2">
        <f>(ROUND((ROUND(((ET662)*AV662*1),2)*BB662),2)+ROUND((ROUND(((AE662-(EU662))*AV662*1),2)*BS662),2))</f>
        <v>0</v>
      </c>
      <c r="CS662" s="2">
        <f>(ROUND((ROUND(((EU662)*AV662*1),2)*BS662),2)+ROUND((ROUND(((AE662-(EU662))*AV662*1),2)*BS662),2))</f>
        <v>0</v>
      </c>
      <c r="CT662" s="2">
        <f t="shared" si="696"/>
        <v>0</v>
      </c>
      <c r="CU662" s="2">
        <f t="shared" si="697"/>
        <v>0</v>
      </c>
      <c r="CV662" s="2">
        <f t="shared" si="698"/>
        <v>0</v>
      </c>
      <c r="CW662" s="2">
        <f t="shared" si="699"/>
        <v>0</v>
      </c>
      <c r="CX662" s="2">
        <f t="shared" si="700"/>
        <v>0</v>
      </c>
      <c r="CY662" s="2">
        <f>(ROUND((((S662+ROUND((ROUND(((EU662)*AV662*1),2)*BS662),2))*AT662)/100),2)+ROUND(((ROUND((ROUND(((AE662-(EU662))*AV662*1),2)*BS662),2)*AT662)/100),2))</f>
        <v>0</v>
      </c>
      <c r="CZ662" s="2">
        <f>(ROUND((((S662+ROUND((ROUND(((EU662)*AV662*1),2)*BS662),2))*AU662)/100),2)+ROUND(((ROUND((ROUND(((AE662-(EU662))*AV662*1),2)*BS662),2)*AU662)/100),2))</f>
        <v>0</v>
      </c>
      <c r="DA662" s="2"/>
      <c r="DB662" s="2"/>
      <c r="DC662" s="2" t="s">
        <v>3</v>
      </c>
      <c r="DD662" s="2" t="s">
        <v>3</v>
      </c>
      <c r="DE662" s="2" t="s">
        <v>3</v>
      </c>
      <c r="DF662" s="2" t="s">
        <v>3</v>
      </c>
      <c r="DG662" s="2" t="s">
        <v>3</v>
      </c>
      <c r="DH662" s="2" t="s">
        <v>3</v>
      </c>
      <c r="DI662" s="2" t="s">
        <v>3</v>
      </c>
      <c r="DJ662" s="2" t="s">
        <v>3</v>
      </c>
      <c r="DK662" s="2" t="s">
        <v>3</v>
      </c>
      <c r="DL662" s="2" t="s">
        <v>3</v>
      </c>
      <c r="DM662" s="2" t="s">
        <v>3</v>
      </c>
      <c r="DN662" s="2">
        <v>0</v>
      </c>
      <c r="DO662" s="2">
        <v>0</v>
      </c>
      <c r="DP662" s="2">
        <v>1</v>
      </c>
      <c r="DQ662" s="2">
        <v>1</v>
      </c>
      <c r="DR662" s="2"/>
      <c r="DS662" s="2"/>
      <c r="DT662" s="2"/>
      <c r="DU662" s="2">
        <v>1003</v>
      </c>
      <c r="DV662" s="2" t="s">
        <v>543</v>
      </c>
      <c r="DW662" s="2" t="s">
        <v>543</v>
      </c>
      <c r="DX662" s="2">
        <v>1</v>
      </c>
      <c r="DY662" s="2"/>
      <c r="DZ662" s="2" t="s">
        <v>3</v>
      </c>
      <c r="EA662" s="2" t="s">
        <v>3</v>
      </c>
      <c r="EB662" s="2" t="s">
        <v>3</v>
      </c>
      <c r="EC662" s="2" t="s">
        <v>3</v>
      </c>
      <c r="ED662" s="2"/>
      <c r="EE662" s="2">
        <v>55393971</v>
      </c>
      <c r="EF662" s="2">
        <v>40</v>
      </c>
      <c r="EG662" s="2" t="s">
        <v>31</v>
      </c>
      <c r="EH662" s="2">
        <v>0</v>
      </c>
      <c r="EI662" s="2" t="s">
        <v>3</v>
      </c>
      <c r="EJ662" s="2">
        <v>2</v>
      </c>
      <c r="EK662" s="2">
        <v>67</v>
      </c>
      <c r="EL662" s="2" t="s">
        <v>48</v>
      </c>
      <c r="EM662" s="2" t="s">
        <v>49</v>
      </c>
      <c r="EN662" s="2"/>
      <c r="EO662" s="2" t="s">
        <v>3</v>
      </c>
      <c r="EP662" s="2"/>
      <c r="EQ662" s="2">
        <v>0</v>
      </c>
      <c r="ER662" s="2">
        <v>48.86</v>
      </c>
      <c r="ES662" s="2">
        <v>48.86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>
        <v>0</v>
      </c>
      <c r="FR662" s="2">
        <v>0</v>
      </c>
      <c r="FS662" s="2">
        <v>0</v>
      </c>
      <c r="FT662" s="2"/>
      <c r="FU662" s="2"/>
      <c r="FV662" s="2"/>
      <c r="FW662" s="2"/>
      <c r="FX662" s="2">
        <v>97</v>
      </c>
      <c r="FY662" s="2">
        <v>51</v>
      </c>
      <c r="FZ662" s="2"/>
      <c r="GA662" s="2" t="s">
        <v>3</v>
      </c>
      <c r="GB662" s="2"/>
      <c r="GC662" s="2"/>
      <c r="GD662" s="2">
        <v>1</v>
      </c>
      <c r="GE662" s="2"/>
      <c r="GF662" s="2">
        <v>-1365621649</v>
      </c>
      <c r="GG662" s="2">
        <v>2</v>
      </c>
      <c r="GH662" s="2">
        <v>1</v>
      </c>
      <c r="GI662" s="2">
        <v>-2</v>
      </c>
      <c r="GJ662" s="2">
        <v>0</v>
      </c>
      <c r="GK662" s="2">
        <v>0</v>
      </c>
      <c r="GL662" s="2">
        <f t="shared" si="701"/>
        <v>0</v>
      </c>
      <c r="GM662" s="2">
        <f t="shared" si="702"/>
        <v>503.26</v>
      </c>
      <c r="GN662" s="2">
        <f t="shared" si="703"/>
        <v>0</v>
      </c>
      <c r="GO662" s="2">
        <f t="shared" si="704"/>
        <v>503.26</v>
      </c>
      <c r="GP662" s="2">
        <f t="shared" si="705"/>
        <v>0</v>
      </c>
      <c r="GQ662" s="2"/>
      <c r="GR662" s="2">
        <v>0</v>
      </c>
      <c r="GS662" s="2">
        <v>3</v>
      </c>
      <c r="GT662" s="2">
        <v>0</v>
      </c>
      <c r="GU662" s="2" t="s">
        <v>3</v>
      </c>
      <c r="GV662" s="2">
        <f t="shared" si="706"/>
        <v>0</v>
      </c>
      <c r="GW662" s="2">
        <v>1</v>
      </c>
      <c r="GX662" s="2">
        <f t="shared" si="707"/>
        <v>0</v>
      </c>
      <c r="GY662" s="2"/>
      <c r="GZ662" s="2"/>
      <c r="HA662" s="2">
        <v>0</v>
      </c>
      <c r="HB662" s="2">
        <v>0</v>
      </c>
      <c r="HC662" s="2">
        <f t="shared" si="708"/>
        <v>0</v>
      </c>
      <c r="HD662" s="2"/>
      <c r="HE662" s="2" t="s">
        <v>3</v>
      </c>
      <c r="HF662" s="2" t="s">
        <v>3</v>
      </c>
      <c r="HG662" s="2"/>
      <c r="HH662" s="2"/>
      <c r="HI662" s="2"/>
      <c r="HJ662" s="2"/>
      <c r="HK662" s="2"/>
      <c r="HL662" s="2"/>
      <c r="HM662" s="2" t="s">
        <v>3</v>
      </c>
      <c r="HN662" s="2" t="s">
        <v>3</v>
      </c>
      <c r="HO662" s="2" t="s">
        <v>3</v>
      </c>
      <c r="HP662" s="2" t="s">
        <v>3</v>
      </c>
      <c r="HQ662" s="2" t="s">
        <v>3</v>
      </c>
      <c r="HR662" s="2"/>
      <c r="HS662" s="2">
        <v>0</v>
      </c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>
        <v>0</v>
      </c>
      <c r="IL662" s="2"/>
      <c r="IM662" s="2"/>
      <c r="IN662" s="2"/>
      <c r="IO662" s="2"/>
      <c r="IP662" s="2"/>
      <c r="IQ662" s="2"/>
      <c r="IR662" s="2"/>
      <c r="IS662" s="2"/>
      <c r="IT662" s="2"/>
      <c r="IU662" s="2"/>
    </row>
    <row r="663" spans="1:255" x14ac:dyDescent="0.25">
      <c r="A663" s="3">
        <v>18</v>
      </c>
      <c r="B663" s="3">
        <v>1</v>
      </c>
      <c r="C663" s="3">
        <v>743</v>
      </c>
      <c r="E663" s="3" t="s">
        <v>699</v>
      </c>
      <c r="F663" s="3" t="s">
        <v>700</v>
      </c>
      <c r="G663" s="3" t="s">
        <v>701</v>
      </c>
      <c r="H663" s="3" t="s">
        <v>543</v>
      </c>
      <c r="I663" s="3">
        <f>I661*J663</f>
        <v>10.3</v>
      </c>
      <c r="J663" s="3">
        <v>103</v>
      </c>
      <c r="K663" s="3">
        <v>103</v>
      </c>
      <c r="O663" s="3">
        <f t="shared" si="684"/>
        <v>2345.19</v>
      </c>
      <c r="P663" s="3">
        <f t="shared" si="685"/>
        <v>2345.19</v>
      </c>
      <c r="Q663" s="3">
        <f>(ROUND((ROUND(((ET663)*AV663*I663),2)*BB663),2)+ROUND((ROUND(((AE663-(EU663))*AV663*I663),2)*BS663),2))</f>
        <v>0</v>
      </c>
      <c r="R663" s="3">
        <f>(ROUND((ROUND(((EU663)*AV663*I663),2)*BS663),2)+ROUND((ROUND(((AE663-(EU663))*AV663*I663),2)*BS663),2))</f>
        <v>0</v>
      </c>
      <c r="S663" s="3">
        <f t="shared" si="686"/>
        <v>0</v>
      </c>
      <c r="T663" s="3">
        <f t="shared" si="687"/>
        <v>0</v>
      </c>
      <c r="U663" s="3">
        <f t="shared" si="688"/>
        <v>0</v>
      </c>
      <c r="V663" s="3">
        <f t="shared" si="689"/>
        <v>0</v>
      </c>
      <c r="W663" s="3">
        <f t="shared" si="690"/>
        <v>0</v>
      </c>
      <c r="X663" s="3">
        <f>(ROUND((((S663+ROUND((ROUND(((EU663)*AV663*I663),2)*BS663),2))*AT663)/100),2)+ROUND(((ROUND((ROUND(((AE663-(EU663))*AV663*I663),2)*BS663),2)*AT663)/100),2))</f>
        <v>0</v>
      </c>
      <c r="Y663" s="3">
        <f>(ROUND((((S663+ROUND((ROUND(((EU663)*AV663*I663),2)*BS663),2))*AU663)/100),2)+ROUND(((ROUND((ROUND(((AE663-(EU663))*AV663*I663),2)*BS663),2)*AU663)/100),2))</f>
        <v>0</v>
      </c>
      <c r="AA663" s="3">
        <v>55944370</v>
      </c>
      <c r="AB663" s="3">
        <f t="shared" si="691"/>
        <v>48.86</v>
      </c>
      <c r="AC663" s="3">
        <f>ROUND((ES663),6)</f>
        <v>48.86</v>
      </c>
      <c r="AD663" s="3">
        <f>ROUND((((ET663)-(EU663))+AE663),6)</f>
        <v>0</v>
      </c>
      <c r="AE663" s="3">
        <f>ROUND((EU663),6)</f>
        <v>0</v>
      </c>
      <c r="AF663" s="3">
        <f>ROUND((EV663),6)</f>
        <v>0</v>
      </c>
      <c r="AG663" s="3">
        <f t="shared" si="692"/>
        <v>0</v>
      </c>
      <c r="AH663" s="3">
        <f>(EW663)</f>
        <v>0</v>
      </c>
      <c r="AI663" s="3">
        <f>(EX663)</f>
        <v>0</v>
      </c>
      <c r="AJ663" s="3">
        <f t="shared" si="693"/>
        <v>0</v>
      </c>
      <c r="AK663" s="3">
        <v>48.86</v>
      </c>
      <c r="AL663" s="3">
        <v>48.86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97</v>
      </c>
      <c r="AU663" s="3">
        <v>51</v>
      </c>
      <c r="AV663" s="3">
        <v>1</v>
      </c>
      <c r="AW663" s="3">
        <v>1</v>
      </c>
      <c r="AZ663" s="3">
        <v>1</v>
      </c>
      <c r="BA663" s="3">
        <v>1</v>
      </c>
      <c r="BB663" s="3">
        <v>1</v>
      </c>
      <c r="BC663" s="3">
        <v>4.66</v>
      </c>
      <c r="BD663" s="3" t="s">
        <v>3</v>
      </c>
      <c r="BE663" s="3" t="s">
        <v>3</v>
      </c>
      <c r="BF663" s="3" t="s">
        <v>3</v>
      </c>
      <c r="BG663" s="3" t="s">
        <v>3</v>
      </c>
      <c r="BH663" s="3">
        <v>3</v>
      </c>
      <c r="BI663" s="3">
        <v>2</v>
      </c>
      <c r="BJ663" s="3" t="s">
        <v>702</v>
      </c>
      <c r="BM663" s="3">
        <v>67</v>
      </c>
      <c r="BN663" s="3">
        <v>0</v>
      </c>
      <c r="BO663" s="3" t="s">
        <v>700</v>
      </c>
      <c r="BP663" s="3">
        <v>1</v>
      </c>
      <c r="BQ663" s="3">
        <v>40</v>
      </c>
      <c r="BR663" s="3">
        <v>0</v>
      </c>
      <c r="BS663" s="3">
        <v>1</v>
      </c>
      <c r="BT663" s="3">
        <v>1</v>
      </c>
      <c r="BU663" s="3">
        <v>1</v>
      </c>
      <c r="BV663" s="3">
        <v>1</v>
      </c>
      <c r="BW663" s="3">
        <v>1</v>
      </c>
      <c r="BX663" s="3">
        <v>1</v>
      </c>
      <c r="BY663" s="3" t="s">
        <v>3</v>
      </c>
      <c r="BZ663" s="3">
        <v>97</v>
      </c>
      <c r="CA663" s="3">
        <v>51</v>
      </c>
      <c r="CB663" s="3" t="s">
        <v>3</v>
      </c>
      <c r="CE663" s="3">
        <v>1566</v>
      </c>
      <c r="CF663" s="3">
        <v>0</v>
      </c>
      <c r="CG663" s="3">
        <v>0</v>
      </c>
      <c r="CM663" s="3">
        <v>0</v>
      </c>
      <c r="CN663" s="3" t="s">
        <v>3</v>
      </c>
      <c r="CO663" s="3">
        <v>0</v>
      </c>
      <c r="CP663" s="3">
        <f t="shared" si="694"/>
        <v>2345.19</v>
      </c>
      <c r="CQ663" s="3">
        <f t="shared" si="695"/>
        <v>227.69</v>
      </c>
      <c r="CR663" s="3">
        <f>(ROUND((ROUND(((ET663)*AV663*1),2)*BB663),2)+ROUND((ROUND(((AE663-(EU663))*AV663*1),2)*BS663),2))</f>
        <v>0</v>
      </c>
      <c r="CS663" s="3">
        <f>(ROUND((ROUND(((EU663)*AV663*1),2)*BS663),2)+ROUND((ROUND(((AE663-(EU663))*AV663*1),2)*BS663),2))</f>
        <v>0</v>
      </c>
      <c r="CT663" s="3">
        <f t="shared" si="696"/>
        <v>0</v>
      </c>
      <c r="CU663" s="3">
        <f t="shared" si="697"/>
        <v>0</v>
      </c>
      <c r="CV663" s="3">
        <f t="shared" si="698"/>
        <v>0</v>
      </c>
      <c r="CW663" s="3">
        <f t="shared" si="699"/>
        <v>0</v>
      </c>
      <c r="CX663" s="3">
        <f t="shared" si="700"/>
        <v>0</v>
      </c>
      <c r="CY663" s="3">
        <f>(ROUND((((S663+ROUND((ROUND(((EU663)*AV663*1),2)*BS663),2))*AT663)/100),2)+ROUND(((ROUND((ROUND(((AE663-(EU663))*AV663*1),2)*BS663),2)*AT663)/100),2))</f>
        <v>0</v>
      </c>
      <c r="CZ663" s="3">
        <f>(ROUND((((S663+ROUND((ROUND(((EU663)*AV663*1),2)*BS663),2))*AU663)/100),2)+ROUND(((ROUND((ROUND(((AE663-(EU663))*AV663*1),2)*BS663),2)*AU663)/100),2))</f>
        <v>0</v>
      </c>
      <c r="DC663" s="3" t="s">
        <v>3</v>
      </c>
      <c r="DD663" s="3" t="s">
        <v>3</v>
      </c>
      <c r="DE663" s="3" t="s">
        <v>3</v>
      </c>
      <c r="DF663" s="3" t="s">
        <v>3</v>
      </c>
      <c r="DG663" s="3" t="s">
        <v>3</v>
      </c>
      <c r="DH663" s="3" t="s">
        <v>3</v>
      </c>
      <c r="DI663" s="3" t="s">
        <v>3</v>
      </c>
      <c r="DJ663" s="3" t="s">
        <v>3</v>
      </c>
      <c r="DK663" s="3" t="s">
        <v>3</v>
      </c>
      <c r="DL663" s="3" t="s">
        <v>3</v>
      </c>
      <c r="DM663" s="3" t="s">
        <v>3</v>
      </c>
      <c r="DN663" s="3">
        <v>0</v>
      </c>
      <c r="DO663" s="3">
        <v>0</v>
      </c>
      <c r="DP663" s="3">
        <v>1</v>
      </c>
      <c r="DQ663" s="3">
        <v>1</v>
      </c>
      <c r="DU663" s="3">
        <v>1003</v>
      </c>
      <c r="DV663" s="3" t="s">
        <v>543</v>
      </c>
      <c r="DW663" s="3" t="s">
        <v>543</v>
      </c>
      <c r="DX663" s="3">
        <v>1</v>
      </c>
      <c r="DZ663" s="3" t="s">
        <v>3</v>
      </c>
      <c r="EA663" s="3" t="s">
        <v>3</v>
      </c>
      <c r="EB663" s="3" t="s">
        <v>3</v>
      </c>
      <c r="EC663" s="3" t="s">
        <v>3</v>
      </c>
      <c r="EE663" s="3">
        <v>55393971</v>
      </c>
      <c r="EF663" s="3">
        <v>40</v>
      </c>
      <c r="EG663" s="3" t="s">
        <v>31</v>
      </c>
      <c r="EH663" s="3">
        <v>0</v>
      </c>
      <c r="EI663" s="3" t="s">
        <v>3</v>
      </c>
      <c r="EJ663" s="3">
        <v>2</v>
      </c>
      <c r="EK663" s="3">
        <v>67</v>
      </c>
      <c r="EL663" s="3" t="s">
        <v>48</v>
      </c>
      <c r="EM663" s="3" t="s">
        <v>49</v>
      </c>
      <c r="EO663" s="3" t="s">
        <v>3</v>
      </c>
      <c r="EQ663" s="3">
        <v>0</v>
      </c>
      <c r="ER663" s="3">
        <v>48.86</v>
      </c>
      <c r="ES663" s="3">
        <v>48.86</v>
      </c>
      <c r="ET663" s="3">
        <v>0</v>
      </c>
      <c r="EU663" s="3">
        <v>0</v>
      </c>
      <c r="EV663" s="3">
        <v>0</v>
      </c>
      <c r="EW663" s="3">
        <v>0</v>
      </c>
      <c r="EX663" s="3">
        <v>0</v>
      </c>
      <c r="FQ663" s="3">
        <v>0</v>
      </c>
      <c r="FR663" s="3">
        <v>0</v>
      </c>
      <c r="FS663" s="3">
        <v>0</v>
      </c>
      <c r="FX663" s="3">
        <v>97</v>
      </c>
      <c r="FY663" s="3">
        <v>51</v>
      </c>
      <c r="GA663" s="3" t="s">
        <v>3</v>
      </c>
      <c r="GD663" s="3">
        <v>1</v>
      </c>
      <c r="GF663" s="3">
        <v>-1365621649</v>
      </c>
      <c r="GG663" s="3">
        <v>2</v>
      </c>
      <c r="GH663" s="3">
        <v>1</v>
      </c>
      <c r="GI663" s="3">
        <v>2</v>
      </c>
      <c r="GJ663" s="3">
        <v>0</v>
      </c>
      <c r="GK663" s="3">
        <v>0</v>
      </c>
      <c r="GL663" s="3">
        <f t="shared" si="701"/>
        <v>0</v>
      </c>
      <c r="GM663" s="3">
        <f t="shared" si="702"/>
        <v>2345.19</v>
      </c>
      <c r="GN663" s="3">
        <f t="shared" si="703"/>
        <v>0</v>
      </c>
      <c r="GO663" s="3">
        <f t="shared" si="704"/>
        <v>2345.19</v>
      </c>
      <c r="GP663" s="3">
        <f t="shared" si="705"/>
        <v>0</v>
      </c>
      <c r="GR663" s="3">
        <v>0</v>
      </c>
      <c r="GS663" s="3">
        <v>3</v>
      </c>
      <c r="GT663" s="3">
        <v>0</v>
      </c>
      <c r="GU663" s="3" t="s">
        <v>3</v>
      </c>
      <c r="GV663" s="3">
        <f t="shared" si="706"/>
        <v>0</v>
      </c>
      <c r="GW663" s="3">
        <v>1</v>
      </c>
      <c r="GX663" s="3">
        <f t="shared" si="707"/>
        <v>0</v>
      </c>
      <c r="HA663" s="3">
        <v>0</v>
      </c>
      <c r="HB663" s="3">
        <v>0</v>
      </c>
      <c r="HC663" s="3">
        <f t="shared" si="708"/>
        <v>0</v>
      </c>
      <c r="HE663" s="3" t="s">
        <v>3</v>
      </c>
      <c r="HF663" s="3" t="s">
        <v>3</v>
      </c>
      <c r="HM663" s="3" t="s">
        <v>3</v>
      </c>
      <c r="HN663" s="3" t="s">
        <v>3</v>
      </c>
      <c r="HO663" s="3" t="s">
        <v>3</v>
      </c>
      <c r="HP663" s="3" t="s">
        <v>3</v>
      </c>
      <c r="HQ663" s="3" t="s">
        <v>3</v>
      </c>
      <c r="HS663" s="3">
        <v>0</v>
      </c>
      <c r="IK663" s="3">
        <v>0</v>
      </c>
    </row>
    <row r="664" spans="1:255" x14ac:dyDescent="0.25">
      <c r="A664" s="2">
        <v>17</v>
      </c>
      <c r="B664" s="2">
        <v>1</v>
      </c>
      <c r="C664" s="2">
        <f>ROW(SmtRes!A748)</f>
        <v>748</v>
      </c>
      <c r="D664" s="2">
        <f>ROW(EtalonRes!A950)</f>
        <v>950</v>
      </c>
      <c r="E664" s="2" t="s">
        <v>703</v>
      </c>
      <c r="F664" s="2" t="s">
        <v>138</v>
      </c>
      <c r="G664" s="2" t="s">
        <v>704</v>
      </c>
      <c r="H664" s="2" t="s">
        <v>100</v>
      </c>
      <c r="I664" s="2">
        <f>ROUND(16/100,9)</f>
        <v>0.16</v>
      </c>
      <c r="J664" s="2">
        <v>0</v>
      </c>
      <c r="K664" s="2">
        <f>ROUND(16/100,9)</f>
        <v>0.16</v>
      </c>
      <c r="L664" s="2"/>
      <c r="M664" s="2"/>
      <c r="N664" s="2"/>
      <c r="O664" s="2">
        <f t="shared" si="684"/>
        <v>399.82</v>
      </c>
      <c r="P664" s="2">
        <f t="shared" si="685"/>
        <v>295.13</v>
      </c>
      <c r="Q664" s="2">
        <f>(ROUND((ROUND((((ET664*1.2))*AV664*I664),2)*BB664),2)+ROUND((ROUND(((AE664-((EU664*1.2)))*AV664*I664),2)*BS664),2))</f>
        <v>5.92</v>
      </c>
      <c r="R664" s="2">
        <f>(ROUND((ROUND((((EU664*1.2))*AV664*I664),2)*BS664),2)+ROUND((ROUND(((AE664-((EU664*1.2)))*AV664*I664),2)*BS664),2))</f>
        <v>0.79</v>
      </c>
      <c r="S664" s="2">
        <f t="shared" si="686"/>
        <v>98.77</v>
      </c>
      <c r="T664" s="2">
        <f t="shared" si="687"/>
        <v>0</v>
      </c>
      <c r="U664" s="2">
        <f t="shared" si="688"/>
        <v>8.1756460799999999</v>
      </c>
      <c r="V664" s="2">
        <f t="shared" si="689"/>
        <v>0</v>
      </c>
      <c r="W664" s="2">
        <f t="shared" si="690"/>
        <v>0</v>
      </c>
      <c r="X664" s="2">
        <f>(ROUND((((S664+ROUND((ROUND((((EU664*1.2))*AV664*I664),2)*BS664),2))*AT664)/100),2)+ROUND(((ROUND((ROUND(((AE664-((EU664*1.2)))*AV664*I664),2)*BS664),2)*AT664)/100),2))</f>
        <v>96.57</v>
      </c>
      <c r="Y664" s="2">
        <f>(ROUND((((S664+ROUND((ROUND((((EU664*1.2))*AV664*I664),2)*BS664),2))*AU664)/100),2)+ROUND(((ROUND((ROUND(((AE664-((EU664*1.2)))*AV664*I664),2)*BS664),2)*AU664)/100),2))</f>
        <v>50.78</v>
      </c>
      <c r="Z664" s="2"/>
      <c r="AA664" s="2">
        <v>55944368</v>
      </c>
      <c r="AB664" s="2">
        <f t="shared" si="691"/>
        <v>2469.5740000000001</v>
      </c>
      <c r="AC664" s="2">
        <f>ROUND(((ES664*1)),6)</f>
        <v>1844.59</v>
      </c>
      <c r="AD664" s="2">
        <f>ROUND(((((ET664*1.2))-((EU664*1.2)))+AE664),6)</f>
        <v>35.363999999999997</v>
      </c>
      <c r="AE664" s="2">
        <f>ROUND(((EU664*1.2)),6)</f>
        <v>4.7279999999999998</v>
      </c>
      <c r="AF664" s="2">
        <f>ROUND(((EV664*1.2)),6)</f>
        <v>589.62</v>
      </c>
      <c r="AG664" s="2">
        <f t="shared" si="692"/>
        <v>0</v>
      </c>
      <c r="AH664" s="2">
        <f>((EW664*1.2))</f>
        <v>48.804000000000002</v>
      </c>
      <c r="AI664" s="2">
        <f>((EX664*1.2))</f>
        <v>0</v>
      </c>
      <c r="AJ664" s="2">
        <f t="shared" si="693"/>
        <v>0</v>
      </c>
      <c r="AK664" s="2">
        <v>2365.41</v>
      </c>
      <c r="AL664" s="2">
        <v>1844.59</v>
      </c>
      <c r="AM664" s="2">
        <v>29.47</v>
      </c>
      <c r="AN664" s="2">
        <v>3.94</v>
      </c>
      <c r="AO664" s="2">
        <v>491.35</v>
      </c>
      <c r="AP664" s="2">
        <v>0</v>
      </c>
      <c r="AQ664" s="2">
        <v>40.67</v>
      </c>
      <c r="AR664" s="2">
        <v>0</v>
      </c>
      <c r="AS664" s="2">
        <v>0</v>
      </c>
      <c r="AT664" s="2">
        <v>97</v>
      </c>
      <c r="AU664" s="2">
        <v>51</v>
      </c>
      <c r="AV664" s="2">
        <v>1.0469999999999999</v>
      </c>
      <c r="AW664" s="2">
        <v>1</v>
      </c>
      <c r="AX664" s="2"/>
      <c r="AY664" s="2"/>
      <c r="AZ664" s="2">
        <v>1</v>
      </c>
      <c r="BA664" s="2">
        <v>1</v>
      </c>
      <c r="BB664" s="2">
        <v>1</v>
      </c>
      <c r="BC664" s="2">
        <v>1</v>
      </c>
      <c r="BD664" s="2" t="s">
        <v>3</v>
      </c>
      <c r="BE664" s="2" t="s">
        <v>3</v>
      </c>
      <c r="BF664" s="2" t="s">
        <v>3</v>
      </c>
      <c r="BG664" s="2" t="s">
        <v>3</v>
      </c>
      <c r="BH664" s="2">
        <v>0</v>
      </c>
      <c r="BI664" s="2">
        <v>2</v>
      </c>
      <c r="BJ664" s="2" t="s">
        <v>140</v>
      </c>
      <c r="BK664" s="2"/>
      <c r="BL664" s="2"/>
      <c r="BM664" s="2">
        <v>67</v>
      </c>
      <c r="BN664" s="2">
        <v>0</v>
      </c>
      <c r="BO664" s="2" t="s">
        <v>138</v>
      </c>
      <c r="BP664" s="2">
        <v>1</v>
      </c>
      <c r="BQ664" s="2">
        <v>40</v>
      </c>
      <c r="BR664" s="2">
        <v>0</v>
      </c>
      <c r="BS664" s="2">
        <v>1</v>
      </c>
      <c r="BT664" s="2">
        <v>1</v>
      </c>
      <c r="BU664" s="2">
        <v>1</v>
      </c>
      <c r="BV664" s="2">
        <v>1</v>
      </c>
      <c r="BW664" s="2">
        <v>1</v>
      </c>
      <c r="BX664" s="2">
        <v>1</v>
      </c>
      <c r="BY664" s="2" t="s">
        <v>3</v>
      </c>
      <c r="BZ664" s="2">
        <v>97</v>
      </c>
      <c r="CA664" s="2">
        <v>51</v>
      </c>
      <c r="CB664" s="2" t="s">
        <v>3</v>
      </c>
      <c r="CC664" s="2"/>
      <c r="CD664" s="2"/>
      <c r="CE664" s="2">
        <v>1566</v>
      </c>
      <c r="CF664" s="2">
        <v>0</v>
      </c>
      <c r="CG664" s="2">
        <v>0</v>
      </c>
      <c r="CH664" s="2"/>
      <c r="CI664" s="2"/>
      <c r="CJ664" s="2"/>
      <c r="CK664" s="2"/>
      <c r="CL664" s="2"/>
      <c r="CM664" s="2">
        <v>0</v>
      </c>
      <c r="CN664" s="2" t="s">
        <v>1356</v>
      </c>
      <c r="CO664" s="2">
        <v>0</v>
      </c>
      <c r="CP664" s="2">
        <f t="shared" si="694"/>
        <v>399.82</v>
      </c>
      <c r="CQ664" s="2">
        <f t="shared" si="695"/>
        <v>1844.59</v>
      </c>
      <c r="CR664" s="2">
        <f>(ROUND((ROUND((((ET664*1.2))*AV664*1),2)*BB664),2)+ROUND((ROUND(((AE664-((EU664*1.2)))*AV664*1),2)*BS664),2))</f>
        <v>37.03</v>
      </c>
      <c r="CS664" s="2">
        <f>(ROUND((ROUND((((EU664*1.2))*AV664*1),2)*BS664),2)+ROUND((ROUND(((AE664-((EU664*1.2)))*AV664*1),2)*BS664),2))</f>
        <v>4.95</v>
      </c>
      <c r="CT664" s="2">
        <f t="shared" si="696"/>
        <v>617.33000000000004</v>
      </c>
      <c r="CU664" s="2">
        <f t="shared" si="697"/>
        <v>0</v>
      </c>
      <c r="CV664" s="2">
        <f t="shared" si="698"/>
        <v>51.097788000000001</v>
      </c>
      <c r="CW664" s="2">
        <f t="shared" si="699"/>
        <v>0</v>
      </c>
      <c r="CX664" s="2">
        <f t="shared" si="700"/>
        <v>0</v>
      </c>
      <c r="CY664" s="2">
        <f>(ROUND((((S664+ROUND((ROUND((((EU664*1.2))*AV664*1),2)*BS664),2))*AT664)/100),2)+ROUND(((ROUND((ROUND(((AE664-((EU664*1.2)))*AV664*1),2)*BS664),2)*AT664)/100),2))</f>
        <v>100.61</v>
      </c>
      <c r="CZ664" s="2">
        <f>(ROUND((((S664+ROUND((ROUND((((EU664*1.2))*AV664*1),2)*BS664),2))*AU664)/100),2)+ROUND(((ROUND((ROUND(((AE664-((EU664*1.2)))*AV664*1),2)*BS664),2)*AU664)/100),2))</f>
        <v>52.9</v>
      </c>
      <c r="DA664" s="2"/>
      <c r="DB664" s="2">
        <v>191</v>
      </c>
      <c r="DC664" s="2" t="s">
        <v>3</v>
      </c>
      <c r="DD664" s="2" t="s">
        <v>82</v>
      </c>
      <c r="DE664" s="2" t="s">
        <v>83</v>
      </c>
      <c r="DF664" s="2" t="s">
        <v>83</v>
      </c>
      <c r="DG664" s="2" t="s">
        <v>83</v>
      </c>
      <c r="DH664" s="2" t="s">
        <v>3</v>
      </c>
      <c r="DI664" s="2" t="s">
        <v>83</v>
      </c>
      <c r="DJ664" s="2" t="s">
        <v>83</v>
      </c>
      <c r="DK664" s="2" t="s">
        <v>3</v>
      </c>
      <c r="DL664" s="2" t="s">
        <v>3</v>
      </c>
      <c r="DM664" s="2" t="s">
        <v>3</v>
      </c>
      <c r="DN664" s="2">
        <v>0</v>
      </c>
      <c r="DO664" s="2">
        <v>0</v>
      </c>
      <c r="DP664" s="2">
        <v>1</v>
      </c>
      <c r="DQ664" s="2">
        <v>1</v>
      </c>
      <c r="DR664" s="2"/>
      <c r="DS664" s="2"/>
      <c r="DT664" s="2"/>
      <c r="DU664" s="2">
        <v>1003</v>
      </c>
      <c r="DV664" s="2" t="s">
        <v>100</v>
      </c>
      <c r="DW664" s="2" t="s">
        <v>100</v>
      </c>
      <c r="DX664" s="2">
        <v>100</v>
      </c>
      <c r="DY664" s="2"/>
      <c r="DZ664" s="2" t="s">
        <v>3</v>
      </c>
      <c r="EA664" s="2" t="s">
        <v>3</v>
      </c>
      <c r="EB664" s="2" t="s">
        <v>3</v>
      </c>
      <c r="EC664" s="2" t="s">
        <v>3</v>
      </c>
      <c r="ED664" s="2"/>
      <c r="EE664" s="2">
        <v>55393971</v>
      </c>
      <c r="EF664" s="2">
        <v>40</v>
      </c>
      <c r="EG664" s="2" t="s">
        <v>31</v>
      </c>
      <c r="EH664" s="2">
        <v>0</v>
      </c>
      <c r="EI664" s="2" t="s">
        <v>3</v>
      </c>
      <c r="EJ664" s="2">
        <v>2</v>
      </c>
      <c r="EK664" s="2">
        <v>67</v>
      </c>
      <c r="EL664" s="2" t="s">
        <v>48</v>
      </c>
      <c r="EM664" s="2" t="s">
        <v>49</v>
      </c>
      <c r="EN664" s="2"/>
      <c r="EO664" s="2" t="s">
        <v>87</v>
      </c>
      <c r="EP664" s="2"/>
      <c r="EQ664" s="2">
        <v>131072</v>
      </c>
      <c r="ER664" s="2">
        <v>2365.41</v>
      </c>
      <c r="ES664" s="2">
        <v>1844.59</v>
      </c>
      <c r="ET664" s="2">
        <v>29.47</v>
      </c>
      <c r="EU664" s="2">
        <v>3.94</v>
      </c>
      <c r="EV664" s="2">
        <v>491.35</v>
      </c>
      <c r="EW664" s="2">
        <v>40.67</v>
      </c>
      <c r="EX664" s="2">
        <v>0</v>
      </c>
      <c r="EY664" s="2">
        <v>0</v>
      </c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>
        <v>0</v>
      </c>
      <c r="FR664" s="2">
        <v>0</v>
      </c>
      <c r="FS664" s="2">
        <v>0</v>
      </c>
      <c r="FT664" s="2"/>
      <c r="FU664" s="2"/>
      <c r="FV664" s="2"/>
      <c r="FW664" s="2"/>
      <c r="FX664" s="2">
        <v>97</v>
      </c>
      <c r="FY664" s="2">
        <v>51</v>
      </c>
      <c r="FZ664" s="2"/>
      <c r="GA664" s="2" t="s">
        <v>3</v>
      </c>
      <c r="GB664" s="2"/>
      <c r="GC664" s="2"/>
      <c r="GD664" s="2">
        <v>1</v>
      </c>
      <c r="GE664" s="2"/>
      <c r="GF664" s="2">
        <v>404343313</v>
      </c>
      <c r="GG664" s="2">
        <v>2</v>
      </c>
      <c r="GH664" s="2">
        <v>1</v>
      </c>
      <c r="GI664" s="2">
        <v>2</v>
      </c>
      <c r="GJ664" s="2">
        <v>0</v>
      </c>
      <c r="GK664" s="2">
        <v>0</v>
      </c>
      <c r="GL664" s="2">
        <f t="shared" si="701"/>
        <v>0</v>
      </c>
      <c r="GM664" s="2">
        <f t="shared" si="702"/>
        <v>547.16999999999996</v>
      </c>
      <c r="GN664" s="2">
        <f t="shared" si="703"/>
        <v>0</v>
      </c>
      <c r="GO664" s="2">
        <f t="shared" si="704"/>
        <v>547.16999999999996</v>
      </c>
      <c r="GP664" s="2">
        <f t="shared" si="705"/>
        <v>0</v>
      </c>
      <c r="GQ664" s="2"/>
      <c r="GR664" s="2">
        <v>0</v>
      </c>
      <c r="GS664" s="2">
        <v>3</v>
      </c>
      <c r="GT664" s="2">
        <v>0</v>
      </c>
      <c r="GU664" s="2" t="s">
        <v>3</v>
      </c>
      <c r="GV664" s="2">
        <f t="shared" si="706"/>
        <v>0</v>
      </c>
      <c r="GW664" s="2">
        <v>1</v>
      </c>
      <c r="GX664" s="2">
        <f t="shared" si="707"/>
        <v>0</v>
      </c>
      <c r="GY664" s="2"/>
      <c r="GZ664" s="2"/>
      <c r="HA664" s="2">
        <v>0</v>
      </c>
      <c r="HB664" s="2">
        <v>0</v>
      </c>
      <c r="HC664" s="2">
        <f t="shared" si="708"/>
        <v>0</v>
      </c>
      <c r="HD664" s="2"/>
      <c r="HE664" s="2" t="s">
        <v>3</v>
      </c>
      <c r="HF664" s="2" t="s">
        <v>3</v>
      </c>
      <c r="HG664" s="2"/>
      <c r="HH664" s="2"/>
      <c r="HI664" s="2"/>
      <c r="HJ664" s="2"/>
      <c r="HK664" s="2"/>
      <c r="HL664" s="2"/>
      <c r="HM664" s="2" t="s">
        <v>3</v>
      </c>
      <c r="HN664" s="2" t="s">
        <v>3</v>
      </c>
      <c r="HO664" s="2" t="s">
        <v>3</v>
      </c>
      <c r="HP664" s="2" t="s">
        <v>3</v>
      </c>
      <c r="HQ664" s="2" t="s">
        <v>3</v>
      </c>
      <c r="HR664" s="2"/>
      <c r="HS664" s="2">
        <v>0</v>
      </c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>
        <v>0</v>
      </c>
      <c r="IL664" s="2"/>
      <c r="IM664" s="2"/>
      <c r="IN664" s="2"/>
      <c r="IO664" s="2"/>
      <c r="IP664" s="2"/>
      <c r="IQ664" s="2"/>
      <c r="IR664" s="2"/>
      <c r="IS664" s="2"/>
      <c r="IT664" s="2"/>
      <c r="IU664" s="2"/>
    </row>
    <row r="665" spans="1:255" x14ac:dyDescent="0.25">
      <c r="A665" s="3">
        <v>17</v>
      </c>
      <c r="B665" s="3">
        <v>1</v>
      </c>
      <c r="C665" s="3">
        <f>ROW(SmtRes!A750)</f>
        <v>750</v>
      </c>
      <c r="D665" s="3">
        <f>ROW(EtalonRes!A958)</f>
        <v>958</v>
      </c>
      <c r="E665" s="3" t="s">
        <v>703</v>
      </c>
      <c r="F665" s="3" t="s">
        <v>138</v>
      </c>
      <c r="G665" s="3" t="s">
        <v>704</v>
      </c>
      <c r="H665" s="3" t="s">
        <v>100</v>
      </c>
      <c r="I665" s="3">
        <f>ROUND(16/100,9)</f>
        <v>0.16</v>
      </c>
      <c r="J665" s="3">
        <v>0</v>
      </c>
      <c r="K665" s="3">
        <f>ROUND(16/100,9)</f>
        <v>0.16</v>
      </c>
      <c r="O665" s="3">
        <f t="shared" si="684"/>
        <v>8570.59</v>
      </c>
      <c r="P665" s="3">
        <f t="shared" si="685"/>
        <v>2904.08</v>
      </c>
      <c r="Q665" s="3">
        <f>(ROUND((ROUND((((ET665*1.2))*AV665*I665),2)*BB665),2)+ROUND((ROUND(((AE665-((EU665*1.2)))*AV665*I665),2)*BS665),2))</f>
        <v>100.82</v>
      </c>
      <c r="R665" s="3">
        <f>(ROUND((ROUND((((EU665*1.2))*AV665*I665),2)*BS665),2)+ROUND((ROUND(((AE665-((EU665*1.2)))*AV665*I665),2)*BS665),2))</f>
        <v>44.52</v>
      </c>
      <c r="S665" s="3">
        <f t="shared" si="686"/>
        <v>5565.69</v>
      </c>
      <c r="T665" s="3">
        <f t="shared" si="687"/>
        <v>0</v>
      </c>
      <c r="U665" s="3">
        <f t="shared" si="688"/>
        <v>8.1756460799999999</v>
      </c>
      <c r="V665" s="3">
        <f t="shared" si="689"/>
        <v>0</v>
      </c>
      <c r="W665" s="3">
        <f t="shared" si="690"/>
        <v>0</v>
      </c>
      <c r="X665" s="3">
        <f>(ROUND((((S665+ROUND((ROUND((((EU665*1.2))*AV665*I665),2)*BS665),2))*AT665)/100),2)+ROUND(((ROUND((ROUND(((AE665-((EU665*1.2)))*AV665*I665),2)*BS665),2)*AT665)/100),2))</f>
        <v>5441.9</v>
      </c>
      <c r="Y665" s="3">
        <f>(ROUND((((S665+ROUND((ROUND((((EU665*1.2))*AV665*I665),2)*BS665),2))*AU665)/100),2)+ROUND(((ROUND((ROUND(((AE665-((EU665*1.2)))*AV665*I665),2)*BS665),2)*AU665)/100),2))</f>
        <v>2861.21</v>
      </c>
      <c r="AA665" s="3">
        <v>55944370</v>
      </c>
      <c r="AB665" s="3">
        <f t="shared" si="691"/>
        <v>2469.5740000000001</v>
      </c>
      <c r="AC665" s="3">
        <f>ROUND(((ES665*1)),6)</f>
        <v>1844.59</v>
      </c>
      <c r="AD665" s="3">
        <f>ROUND(((((ET665*1.2))-((EU665*1.2)))+AE665),6)</f>
        <v>35.363999999999997</v>
      </c>
      <c r="AE665" s="3">
        <f>ROUND(((EU665*1.2)),6)</f>
        <v>4.7279999999999998</v>
      </c>
      <c r="AF665" s="3">
        <f>ROUND(((EV665*1.2)),6)</f>
        <v>589.62</v>
      </c>
      <c r="AG665" s="3">
        <f t="shared" si="692"/>
        <v>0</v>
      </c>
      <c r="AH665" s="3">
        <f>((EW665*1.2))</f>
        <v>48.804000000000002</v>
      </c>
      <c r="AI665" s="3">
        <f>((EX665*1.2))</f>
        <v>0</v>
      </c>
      <c r="AJ665" s="3">
        <f t="shared" si="693"/>
        <v>0</v>
      </c>
      <c r="AK665" s="3">
        <v>2365.41</v>
      </c>
      <c r="AL665" s="3">
        <v>1844.59</v>
      </c>
      <c r="AM665" s="3">
        <v>29.47</v>
      </c>
      <c r="AN665" s="3">
        <v>3.94</v>
      </c>
      <c r="AO665" s="3">
        <v>491.35</v>
      </c>
      <c r="AP665" s="3">
        <v>0</v>
      </c>
      <c r="AQ665" s="3">
        <v>40.67</v>
      </c>
      <c r="AR665" s="3">
        <v>0</v>
      </c>
      <c r="AS665" s="3">
        <v>0</v>
      </c>
      <c r="AT665" s="3">
        <v>97</v>
      </c>
      <c r="AU665" s="3">
        <v>51</v>
      </c>
      <c r="AV665" s="3">
        <v>1.0469999999999999</v>
      </c>
      <c r="AW665" s="3">
        <v>1</v>
      </c>
      <c r="AZ665" s="3">
        <v>1</v>
      </c>
      <c r="BA665" s="3">
        <v>56.35</v>
      </c>
      <c r="BB665" s="3">
        <v>17.03</v>
      </c>
      <c r="BC665" s="3">
        <v>9.84</v>
      </c>
      <c r="BD665" s="3" t="s">
        <v>3</v>
      </c>
      <c r="BE665" s="3" t="s">
        <v>3</v>
      </c>
      <c r="BF665" s="3" t="s">
        <v>3</v>
      </c>
      <c r="BG665" s="3" t="s">
        <v>3</v>
      </c>
      <c r="BH665" s="3">
        <v>0</v>
      </c>
      <c r="BI665" s="3">
        <v>2</v>
      </c>
      <c r="BJ665" s="3" t="s">
        <v>140</v>
      </c>
      <c r="BM665" s="3">
        <v>67</v>
      </c>
      <c r="BN665" s="3">
        <v>0</v>
      </c>
      <c r="BO665" s="3" t="s">
        <v>138</v>
      </c>
      <c r="BP665" s="3">
        <v>1</v>
      </c>
      <c r="BQ665" s="3">
        <v>40</v>
      </c>
      <c r="BR665" s="3">
        <v>0</v>
      </c>
      <c r="BS665" s="3">
        <v>56.35</v>
      </c>
      <c r="BT665" s="3">
        <v>1</v>
      </c>
      <c r="BU665" s="3">
        <v>1</v>
      </c>
      <c r="BV665" s="3">
        <v>1</v>
      </c>
      <c r="BW665" s="3">
        <v>1</v>
      </c>
      <c r="BX665" s="3">
        <v>1</v>
      </c>
      <c r="BY665" s="3" t="s">
        <v>3</v>
      </c>
      <c r="BZ665" s="3">
        <v>97</v>
      </c>
      <c r="CA665" s="3">
        <v>51</v>
      </c>
      <c r="CB665" s="3" t="s">
        <v>3</v>
      </c>
      <c r="CE665" s="3">
        <v>1566</v>
      </c>
      <c r="CF665" s="3">
        <v>0</v>
      </c>
      <c r="CG665" s="3">
        <v>0</v>
      </c>
      <c r="CM665" s="3">
        <v>0</v>
      </c>
      <c r="CN665" s="3" t="s">
        <v>1356</v>
      </c>
      <c r="CO665" s="3">
        <v>0</v>
      </c>
      <c r="CP665" s="3">
        <f t="shared" si="694"/>
        <v>8570.59</v>
      </c>
      <c r="CQ665" s="3">
        <f t="shared" si="695"/>
        <v>18150.77</v>
      </c>
      <c r="CR665" s="3">
        <f>(ROUND((ROUND((((ET665*1.2))*AV665*1),2)*BB665),2)+ROUND((ROUND(((AE665-((EU665*1.2)))*AV665*1),2)*BS665),2))</f>
        <v>630.62</v>
      </c>
      <c r="CS665" s="3">
        <f>(ROUND((ROUND((((EU665*1.2))*AV665*1),2)*BS665),2)+ROUND((ROUND(((AE665-((EU665*1.2)))*AV665*1),2)*BS665),2))</f>
        <v>278.93</v>
      </c>
      <c r="CT665" s="3">
        <f t="shared" si="696"/>
        <v>34786.550000000003</v>
      </c>
      <c r="CU665" s="3">
        <f t="shared" si="697"/>
        <v>0</v>
      </c>
      <c r="CV665" s="3">
        <f t="shared" si="698"/>
        <v>51.097788000000001</v>
      </c>
      <c r="CW665" s="3">
        <f t="shared" si="699"/>
        <v>0</v>
      </c>
      <c r="CX665" s="3">
        <f t="shared" si="700"/>
        <v>0</v>
      </c>
      <c r="CY665" s="3">
        <f>(ROUND((((S665+ROUND((ROUND((((EU665*1.2))*AV665*1),2)*BS665),2))*AT665)/100),2)+ROUND(((ROUND((ROUND(((AE665-((EU665*1.2)))*AV665*1),2)*BS665),2)*AT665)/100),2))</f>
        <v>5669.28</v>
      </c>
      <c r="CZ665" s="3">
        <f>(ROUND((((S665+ROUND((ROUND((((EU665*1.2))*AV665*1),2)*BS665),2))*AU665)/100),2)+ROUND(((ROUND((ROUND(((AE665-((EU665*1.2)))*AV665*1),2)*BS665),2)*AU665)/100),2))</f>
        <v>2980.76</v>
      </c>
      <c r="DB665" s="3">
        <v>192</v>
      </c>
      <c r="DC665" s="3" t="s">
        <v>3</v>
      </c>
      <c r="DD665" s="3" t="s">
        <v>82</v>
      </c>
      <c r="DE665" s="3" t="s">
        <v>83</v>
      </c>
      <c r="DF665" s="3" t="s">
        <v>83</v>
      </c>
      <c r="DG665" s="3" t="s">
        <v>83</v>
      </c>
      <c r="DH665" s="3" t="s">
        <v>3</v>
      </c>
      <c r="DI665" s="3" t="s">
        <v>83</v>
      </c>
      <c r="DJ665" s="3" t="s">
        <v>83</v>
      </c>
      <c r="DK665" s="3" t="s">
        <v>3</v>
      </c>
      <c r="DL665" s="3" t="s">
        <v>3</v>
      </c>
      <c r="DM665" s="3" t="s">
        <v>3</v>
      </c>
      <c r="DN665" s="3">
        <v>0</v>
      </c>
      <c r="DO665" s="3">
        <v>0</v>
      </c>
      <c r="DP665" s="3">
        <v>1</v>
      </c>
      <c r="DQ665" s="3">
        <v>1</v>
      </c>
      <c r="DU665" s="3">
        <v>1003</v>
      </c>
      <c r="DV665" s="3" t="s">
        <v>100</v>
      </c>
      <c r="DW665" s="3" t="s">
        <v>100</v>
      </c>
      <c r="DX665" s="3">
        <v>100</v>
      </c>
      <c r="DZ665" s="3" t="s">
        <v>3</v>
      </c>
      <c r="EA665" s="3" t="s">
        <v>3</v>
      </c>
      <c r="EB665" s="3" t="s">
        <v>3</v>
      </c>
      <c r="EC665" s="3" t="s">
        <v>3</v>
      </c>
      <c r="EE665" s="3">
        <v>55393971</v>
      </c>
      <c r="EF665" s="3">
        <v>40</v>
      </c>
      <c r="EG665" s="3" t="s">
        <v>31</v>
      </c>
      <c r="EH665" s="3">
        <v>0</v>
      </c>
      <c r="EI665" s="3" t="s">
        <v>3</v>
      </c>
      <c r="EJ665" s="3">
        <v>2</v>
      </c>
      <c r="EK665" s="3">
        <v>67</v>
      </c>
      <c r="EL665" s="3" t="s">
        <v>48</v>
      </c>
      <c r="EM665" s="3" t="s">
        <v>49</v>
      </c>
      <c r="EO665" s="3" t="s">
        <v>87</v>
      </c>
      <c r="EQ665" s="3">
        <v>131072</v>
      </c>
      <c r="ER665" s="3">
        <v>2365.41</v>
      </c>
      <c r="ES665" s="3">
        <v>1844.59</v>
      </c>
      <c r="ET665" s="3">
        <v>29.47</v>
      </c>
      <c r="EU665" s="3">
        <v>3.94</v>
      </c>
      <c r="EV665" s="3">
        <v>491.35</v>
      </c>
      <c r="EW665" s="3">
        <v>40.67</v>
      </c>
      <c r="EX665" s="3">
        <v>0</v>
      </c>
      <c r="EY665" s="3">
        <v>0</v>
      </c>
      <c r="FQ665" s="3">
        <v>0</v>
      </c>
      <c r="FR665" s="3">
        <v>0</v>
      </c>
      <c r="FS665" s="3">
        <v>0</v>
      </c>
      <c r="FX665" s="3">
        <v>97</v>
      </c>
      <c r="FY665" s="3">
        <v>51</v>
      </c>
      <c r="GA665" s="3" t="s">
        <v>3</v>
      </c>
      <c r="GD665" s="3">
        <v>1</v>
      </c>
      <c r="GF665" s="3">
        <v>404343313</v>
      </c>
      <c r="GG665" s="3">
        <v>2</v>
      </c>
      <c r="GH665" s="3">
        <v>1</v>
      </c>
      <c r="GI665" s="3">
        <v>2</v>
      </c>
      <c r="GJ665" s="3">
        <v>0</v>
      </c>
      <c r="GK665" s="3">
        <v>0</v>
      </c>
      <c r="GL665" s="3">
        <f t="shared" si="701"/>
        <v>0</v>
      </c>
      <c r="GM665" s="3">
        <f t="shared" si="702"/>
        <v>16873.7</v>
      </c>
      <c r="GN665" s="3">
        <f t="shared" si="703"/>
        <v>0</v>
      </c>
      <c r="GO665" s="3">
        <f t="shared" si="704"/>
        <v>16873.7</v>
      </c>
      <c r="GP665" s="3">
        <f t="shared" si="705"/>
        <v>0</v>
      </c>
      <c r="GR665" s="3">
        <v>0</v>
      </c>
      <c r="GS665" s="3">
        <v>3</v>
      </c>
      <c r="GT665" s="3">
        <v>0</v>
      </c>
      <c r="GU665" s="3" t="s">
        <v>3</v>
      </c>
      <c r="GV665" s="3">
        <f t="shared" si="706"/>
        <v>0</v>
      </c>
      <c r="GW665" s="3">
        <v>1</v>
      </c>
      <c r="GX665" s="3">
        <f t="shared" si="707"/>
        <v>0</v>
      </c>
      <c r="HA665" s="3">
        <v>0</v>
      </c>
      <c r="HB665" s="3">
        <v>0</v>
      </c>
      <c r="HC665" s="3">
        <f t="shared" si="708"/>
        <v>0</v>
      </c>
      <c r="HE665" s="3" t="s">
        <v>3</v>
      </c>
      <c r="HF665" s="3" t="s">
        <v>3</v>
      </c>
      <c r="HM665" s="3" t="s">
        <v>3</v>
      </c>
      <c r="HN665" s="3" t="s">
        <v>3</v>
      </c>
      <c r="HO665" s="3" t="s">
        <v>3</v>
      </c>
      <c r="HP665" s="3" t="s">
        <v>3</v>
      </c>
      <c r="HQ665" s="3" t="s">
        <v>3</v>
      </c>
      <c r="HS665" s="3">
        <v>0</v>
      </c>
      <c r="IK665" s="3">
        <v>0</v>
      </c>
    </row>
    <row r="666" spans="1:255" x14ac:dyDescent="0.25">
      <c r="A666" s="2">
        <v>18</v>
      </c>
      <c r="B666" s="2">
        <v>1</v>
      </c>
      <c r="C666" s="2">
        <v>748</v>
      </c>
      <c r="D666" s="2"/>
      <c r="E666" s="2" t="s">
        <v>705</v>
      </c>
      <c r="F666" s="2" t="s">
        <v>706</v>
      </c>
      <c r="G666" s="2" t="s">
        <v>707</v>
      </c>
      <c r="H666" s="2" t="s">
        <v>543</v>
      </c>
      <c r="I666" s="2">
        <f>I664*J666</f>
        <v>16</v>
      </c>
      <c r="J666" s="2">
        <v>100</v>
      </c>
      <c r="K666" s="2">
        <v>100</v>
      </c>
      <c r="L666" s="2"/>
      <c r="M666" s="2"/>
      <c r="N666" s="2"/>
      <c r="O666" s="2">
        <f t="shared" si="684"/>
        <v>36.96</v>
      </c>
      <c r="P666" s="2">
        <f t="shared" si="685"/>
        <v>36.96</v>
      </c>
      <c r="Q666" s="2">
        <f>(ROUND((ROUND(((ET666)*AV666*I666),2)*BB666),2)+ROUND((ROUND(((AE666-(EU666))*AV666*I666),2)*BS666),2))</f>
        <v>0</v>
      </c>
      <c r="R666" s="2">
        <f>(ROUND((ROUND(((EU666)*AV666*I666),2)*BS666),2)+ROUND((ROUND(((AE666-(EU666))*AV666*I666),2)*BS666),2))</f>
        <v>0</v>
      </c>
      <c r="S666" s="2">
        <f t="shared" si="686"/>
        <v>0</v>
      </c>
      <c r="T666" s="2">
        <f t="shared" si="687"/>
        <v>0</v>
      </c>
      <c r="U666" s="2">
        <f t="shared" si="688"/>
        <v>0</v>
      </c>
      <c r="V666" s="2">
        <f t="shared" si="689"/>
        <v>0</v>
      </c>
      <c r="W666" s="2">
        <f t="shared" si="690"/>
        <v>0</v>
      </c>
      <c r="X666" s="2">
        <f>(ROUND((((S666+ROUND((ROUND(((EU666)*AV666*I666),2)*BS666),2))*AT666)/100),2)+ROUND(((ROUND((ROUND(((AE666-(EU666))*AV666*I666),2)*BS666),2)*AT666)/100),2))</f>
        <v>0</v>
      </c>
      <c r="Y666" s="2">
        <f>(ROUND((((S666+ROUND((ROUND(((EU666)*AV666*I666),2)*BS666),2))*AU666)/100),2)+ROUND(((ROUND((ROUND(((AE666-(EU666))*AV666*I666),2)*BS666),2)*AU666)/100),2))</f>
        <v>0</v>
      </c>
      <c r="Z666" s="2"/>
      <c r="AA666" s="2">
        <v>55944368</v>
      </c>
      <c r="AB666" s="2">
        <f t="shared" si="691"/>
        <v>2.31</v>
      </c>
      <c r="AC666" s="2">
        <f>ROUND((ES666),6)</f>
        <v>2.31</v>
      </c>
      <c r="AD666" s="2">
        <f>ROUND((((ET666)-(EU666))+AE666),6)</f>
        <v>0</v>
      </c>
      <c r="AE666" s="2">
        <f>ROUND((EU666),6)</f>
        <v>0</v>
      </c>
      <c r="AF666" s="2">
        <f>ROUND((EV666),6)</f>
        <v>0</v>
      </c>
      <c r="AG666" s="2">
        <f t="shared" si="692"/>
        <v>0</v>
      </c>
      <c r="AH666" s="2">
        <f>(EW666)</f>
        <v>0</v>
      </c>
      <c r="AI666" s="2">
        <f>(EX666)</f>
        <v>0</v>
      </c>
      <c r="AJ666" s="2">
        <f t="shared" si="693"/>
        <v>0</v>
      </c>
      <c r="AK666" s="2">
        <v>2.31</v>
      </c>
      <c r="AL666" s="2">
        <v>2.31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97</v>
      </c>
      <c r="AU666" s="2">
        <v>51</v>
      </c>
      <c r="AV666" s="2">
        <v>1</v>
      </c>
      <c r="AW666" s="2">
        <v>1</v>
      </c>
      <c r="AX666" s="2"/>
      <c r="AY666" s="2"/>
      <c r="AZ666" s="2">
        <v>1</v>
      </c>
      <c r="BA666" s="2">
        <v>1</v>
      </c>
      <c r="BB666" s="2">
        <v>1</v>
      </c>
      <c r="BC666" s="2">
        <v>1</v>
      </c>
      <c r="BD666" s="2" t="s">
        <v>3</v>
      </c>
      <c r="BE666" s="2" t="s">
        <v>3</v>
      </c>
      <c r="BF666" s="2" t="s">
        <v>3</v>
      </c>
      <c r="BG666" s="2" t="s">
        <v>3</v>
      </c>
      <c r="BH666" s="2">
        <v>3</v>
      </c>
      <c r="BI666" s="2">
        <v>2</v>
      </c>
      <c r="BJ666" s="2" t="s">
        <v>708</v>
      </c>
      <c r="BK666" s="2"/>
      <c r="BL666" s="2"/>
      <c r="BM666" s="2">
        <v>67</v>
      </c>
      <c r="BN666" s="2">
        <v>0</v>
      </c>
      <c r="BO666" s="2" t="s">
        <v>3</v>
      </c>
      <c r="BP666" s="2">
        <v>0</v>
      </c>
      <c r="BQ666" s="2">
        <v>40</v>
      </c>
      <c r="BR666" s="2">
        <v>0</v>
      </c>
      <c r="BS666" s="2">
        <v>1</v>
      </c>
      <c r="BT666" s="2">
        <v>1</v>
      </c>
      <c r="BU666" s="2">
        <v>1</v>
      </c>
      <c r="BV666" s="2">
        <v>1</v>
      </c>
      <c r="BW666" s="2">
        <v>1</v>
      </c>
      <c r="BX666" s="2">
        <v>1</v>
      </c>
      <c r="BY666" s="2" t="s">
        <v>3</v>
      </c>
      <c r="BZ666" s="2">
        <v>97</v>
      </c>
      <c r="CA666" s="2">
        <v>51</v>
      </c>
      <c r="CB666" s="2" t="s">
        <v>3</v>
      </c>
      <c r="CC666" s="2"/>
      <c r="CD666" s="2"/>
      <c r="CE666" s="2">
        <v>1566</v>
      </c>
      <c r="CF666" s="2">
        <v>0</v>
      </c>
      <c r="CG666" s="2">
        <v>0</v>
      </c>
      <c r="CH666" s="2"/>
      <c r="CI666" s="2"/>
      <c r="CJ666" s="2"/>
      <c r="CK666" s="2"/>
      <c r="CL666" s="2"/>
      <c r="CM666" s="2">
        <v>0</v>
      </c>
      <c r="CN666" s="2" t="s">
        <v>3</v>
      </c>
      <c r="CO666" s="2">
        <v>0</v>
      </c>
      <c r="CP666" s="2">
        <f t="shared" si="694"/>
        <v>36.96</v>
      </c>
      <c r="CQ666" s="2">
        <f t="shared" si="695"/>
        <v>2.31</v>
      </c>
      <c r="CR666" s="2">
        <f>(ROUND((ROUND(((ET666)*AV666*1),2)*BB666),2)+ROUND((ROUND(((AE666-(EU666))*AV666*1),2)*BS666),2))</f>
        <v>0</v>
      </c>
      <c r="CS666" s="2">
        <f>(ROUND((ROUND(((EU666)*AV666*1),2)*BS666),2)+ROUND((ROUND(((AE666-(EU666))*AV666*1),2)*BS666),2))</f>
        <v>0</v>
      </c>
      <c r="CT666" s="2">
        <f t="shared" si="696"/>
        <v>0</v>
      </c>
      <c r="CU666" s="2">
        <f t="shared" si="697"/>
        <v>0</v>
      </c>
      <c r="CV666" s="2">
        <f t="shared" si="698"/>
        <v>0</v>
      </c>
      <c r="CW666" s="2">
        <f t="shared" si="699"/>
        <v>0</v>
      </c>
      <c r="CX666" s="2">
        <f t="shared" si="700"/>
        <v>0</v>
      </c>
      <c r="CY666" s="2">
        <f>(ROUND((((S666+ROUND((ROUND(((EU666)*AV666*1),2)*BS666),2))*AT666)/100),2)+ROUND(((ROUND((ROUND(((AE666-(EU666))*AV666*1),2)*BS666),2)*AT666)/100),2))</f>
        <v>0</v>
      </c>
      <c r="CZ666" s="2">
        <f>(ROUND((((S666+ROUND((ROUND(((EU666)*AV666*1),2)*BS666),2))*AU666)/100),2)+ROUND(((ROUND((ROUND(((AE666-(EU666))*AV666*1),2)*BS666),2)*AU666)/100),2))</f>
        <v>0</v>
      </c>
      <c r="DA666" s="2"/>
      <c r="DB666" s="2"/>
      <c r="DC666" s="2" t="s">
        <v>3</v>
      </c>
      <c r="DD666" s="2" t="s">
        <v>3</v>
      </c>
      <c r="DE666" s="2" t="s">
        <v>3</v>
      </c>
      <c r="DF666" s="2" t="s">
        <v>3</v>
      </c>
      <c r="DG666" s="2" t="s">
        <v>3</v>
      </c>
      <c r="DH666" s="2" t="s">
        <v>3</v>
      </c>
      <c r="DI666" s="2" t="s">
        <v>3</v>
      </c>
      <c r="DJ666" s="2" t="s">
        <v>3</v>
      </c>
      <c r="DK666" s="2" t="s">
        <v>3</v>
      </c>
      <c r="DL666" s="2" t="s">
        <v>3</v>
      </c>
      <c r="DM666" s="2" t="s">
        <v>3</v>
      </c>
      <c r="DN666" s="2">
        <v>0</v>
      </c>
      <c r="DO666" s="2">
        <v>0</v>
      </c>
      <c r="DP666" s="2">
        <v>1</v>
      </c>
      <c r="DQ666" s="2">
        <v>1</v>
      </c>
      <c r="DR666" s="2"/>
      <c r="DS666" s="2"/>
      <c r="DT666" s="2"/>
      <c r="DU666" s="2">
        <v>1003</v>
      </c>
      <c r="DV666" s="2" t="s">
        <v>543</v>
      </c>
      <c r="DW666" s="2" t="s">
        <v>543</v>
      </c>
      <c r="DX666" s="2">
        <v>1</v>
      </c>
      <c r="DY666" s="2"/>
      <c r="DZ666" s="2" t="s">
        <v>3</v>
      </c>
      <c r="EA666" s="2" t="s">
        <v>3</v>
      </c>
      <c r="EB666" s="2" t="s">
        <v>3</v>
      </c>
      <c r="EC666" s="2" t="s">
        <v>3</v>
      </c>
      <c r="ED666" s="2"/>
      <c r="EE666" s="2">
        <v>55393971</v>
      </c>
      <c r="EF666" s="2">
        <v>40</v>
      </c>
      <c r="EG666" s="2" t="s">
        <v>31</v>
      </c>
      <c r="EH666" s="2">
        <v>0</v>
      </c>
      <c r="EI666" s="2" t="s">
        <v>3</v>
      </c>
      <c r="EJ666" s="2">
        <v>2</v>
      </c>
      <c r="EK666" s="2">
        <v>67</v>
      </c>
      <c r="EL666" s="2" t="s">
        <v>48</v>
      </c>
      <c r="EM666" s="2" t="s">
        <v>49</v>
      </c>
      <c r="EN666" s="2"/>
      <c r="EO666" s="2" t="s">
        <v>3</v>
      </c>
      <c r="EP666" s="2"/>
      <c r="EQ666" s="2">
        <v>0</v>
      </c>
      <c r="ER666" s="2">
        <v>2.31</v>
      </c>
      <c r="ES666" s="2">
        <v>2.31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>
        <v>0</v>
      </c>
      <c r="FR666" s="2">
        <v>0</v>
      </c>
      <c r="FS666" s="2">
        <v>0</v>
      </c>
      <c r="FT666" s="2"/>
      <c r="FU666" s="2"/>
      <c r="FV666" s="2"/>
      <c r="FW666" s="2"/>
      <c r="FX666" s="2">
        <v>97</v>
      </c>
      <c r="FY666" s="2">
        <v>51</v>
      </c>
      <c r="FZ666" s="2"/>
      <c r="GA666" s="2" t="s">
        <v>3</v>
      </c>
      <c r="GB666" s="2"/>
      <c r="GC666" s="2"/>
      <c r="GD666" s="2">
        <v>1</v>
      </c>
      <c r="GE666" s="2"/>
      <c r="GF666" s="2">
        <v>318564445</v>
      </c>
      <c r="GG666" s="2">
        <v>2</v>
      </c>
      <c r="GH666" s="2">
        <v>1</v>
      </c>
      <c r="GI666" s="2">
        <v>-2</v>
      </c>
      <c r="GJ666" s="2">
        <v>0</v>
      </c>
      <c r="GK666" s="2">
        <v>0</v>
      </c>
      <c r="GL666" s="2">
        <f t="shared" si="701"/>
        <v>0</v>
      </c>
      <c r="GM666" s="2">
        <f t="shared" si="702"/>
        <v>36.96</v>
      </c>
      <c r="GN666" s="2">
        <f t="shared" si="703"/>
        <v>0</v>
      </c>
      <c r="GO666" s="2">
        <f t="shared" si="704"/>
        <v>36.96</v>
      </c>
      <c r="GP666" s="2">
        <f t="shared" si="705"/>
        <v>0</v>
      </c>
      <c r="GQ666" s="2"/>
      <c r="GR666" s="2">
        <v>0</v>
      </c>
      <c r="GS666" s="2">
        <v>3</v>
      </c>
      <c r="GT666" s="2">
        <v>0</v>
      </c>
      <c r="GU666" s="2" t="s">
        <v>3</v>
      </c>
      <c r="GV666" s="2">
        <f t="shared" si="706"/>
        <v>0</v>
      </c>
      <c r="GW666" s="2">
        <v>1</v>
      </c>
      <c r="GX666" s="2">
        <f t="shared" si="707"/>
        <v>0</v>
      </c>
      <c r="GY666" s="2"/>
      <c r="GZ666" s="2"/>
      <c r="HA666" s="2">
        <v>0</v>
      </c>
      <c r="HB666" s="2">
        <v>0</v>
      </c>
      <c r="HC666" s="2">
        <f t="shared" si="708"/>
        <v>0</v>
      </c>
      <c r="HD666" s="2"/>
      <c r="HE666" s="2" t="s">
        <v>3</v>
      </c>
      <c r="HF666" s="2" t="s">
        <v>3</v>
      </c>
      <c r="HG666" s="2"/>
      <c r="HH666" s="2"/>
      <c r="HI666" s="2"/>
      <c r="HJ666" s="2"/>
      <c r="HK666" s="2"/>
      <c r="HL666" s="2"/>
      <c r="HM666" s="2" t="s">
        <v>3</v>
      </c>
      <c r="HN666" s="2" t="s">
        <v>3</v>
      </c>
      <c r="HO666" s="2" t="s">
        <v>3</v>
      </c>
      <c r="HP666" s="2" t="s">
        <v>3</v>
      </c>
      <c r="HQ666" s="2" t="s">
        <v>3</v>
      </c>
      <c r="HR666" s="2"/>
      <c r="HS666" s="2">
        <v>0</v>
      </c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>
        <v>0</v>
      </c>
      <c r="IL666" s="2"/>
      <c r="IM666" s="2"/>
      <c r="IN666" s="2"/>
      <c r="IO666" s="2"/>
      <c r="IP666" s="2"/>
      <c r="IQ666" s="2"/>
      <c r="IR666" s="2"/>
      <c r="IS666" s="2"/>
      <c r="IT666" s="2"/>
      <c r="IU666" s="2"/>
    </row>
    <row r="667" spans="1:255" x14ac:dyDescent="0.25">
      <c r="A667" s="3">
        <v>18</v>
      </c>
      <c r="B667" s="3">
        <v>1</v>
      </c>
      <c r="C667" s="3">
        <v>750</v>
      </c>
      <c r="E667" s="3" t="s">
        <v>705</v>
      </c>
      <c r="F667" s="3" t="s">
        <v>706</v>
      </c>
      <c r="G667" s="3" t="s">
        <v>707</v>
      </c>
      <c r="H667" s="3" t="s">
        <v>543</v>
      </c>
      <c r="I667" s="3">
        <f>I665*J667</f>
        <v>16</v>
      </c>
      <c r="J667" s="3">
        <v>100</v>
      </c>
      <c r="K667" s="3">
        <v>100</v>
      </c>
      <c r="O667" s="3">
        <f t="shared" si="684"/>
        <v>407.3</v>
      </c>
      <c r="P667" s="3">
        <f t="shared" si="685"/>
        <v>407.3</v>
      </c>
      <c r="Q667" s="3">
        <f>(ROUND((ROUND(((ET667)*AV667*I667),2)*BB667),2)+ROUND((ROUND(((AE667-(EU667))*AV667*I667),2)*BS667),2))</f>
        <v>0</v>
      </c>
      <c r="R667" s="3">
        <f>(ROUND((ROUND(((EU667)*AV667*I667),2)*BS667),2)+ROUND((ROUND(((AE667-(EU667))*AV667*I667),2)*BS667),2))</f>
        <v>0</v>
      </c>
      <c r="S667" s="3">
        <f t="shared" si="686"/>
        <v>0</v>
      </c>
      <c r="T667" s="3">
        <f t="shared" si="687"/>
        <v>0</v>
      </c>
      <c r="U667" s="3">
        <f t="shared" si="688"/>
        <v>0</v>
      </c>
      <c r="V667" s="3">
        <f t="shared" si="689"/>
        <v>0</v>
      </c>
      <c r="W667" s="3">
        <f t="shared" si="690"/>
        <v>0</v>
      </c>
      <c r="X667" s="3">
        <f>(ROUND((((S667+ROUND((ROUND(((EU667)*AV667*I667),2)*BS667),2))*AT667)/100),2)+ROUND(((ROUND((ROUND(((AE667-(EU667))*AV667*I667),2)*BS667),2)*AT667)/100),2))</f>
        <v>0</v>
      </c>
      <c r="Y667" s="3">
        <f>(ROUND((((S667+ROUND((ROUND(((EU667)*AV667*I667),2)*BS667),2))*AU667)/100),2)+ROUND(((ROUND((ROUND(((AE667-(EU667))*AV667*I667),2)*BS667),2)*AU667)/100),2))</f>
        <v>0</v>
      </c>
      <c r="AA667" s="3">
        <v>55944370</v>
      </c>
      <c r="AB667" s="3">
        <f t="shared" si="691"/>
        <v>2.31</v>
      </c>
      <c r="AC667" s="3">
        <f>ROUND((ES667),6)</f>
        <v>2.31</v>
      </c>
      <c r="AD667" s="3">
        <f>ROUND((((ET667)-(EU667))+AE667),6)</f>
        <v>0</v>
      </c>
      <c r="AE667" s="3">
        <f>ROUND((EU667),6)</f>
        <v>0</v>
      </c>
      <c r="AF667" s="3">
        <f>ROUND((EV667),6)</f>
        <v>0</v>
      </c>
      <c r="AG667" s="3">
        <f t="shared" si="692"/>
        <v>0</v>
      </c>
      <c r="AH667" s="3">
        <f>(EW667)</f>
        <v>0</v>
      </c>
      <c r="AI667" s="3">
        <f>(EX667)</f>
        <v>0</v>
      </c>
      <c r="AJ667" s="3">
        <f t="shared" si="693"/>
        <v>0</v>
      </c>
      <c r="AK667" s="3">
        <v>2.31</v>
      </c>
      <c r="AL667" s="3">
        <v>2.31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97</v>
      </c>
      <c r="AU667" s="3">
        <v>51</v>
      </c>
      <c r="AV667" s="3">
        <v>1</v>
      </c>
      <c r="AW667" s="3">
        <v>1</v>
      </c>
      <c r="AZ667" s="3">
        <v>1</v>
      </c>
      <c r="BA667" s="3">
        <v>1</v>
      </c>
      <c r="BB667" s="3">
        <v>1</v>
      </c>
      <c r="BC667" s="3">
        <v>11.02</v>
      </c>
      <c r="BD667" s="3" t="s">
        <v>3</v>
      </c>
      <c r="BE667" s="3" t="s">
        <v>3</v>
      </c>
      <c r="BF667" s="3" t="s">
        <v>3</v>
      </c>
      <c r="BG667" s="3" t="s">
        <v>3</v>
      </c>
      <c r="BH667" s="3">
        <v>3</v>
      </c>
      <c r="BI667" s="3">
        <v>2</v>
      </c>
      <c r="BJ667" s="3" t="s">
        <v>708</v>
      </c>
      <c r="BM667" s="3">
        <v>67</v>
      </c>
      <c r="BN667" s="3">
        <v>0</v>
      </c>
      <c r="BO667" s="3" t="s">
        <v>706</v>
      </c>
      <c r="BP667" s="3">
        <v>1</v>
      </c>
      <c r="BQ667" s="3">
        <v>40</v>
      </c>
      <c r="BR667" s="3">
        <v>0</v>
      </c>
      <c r="BS667" s="3">
        <v>1</v>
      </c>
      <c r="BT667" s="3">
        <v>1</v>
      </c>
      <c r="BU667" s="3">
        <v>1</v>
      </c>
      <c r="BV667" s="3">
        <v>1</v>
      </c>
      <c r="BW667" s="3">
        <v>1</v>
      </c>
      <c r="BX667" s="3">
        <v>1</v>
      </c>
      <c r="BY667" s="3" t="s">
        <v>3</v>
      </c>
      <c r="BZ667" s="3">
        <v>97</v>
      </c>
      <c r="CA667" s="3">
        <v>51</v>
      </c>
      <c r="CB667" s="3" t="s">
        <v>3</v>
      </c>
      <c r="CE667" s="3">
        <v>1566</v>
      </c>
      <c r="CF667" s="3">
        <v>0</v>
      </c>
      <c r="CG667" s="3">
        <v>0</v>
      </c>
      <c r="CM667" s="3">
        <v>0</v>
      </c>
      <c r="CN667" s="3" t="s">
        <v>3</v>
      </c>
      <c r="CO667" s="3">
        <v>0</v>
      </c>
      <c r="CP667" s="3">
        <f t="shared" si="694"/>
        <v>407.3</v>
      </c>
      <c r="CQ667" s="3">
        <f t="shared" si="695"/>
        <v>25.46</v>
      </c>
      <c r="CR667" s="3">
        <f>(ROUND((ROUND(((ET667)*AV667*1),2)*BB667),2)+ROUND((ROUND(((AE667-(EU667))*AV667*1),2)*BS667),2))</f>
        <v>0</v>
      </c>
      <c r="CS667" s="3">
        <f>(ROUND((ROUND(((EU667)*AV667*1),2)*BS667),2)+ROUND((ROUND(((AE667-(EU667))*AV667*1),2)*BS667),2))</f>
        <v>0</v>
      </c>
      <c r="CT667" s="3">
        <f t="shared" si="696"/>
        <v>0</v>
      </c>
      <c r="CU667" s="3">
        <f t="shared" si="697"/>
        <v>0</v>
      </c>
      <c r="CV667" s="3">
        <f t="shared" si="698"/>
        <v>0</v>
      </c>
      <c r="CW667" s="3">
        <f t="shared" si="699"/>
        <v>0</v>
      </c>
      <c r="CX667" s="3">
        <f t="shared" si="700"/>
        <v>0</v>
      </c>
      <c r="CY667" s="3">
        <f>(ROUND((((S667+ROUND((ROUND(((EU667)*AV667*1),2)*BS667),2))*AT667)/100),2)+ROUND(((ROUND((ROUND(((AE667-(EU667))*AV667*1),2)*BS667),2)*AT667)/100),2))</f>
        <v>0</v>
      </c>
      <c r="CZ667" s="3">
        <f>(ROUND((((S667+ROUND((ROUND(((EU667)*AV667*1),2)*BS667),2))*AU667)/100),2)+ROUND(((ROUND((ROUND(((AE667-(EU667))*AV667*1),2)*BS667),2)*AU667)/100),2))</f>
        <v>0</v>
      </c>
      <c r="DC667" s="3" t="s">
        <v>3</v>
      </c>
      <c r="DD667" s="3" t="s">
        <v>3</v>
      </c>
      <c r="DE667" s="3" t="s">
        <v>3</v>
      </c>
      <c r="DF667" s="3" t="s">
        <v>3</v>
      </c>
      <c r="DG667" s="3" t="s">
        <v>3</v>
      </c>
      <c r="DH667" s="3" t="s">
        <v>3</v>
      </c>
      <c r="DI667" s="3" t="s">
        <v>3</v>
      </c>
      <c r="DJ667" s="3" t="s">
        <v>3</v>
      </c>
      <c r="DK667" s="3" t="s">
        <v>3</v>
      </c>
      <c r="DL667" s="3" t="s">
        <v>3</v>
      </c>
      <c r="DM667" s="3" t="s">
        <v>3</v>
      </c>
      <c r="DN667" s="3">
        <v>0</v>
      </c>
      <c r="DO667" s="3">
        <v>0</v>
      </c>
      <c r="DP667" s="3">
        <v>1</v>
      </c>
      <c r="DQ667" s="3">
        <v>1</v>
      </c>
      <c r="DU667" s="3">
        <v>1003</v>
      </c>
      <c r="DV667" s="3" t="s">
        <v>543</v>
      </c>
      <c r="DW667" s="3" t="s">
        <v>543</v>
      </c>
      <c r="DX667" s="3">
        <v>1</v>
      </c>
      <c r="DZ667" s="3" t="s">
        <v>3</v>
      </c>
      <c r="EA667" s="3" t="s">
        <v>3</v>
      </c>
      <c r="EB667" s="3" t="s">
        <v>3</v>
      </c>
      <c r="EC667" s="3" t="s">
        <v>3</v>
      </c>
      <c r="EE667" s="3">
        <v>55393971</v>
      </c>
      <c r="EF667" s="3">
        <v>40</v>
      </c>
      <c r="EG667" s="3" t="s">
        <v>31</v>
      </c>
      <c r="EH667" s="3">
        <v>0</v>
      </c>
      <c r="EI667" s="3" t="s">
        <v>3</v>
      </c>
      <c r="EJ667" s="3">
        <v>2</v>
      </c>
      <c r="EK667" s="3">
        <v>67</v>
      </c>
      <c r="EL667" s="3" t="s">
        <v>48</v>
      </c>
      <c r="EM667" s="3" t="s">
        <v>49</v>
      </c>
      <c r="EO667" s="3" t="s">
        <v>3</v>
      </c>
      <c r="EQ667" s="3">
        <v>0</v>
      </c>
      <c r="ER667" s="3">
        <v>2.31</v>
      </c>
      <c r="ES667" s="3">
        <v>2.31</v>
      </c>
      <c r="ET667" s="3">
        <v>0</v>
      </c>
      <c r="EU667" s="3">
        <v>0</v>
      </c>
      <c r="EV667" s="3">
        <v>0</v>
      </c>
      <c r="EW667" s="3">
        <v>0</v>
      </c>
      <c r="EX667" s="3">
        <v>0</v>
      </c>
      <c r="FQ667" s="3">
        <v>0</v>
      </c>
      <c r="FR667" s="3">
        <v>0</v>
      </c>
      <c r="FS667" s="3">
        <v>0</v>
      </c>
      <c r="FX667" s="3">
        <v>97</v>
      </c>
      <c r="FY667" s="3">
        <v>51</v>
      </c>
      <c r="GA667" s="3" t="s">
        <v>3</v>
      </c>
      <c r="GD667" s="3">
        <v>1</v>
      </c>
      <c r="GF667" s="3">
        <v>318564445</v>
      </c>
      <c r="GG667" s="3">
        <v>2</v>
      </c>
      <c r="GH667" s="3">
        <v>1</v>
      </c>
      <c r="GI667" s="3">
        <v>2</v>
      </c>
      <c r="GJ667" s="3">
        <v>0</v>
      </c>
      <c r="GK667" s="3">
        <v>0</v>
      </c>
      <c r="GL667" s="3">
        <f t="shared" si="701"/>
        <v>0</v>
      </c>
      <c r="GM667" s="3">
        <f t="shared" si="702"/>
        <v>407.3</v>
      </c>
      <c r="GN667" s="3">
        <f t="shared" si="703"/>
        <v>0</v>
      </c>
      <c r="GO667" s="3">
        <f t="shared" si="704"/>
        <v>407.3</v>
      </c>
      <c r="GP667" s="3">
        <f t="shared" si="705"/>
        <v>0</v>
      </c>
      <c r="GR667" s="3">
        <v>0</v>
      </c>
      <c r="GS667" s="3">
        <v>3</v>
      </c>
      <c r="GT667" s="3">
        <v>0</v>
      </c>
      <c r="GU667" s="3" t="s">
        <v>3</v>
      </c>
      <c r="GV667" s="3">
        <f t="shared" si="706"/>
        <v>0</v>
      </c>
      <c r="GW667" s="3">
        <v>1</v>
      </c>
      <c r="GX667" s="3">
        <f t="shared" si="707"/>
        <v>0</v>
      </c>
      <c r="HA667" s="3">
        <v>0</v>
      </c>
      <c r="HB667" s="3">
        <v>0</v>
      </c>
      <c r="HC667" s="3">
        <f t="shared" si="708"/>
        <v>0</v>
      </c>
      <c r="HE667" s="3" t="s">
        <v>3</v>
      </c>
      <c r="HF667" s="3" t="s">
        <v>3</v>
      </c>
      <c r="HM667" s="3" t="s">
        <v>3</v>
      </c>
      <c r="HN667" s="3" t="s">
        <v>3</v>
      </c>
      <c r="HO667" s="3" t="s">
        <v>3</v>
      </c>
      <c r="HP667" s="3" t="s">
        <v>3</v>
      </c>
      <c r="HQ667" s="3" t="s">
        <v>3</v>
      </c>
      <c r="HS667" s="3">
        <v>0</v>
      </c>
      <c r="IK667" s="3">
        <v>0</v>
      </c>
    </row>
    <row r="669" spans="1:255" ht="13" x14ac:dyDescent="0.3">
      <c r="A669" s="11">
        <v>51</v>
      </c>
      <c r="B669" s="11">
        <f>B638</f>
        <v>1</v>
      </c>
      <c r="C669" s="11">
        <f>A638</f>
        <v>4</v>
      </c>
      <c r="D669" s="11">
        <f>ROW(A638)</f>
        <v>638</v>
      </c>
      <c r="E669" s="11"/>
      <c r="F669" s="11" t="str">
        <f>IF(F638&lt;&gt;"",F638,"")</f>
        <v>Новый раздел</v>
      </c>
      <c r="G669" s="11" t="str">
        <f>IF(G638&lt;&gt;"",G638,"")</f>
        <v>Материалы</v>
      </c>
      <c r="H669" s="11">
        <v>0</v>
      </c>
      <c r="I669" s="11"/>
      <c r="J669" s="11"/>
      <c r="K669" s="11"/>
      <c r="L669" s="11"/>
      <c r="M669" s="11"/>
      <c r="N669" s="11"/>
      <c r="O669" s="11">
        <f t="shared" ref="O669:T669" si="723">ROUND(AB669,2)</f>
        <v>66624.850000000006</v>
      </c>
      <c r="P669" s="11">
        <f t="shared" si="723"/>
        <v>56119.79</v>
      </c>
      <c r="Q669" s="11">
        <f t="shared" si="723"/>
        <v>1561.96</v>
      </c>
      <c r="R669" s="11">
        <f t="shared" si="723"/>
        <v>262.33999999999997</v>
      </c>
      <c r="S669" s="11">
        <f t="shared" si="723"/>
        <v>8943.1</v>
      </c>
      <c r="T669" s="11">
        <f t="shared" si="723"/>
        <v>0</v>
      </c>
      <c r="U669" s="11">
        <f>AH669</f>
        <v>695.84105807999993</v>
      </c>
      <c r="V669" s="11">
        <f>AI669</f>
        <v>0</v>
      </c>
      <c r="W669" s="11">
        <f>ROUND(AJ669,2)</f>
        <v>0</v>
      </c>
      <c r="X669" s="11">
        <f>ROUND(AK669,2)</f>
        <v>8929.27</v>
      </c>
      <c r="Y669" s="11">
        <f>ROUND(AL669,2)</f>
        <v>4694.7700000000004</v>
      </c>
      <c r="Z669" s="11"/>
      <c r="AA669" s="11"/>
      <c r="AB669" s="11">
        <f>ROUND(SUMIF(AA642:AA667,"=55944368",O642:O667),2)</f>
        <v>66624.850000000006</v>
      </c>
      <c r="AC669" s="11">
        <f>ROUND(SUMIF(AA642:AA667,"=55944368",P642:P667),2)</f>
        <v>56119.79</v>
      </c>
      <c r="AD669" s="11">
        <f>ROUND(SUMIF(AA642:AA667,"=55944368",Q642:Q667),2)</f>
        <v>1561.96</v>
      </c>
      <c r="AE669" s="11">
        <f>ROUND(SUMIF(AA642:AA667,"=55944368",R642:R667),2)</f>
        <v>262.33999999999997</v>
      </c>
      <c r="AF669" s="11">
        <f>ROUND(SUMIF(AA642:AA667,"=55944368",S642:S667),2)</f>
        <v>8943.1</v>
      </c>
      <c r="AG669" s="11">
        <f>ROUND(SUMIF(AA642:AA667,"=55944368",T642:T667),2)</f>
        <v>0</v>
      </c>
      <c r="AH669" s="11">
        <f>SUMIF(AA642:AA667,"=55944368",U642:U667)</f>
        <v>695.84105807999993</v>
      </c>
      <c r="AI669" s="11">
        <f>SUMIF(AA642:AA667,"=55944368",V642:V667)</f>
        <v>0</v>
      </c>
      <c r="AJ669" s="11">
        <f>ROUND(SUMIF(AA642:AA667,"=55944368",W642:W667),2)</f>
        <v>0</v>
      </c>
      <c r="AK669" s="11">
        <f>ROUND(SUMIF(AA642:AA667,"=55944368",X642:X667),2)</f>
        <v>8929.27</v>
      </c>
      <c r="AL669" s="11">
        <f>ROUND(SUMIF(AA642:AA667,"=55944368",Y642:Y667),2)</f>
        <v>4694.7700000000004</v>
      </c>
      <c r="AM669" s="11"/>
      <c r="AN669" s="11"/>
      <c r="AO669" s="11">
        <f t="shared" ref="AO669:BD669" si="724">ROUND(BX669,2)</f>
        <v>0</v>
      </c>
      <c r="AP669" s="11">
        <f t="shared" si="724"/>
        <v>0</v>
      </c>
      <c r="AQ669" s="11">
        <f t="shared" si="724"/>
        <v>0</v>
      </c>
      <c r="AR669" s="11">
        <f t="shared" si="724"/>
        <v>80248.89</v>
      </c>
      <c r="AS669" s="11">
        <f t="shared" si="724"/>
        <v>0</v>
      </c>
      <c r="AT669" s="11">
        <f t="shared" si="724"/>
        <v>80248.89</v>
      </c>
      <c r="AU669" s="11">
        <f t="shared" si="724"/>
        <v>0</v>
      </c>
      <c r="AV669" s="11">
        <f t="shared" si="724"/>
        <v>56119.79</v>
      </c>
      <c r="AW669" s="11">
        <f t="shared" si="724"/>
        <v>56119.79</v>
      </c>
      <c r="AX669" s="11">
        <f t="shared" si="724"/>
        <v>0</v>
      </c>
      <c r="AY669" s="11">
        <f t="shared" si="724"/>
        <v>56119.79</v>
      </c>
      <c r="AZ669" s="11">
        <f t="shared" si="724"/>
        <v>0</v>
      </c>
      <c r="BA669" s="11">
        <f t="shared" si="724"/>
        <v>0</v>
      </c>
      <c r="BB669" s="11">
        <f t="shared" si="724"/>
        <v>0</v>
      </c>
      <c r="BC669" s="11">
        <f t="shared" si="724"/>
        <v>0</v>
      </c>
      <c r="BD669" s="11">
        <f t="shared" si="724"/>
        <v>0</v>
      </c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>
        <f>ROUND(SUMIF(AA642:AA667,"=55944368",FQ642:FQ667),2)</f>
        <v>0</v>
      </c>
      <c r="BY669" s="11">
        <f>ROUND(SUMIF(AA642:AA667,"=55944368",FR642:FR667),2)</f>
        <v>0</v>
      </c>
      <c r="BZ669" s="11">
        <f>ROUND(SUMIF(AA642:AA667,"=55944368",GL642:GL667),2)</f>
        <v>0</v>
      </c>
      <c r="CA669" s="11">
        <f>ROUND(SUMIF(AA642:AA667,"=55944368",GM642:GM667),2)</f>
        <v>80248.89</v>
      </c>
      <c r="CB669" s="11">
        <f>ROUND(SUMIF(AA642:AA667,"=55944368",GN642:GN667),2)</f>
        <v>0</v>
      </c>
      <c r="CC669" s="11">
        <f>ROUND(SUMIF(AA642:AA667,"=55944368",GO642:GO667),2)</f>
        <v>80248.89</v>
      </c>
      <c r="CD669" s="11">
        <f>ROUND(SUMIF(AA642:AA667,"=55944368",GP642:GP667),2)</f>
        <v>0</v>
      </c>
      <c r="CE669" s="11">
        <f>AC669-BX669</f>
        <v>56119.79</v>
      </c>
      <c r="CF669" s="11">
        <f>AC669-BY669</f>
        <v>56119.79</v>
      </c>
      <c r="CG669" s="11">
        <f>BX669-BZ669</f>
        <v>0</v>
      </c>
      <c r="CH669" s="11">
        <f>AC669-BX669-BY669+BZ669</f>
        <v>56119.79</v>
      </c>
      <c r="CI669" s="11">
        <f>BY669-BZ669</f>
        <v>0</v>
      </c>
      <c r="CJ669" s="11">
        <f>ROUND(SUMIF(AA642:AA667,"=55944368",GX642:GX667),2)</f>
        <v>0</v>
      </c>
      <c r="CK669" s="11">
        <f>ROUND(SUMIF(AA642:AA667,"=55944368",GY642:GY667),2)</f>
        <v>0</v>
      </c>
      <c r="CL669" s="11">
        <f>ROUND(SUMIF(AA642:AA667,"=55944368",GZ642:GZ667),2)</f>
        <v>0</v>
      </c>
      <c r="CM669" s="11">
        <f>ROUND(SUMIF(AA642:AA667,"=55944368",HD642:HD667),2)</f>
        <v>0</v>
      </c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2">
        <f t="shared" ref="DG669:DL669" si="725">ROUND(DT669,2)</f>
        <v>1041267.06</v>
      </c>
      <c r="DH669" s="12">
        <f t="shared" si="725"/>
        <v>508296.76</v>
      </c>
      <c r="DI669" s="12">
        <f t="shared" si="725"/>
        <v>29026.62</v>
      </c>
      <c r="DJ669" s="12">
        <f t="shared" si="725"/>
        <v>14782.86</v>
      </c>
      <c r="DK669" s="12">
        <f t="shared" si="725"/>
        <v>503943.67999999999</v>
      </c>
      <c r="DL669" s="12">
        <f t="shared" si="725"/>
        <v>0</v>
      </c>
      <c r="DM669" s="12">
        <f>DZ669</f>
        <v>695.84105807999993</v>
      </c>
      <c r="DN669" s="12">
        <f>EA669</f>
        <v>0</v>
      </c>
      <c r="DO669" s="12">
        <f>ROUND(EB669,2)</f>
        <v>0</v>
      </c>
      <c r="DP669" s="12">
        <f>ROUND(EC669,2)</f>
        <v>503164.74</v>
      </c>
      <c r="DQ669" s="12">
        <f>ROUND(ED669,2)</f>
        <v>264550.53999999998</v>
      </c>
      <c r="DR669" s="12"/>
      <c r="DS669" s="12"/>
      <c r="DT669" s="12">
        <f>ROUND(SUMIF(AA642:AA667,"=55944370",O642:O667),2)</f>
        <v>1041267.06</v>
      </c>
      <c r="DU669" s="12">
        <f>ROUND(SUMIF(AA642:AA667,"=55944370",P642:P667),2)</f>
        <v>508296.76</v>
      </c>
      <c r="DV669" s="12">
        <f>ROUND(SUMIF(AA642:AA667,"=55944370",Q642:Q667),2)</f>
        <v>29026.62</v>
      </c>
      <c r="DW669" s="12">
        <f>ROUND(SUMIF(AA642:AA667,"=55944370",R642:R667),2)</f>
        <v>14782.86</v>
      </c>
      <c r="DX669" s="12">
        <f>ROUND(SUMIF(AA642:AA667,"=55944370",S642:S667),2)</f>
        <v>503943.67999999999</v>
      </c>
      <c r="DY669" s="12">
        <f>ROUND(SUMIF(AA642:AA667,"=55944370",T642:T667),2)</f>
        <v>0</v>
      </c>
      <c r="DZ669" s="12">
        <f>SUMIF(AA642:AA667,"=55944370",U642:U667)</f>
        <v>695.84105807999993</v>
      </c>
      <c r="EA669" s="12">
        <f>SUMIF(AA642:AA667,"=55944370",V642:V667)</f>
        <v>0</v>
      </c>
      <c r="EB669" s="12">
        <f>ROUND(SUMIF(AA642:AA667,"=55944370",W642:W667),2)</f>
        <v>0</v>
      </c>
      <c r="EC669" s="12">
        <f>ROUND(SUMIF(AA642:AA667,"=55944370",X642:X667),2)</f>
        <v>503164.74</v>
      </c>
      <c r="ED669" s="12">
        <f>ROUND(SUMIF(AA642:AA667,"=55944370",Y642:Y667),2)</f>
        <v>264550.53999999998</v>
      </c>
      <c r="EE669" s="12"/>
      <c r="EF669" s="12"/>
      <c r="EG669" s="12">
        <f t="shared" ref="EG669:EV669" si="726">ROUND(FP669,2)</f>
        <v>0</v>
      </c>
      <c r="EH669" s="12">
        <f t="shared" si="726"/>
        <v>0</v>
      </c>
      <c r="EI669" s="12">
        <f t="shared" si="726"/>
        <v>0</v>
      </c>
      <c r="EJ669" s="12">
        <f t="shared" si="726"/>
        <v>1808982.34</v>
      </c>
      <c r="EK669" s="12">
        <f t="shared" si="726"/>
        <v>0</v>
      </c>
      <c r="EL669" s="12">
        <f t="shared" si="726"/>
        <v>1808982.34</v>
      </c>
      <c r="EM669" s="12">
        <f t="shared" si="726"/>
        <v>0</v>
      </c>
      <c r="EN669" s="12">
        <f t="shared" si="726"/>
        <v>508296.76</v>
      </c>
      <c r="EO669" s="12">
        <f t="shared" si="726"/>
        <v>508296.76</v>
      </c>
      <c r="EP669" s="12">
        <f t="shared" si="726"/>
        <v>0</v>
      </c>
      <c r="EQ669" s="12">
        <f t="shared" si="726"/>
        <v>508296.76</v>
      </c>
      <c r="ER669" s="12">
        <f t="shared" si="726"/>
        <v>0</v>
      </c>
      <c r="ES669" s="12">
        <f t="shared" si="726"/>
        <v>0</v>
      </c>
      <c r="ET669" s="12">
        <f t="shared" si="726"/>
        <v>0</v>
      </c>
      <c r="EU669" s="12">
        <f t="shared" si="726"/>
        <v>0</v>
      </c>
      <c r="EV669" s="12">
        <f t="shared" si="726"/>
        <v>0</v>
      </c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>
        <f>ROUND(SUMIF(AA642:AA667,"=55944370",FQ642:FQ667),2)</f>
        <v>0</v>
      </c>
      <c r="FQ669" s="12">
        <f>ROUND(SUMIF(AA642:AA667,"=55944370",FR642:FR667),2)</f>
        <v>0</v>
      </c>
      <c r="FR669" s="12">
        <f>ROUND(SUMIF(AA642:AA667,"=55944370",GL642:GL667),2)</f>
        <v>0</v>
      </c>
      <c r="FS669" s="12">
        <f>ROUND(SUMIF(AA642:AA667,"=55944370",GM642:GM667),2)</f>
        <v>1808982.34</v>
      </c>
      <c r="FT669" s="12">
        <f>ROUND(SUMIF(AA642:AA667,"=55944370",GN642:GN667),2)</f>
        <v>0</v>
      </c>
      <c r="FU669" s="12">
        <f>ROUND(SUMIF(AA642:AA667,"=55944370",GO642:GO667),2)</f>
        <v>1808982.34</v>
      </c>
      <c r="FV669" s="12">
        <f>ROUND(SUMIF(AA642:AA667,"=55944370",GP642:GP667),2)</f>
        <v>0</v>
      </c>
      <c r="FW669" s="12">
        <f>DU669-FP669</f>
        <v>508296.76</v>
      </c>
      <c r="FX669" s="12">
        <f>DU669-FQ669</f>
        <v>508296.76</v>
      </c>
      <c r="FY669" s="12">
        <f>FP669-FR669</f>
        <v>0</v>
      </c>
      <c r="FZ669" s="12">
        <f>DU669-FP669-FQ669+FR669</f>
        <v>508296.76</v>
      </c>
      <c r="GA669" s="12">
        <f>FQ669-FR669</f>
        <v>0</v>
      </c>
      <c r="GB669" s="12">
        <f>ROUND(SUMIF(AA642:AA667,"=55944370",GX642:GX667),2)</f>
        <v>0</v>
      </c>
      <c r="GC669" s="12">
        <f>ROUND(SUMIF(AA642:AA667,"=55944370",GY642:GY667),2)</f>
        <v>0</v>
      </c>
      <c r="GD669" s="12">
        <f>ROUND(SUMIF(AA642:AA667,"=55944370",GZ642:GZ667),2)</f>
        <v>0</v>
      </c>
      <c r="GE669" s="12">
        <f>ROUND(SUMIF(AA642:AA667,"=55944370",HD642:HD667),2)</f>
        <v>0</v>
      </c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>
        <v>0</v>
      </c>
    </row>
    <row r="671" spans="1:255" ht="13" x14ac:dyDescent="0.3">
      <c r="A671" s="13">
        <v>50</v>
      </c>
      <c r="B671" s="13">
        <v>0</v>
      </c>
      <c r="C671" s="13">
        <v>0</v>
      </c>
      <c r="D671" s="13">
        <v>1</v>
      </c>
      <c r="E671" s="13">
        <v>201</v>
      </c>
      <c r="F671" s="13">
        <f>ROUND(Source!O669,O671)</f>
        <v>66624.850000000006</v>
      </c>
      <c r="G671" s="13" t="s">
        <v>151</v>
      </c>
      <c r="H671" s="13" t="s">
        <v>152</v>
      </c>
      <c r="I671" s="13"/>
      <c r="J671" s="13"/>
      <c r="K671" s="13">
        <v>201</v>
      </c>
      <c r="L671" s="13">
        <v>1</v>
      </c>
      <c r="M671" s="13">
        <v>3</v>
      </c>
      <c r="N671" s="13" t="s">
        <v>3</v>
      </c>
      <c r="O671" s="13">
        <v>2</v>
      </c>
      <c r="P671" s="13">
        <f>ROUND(Source!DG669,O671)</f>
        <v>1041267.06</v>
      </c>
      <c r="Q671" s="13"/>
      <c r="R671" s="13"/>
      <c r="S671" s="13"/>
      <c r="T671" s="13"/>
      <c r="U671" s="13"/>
      <c r="V671" s="13"/>
      <c r="W671" s="13">
        <v>66624.850000000006</v>
      </c>
      <c r="X671" s="13">
        <v>1</v>
      </c>
      <c r="Y671" s="13">
        <v>66624.850000000006</v>
      </c>
      <c r="Z671" s="13">
        <v>1041267.06</v>
      </c>
      <c r="AA671" s="13">
        <v>1</v>
      </c>
      <c r="AB671" s="13">
        <v>1041267.06</v>
      </c>
    </row>
    <row r="672" spans="1:255" ht="13" x14ac:dyDescent="0.3">
      <c r="A672" s="13">
        <v>50</v>
      </c>
      <c r="B672" s="13">
        <v>0</v>
      </c>
      <c r="C672" s="13">
        <v>0</v>
      </c>
      <c r="D672" s="13">
        <v>1</v>
      </c>
      <c r="E672" s="13">
        <v>202</v>
      </c>
      <c r="F672" s="13">
        <f>ROUND(Source!P669,O672)</f>
        <v>56119.79</v>
      </c>
      <c r="G672" s="13" t="s">
        <v>153</v>
      </c>
      <c r="H672" s="13" t="s">
        <v>154</v>
      </c>
      <c r="I672" s="13"/>
      <c r="J672" s="13"/>
      <c r="K672" s="13">
        <v>202</v>
      </c>
      <c r="L672" s="13">
        <v>2</v>
      </c>
      <c r="M672" s="13">
        <v>3</v>
      </c>
      <c r="N672" s="13" t="s">
        <v>3</v>
      </c>
      <c r="O672" s="13">
        <v>2</v>
      </c>
      <c r="P672" s="13">
        <f>ROUND(Source!DH669,O672)</f>
        <v>508296.76</v>
      </c>
      <c r="Q672" s="13"/>
      <c r="R672" s="13"/>
      <c r="S672" s="13"/>
      <c r="T672" s="13"/>
      <c r="U672" s="13"/>
      <c r="V672" s="13"/>
      <c r="W672" s="13">
        <v>56119.79</v>
      </c>
      <c r="X672" s="13">
        <v>1</v>
      </c>
      <c r="Y672" s="13">
        <v>56119.79</v>
      </c>
      <c r="Z672" s="13">
        <v>508296.76</v>
      </c>
      <c r="AA672" s="13">
        <v>1</v>
      </c>
      <c r="AB672" s="13">
        <v>508296.76</v>
      </c>
    </row>
    <row r="673" spans="1:28" ht="13" x14ac:dyDescent="0.3">
      <c r="A673" s="13">
        <v>50</v>
      </c>
      <c r="B673" s="13">
        <v>0</v>
      </c>
      <c r="C673" s="13">
        <v>0</v>
      </c>
      <c r="D673" s="13">
        <v>1</v>
      </c>
      <c r="E673" s="13">
        <v>222</v>
      </c>
      <c r="F673" s="13">
        <f>ROUND(Source!AO669,O673)</f>
        <v>0</v>
      </c>
      <c r="G673" s="13" t="s">
        <v>155</v>
      </c>
      <c r="H673" s="13" t="s">
        <v>156</v>
      </c>
      <c r="I673" s="13"/>
      <c r="J673" s="13"/>
      <c r="K673" s="13">
        <v>222</v>
      </c>
      <c r="L673" s="13">
        <v>3</v>
      </c>
      <c r="M673" s="13">
        <v>3</v>
      </c>
      <c r="N673" s="13" t="s">
        <v>3</v>
      </c>
      <c r="O673" s="13">
        <v>2</v>
      </c>
      <c r="P673" s="13">
        <f>ROUND(Source!EG669,O673)</f>
        <v>0</v>
      </c>
      <c r="Q673" s="13"/>
      <c r="R673" s="13"/>
      <c r="S673" s="13"/>
      <c r="T673" s="13"/>
      <c r="U673" s="13"/>
      <c r="V673" s="13"/>
      <c r="W673" s="13">
        <v>0</v>
      </c>
      <c r="X673" s="13">
        <v>1</v>
      </c>
      <c r="Y673" s="13">
        <v>0</v>
      </c>
      <c r="Z673" s="13">
        <v>0</v>
      </c>
      <c r="AA673" s="13">
        <v>1</v>
      </c>
      <c r="AB673" s="13">
        <v>0</v>
      </c>
    </row>
    <row r="674" spans="1:28" ht="13" x14ac:dyDescent="0.3">
      <c r="A674" s="13">
        <v>50</v>
      </c>
      <c r="B674" s="13">
        <v>0</v>
      </c>
      <c r="C674" s="13">
        <v>0</v>
      </c>
      <c r="D674" s="13">
        <v>1</v>
      </c>
      <c r="E674" s="13">
        <v>225</v>
      </c>
      <c r="F674" s="13">
        <f>ROUND(Source!AV669,O674)</f>
        <v>56119.79</v>
      </c>
      <c r="G674" s="13" t="s">
        <v>157</v>
      </c>
      <c r="H674" s="13" t="s">
        <v>158</v>
      </c>
      <c r="I674" s="13"/>
      <c r="J674" s="13"/>
      <c r="K674" s="13">
        <v>225</v>
      </c>
      <c r="L674" s="13">
        <v>4</v>
      </c>
      <c r="M674" s="13">
        <v>3</v>
      </c>
      <c r="N674" s="13" t="s">
        <v>3</v>
      </c>
      <c r="O674" s="13">
        <v>2</v>
      </c>
      <c r="P674" s="13">
        <f>ROUND(Source!EN669,O674)</f>
        <v>508296.76</v>
      </c>
      <c r="Q674" s="13"/>
      <c r="R674" s="13"/>
      <c r="S674" s="13"/>
      <c r="T674" s="13"/>
      <c r="U674" s="13"/>
      <c r="V674" s="13"/>
      <c r="W674" s="13">
        <v>56119.79</v>
      </c>
      <c r="X674" s="13">
        <v>1</v>
      </c>
      <c r="Y674" s="13">
        <v>56119.79</v>
      </c>
      <c r="Z674" s="13">
        <v>508296.76</v>
      </c>
      <c r="AA674" s="13">
        <v>1</v>
      </c>
      <c r="AB674" s="13">
        <v>508296.76</v>
      </c>
    </row>
    <row r="675" spans="1:28" ht="13" x14ac:dyDescent="0.3">
      <c r="A675" s="13">
        <v>50</v>
      </c>
      <c r="B675" s="13">
        <v>0</v>
      </c>
      <c r="C675" s="13">
        <v>0</v>
      </c>
      <c r="D675" s="13">
        <v>1</v>
      </c>
      <c r="E675" s="13">
        <v>226</v>
      </c>
      <c r="F675" s="13">
        <f>ROUND(Source!AW669,O675)</f>
        <v>56119.79</v>
      </c>
      <c r="G675" s="13" t="s">
        <v>159</v>
      </c>
      <c r="H675" s="13" t="s">
        <v>160</v>
      </c>
      <c r="I675" s="13"/>
      <c r="J675" s="13"/>
      <c r="K675" s="13">
        <v>226</v>
      </c>
      <c r="L675" s="13">
        <v>5</v>
      </c>
      <c r="M675" s="13">
        <v>3</v>
      </c>
      <c r="N675" s="13" t="s">
        <v>3</v>
      </c>
      <c r="O675" s="13">
        <v>2</v>
      </c>
      <c r="P675" s="13">
        <f>ROUND(Source!EO669,O675)</f>
        <v>508296.76</v>
      </c>
      <c r="Q675" s="13"/>
      <c r="R675" s="13"/>
      <c r="S675" s="13"/>
      <c r="T675" s="13"/>
      <c r="U675" s="13"/>
      <c r="V675" s="13"/>
      <c r="W675" s="13">
        <v>56119.79</v>
      </c>
      <c r="X675" s="13">
        <v>1</v>
      </c>
      <c r="Y675" s="13">
        <v>56119.79</v>
      </c>
      <c r="Z675" s="13">
        <v>508296.76</v>
      </c>
      <c r="AA675" s="13">
        <v>1</v>
      </c>
      <c r="AB675" s="13">
        <v>508296.76</v>
      </c>
    </row>
    <row r="676" spans="1:28" ht="13" x14ac:dyDescent="0.3">
      <c r="A676" s="13">
        <v>50</v>
      </c>
      <c r="B676" s="13">
        <v>0</v>
      </c>
      <c r="C676" s="13">
        <v>0</v>
      </c>
      <c r="D676" s="13">
        <v>1</v>
      </c>
      <c r="E676" s="13">
        <v>227</v>
      </c>
      <c r="F676" s="13">
        <f>ROUND(Source!AX669,O676)</f>
        <v>0</v>
      </c>
      <c r="G676" s="13" t="s">
        <v>161</v>
      </c>
      <c r="H676" s="13" t="s">
        <v>162</v>
      </c>
      <c r="I676" s="13"/>
      <c r="J676" s="13"/>
      <c r="K676" s="13">
        <v>227</v>
      </c>
      <c r="L676" s="13">
        <v>6</v>
      </c>
      <c r="M676" s="13">
        <v>3</v>
      </c>
      <c r="N676" s="13" t="s">
        <v>3</v>
      </c>
      <c r="O676" s="13">
        <v>2</v>
      </c>
      <c r="P676" s="13">
        <f>ROUND(Source!EP669,O676)</f>
        <v>0</v>
      </c>
      <c r="Q676" s="13"/>
      <c r="R676" s="13"/>
      <c r="S676" s="13"/>
      <c r="T676" s="13"/>
      <c r="U676" s="13"/>
      <c r="V676" s="13"/>
      <c r="W676" s="13">
        <v>0</v>
      </c>
      <c r="X676" s="13">
        <v>1</v>
      </c>
      <c r="Y676" s="13">
        <v>0</v>
      </c>
      <c r="Z676" s="13">
        <v>0</v>
      </c>
      <c r="AA676" s="13">
        <v>1</v>
      </c>
      <c r="AB676" s="13">
        <v>0</v>
      </c>
    </row>
    <row r="677" spans="1:28" ht="13" x14ac:dyDescent="0.3">
      <c r="A677" s="13">
        <v>50</v>
      </c>
      <c r="B677" s="13">
        <v>0</v>
      </c>
      <c r="C677" s="13">
        <v>0</v>
      </c>
      <c r="D677" s="13">
        <v>1</v>
      </c>
      <c r="E677" s="13">
        <v>228</v>
      </c>
      <c r="F677" s="13">
        <f>ROUND(Source!AY669,O677)</f>
        <v>56119.79</v>
      </c>
      <c r="G677" s="13" t="s">
        <v>163</v>
      </c>
      <c r="H677" s="13" t="s">
        <v>164</v>
      </c>
      <c r="I677" s="13"/>
      <c r="J677" s="13"/>
      <c r="K677" s="13">
        <v>228</v>
      </c>
      <c r="L677" s="13">
        <v>7</v>
      </c>
      <c r="M677" s="13">
        <v>3</v>
      </c>
      <c r="N677" s="13" t="s">
        <v>3</v>
      </c>
      <c r="O677" s="13">
        <v>2</v>
      </c>
      <c r="P677" s="13">
        <f>ROUND(Source!EQ669,O677)</f>
        <v>508296.76</v>
      </c>
      <c r="Q677" s="13"/>
      <c r="R677" s="13"/>
      <c r="S677" s="13"/>
      <c r="T677" s="13"/>
      <c r="U677" s="13"/>
      <c r="V677" s="13"/>
      <c r="W677" s="13">
        <v>56119.79</v>
      </c>
      <c r="X677" s="13">
        <v>1</v>
      </c>
      <c r="Y677" s="13">
        <v>56119.79</v>
      </c>
      <c r="Z677" s="13">
        <v>508296.76</v>
      </c>
      <c r="AA677" s="13">
        <v>1</v>
      </c>
      <c r="AB677" s="13">
        <v>508296.76</v>
      </c>
    </row>
    <row r="678" spans="1:28" ht="13" x14ac:dyDescent="0.3">
      <c r="A678" s="13">
        <v>50</v>
      </c>
      <c r="B678" s="13">
        <v>0</v>
      </c>
      <c r="C678" s="13">
        <v>0</v>
      </c>
      <c r="D678" s="13">
        <v>1</v>
      </c>
      <c r="E678" s="13">
        <v>216</v>
      </c>
      <c r="F678" s="13">
        <f>ROUND(Source!AP669,O678)</f>
        <v>0</v>
      </c>
      <c r="G678" s="13" t="s">
        <v>165</v>
      </c>
      <c r="H678" s="13" t="s">
        <v>166</v>
      </c>
      <c r="I678" s="13"/>
      <c r="J678" s="13"/>
      <c r="K678" s="13">
        <v>216</v>
      </c>
      <c r="L678" s="13">
        <v>8</v>
      </c>
      <c r="M678" s="13">
        <v>3</v>
      </c>
      <c r="N678" s="13" t="s">
        <v>3</v>
      </c>
      <c r="O678" s="13">
        <v>2</v>
      </c>
      <c r="P678" s="13">
        <f>ROUND(Source!EH669,O678)</f>
        <v>0</v>
      </c>
      <c r="Q678" s="13"/>
      <c r="R678" s="13"/>
      <c r="S678" s="13"/>
      <c r="T678" s="13"/>
      <c r="U678" s="13"/>
      <c r="V678" s="13"/>
      <c r="W678" s="13">
        <v>0</v>
      </c>
      <c r="X678" s="13">
        <v>1</v>
      </c>
      <c r="Y678" s="13">
        <v>0</v>
      </c>
      <c r="Z678" s="13">
        <v>0</v>
      </c>
      <c r="AA678" s="13">
        <v>1</v>
      </c>
      <c r="AB678" s="13">
        <v>0</v>
      </c>
    </row>
    <row r="679" spans="1:28" ht="13" x14ac:dyDescent="0.3">
      <c r="A679" s="13">
        <v>50</v>
      </c>
      <c r="B679" s="13">
        <v>0</v>
      </c>
      <c r="C679" s="13">
        <v>0</v>
      </c>
      <c r="D679" s="13">
        <v>1</v>
      </c>
      <c r="E679" s="13">
        <v>223</v>
      </c>
      <c r="F679" s="13">
        <f>ROUND(Source!AQ669,O679)</f>
        <v>0</v>
      </c>
      <c r="G679" s="13" t="s">
        <v>167</v>
      </c>
      <c r="H679" s="13" t="s">
        <v>168</v>
      </c>
      <c r="I679" s="13"/>
      <c r="J679" s="13"/>
      <c r="K679" s="13">
        <v>223</v>
      </c>
      <c r="L679" s="13">
        <v>9</v>
      </c>
      <c r="M679" s="13">
        <v>3</v>
      </c>
      <c r="N679" s="13" t="s">
        <v>3</v>
      </c>
      <c r="O679" s="13">
        <v>2</v>
      </c>
      <c r="P679" s="13">
        <f>ROUND(Source!EI669,O679)</f>
        <v>0</v>
      </c>
      <c r="Q679" s="13"/>
      <c r="R679" s="13"/>
      <c r="S679" s="13"/>
      <c r="T679" s="13"/>
      <c r="U679" s="13"/>
      <c r="V679" s="13"/>
      <c r="W679" s="13">
        <v>0</v>
      </c>
      <c r="X679" s="13">
        <v>1</v>
      </c>
      <c r="Y679" s="13">
        <v>0</v>
      </c>
      <c r="Z679" s="13">
        <v>0</v>
      </c>
      <c r="AA679" s="13">
        <v>1</v>
      </c>
      <c r="AB679" s="13">
        <v>0</v>
      </c>
    </row>
    <row r="680" spans="1:28" ht="13" x14ac:dyDescent="0.3">
      <c r="A680" s="13">
        <v>50</v>
      </c>
      <c r="B680" s="13">
        <v>0</v>
      </c>
      <c r="C680" s="13">
        <v>0</v>
      </c>
      <c r="D680" s="13">
        <v>1</v>
      </c>
      <c r="E680" s="13">
        <v>229</v>
      </c>
      <c r="F680" s="13">
        <f>ROUND(Source!AZ669,O680)</f>
        <v>0</v>
      </c>
      <c r="G680" s="13" t="s">
        <v>169</v>
      </c>
      <c r="H680" s="13" t="s">
        <v>170</v>
      </c>
      <c r="I680" s="13"/>
      <c r="J680" s="13"/>
      <c r="K680" s="13">
        <v>229</v>
      </c>
      <c r="L680" s="13">
        <v>10</v>
      </c>
      <c r="M680" s="13">
        <v>3</v>
      </c>
      <c r="N680" s="13" t="s">
        <v>3</v>
      </c>
      <c r="O680" s="13">
        <v>2</v>
      </c>
      <c r="P680" s="13">
        <f>ROUND(Source!ER669,O680)</f>
        <v>0</v>
      </c>
      <c r="Q680" s="13"/>
      <c r="R680" s="13"/>
      <c r="S680" s="13"/>
      <c r="T680" s="13"/>
      <c r="U680" s="13"/>
      <c r="V680" s="13"/>
      <c r="W680" s="13">
        <v>0</v>
      </c>
      <c r="X680" s="13">
        <v>1</v>
      </c>
      <c r="Y680" s="13">
        <v>0</v>
      </c>
      <c r="Z680" s="13">
        <v>0</v>
      </c>
      <c r="AA680" s="13">
        <v>1</v>
      </c>
      <c r="AB680" s="13">
        <v>0</v>
      </c>
    </row>
    <row r="681" spans="1:28" ht="13" x14ac:dyDescent="0.3">
      <c r="A681" s="13">
        <v>50</v>
      </c>
      <c r="B681" s="13">
        <v>0</v>
      </c>
      <c r="C681" s="13">
        <v>0</v>
      </c>
      <c r="D681" s="13">
        <v>1</v>
      </c>
      <c r="E681" s="13">
        <v>203</v>
      </c>
      <c r="F681" s="13">
        <f>ROUND(Source!Q669,O681)</f>
        <v>1561.96</v>
      </c>
      <c r="G681" s="13" t="s">
        <v>171</v>
      </c>
      <c r="H681" s="13" t="s">
        <v>172</v>
      </c>
      <c r="I681" s="13"/>
      <c r="J681" s="13"/>
      <c r="K681" s="13">
        <v>203</v>
      </c>
      <c r="L681" s="13">
        <v>11</v>
      </c>
      <c r="M681" s="13">
        <v>3</v>
      </c>
      <c r="N681" s="13" t="s">
        <v>3</v>
      </c>
      <c r="O681" s="13">
        <v>2</v>
      </c>
      <c r="P681" s="13">
        <f>ROUND(Source!DI669,O681)</f>
        <v>29026.62</v>
      </c>
      <c r="Q681" s="13"/>
      <c r="R681" s="13"/>
      <c r="S681" s="13"/>
      <c r="T681" s="13"/>
      <c r="U681" s="13"/>
      <c r="V681" s="13"/>
      <c r="W681" s="13">
        <v>1561.96</v>
      </c>
      <c r="X681" s="13">
        <v>1</v>
      </c>
      <c r="Y681" s="13">
        <v>1561.96</v>
      </c>
      <c r="Z681" s="13">
        <v>29026.62</v>
      </c>
      <c r="AA681" s="13">
        <v>1</v>
      </c>
      <c r="AB681" s="13">
        <v>29026.62</v>
      </c>
    </row>
    <row r="682" spans="1:28" ht="13" x14ac:dyDescent="0.3">
      <c r="A682" s="13">
        <v>50</v>
      </c>
      <c r="B682" s="13">
        <v>0</v>
      </c>
      <c r="C682" s="13">
        <v>0</v>
      </c>
      <c r="D682" s="13">
        <v>1</v>
      </c>
      <c r="E682" s="13">
        <v>231</v>
      </c>
      <c r="F682" s="13">
        <f>ROUND(Source!BB669,O682)</f>
        <v>0</v>
      </c>
      <c r="G682" s="13" t="s">
        <v>173</v>
      </c>
      <c r="H682" s="13" t="s">
        <v>174</v>
      </c>
      <c r="I682" s="13"/>
      <c r="J682" s="13"/>
      <c r="K682" s="13">
        <v>231</v>
      </c>
      <c r="L682" s="13">
        <v>12</v>
      </c>
      <c r="M682" s="13">
        <v>3</v>
      </c>
      <c r="N682" s="13" t="s">
        <v>3</v>
      </c>
      <c r="O682" s="13">
        <v>2</v>
      </c>
      <c r="P682" s="13">
        <f>ROUND(Source!ET669,O682)</f>
        <v>0</v>
      </c>
      <c r="Q682" s="13"/>
      <c r="R682" s="13"/>
      <c r="S682" s="13"/>
      <c r="T682" s="13"/>
      <c r="U682" s="13"/>
      <c r="V682" s="13"/>
      <c r="W682" s="13">
        <v>0</v>
      </c>
      <c r="X682" s="13">
        <v>1</v>
      </c>
      <c r="Y682" s="13">
        <v>0</v>
      </c>
      <c r="Z682" s="13">
        <v>0</v>
      </c>
      <c r="AA682" s="13">
        <v>1</v>
      </c>
      <c r="AB682" s="13">
        <v>0</v>
      </c>
    </row>
    <row r="683" spans="1:28" ht="13" x14ac:dyDescent="0.3">
      <c r="A683" s="13">
        <v>50</v>
      </c>
      <c r="B683" s="13">
        <v>0</v>
      </c>
      <c r="C683" s="13">
        <v>0</v>
      </c>
      <c r="D683" s="13">
        <v>1</v>
      </c>
      <c r="E683" s="13">
        <v>204</v>
      </c>
      <c r="F683" s="13">
        <f>ROUND(Source!R669,O683)</f>
        <v>262.33999999999997</v>
      </c>
      <c r="G683" s="13" t="s">
        <v>175</v>
      </c>
      <c r="H683" s="13" t="s">
        <v>176</v>
      </c>
      <c r="I683" s="13"/>
      <c r="J683" s="13"/>
      <c r="K683" s="13">
        <v>204</v>
      </c>
      <c r="L683" s="13">
        <v>13</v>
      </c>
      <c r="M683" s="13">
        <v>3</v>
      </c>
      <c r="N683" s="13" t="s">
        <v>3</v>
      </c>
      <c r="O683" s="13">
        <v>2</v>
      </c>
      <c r="P683" s="13">
        <f>ROUND(Source!DJ669,O683)</f>
        <v>14782.86</v>
      </c>
      <c r="Q683" s="13"/>
      <c r="R683" s="13"/>
      <c r="S683" s="13"/>
      <c r="T683" s="13"/>
      <c r="U683" s="13"/>
      <c r="V683" s="13"/>
      <c r="W683" s="13">
        <v>262.33999999999997</v>
      </c>
      <c r="X683" s="13">
        <v>1</v>
      </c>
      <c r="Y683" s="13">
        <v>262.33999999999997</v>
      </c>
      <c r="Z683" s="13">
        <v>14782.86</v>
      </c>
      <c r="AA683" s="13">
        <v>1</v>
      </c>
      <c r="AB683" s="13">
        <v>14782.86</v>
      </c>
    </row>
    <row r="684" spans="1:28" ht="13" x14ac:dyDescent="0.3">
      <c r="A684" s="13">
        <v>50</v>
      </c>
      <c r="B684" s="13">
        <v>0</v>
      </c>
      <c r="C684" s="13">
        <v>0</v>
      </c>
      <c r="D684" s="13">
        <v>1</v>
      </c>
      <c r="E684" s="13">
        <v>205</v>
      </c>
      <c r="F684" s="13">
        <f>ROUND(Source!S669,O684)</f>
        <v>8943.1</v>
      </c>
      <c r="G684" s="13" t="s">
        <v>177</v>
      </c>
      <c r="H684" s="13" t="s">
        <v>178</v>
      </c>
      <c r="I684" s="13"/>
      <c r="J684" s="13"/>
      <c r="K684" s="13">
        <v>205</v>
      </c>
      <c r="L684" s="13">
        <v>14</v>
      </c>
      <c r="M684" s="13">
        <v>3</v>
      </c>
      <c r="N684" s="13" t="s">
        <v>3</v>
      </c>
      <c r="O684" s="13">
        <v>2</v>
      </c>
      <c r="P684" s="13">
        <f>ROUND(Source!DK669,O684)</f>
        <v>503943.67999999999</v>
      </c>
      <c r="Q684" s="13"/>
      <c r="R684" s="13"/>
      <c r="S684" s="13"/>
      <c r="T684" s="13"/>
      <c r="U684" s="13"/>
      <c r="V684" s="13"/>
      <c r="W684" s="13">
        <v>8943.1</v>
      </c>
      <c r="X684" s="13">
        <v>1</v>
      </c>
      <c r="Y684" s="13">
        <v>8943.1</v>
      </c>
      <c r="Z684" s="13">
        <v>503943.67999999999</v>
      </c>
      <c r="AA684" s="13">
        <v>1</v>
      </c>
      <c r="AB684" s="13">
        <v>503943.67999999999</v>
      </c>
    </row>
    <row r="685" spans="1:28" ht="13" x14ac:dyDescent="0.3">
      <c r="A685" s="13">
        <v>50</v>
      </c>
      <c r="B685" s="13">
        <v>0</v>
      </c>
      <c r="C685" s="13">
        <v>0</v>
      </c>
      <c r="D685" s="13">
        <v>1</v>
      </c>
      <c r="E685" s="13">
        <v>232</v>
      </c>
      <c r="F685" s="13">
        <f>ROUND(Source!BC669,O685)</f>
        <v>0</v>
      </c>
      <c r="G685" s="13" t="s">
        <v>179</v>
      </c>
      <c r="H685" s="13" t="s">
        <v>180</v>
      </c>
      <c r="I685" s="13"/>
      <c r="J685" s="13"/>
      <c r="K685" s="13">
        <v>232</v>
      </c>
      <c r="L685" s="13">
        <v>15</v>
      </c>
      <c r="M685" s="13">
        <v>3</v>
      </c>
      <c r="N685" s="13" t="s">
        <v>3</v>
      </c>
      <c r="O685" s="13">
        <v>2</v>
      </c>
      <c r="P685" s="13">
        <f>ROUND(Source!EU669,O685)</f>
        <v>0</v>
      </c>
      <c r="Q685" s="13"/>
      <c r="R685" s="13"/>
      <c r="S685" s="13"/>
      <c r="T685" s="13"/>
      <c r="U685" s="13"/>
      <c r="V685" s="13"/>
      <c r="W685" s="13">
        <v>0</v>
      </c>
      <c r="X685" s="13">
        <v>1</v>
      </c>
      <c r="Y685" s="13">
        <v>0</v>
      </c>
      <c r="Z685" s="13">
        <v>0</v>
      </c>
      <c r="AA685" s="13">
        <v>1</v>
      </c>
      <c r="AB685" s="13">
        <v>0</v>
      </c>
    </row>
    <row r="686" spans="1:28" ht="13" x14ac:dyDescent="0.3">
      <c r="A686" s="13">
        <v>50</v>
      </c>
      <c r="B686" s="13">
        <v>0</v>
      </c>
      <c r="C686" s="13">
        <v>0</v>
      </c>
      <c r="D686" s="13">
        <v>1</v>
      </c>
      <c r="E686" s="13">
        <v>214</v>
      </c>
      <c r="F686" s="13">
        <f>ROUND(Source!AS669,O686)</f>
        <v>0</v>
      </c>
      <c r="G686" s="13" t="s">
        <v>181</v>
      </c>
      <c r="H686" s="13" t="s">
        <v>182</v>
      </c>
      <c r="I686" s="13"/>
      <c r="J686" s="13"/>
      <c r="K686" s="13">
        <v>214</v>
      </c>
      <c r="L686" s="13">
        <v>16</v>
      </c>
      <c r="M686" s="13">
        <v>3</v>
      </c>
      <c r="N686" s="13" t="s">
        <v>3</v>
      </c>
      <c r="O686" s="13">
        <v>2</v>
      </c>
      <c r="P686" s="13">
        <f>ROUND(Source!EK669,O686)</f>
        <v>0</v>
      </c>
      <c r="Q686" s="13"/>
      <c r="R686" s="13"/>
      <c r="S686" s="13"/>
      <c r="T686" s="13"/>
      <c r="U686" s="13"/>
      <c r="V686" s="13"/>
      <c r="W686" s="13">
        <v>0</v>
      </c>
      <c r="X686" s="13">
        <v>1</v>
      </c>
      <c r="Y686" s="13">
        <v>0</v>
      </c>
      <c r="Z686" s="13">
        <v>0</v>
      </c>
      <c r="AA686" s="13">
        <v>1</v>
      </c>
      <c r="AB686" s="13">
        <v>0</v>
      </c>
    </row>
    <row r="687" spans="1:28" ht="13" x14ac:dyDescent="0.3">
      <c r="A687" s="13">
        <v>50</v>
      </c>
      <c r="B687" s="13">
        <v>0</v>
      </c>
      <c r="C687" s="13">
        <v>0</v>
      </c>
      <c r="D687" s="13">
        <v>1</v>
      </c>
      <c r="E687" s="13">
        <v>215</v>
      </c>
      <c r="F687" s="13">
        <f>ROUND(Source!AT669,O687)</f>
        <v>80248.89</v>
      </c>
      <c r="G687" s="13" t="s">
        <v>183</v>
      </c>
      <c r="H687" s="13" t="s">
        <v>184</v>
      </c>
      <c r="I687" s="13"/>
      <c r="J687" s="13"/>
      <c r="K687" s="13">
        <v>215</v>
      </c>
      <c r="L687" s="13">
        <v>17</v>
      </c>
      <c r="M687" s="13">
        <v>3</v>
      </c>
      <c r="N687" s="13" t="s">
        <v>3</v>
      </c>
      <c r="O687" s="13">
        <v>2</v>
      </c>
      <c r="P687" s="13">
        <f>ROUND(Source!EL669,O687)</f>
        <v>1808982.34</v>
      </c>
      <c r="Q687" s="13"/>
      <c r="R687" s="13"/>
      <c r="S687" s="13"/>
      <c r="T687" s="13"/>
      <c r="U687" s="13"/>
      <c r="V687" s="13"/>
      <c r="W687" s="13">
        <v>80248.89</v>
      </c>
      <c r="X687" s="13">
        <v>1</v>
      </c>
      <c r="Y687" s="13">
        <v>80248.89</v>
      </c>
      <c r="Z687" s="13">
        <v>1808982.34</v>
      </c>
      <c r="AA687" s="13">
        <v>1</v>
      </c>
      <c r="AB687" s="13">
        <v>1808982.34</v>
      </c>
    </row>
    <row r="688" spans="1:28" ht="13" x14ac:dyDescent="0.3">
      <c r="A688" s="13">
        <v>50</v>
      </c>
      <c r="B688" s="13">
        <v>0</v>
      </c>
      <c r="C688" s="13">
        <v>0</v>
      </c>
      <c r="D688" s="13">
        <v>1</v>
      </c>
      <c r="E688" s="13">
        <v>217</v>
      </c>
      <c r="F688" s="13">
        <f>ROUND(Source!AU669,O688)</f>
        <v>0</v>
      </c>
      <c r="G688" s="13" t="s">
        <v>185</v>
      </c>
      <c r="H688" s="13" t="s">
        <v>186</v>
      </c>
      <c r="I688" s="13"/>
      <c r="J688" s="13"/>
      <c r="K688" s="13">
        <v>217</v>
      </c>
      <c r="L688" s="13">
        <v>18</v>
      </c>
      <c r="M688" s="13">
        <v>3</v>
      </c>
      <c r="N688" s="13" t="s">
        <v>3</v>
      </c>
      <c r="O688" s="13">
        <v>2</v>
      </c>
      <c r="P688" s="13">
        <f>ROUND(Source!EM669,O688)</f>
        <v>0</v>
      </c>
      <c r="Q688" s="13"/>
      <c r="R688" s="13"/>
      <c r="S688" s="13"/>
      <c r="T688" s="13"/>
      <c r="U688" s="13"/>
      <c r="V688" s="13"/>
      <c r="W688" s="13">
        <v>0</v>
      </c>
      <c r="X688" s="13">
        <v>1</v>
      </c>
      <c r="Y688" s="13">
        <v>0</v>
      </c>
      <c r="Z688" s="13">
        <v>0</v>
      </c>
      <c r="AA688" s="13">
        <v>1</v>
      </c>
      <c r="AB688" s="13">
        <v>0</v>
      </c>
    </row>
    <row r="689" spans="1:255" ht="13" x14ac:dyDescent="0.3">
      <c r="A689" s="13">
        <v>50</v>
      </c>
      <c r="B689" s="13">
        <v>0</v>
      </c>
      <c r="C689" s="13">
        <v>0</v>
      </c>
      <c r="D689" s="13">
        <v>1</v>
      </c>
      <c r="E689" s="13">
        <v>230</v>
      </c>
      <c r="F689" s="13">
        <f>ROUND(Source!BA669,O689)</f>
        <v>0</v>
      </c>
      <c r="G689" s="13" t="s">
        <v>187</v>
      </c>
      <c r="H689" s="13" t="s">
        <v>188</v>
      </c>
      <c r="I689" s="13"/>
      <c r="J689" s="13"/>
      <c r="K689" s="13">
        <v>230</v>
      </c>
      <c r="L689" s="13">
        <v>19</v>
      </c>
      <c r="M689" s="13">
        <v>3</v>
      </c>
      <c r="N689" s="13" t="s">
        <v>3</v>
      </c>
      <c r="O689" s="13">
        <v>2</v>
      </c>
      <c r="P689" s="13">
        <f>ROUND(Source!ES669,O689)</f>
        <v>0</v>
      </c>
      <c r="Q689" s="13"/>
      <c r="R689" s="13"/>
      <c r="S689" s="13"/>
      <c r="T689" s="13"/>
      <c r="U689" s="13"/>
      <c r="V689" s="13"/>
      <c r="W689" s="13">
        <v>0</v>
      </c>
      <c r="X689" s="13">
        <v>1</v>
      </c>
      <c r="Y689" s="13">
        <v>0</v>
      </c>
      <c r="Z689" s="13">
        <v>0</v>
      </c>
      <c r="AA689" s="13">
        <v>1</v>
      </c>
      <c r="AB689" s="13">
        <v>0</v>
      </c>
    </row>
    <row r="690" spans="1:255" ht="13" x14ac:dyDescent="0.3">
      <c r="A690" s="13">
        <v>50</v>
      </c>
      <c r="B690" s="13">
        <v>0</v>
      </c>
      <c r="C690" s="13">
        <v>0</v>
      </c>
      <c r="D690" s="13">
        <v>1</v>
      </c>
      <c r="E690" s="13">
        <v>206</v>
      </c>
      <c r="F690" s="13">
        <f>ROUND(Source!T669,O690)</f>
        <v>0</v>
      </c>
      <c r="G690" s="13" t="s">
        <v>189</v>
      </c>
      <c r="H690" s="13" t="s">
        <v>190</v>
      </c>
      <c r="I690" s="13"/>
      <c r="J690" s="13"/>
      <c r="K690" s="13">
        <v>206</v>
      </c>
      <c r="L690" s="13">
        <v>20</v>
      </c>
      <c r="M690" s="13">
        <v>3</v>
      </c>
      <c r="N690" s="13" t="s">
        <v>3</v>
      </c>
      <c r="O690" s="13">
        <v>2</v>
      </c>
      <c r="P690" s="13">
        <f>ROUND(Source!DL669,O690)</f>
        <v>0</v>
      </c>
      <c r="Q690" s="13"/>
      <c r="R690" s="13"/>
      <c r="S690" s="13"/>
      <c r="T690" s="13"/>
      <c r="U690" s="13"/>
      <c r="V690" s="13"/>
      <c r="W690" s="13">
        <v>0</v>
      </c>
      <c r="X690" s="13">
        <v>1</v>
      </c>
      <c r="Y690" s="13">
        <v>0</v>
      </c>
      <c r="Z690" s="13">
        <v>0</v>
      </c>
      <c r="AA690" s="13">
        <v>1</v>
      </c>
      <c r="AB690" s="13">
        <v>0</v>
      </c>
    </row>
    <row r="691" spans="1:255" ht="13" x14ac:dyDescent="0.3">
      <c r="A691" s="13">
        <v>50</v>
      </c>
      <c r="B691" s="13">
        <v>0</v>
      </c>
      <c r="C691" s="13">
        <v>0</v>
      </c>
      <c r="D691" s="13">
        <v>1</v>
      </c>
      <c r="E691" s="13">
        <v>207</v>
      </c>
      <c r="F691" s="13">
        <f>Source!U669</f>
        <v>695.84105807999993</v>
      </c>
      <c r="G691" s="13" t="s">
        <v>191</v>
      </c>
      <c r="H691" s="13" t="s">
        <v>192</v>
      </c>
      <c r="I691" s="13"/>
      <c r="J691" s="13"/>
      <c r="K691" s="13">
        <v>207</v>
      </c>
      <c r="L691" s="13">
        <v>21</v>
      </c>
      <c r="M691" s="13">
        <v>3</v>
      </c>
      <c r="N691" s="13" t="s">
        <v>3</v>
      </c>
      <c r="O691" s="13">
        <v>-1</v>
      </c>
      <c r="P691" s="13">
        <f>Source!DM669</f>
        <v>695.84105807999993</v>
      </c>
      <c r="Q691" s="13"/>
      <c r="R691" s="13"/>
      <c r="S691" s="13"/>
      <c r="T691" s="13"/>
      <c r="U691" s="13"/>
      <c r="V691" s="13"/>
      <c r="W691" s="13">
        <v>695.84105807999993</v>
      </c>
      <c r="X691" s="13">
        <v>1</v>
      </c>
      <c r="Y691" s="13">
        <v>695.84105807999993</v>
      </c>
      <c r="Z691" s="13">
        <v>695.84105807999993</v>
      </c>
      <c r="AA691" s="13">
        <v>1</v>
      </c>
      <c r="AB691" s="13">
        <v>695.84105807999993</v>
      </c>
    </row>
    <row r="692" spans="1:255" ht="13" x14ac:dyDescent="0.3">
      <c r="A692" s="13">
        <v>50</v>
      </c>
      <c r="B692" s="13">
        <v>0</v>
      </c>
      <c r="C692" s="13">
        <v>0</v>
      </c>
      <c r="D692" s="13">
        <v>1</v>
      </c>
      <c r="E692" s="13">
        <v>208</v>
      </c>
      <c r="F692" s="13">
        <f>Source!V669</f>
        <v>0</v>
      </c>
      <c r="G692" s="13" t="s">
        <v>193</v>
      </c>
      <c r="H692" s="13" t="s">
        <v>194</v>
      </c>
      <c r="I692" s="13"/>
      <c r="J692" s="13"/>
      <c r="K692" s="13">
        <v>208</v>
      </c>
      <c r="L692" s="13">
        <v>22</v>
      </c>
      <c r="M692" s="13">
        <v>3</v>
      </c>
      <c r="N692" s="13" t="s">
        <v>3</v>
      </c>
      <c r="O692" s="13">
        <v>-1</v>
      </c>
      <c r="P692" s="13">
        <f>Source!DN669</f>
        <v>0</v>
      </c>
      <c r="Q692" s="13"/>
      <c r="R692" s="13"/>
      <c r="S692" s="13"/>
      <c r="T692" s="13"/>
      <c r="U692" s="13"/>
      <c r="V692" s="13"/>
      <c r="W692" s="13">
        <v>0</v>
      </c>
      <c r="X692" s="13">
        <v>1</v>
      </c>
      <c r="Y692" s="13">
        <v>0</v>
      </c>
      <c r="Z692" s="13">
        <v>0</v>
      </c>
      <c r="AA692" s="13">
        <v>1</v>
      </c>
      <c r="AB692" s="13">
        <v>0</v>
      </c>
    </row>
    <row r="693" spans="1:255" ht="13" x14ac:dyDescent="0.3">
      <c r="A693" s="13">
        <v>50</v>
      </c>
      <c r="B693" s="13">
        <v>0</v>
      </c>
      <c r="C693" s="13">
        <v>0</v>
      </c>
      <c r="D693" s="13">
        <v>1</v>
      </c>
      <c r="E693" s="13">
        <v>209</v>
      </c>
      <c r="F693" s="13">
        <f>ROUND(Source!W669,O693)</f>
        <v>0</v>
      </c>
      <c r="G693" s="13" t="s">
        <v>195</v>
      </c>
      <c r="H693" s="13" t="s">
        <v>196</v>
      </c>
      <c r="I693" s="13"/>
      <c r="J693" s="13"/>
      <c r="K693" s="13">
        <v>209</v>
      </c>
      <c r="L693" s="13">
        <v>23</v>
      </c>
      <c r="M693" s="13">
        <v>3</v>
      </c>
      <c r="N693" s="13" t="s">
        <v>3</v>
      </c>
      <c r="O693" s="13">
        <v>2</v>
      </c>
      <c r="P693" s="13">
        <f>ROUND(Source!DO669,O693)</f>
        <v>0</v>
      </c>
      <c r="Q693" s="13"/>
      <c r="R693" s="13"/>
      <c r="S693" s="13"/>
      <c r="T693" s="13"/>
      <c r="U693" s="13"/>
      <c r="V693" s="13"/>
      <c r="W693" s="13">
        <v>0</v>
      </c>
      <c r="X693" s="13">
        <v>1</v>
      </c>
      <c r="Y693" s="13">
        <v>0</v>
      </c>
      <c r="Z693" s="13">
        <v>0</v>
      </c>
      <c r="AA693" s="13">
        <v>1</v>
      </c>
      <c r="AB693" s="13">
        <v>0</v>
      </c>
    </row>
    <row r="694" spans="1:255" ht="13" x14ac:dyDescent="0.3">
      <c r="A694" s="13">
        <v>50</v>
      </c>
      <c r="B694" s="13">
        <v>0</v>
      </c>
      <c r="C694" s="13">
        <v>0</v>
      </c>
      <c r="D694" s="13">
        <v>1</v>
      </c>
      <c r="E694" s="13">
        <v>233</v>
      </c>
      <c r="F694" s="13">
        <f>ROUND(Source!BD669,O694)</f>
        <v>0</v>
      </c>
      <c r="G694" s="13" t="s">
        <v>197</v>
      </c>
      <c r="H694" s="13" t="s">
        <v>198</v>
      </c>
      <c r="I694" s="13"/>
      <c r="J694" s="13"/>
      <c r="K694" s="13">
        <v>233</v>
      </c>
      <c r="L694" s="13">
        <v>24</v>
      </c>
      <c r="M694" s="13">
        <v>3</v>
      </c>
      <c r="N694" s="13" t="s">
        <v>3</v>
      </c>
      <c r="O694" s="13">
        <v>2</v>
      </c>
      <c r="P694" s="13">
        <f>ROUND(Source!EV669,O694)</f>
        <v>0</v>
      </c>
      <c r="Q694" s="13"/>
      <c r="R694" s="13"/>
      <c r="S694" s="13"/>
      <c r="T694" s="13"/>
      <c r="U694" s="13"/>
      <c r="V694" s="13"/>
      <c r="W694" s="13">
        <v>0</v>
      </c>
      <c r="X694" s="13">
        <v>1</v>
      </c>
      <c r="Y694" s="13">
        <v>0</v>
      </c>
      <c r="Z694" s="13">
        <v>0</v>
      </c>
      <c r="AA694" s="13">
        <v>1</v>
      </c>
      <c r="AB694" s="13">
        <v>0</v>
      </c>
    </row>
    <row r="695" spans="1:255" ht="13" x14ac:dyDescent="0.3">
      <c r="A695" s="13">
        <v>50</v>
      </c>
      <c r="B695" s="13">
        <v>0</v>
      </c>
      <c r="C695" s="13">
        <v>0</v>
      </c>
      <c r="D695" s="13">
        <v>1</v>
      </c>
      <c r="E695" s="13">
        <v>210</v>
      </c>
      <c r="F695" s="13">
        <f>ROUND(Source!X669,O695)</f>
        <v>8929.27</v>
      </c>
      <c r="G695" s="13" t="s">
        <v>199</v>
      </c>
      <c r="H695" s="13" t="s">
        <v>200</v>
      </c>
      <c r="I695" s="13"/>
      <c r="J695" s="13"/>
      <c r="K695" s="13">
        <v>210</v>
      </c>
      <c r="L695" s="13">
        <v>25</v>
      </c>
      <c r="M695" s="13">
        <v>3</v>
      </c>
      <c r="N695" s="13" t="s">
        <v>3</v>
      </c>
      <c r="O695" s="13">
        <v>2</v>
      </c>
      <c r="P695" s="13">
        <f>ROUND(Source!DP669,O695)</f>
        <v>503164.74</v>
      </c>
      <c r="Q695" s="13"/>
      <c r="R695" s="13"/>
      <c r="S695" s="13"/>
      <c r="T695" s="13"/>
      <c r="U695" s="13"/>
      <c r="V695" s="13"/>
      <c r="W695" s="13">
        <v>8929.27</v>
      </c>
      <c r="X695" s="13">
        <v>1</v>
      </c>
      <c r="Y695" s="13">
        <v>8929.27</v>
      </c>
      <c r="Z695" s="13">
        <v>503164.74</v>
      </c>
      <c r="AA695" s="13">
        <v>1</v>
      </c>
      <c r="AB695" s="13">
        <v>503164.74</v>
      </c>
    </row>
    <row r="696" spans="1:255" ht="13" x14ac:dyDescent="0.3">
      <c r="A696" s="13">
        <v>50</v>
      </c>
      <c r="B696" s="13">
        <v>0</v>
      </c>
      <c r="C696" s="13">
        <v>0</v>
      </c>
      <c r="D696" s="13">
        <v>1</v>
      </c>
      <c r="E696" s="13">
        <v>211</v>
      </c>
      <c r="F696" s="13">
        <f>ROUND(Source!Y669,O696)</f>
        <v>4694.7700000000004</v>
      </c>
      <c r="G696" s="13" t="s">
        <v>201</v>
      </c>
      <c r="H696" s="13" t="s">
        <v>202</v>
      </c>
      <c r="I696" s="13"/>
      <c r="J696" s="13"/>
      <c r="K696" s="13">
        <v>211</v>
      </c>
      <c r="L696" s="13">
        <v>26</v>
      </c>
      <c r="M696" s="13">
        <v>3</v>
      </c>
      <c r="N696" s="13" t="s">
        <v>3</v>
      </c>
      <c r="O696" s="13">
        <v>2</v>
      </c>
      <c r="P696" s="13">
        <f>ROUND(Source!DQ669,O696)</f>
        <v>264550.53999999998</v>
      </c>
      <c r="Q696" s="13"/>
      <c r="R696" s="13"/>
      <c r="S696" s="13"/>
      <c r="T696" s="13"/>
      <c r="U696" s="13"/>
      <c r="V696" s="13"/>
      <c r="W696" s="13">
        <v>4694.7700000000004</v>
      </c>
      <c r="X696" s="13">
        <v>1</v>
      </c>
      <c r="Y696" s="13">
        <v>4694.7700000000004</v>
      </c>
      <c r="Z696" s="13">
        <v>264550.53999999998</v>
      </c>
      <c r="AA696" s="13">
        <v>1</v>
      </c>
      <c r="AB696" s="13">
        <v>264550.53999999998</v>
      </c>
    </row>
    <row r="697" spans="1:255" ht="13" x14ac:dyDescent="0.3">
      <c r="A697" s="13">
        <v>50</v>
      </c>
      <c r="B697" s="13">
        <v>0</v>
      </c>
      <c r="C697" s="13">
        <v>0</v>
      </c>
      <c r="D697" s="13">
        <v>1</v>
      </c>
      <c r="E697" s="13">
        <v>224</v>
      </c>
      <c r="F697" s="13">
        <f>ROUND(Source!AR669,O697)</f>
        <v>80248.89</v>
      </c>
      <c r="G697" s="13" t="s">
        <v>203</v>
      </c>
      <c r="H697" s="13" t="s">
        <v>204</v>
      </c>
      <c r="I697" s="13"/>
      <c r="J697" s="13"/>
      <c r="K697" s="13">
        <v>224</v>
      </c>
      <c r="L697" s="13">
        <v>27</v>
      </c>
      <c r="M697" s="13">
        <v>3</v>
      </c>
      <c r="N697" s="13" t="s">
        <v>3</v>
      </c>
      <c r="O697" s="13">
        <v>2</v>
      </c>
      <c r="P697" s="13">
        <f>ROUND(Source!EJ669,O697)</f>
        <v>1808982.34</v>
      </c>
      <c r="Q697" s="13"/>
      <c r="R697" s="13"/>
      <c r="S697" s="13"/>
      <c r="T697" s="13"/>
      <c r="U697" s="13"/>
      <c r="V697" s="13"/>
      <c r="W697" s="13">
        <v>80248.89</v>
      </c>
      <c r="X697" s="13">
        <v>1</v>
      </c>
      <c r="Y697" s="13">
        <v>80248.89</v>
      </c>
      <c r="Z697" s="13">
        <v>1808982.34</v>
      </c>
      <c r="AA697" s="13">
        <v>1</v>
      </c>
      <c r="AB697" s="13">
        <v>1808982.34</v>
      </c>
    </row>
    <row r="699" spans="1:255" ht="13" x14ac:dyDescent="0.3">
      <c r="A699" s="10">
        <v>4</v>
      </c>
      <c r="B699" s="10">
        <v>1</v>
      </c>
      <c r="C699" s="10"/>
      <c r="D699" s="10">
        <f>ROW(A722)</f>
        <v>722</v>
      </c>
      <c r="E699" s="10"/>
      <c r="F699" s="10" t="s">
        <v>22</v>
      </c>
      <c r="G699" s="10" t="s">
        <v>709</v>
      </c>
      <c r="H699" s="10" t="s">
        <v>3</v>
      </c>
      <c r="I699" s="10">
        <v>0</v>
      </c>
      <c r="J699" s="10"/>
      <c r="K699" s="10">
        <v>0</v>
      </c>
      <c r="L699" s="10"/>
      <c r="M699" s="10" t="s">
        <v>3</v>
      </c>
      <c r="N699" s="10"/>
      <c r="O699" s="10"/>
      <c r="P699" s="10"/>
      <c r="Q699" s="10"/>
      <c r="R699" s="10"/>
      <c r="S699" s="10">
        <v>0</v>
      </c>
      <c r="T699" s="10">
        <v>0</v>
      </c>
      <c r="U699" s="10" t="s">
        <v>3</v>
      </c>
      <c r="V699" s="10">
        <v>2</v>
      </c>
      <c r="W699" s="10"/>
      <c r="X699" s="10"/>
      <c r="Y699" s="10"/>
      <c r="Z699" s="10"/>
      <c r="AA699" s="10"/>
      <c r="AB699" s="10" t="s">
        <v>3</v>
      </c>
      <c r="AC699" s="10" t="s">
        <v>3</v>
      </c>
      <c r="AD699" s="10" t="s">
        <v>3</v>
      </c>
      <c r="AE699" s="10" t="s">
        <v>3</v>
      </c>
      <c r="AF699" s="10" t="s">
        <v>3</v>
      </c>
      <c r="AG699" s="10" t="s">
        <v>3</v>
      </c>
      <c r="AH699" s="10"/>
      <c r="AI699" s="10"/>
      <c r="AJ699" s="10"/>
      <c r="AK699" s="10"/>
      <c r="AL699" s="10"/>
      <c r="AM699" s="10"/>
      <c r="AN699" s="10"/>
      <c r="AO699" s="10"/>
      <c r="AP699" s="10" t="s">
        <v>3</v>
      </c>
      <c r="AQ699" s="10" t="s">
        <v>3</v>
      </c>
      <c r="AR699" s="10" t="s">
        <v>3</v>
      </c>
      <c r="AS699" s="10"/>
      <c r="AT699" s="10"/>
      <c r="AU699" s="10"/>
      <c r="AV699" s="10"/>
      <c r="AW699" s="10"/>
      <c r="AX699" s="10"/>
      <c r="AY699" s="10"/>
      <c r="AZ699" s="10" t="s">
        <v>3</v>
      </c>
      <c r="BA699" s="10"/>
      <c r="BB699" s="10" t="s">
        <v>3</v>
      </c>
      <c r="BC699" s="10" t="s">
        <v>3</v>
      </c>
      <c r="BD699" s="10" t="s">
        <v>3</v>
      </c>
      <c r="BE699" s="10" t="s">
        <v>3</v>
      </c>
      <c r="BF699" s="10" t="s">
        <v>3</v>
      </c>
      <c r="BG699" s="10" t="s">
        <v>3</v>
      </c>
      <c r="BH699" s="10" t="s">
        <v>3</v>
      </c>
      <c r="BI699" s="10" t="s">
        <v>3</v>
      </c>
      <c r="BJ699" s="10" t="s">
        <v>3</v>
      </c>
      <c r="BK699" s="10" t="s">
        <v>3</v>
      </c>
      <c r="BL699" s="10" t="s">
        <v>3</v>
      </c>
      <c r="BM699" s="10" t="s">
        <v>3</v>
      </c>
      <c r="BN699" s="10" t="s">
        <v>3</v>
      </c>
      <c r="BO699" s="10" t="s">
        <v>3</v>
      </c>
      <c r="BP699" s="10" t="s">
        <v>3</v>
      </c>
      <c r="BQ699" s="10"/>
      <c r="BR699" s="10"/>
      <c r="BS699" s="10"/>
      <c r="BT699" s="10"/>
      <c r="BU699" s="10"/>
      <c r="BV699" s="10"/>
      <c r="BW699" s="10"/>
      <c r="BX699" s="10">
        <v>0</v>
      </c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>
        <v>0</v>
      </c>
    </row>
    <row r="701" spans="1:255" ht="13" x14ac:dyDescent="0.3">
      <c r="A701" s="11">
        <v>52</v>
      </c>
      <c r="B701" s="11">
        <f t="shared" ref="B701:G701" si="727">B722</f>
        <v>1</v>
      </c>
      <c r="C701" s="11">
        <f t="shared" si="727"/>
        <v>4</v>
      </c>
      <c r="D701" s="11">
        <f t="shared" si="727"/>
        <v>699</v>
      </c>
      <c r="E701" s="11">
        <f t="shared" si="727"/>
        <v>0</v>
      </c>
      <c r="F701" s="11" t="str">
        <f t="shared" si="727"/>
        <v>Новый раздел</v>
      </c>
      <c r="G701" s="11" t="str">
        <f t="shared" si="727"/>
        <v>ЩМ-1</v>
      </c>
      <c r="H701" s="11"/>
      <c r="I701" s="11"/>
      <c r="J701" s="11"/>
      <c r="K701" s="11"/>
      <c r="L701" s="11"/>
      <c r="M701" s="11"/>
      <c r="N701" s="11"/>
      <c r="O701" s="11">
        <f t="shared" ref="O701:AT701" si="728">O722</f>
        <v>29534.080000000002</v>
      </c>
      <c r="P701" s="11">
        <f t="shared" si="728"/>
        <v>29453.599999999999</v>
      </c>
      <c r="Q701" s="11">
        <f t="shared" si="728"/>
        <v>5.36</v>
      </c>
      <c r="R701" s="11">
        <f t="shared" si="728"/>
        <v>0.48</v>
      </c>
      <c r="S701" s="11">
        <f t="shared" si="728"/>
        <v>75.12</v>
      </c>
      <c r="T701" s="11">
        <f t="shared" si="728"/>
        <v>0</v>
      </c>
      <c r="U701" s="11">
        <f t="shared" si="728"/>
        <v>6.4704600000000001</v>
      </c>
      <c r="V701" s="11">
        <f t="shared" si="728"/>
        <v>0</v>
      </c>
      <c r="W701" s="11">
        <f t="shared" si="728"/>
        <v>0</v>
      </c>
      <c r="X701" s="11">
        <f t="shared" si="728"/>
        <v>68.040000000000006</v>
      </c>
      <c r="Y701" s="11">
        <f t="shared" si="728"/>
        <v>34.78</v>
      </c>
      <c r="Z701" s="11">
        <f t="shared" si="728"/>
        <v>0</v>
      </c>
      <c r="AA701" s="11">
        <f t="shared" si="728"/>
        <v>0</v>
      </c>
      <c r="AB701" s="11">
        <f t="shared" si="728"/>
        <v>29534.080000000002</v>
      </c>
      <c r="AC701" s="11">
        <f t="shared" si="728"/>
        <v>29453.599999999999</v>
      </c>
      <c r="AD701" s="11">
        <f t="shared" si="728"/>
        <v>5.36</v>
      </c>
      <c r="AE701" s="11">
        <f t="shared" si="728"/>
        <v>0.48</v>
      </c>
      <c r="AF701" s="11">
        <f t="shared" si="728"/>
        <v>75.12</v>
      </c>
      <c r="AG701" s="11">
        <f t="shared" si="728"/>
        <v>0</v>
      </c>
      <c r="AH701" s="11">
        <f t="shared" si="728"/>
        <v>6.4704600000000001</v>
      </c>
      <c r="AI701" s="11">
        <f t="shared" si="728"/>
        <v>0</v>
      </c>
      <c r="AJ701" s="11">
        <f t="shared" si="728"/>
        <v>0</v>
      </c>
      <c r="AK701" s="11">
        <f t="shared" si="728"/>
        <v>68.040000000000006</v>
      </c>
      <c r="AL701" s="11">
        <f t="shared" si="728"/>
        <v>34.78</v>
      </c>
      <c r="AM701" s="11">
        <f t="shared" si="728"/>
        <v>0</v>
      </c>
      <c r="AN701" s="11">
        <f t="shared" si="728"/>
        <v>0</v>
      </c>
      <c r="AO701" s="11">
        <f t="shared" si="728"/>
        <v>0</v>
      </c>
      <c r="AP701" s="11">
        <f t="shared" si="728"/>
        <v>29313.4</v>
      </c>
      <c r="AQ701" s="11">
        <f t="shared" si="728"/>
        <v>0</v>
      </c>
      <c r="AR701" s="11">
        <f t="shared" si="728"/>
        <v>29636.9</v>
      </c>
      <c r="AS701" s="11">
        <f t="shared" si="728"/>
        <v>0</v>
      </c>
      <c r="AT701" s="11">
        <f t="shared" si="728"/>
        <v>323.5</v>
      </c>
      <c r="AU701" s="11">
        <f t="shared" ref="AU701:BZ701" si="729">AU722</f>
        <v>0</v>
      </c>
      <c r="AV701" s="11">
        <f t="shared" si="729"/>
        <v>29453.599999999999</v>
      </c>
      <c r="AW701" s="11">
        <f t="shared" si="729"/>
        <v>140.19999999999999</v>
      </c>
      <c r="AX701" s="11">
        <f t="shared" si="729"/>
        <v>0</v>
      </c>
      <c r="AY701" s="11">
        <f t="shared" si="729"/>
        <v>140.19999999999999</v>
      </c>
      <c r="AZ701" s="11">
        <f t="shared" si="729"/>
        <v>29313.4</v>
      </c>
      <c r="BA701" s="11">
        <f t="shared" si="729"/>
        <v>0</v>
      </c>
      <c r="BB701" s="11">
        <f t="shared" si="729"/>
        <v>0</v>
      </c>
      <c r="BC701" s="11">
        <f t="shared" si="729"/>
        <v>0</v>
      </c>
      <c r="BD701" s="11">
        <f t="shared" si="729"/>
        <v>0</v>
      </c>
      <c r="BE701" s="11">
        <f t="shared" si="729"/>
        <v>0</v>
      </c>
      <c r="BF701" s="11">
        <f t="shared" si="729"/>
        <v>0</v>
      </c>
      <c r="BG701" s="11">
        <f t="shared" si="729"/>
        <v>0</v>
      </c>
      <c r="BH701" s="11">
        <f t="shared" si="729"/>
        <v>0</v>
      </c>
      <c r="BI701" s="11">
        <f t="shared" si="729"/>
        <v>0</v>
      </c>
      <c r="BJ701" s="11">
        <f t="shared" si="729"/>
        <v>0</v>
      </c>
      <c r="BK701" s="11">
        <f t="shared" si="729"/>
        <v>0</v>
      </c>
      <c r="BL701" s="11">
        <f t="shared" si="729"/>
        <v>0</v>
      </c>
      <c r="BM701" s="11">
        <f t="shared" si="729"/>
        <v>0</v>
      </c>
      <c r="BN701" s="11">
        <f t="shared" si="729"/>
        <v>0</v>
      </c>
      <c r="BO701" s="11">
        <f t="shared" si="729"/>
        <v>0</v>
      </c>
      <c r="BP701" s="11">
        <f t="shared" si="729"/>
        <v>0</v>
      </c>
      <c r="BQ701" s="11">
        <f t="shared" si="729"/>
        <v>0</v>
      </c>
      <c r="BR701" s="11">
        <f t="shared" si="729"/>
        <v>0</v>
      </c>
      <c r="BS701" s="11">
        <f t="shared" si="729"/>
        <v>0</v>
      </c>
      <c r="BT701" s="11">
        <f t="shared" si="729"/>
        <v>0</v>
      </c>
      <c r="BU701" s="11">
        <f t="shared" si="729"/>
        <v>0</v>
      </c>
      <c r="BV701" s="11">
        <f t="shared" si="729"/>
        <v>0</v>
      </c>
      <c r="BW701" s="11">
        <f t="shared" si="729"/>
        <v>0</v>
      </c>
      <c r="BX701" s="11">
        <f t="shared" si="729"/>
        <v>0</v>
      </c>
      <c r="BY701" s="11">
        <f t="shared" si="729"/>
        <v>29313.4</v>
      </c>
      <c r="BZ701" s="11">
        <f t="shared" si="729"/>
        <v>0</v>
      </c>
      <c r="CA701" s="11">
        <f t="shared" ref="CA701:DF701" si="730">CA722</f>
        <v>29636.9</v>
      </c>
      <c r="CB701" s="11">
        <f t="shared" si="730"/>
        <v>0</v>
      </c>
      <c r="CC701" s="11">
        <f t="shared" si="730"/>
        <v>323.5</v>
      </c>
      <c r="CD701" s="11">
        <f t="shared" si="730"/>
        <v>0</v>
      </c>
      <c r="CE701" s="11">
        <f t="shared" si="730"/>
        <v>29453.599999999999</v>
      </c>
      <c r="CF701" s="11">
        <f t="shared" si="730"/>
        <v>140.19999999999709</v>
      </c>
      <c r="CG701" s="11">
        <f t="shared" si="730"/>
        <v>0</v>
      </c>
      <c r="CH701" s="11">
        <f t="shared" si="730"/>
        <v>140.19999999999709</v>
      </c>
      <c r="CI701" s="11">
        <f t="shared" si="730"/>
        <v>29313.4</v>
      </c>
      <c r="CJ701" s="11">
        <f t="shared" si="730"/>
        <v>0</v>
      </c>
      <c r="CK701" s="11">
        <f t="shared" si="730"/>
        <v>0</v>
      </c>
      <c r="CL701" s="11">
        <f t="shared" si="730"/>
        <v>0</v>
      </c>
      <c r="CM701" s="11">
        <f t="shared" si="730"/>
        <v>0</v>
      </c>
      <c r="CN701" s="11">
        <f t="shared" si="730"/>
        <v>0</v>
      </c>
      <c r="CO701" s="11">
        <f t="shared" si="730"/>
        <v>0</v>
      </c>
      <c r="CP701" s="11">
        <f t="shared" si="730"/>
        <v>0</v>
      </c>
      <c r="CQ701" s="11">
        <f t="shared" si="730"/>
        <v>0</v>
      </c>
      <c r="CR701" s="11">
        <f t="shared" si="730"/>
        <v>0</v>
      </c>
      <c r="CS701" s="11">
        <f t="shared" si="730"/>
        <v>0</v>
      </c>
      <c r="CT701" s="11">
        <f t="shared" si="730"/>
        <v>0</v>
      </c>
      <c r="CU701" s="11">
        <f t="shared" si="730"/>
        <v>0</v>
      </c>
      <c r="CV701" s="11">
        <f t="shared" si="730"/>
        <v>0</v>
      </c>
      <c r="CW701" s="11">
        <f t="shared" si="730"/>
        <v>0</v>
      </c>
      <c r="CX701" s="11">
        <f t="shared" si="730"/>
        <v>0</v>
      </c>
      <c r="CY701" s="11">
        <f t="shared" si="730"/>
        <v>0</v>
      </c>
      <c r="CZ701" s="11">
        <f t="shared" si="730"/>
        <v>0</v>
      </c>
      <c r="DA701" s="11">
        <f t="shared" si="730"/>
        <v>0</v>
      </c>
      <c r="DB701" s="11">
        <f t="shared" si="730"/>
        <v>0</v>
      </c>
      <c r="DC701" s="11">
        <f t="shared" si="730"/>
        <v>0</v>
      </c>
      <c r="DD701" s="11">
        <f t="shared" si="730"/>
        <v>0</v>
      </c>
      <c r="DE701" s="11">
        <f t="shared" si="730"/>
        <v>0</v>
      </c>
      <c r="DF701" s="11">
        <f t="shared" si="730"/>
        <v>0</v>
      </c>
      <c r="DG701" s="12">
        <f t="shared" ref="DG701:EL701" si="731">DG722</f>
        <v>227122.17</v>
      </c>
      <c r="DH701" s="12">
        <f t="shared" si="731"/>
        <v>222807.37</v>
      </c>
      <c r="DI701" s="12">
        <f t="shared" si="731"/>
        <v>81.790000000000006</v>
      </c>
      <c r="DJ701" s="12">
        <f t="shared" si="731"/>
        <v>27.05</v>
      </c>
      <c r="DK701" s="12">
        <f t="shared" si="731"/>
        <v>4233.01</v>
      </c>
      <c r="DL701" s="12">
        <f t="shared" si="731"/>
        <v>0</v>
      </c>
      <c r="DM701" s="12">
        <f t="shared" si="731"/>
        <v>6.4704600000000001</v>
      </c>
      <c r="DN701" s="12">
        <f t="shared" si="731"/>
        <v>0</v>
      </c>
      <c r="DO701" s="12">
        <f t="shared" si="731"/>
        <v>0</v>
      </c>
      <c r="DP701" s="12">
        <f t="shared" si="731"/>
        <v>3834.05</v>
      </c>
      <c r="DQ701" s="12">
        <f t="shared" si="731"/>
        <v>1959.63</v>
      </c>
      <c r="DR701" s="12">
        <f t="shared" si="731"/>
        <v>0</v>
      </c>
      <c r="DS701" s="12">
        <f t="shared" si="731"/>
        <v>0</v>
      </c>
      <c r="DT701" s="12">
        <f t="shared" si="731"/>
        <v>227122.17</v>
      </c>
      <c r="DU701" s="12">
        <f t="shared" si="731"/>
        <v>222807.37</v>
      </c>
      <c r="DV701" s="12">
        <f t="shared" si="731"/>
        <v>81.790000000000006</v>
      </c>
      <c r="DW701" s="12">
        <f t="shared" si="731"/>
        <v>27.05</v>
      </c>
      <c r="DX701" s="12">
        <f t="shared" si="731"/>
        <v>4233.01</v>
      </c>
      <c r="DY701" s="12">
        <f t="shared" si="731"/>
        <v>0</v>
      </c>
      <c r="DZ701" s="12">
        <f t="shared" si="731"/>
        <v>6.4704600000000001</v>
      </c>
      <c r="EA701" s="12">
        <f t="shared" si="731"/>
        <v>0</v>
      </c>
      <c r="EB701" s="12">
        <f t="shared" si="731"/>
        <v>0</v>
      </c>
      <c r="EC701" s="12">
        <f t="shared" si="731"/>
        <v>3834.05</v>
      </c>
      <c r="ED701" s="12">
        <f t="shared" si="731"/>
        <v>1959.63</v>
      </c>
      <c r="EE701" s="12">
        <f t="shared" si="731"/>
        <v>0</v>
      </c>
      <c r="EF701" s="12">
        <f t="shared" si="731"/>
        <v>0</v>
      </c>
      <c r="EG701" s="12">
        <f t="shared" si="731"/>
        <v>0</v>
      </c>
      <c r="EH701" s="12">
        <f t="shared" si="731"/>
        <v>221902.44</v>
      </c>
      <c r="EI701" s="12">
        <f t="shared" si="731"/>
        <v>0</v>
      </c>
      <c r="EJ701" s="12">
        <f t="shared" si="731"/>
        <v>232915.85</v>
      </c>
      <c r="EK701" s="12">
        <f t="shared" si="731"/>
        <v>0</v>
      </c>
      <c r="EL701" s="12">
        <f t="shared" si="731"/>
        <v>11013.41</v>
      </c>
      <c r="EM701" s="12">
        <f t="shared" ref="EM701:FR701" si="732">EM722</f>
        <v>0</v>
      </c>
      <c r="EN701" s="12">
        <f t="shared" si="732"/>
        <v>222807.37</v>
      </c>
      <c r="EO701" s="12">
        <f t="shared" si="732"/>
        <v>904.93</v>
      </c>
      <c r="EP701" s="12">
        <f t="shared" si="732"/>
        <v>0</v>
      </c>
      <c r="EQ701" s="12">
        <f t="shared" si="732"/>
        <v>904.93</v>
      </c>
      <c r="ER701" s="12">
        <f t="shared" si="732"/>
        <v>221902.44</v>
      </c>
      <c r="ES701" s="12">
        <f t="shared" si="732"/>
        <v>0</v>
      </c>
      <c r="ET701" s="12">
        <f t="shared" si="732"/>
        <v>0</v>
      </c>
      <c r="EU701" s="12">
        <f t="shared" si="732"/>
        <v>0</v>
      </c>
      <c r="EV701" s="12">
        <f t="shared" si="732"/>
        <v>0</v>
      </c>
      <c r="EW701" s="12">
        <f t="shared" si="732"/>
        <v>0</v>
      </c>
      <c r="EX701" s="12">
        <f t="shared" si="732"/>
        <v>0</v>
      </c>
      <c r="EY701" s="12">
        <f t="shared" si="732"/>
        <v>0</v>
      </c>
      <c r="EZ701" s="12">
        <f t="shared" si="732"/>
        <v>0</v>
      </c>
      <c r="FA701" s="12">
        <f t="shared" si="732"/>
        <v>0</v>
      </c>
      <c r="FB701" s="12">
        <f t="shared" si="732"/>
        <v>0</v>
      </c>
      <c r="FC701" s="12">
        <f t="shared" si="732"/>
        <v>0</v>
      </c>
      <c r="FD701" s="12">
        <f t="shared" si="732"/>
        <v>0</v>
      </c>
      <c r="FE701" s="12">
        <f t="shared" si="732"/>
        <v>0</v>
      </c>
      <c r="FF701" s="12">
        <f t="shared" si="732"/>
        <v>0</v>
      </c>
      <c r="FG701" s="12">
        <f t="shared" si="732"/>
        <v>0</v>
      </c>
      <c r="FH701" s="12">
        <f t="shared" si="732"/>
        <v>0</v>
      </c>
      <c r="FI701" s="12">
        <f t="shared" si="732"/>
        <v>0</v>
      </c>
      <c r="FJ701" s="12">
        <f t="shared" si="732"/>
        <v>0</v>
      </c>
      <c r="FK701" s="12">
        <f t="shared" si="732"/>
        <v>0</v>
      </c>
      <c r="FL701" s="12">
        <f t="shared" si="732"/>
        <v>0</v>
      </c>
      <c r="FM701" s="12">
        <f t="shared" si="732"/>
        <v>0</v>
      </c>
      <c r="FN701" s="12">
        <f t="shared" si="732"/>
        <v>0</v>
      </c>
      <c r="FO701" s="12">
        <f t="shared" si="732"/>
        <v>0</v>
      </c>
      <c r="FP701" s="12">
        <f t="shared" si="732"/>
        <v>0</v>
      </c>
      <c r="FQ701" s="12">
        <f t="shared" si="732"/>
        <v>221902.44</v>
      </c>
      <c r="FR701" s="12">
        <f t="shared" si="732"/>
        <v>0</v>
      </c>
      <c r="FS701" s="12">
        <f t="shared" ref="FS701:GX701" si="733">FS722</f>
        <v>232915.85</v>
      </c>
      <c r="FT701" s="12">
        <f t="shared" si="733"/>
        <v>0</v>
      </c>
      <c r="FU701" s="12">
        <f t="shared" si="733"/>
        <v>11013.41</v>
      </c>
      <c r="FV701" s="12">
        <f t="shared" si="733"/>
        <v>0</v>
      </c>
      <c r="FW701" s="12">
        <f t="shared" si="733"/>
        <v>222807.37</v>
      </c>
      <c r="FX701" s="12">
        <f t="shared" si="733"/>
        <v>904.92999999999302</v>
      </c>
      <c r="FY701" s="12">
        <f t="shared" si="733"/>
        <v>0</v>
      </c>
      <c r="FZ701" s="12">
        <f t="shared" si="733"/>
        <v>904.92999999999302</v>
      </c>
      <c r="GA701" s="12">
        <f t="shared" si="733"/>
        <v>221902.44</v>
      </c>
      <c r="GB701" s="12">
        <f t="shared" si="733"/>
        <v>0</v>
      </c>
      <c r="GC701" s="12">
        <f t="shared" si="733"/>
        <v>0</v>
      </c>
      <c r="GD701" s="12">
        <f t="shared" si="733"/>
        <v>0</v>
      </c>
      <c r="GE701" s="12">
        <f t="shared" si="733"/>
        <v>0</v>
      </c>
      <c r="GF701" s="12">
        <f t="shared" si="733"/>
        <v>0</v>
      </c>
      <c r="GG701" s="12">
        <f t="shared" si="733"/>
        <v>0</v>
      </c>
      <c r="GH701" s="12">
        <f t="shared" si="733"/>
        <v>0</v>
      </c>
      <c r="GI701" s="12">
        <f t="shared" si="733"/>
        <v>0</v>
      </c>
      <c r="GJ701" s="12">
        <f t="shared" si="733"/>
        <v>0</v>
      </c>
      <c r="GK701" s="12">
        <f t="shared" si="733"/>
        <v>0</v>
      </c>
      <c r="GL701" s="12">
        <f t="shared" si="733"/>
        <v>0</v>
      </c>
      <c r="GM701" s="12">
        <f t="shared" si="733"/>
        <v>0</v>
      </c>
      <c r="GN701" s="12">
        <f t="shared" si="733"/>
        <v>0</v>
      </c>
      <c r="GO701" s="12">
        <f t="shared" si="733"/>
        <v>0</v>
      </c>
      <c r="GP701" s="12">
        <f t="shared" si="733"/>
        <v>0</v>
      </c>
      <c r="GQ701" s="12">
        <f t="shared" si="733"/>
        <v>0</v>
      </c>
      <c r="GR701" s="12">
        <f t="shared" si="733"/>
        <v>0</v>
      </c>
      <c r="GS701" s="12">
        <f t="shared" si="733"/>
        <v>0</v>
      </c>
      <c r="GT701" s="12">
        <f t="shared" si="733"/>
        <v>0</v>
      </c>
      <c r="GU701" s="12">
        <f t="shared" si="733"/>
        <v>0</v>
      </c>
      <c r="GV701" s="12">
        <f t="shared" si="733"/>
        <v>0</v>
      </c>
      <c r="GW701" s="12">
        <f t="shared" si="733"/>
        <v>0</v>
      </c>
      <c r="GX701" s="12">
        <f t="shared" si="733"/>
        <v>0</v>
      </c>
    </row>
    <row r="703" spans="1:255" x14ac:dyDescent="0.25">
      <c r="A703" s="2">
        <v>17</v>
      </c>
      <c r="B703" s="2">
        <v>1</v>
      </c>
      <c r="C703" s="2">
        <f>ROW(SmtRes!A761)</f>
        <v>761</v>
      </c>
      <c r="D703" s="2">
        <f>ROW(EtalonRes!A970)</f>
        <v>970</v>
      </c>
      <c r="E703" s="2" t="s">
        <v>710</v>
      </c>
      <c r="F703" s="2" t="s">
        <v>406</v>
      </c>
      <c r="G703" s="2" t="s">
        <v>407</v>
      </c>
      <c r="H703" s="2" t="s">
        <v>27</v>
      </c>
      <c r="I703" s="2">
        <v>1</v>
      </c>
      <c r="J703" s="2">
        <v>0</v>
      </c>
      <c r="K703" s="2">
        <v>1</v>
      </c>
      <c r="L703" s="2"/>
      <c r="M703" s="2"/>
      <c r="N703" s="2"/>
      <c r="O703" s="2">
        <f t="shared" ref="O703:O720" si="734">ROUND(CP703,2)</f>
        <v>169.84</v>
      </c>
      <c r="P703" s="2">
        <f t="shared" ref="P703:P720" si="735">ROUND((ROUND((AC703*AW703*I703),2)*BC703),2)</f>
        <v>89.36</v>
      </c>
      <c r="Q703" s="2">
        <f>(ROUND((ROUND((((ET703*1.2))*AV703*I703),2)*BB703),2)+ROUND((ROUND(((AE703-((EU703*1.2)))*AV703*I703),2)*BS703),2))</f>
        <v>5.36</v>
      </c>
      <c r="R703" s="2">
        <f>(ROUND((ROUND((((EU703*1.2))*AV703*I703),2)*BS703),2)+ROUND((ROUND(((AE703-((EU703*1.2)))*AV703*I703),2)*BS703),2))</f>
        <v>0.48</v>
      </c>
      <c r="S703" s="2">
        <f t="shared" ref="S703:S720" si="736">ROUND((ROUND((AF703*AV703*I703),2)*BA703),2)</f>
        <v>75.12</v>
      </c>
      <c r="T703" s="2">
        <f t="shared" ref="T703:T720" si="737">ROUND(CU703*I703,2)</f>
        <v>0</v>
      </c>
      <c r="U703" s="2">
        <f t="shared" ref="U703:U720" si="738">CV703*I703</f>
        <v>6.4704600000000001</v>
      </c>
      <c r="V703" s="2">
        <f t="shared" ref="V703:V720" si="739">CW703*I703</f>
        <v>0</v>
      </c>
      <c r="W703" s="2">
        <f t="shared" ref="W703:W720" si="740">ROUND(CX703*I703,2)</f>
        <v>0</v>
      </c>
      <c r="X703" s="2">
        <f>(ROUND((((S703+ROUND((ROUND((((EU703*1.2))*AV703*I703),2)*BS703),2))*AT703)/100),2)+ROUND(((ROUND((ROUND(((AE703-((EU703*1.2)))*AV703*I703),2)*BS703),2)*AT703)/100),2))</f>
        <v>68.040000000000006</v>
      </c>
      <c r="Y703" s="2">
        <f>(ROUND((((S703+ROUND((ROUND((((EU703*1.2))*AV703*I703),2)*BS703),2))*AU703)/100),2)+ROUND(((ROUND((ROUND(((AE703-((EU703*1.2)))*AV703*I703),2)*BS703),2)*AU703)/100),2))</f>
        <v>34.78</v>
      </c>
      <c r="Z703" s="2"/>
      <c r="AA703" s="2">
        <v>55944368</v>
      </c>
      <c r="AB703" s="2">
        <f t="shared" ref="AB703:AB720" si="741">ROUND((AC703+AD703+AF703),6)</f>
        <v>166.232</v>
      </c>
      <c r="AC703" s="2">
        <f>ROUND(((ES703*1)),6)</f>
        <v>89.36</v>
      </c>
      <c r="AD703" s="2">
        <f>ROUND(((((ET703*1.2))-((EU703*1.2)))+AE703),6)</f>
        <v>5.1239999999999997</v>
      </c>
      <c r="AE703" s="2">
        <f t="shared" ref="AE703:AF706" si="742">ROUND(((EU703*1.2)),6)</f>
        <v>0.45600000000000002</v>
      </c>
      <c r="AF703" s="2">
        <f t="shared" si="742"/>
        <v>71.748000000000005</v>
      </c>
      <c r="AG703" s="2">
        <f t="shared" ref="AG703:AG720" si="743">ROUND((AP703),6)</f>
        <v>0</v>
      </c>
      <c r="AH703" s="2">
        <f t="shared" ref="AH703:AI706" si="744">((EW703*1.2))</f>
        <v>6.1800000000000006</v>
      </c>
      <c r="AI703" s="2">
        <f t="shared" si="744"/>
        <v>0</v>
      </c>
      <c r="AJ703" s="2">
        <f t="shared" ref="AJ703:AJ720" si="745">(AS703)</f>
        <v>0</v>
      </c>
      <c r="AK703" s="2">
        <v>153.41999999999999</v>
      </c>
      <c r="AL703" s="2">
        <v>89.36</v>
      </c>
      <c r="AM703" s="2">
        <v>4.2699999999999996</v>
      </c>
      <c r="AN703" s="2">
        <v>0.38</v>
      </c>
      <c r="AO703" s="2">
        <v>59.79</v>
      </c>
      <c r="AP703" s="2">
        <v>0</v>
      </c>
      <c r="AQ703" s="2">
        <v>5.15</v>
      </c>
      <c r="AR703" s="2">
        <v>0</v>
      </c>
      <c r="AS703" s="2">
        <v>0</v>
      </c>
      <c r="AT703" s="2">
        <v>90</v>
      </c>
      <c r="AU703" s="2">
        <v>46</v>
      </c>
      <c r="AV703" s="2">
        <v>1.0469999999999999</v>
      </c>
      <c r="AW703" s="2">
        <v>1</v>
      </c>
      <c r="AX703" s="2"/>
      <c r="AY703" s="2"/>
      <c r="AZ703" s="2">
        <v>1</v>
      </c>
      <c r="BA703" s="2">
        <v>1</v>
      </c>
      <c r="BB703" s="2">
        <v>1</v>
      </c>
      <c r="BC703" s="2">
        <v>1</v>
      </c>
      <c r="BD703" s="2" t="s">
        <v>3</v>
      </c>
      <c r="BE703" s="2" t="s">
        <v>3</v>
      </c>
      <c r="BF703" s="2" t="s">
        <v>3</v>
      </c>
      <c r="BG703" s="2" t="s">
        <v>3</v>
      </c>
      <c r="BH703" s="2">
        <v>0</v>
      </c>
      <c r="BI703" s="2">
        <v>2</v>
      </c>
      <c r="BJ703" s="2" t="s">
        <v>408</v>
      </c>
      <c r="BK703" s="2"/>
      <c r="BL703" s="2"/>
      <c r="BM703" s="2">
        <v>72</v>
      </c>
      <c r="BN703" s="2">
        <v>0</v>
      </c>
      <c r="BO703" s="2" t="s">
        <v>406</v>
      </c>
      <c r="BP703" s="2">
        <v>1</v>
      </c>
      <c r="BQ703" s="2">
        <v>40</v>
      </c>
      <c r="BR703" s="2">
        <v>0</v>
      </c>
      <c r="BS703" s="2">
        <v>1</v>
      </c>
      <c r="BT703" s="2">
        <v>1</v>
      </c>
      <c r="BU703" s="2">
        <v>1</v>
      </c>
      <c r="BV703" s="2">
        <v>1</v>
      </c>
      <c r="BW703" s="2">
        <v>1</v>
      </c>
      <c r="BX703" s="2">
        <v>1</v>
      </c>
      <c r="BY703" s="2" t="s">
        <v>3</v>
      </c>
      <c r="BZ703" s="2">
        <v>90</v>
      </c>
      <c r="CA703" s="2">
        <v>46</v>
      </c>
      <c r="CB703" s="2" t="s">
        <v>3</v>
      </c>
      <c r="CC703" s="2"/>
      <c r="CD703" s="2"/>
      <c r="CE703" s="2">
        <v>1566</v>
      </c>
      <c r="CF703" s="2">
        <v>0</v>
      </c>
      <c r="CG703" s="2">
        <v>0</v>
      </c>
      <c r="CH703" s="2"/>
      <c r="CI703" s="2"/>
      <c r="CJ703" s="2"/>
      <c r="CK703" s="2"/>
      <c r="CL703" s="2"/>
      <c r="CM703" s="2">
        <v>0</v>
      </c>
      <c r="CN703" s="2" t="s">
        <v>1356</v>
      </c>
      <c r="CO703" s="2">
        <v>0</v>
      </c>
      <c r="CP703" s="2">
        <f t="shared" ref="CP703:CP720" si="746">(P703+Q703+S703)</f>
        <v>169.84</v>
      </c>
      <c r="CQ703" s="2">
        <f t="shared" ref="CQ703:CQ720" si="747">ROUND((ROUND((AC703*AW703*1),2)*BC703),2)</f>
        <v>89.36</v>
      </c>
      <c r="CR703" s="2">
        <f>(ROUND((ROUND((((ET703*1.2))*AV703*1),2)*BB703),2)+ROUND((ROUND(((AE703-((EU703*1.2)))*AV703*1),2)*BS703),2))</f>
        <v>5.36</v>
      </c>
      <c r="CS703" s="2">
        <f>(ROUND((ROUND((((EU703*1.2))*AV703*1),2)*BS703),2)+ROUND((ROUND(((AE703-((EU703*1.2)))*AV703*1),2)*BS703),2))</f>
        <v>0.48</v>
      </c>
      <c r="CT703" s="2">
        <f t="shared" ref="CT703:CT720" si="748">ROUND((ROUND((AF703*AV703*1),2)*BA703),2)</f>
        <v>75.12</v>
      </c>
      <c r="CU703" s="2">
        <f t="shared" ref="CU703:CU720" si="749">AG703</f>
        <v>0</v>
      </c>
      <c r="CV703" s="2">
        <f t="shared" ref="CV703:CV720" si="750">(AH703*AV703)</f>
        <v>6.4704600000000001</v>
      </c>
      <c r="CW703" s="2">
        <f t="shared" ref="CW703:CW720" si="751">AI703</f>
        <v>0</v>
      </c>
      <c r="CX703" s="2">
        <f t="shared" ref="CX703:CX720" si="752">AJ703</f>
        <v>0</v>
      </c>
      <c r="CY703" s="2">
        <f>(ROUND((((S703+ROUND((ROUND((((EU703*1.2))*AV703*1),2)*BS703),2))*AT703)/100),2)+ROUND(((ROUND((ROUND(((AE703-((EU703*1.2)))*AV703*1),2)*BS703),2)*AT703)/100),2))</f>
        <v>68.040000000000006</v>
      </c>
      <c r="CZ703" s="2">
        <f>(ROUND((((S703+ROUND((ROUND((((EU703*1.2))*AV703*1),2)*BS703),2))*AU703)/100),2)+ROUND(((ROUND((ROUND(((AE703-((EU703*1.2)))*AV703*1),2)*BS703),2)*AU703)/100),2))</f>
        <v>34.78</v>
      </c>
      <c r="DA703" s="2"/>
      <c r="DB703" s="2">
        <v>193</v>
      </c>
      <c r="DC703" s="2" t="s">
        <v>3</v>
      </c>
      <c r="DD703" s="2" t="s">
        <v>82</v>
      </c>
      <c r="DE703" s="2" t="s">
        <v>83</v>
      </c>
      <c r="DF703" s="2" t="s">
        <v>83</v>
      </c>
      <c r="DG703" s="2" t="s">
        <v>83</v>
      </c>
      <c r="DH703" s="2" t="s">
        <v>3</v>
      </c>
      <c r="DI703" s="2" t="s">
        <v>83</v>
      </c>
      <c r="DJ703" s="2" t="s">
        <v>83</v>
      </c>
      <c r="DK703" s="2" t="s">
        <v>3</v>
      </c>
      <c r="DL703" s="2" t="s">
        <v>3</v>
      </c>
      <c r="DM703" s="2" t="s">
        <v>3</v>
      </c>
      <c r="DN703" s="2">
        <v>0</v>
      </c>
      <c r="DO703" s="2">
        <v>0</v>
      </c>
      <c r="DP703" s="2">
        <v>1</v>
      </c>
      <c r="DQ703" s="2">
        <v>1</v>
      </c>
      <c r="DR703" s="2"/>
      <c r="DS703" s="2"/>
      <c r="DT703" s="2"/>
      <c r="DU703" s="2">
        <v>1013</v>
      </c>
      <c r="DV703" s="2" t="s">
        <v>27</v>
      </c>
      <c r="DW703" s="2" t="s">
        <v>27</v>
      </c>
      <c r="DX703" s="2">
        <v>1</v>
      </c>
      <c r="DY703" s="2"/>
      <c r="DZ703" s="2" t="s">
        <v>3</v>
      </c>
      <c r="EA703" s="2" t="s">
        <v>3</v>
      </c>
      <c r="EB703" s="2" t="s">
        <v>3</v>
      </c>
      <c r="EC703" s="2" t="s">
        <v>3</v>
      </c>
      <c r="ED703" s="2"/>
      <c r="EE703" s="2">
        <v>55393976</v>
      </c>
      <c r="EF703" s="2">
        <v>40</v>
      </c>
      <c r="EG703" s="2" t="s">
        <v>31</v>
      </c>
      <c r="EH703" s="2">
        <v>0</v>
      </c>
      <c r="EI703" s="2" t="s">
        <v>3</v>
      </c>
      <c r="EJ703" s="2">
        <v>2</v>
      </c>
      <c r="EK703" s="2">
        <v>72</v>
      </c>
      <c r="EL703" s="2" t="s">
        <v>32</v>
      </c>
      <c r="EM703" s="2" t="s">
        <v>33</v>
      </c>
      <c r="EN703" s="2"/>
      <c r="EO703" s="2" t="s">
        <v>87</v>
      </c>
      <c r="EP703" s="2"/>
      <c r="EQ703" s="2">
        <v>0</v>
      </c>
      <c r="ER703" s="2">
        <v>153.41999999999999</v>
      </c>
      <c r="ES703" s="2">
        <v>89.36</v>
      </c>
      <c r="ET703" s="2">
        <v>4.2699999999999996</v>
      </c>
      <c r="EU703" s="2">
        <v>0.38</v>
      </c>
      <c r="EV703" s="2">
        <v>59.79</v>
      </c>
      <c r="EW703" s="2">
        <v>5.15</v>
      </c>
      <c r="EX703" s="2">
        <v>0</v>
      </c>
      <c r="EY703" s="2">
        <v>0</v>
      </c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>
        <v>0</v>
      </c>
      <c r="FR703" s="2">
        <v>0</v>
      </c>
      <c r="FS703" s="2">
        <v>0</v>
      </c>
      <c r="FT703" s="2"/>
      <c r="FU703" s="2"/>
      <c r="FV703" s="2"/>
      <c r="FW703" s="2"/>
      <c r="FX703" s="2">
        <v>90</v>
      </c>
      <c r="FY703" s="2">
        <v>46</v>
      </c>
      <c r="FZ703" s="2"/>
      <c r="GA703" s="2" t="s">
        <v>3</v>
      </c>
      <c r="GB703" s="2"/>
      <c r="GC703" s="2"/>
      <c r="GD703" s="2">
        <v>1</v>
      </c>
      <c r="GE703" s="2"/>
      <c r="GF703" s="2">
        <v>69985007</v>
      </c>
      <c r="GG703" s="2">
        <v>2</v>
      </c>
      <c r="GH703" s="2">
        <v>1</v>
      </c>
      <c r="GI703" s="2">
        <v>2</v>
      </c>
      <c r="GJ703" s="2">
        <v>0</v>
      </c>
      <c r="GK703" s="2">
        <v>0</v>
      </c>
      <c r="GL703" s="2">
        <f t="shared" ref="GL703:GL720" si="753">ROUND(IF(AND(BH703=3,BI703=3,FS703&lt;&gt;0),P703,0),2)</f>
        <v>0</v>
      </c>
      <c r="GM703" s="2">
        <f t="shared" ref="GM703:GM720" si="754">ROUND(O703+X703+Y703,2)+GX703</f>
        <v>272.66000000000003</v>
      </c>
      <c r="GN703" s="2">
        <f t="shared" ref="GN703:GN720" si="755">IF(OR(BI703=0,BI703=1),GM703-GX703,0)</f>
        <v>0</v>
      </c>
      <c r="GO703" s="2">
        <f t="shared" ref="GO703:GO720" si="756">IF(BI703=2,GM703-GX703,0)</f>
        <v>272.66000000000003</v>
      </c>
      <c r="GP703" s="2">
        <f t="shared" ref="GP703:GP720" si="757">IF(BI703=4,GM703-GX703,0)</f>
        <v>0</v>
      </c>
      <c r="GQ703" s="2"/>
      <c r="GR703" s="2">
        <v>0</v>
      </c>
      <c r="GS703" s="2">
        <v>3</v>
      </c>
      <c r="GT703" s="2">
        <v>0</v>
      </c>
      <c r="GU703" s="2" t="s">
        <v>3</v>
      </c>
      <c r="GV703" s="2">
        <f t="shared" ref="GV703:GV720" si="758">ROUND((GT703),6)</f>
        <v>0</v>
      </c>
      <c r="GW703" s="2">
        <v>1</v>
      </c>
      <c r="GX703" s="2">
        <f t="shared" ref="GX703:GX720" si="759">ROUND(HC703*I703,2)</f>
        <v>0</v>
      </c>
      <c r="GY703" s="2"/>
      <c r="GZ703" s="2"/>
      <c r="HA703" s="2">
        <v>0</v>
      </c>
      <c r="HB703" s="2">
        <v>0</v>
      </c>
      <c r="HC703" s="2">
        <f t="shared" ref="HC703:HC720" si="760">GV703*GW703</f>
        <v>0</v>
      </c>
      <c r="HD703" s="2"/>
      <c r="HE703" s="2" t="s">
        <v>3</v>
      </c>
      <c r="HF703" s="2" t="s">
        <v>3</v>
      </c>
      <c r="HG703" s="2"/>
      <c r="HH703" s="2"/>
      <c r="HI703" s="2"/>
      <c r="HJ703" s="2"/>
      <c r="HK703" s="2"/>
      <c r="HL703" s="2"/>
      <c r="HM703" s="2" t="s">
        <v>3</v>
      </c>
      <c r="HN703" s="2" t="s">
        <v>3</v>
      </c>
      <c r="HO703" s="2" t="s">
        <v>3</v>
      </c>
      <c r="HP703" s="2" t="s">
        <v>3</v>
      </c>
      <c r="HQ703" s="2" t="s">
        <v>3</v>
      </c>
      <c r="HR703" s="2"/>
      <c r="HS703" s="2">
        <v>0</v>
      </c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>
        <v>0</v>
      </c>
      <c r="IL703" s="2"/>
      <c r="IM703" s="2"/>
      <c r="IN703" s="2"/>
      <c r="IO703" s="2"/>
      <c r="IP703" s="2"/>
      <c r="IQ703" s="2"/>
      <c r="IR703" s="2"/>
      <c r="IS703" s="2"/>
      <c r="IT703" s="2"/>
      <c r="IU703" s="2"/>
    </row>
    <row r="704" spans="1:255" x14ac:dyDescent="0.25">
      <c r="A704" s="3">
        <v>17</v>
      </c>
      <c r="B704" s="3">
        <v>1</v>
      </c>
      <c r="C704" s="3">
        <f>ROW(SmtRes!A772)</f>
        <v>772</v>
      </c>
      <c r="D704" s="3">
        <f>ROW(EtalonRes!A982)</f>
        <v>982</v>
      </c>
      <c r="E704" s="3" t="s">
        <v>710</v>
      </c>
      <c r="F704" s="3" t="s">
        <v>406</v>
      </c>
      <c r="G704" s="3" t="s">
        <v>407</v>
      </c>
      <c r="H704" s="3" t="s">
        <v>27</v>
      </c>
      <c r="I704" s="3">
        <v>1</v>
      </c>
      <c r="J704" s="3">
        <v>0</v>
      </c>
      <c r="K704" s="3">
        <v>1</v>
      </c>
      <c r="O704" s="3">
        <f t="shared" si="734"/>
        <v>4716.92</v>
      </c>
      <c r="P704" s="3">
        <f t="shared" si="735"/>
        <v>402.12</v>
      </c>
      <c r="Q704" s="3">
        <f>(ROUND((ROUND((((ET704*1.2))*AV704*I704),2)*BB704),2)+ROUND((ROUND(((AE704-((EU704*1.2)))*AV704*I704),2)*BS704),2))</f>
        <v>81.790000000000006</v>
      </c>
      <c r="R704" s="3">
        <f>(ROUND((ROUND((((EU704*1.2))*AV704*I704),2)*BS704),2)+ROUND((ROUND(((AE704-((EU704*1.2)))*AV704*I704),2)*BS704),2))</f>
        <v>27.05</v>
      </c>
      <c r="S704" s="3">
        <f t="shared" si="736"/>
        <v>4233.01</v>
      </c>
      <c r="T704" s="3">
        <f t="shared" si="737"/>
        <v>0</v>
      </c>
      <c r="U704" s="3">
        <f t="shared" si="738"/>
        <v>6.4704600000000001</v>
      </c>
      <c r="V704" s="3">
        <f t="shared" si="739"/>
        <v>0</v>
      </c>
      <c r="W704" s="3">
        <f t="shared" si="740"/>
        <v>0</v>
      </c>
      <c r="X704" s="3">
        <f>(ROUND((((S704+ROUND((ROUND((((EU704*1.2))*AV704*I704),2)*BS704),2))*AT704)/100),2)+ROUND(((ROUND((ROUND(((AE704-((EU704*1.2)))*AV704*I704),2)*BS704),2)*AT704)/100),2))</f>
        <v>3834.05</v>
      </c>
      <c r="Y704" s="3">
        <f>(ROUND((((S704+ROUND((ROUND((((EU704*1.2))*AV704*I704),2)*BS704),2))*AU704)/100),2)+ROUND(((ROUND((ROUND(((AE704-((EU704*1.2)))*AV704*I704),2)*BS704),2)*AU704)/100),2))</f>
        <v>1959.63</v>
      </c>
      <c r="AA704" s="3">
        <v>55944370</v>
      </c>
      <c r="AB704" s="3">
        <f t="shared" si="741"/>
        <v>166.232</v>
      </c>
      <c r="AC704" s="3">
        <f>ROUND(((ES704*1)),6)</f>
        <v>89.36</v>
      </c>
      <c r="AD704" s="3">
        <f>ROUND(((((ET704*1.2))-((EU704*1.2)))+AE704),6)</f>
        <v>5.1239999999999997</v>
      </c>
      <c r="AE704" s="3">
        <f t="shared" si="742"/>
        <v>0.45600000000000002</v>
      </c>
      <c r="AF704" s="3">
        <f t="shared" si="742"/>
        <v>71.748000000000005</v>
      </c>
      <c r="AG704" s="3">
        <f t="shared" si="743"/>
        <v>0</v>
      </c>
      <c r="AH704" s="3">
        <f t="shared" si="744"/>
        <v>6.1800000000000006</v>
      </c>
      <c r="AI704" s="3">
        <f t="shared" si="744"/>
        <v>0</v>
      </c>
      <c r="AJ704" s="3">
        <f t="shared" si="745"/>
        <v>0</v>
      </c>
      <c r="AK704" s="3">
        <v>153.41999999999999</v>
      </c>
      <c r="AL704" s="3">
        <v>89.36</v>
      </c>
      <c r="AM704" s="3">
        <v>4.2699999999999996</v>
      </c>
      <c r="AN704" s="3">
        <v>0.38</v>
      </c>
      <c r="AO704" s="3">
        <v>59.79</v>
      </c>
      <c r="AP704" s="3">
        <v>0</v>
      </c>
      <c r="AQ704" s="3">
        <v>5.15</v>
      </c>
      <c r="AR704" s="3">
        <v>0</v>
      </c>
      <c r="AS704" s="3">
        <v>0</v>
      </c>
      <c r="AT704" s="3">
        <v>90</v>
      </c>
      <c r="AU704" s="3">
        <v>46</v>
      </c>
      <c r="AV704" s="3">
        <v>1.0469999999999999</v>
      </c>
      <c r="AW704" s="3">
        <v>1</v>
      </c>
      <c r="AZ704" s="3">
        <v>1</v>
      </c>
      <c r="BA704" s="3">
        <v>56.35</v>
      </c>
      <c r="BB704" s="3">
        <v>15.26</v>
      </c>
      <c r="BC704" s="3">
        <v>4.5</v>
      </c>
      <c r="BD704" s="3" t="s">
        <v>3</v>
      </c>
      <c r="BE704" s="3" t="s">
        <v>3</v>
      </c>
      <c r="BF704" s="3" t="s">
        <v>3</v>
      </c>
      <c r="BG704" s="3" t="s">
        <v>3</v>
      </c>
      <c r="BH704" s="3">
        <v>0</v>
      </c>
      <c r="BI704" s="3">
        <v>2</v>
      </c>
      <c r="BJ704" s="3" t="s">
        <v>408</v>
      </c>
      <c r="BM704" s="3">
        <v>72</v>
      </c>
      <c r="BN704" s="3">
        <v>0</v>
      </c>
      <c r="BO704" s="3" t="s">
        <v>406</v>
      </c>
      <c r="BP704" s="3">
        <v>1</v>
      </c>
      <c r="BQ704" s="3">
        <v>40</v>
      </c>
      <c r="BR704" s="3">
        <v>0</v>
      </c>
      <c r="BS704" s="3">
        <v>56.35</v>
      </c>
      <c r="BT704" s="3">
        <v>1</v>
      </c>
      <c r="BU704" s="3">
        <v>1</v>
      </c>
      <c r="BV704" s="3">
        <v>1</v>
      </c>
      <c r="BW704" s="3">
        <v>1</v>
      </c>
      <c r="BX704" s="3">
        <v>1</v>
      </c>
      <c r="BY704" s="3" t="s">
        <v>3</v>
      </c>
      <c r="BZ704" s="3">
        <v>90</v>
      </c>
      <c r="CA704" s="3">
        <v>46</v>
      </c>
      <c r="CB704" s="3" t="s">
        <v>3</v>
      </c>
      <c r="CE704" s="3">
        <v>1566</v>
      </c>
      <c r="CF704" s="3">
        <v>0</v>
      </c>
      <c r="CG704" s="3">
        <v>0</v>
      </c>
      <c r="CM704" s="3">
        <v>0</v>
      </c>
      <c r="CN704" s="3" t="s">
        <v>1356</v>
      </c>
      <c r="CO704" s="3">
        <v>0</v>
      </c>
      <c r="CP704" s="3">
        <f t="shared" si="746"/>
        <v>4716.92</v>
      </c>
      <c r="CQ704" s="3">
        <f t="shared" si="747"/>
        <v>402.12</v>
      </c>
      <c r="CR704" s="3">
        <f>(ROUND((ROUND((((ET704*1.2))*AV704*1),2)*BB704),2)+ROUND((ROUND(((AE704-((EU704*1.2)))*AV704*1),2)*BS704),2))</f>
        <v>81.790000000000006</v>
      </c>
      <c r="CS704" s="3">
        <f>(ROUND((ROUND((((EU704*1.2))*AV704*1),2)*BS704),2)+ROUND((ROUND(((AE704-((EU704*1.2)))*AV704*1),2)*BS704),2))</f>
        <v>27.05</v>
      </c>
      <c r="CT704" s="3">
        <f t="shared" si="748"/>
        <v>4233.01</v>
      </c>
      <c r="CU704" s="3">
        <f t="shared" si="749"/>
        <v>0</v>
      </c>
      <c r="CV704" s="3">
        <f t="shared" si="750"/>
        <v>6.4704600000000001</v>
      </c>
      <c r="CW704" s="3">
        <f t="shared" si="751"/>
        <v>0</v>
      </c>
      <c r="CX704" s="3">
        <f t="shared" si="752"/>
        <v>0</v>
      </c>
      <c r="CY704" s="3">
        <f>(ROUND((((S704+ROUND((ROUND((((EU704*1.2))*AV704*1),2)*BS704),2))*AT704)/100),2)+ROUND(((ROUND((ROUND(((AE704-((EU704*1.2)))*AV704*1),2)*BS704),2)*AT704)/100),2))</f>
        <v>3834.05</v>
      </c>
      <c r="CZ704" s="3">
        <f>(ROUND((((S704+ROUND((ROUND((((EU704*1.2))*AV704*1),2)*BS704),2))*AU704)/100),2)+ROUND(((ROUND((ROUND(((AE704-((EU704*1.2)))*AV704*1),2)*BS704),2)*AU704)/100),2))</f>
        <v>1959.63</v>
      </c>
      <c r="DB704" s="3">
        <v>194</v>
      </c>
      <c r="DC704" s="3" t="s">
        <v>3</v>
      </c>
      <c r="DD704" s="3" t="s">
        <v>82</v>
      </c>
      <c r="DE704" s="3" t="s">
        <v>83</v>
      </c>
      <c r="DF704" s="3" t="s">
        <v>83</v>
      </c>
      <c r="DG704" s="3" t="s">
        <v>83</v>
      </c>
      <c r="DH704" s="3" t="s">
        <v>3</v>
      </c>
      <c r="DI704" s="3" t="s">
        <v>83</v>
      </c>
      <c r="DJ704" s="3" t="s">
        <v>83</v>
      </c>
      <c r="DK704" s="3" t="s">
        <v>3</v>
      </c>
      <c r="DL704" s="3" t="s">
        <v>3</v>
      </c>
      <c r="DM704" s="3" t="s">
        <v>3</v>
      </c>
      <c r="DN704" s="3">
        <v>0</v>
      </c>
      <c r="DO704" s="3">
        <v>0</v>
      </c>
      <c r="DP704" s="3">
        <v>1</v>
      </c>
      <c r="DQ704" s="3">
        <v>1</v>
      </c>
      <c r="DU704" s="3">
        <v>1013</v>
      </c>
      <c r="DV704" s="3" t="s">
        <v>27</v>
      </c>
      <c r="DW704" s="3" t="s">
        <v>27</v>
      </c>
      <c r="DX704" s="3">
        <v>1</v>
      </c>
      <c r="DZ704" s="3" t="s">
        <v>3</v>
      </c>
      <c r="EA704" s="3" t="s">
        <v>3</v>
      </c>
      <c r="EB704" s="3" t="s">
        <v>3</v>
      </c>
      <c r="EC704" s="3" t="s">
        <v>3</v>
      </c>
      <c r="EE704" s="3">
        <v>55393976</v>
      </c>
      <c r="EF704" s="3">
        <v>40</v>
      </c>
      <c r="EG704" s="3" t="s">
        <v>31</v>
      </c>
      <c r="EH704" s="3">
        <v>0</v>
      </c>
      <c r="EI704" s="3" t="s">
        <v>3</v>
      </c>
      <c r="EJ704" s="3">
        <v>2</v>
      </c>
      <c r="EK704" s="3">
        <v>72</v>
      </c>
      <c r="EL704" s="3" t="s">
        <v>32</v>
      </c>
      <c r="EM704" s="3" t="s">
        <v>33</v>
      </c>
      <c r="EO704" s="3" t="s">
        <v>87</v>
      </c>
      <c r="EQ704" s="3">
        <v>0</v>
      </c>
      <c r="ER704" s="3">
        <v>153.41999999999999</v>
      </c>
      <c r="ES704" s="3">
        <v>89.36</v>
      </c>
      <c r="ET704" s="3">
        <v>4.2699999999999996</v>
      </c>
      <c r="EU704" s="3">
        <v>0.38</v>
      </c>
      <c r="EV704" s="3">
        <v>59.79</v>
      </c>
      <c r="EW704" s="3">
        <v>5.15</v>
      </c>
      <c r="EX704" s="3">
        <v>0</v>
      </c>
      <c r="EY704" s="3">
        <v>0</v>
      </c>
      <c r="FQ704" s="3">
        <v>0</v>
      </c>
      <c r="FR704" s="3">
        <v>0</v>
      </c>
      <c r="FS704" s="3">
        <v>0</v>
      </c>
      <c r="FX704" s="3">
        <v>90</v>
      </c>
      <c r="FY704" s="3">
        <v>46</v>
      </c>
      <c r="GA704" s="3" t="s">
        <v>3</v>
      </c>
      <c r="GD704" s="3">
        <v>1</v>
      </c>
      <c r="GF704" s="3">
        <v>69985007</v>
      </c>
      <c r="GG704" s="3">
        <v>2</v>
      </c>
      <c r="GH704" s="3">
        <v>1</v>
      </c>
      <c r="GI704" s="3">
        <v>2</v>
      </c>
      <c r="GJ704" s="3">
        <v>0</v>
      </c>
      <c r="GK704" s="3">
        <v>0</v>
      </c>
      <c r="GL704" s="3">
        <f t="shared" si="753"/>
        <v>0</v>
      </c>
      <c r="GM704" s="3">
        <f t="shared" si="754"/>
        <v>10510.6</v>
      </c>
      <c r="GN704" s="3">
        <f t="shared" si="755"/>
        <v>0</v>
      </c>
      <c r="GO704" s="3">
        <f t="shared" si="756"/>
        <v>10510.6</v>
      </c>
      <c r="GP704" s="3">
        <f t="shared" si="757"/>
        <v>0</v>
      </c>
      <c r="GR704" s="3">
        <v>0</v>
      </c>
      <c r="GS704" s="3">
        <v>3</v>
      </c>
      <c r="GT704" s="3">
        <v>0</v>
      </c>
      <c r="GU704" s="3" t="s">
        <v>3</v>
      </c>
      <c r="GV704" s="3">
        <f t="shared" si="758"/>
        <v>0</v>
      </c>
      <c r="GW704" s="3">
        <v>1</v>
      </c>
      <c r="GX704" s="3">
        <f t="shared" si="759"/>
        <v>0</v>
      </c>
      <c r="HA704" s="3">
        <v>0</v>
      </c>
      <c r="HB704" s="3">
        <v>0</v>
      </c>
      <c r="HC704" s="3">
        <f t="shared" si="760"/>
        <v>0</v>
      </c>
      <c r="HE704" s="3" t="s">
        <v>3</v>
      </c>
      <c r="HF704" s="3" t="s">
        <v>3</v>
      </c>
      <c r="HM704" s="3" t="s">
        <v>3</v>
      </c>
      <c r="HN704" s="3" t="s">
        <v>3</v>
      </c>
      <c r="HO704" s="3" t="s">
        <v>3</v>
      </c>
      <c r="HP704" s="3" t="s">
        <v>3</v>
      </c>
      <c r="HQ704" s="3" t="s">
        <v>3</v>
      </c>
      <c r="HS704" s="3">
        <v>0</v>
      </c>
      <c r="IK704" s="3">
        <v>0</v>
      </c>
    </row>
    <row r="705" spans="1:255" x14ac:dyDescent="0.25">
      <c r="A705" s="2">
        <v>17</v>
      </c>
      <c r="B705" s="2">
        <v>1</v>
      </c>
      <c r="C705" s="2">
        <f>ROW(SmtRes!A780)</f>
        <v>780</v>
      </c>
      <c r="D705" s="2">
        <f>ROW(EtalonRes!A991)</f>
        <v>991</v>
      </c>
      <c r="E705" s="2" t="s">
        <v>3</v>
      </c>
      <c r="F705" s="2" t="s">
        <v>146</v>
      </c>
      <c r="G705" s="2" t="s">
        <v>711</v>
      </c>
      <c r="H705" s="2" t="s">
        <v>27</v>
      </c>
      <c r="I705" s="2">
        <v>1</v>
      </c>
      <c r="J705" s="2">
        <v>0</v>
      </c>
      <c r="K705" s="2">
        <v>1</v>
      </c>
      <c r="L705" s="2"/>
      <c r="M705" s="2"/>
      <c r="N705" s="2"/>
      <c r="O705" s="2">
        <f t="shared" si="734"/>
        <v>66.81</v>
      </c>
      <c r="P705" s="2">
        <f t="shared" si="735"/>
        <v>1.89</v>
      </c>
      <c r="Q705" s="2">
        <f>(ROUND((ROUND((((ET705*1.2))*AV705*I705),2)*BB705),2)+ROUND((ROUND(((AE705-((EU705*1.2)))*AV705*I705),2)*BS705),2))</f>
        <v>31.3</v>
      </c>
      <c r="R705" s="2">
        <f>(ROUND((ROUND((((EU705*1.2))*AV705*I705),2)*BS705),2)+ROUND((ROUND(((AE705-((EU705*1.2)))*AV705*I705),2)*BS705),2))</f>
        <v>5.7</v>
      </c>
      <c r="S705" s="2">
        <f t="shared" si="736"/>
        <v>33.619999999999997</v>
      </c>
      <c r="T705" s="2">
        <f t="shared" si="737"/>
        <v>0</v>
      </c>
      <c r="U705" s="2">
        <f t="shared" si="738"/>
        <v>2.5881839999999996</v>
      </c>
      <c r="V705" s="2">
        <f t="shared" si="739"/>
        <v>0</v>
      </c>
      <c r="W705" s="2">
        <f t="shared" si="740"/>
        <v>0</v>
      </c>
      <c r="X705" s="2">
        <f>(ROUND((((S705+ROUND((ROUND((((EU705*1.2))*AV705*I705),2)*BS705),2))*AT705)/100),2)+ROUND(((ROUND((ROUND(((AE705-((EU705*1.2)))*AV705*I705),2)*BS705),2)*AT705)/100),2))</f>
        <v>38.14</v>
      </c>
      <c r="Y705" s="2">
        <f>(ROUND((((S705+ROUND((ROUND((((EU705*1.2))*AV705*I705),2)*BS705),2))*AU705)/100),2)+ROUND(((ROUND((ROUND(((AE705-((EU705*1.2)))*AV705*I705),2)*BS705),2)*AU705)/100),2))</f>
        <v>20.05</v>
      </c>
      <c r="Z705" s="2"/>
      <c r="AA705" s="2">
        <v>-1</v>
      </c>
      <c r="AB705" s="2">
        <f t="shared" si="741"/>
        <v>63.893999999999998</v>
      </c>
      <c r="AC705" s="2">
        <f>ROUND(((ES705*1)),6)</f>
        <v>1.89</v>
      </c>
      <c r="AD705" s="2">
        <f>ROUND(((((ET705*1.2))-((EU705*1.2)))+AE705),6)</f>
        <v>29.891999999999999</v>
      </c>
      <c r="AE705" s="2">
        <f t="shared" si="742"/>
        <v>5.4480000000000004</v>
      </c>
      <c r="AF705" s="2">
        <f t="shared" si="742"/>
        <v>32.112000000000002</v>
      </c>
      <c r="AG705" s="2">
        <f t="shared" si="743"/>
        <v>0</v>
      </c>
      <c r="AH705" s="2">
        <f t="shared" si="744"/>
        <v>2.472</v>
      </c>
      <c r="AI705" s="2">
        <f t="shared" si="744"/>
        <v>0</v>
      </c>
      <c r="AJ705" s="2">
        <f t="shared" si="745"/>
        <v>0</v>
      </c>
      <c r="AK705" s="2">
        <v>53.56</v>
      </c>
      <c r="AL705" s="2">
        <v>1.89</v>
      </c>
      <c r="AM705" s="2">
        <v>24.91</v>
      </c>
      <c r="AN705" s="2">
        <v>4.54</v>
      </c>
      <c r="AO705" s="2">
        <v>26.76</v>
      </c>
      <c r="AP705" s="2">
        <v>0</v>
      </c>
      <c r="AQ705" s="2">
        <v>2.06</v>
      </c>
      <c r="AR705" s="2">
        <v>0</v>
      </c>
      <c r="AS705" s="2">
        <v>0</v>
      </c>
      <c r="AT705" s="2">
        <v>97</v>
      </c>
      <c r="AU705" s="2">
        <v>51</v>
      </c>
      <c r="AV705" s="2">
        <v>1.0469999999999999</v>
      </c>
      <c r="AW705" s="2">
        <v>1</v>
      </c>
      <c r="AX705" s="2"/>
      <c r="AY705" s="2"/>
      <c r="AZ705" s="2">
        <v>1</v>
      </c>
      <c r="BA705" s="2">
        <v>1</v>
      </c>
      <c r="BB705" s="2">
        <v>1</v>
      </c>
      <c r="BC705" s="2">
        <v>1</v>
      </c>
      <c r="BD705" s="2" t="s">
        <v>3</v>
      </c>
      <c r="BE705" s="2" t="s">
        <v>3</v>
      </c>
      <c r="BF705" s="2" t="s">
        <v>3</v>
      </c>
      <c r="BG705" s="2" t="s">
        <v>3</v>
      </c>
      <c r="BH705" s="2">
        <v>0</v>
      </c>
      <c r="BI705" s="2">
        <v>2</v>
      </c>
      <c r="BJ705" s="2" t="s">
        <v>148</v>
      </c>
      <c r="BK705" s="2"/>
      <c r="BL705" s="2"/>
      <c r="BM705" s="2">
        <v>67</v>
      </c>
      <c r="BN705" s="2">
        <v>0</v>
      </c>
      <c r="BO705" s="2" t="s">
        <v>146</v>
      </c>
      <c r="BP705" s="2">
        <v>1</v>
      </c>
      <c r="BQ705" s="2">
        <v>40</v>
      </c>
      <c r="BR705" s="2">
        <v>0</v>
      </c>
      <c r="BS705" s="2">
        <v>1</v>
      </c>
      <c r="BT705" s="2">
        <v>1</v>
      </c>
      <c r="BU705" s="2">
        <v>1</v>
      </c>
      <c r="BV705" s="2">
        <v>1</v>
      </c>
      <c r="BW705" s="2">
        <v>1</v>
      </c>
      <c r="BX705" s="2">
        <v>1</v>
      </c>
      <c r="BY705" s="2" t="s">
        <v>3</v>
      </c>
      <c r="BZ705" s="2">
        <v>97</v>
      </c>
      <c r="CA705" s="2">
        <v>51</v>
      </c>
      <c r="CB705" s="2" t="s">
        <v>3</v>
      </c>
      <c r="CC705" s="2"/>
      <c r="CD705" s="2"/>
      <c r="CE705" s="2">
        <v>1566</v>
      </c>
      <c r="CF705" s="2">
        <v>0</v>
      </c>
      <c r="CG705" s="2">
        <v>0</v>
      </c>
      <c r="CH705" s="2"/>
      <c r="CI705" s="2"/>
      <c r="CJ705" s="2"/>
      <c r="CK705" s="2"/>
      <c r="CL705" s="2"/>
      <c r="CM705" s="2">
        <v>0</v>
      </c>
      <c r="CN705" s="2" t="s">
        <v>1356</v>
      </c>
      <c r="CO705" s="2">
        <v>0</v>
      </c>
      <c r="CP705" s="2">
        <f t="shared" si="746"/>
        <v>66.81</v>
      </c>
      <c r="CQ705" s="2">
        <f t="shared" si="747"/>
        <v>1.89</v>
      </c>
      <c r="CR705" s="2">
        <f>(ROUND((ROUND((((ET705*1.2))*AV705*1),2)*BB705),2)+ROUND((ROUND(((AE705-((EU705*1.2)))*AV705*1),2)*BS705),2))</f>
        <v>31.3</v>
      </c>
      <c r="CS705" s="2">
        <f>(ROUND((ROUND((((EU705*1.2))*AV705*1),2)*BS705),2)+ROUND((ROUND(((AE705-((EU705*1.2)))*AV705*1),2)*BS705),2))</f>
        <v>5.7</v>
      </c>
      <c r="CT705" s="2">
        <f t="shared" si="748"/>
        <v>33.619999999999997</v>
      </c>
      <c r="CU705" s="2">
        <f t="shared" si="749"/>
        <v>0</v>
      </c>
      <c r="CV705" s="2">
        <f t="shared" si="750"/>
        <v>2.5881839999999996</v>
      </c>
      <c r="CW705" s="2">
        <f t="shared" si="751"/>
        <v>0</v>
      </c>
      <c r="CX705" s="2">
        <f t="shared" si="752"/>
        <v>0</v>
      </c>
      <c r="CY705" s="2">
        <f>(ROUND((((S705+ROUND((ROUND((((EU705*1.2))*AV705*1),2)*BS705),2))*AT705)/100),2)+ROUND(((ROUND((ROUND(((AE705-((EU705*1.2)))*AV705*1),2)*BS705),2)*AT705)/100),2))</f>
        <v>38.14</v>
      </c>
      <c r="CZ705" s="2">
        <f>(ROUND((((S705+ROUND((ROUND((((EU705*1.2))*AV705*1),2)*BS705),2))*AU705)/100),2)+ROUND(((ROUND((ROUND(((AE705-((EU705*1.2)))*AV705*1),2)*BS705),2)*AU705)/100),2))</f>
        <v>20.05</v>
      </c>
      <c r="DA705" s="2"/>
      <c r="DB705" s="2">
        <v>195</v>
      </c>
      <c r="DC705" s="2" t="s">
        <v>3</v>
      </c>
      <c r="DD705" s="2" t="s">
        <v>82</v>
      </c>
      <c r="DE705" s="2" t="s">
        <v>83</v>
      </c>
      <c r="DF705" s="2" t="s">
        <v>83</v>
      </c>
      <c r="DG705" s="2" t="s">
        <v>83</v>
      </c>
      <c r="DH705" s="2" t="s">
        <v>3</v>
      </c>
      <c r="DI705" s="2" t="s">
        <v>83</v>
      </c>
      <c r="DJ705" s="2" t="s">
        <v>83</v>
      </c>
      <c r="DK705" s="2" t="s">
        <v>3</v>
      </c>
      <c r="DL705" s="2" t="s">
        <v>3</v>
      </c>
      <c r="DM705" s="2" t="s">
        <v>3</v>
      </c>
      <c r="DN705" s="2">
        <v>0</v>
      </c>
      <c r="DO705" s="2">
        <v>0</v>
      </c>
      <c r="DP705" s="2">
        <v>1</v>
      </c>
      <c r="DQ705" s="2">
        <v>1</v>
      </c>
      <c r="DR705" s="2"/>
      <c r="DS705" s="2"/>
      <c r="DT705" s="2"/>
      <c r="DU705" s="2">
        <v>1013</v>
      </c>
      <c r="DV705" s="2" t="s">
        <v>27</v>
      </c>
      <c r="DW705" s="2" t="s">
        <v>27</v>
      </c>
      <c r="DX705" s="2">
        <v>1</v>
      </c>
      <c r="DY705" s="2"/>
      <c r="DZ705" s="2" t="s">
        <v>3</v>
      </c>
      <c r="EA705" s="2" t="s">
        <v>3</v>
      </c>
      <c r="EB705" s="2" t="s">
        <v>3</v>
      </c>
      <c r="EC705" s="2" t="s">
        <v>3</v>
      </c>
      <c r="ED705" s="2"/>
      <c r="EE705" s="2">
        <v>55393971</v>
      </c>
      <c r="EF705" s="2">
        <v>40</v>
      </c>
      <c r="EG705" s="2" t="s">
        <v>31</v>
      </c>
      <c r="EH705" s="2">
        <v>0</v>
      </c>
      <c r="EI705" s="2" t="s">
        <v>3</v>
      </c>
      <c r="EJ705" s="2">
        <v>2</v>
      </c>
      <c r="EK705" s="2">
        <v>67</v>
      </c>
      <c r="EL705" s="2" t="s">
        <v>48</v>
      </c>
      <c r="EM705" s="2" t="s">
        <v>49</v>
      </c>
      <c r="EN705" s="2"/>
      <c r="EO705" s="2" t="s">
        <v>87</v>
      </c>
      <c r="EP705" s="2"/>
      <c r="EQ705" s="2">
        <v>132096</v>
      </c>
      <c r="ER705" s="2">
        <v>53.56</v>
      </c>
      <c r="ES705" s="2">
        <v>1.89</v>
      </c>
      <c r="ET705" s="2">
        <v>24.91</v>
      </c>
      <c r="EU705" s="2">
        <v>4.54</v>
      </c>
      <c r="EV705" s="2">
        <v>26.76</v>
      </c>
      <c r="EW705" s="2">
        <v>2.06</v>
      </c>
      <c r="EX705" s="2">
        <v>0</v>
      </c>
      <c r="EY705" s="2">
        <v>0</v>
      </c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>
        <v>0</v>
      </c>
      <c r="FR705" s="2">
        <v>0</v>
      </c>
      <c r="FS705" s="2">
        <v>0</v>
      </c>
      <c r="FT705" s="2"/>
      <c r="FU705" s="2"/>
      <c r="FV705" s="2"/>
      <c r="FW705" s="2"/>
      <c r="FX705" s="2">
        <v>97</v>
      </c>
      <c r="FY705" s="2">
        <v>51</v>
      </c>
      <c r="FZ705" s="2"/>
      <c r="GA705" s="2" t="s">
        <v>3</v>
      </c>
      <c r="GB705" s="2"/>
      <c r="GC705" s="2"/>
      <c r="GD705" s="2">
        <v>1</v>
      </c>
      <c r="GE705" s="2"/>
      <c r="GF705" s="2">
        <v>1581975445</v>
      </c>
      <c r="GG705" s="2">
        <v>2</v>
      </c>
      <c r="GH705" s="2">
        <v>1</v>
      </c>
      <c r="GI705" s="2">
        <v>2</v>
      </c>
      <c r="GJ705" s="2">
        <v>0</v>
      </c>
      <c r="GK705" s="2">
        <v>0</v>
      </c>
      <c r="GL705" s="2">
        <f t="shared" si="753"/>
        <v>0</v>
      </c>
      <c r="GM705" s="2">
        <f t="shared" si="754"/>
        <v>125</v>
      </c>
      <c r="GN705" s="2">
        <f t="shared" si="755"/>
        <v>0</v>
      </c>
      <c r="GO705" s="2">
        <f t="shared" si="756"/>
        <v>125</v>
      </c>
      <c r="GP705" s="2">
        <f t="shared" si="757"/>
        <v>0</v>
      </c>
      <c r="GQ705" s="2"/>
      <c r="GR705" s="2">
        <v>0</v>
      </c>
      <c r="GS705" s="2">
        <v>3</v>
      </c>
      <c r="GT705" s="2">
        <v>0</v>
      </c>
      <c r="GU705" s="2" t="s">
        <v>3</v>
      </c>
      <c r="GV705" s="2">
        <f t="shared" si="758"/>
        <v>0</v>
      </c>
      <c r="GW705" s="2">
        <v>1</v>
      </c>
      <c r="GX705" s="2">
        <f t="shared" si="759"/>
        <v>0</v>
      </c>
      <c r="GY705" s="2"/>
      <c r="GZ705" s="2"/>
      <c r="HA705" s="2">
        <v>0</v>
      </c>
      <c r="HB705" s="2">
        <v>0</v>
      </c>
      <c r="HC705" s="2">
        <f t="shared" si="760"/>
        <v>0</v>
      </c>
      <c r="HD705" s="2"/>
      <c r="HE705" s="2" t="s">
        <v>3</v>
      </c>
      <c r="HF705" s="2" t="s">
        <v>3</v>
      </c>
      <c r="HG705" s="2"/>
      <c r="HH705" s="2"/>
      <c r="HI705" s="2"/>
      <c r="HJ705" s="2"/>
      <c r="HK705" s="2"/>
      <c r="HL705" s="2"/>
      <c r="HM705" s="2" t="s">
        <v>3</v>
      </c>
      <c r="HN705" s="2" t="s">
        <v>3</v>
      </c>
      <c r="HO705" s="2" t="s">
        <v>3</v>
      </c>
      <c r="HP705" s="2" t="s">
        <v>3</v>
      </c>
      <c r="HQ705" s="2" t="s">
        <v>3</v>
      </c>
      <c r="HR705" s="2"/>
      <c r="HS705" s="2">
        <v>0</v>
      </c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>
        <v>0</v>
      </c>
      <c r="IL705" s="2"/>
      <c r="IM705" s="2"/>
      <c r="IN705" s="2"/>
      <c r="IO705" s="2"/>
      <c r="IP705" s="2"/>
      <c r="IQ705" s="2"/>
      <c r="IR705" s="2"/>
      <c r="IS705" s="2"/>
      <c r="IT705" s="2"/>
      <c r="IU705" s="2"/>
    </row>
    <row r="706" spans="1:255" x14ac:dyDescent="0.25">
      <c r="A706" s="3">
        <v>17</v>
      </c>
      <c r="B706" s="3">
        <v>1</v>
      </c>
      <c r="C706" s="3">
        <f>ROW(SmtRes!A788)</f>
        <v>788</v>
      </c>
      <c r="D706" s="3">
        <f>ROW(EtalonRes!A1000)</f>
        <v>1000</v>
      </c>
      <c r="E706" s="3" t="s">
        <v>3</v>
      </c>
      <c r="F706" s="3" t="s">
        <v>146</v>
      </c>
      <c r="G706" s="3" t="s">
        <v>711</v>
      </c>
      <c r="H706" s="3" t="s">
        <v>27</v>
      </c>
      <c r="I706" s="3">
        <v>1</v>
      </c>
      <c r="J706" s="3">
        <v>0</v>
      </c>
      <c r="K706" s="3">
        <v>1</v>
      </c>
      <c r="O706" s="3">
        <f t="shared" si="734"/>
        <v>2535.88</v>
      </c>
      <c r="P706" s="3">
        <f t="shared" si="735"/>
        <v>23.21</v>
      </c>
      <c r="Q706" s="3">
        <f>(ROUND((ROUND((((ET706*1.2))*AV706*I706),2)*BB706),2)+ROUND((ROUND(((AE706-((EU706*1.2)))*AV706*I706),2)*BS706),2))</f>
        <v>618.17999999999995</v>
      </c>
      <c r="R706" s="3">
        <f>(ROUND((ROUND((((EU706*1.2))*AV706*I706),2)*BS706),2)+ROUND((ROUND(((AE706-((EU706*1.2)))*AV706*I706),2)*BS706),2))</f>
        <v>321.2</v>
      </c>
      <c r="S706" s="3">
        <f t="shared" si="736"/>
        <v>1894.49</v>
      </c>
      <c r="T706" s="3">
        <f t="shared" si="737"/>
        <v>0</v>
      </c>
      <c r="U706" s="3">
        <f t="shared" si="738"/>
        <v>2.5881839999999996</v>
      </c>
      <c r="V706" s="3">
        <f t="shared" si="739"/>
        <v>0</v>
      </c>
      <c r="W706" s="3">
        <f t="shared" si="740"/>
        <v>0</v>
      </c>
      <c r="X706" s="3">
        <f>(ROUND((((S706+ROUND((ROUND((((EU706*1.2))*AV706*I706),2)*BS706),2))*AT706)/100),2)+ROUND(((ROUND((ROUND(((AE706-((EU706*1.2)))*AV706*I706),2)*BS706),2)*AT706)/100),2))</f>
        <v>2149.2199999999998</v>
      </c>
      <c r="Y706" s="3">
        <f>(ROUND((((S706+ROUND((ROUND((((EU706*1.2))*AV706*I706),2)*BS706),2))*AU706)/100),2)+ROUND(((ROUND((ROUND(((AE706-((EU706*1.2)))*AV706*I706),2)*BS706),2)*AU706)/100),2))</f>
        <v>1130</v>
      </c>
      <c r="AA706" s="3">
        <v>-1</v>
      </c>
      <c r="AB706" s="3">
        <f t="shared" si="741"/>
        <v>63.893999999999998</v>
      </c>
      <c r="AC706" s="3">
        <f>ROUND(((ES706*1)),6)</f>
        <v>1.89</v>
      </c>
      <c r="AD706" s="3">
        <f>ROUND(((((ET706*1.2))-((EU706*1.2)))+AE706),6)</f>
        <v>29.891999999999999</v>
      </c>
      <c r="AE706" s="3">
        <f t="shared" si="742"/>
        <v>5.4480000000000004</v>
      </c>
      <c r="AF706" s="3">
        <f t="shared" si="742"/>
        <v>32.112000000000002</v>
      </c>
      <c r="AG706" s="3">
        <f t="shared" si="743"/>
        <v>0</v>
      </c>
      <c r="AH706" s="3">
        <f t="shared" si="744"/>
        <v>2.472</v>
      </c>
      <c r="AI706" s="3">
        <f t="shared" si="744"/>
        <v>0</v>
      </c>
      <c r="AJ706" s="3">
        <f t="shared" si="745"/>
        <v>0</v>
      </c>
      <c r="AK706" s="3">
        <v>53.56</v>
      </c>
      <c r="AL706" s="3">
        <v>1.89</v>
      </c>
      <c r="AM706" s="3">
        <v>24.91</v>
      </c>
      <c r="AN706" s="3">
        <v>4.54</v>
      </c>
      <c r="AO706" s="3">
        <v>26.76</v>
      </c>
      <c r="AP706" s="3">
        <v>0</v>
      </c>
      <c r="AQ706" s="3">
        <v>2.06</v>
      </c>
      <c r="AR706" s="3">
        <v>0</v>
      </c>
      <c r="AS706" s="3">
        <v>0</v>
      </c>
      <c r="AT706" s="3">
        <v>97</v>
      </c>
      <c r="AU706" s="3">
        <v>51</v>
      </c>
      <c r="AV706" s="3">
        <v>1.0469999999999999</v>
      </c>
      <c r="AW706" s="3">
        <v>1</v>
      </c>
      <c r="AZ706" s="3">
        <v>1</v>
      </c>
      <c r="BA706" s="3">
        <v>56.35</v>
      </c>
      <c r="BB706" s="3">
        <v>19.75</v>
      </c>
      <c r="BC706" s="3">
        <v>12.28</v>
      </c>
      <c r="BD706" s="3" t="s">
        <v>3</v>
      </c>
      <c r="BE706" s="3" t="s">
        <v>3</v>
      </c>
      <c r="BF706" s="3" t="s">
        <v>3</v>
      </c>
      <c r="BG706" s="3" t="s">
        <v>3</v>
      </c>
      <c r="BH706" s="3">
        <v>0</v>
      </c>
      <c r="BI706" s="3">
        <v>2</v>
      </c>
      <c r="BJ706" s="3" t="s">
        <v>148</v>
      </c>
      <c r="BM706" s="3">
        <v>67</v>
      </c>
      <c r="BN706" s="3">
        <v>0</v>
      </c>
      <c r="BO706" s="3" t="s">
        <v>146</v>
      </c>
      <c r="BP706" s="3">
        <v>1</v>
      </c>
      <c r="BQ706" s="3">
        <v>40</v>
      </c>
      <c r="BR706" s="3">
        <v>0</v>
      </c>
      <c r="BS706" s="3">
        <v>56.35</v>
      </c>
      <c r="BT706" s="3">
        <v>1</v>
      </c>
      <c r="BU706" s="3">
        <v>1</v>
      </c>
      <c r="BV706" s="3">
        <v>1</v>
      </c>
      <c r="BW706" s="3">
        <v>1</v>
      </c>
      <c r="BX706" s="3">
        <v>1</v>
      </c>
      <c r="BY706" s="3" t="s">
        <v>3</v>
      </c>
      <c r="BZ706" s="3">
        <v>97</v>
      </c>
      <c r="CA706" s="3">
        <v>51</v>
      </c>
      <c r="CB706" s="3" t="s">
        <v>3</v>
      </c>
      <c r="CE706" s="3">
        <v>1566</v>
      </c>
      <c r="CF706" s="3">
        <v>0</v>
      </c>
      <c r="CG706" s="3">
        <v>0</v>
      </c>
      <c r="CM706" s="3">
        <v>0</v>
      </c>
      <c r="CN706" s="3" t="s">
        <v>1356</v>
      </c>
      <c r="CO706" s="3">
        <v>0</v>
      </c>
      <c r="CP706" s="3">
        <f t="shared" si="746"/>
        <v>2535.88</v>
      </c>
      <c r="CQ706" s="3">
        <f t="shared" si="747"/>
        <v>23.21</v>
      </c>
      <c r="CR706" s="3">
        <f>(ROUND((ROUND((((ET706*1.2))*AV706*1),2)*BB706),2)+ROUND((ROUND(((AE706-((EU706*1.2)))*AV706*1),2)*BS706),2))</f>
        <v>618.17999999999995</v>
      </c>
      <c r="CS706" s="3">
        <f>(ROUND((ROUND((((EU706*1.2))*AV706*1),2)*BS706),2)+ROUND((ROUND(((AE706-((EU706*1.2)))*AV706*1),2)*BS706),2))</f>
        <v>321.2</v>
      </c>
      <c r="CT706" s="3">
        <f t="shared" si="748"/>
        <v>1894.49</v>
      </c>
      <c r="CU706" s="3">
        <f t="shared" si="749"/>
        <v>0</v>
      </c>
      <c r="CV706" s="3">
        <f t="shared" si="750"/>
        <v>2.5881839999999996</v>
      </c>
      <c r="CW706" s="3">
        <f t="shared" si="751"/>
        <v>0</v>
      </c>
      <c r="CX706" s="3">
        <f t="shared" si="752"/>
        <v>0</v>
      </c>
      <c r="CY706" s="3">
        <f>(ROUND((((S706+ROUND((ROUND((((EU706*1.2))*AV706*1),2)*BS706),2))*AT706)/100),2)+ROUND(((ROUND((ROUND(((AE706-((EU706*1.2)))*AV706*1),2)*BS706),2)*AT706)/100),2))</f>
        <v>2149.2199999999998</v>
      </c>
      <c r="CZ706" s="3">
        <f>(ROUND((((S706+ROUND((ROUND((((EU706*1.2))*AV706*1),2)*BS706),2))*AU706)/100),2)+ROUND(((ROUND((ROUND(((AE706-((EU706*1.2)))*AV706*1),2)*BS706),2)*AU706)/100),2))</f>
        <v>1130</v>
      </c>
      <c r="DB706" s="3">
        <v>196</v>
      </c>
      <c r="DC706" s="3" t="s">
        <v>3</v>
      </c>
      <c r="DD706" s="3" t="s">
        <v>82</v>
      </c>
      <c r="DE706" s="3" t="s">
        <v>83</v>
      </c>
      <c r="DF706" s="3" t="s">
        <v>83</v>
      </c>
      <c r="DG706" s="3" t="s">
        <v>83</v>
      </c>
      <c r="DH706" s="3" t="s">
        <v>3</v>
      </c>
      <c r="DI706" s="3" t="s">
        <v>83</v>
      </c>
      <c r="DJ706" s="3" t="s">
        <v>83</v>
      </c>
      <c r="DK706" s="3" t="s">
        <v>3</v>
      </c>
      <c r="DL706" s="3" t="s">
        <v>3</v>
      </c>
      <c r="DM706" s="3" t="s">
        <v>3</v>
      </c>
      <c r="DN706" s="3">
        <v>0</v>
      </c>
      <c r="DO706" s="3">
        <v>0</v>
      </c>
      <c r="DP706" s="3">
        <v>1</v>
      </c>
      <c r="DQ706" s="3">
        <v>1</v>
      </c>
      <c r="DU706" s="3">
        <v>1013</v>
      </c>
      <c r="DV706" s="3" t="s">
        <v>27</v>
      </c>
      <c r="DW706" s="3" t="s">
        <v>27</v>
      </c>
      <c r="DX706" s="3">
        <v>1</v>
      </c>
      <c r="DZ706" s="3" t="s">
        <v>3</v>
      </c>
      <c r="EA706" s="3" t="s">
        <v>3</v>
      </c>
      <c r="EB706" s="3" t="s">
        <v>3</v>
      </c>
      <c r="EC706" s="3" t="s">
        <v>3</v>
      </c>
      <c r="EE706" s="3">
        <v>55393971</v>
      </c>
      <c r="EF706" s="3">
        <v>40</v>
      </c>
      <c r="EG706" s="3" t="s">
        <v>31</v>
      </c>
      <c r="EH706" s="3">
        <v>0</v>
      </c>
      <c r="EI706" s="3" t="s">
        <v>3</v>
      </c>
      <c r="EJ706" s="3">
        <v>2</v>
      </c>
      <c r="EK706" s="3">
        <v>67</v>
      </c>
      <c r="EL706" s="3" t="s">
        <v>48</v>
      </c>
      <c r="EM706" s="3" t="s">
        <v>49</v>
      </c>
      <c r="EO706" s="3" t="s">
        <v>87</v>
      </c>
      <c r="EQ706" s="3">
        <v>132096</v>
      </c>
      <c r="ER706" s="3">
        <v>53.56</v>
      </c>
      <c r="ES706" s="3">
        <v>1.89</v>
      </c>
      <c r="ET706" s="3">
        <v>24.91</v>
      </c>
      <c r="EU706" s="3">
        <v>4.54</v>
      </c>
      <c r="EV706" s="3">
        <v>26.76</v>
      </c>
      <c r="EW706" s="3">
        <v>2.06</v>
      </c>
      <c r="EX706" s="3">
        <v>0</v>
      </c>
      <c r="EY706" s="3">
        <v>0</v>
      </c>
      <c r="FQ706" s="3">
        <v>0</v>
      </c>
      <c r="FR706" s="3">
        <v>0</v>
      </c>
      <c r="FS706" s="3">
        <v>0</v>
      </c>
      <c r="FX706" s="3">
        <v>97</v>
      </c>
      <c r="FY706" s="3">
        <v>51</v>
      </c>
      <c r="GA706" s="3" t="s">
        <v>3</v>
      </c>
      <c r="GD706" s="3">
        <v>1</v>
      </c>
      <c r="GF706" s="3">
        <v>1581975445</v>
      </c>
      <c r="GG706" s="3">
        <v>2</v>
      </c>
      <c r="GH706" s="3">
        <v>1</v>
      </c>
      <c r="GI706" s="3">
        <v>2</v>
      </c>
      <c r="GJ706" s="3">
        <v>0</v>
      </c>
      <c r="GK706" s="3">
        <v>0</v>
      </c>
      <c r="GL706" s="3">
        <f t="shared" si="753"/>
        <v>0</v>
      </c>
      <c r="GM706" s="3">
        <f t="shared" si="754"/>
        <v>5815.1</v>
      </c>
      <c r="GN706" s="3">
        <f t="shared" si="755"/>
        <v>0</v>
      </c>
      <c r="GO706" s="3">
        <f t="shared" si="756"/>
        <v>5815.1</v>
      </c>
      <c r="GP706" s="3">
        <f t="shared" si="757"/>
        <v>0</v>
      </c>
      <c r="GR706" s="3">
        <v>0</v>
      </c>
      <c r="GS706" s="3">
        <v>3</v>
      </c>
      <c r="GT706" s="3">
        <v>0</v>
      </c>
      <c r="GU706" s="3" t="s">
        <v>3</v>
      </c>
      <c r="GV706" s="3">
        <f t="shared" si="758"/>
        <v>0</v>
      </c>
      <c r="GW706" s="3">
        <v>1</v>
      </c>
      <c r="GX706" s="3">
        <f t="shared" si="759"/>
        <v>0</v>
      </c>
      <c r="HA706" s="3">
        <v>0</v>
      </c>
      <c r="HB706" s="3">
        <v>0</v>
      </c>
      <c r="HC706" s="3">
        <f t="shared" si="760"/>
        <v>0</v>
      </c>
      <c r="HE706" s="3" t="s">
        <v>3</v>
      </c>
      <c r="HF706" s="3" t="s">
        <v>3</v>
      </c>
      <c r="HM706" s="3" t="s">
        <v>3</v>
      </c>
      <c r="HN706" s="3" t="s">
        <v>3</v>
      </c>
      <c r="HO706" s="3" t="s">
        <v>3</v>
      </c>
      <c r="HP706" s="3" t="s">
        <v>3</v>
      </c>
      <c r="HQ706" s="3" t="s">
        <v>3</v>
      </c>
      <c r="HS706" s="3">
        <v>0</v>
      </c>
      <c r="IK706" s="3">
        <v>0</v>
      </c>
    </row>
    <row r="707" spans="1:255" x14ac:dyDescent="0.25">
      <c r="A707" s="2">
        <v>18</v>
      </c>
      <c r="B707" s="2">
        <v>1</v>
      </c>
      <c r="C707" s="2">
        <v>780</v>
      </c>
      <c r="D707" s="2"/>
      <c r="E707" s="2" t="s">
        <v>3</v>
      </c>
      <c r="F707" s="2" t="s">
        <v>209</v>
      </c>
      <c r="G707" s="2" t="s">
        <v>210</v>
      </c>
      <c r="H707" s="2" t="s">
        <v>211</v>
      </c>
      <c r="I707" s="2">
        <f>I705*J707</f>
        <v>1E-4</v>
      </c>
      <c r="J707" s="2">
        <v>1E-4</v>
      </c>
      <c r="K707" s="2">
        <v>1E-4</v>
      </c>
      <c r="L707" s="2"/>
      <c r="M707" s="2"/>
      <c r="N707" s="2"/>
      <c r="O707" s="2">
        <f t="shared" si="734"/>
        <v>2.25</v>
      </c>
      <c r="P707" s="2">
        <f t="shared" si="735"/>
        <v>2.25</v>
      </c>
      <c r="Q707" s="2">
        <f t="shared" ref="Q707:Q712" si="761">(ROUND((ROUND(((ET707)*AV707*I707),2)*BB707),2)+ROUND((ROUND(((AE707-(EU707))*AV707*I707),2)*BS707),2))</f>
        <v>0</v>
      </c>
      <c r="R707" s="2">
        <f t="shared" ref="R707:R712" si="762">(ROUND((ROUND(((EU707)*AV707*I707),2)*BS707),2)+ROUND((ROUND(((AE707-(EU707))*AV707*I707),2)*BS707),2))</f>
        <v>0</v>
      </c>
      <c r="S707" s="2">
        <f t="shared" si="736"/>
        <v>0</v>
      </c>
      <c r="T707" s="2">
        <f t="shared" si="737"/>
        <v>0</v>
      </c>
      <c r="U707" s="2">
        <f t="shared" si="738"/>
        <v>0</v>
      </c>
      <c r="V707" s="2">
        <f t="shared" si="739"/>
        <v>0</v>
      </c>
      <c r="W707" s="2">
        <f t="shared" si="740"/>
        <v>0</v>
      </c>
      <c r="X707" s="2">
        <f t="shared" ref="X707:X712" si="763">(ROUND((((S707+ROUND((ROUND(((EU707)*AV707*I707),2)*BS707),2))*AT707)/100),2)+ROUND(((ROUND((ROUND(((AE707-(EU707))*AV707*I707),2)*BS707),2)*AT707)/100),2))</f>
        <v>0</v>
      </c>
      <c r="Y707" s="2">
        <f t="shared" ref="Y707:Y712" si="764">(ROUND((((S707+ROUND((ROUND(((EU707)*AV707*I707),2)*BS707),2))*AU707)/100),2)+ROUND(((ROUND((ROUND(((AE707-(EU707))*AV707*I707),2)*BS707),2)*AU707)/100),2))</f>
        <v>0</v>
      </c>
      <c r="Z707" s="2"/>
      <c r="AA707" s="2">
        <v>-1</v>
      </c>
      <c r="AB707" s="2">
        <f t="shared" si="741"/>
        <v>22524.65</v>
      </c>
      <c r="AC707" s="2">
        <f t="shared" ref="AC707:AC712" si="765">ROUND((ES707),6)</f>
        <v>22524.65</v>
      </c>
      <c r="AD707" s="2">
        <f t="shared" ref="AD707:AD712" si="766">ROUND((((ET707)-(EU707))+AE707),6)</f>
        <v>0</v>
      </c>
      <c r="AE707" s="2">
        <f t="shared" ref="AE707:AF712" si="767">ROUND((EU707),6)</f>
        <v>0</v>
      </c>
      <c r="AF707" s="2">
        <f t="shared" si="767"/>
        <v>0</v>
      </c>
      <c r="AG707" s="2">
        <f t="shared" si="743"/>
        <v>0</v>
      </c>
      <c r="AH707" s="2">
        <f t="shared" ref="AH707:AI712" si="768">(EW707)</f>
        <v>0</v>
      </c>
      <c r="AI707" s="2">
        <f t="shared" si="768"/>
        <v>0</v>
      </c>
      <c r="AJ707" s="2">
        <f t="shared" si="745"/>
        <v>0</v>
      </c>
      <c r="AK707" s="2">
        <v>22524.65</v>
      </c>
      <c r="AL707" s="2">
        <v>22524.65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97</v>
      </c>
      <c r="AU707" s="2">
        <v>51</v>
      </c>
      <c r="AV707" s="2">
        <v>1</v>
      </c>
      <c r="AW707" s="2">
        <v>1</v>
      </c>
      <c r="AX707" s="2"/>
      <c r="AY707" s="2"/>
      <c r="AZ707" s="2">
        <v>1</v>
      </c>
      <c r="BA707" s="2">
        <v>1</v>
      </c>
      <c r="BB707" s="2">
        <v>1</v>
      </c>
      <c r="BC707" s="2">
        <v>1</v>
      </c>
      <c r="BD707" s="2" t="s">
        <v>3</v>
      </c>
      <c r="BE707" s="2" t="s">
        <v>3</v>
      </c>
      <c r="BF707" s="2" t="s">
        <v>3</v>
      </c>
      <c r="BG707" s="2" t="s">
        <v>3</v>
      </c>
      <c r="BH707" s="2">
        <v>3</v>
      </c>
      <c r="BI707" s="2">
        <v>2</v>
      </c>
      <c r="BJ707" s="2" t="s">
        <v>212</v>
      </c>
      <c r="BK707" s="2"/>
      <c r="BL707" s="2"/>
      <c r="BM707" s="2">
        <v>67</v>
      </c>
      <c r="BN707" s="2">
        <v>0</v>
      </c>
      <c r="BO707" s="2" t="s">
        <v>3</v>
      </c>
      <c r="BP707" s="2">
        <v>0</v>
      </c>
      <c r="BQ707" s="2">
        <v>40</v>
      </c>
      <c r="BR707" s="2">
        <v>0</v>
      </c>
      <c r="BS707" s="2">
        <v>1</v>
      </c>
      <c r="BT707" s="2">
        <v>1</v>
      </c>
      <c r="BU707" s="2">
        <v>1</v>
      </c>
      <c r="BV707" s="2">
        <v>1</v>
      </c>
      <c r="BW707" s="2">
        <v>1</v>
      </c>
      <c r="BX707" s="2">
        <v>1</v>
      </c>
      <c r="BY707" s="2" t="s">
        <v>3</v>
      </c>
      <c r="BZ707" s="2">
        <v>97</v>
      </c>
      <c r="CA707" s="2">
        <v>51</v>
      </c>
      <c r="CB707" s="2" t="s">
        <v>3</v>
      </c>
      <c r="CC707" s="2"/>
      <c r="CD707" s="2"/>
      <c r="CE707" s="2">
        <v>1566</v>
      </c>
      <c r="CF707" s="2">
        <v>0</v>
      </c>
      <c r="CG707" s="2">
        <v>0</v>
      </c>
      <c r="CH707" s="2"/>
      <c r="CI707" s="2"/>
      <c r="CJ707" s="2"/>
      <c r="CK707" s="2"/>
      <c r="CL707" s="2"/>
      <c r="CM707" s="2">
        <v>0</v>
      </c>
      <c r="CN707" s="2" t="s">
        <v>1357</v>
      </c>
      <c r="CO707" s="2">
        <v>0</v>
      </c>
      <c r="CP707" s="2">
        <f t="shared" si="746"/>
        <v>2.25</v>
      </c>
      <c r="CQ707" s="2">
        <f t="shared" si="747"/>
        <v>22524.65</v>
      </c>
      <c r="CR707" s="2">
        <f t="shared" ref="CR707:CR712" si="769">(ROUND((ROUND(((ET707)*AV707*1),2)*BB707),2)+ROUND((ROUND(((AE707-(EU707))*AV707*1),2)*BS707),2))</f>
        <v>0</v>
      </c>
      <c r="CS707" s="2">
        <f t="shared" ref="CS707:CS712" si="770">(ROUND((ROUND(((EU707)*AV707*1),2)*BS707),2)+ROUND((ROUND(((AE707-(EU707))*AV707*1),2)*BS707),2))</f>
        <v>0</v>
      </c>
      <c r="CT707" s="2">
        <f t="shared" si="748"/>
        <v>0</v>
      </c>
      <c r="CU707" s="2">
        <f t="shared" si="749"/>
        <v>0</v>
      </c>
      <c r="CV707" s="2">
        <f t="shared" si="750"/>
        <v>0</v>
      </c>
      <c r="CW707" s="2">
        <f t="shared" si="751"/>
        <v>0</v>
      </c>
      <c r="CX707" s="2">
        <f t="shared" si="752"/>
        <v>0</v>
      </c>
      <c r="CY707" s="2">
        <f t="shared" ref="CY707:CY712" si="771">(ROUND((((S707+ROUND((ROUND(((EU707)*AV707*1),2)*BS707),2))*AT707)/100),2)+ROUND(((ROUND((ROUND(((AE707-(EU707))*AV707*1),2)*BS707),2)*AT707)/100),2))</f>
        <v>0</v>
      </c>
      <c r="CZ707" s="2">
        <f t="shared" ref="CZ707:CZ712" si="772">(ROUND((((S707+ROUND((ROUND(((EU707)*AV707*1),2)*BS707),2))*AU707)/100),2)+ROUND(((ROUND((ROUND(((AE707-(EU707))*AV707*1),2)*BS707),2)*AU707)/100),2))</f>
        <v>0</v>
      </c>
      <c r="DA707" s="2"/>
      <c r="DB707" s="2"/>
      <c r="DC707" s="2" t="s">
        <v>3</v>
      </c>
      <c r="DD707" s="2" t="s">
        <v>3</v>
      </c>
      <c r="DE707" s="2" t="s">
        <v>3</v>
      </c>
      <c r="DF707" s="2" t="s">
        <v>3</v>
      </c>
      <c r="DG707" s="2" t="s">
        <v>3</v>
      </c>
      <c r="DH707" s="2" t="s">
        <v>3</v>
      </c>
      <c r="DI707" s="2" t="s">
        <v>3</v>
      </c>
      <c r="DJ707" s="2" t="s">
        <v>3</v>
      </c>
      <c r="DK707" s="2" t="s">
        <v>3</v>
      </c>
      <c r="DL707" s="2" t="s">
        <v>3</v>
      </c>
      <c r="DM707" s="2" t="s">
        <v>3</v>
      </c>
      <c r="DN707" s="2">
        <v>0</v>
      </c>
      <c r="DO707" s="2">
        <v>0</v>
      </c>
      <c r="DP707" s="2">
        <v>1</v>
      </c>
      <c r="DQ707" s="2">
        <v>1</v>
      </c>
      <c r="DR707" s="2"/>
      <c r="DS707" s="2"/>
      <c r="DT707" s="2"/>
      <c r="DU707" s="2">
        <v>1009</v>
      </c>
      <c r="DV707" s="2" t="s">
        <v>211</v>
      </c>
      <c r="DW707" s="2" t="s">
        <v>211</v>
      </c>
      <c r="DX707" s="2">
        <v>1000</v>
      </c>
      <c r="DY707" s="2"/>
      <c r="DZ707" s="2" t="s">
        <v>3</v>
      </c>
      <c r="EA707" s="2" t="s">
        <v>3</v>
      </c>
      <c r="EB707" s="2" t="s">
        <v>3</v>
      </c>
      <c r="EC707" s="2" t="s">
        <v>3</v>
      </c>
      <c r="ED707" s="2"/>
      <c r="EE707" s="2">
        <v>55393971</v>
      </c>
      <c r="EF707" s="2">
        <v>40</v>
      </c>
      <c r="EG707" s="2" t="s">
        <v>31</v>
      </c>
      <c r="EH707" s="2">
        <v>0</v>
      </c>
      <c r="EI707" s="2" t="s">
        <v>3</v>
      </c>
      <c r="EJ707" s="2">
        <v>2</v>
      </c>
      <c r="EK707" s="2">
        <v>67</v>
      </c>
      <c r="EL707" s="2" t="s">
        <v>48</v>
      </c>
      <c r="EM707" s="2" t="s">
        <v>49</v>
      </c>
      <c r="EN707" s="2"/>
      <c r="EO707" s="2" t="s">
        <v>87</v>
      </c>
      <c r="EP707" s="2"/>
      <c r="EQ707" s="2">
        <v>1024</v>
      </c>
      <c r="ER707" s="2">
        <v>22524.65</v>
      </c>
      <c r="ES707" s="2">
        <v>22524.65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>
        <v>0</v>
      </c>
      <c r="FR707" s="2">
        <v>0</v>
      </c>
      <c r="FS707" s="2">
        <v>0</v>
      </c>
      <c r="FT707" s="2"/>
      <c r="FU707" s="2"/>
      <c r="FV707" s="2"/>
      <c r="FW707" s="2"/>
      <c r="FX707" s="2">
        <v>97</v>
      </c>
      <c r="FY707" s="2">
        <v>51</v>
      </c>
      <c r="FZ707" s="2"/>
      <c r="GA707" s="2" t="s">
        <v>3</v>
      </c>
      <c r="GB707" s="2"/>
      <c r="GC707" s="2"/>
      <c r="GD707" s="2">
        <v>1</v>
      </c>
      <c r="GE707" s="2"/>
      <c r="GF707" s="2">
        <v>1706974629</v>
      </c>
      <c r="GG707" s="2">
        <v>2</v>
      </c>
      <c r="GH707" s="2">
        <v>1</v>
      </c>
      <c r="GI707" s="2">
        <v>-2</v>
      </c>
      <c r="GJ707" s="2">
        <v>0</v>
      </c>
      <c r="GK707" s="2">
        <v>0</v>
      </c>
      <c r="GL707" s="2">
        <f t="shared" si="753"/>
        <v>0</v>
      </c>
      <c r="GM707" s="2">
        <f t="shared" si="754"/>
        <v>2.25</v>
      </c>
      <c r="GN707" s="2">
        <f t="shared" si="755"/>
        <v>0</v>
      </c>
      <c r="GO707" s="2">
        <f t="shared" si="756"/>
        <v>2.25</v>
      </c>
      <c r="GP707" s="2">
        <f t="shared" si="757"/>
        <v>0</v>
      </c>
      <c r="GQ707" s="2"/>
      <c r="GR707" s="2">
        <v>0</v>
      </c>
      <c r="GS707" s="2">
        <v>3</v>
      </c>
      <c r="GT707" s="2">
        <v>0</v>
      </c>
      <c r="GU707" s="2" t="s">
        <v>3</v>
      </c>
      <c r="GV707" s="2">
        <f t="shared" si="758"/>
        <v>0</v>
      </c>
      <c r="GW707" s="2">
        <v>1</v>
      </c>
      <c r="GX707" s="2">
        <f t="shared" si="759"/>
        <v>0</v>
      </c>
      <c r="GY707" s="2"/>
      <c r="GZ707" s="2"/>
      <c r="HA707" s="2">
        <v>0</v>
      </c>
      <c r="HB707" s="2">
        <v>0</v>
      </c>
      <c r="HC707" s="2">
        <f t="shared" si="760"/>
        <v>0</v>
      </c>
      <c r="HD707" s="2"/>
      <c r="HE707" s="2" t="s">
        <v>3</v>
      </c>
      <c r="HF707" s="2" t="s">
        <v>3</v>
      </c>
      <c r="HG707" s="2"/>
      <c r="HH707" s="2"/>
      <c r="HI707" s="2"/>
      <c r="HJ707" s="2"/>
      <c r="HK707" s="2"/>
      <c r="HL707" s="2"/>
      <c r="HM707" s="2" t="s">
        <v>82</v>
      </c>
      <c r="HN707" s="2" t="s">
        <v>3</v>
      </c>
      <c r="HO707" s="2" t="s">
        <v>3</v>
      </c>
      <c r="HP707" s="2" t="s">
        <v>3</v>
      </c>
      <c r="HQ707" s="2" t="s">
        <v>3</v>
      </c>
      <c r="HR707" s="2"/>
      <c r="HS707" s="2">
        <v>0</v>
      </c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>
        <v>0</v>
      </c>
      <c r="IL707" s="2"/>
      <c r="IM707" s="2"/>
      <c r="IN707" s="2"/>
      <c r="IO707" s="2"/>
      <c r="IP707" s="2"/>
      <c r="IQ707" s="2"/>
      <c r="IR707" s="2"/>
      <c r="IS707" s="2"/>
      <c r="IT707" s="2"/>
      <c r="IU707" s="2"/>
    </row>
    <row r="708" spans="1:255" x14ac:dyDescent="0.25">
      <c r="A708" s="3">
        <v>18</v>
      </c>
      <c r="B708" s="3">
        <v>1</v>
      </c>
      <c r="C708" s="3">
        <v>788</v>
      </c>
      <c r="E708" s="3" t="s">
        <v>3</v>
      </c>
      <c r="F708" s="3" t="s">
        <v>209</v>
      </c>
      <c r="G708" s="3" t="s">
        <v>210</v>
      </c>
      <c r="H708" s="3" t="s">
        <v>211</v>
      </c>
      <c r="I708" s="3">
        <f>I706*J708</f>
        <v>1E-4</v>
      </c>
      <c r="J708" s="3">
        <v>1E-4</v>
      </c>
      <c r="K708" s="3">
        <v>1E-4</v>
      </c>
      <c r="O708" s="3">
        <f t="shared" si="734"/>
        <v>13.34</v>
      </c>
      <c r="P708" s="3">
        <f t="shared" si="735"/>
        <v>13.34</v>
      </c>
      <c r="Q708" s="3">
        <f t="shared" si="761"/>
        <v>0</v>
      </c>
      <c r="R708" s="3">
        <f t="shared" si="762"/>
        <v>0</v>
      </c>
      <c r="S708" s="3">
        <f t="shared" si="736"/>
        <v>0</v>
      </c>
      <c r="T708" s="3">
        <f t="shared" si="737"/>
        <v>0</v>
      </c>
      <c r="U708" s="3">
        <f t="shared" si="738"/>
        <v>0</v>
      </c>
      <c r="V708" s="3">
        <f t="shared" si="739"/>
        <v>0</v>
      </c>
      <c r="W708" s="3">
        <f t="shared" si="740"/>
        <v>0</v>
      </c>
      <c r="X708" s="3">
        <f t="shared" si="763"/>
        <v>0</v>
      </c>
      <c r="Y708" s="3">
        <f t="shared" si="764"/>
        <v>0</v>
      </c>
      <c r="AA708" s="3">
        <v>-1</v>
      </c>
      <c r="AB708" s="3">
        <f t="shared" si="741"/>
        <v>22524.65</v>
      </c>
      <c r="AC708" s="3">
        <f t="shared" si="765"/>
        <v>22524.65</v>
      </c>
      <c r="AD708" s="3">
        <f t="shared" si="766"/>
        <v>0</v>
      </c>
      <c r="AE708" s="3">
        <f t="shared" si="767"/>
        <v>0</v>
      </c>
      <c r="AF708" s="3">
        <f t="shared" si="767"/>
        <v>0</v>
      </c>
      <c r="AG708" s="3">
        <f t="shared" si="743"/>
        <v>0</v>
      </c>
      <c r="AH708" s="3">
        <f t="shared" si="768"/>
        <v>0</v>
      </c>
      <c r="AI708" s="3">
        <f t="shared" si="768"/>
        <v>0</v>
      </c>
      <c r="AJ708" s="3">
        <f t="shared" si="745"/>
        <v>0</v>
      </c>
      <c r="AK708" s="3">
        <v>22524.65</v>
      </c>
      <c r="AL708" s="3">
        <v>22524.65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97</v>
      </c>
      <c r="AU708" s="3">
        <v>51</v>
      </c>
      <c r="AV708" s="3">
        <v>1</v>
      </c>
      <c r="AW708" s="3">
        <v>1</v>
      </c>
      <c r="AZ708" s="3">
        <v>1</v>
      </c>
      <c r="BA708" s="3">
        <v>1</v>
      </c>
      <c r="BB708" s="3">
        <v>1</v>
      </c>
      <c r="BC708" s="3">
        <v>5.93</v>
      </c>
      <c r="BD708" s="3" t="s">
        <v>3</v>
      </c>
      <c r="BE708" s="3" t="s">
        <v>3</v>
      </c>
      <c r="BF708" s="3" t="s">
        <v>3</v>
      </c>
      <c r="BG708" s="3" t="s">
        <v>3</v>
      </c>
      <c r="BH708" s="3">
        <v>3</v>
      </c>
      <c r="BI708" s="3">
        <v>2</v>
      </c>
      <c r="BJ708" s="3" t="s">
        <v>212</v>
      </c>
      <c r="BM708" s="3">
        <v>67</v>
      </c>
      <c r="BN708" s="3">
        <v>0</v>
      </c>
      <c r="BO708" s="3" t="s">
        <v>209</v>
      </c>
      <c r="BP708" s="3">
        <v>1</v>
      </c>
      <c r="BQ708" s="3">
        <v>40</v>
      </c>
      <c r="BR708" s="3">
        <v>0</v>
      </c>
      <c r="BS708" s="3">
        <v>1</v>
      </c>
      <c r="BT708" s="3">
        <v>1</v>
      </c>
      <c r="BU708" s="3">
        <v>1</v>
      </c>
      <c r="BV708" s="3">
        <v>1</v>
      </c>
      <c r="BW708" s="3">
        <v>1</v>
      </c>
      <c r="BX708" s="3">
        <v>1</v>
      </c>
      <c r="BY708" s="3" t="s">
        <v>3</v>
      </c>
      <c r="BZ708" s="3">
        <v>97</v>
      </c>
      <c r="CA708" s="3">
        <v>51</v>
      </c>
      <c r="CB708" s="3" t="s">
        <v>3</v>
      </c>
      <c r="CE708" s="3">
        <v>1566</v>
      </c>
      <c r="CF708" s="3">
        <v>0</v>
      </c>
      <c r="CG708" s="3">
        <v>0</v>
      </c>
      <c r="CM708" s="3">
        <v>0</v>
      </c>
      <c r="CN708" s="3" t="s">
        <v>1357</v>
      </c>
      <c r="CO708" s="3">
        <v>0</v>
      </c>
      <c r="CP708" s="3">
        <f t="shared" si="746"/>
        <v>13.34</v>
      </c>
      <c r="CQ708" s="3">
        <f t="shared" si="747"/>
        <v>133571.17000000001</v>
      </c>
      <c r="CR708" s="3">
        <f t="shared" si="769"/>
        <v>0</v>
      </c>
      <c r="CS708" s="3">
        <f t="shared" si="770"/>
        <v>0</v>
      </c>
      <c r="CT708" s="3">
        <f t="shared" si="748"/>
        <v>0</v>
      </c>
      <c r="CU708" s="3">
        <f t="shared" si="749"/>
        <v>0</v>
      </c>
      <c r="CV708" s="3">
        <f t="shared" si="750"/>
        <v>0</v>
      </c>
      <c r="CW708" s="3">
        <f t="shared" si="751"/>
        <v>0</v>
      </c>
      <c r="CX708" s="3">
        <f t="shared" si="752"/>
        <v>0</v>
      </c>
      <c r="CY708" s="3">
        <f t="shared" si="771"/>
        <v>0</v>
      </c>
      <c r="CZ708" s="3">
        <f t="shared" si="772"/>
        <v>0</v>
      </c>
      <c r="DC708" s="3" t="s">
        <v>3</v>
      </c>
      <c r="DD708" s="3" t="s">
        <v>3</v>
      </c>
      <c r="DE708" s="3" t="s">
        <v>3</v>
      </c>
      <c r="DF708" s="3" t="s">
        <v>3</v>
      </c>
      <c r="DG708" s="3" t="s">
        <v>3</v>
      </c>
      <c r="DH708" s="3" t="s">
        <v>3</v>
      </c>
      <c r="DI708" s="3" t="s">
        <v>3</v>
      </c>
      <c r="DJ708" s="3" t="s">
        <v>3</v>
      </c>
      <c r="DK708" s="3" t="s">
        <v>3</v>
      </c>
      <c r="DL708" s="3" t="s">
        <v>3</v>
      </c>
      <c r="DM708" s="3" t="s">
        <v>3</v>
      </c>
      <c r="DN708" s="3">
        <v>0</v>
      </c>
      <c r="DO708" s="3">
        <v>0</v>
      </c>
      <c r="DP708" s="3">
        <v>1</v>
      </c>
      <c r="DQ708" s="3">
        <v>1</v>
      </c>
      <c r="DU708" s="3">
        <v>1009</v>
      </c>
      <c r="DV708" s="3" t="s">
        <v>211</v>
      </c>
      <c r="DW708" s="3" t="s">
        <v>211</v>
      </c>
      <c r="DX708" s="3">
        <v>1000</v>
      </c>
      <c r="DZ708" s="3" t="s">
        <v>3</v>
      </c>
      <c r="EA708" s="3" t="s">
        <v>3</v>
      </c>
      <c r="EB708" s="3" t="s">
        <v>3</v>
      </c>
      <c r="EC708" s="3" t="s">
        <v>3</v>
      </c>
      <c r="EE708" s="3">
        <v>55393971</v>
      </c>
      <c r="EF708" s="3">
        <v>40</v>
      </c>
      <c r="EG708" s="3" t="s">
        <v>31</v>
      </c>
      <c r="EH708" s="3">
        <v>0</v>
      </c>
      <c r="EI708" s="3" t="s">
        <v>3</v>
      </c>
      <c r="EJ708" s="3">
        <v>2</v>
      </c>
      <c r="EK708" s="3">
        <v>67</v>
      </c>
      <c r="EL708" s="3" t="s">
        <v>48</v>
      </c>
      <c r="EM708" s="3" t="s">
        <v>49</v>
      </c>
      <c r="EO708" s="3" t="s">
        <v>87</v>
      </c>
      <c r="EQ708" s="3">
        <v>1024</v>
      </c>
      <c r="ER708" s="3">
        <v>22524.65</v>
      </c>
      <c r="ES708" s="3">
        <v>22524.65</v>
      </c>
      <c r="ET708" s="3">
        <v>0</v>
      </c>
      <c r="EU708" s="3">
        <v>0</v>
      </c>
      <c r="EV708" s="3">
        <v>0</v>
      </c>
      <c r="EW708" s="3">
        <v>0</v>
      </c>
      <c r="EX708" s="3">
        <v>0</v>
      </c>
      <c r="FQ708" s="3">
        <v>0</v>
      </c>
      <c r="FR708" s="3">
        <v>0</v>
      </c>
      <c r="FS708" s="3">
        <v>0</v>
      </c>
      <c r="FX708" s="3">
        <v>97</v>
      </c>
      <c r="FY708" s="3">
        <v>51</v>
      </c>
      <c r="GA708" s="3" t="s">
        <v>3</v>
      </c>
      <c r="GD708" s="3">
        <v>1</v>
      </c>
      <c r="GF708" s="3">
        <v>1706974629</v>
      </c>
      <c r="GG708" s="3">
        <v>2</v>
      </c>
      <c r="GH708" s="3">
        <v>1</v>
      </c>
      <c r="GI708" s="3">
        <v>2</v>
      </c>
      <c r="GJ708" s="3">
        <v>0</v>
      </c>
      <c r="GK708" s="3">
        <v>0</v>
      </c>
      <c r="GL708" s="3">
        <f t="shared" si="753"/>
        <v>0</v>
      </c>
      <c r="GM708" s="3">
        <f t="shared" si="754"/>
        <v>13.34</v>
      </c>
      <c r="GN708" s="3">
        <f t="shared" si="755"/>
        <v>0</v>
      </c>
      <c r="GO708" s="3">
        <f t="shared" si="756"/>
        <v>13.34</v>
      </c>
      <c r="GP708" s="3">
        <f t="shared" si="757"/>
        <v>0</v>
      </c>
      <c r="GR708" s="3">
        <v>0</v>
      </c>
      <c r="GS708" s="3">
        <v>3</v>
      </c>
      <c r="GT708" s="3">
        <v>0</v>
      </c>
      <c r="GU708" s="3" t="s">
        <v>3</v>
      </c>
      <c r="GV708" s="3">
        <f t="shared" si="758"/>
        <v>0</v>
      </c>
      <c r="GW708" s="3">
        <v>1</v>
      </c>
      <c r="GX708" s="3">
        <f t="shared" si="759"/>
        <v>0</v>
      </c>
      <c r="HA708" s="3">
        <v>0</v>
      </c>
      <c r="HB708" s="3">
        <v>0</v>
      </c>
      <c r="HC708" s="3">
        <f t="shared" si="760"/>
        <v>0</v>
      </c>
      <c r="HE708" s="3" t="s">
        <v>3</v>
      </c>
      <c r="HF708" s="3" t="s">
        <v>3</v>
      </c>
      <c r="HM708" s="3" t="s">
        <v>82</v>
      </c>
      <c r="HN708" s="3" t="s">
        <v>3</v>
      </c>
      <c r="HO708" s="3" t="s">
        <v>3</v>
      </c>
      <c r="HP708" s="3" t="s">
        <v>3</v>
      </c>
      <c r="HQ708" s="3" t="s">
        <v>3</v>
      </c>
      <c r="HS708" s="3">
        <v>0</v>
      </c>
      <c r="IK708" s="3">
        <v>0</v>
      </c>
    </row>
    <row r="709" spans="1:255" x14ac:dyDescent="0.25">
      <c r="A709" s="2">
        <v>17</v>
      </c>
      <c r="B709" s="2">
        <v>1</v>
      </c>
      <c r="C709" s="2"/>
      <c r="D709" s="2"/>
      <c r="E709" s="2" t="s">
        <v>712</v>
      </c>
      <c r="F709" s="2" t="s">
        <v>713</v>
      </c>
      <c r="G709" s="2" t="s">
        <v>714</v>
      </c>
      <c r="H709" s="2" t="s">
        <v>715</v>
      </c>
      <c r="I709" s="2">
        <v>1</v>
      </c>
      <c r="J709" s="2">
        <v>0</v>
      </c>
      <c r="K709" s="2">
        <v>1</v>
      </c>
      <c r="L709" s="2"/>
      <c r="M709" s="2"/>
      <c r="N709" s="2"/>
      <c r="O709" s="2">
        <f t="shared" si="734"/>
        <v>29313.4</v>
      </c>
      <c r="P709" s="2">
        <f t="shared" si="735"/>
        <v>29313.4</v>
      </c>
      <c r="Q709" s="2">
        <f t="shared" si="761"/>
        <v>0</v>
      </c>
      <c r="R709" s="2">
        <f t="shared" si="762"/>
        <v>0</v>
      </c>
      <c r="S709" s="2">
        <f t="shared" si="736"/>
        <v>0</v>
      </c>
      <c r="T709" s="2">
        <f t="shared" si="737"/>
        <v>0</v>
      </c>
      <c r="U709" s="2">
        <f t="shared" si="738"/>
        <v>0</v>
      </c>
      <c r="V709" s="2">
        <f t="shared" si="739"/>
        <v>0</v>
      </c>
      <c r="W709" s="2">
        <f t="shared" si="740"/>
        <v>0</v>
      </c>
      <c r="X709" s="2">
        <f t="shared" si="763"/>
        <v>0</v>
      </c>
      <c r="Y709" s="2">
        <f t="shared" si="764"/>
        <v>0</v>
      </c>
      <c r="Z709" s="2"/>
      <c r="AA709" s="2">
        <v>55944368</v>
      </c>
      <c r="AB709" s="2">
        <f t="shared" si="741"/>
        <v>29313.4</v>
      </c>
      <c r="AC709" s="2">
        <f t="shared" si="765"/>
        <v>29313.4</v>
      </c>
      <c r="AD709" s="2">
        <f t="shared" si="766"/>
        <v>0</v>
      </c>
      <c r="AE709" s="2">
        <f t="shared" si="767"/>
        <v>0</v>
      </c>
      <c r="AF709" s="2">
        <f t="shared" si="767"/>
        <v>0</v>
      </c>
      <c r="AG709" s="2">
        <f t="shared" si="743"/>
        <v>0</v>
      </c>
      <c r="AH709" s="2">
        <f t="shared" si="768"/>
        <v>0</v>
      </c>
      <c r="AI709" s="2">
        <f t="shared" si="768"/>
        <v>0</v>
      </c>
      <c r="AJ709" s="2">
        <f t="shared" si="745"/>
        <v>0</v>
      </c>
      <c r="AK709" s="2">
        <v>29313.4</v>
      </c>
      <c r="AL709" s="2">
        <v>29313.4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1</v>
      </c>
      <c r="AW709" s="2">
        <v>1</v>
      </c>
      <c r="AX709" s="2"/>
      <c r="AY709" s="2"/>
      <c r="AZ709" s="2">
        <v>1</v>
      </c>
      <c r="BA709" s="2">
        <v>1</v>
      </c>
      <c r="BB709" s="2">
        <v>1</v>
      </c>
      <c r="BC709" s="2">
        <v>1</v>
      </c>
      <c r="BD709" s="2" t="s">
        <v>3</v>
      </c>
      <c r="BE709" s="2" t="s">
        <v>3</v>
      </c>
      <c r="BF709" s="2" t="s">
        <v>3</v>
      </c>
      <c r="BG709" s="2" t="s">
        <v>3</v>
      </c>
      <c r="BH709" s="2">
        <v>3</v>
      </c>
      <c r="BI709" s="2">
        <v>3</v>
      </c>
      <c r="BJ709" s="2" t="s">
        <v>713</v>
      </c>
      <c r="BK709" s="2"/>
      <c r="BL709" s="2"/>
      <c r="BM709" s="2">
        <v>400007</v>
      </c>
      <c r="BN709" s="2">
        <v>0</v>
      </c>
      <c r="BO709" s="2" t="s">
        <v>3</v>
      </c>
      <c r="BP709" s="2">
        <v>0</v>
      </c>
      <c r="BQ709" s="2">
        <v>214</v>
      </c>
      <c r="BR709" s="2">
        <v>0</v>
      </c>
      <c r="BS709" s="2">
        <v>1</v>
      </c>
      <c r="BT709" s="2">
        <v>1</v>
      </c>
      <c r="BU709" s="2">
        <v>1</v>
      </c>
      <c r="BV709" s="2">
        <v>1</v>
      </c>
      <c r="BW709" s="2">
        <v>1</v>
      </c>
      <c r="BX709" s="2">
        <v>1</v>
      </c>
      <c r="BY709" s="2" t="s">
        <v>3</v>
      </c>
      <c r="BZ709" s="2">
        <v>0</v>
      </c>
      <c r="CA709" s="2">
        <v>0</v>
      </c>
      <c r="CB709" s="2" t="s">
        <v>3</v>
      </c>
      <c r="CC709" s="2"/>
      <c r="CD709" s="2"/>
      <c r="CE709" s="2">
        <v>1566</v>
      </c>
      <c r="CF709" s="2">
        <v>0</v>
      </c>
      <c r="CG709" s="2">
        <v>0</v>
      </c>
      <c r="CH709" s="2"/>
      <c r="CI709" s="2"/>
      <c r="CJ709" s="2"/>
      <c r="CK709" s="2"/>
      <c r="CL709" s="2"/>
      <c r="CM709" s="2">
        <v>0</v>
      </c>
      <c r="CN709" s="2" t="s">
        <v>3</v>
      </c>
      <c r="CO709" s="2">
        <v>0</v>
      </c>
      <c r="CP709" s="2">
        <f t="shared" si="746"/>
        <v>29313.4</v>
      </c>
      <c r="CQ709" s="2">
        <f t="shared" si="747"/>
        <v>29313.4</v>
      </c>
      <c r="CR709" s="2">
        <f t="shared" si="769"/>
        <v>0</v>
      </c>
      <c r="CS709" s="2">
        <f t="shared" si="770"/>
        <v>0</v>
      </c>
      <c r="CT709" s="2">
        <f t="shared" si="748"/>
        <v>0</v>
      </c>
      <c r="CU709" s="2">
        <f t="shared" si="749"/>
        <v>0</v>
      </c>
      <c r="CV709" s="2">
        <f t="shared" si="750"/>
        <v>0</v>
      </c>
      <c r="CW709" s="2">
        <f t="shared" si="751"/>
        <v>0</v>
      </c>
      <c r="CX709" s="2">
        <f t="shared" si="752"/>
        <v>0</v>
      </c>
      <c r="CY709" s="2">
        <f t="shared" si="771"/>
        <v>0</v>
      </c>
      <c r="CZ709" s="2">
        <f t="shared" si="772"/>
        <v>0</v>
      </c>
      <c r="DA709" s="2"/>
      <c r="DB709" s="2"/>
      <c r="DC709" s="2" t="s">
        <v>3</v>
      </c>
      <c r="DD709" s="2" t="s">
        <v>3</v>
      </c>
      <c r="DE709" s="2" t="s">
        <v>3</v>
      </c>
      <c r="DF709" s="2" t="s">
        <v>3</v>
      </c>
      <c r="DG709" s="2" t="s">
        <v>3</v>
      </c>
      <c r="DH709" s="2" t="s">
        <v>3</v>
      </c>
      <c r="DI709" s="2" t="s">
        <v>3</v>
      </c>
      <c r="DJ709" s="2" t="s">
        <v>3</v>
      </c>
      <c r="DK709" s="2" t="s">
        <v>3</v>
      </c>
      <c r="DL709" s="2" t="s">
        <v>3</v>
      </c>
      <c r="DM709" s="2" t="s">
        <v>3</v>
      </c>
      <c r="DN709" s="2">
        <v>0</v>
      </c>
      <c r="DO709" s="2">
        <v>0</v>
      </c>
      <c r="DP709" s="2">
        <v>1</v>
      </c>
      <c r="DQ709" s="2">
        <v>1</v>
      </c>
      <c r="DR709" s="2"/>
      <c r="DS709" s="2"/>
      <c r="DT709" s="2"/>
      <c r="DU709" s="2">
        <v>1013</v>
      </c>
      <c r="DV709" s="2" t="s">
        <v>715</v>
      </c>
      <c r="DW709" s="2" t="s">
        <v>715</v>
      </c>
      <c r="DX709" s="2">
        <v>1</v>
      </c>
      <c r="DY709" s="2"/>
      <c r="DZ709" s="2" t="s">
        <v>3</v>
      </c>
      <c r="EA709" s="2" t="s">
        <v>3</v>
      </c>
      <c r="EB709" s="2" t="s">
        <v>3</v>
      </c>
      <c r="EC709" s="2" t="s">
        <v>3</v>
      </c>
      <c r="ED709" s="2"/>
      <c r="EE709" s="2">
        <v>55393904</v>
      </c>
      <c r="EF709" s="2">
        <v>214</v>
      </c>
      <c r="EG709" s="2" t="s">
        <v>217</v>
      </c>
      <c r="EH709" s="2">
        <v>0</v>
      </c>
      <c r="EI709" s="2" t="s">
        <v>3</v>
      </c>
      <c r="EJ709" s="2">
        <v>3</v>
      </c>
      <c r="EK709" s="2">
        <v>400007</v>
      </c>
      <c r="EL709" s="2" t="s">
        <v>217</v>
      </c>
      <c r="EM709" s="2" t="s">
        <v>218</v>
      </c>
      <c r="EN709" s="2"/>
      <c r="EO709" s="2" t="s">
        <v>3</v>
      </c>
      <c r="EP709" s="2"/>
      <c r="EQ709" s="2">
        <v>131088</v>
      </c>
      <c r="ER709" s="2">
        <v>0</v>
      </c>
      <c r="ES709" s="2">
        <v>29313.4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>
        <v>0</v>
      </c>
      <c r="FR709" s="2">
        <f>P709</f>
        <v>29313.4</v>
      </c>
      <c r="FS709" s="2">
        <v>0</v>
      </c>
      <c r="FT709" s="2"/>
      <c r="FU709" s="2"/>
      <c r="FV709" s="2"/>
      <c r="FW709" s="2"/>
      <c r="FX709" s="2">
        <v>0</v>
      </c>
      <c r="FY709" s="2">
        <v>0</v>
      </c>
      <c r="FZ709" s="2"/>
      <c r="GA709" s="2" t="s">
        <v>716</v>
      </c>
      <c r="GB709" s="2"/>
      <c r="GC709" s="2"/>
      <c r="GD709" s="2">
        <v>1</v>
      </c>
      <c r="GE709" s="2"/>
      <c r="GF709" s="2">
        <v>-325393305</v>
      </c>
      <c r="GG709" s="2">
        <v>2</v>
      </c>
      <c r="GH709" s="2">
        <v>4</v>
      </c>
      <c r="GI709" s="2">
        <v>-2</v>
      </c>
      <c r="GJ709" s="2">
        <v>0</v>
      </c>
      <c r="GK709" s="2">
        <v>0</v>
      </c>
      <c r="GL709" s="2">
        <f t="shared" si="753"/>
        <v>0</v>
      </c>
      <c r="GM709" s="2">
        <f t="shared" si="754"/>
        <v>29313.4</v>
      </c>
      <c r="GN709" s="2">
        <f t="shared" si="755"/>
        <v>0</v>
      </c>
      <c r="GO709" s="2">
        <f t="shared" si="756"/>
        <v>0</v>
      </c>
      <c r="GP709" s="2">
        <f t="shared" si="757"/>
        <v>0</v>
      </c>
      <c r="GQ709" s="2"/>
      <c r="GR709" s="2">
        <v>1</v>
      </c>
      <c r="GS709" s="2">
        <v>2</v>
      </c>
      <c r="GT709" s="2">
        <v>0</v>
      </c>
      <c r="GU709" s="2" t="s">
        <v>3</v>
      </c>
      <c r="GV709" s="2">
        <f t="shared" si="758"/>
        <v>0</v>
      </c>
      <c r="GW709" s="2">
        <v>1</v>
      </c>
      <c r="GX709" s="2">
        <f t="shared" si="759"/>
        <v>0</v>
      </c>
      <c r="GY709" s="2"/>
      <c r="GZ709" s="2"/>
      <c r="HA709" s="2">
        <v>0</v>
      </c>
      <c r="HB709" s="2">
        <v>0</v>
      </c>
      <c r="HC709" s="2">
        <f t="shared" si="760"/>
        <v>0</v>
      </c>
      <c r="HD709" s="2"/>
      <c r="HE709" s="2" t="s">
        <v>37</v>
      </c>
      <c r="HF709" s="2" t="s">
        <v>220</v>
      </c>
      <c r="HG709" s="2"/>
      <c r="HH709" s="2"/>
      <c r="HI709" s="2"/>
      <c r="HJ709" s="2"/>
      <c r="HK709" s="2"/>
      <c r="HL709" s="2"/>
      <c r="HM709" s="2" t="s">
        <v>3</v>
      </c>
      <c r="HN709" s="2" t="s">
        <v>3</v>
      </c>
      <c r="HO709" s="2" t="s">
        <v>3</v>
      </c>
      <c r="HP709" s="2" t="s">
        <v>3</v>
      </c>
      <c r="HQ709" s="2" t="s">
        <v>3</v>
      </c>
      <c r="HR709" s="2"/>
      <c r="HS709" s="2">
        <v>0</v>
      </c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>
        <v>0</v>
      </c>
      <c r="IL709" s="2"/>
      <c r="IM709" s="2"/>
      <c r="IN709" s="2"/>
      <c r="IO709" s="2"/>
      <c r="IP709" s="2"/>
      <c r="IQ709" s="2"/>
      <c r="IR709" s="2"/>
      <c r="IS709" s="2"/>
      <c r="IT709" s="2"/>
      <c r="IU709" s="2"/>
    </row>
    <row r="710" spans="1:255" x14ac:dyDescent="0.25">
      <c r="A710" s="3">
        <v>17</v>
      </c>
      <c r="B710" s="3">
        <v>1</v>
      </c>
      <c r="E710" s="3" t="s">
        <v>712</v>
      </c>
      <c r="F710" s="3" t="s">
        <v>713</v>
      </c>
      <c r="G710" s="3" t="s">
        <v>714</v>
      </c>
      <c r="H710" s="3" t="s">
        <v>715</v>
      </c>
      <c r="I710" s="3">
        <v>1</v>
      </c>
      <c r="J710" s="3">
        <v>0</v>
      </c>
      <c r="K710" s="3">
        <v>1</v>
      </c>
      <c r="O710" s="3">
        <f t="shared" si="734"/>
        <v>221902.44</v>
      </c>
      <c r="P710" s="3">
        <f t="shared" si="735"/>
        <v>221902.44</v>
      </c>
      <c r="Q710" s="3">
        <f t="shared" si="761"/>
        <v>0</v>
      </c>
      <c r="R710" s="3">
        <f t="shared" si="762"/>
        <v>0</v>
      </c>
      <c r="S710" s="3">
        <f t="shared" si="736"/>
        <v>0</v>
      </c>
      <c r="T710" s="3">
        <f t="shared" si="737"/>
        <v>0</v>
      </c>
      <c r="U710" s="3">
        <f t="shared" si="738"/>
        <v>0</v>
      </c>
      <c r="V710" s="3">
        <f t="shared" si="739"/>
        <v>0</v>
      </c>
      <c r="W710" s="3">
        <f t="shared" si="740"/>
        <v>0</v>
      </c>
      <c r="X710" s="3">
        <f t="shared" si="763"/>
        <v>0</v>
      </c>
      <c r="Y710" s="3">
        <f t="shared" si="764"/>
        <v>0</v>
      </c>
      <c r="AA710" s="3">
        <v>55944370</v>
      </c>
      <c r="AB710" s="3">
        <f t="shared" si="741"/>
        <v>29313.4</v>
      </c>
      <c r="AC710" s="3">
        <f t="shared" si="765"/>
        <v>29313.4</v>
      </c>
      <c r="AD710" s="3">
        <f t="shared" si="766"/>
        <v>0</v>
      </c>
      <c r="AE710" s="3">
        <f t="shared" si="767"/>
        <v>0</v>
      </c>
      <c r="AF710" s="3">
        <f t="shared" si="767"/>
        <v>0</v>
      </c>
      <c r="AG710" s="3">
        <f t="shared" si="743"/>
        <v>0</v>
      </c>
      <c r="AH710" s="3">
        <f t="shared" si="768"/>
        <v>0</v>
      </c>
      <c r="AI710" s="3">
        <f t="shared" si="768"/>
        <v>0</v>
      </c>
      <c r="AJ710" s="3">
        <f t="shared" si="745"/>
        <v>0</v>
      </c>
      <c r="AK710" s="3">
        <v>29313.4</v>
      </c>
      <c r="AL710" s="3">
        <v>29313.4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1</v>
      </c>
      <c r="AW710" s="3">
        <v>1</v>
      </c>
      <c r="AZ710" s="3">
        <v>1</v>
      </c>
      <c r="BA710" s="3">
        <v>1</v>
      </c>
      <c r="BB710" s="3">
        <v>1</v>
      </c>
      <c r="BC710" s="3">
        <v>7.57</v>
      </c>
      <c r="BD710" s="3" t="s">
        <v>3</v>
      </c>
      <c r="BE710" s="3" t="s">
        <v>3</v>
      </c>
      <c r="BF710" s="3" t="s">
        <v>3</v>
      </c>
      <c r="BG710" s="3" t="s">
        <v>3</v>
      </c>
      <c r="BH710" s="3">
        <v>3</v>
      </c>
      <c r="BI710" s="3">
        <v>3</v>
      </c>
      <c r="BJ710" s="3" t="s">
        <v>713</v>
      </c>
      <c r="BM710" s="3">
        <v>400007</v>
      </c>
      <c r="BN710" s="3">
        <v>0</v>
      </c>
      <c r="BO710" s="3" t="s">
        <v>3</v>
      </c>
      <c r="BP710" s="3">
        <v>0</v>
      </c>
      <c r="BQ710" s="3">
        <v>214</v>
      </c>
      <c r="BR710" s="3">
        <v>0</v>
      </c>
      <c r="BS710" s="3">
        <v>1</v>
      </c>
      <c r="BT710" s="3">
        <v>1</v>
      </c>
      <c r="BU710" s="3">
        <v>1</v>
      </c>
      <c r="BV710" s="3">
        <v>1</v>
      </c>
      <c r="BW710" s="3">
        <v>1</v>
      </c>
      <c r="BX710" s="3">
        <v>1</v>
      </c>
      <c r="BY710" s="3" t="s">
        <v>3</v>
      </c>
      <c r="BZ710" s="3">
        <v>0</v>
      </c>
      <c r="CA710" s="3">
        <v>0</v>
      </c>
      <c r="CB710" s="3" t="s">
        <v>3</v>
      </c>
      <c r="CE710" s="3">
        <v>1566</v>
      </c>
      <c r="CF710" s="3">
        <v>0</v>
      </c>
      <c r="CG710" s="3">
        <v>0</v>
      </c>
      <c r="CM710" s="3">
        <v>0</v>
      </c>
      <c r="CN710" s="3" t="s">
        <v>3</v>
      </c>
      <c r="CO710" s="3">
        <v>0</v>
      </c>
      <c r="CP710" s="3">
        <f t="shared" si="746"/>
        <v>221902.44</v>
      </c>
      <c r="CQ710" s="3">
        <f t="shared" si="747"/>
        <v>221902.44</v>
      </c>
      <c r="CR710" s="3">
        <f t="shared" si="769"/>
        <v>0</v>
      </c>
      <c r="CS710" s="3">
        <f t="shared" si="770"/>
        <v>0</v>
      </c>
      <c r="CT710" s="3">
        <f t="shared" si="748"/>
        <v>0</v>
      </c>
      <c r="CU710" s="3">
        <f t="shared" si="749"/>
        <v>0</v>
      </c>
      <c r="CV710" s="3">
        <f t="shared" si="750"/>
        <v>0</v>
      </c>
      <c r="CW710" s="3">
        <f t="shared" si="751"/>
        <v>0</v>
      </c>
      <c r="CX710" s="3">
        <f t="shared" si="752"/>
        <v>0</v>
      </c>
      <c r="CY710" s="3">
        <f t="shared" si="771"/>
        <v>0</v>
      </c>
      <c r="CZ710" s="3">
        <f t="shared" si="772"/>
        <v>0</v>
      </c>
      <c r="DC710" s="3" t="s">
        <v>3</v>
      </c>
      <c r="DD710" s="3" t="s">
        <v>3</v>
      </c>
      <c r="DE710" s="3" t="s">
        <v>3</v>
      </c>
      <c r="DF710" s="3" t="s">
        <v>3</v>
      </c>
      <c r="DG710" s="3" t="s">
        <v>3</v>
      </c>
      <c r="DH710" s="3" t="s">
        <v>3</v>
      </c>
      <c r="DI710" s="3" t="s">
        <v>3</v>
      </c>
      <c r="DJ710" s="3" t="s">
        <v>3</v>
      </c>
      <c r="DK710" s="3" t="s">
        <v>3</v>
      </c>
      <c r="DL710" s="3" t="s">
        <v>3</v>
      </c>
      <c r="DM710" s="3" t="s">
        <v>3</v>
      </c>
      <c r="DN710" s="3">
        <v>0</v>
      </c>
      <c r="DO710" s="3">
        <v>0</v>
      </c>
      <c r="DP710" s="3">
        <v>1</v>
      </c>
      <c r="DQ710" s="3">
        <v>1</v>
      </c>
      <c r="DU710" s="3">
        <v>1013</v>
      </c>
      <c r="DV710" s="3" t="s">
        <v>715</v>
      </c>
      <c r="DW710" s="3" t="s">
        <v>715</v>
      </c>
      <c r="DX710" s="3">
        <v>1</v>
      </c>
      <c r="DZ710" s="3" t="s">
        <v>3</v>
      </c>
      <c r="EA710" s="3" t="s">
        <v>3</v>
      </c>
      <c r="EB710" s="3" t="s">
        <v>3</v>
      </c>
      <c r="EC710" s="3" t="s">
        <v>3</v>
      </c>
      <c r="EE710" s="3">
        <v>55393904</v>
      </c>
      <c r="EF710" s="3">
        <v>214</v>
      </c>
      <c r="EG710" s="3" t="s">
        <v>217</v>
      </c>
      <c r="EH710" s="3">
        <v>0</v>
      </c>
      <c r="EI710" s="3" t="s">
        <v>3</v>
      </c>
      <c r="EJ710" s="3">
        <v>3</v>
      </c>
      <c r="EK710" s="3">
        <v>400007</v>
      </c>
      <c r="EL710" s="3" t="s">
        <v>217</v>
      </c>
      <c r="EM710" s="3" t="s">
        <v>218</v>
      </c>
      <c r="EO710" s="3" t="s">
        <v>3</v>
      </c>
      <c r="EQ710" s="3">
        <v>131088</v>
      </c>
      <c r="ER710" s="3">
        <v>0</v>
      </c>
      <c r="ES710" s="3">
        <v>29313.4</v>
      </c>
      <c r="ET710" s="3">
        <v>0</v>
      </c>
      <c r="EU710" s="3">
        <v>0</v>
      </c>
      <c r="EV710" s="3">
        <v>0</v>
      </c>
      <c r="EW710" s="3">
        <v>0</v>
      </c>
      <c r="EX710" s="3">
        <v>0</v>
      </c>
      <c r="EY710" s="3">
        <v>0</v>
      </c>
      <c r="EZ710" s="3">
        <v>5</v>
      </c>
      <c r="FC710" s="3">
        <v>1</v>
      </c>
      <c r="FD710" s="3">
        <v>18</v>
      </c>
      <c r="FF710" s="3">
        <v>259719.28</v>
      </c>
      <c r="FQ710" s="3">
        <v>0</v>
      </c>
      <c r="FR710" s="3">
        <f>P710</f>
        <v>221902.44</v>
      </c>
      <c r="FS710" s="3">
        <v>0</v>
      </c>
      <c r="FX710" s="3">
        <v>0</v>
      </c>
      <c r="FY710" s="3">
        <v>0</v>
      </c>
      <c r="GA710" s="3" t="s">
        <v>716</v>
      </c>
      <c r="GD710" s="3">
        <v>1</v>
      </c>
      <c r="GF710" s="3">
        <v>-325393305</v>
      </c>
      <c r="GG710" s="3">
        <v>2</v>
      </c>
      <c r="GH710" s="3">
        <v>3</v>
      </c>
      <c r="GI710" s="3">
        <v>3</v>
      </c>
      <c r="GJ710" s="3">
        <v>0</v>
      </c>
      <c r="GK710" s="3">
        <v>0</v>
      </c>
      <c r="GL710" s="3">
        <f t="shared" si="753"/>
        <v>0</v>
      </c>
      <c r="GM710" s="3">
        <f t="shared" si="754"/>
        <v>221902.44</v>
      </c>
      <c r="GN710" s="3">
        <f t="shared" si="755"/>
        <v>0</v>
      </c>
      <c r="GO710" s="3">
        <f t="shared" si="756"/>
        <v>0</v>
      </c>
      <c r="GP710" s="3">
        <f t="shared" si="757"/>
        <v>0</v>
      </c>
      <c r="GR710" s="3">
        <v>1</v>
      </c>
      <c r="GS710" s="3">
        <v>1</v>
      </c>
      <c r="GT710" s="3">
        <v>0</v>
      </c>
      <c r="GU710" s="3" t="s">
        <v>3</v>
      </c>
      <c r="GV710" s="3">
        <f t="shared" si="758"/>
        <v>0</v>
      </c>
      <c r="GW710" s="3">
        <v>1</v>
      </c>
      <c r="GX710" s="3">
        <f t="shared" si="759"/>
        <v>0</v>
      </c>
      <c r="HA710" s="3">
        <v>0</v>
      </c>
      <c r="HB710" s="3">
        <v>0</v>
      </c>
      <c r="HC710" s="3">
        <f t="shared" si="760"/>
        <v>0</v>
      </c>
      <c r="HE710" s="3" t="s">
        <v>37</v>
      </c>
      <c r="HF710" s="3" t="s">
        <v>220</v>
      </c>
      <c r="HM710" s="3" t="s">
        <v>3</v>
      </c>
      <c r="HN710" s="3" t="s">
        <v>3</v>
      </c>
      <c r="HO710" s="3" t="s">
        <v>3</v>
      </c>
      <c r="HP710" s="3" t="s">
        <v>3</v>
      </c>
      <c r="HQ710" s="3" t="s">
        <v>3</v>
      </c>
      <c r="HS710" s="3">
        <v>0</v>
      </c>
      <c r="IK710" s="3">
        <v>0</v>
      </c>
    </row>
    <row r="711" spans="1:255" x14ac:dyDescent="0.25">
      <c r="A711" s="2">
        <v>17</v>
      </c>
      <c r="B711" s="2">
        <v>1</v>
      </c>
      <c r="C711" s="2"/>
      <c r="D711" s="2"/>
      <c r="E711" s="2" t="s">
        <v>717</v>
      </c>
      <c r="F711" s="2" t="s">
        <v>718</v>
      </c>
      <c r="G711" s="2" t="s">
        <v>719</v>
      </c>
      <c r="H711" s="2" t="s">
        <v>320</v>
      </c>
      <c r="I711" s="2">
        <v>4</v>
      </c>
      <c r="J711" s="2">
        <v>0</v>
      </c>
      <c r="K711" s="2">
        <v>4</v>
      </c>
      <c r="L711" s="2"/>
      <c r="M711" s="2"/>
      <c r="N711" s="2"/>
      <c r="O711" s="2">
        <f t="shared" si="734"/>
        <v>50.84</v>
      </c>
      <c r="P711" s="2">
        <f t="shared" si="735"/>
        <v>50.84</v>
      </c>
      <c r="Q711" s="2">
        <f t="shared" si="761"/>
        <v>0</v>
      </c>
      <c r="R711" s="2">
        <f t="shared" si="762"/>
        <v>0</v>
      </c>
      <c r="S711" s="2">
        <f t="shared" si="736"/>
        <v>0</v>
      </c>
      <c r="T711" s="2">
        <f t="shared" si="737"/>
        <v>0</v>
      </c>
      <c r="U711" s="2">
        <f t="shared" si="738"/>
        <v>0</v>
      </c>
      <c r="V711" s="2">
        <f t="shared" si="739"/>
        <v>0</v>
      </c>
      <c r="W711" s="2">
        <f t="shared" si="740"/>
        <v>0</v>
      </c>
      <c r="X711" s="2">
        <f t="shared" si="763"/>
        <v>0</v>
      </c>
      <c r="Y711" s="2">
        <f t="shared" si="764"/>
        <v>0</v>
      </c>
      <c r="Z711" s="2"/>
      <c r="AA711" s="2">
        <v>55944368</v>
      </c>
      <c r="AB711" s="2">
        <f t="shared" si="741"/>
        <v>12.71</v>
      </c>
      <c r="AC711" s="2">
        <f t="shared" si="765"/>
        <v>12.71</v>
      </c>
      <c r="AD711" s="2">
        <f t="shared" si="766"/>
        <v>0</v>
      </c>
      <c r="AE711" s="2">
        <f t="shared" si="767"/>
        <v>0</v>
      </c>
      <c r="AF711" s="2">
        <f t="shared" si="767"/>
        <v>0</v>
      </c>
      <c r="AG711" s="2">
        <f t="shared" si="743"/>
        <v>0</v>
      </c>
      <c r="AH711" s="2">
        <f t="shared" si="768"/>
        <v>0</v>
      </c>
      <c r="AI711" s="2">
        <f t="shared" si="768"/>
        <v>0</v>
      </c>
      <c r="AJ711" s="2">
        <f t="shared" si="745"/>
        <v>0</v>
      </c>
      <c r="AK711" s="2">
        <v>12.71</v>
      </c>
      <c r="AL711" s="2">
        <v>12.71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97</v>
      </c>
      <c r="AU711" s="2">
        <v>51</v>
      </c>
      <c r="AV711" s="2">
        <v>1</v>
      </c>
      <c r="AW711" s="2">
        <v>1</v>
      </c>
      <c r="AX711" s="2"/>
      <c r="AY711" s="2"/>
      <c r="AZ711" s="2">
        <v>1</v>
      </c>
      <c r="BA711" s="2">
        <v>1</v>
      </c>
      <c r="BB711" s="2">
        <v>1</v>
      </c>
      <c r="BC711" s="2">
        <v>1</v>
      </c>
      <c r="BD711" s="2" t="s">
        <v>3</v>
      </c>
      <c r="BE711" s="2" t="s">
        <v>3</v>
      </c>
      <c r="BF711" s="2" t="s">
        <v>3</v>
      </c>
      <c r="BG711" s="2" t="s">
        <v>3</v>
      </c>
      <c r="BH711" s="2">
        <v>3</v>
      </c>
      <c r="BI711" s="2">
        <v>2</v>
      </c>
      <c r="BJ711" s="2" t="s">
        <v>720</v>
      </c>
      <c r="BK711" s="2"/>
      <c r="BL711" s="2"/>
      <c r="BM711" s="2">
        <v>67</v>
      </c>
      <c r="BN711" s="2">
        <v>0</v>
      </c>
      <c r="BO711" s="2" t="s">
        <v>3</v>
      </c>
      <c r="BP711" s="2">
        <v>0</v>
      </c>
      <c r="BQ711" s="2">
        <v>40</v>
      </c>
      <c r="BR711" s="2">
        <v>0</v>
      </c>
      <c r="BS711" s="2">
        <v>1</v>
      </c>
      <c r="BT711" s="2">
        <v>1</v>
      </c>
      <c r="BU711" s="2">
        <v>1</v>
      </c>
      <c r="BV711" s="2">
        <v>1</v>
      </c>
      <c r="BW711" s="2">
        <v>1</v>
      </c>
      <c r="BX711" s="2">
        <v>1</v>
      </c>
      <c r="BY711" s="2" t="s">
        <v>3</v>
      </c>
      <c r="BZ711" s="2">
        <v>97</v>
      </c>
      <c r="CA711" s="2">
        <v>51</v>
      </c>
      <c r="CB711" s="2" t="s">
        <v>3</v>
      </c>
      <c r="CC711" s="2"/>
      <c r="CD711" s="2"/>
      <c r="CE711" s="2">
        <v>1566</v>
      </c>
      <c r="CF711" s="2">
        <v>0</v>
      </c>
      <c r="CG711" s="2">
        <v>0</v>
      </c>
      <c r="CH711" s="2"/>
      <c r="CI711" s="2"/>
      <c r="CJ711" s="2"/>
      <c r="CK711" s="2"/>
      <c r="CL711" s="2"/>
      <c r="CM711" s="2">
        <v>0</v>
      </c>
      <c r="CN711" s="2" t="s">
        <v>3</v>
      </c>
      <c r="CO711" s="2">
        <v>0</v>
      </c>
      <c r="CP711" s="2">
        <f t="shared" si="746"/>
        <v>50.84</v>
      </c>
      <c r="CQ711" s="2">
        <f t="shared" si="747"/>
        <v>12.71</v>
      </c>
      <c r="CR711" s="2">
        <f t="shared" si="769"/>
        <v>0</v>
      </c>
      <c r="CS711" s="2">
        <f t="shared" si="770"/>
        <v>0</v>
      </c>
      <c r="CT711" s="2">
        <f t="shared" si="748"/>
        <v>0</v>
      </c>
      <c r="CU711" s="2">
        <f t="shared" si="749"/>
        <v>0</v>
      </c>
      <c r="CV711" s="2">
        <f t="shared" si="750"/>
        <v>0</v>
      </c>
      <c r="CW711" s="2">
        <f t="shared" si="751"/>
        <v>0</v>
      </c>
      <c r="CX711" s="2">
        <f t="shared" si="752"/>
        <v>0</v>
      </c>
      <c r="CY711" s="2">
        <f t="shared" si="771"/>
        <v>0</v>
      </c>
      <c r="CZ711" s="2">
        <f t="shared" si="772"/>
        <v>0</v>
      </c>
      <c r="DA711" s="2"/>
      <c r="DB711" s="2"/>
      <c r="DC711" s="2" t="s">
        <v>3</v>
      </c>
      <c r="DD711" s="2" t="s">
        <v>3</v>
      </c>
      <c r="DE711" s="2" t="s">
        <v>3</v>
      </c>
      <c r="DF711" s="2" t="s">
        <v>3</v>
      </c>
      <c r="DG711" s="2" t="s">
        <v>3</v>
      </c>
      <c r="DH711" s="2" t="s">
        <v>3</v>
      </c>
      <c r="DI711" s="2" t="s">
        <v>3</v>
      </c>
      <c r="DJ711" s="2" t="s">
        <v>3</v>
      </c>
      <c r="DK711" s="2" t="s">
        <v>3</v>
      </c>
      <c r="DL711" s="2" t="s">
        <v>3</v>
      </c>
      <c r="DM711" s="2" t="s">
        <v>3</v>
      </c>
      <c r="DN711" s="2">
        <v>0</v>
      </c>
      <c r="DO711" s="2">
        <v>0</v>
      </c>
      <c r="DP711" s="2">
        <v>1</v>
      </c>
      <c r="DQ711" s="2">
        <v>1</v>
      </c>
      <c r="DR711" s="2"/>
      <c r="DS711" s="2"/>
      <c r="DT711" s="2"/>
      <c r="DU711" s="2">
        <v>1010</v>
      </c>
      <c r="DV711" s="2" t="s">
        <v>320</v>
      </c>
      <c r="DW711" s="2" t="s">
        <v>320</v>
      </c>
      <c r="DX711" s="2">
        <v>1</v>
      </c>
      <c r="DY711" s="2"/>
      <c r="DZ711" s="2" t="s">
        <v>3</v>
      </c>
      <c r="EA711" s="2" t="s">
        <v>3</v>
      </c>
      <c r="EB711" s="2" t="s">
        <v>3</v>
      </c>
      <c r="EC711" s="2" t="s">
        <v>3</v>
      </c>
      <c r="ED711" s="2"/>
      <c r="EE711" s="2">
        <v>55393971</v>
      </c>
      <c r="EF711" s="2">
        <v>40</v>
      </c>
      <c r="EG711" s="2" t="s">
        <v>31</v>
      </c>
      <c r="EH711" s="2">
        <v>0</v>
      </c>
      <c r="EI711" s="2" t="s">
        <v>3</v>
      </c>
      <c r="EJ711" s="2">
        <v>2</v>
      </c>
      <c r="EK711" s="2">
        <v>67</v>
      </c>
      <c r="EL711" s="2" t="s">
        <v>48</v>
      </c>
      <c r="EM711" s="2" t="s">
        <v>49</v>
      </c>
      <c r="EN711" s="2"/>
      <c r="EO711" s="2" t="s">
        <v>3</v>
      </c>
      <c r="EP711" s="2"/>
      <c r="EQ711" s="2">
        <v>0</v>
      </c>
      <c r="ER711" s="2">
        <v>12.71</v>
      </c>
      <c r="ES711" s="2">
        <v>12.71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>
        <v>0</v>
      </c>
      <c r="FR711" s="2">
        <v>0</v>
      </c>
      <c r="FS711" s="2">
        <v>0</v>
      </c>
      <c r="FT711" s="2"/>
      <c r="FU711" s="2"/>
      <c r="FV711" s="2"/>
      <c r="FW711" s="2"/>
      <c r="FX711" s="2">
        <v>97</v>
      </c>
      <c r="FY711" s="2">
        <v>51</v>
      </c>
      <c r="FZ711" s="2"/>
      <c r="GA711" s="2" t="s">
        <v>3</v>
      </c>
      <c r="GB711" s="2"/>
      <c r="GC711" s="2"/>
      <c r="GD711" s="2">
        <v>1</v>
      </c>
      <c r="GE711" s="2"/>
      <c r="GF711" s="2">
        <v>1437972773</v>
      </c>
      <c r="GG711" s="2">
        <v>2</v>
      </c>
      <c r="GH711" s="2">
        <v>1</v>
      </c>
      <c r="GI711" s="2">
        <v>-2</v>
      </c>
      <c r="GJ711" s="2">
        <v>0</v>
      </c>
      <c r="GK711" s="2">
        <v>0</v>
      </c>
      <c r="GL711" s="2">
        <f t="shared" si="753"/>
        <v>0</v>
      </c>
      <c r="GM711" s="2">
        <f t="shared" si="754"/>
        <v>50.84</v>
      </c>
      <c r="GN711" s="2">
        <f t="shared" si="755"/>
        <v>0</v>
      </c>
      <c r="GO711" s="2">
        <f t="shared" si="756"/>
        <v>50.84</v>
      </c>
      <c r="GP711" s="2">
        <f t="shared" si="757"/>
        <v>0</v>
      </c>
      <c r="GQ711" s="2"/>
      <c r="GR711" s="2">
        <v>0</v>
      </c>
      <c r="GS711" s="2">
        <v>3</v>
      </c>
      <c r="GT711" s="2">
        <v>0</v>
      </c>
      <c r="GU711" s="2" t="s">
        <v>3</v>
      </c>
      <c r="GV711" s="2">
        <f t="shared" si="758"/>
        <v>0</v>
      </c>
      <c r="GW711" s="2">
        <v>1</v>
      </c>
      <c r="GX711" s="2">
        <f t="shared" si="759"/>
        <v>0</v>
      </c>
      <c r="GY711" s="2"/>
      <c r="GZ711" s="2"/>
      <c r="HA711" s="2">
        <v>0</v>
      </c>
      <c r="HB711" s="2">
        <v>0</v>
      </c>
      <c r="HC711" s="2">
        <f t="shared" si="760"/>
        <v>0</v>
      </c>
      <c r="HD711" s="2"/>
      <c r="HE711" s="2" t="s">
        <v>3</v>
      </c>
      <c r="HF711" s="2" t="s">
        <v>3</v>
      </c>
      <c r="HG711" s="2"/>
      <c r="HH711" s="2"/>
      <c r="HI711" s="2"/>
      <c r="HJ711" s="2"/>
      <c r="HK711" s="2"/>
      <c r="HL711" s="2"/>
      <c r="HM711" s="2" t="s">
        <v>3</v>
      </c>
      <c r="HN711" s="2" t="s">
        <v>3</v>
      </c>
      <c r="HO711" s="2" t="s">
        <v>3</v>
      </c>
      <c r="HP711" s="2" t="s">
        <v>3</v>
      </c>
      <c r="HQ711" s="2" t="s">
        <v>3</v>
      </c>
      <c r="HR711" s="2"/>
      <c r="HS711" s="2">
        <v>0</v>
      </c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>
        <v>0</v>
      </c>
      <c r="IL711" s="2"/>
      <c r="IM711" s="2"/>
      <c r="IN711" s="2"/>
      <c r="IO711" s="2"/>
      <c r="IP711" s="2"/>
      <c r="IQ711" s="2"/>
      <c r="IR711" s="2"/>
      <c r="IS711" s="2"/>
      <c r="IT711" s="2"/>
      <c r="IU711" s="2"/>
    </row>
    <row r="712" spans="1:255" x14ac:dyDescent="0.25">
      <c r="A712" s="3">
        <v>17</v>
      </c>
      <c r="B712" s="3">
        <v>1</v>
      </c>
      <c r="E712" s="3" t="s">
        <v>717</v>
      </c>
      <c r="F712" s="3" t="s">
        <v>718</v>
      </c>
      <c r="G712" s="3" t="s">
        <v>719</v>
      </c>
      <c r="H712" s="3" t="s">
        <v>320</v>
      </c>
      <c r="I712" s="3">
        <v>4</v>
      </c>
      <c r="J712" s="3">
        <v>0</v>
      </c>
      <c r="K712" s="3">
        <v>4</v>
      </c>
      <c r="O712" s="3">
        <f t="shared" si="734"/>
        <v>502.81</v>
      </c>
      <c r="P712" s="3">
        <f t="shared" si="735"/>
        <v>502.81</v>
      </c>
      <c r="Q712" s="3">
        <f t="shared" si="761"/>
        <v>0</v>
      </c>
      <c r="R712" s="3">
        <f t="shared" si="762"/>
        <v>0</v>
      </c>
      <c r="S712" s="3">
        <f t="shared" si="736"/>
        <v>0</v>
      </c>
      <c r="T712" s="3">
        <f t="shared" si="737"/>
        <v>0</v>
      </c>
      <c r="U712" s="3">
        <f t="shared" si="738"/>
        <v>0</v>
      </c>
      <c r="V712" s="3">
        <f t="shared" si="739"/>
        <v>0</v>
      </c>
      <c r="W712" s="3">
        <f t="shared" si="740"/>
        <v>0</v>
      </c>
      <c r="X712" s="3">
        <f t="shared" si="763"/>
        <v>0</v>
      </c>
      <c r="Y712" s="3">
        <f t="shared" si="764"/>
        <v>0</v>
      </c>
      <c r="AA712" s="3">
        <v>55944370</v>
      </c>
      <c r="AB712" s="3">
        <f t="shared" si="741"/>
        <v>12.71</v>
      </c>
      <c r="AC712" s="3">
        <f t="shared" si="765"/>
        <v>12.71</v>
      </c>
      <c r="AD712" s="3">
        <f t="shared" si="766"/>
        <v>0</v>
      </c>
      <c r="AE712" s="3">
        <f t="shared" si="767"/>
        <v>0</v>
      </c>
      <c r="AF712" s="3">
        <f t="shared" si="767"/>
        <v>0</v>
      </c>
      <c r="AG712" s="3">
        <f t="shared" si="743"/>
        <v>0</v>
      </c>
      <c r="AH712" s="3">
        <f t="shared" si="768"/>
        <v>0</v>
      </c>
      <c r="AI712" s="3">
        <f t="shared" si="768"/>
        <v>0</v>
      </c>
      <c r="AJ712" s="3">
        <f t="shared" si="745"/>
        <v>0</v>
      </c>
      <c r="AK712" s="3">
        <v>12.71</v>
      </c>
      <c r="AL712" s="3">
        <v>12.71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97</v>
      </c>
      <c r="AU712" s="3">
        <v>51</v>
      </c>
      <c r="AV712" s="3">
        <v>1</v>
      </c>
      <c r="AW712" s="3">
        <v>1</v>
      </c>
      <c r="AZ712" s="3">
        <v>1</v>
      </c>
      <c r="BA712" s="3">
        <v>1</v>
      </c>
      <c r="BB712" s="3">
        <v>1</v>
      </c>
      <c r="BC712" s="3">
        <v>9.89</v>
      </c>
      <c r="BD712" s="3" t="s">
        <v>3</v>
      </c>
      <c r="BE712" s="3" t="s">
        <v>3</v>
      </c>
      <c r="BF712" s="3" t="s">
        <v>3</v>
      </c>
      <c r="BG712" s="3" t="s">
        <v>3</v>
      </c>
      <c r="BH712" s="3">
        <v>3</v>
      </c>
      <c r="BI712" s="3">
        <v>2</v>
      </c>
      <c r="BJ712" s="3" t="s">
        <v>720</v>
      </c>
      <c r="BM712" s="3">
        <v>67</v>
      </c>
      <c r="BN712" s="3">
        <v>0</v>
      </c>
      <c r="BO712" s="3" t="s">
        <v>718</v>
      </c>
      <c r="BP712" s="3">
        <v>1</v>
      </c>
      <c r="BQ712" s="3">
        <v>40</v>
      </c>
      <c r="BR712" s="3">
        <v>0</v>
      </c>
      <c r="BS712" s="3">
        <v>1</v>
      </c>
      <c r="BT712" s="3">
        <v>1</v>
      </c>
      <c r="BU712" s="3">
        <v>1</v>
      </c>
      <c r="BV712" s="3">
        <v>1</v>
      </c>
      <c r="BW712" s="3">
        <v>1</v>
      </c>
      <c r="BX712" s="3">
        <v>1</v>
      </c>
      <c r="BY712" s="3" t="s">
        <v>3</v>
      </c>
      <c r="BZ712" s="3">
        <v>97</v>
      </c>
      <c r="CA712" s="3">
        <v>51</v>
      </c>
      <c r="CB712" s="3" t="s">
        <v>3</v>
      </c>
      <c r="CE712" s="3">
        <v>1566</v>
      </c>
      <c r="CF712" s="3">
        <v>0</v>
      </c>
      <c r="CG712" s="3">
        <v>0</v>
      </c>
      <c r="CM712" s="3">
        <v>0</v>
      </c>
      <c r="CN712" s="3" t="s">
        <v>3</v>
      </c>
      <c r="CO712" s="3">
        <v>0</v>
      </c>
      <c r="CP712" s="3">
        <f t="shared" si="746"/>
        <v>502.81</v>
      </c>
      <c r="CQ712" s="3">
        <f t="shared" si="747"/>
        <v>125.7</v>
      </c>
      <c r="CR712" s="3">
        <f t="shared" si="769"/>
        <v>0</v>
      </c>
      <c r="CS712" s="3">
        <f t="shared" si="770"/>
        <v>0</v>
      </c>
      <c r="CT712" s="3">
        <f t="shared" si="748"/>
        <v>0</v>
      </c>
      <c r="CU712" s="3">
        <f t="shared" si="749"/>
        <v>0</v>
      </c>
      <c r="CV712" s="3">
        <f t="shared" si="750"/>
        <v>0</v>
      </c>
      <c r="CW712" s="3">
        <f t="shared" si="751"/>
        <v>0</v>
      </c>
      <c r="CX712" s="3">
        <f t="shared" si="752"/>
        <v>0</v>
      </c>
      <c r="CY712" s="3">
        <f t="shared" si="771"/>
        <v>0</v>
      </c>
      <c r="CZ712" s="3">
        <f t="shared" si="772"/>
        <v>0</v>
      </c>
      <c r="DC712" s="3" t="s">
        <v>3</v>
      </c>
      <c r="DD712" s="3" t="s">
        <v>3</v>
      </c>
      <c r="DE712" s="3" t="s">
        <v>3</v>
      </c>
      <c r="DF712" s="3" t="s">
        <v>3</v>
      </c>
      <c r="DG712" s="3" t="s">
        <v>3</v>
      </c>
      <c r="DH712" s="3" t="s">
        <v>3</v>
      </c>
      <c r="DI712" s="3" t="s">
        <v>3</v>
      </c>
      <c r="DJ712" s="3" t="s">
        <v>3</v>
      </c>
      <c r="DK712" s="3" t="s">
        <v>3</v>
      </c>
      <c r="DL712" s="3" t="s">
        <v>3</v>
      </c>
      <c r="DM712" s="3" t="s">
        <v>3</v>
      </c>
      <c r="DN712" s="3">
        <v>0</v>
      </c>
      <c r="DO712" s="3">
        <v>0</v>
      </c>
      <c r="DP712" s="3">
        <v>1</v>
      </c>
      <c r="DQ712" s="3">
        <v>1</v>
      </c>
      <c r="DU712" s="3">
        <v>1010</v>
      </c>
      <c r="DV712" s="3" t="s">
        <v>320</v>
      </c>
      <c r="DW712" s="3" t="s">
        <v>320</v>
      </c>
      <c r="DX712" s="3">
        <v>1</v>
      </c>
      <c r="DZ712" s="3" t="s">
        <v>3</v>
      </c>
      <c r="EA712" s="3" t="s">
        <v>3</v>
      </c>
      <c r="EB712" s="3" t="s">
        <v>3</v>
      </c>
      <c r="EC712" s="3" t="s">
        <v>3</v>
      </c>
      <c r="EE712" s="3">
        <v>55393971</v>
      </c>
      <c r="EF712" s="3">
        <v>40</v>
      </c>
      <c r="EG712" s="3" t="s">
        <v>31</v>
      </c>
      <c r="EH712" s="3">
        <v>0</v>
      </c>
      <c r="EI712" s="3" t="s">
        <v>3</v>
      </c>
      <c r="EJ712" s="3">
        <v>2</v>
      </c>
      <c r="EK712" s="3">
        <v>67</v>
      </c>
      <c r="EL712" s="3" t="s">
        <v>48</v>
      </c>
      <c r="EM712" s="3" t="s">
        <v>49</v>
      </c>
      <c r="EO712" s="3" t="s">
        <v>3</v>
      </c>
      <c r="EQ712" s="3">
        <v>0</v>
      </c>
      <c r="ER712" s="3">
        <v>12.71</v>
      </c>
      <c r="ES712" s="3">
        <v>12.71</v>
      </c>
      <c r="ET712" s="3">
        <v>0</v>
      </c>
      <c r="EU712" s="3">
        <v>0</v>
      </c>
      <c r="EV712" s="3">
        <v>0</v>
      </c>
      <c r="EW712" s="3">
        <v>0</v>
      </c>
      <c r="EX712" s="3">
        <v>0</v>
      </c>
      <c r="EY712" s="3">
        <v>0</v>
      </c>
      <c r="FQ712" s="3">
        <v>0</v>
      </c>
      <c r="FR712" s="3">
        <v>0</v>
      </c>
      <c r="FS712" s="3">
        <v>0</v>
      </c>
      <c r="FX712" s="3">
        <v>97</v>
      </c>
      <c r="FY712" s="3">
        <v>51</v>
      </c>
      <c r="GA712" s="3" t="s">
        <v>3</v>
      </c>
      <c r="GD712" s="3">
        <v>1</v>
      </c>
      <c r="GF712" s="3">
        <v>1437972773</v>
      </c>
      <c r="GG712" s="3">
        <v>2</v>
      </c>
      <c r="GH712" s="3">
        <v>1</v>
      </c>
      <c r="GI712" s="3">
        <v>2</v>
      </c>
      <c r="GJ712" s="3">
        <v>0</v>
      </c>
      <c r="GK712" s="3">
        <v>0</v>
      </c>
      <c r="GL712" s="3">
        <f t="shared" si="753"/>
        <v>0</v>
      </c>
      <c r="GM712" s="3">
        <f t="shared" si="754"/>
        <v>502.81</v>
      </c>
      <c r="GN712" s="3">
        <f t="shared" si="755"/>
        <v>0</v>
      </c>
      <c r="GO712" s="3">
        <f t="shared" si="756"/>
        <v>502.81</v>
      </c>
      <c r="GP712" s="3">
        <f t="shared" si="757"/>
        <v>0</v>
      </c>
      <c r="GR712" s="3">
        <v>0</v>
      </c>
      <c r="GS712" s="3">
        <v>3</v>
      </c>
      <c r="GT712" s="3">
        <v>0</v>
      </c>
      <c r="GU712" s="3" t="s">
        <v>3</v>
      </c>
      <c r="GV712" s="3">
        <f t="shared" si="758"/>
        <v>0</v>
      </c>
      <c r="GW712" s="3">
        <v>1</v>
      </c>
      <c r="GX712" s="3">
        <f t="shared" si="759"/>
        <v>0</v>
      </c>
      <c r="HA712" s="3">
        <v>0</v>
      </c>
      <c r="HB712" s="3">
        <v>0</v>
      </c>
      <c r="HC712" s="3">
        <f t="shared" si="760"/>
        <v>0</v>
      </c>
      <c r="HE712" s="3" t="s">
        <v>3</v>
      </c>
      <c r="HF712" s="3" t="s">
        <v>3</v>
      </c>
      <c r="HM712" s="3" t="s">
        <v>3</v>
      </c>
      <c r="HN712" s="3" t="s">
        <v>3</v>
      </c>
      <c r="HO712" s="3" t="s">
        <v>3</v>
      </c>
      <c r="HP712" s="3" t="s">
        <v>3</v>
      </c>
      <c r="HQ712" s="3" t="s">
        <v>3</v>
      </c>
      <c r="HS712" s="3">
        <v>0</v>
      </c>
      <c r="IK712" s="3">
        <v>0</v>
      </c>
    </row>
    <row r="713" spans="1:255" x14ac:dyDescent="0.25">
      <c r="A713" s="2">
        <v>17</v>
      </c>
      <c r="B713" s="2">
        <v>1</v>
      </c>
      <c r="C713" s="2">
        <f>ROW(SmtRes!A795)</f>
        <v>795</v>
      </c>
      <c r="D713" s="2">
        <f>ROW(EtalonRes!A1007)</f>
        <v>1007</v>
      </c>
      <c r="E713" s="2" t="s">
        <v>3</v>
      </c>
      <c r="F713" s="2" t="s">
        <v>721</v>
      </c>
      <c r="G713" s="2" t="s">
        <v>722</v>
      </c>
      <c r="H713" s="2" t="s">
        <v>723</v>
      </c>
      <c r="I713" s="2">
        <f>ROUND(4/100,9)</f>
        <v>0.04</v>
      </c>
      <c r="J713" s="2">
        <v>0</v>
      </c>
      <c r="K713" s="2">
        <f>ROUND(4/100,9)</f>
        <v>0.04</v>
      </c>
      <c r="L713" s="2"/>
      <c r="M713" s="2"/>
      <c r="N713" s="2"/>
      <c r="O713" s="2">
        <f t="shared" si="734"/>
        <v>217.05</v>
      </c>
      <c r="P713" s="2">
        <f t="shared" si="735"/>
        <v>189.57</v>
      </c>
      <c r="Q713" s="2">
        <f>(ROUND((ROUND((((ET713*1.2))*AV713*I713),2)*BB713),2)+ROUND((ROUND(((AE713-((EU713*1.2)))*AV713*I713),2)*BS713),2))</f>
        <v>1.22</v>
      </c>
      <c r="R713" s="2">
        <f>(ROUND((ROUND((((EU713*1.2))*AV713*I713),2)*BS713),2)+ROUND((ROUND(((AE713-((EU713*1.2)))*AV713*I713),2)*BS713),2))</f>
        <v>0.1</v>
      </c>
      <c r="S713" s="2">
        <f t="shared" si="736"/>
        <v>26.26</v>
      </c>
      <c r="T713" s="2">
        <f t="shared" si="737"/>
        <v>0</v>
      </c>
      <c r="U713" s="2">
        <f t="shared" si="738"/>
        <v>2.0369510399999999</v>
      </c>
      <c r="V713" s="2">
        <f t="shared" si="739"/>
        <v>0</v>
      </c>
      <c r="W713" s="2">
        <f t="shared" si="740"/>
        <v>0</v>
      </c>
      <c r="X713" s="2">
        <f>(ROUND((((S713+ROUND((ROUND((((EU713*1.2))*AV713*I713),2)*BS713),2))*AT713)/100),2)+ROUND(((ROUND((ROUND(((AE713-((EU713*1.2)))*AV713*I713),2)*BS713),2)*AT713)/100),2))</f>
        <v>25.57</v>
      </c>
      <c r="Y713" s="2">
        <f>(ROUND((((S713+ROUND((ROUND((((EU713*1.2))*AV713*I713),2)*BS713),2))*AU713)/100),2)+ROUND(((ROUND((ROUND(((AE713-((EU713*1.2)))*AV713*I713),2)*BS713),2)*AU713)/100),2))</f>
        <v>13.44</v>
      </c>
      <c r="Z713" s="2"/>
      <c r="AA713" s="2">
        <v>-1</v>
      </c>
      <c r="AB713" s="2">
        <f t="shared" si="741"/>
        <v>5371.2240000000002</v>
      </c>
      <c r="AC713" s="2">
        <f>ROUND(((ES713*1)),6)</f>
        <v>4739.22</v>
      </c>
      <c r="AD713" s="2">
        <f>ROUND(((((ET713*1.2))-((EU713*1.2)))+AE713),6)</f>
        <v>28.02</v>
      </c>
      <c r="AE713" s="2">
        <f>ROUND(((EU713*1.2)),6)</f>
        <v>2.2679999999999998</v>
      </c>
      <c r="AF713" s="2">
        <f>ROUND(((EV713*1.2)),6)</f>
        <v>603.98400000000004</v>
      </c>
      <c r="AG713" s="2">
        <f t="shared" si="743"/>
        <v>0</v>
      </c>
      <c r="AH713" s="2">
        <f>((EW713*1.2))</f>
        <v>46.847999999999999</v>
      </c>
      <c r="AI713" s="2">
        <f>((EX713*1.2))</f>
        <v>0</v>
      </c>
      <c r="AJ713" s="2">
        <f t="shared" si="745"/>
        <v>0</v>
      </c>
      <c r="AK713" s="2">
        <v>5265.89</v>
      </c>
      <c r="AL713" s="2">
        <v>4739.22</v>
      </c>
      <c r="AM713" s="2">
        <v>23.35</v>
      </c>
      <c r="AN713" s="2">
        <v>1.89</v>
      </c>
      <c r="AO713" s="2">
        <v>503.32</v>
      </c>
      <c r="AP713" s="2">
        <v>0</v>
      </c>
      <c r="AQ713" s="2">
        <v>39.04</v>
      </c>
      <c r="AR713" s="2">
        <v>0</v>
      </c>
      <c r="AS713" s="2">
        <v>0</v>
      </c>
      <c r="AT713" s="2">
        <v>97</v>
      </c>
      <c r="AU713" s="2">
        <v>51</v>
      </c>
      <c r="AV713" s="2">
        <v>1.087</v>
      </c>
      <c r="AW713" s="2">
        <v>1</v>
      </c>
      <c r="AX713" s="2"/>
      <c r="AY713" s="2"/>
      <c r="AZ713" s="2">
        <v>1</v>
      </c>
      <c r="BA713" s="2">
        <v>1</v>
      </c>
      <c r="BB713" s="2">
        <v>1</v>
      </c>
      <c r="BC713" s="2">
        <v>1</v>
      </c>
      <c r="BD713" s="2" t="s">
        <v>3</v>
      </c>
      <c r="BE713" s="2" t="s">
        <v>3</v>
      </c>
      <c r="BF713" s="2" t="s">
        <v>3</v>
      </c>
      <c r="BG713" s="2" t="s">
        <v>3</v>
      </c>
      <c r="BH713" s="2">
        <v>0</v>
      </c>
      <c r="BI713" s="2">
        <v>2</v>
      </c>
      <c r="BJ713" s="2" t="s">
        <v>724</v>
      </c>
      <c r="BK713" s="2"/>
      <c r="BL713" s="2"/>
      <c r="BM713" s="2">
        <v>67</v>
      </c>
      <c r="BN713" s="2">
        <v>0</v>
      </c>
      <c r="BO713" s="2" t="s">
        <v>721</v>
      </c>
      <c r="BP713" s="2">
        <v>1</v>
      </c>
      <c r="BQ713" s="2">
        <v>40</v>
      </c>
      <c r="BR713" s="2">
        <v>0</v>
      </c>
      <c r="BS713" s="2">
        <v>1</v>
      </c>
      <c r="BT713" s="2">
        <v>1</v>
      </c>
      <c r="BU713" s="2">
        <v>1</v>
      </c>
      <c r="BV713" s="2">
        <v>1</v>
      </c>
      <c r="BW713" s="2">
        <v>1</v>
      </c>
      <c r="BX713" s="2">
        <v>1</v>
      </c>
      <c r="BY713" s="2" t="s">
        <v>3</v>
      </c>
      <c r="BZ713" s="2">
        <v>97</v>
      </c>
      <c r="CA713" s="2">
        <v>51</v>
      </c>
      <c r="CB713" s="2" t="s">
        <v>3</v>
      </c>
      <c r="CC713" s="2"/>
      <c r="CD713" s="2"/>
      <c r="CE713" s="2">
        <v>1566</v>
      </c>
      <c r="CF713" s="2">
        <v>0</v>
      </c>
      <c r="CG713" s="2">
        <v>0</v>
      </c>
      <c r="CH713" s="2"/>
      <c r="CI713" s="2"/>
      <c r="CJ713" s="2"/>
      <c r="CK713" s="2"/>
      <c r="CL713" s="2"/>
      <c r="CM713" s="2">
        <v>0</v>
      </c>
      <c r="CN713" s="2" t="s">
        <v>1356</v>
      </c>
      <c r="CO713" s="2">
        <v>0</v>
      </c>
      <c r="CP713" s="2">
        <f t="shared" si="746"/>
        <v>217.04999999999998</v>
      </c>
      <c r="CQ713" s="2">
        <f t="shared" si="747"/>
        <v>4739.22</v>
      </c>
      <c r="CR713" s="2">
        <f>(ROUND((ROUND((((ET713*1.2))*AV713*1),2)*BB713),2)+ROUND((ROUND(((AE713-((EU713*1.2)))*AV713*1),2)*BS713),2))</f>
        <v>30.46</v>
      </c>
      <c r="CS713" s="2">
        <f>(ROUND((ROUND((((EU713*1.2))*AV713*1),2)*BS713),2)+ROUND((ROUND(((AE713-((EU713*1.2)))*AV713*1),2)*BS713),2))</f>
        <v>2.4700000000000002</v>
      </c>
      <c r="CT713" s="2">
        <f t="shared" si="748"/>
        <v>656.53</v>
      </c>
      <c r="CU713" s="2">
        <f t="shared" si="749"/>
        <v>0</v>
      </c>
      <c r="CV713" s="2">
        <f t="shared" si="750"/>
        <v>50.923775999999997</v>
      </c>
      <c r="CW713" s="2">
        <f t="shared" si="751"/>
        <v>0</v>
      </c>
      <c r="CX713" s="2">
        <f t="shared" si="752"/>
        <v>0</v>
      </c>
      <c r="CY713" s="2">
        <f>(ROUND((((S713+ROUND((ROUND((((EU713*1.2))*AV713*1),2)*BS713),2))*AT713)/100),2)+ROUND(((ROUND((ROUND(((AE713-((EU713*1.2)))*AV713*1),2)*BS713),2)*AT713)/100),2))</f>
        <v>27.87</v>
      </c>
      <c r="CZ713" s="2">
        <f>(ROUND((((S713+ROUND((ROUND((((EU713*1.2))*AV713*1),2)*BS713),2))*AU713)/100),2)+ROUND(((ROUND((ROUND(((AE713-((EU713*1.2)))*AV713*1),2)*BS713),2)*AU713)/100),2))</f>
        <v>14.65</v>
      </c>
      <c r="DA713" s="2"/>
      <c r="DB713" s="2">
        <v>197</v>
      </c>
      <c r="DC713" s="2" t="s">
        <v>3</v>
      </c>
      <c r="DD713" s="2" t="s">
        <v>82</v>
      </c>
      <c r="DE713" s="2" t="s">
        <v>83</v>
      </c>
      <c r="DF713" s="2" t="s">
        <v>83</v>
      </c>
      <c r="DG713" s="2" t="s">
        <v>83</v>
      </c>
      <c r="DH713" s="2" t="s">
        <v>3</v>
      </c>
      <c r="DI713" s="2" t="s">
        <v>83</v>
      </c>
      <c r="DJ713" s="2" t="s">
        <v>83</v>
      </c>
      <c r="DK713" s="2" t="s">
        <v>3</v>
      </c>
      <c r="DL713" s="2" t="s">
        <v>3</v>
      </c>
      <c r="DM713" s="2" t="s">
        <v>3</v>
      </c>
      <c r="DN713" s="2">
        <v>0</v>
      </c>
      <c r="DO713" s="2">
        <v>0</v>
      </c>
      <c r="DP713" s="2">
        <v>1</v>
      </c>
      <c r="DQ713" s="2">
        <v>1</v>
      </c>
      <c r="DR713" s="2"/>
      <c r="DS713" s="2"/>
      <c r="DT713" s="2"/>
      <c r="DU713" s="2">
        <v>30517203</v>
      </c>
      <c r="DV713" s="2" t="s">
        <v>723</v>
      </c>
      <c r="DW713" s="2" t="s">
        <v>723</v>
      </c>
      <c r="DX713" s="2">
        <v>1</v>
      </c>
      <c r="DY713" s="2"/>
      <c r="DZ713" s="2" t="s">
        <v>3</v>
      </c>
      <c r="EA713" s="2" t="s">
        <v>3</v>
      </c>
      <c r="EB713" s="2" t="s">
        <v>3</v>
      </c>
      <c r="EC713" s="2" t="s">
        <v>3</v>
      </c>
      <c r="ED713" s="2"/>
      <c r="EE713" s="2">
        <v>55393971</v>
      </c>
      <c r="EF713" s="2">
        <v>40</v>
      </c>
      <c r="EG713" s="2" t="s">
        <v>31</v>
      </c>
      <c r="EH713" s="2">
        <v>0</v>
      </c>
      <c r="EI713" s="2" t="s">
        <v>3</v>
      </c>
      <c r="EJ713" s="2">
        <v>2</v>
      </c>
      <c r="EK713" s="2">
        <v>67</v>
      </c>
      <c r="EL713" s="2" t="s">
        <v>48</v>
      </c>
      <c r="EM713" s="2" t="s">
        <v>49</v>
      </c>
      <c r="EN713" s="2"/>
      <c r="EO713" s="2" t="s">
        <v>87</v>
      </c>
      <c r="EP713" s="2"/>
      <c r="EQ713" s="2">
        <v>1024</v>
      </c>
      <c r="ER713" s="2">
        <v>5265.89</v>
      </c>
      <c r="ES713" s="2">
        <v>4739.22</v>
      </c>
      <c r="ET713" s="2">
        <v>23.35</v>
      </c>
      <c r="EU713" s="2">
        <v>1.89</v>
      </c>
      <c r="EV713" s="2">
        <v>503.32</v>
      </c>
      <c r="EW713" s="2">
        <v>39.04</v>
      </c>
      <c r="EX713" s="2">
        <v>0</v>
      </c>
      <c r="EY713" s="2">
        <v>0</v>
      </c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>
        <v>0</v>
      </c>
      <c r="FR713" s="2">
        <v>0</v>
      </c>
      <c r="FS713" s="2">
        <v>0</v>
      </c>
      <c r="FT713" s="2"/>
      <c r="FU713" s="2"/>
      <c r="FV713" s="2"/>
      <c r="FW713" s="2"/>
      <c r="FX713" s="2">
        <v>97</v>
      </c>
      <c r="FY713" s="2">
        <v>51</v>
      </c>
      <c r="FZ713" s="2"/>
      <c r="GA713" s="2" t="s">
        <v>3</v>
      </c>
      <c r="GB713" s="2"/>
      <c r="GC713" s="2"/>
      <c r="GD713" s="2">
        <v>1</v>
      </c>
      <c r="GE713" s="2"/>
      <c r="GF713" s="2">
        <v>253525715</v>
      </c>
      <c r="GG713" s="2">
        <v>2</v>
      </c>
      <c r="GH713" s="2">
        <v>1</v>
      </c>
      <c r="GI713" s="2">
        <v>2</v>
      </c>
      <c r="GJ713" s="2">
        <v>0</v>
      </c>
      <c r="GK713" s="2">
        <v>0</v>
      </c>
      <c r="GL713" s="2">
        <f t="shared" si="753"/>
        <v>0</v>
      </c>
      <c r="GM713" s="2">
        <f t="shared" si="754"/>
        <v>256.06</v>
      </c>
      <c r="GN713" s="2">
        <f t="shared" si="755"/>
        <v>0</v>
      </c>
      <c r="GO713" s="2">
        <f t="shared" si="756"/>
        <v>256.06</v>
      </c>
      <c r="GP713" s="2">
        <f t="shared" si="757"/>
        <v>0</v>
      </c>
      <c r="GQ713" s="2"/>
      <c r="GR713" s="2">
        <v>0</v>
      </c>
      <c r="GS713" s="2">
        <v>3</v>
      </c>
      <c r="GT713" s="2">
        <v>0</v>
      </c>
      <c r="GU713" s="2" t="s">
        <v>3</v>
      </c>
      <c r="GV713" s="2">
        <f t="shared" si="758"/>
        <v>0</v>
      </c>
      <c r="GW713" s="2">
        <v>1</v>
      </c>
      <c r="GX713" s="2">
        <f t="shared" si="759"/>
        <v>0</v>
      </c>
      <c r="GY713" s="2"/>
      <c r="GZ713" s="2"/>
      <c r="HA713" s="2">
        <v>0</v>
      </c>
      <c r="HB713" s="2">
        <v>0</v>
      </c>
      <c r="HC713" s="2">
        <f t="shared" si="760"/>
        <v>0</v>
      </c>
      <c r="HD713" s="2"/>
      <c r="HE713" s="2" t="s">
        <v>3</v>
      </c>
      <c r="HF713" s="2" t="s">
        <v>3</v>
      </c>
      <c r="HG713" s="2"/>
      <c r="HH713" s="2"/>
      <c r="HI713" s="2"/>
      <c r="HJ713" s="2"/>
      <c r="HK713" s="2"/>
      <c r="HL713" s="2"/>
      <c r="HM713" s="2" t="s">
        <v>3</v>
      </c>
      <c r="HN713" s="2" t="s">
        <v>3</v>
      </c>
      <c r="HO713" s="2" t="s">
        <v>3</v>
      </c>
      <c r="HP713" s="2" t="s">
        <v>3</v>
      </c>
      <c r="HQ713" s="2" t="s">
        <v>3</v>
      </c>
      <c r="HR713" s="2"/>
      <c r="HS713" s="2">
        <v>0</v>
      </c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>
        <v>0</v>
      </c>
      <c r="IL713" s="2"/>
      <c r="IM713" s="2"/>
      <c r="IN713" s="2"/>
      <c r="IO713" s="2"/>
      <c r="IP713" s="2"/>
      <c r="IQ713" s="2"/>
      <c r="IR713" s="2"/>
      <c r="IS713" s="2"/>
      <c r="IT713" s="2"/>
      <c r="IU713" s="2"/>
    </row>
    <row r="714" spans="1:255" x14ac:dyDescent="0.25">
      <c r="A714" s="3">
        <v>17</v>
      </c>
      <c r="B714" s="3">
        <v>1</v>
      </c>
      <c r="C714" s="3">
        <f>ROW(SmtRes!A802)</f>
        <v>802</v>
      </c>
      <c r="D714" s="3">
        <f>ROW(EtalonRes!A1014)</f>
        <v>1014</v>
      </c>
      <c r="E714" s="3" t="s">
        <v>3</v>
      </c>
      <c r="F714" s="3" t="s">
        <v>721</v>
      </c>
      <c r="G714" s="3" t="s">
        <v>722</v>
      </c>
      <c r="H714" s="3" t="s">
        <v>723</v>
      </c>
      <c r="I714" s="3">
        <f>ROUND(4/100,9)</f>
        <v>0.04</v>
      </c>
      <c r="J714" s="3">
        <v>0</v>
      </c>
      <c r="K714" s="3">
        <f>ROUND(4/100,9)</f>
        <v>0.04</v>
      </c>
      <c r="O714" s="3">
        <f t="shared" si="734"/>
        <v>4809.99</v>
      </c>
      <c r="P714" s="3">
        <f t="shared" si="735"/>
        <v>3313.68</v>
      </c>
      <c r="Q714" s="3">
        <f>(ROUND((ROUND((((ET714*1.2))*AV714*I714),2)*BB714),2)+ROUND((ROUND(((AE714-((EU714*1.2)))*AV714*I714),2)*BS714),2))</f>
        <v>16.559999999999999</v>
      </c>
      <c r="R714" s="3">
        <f>(ROUND((ROUND((((EU714*1.2))*AV714*I714),2)*BS714),2)+ROUND((ROUND(((AE714-((EU714*1.2)))*AV714*I714),2)*BS714),2))</f>
        <v>5.64</v>
      </c>
      <c r="S714" s="3">
        <f t="shared" si="736"/>
        <v>1479.75</v>
      </c>
      <c r="T714" s="3">
        <f t="shared" si="737"/>
        <v>0</v>
      </c>
      <c r="U714" s="3">
        <f t="shared" si="738"/>
        <v>2.0369510399999999</v>
      </c>
      <c r="V714" s="3">
        <f t="shared" si="739"/>
        <v>0</v>
      </c>
      <c r="W714" s="3">
        <f t="shared" si="740"/>
        <v>0</v>
      </c>
      <c r="X714" s="3">
        <f>(ROUND((((S714+ROUND((ROUND((((EU714*1.2))*AV714*I714),2)*BS714),2))*AT714)/100),2)+ROUND(((ROUND((ROUND(((AE714-((EU714*1.2)))*AV714*I714),2)*BS714),2)*AT714)/100),2))</f>
        <v>1440.83</v>
      </c>
      <c r="Y714" s="3">
        <f>(ROUND((((S714+ROUND((ROUND((((EU714*1.2))*AV714*I714),2)*BS714),2))*AU714)/100),2)+ROUND(((ROUND((ROUND(((AE714-((EU714*1.2)))*AV714*I714),2)*BS714),2)*AU714)/100),2))</f>
        <v>757.55</v>
      </c>
      <c r="AA714" s="3">
        <v>-1</v>
      </c>
      <c r="AB714" s="3">
        <f t="shared" si="741"/>
        <v>5371.2240000000002</v>
      </c>
      <c r="AC714" s="3">
        <f>ROUND(((ES714*1)),6)</f>
        <v>4739.22</v>
      </c>
      <c r="AD714" s="3">
        <f>ROUND(((((ET714*1.2))-((EU714*1.2)))+AE714),6)</f>
        <v>28.02</v>
      </c>
      <c r="AE714" s="3">
        <f>ROUND(((EU714*1.2)),6)</f>
        <v>2.2679999999999998</v>
      </c>
      <c r="AF714" s="3">
        <f>ROUND(((EV714*1.2)),6)</f>
        <v>603.98400000000004</v>
      </c>
      <c r="AG714" s="3">
        <f t="shared" si="743"/>
        <v>0</v>
      </c>
      <c r="AH714" s="3">
        <f>((EW714*1.2))</f>
        <v>46.847999999999999</v>
      </c>
      <c r="AI714" s="3">
        <f>((EX714*1.2))</f>
        <v>0</v>
      </c>
      <c r="AJ714" s="3">
        <f t="shared" si="745"/>
        <v>0</v>
      </c>
      <c r="AK714" s="3">
        <v>5265.89</v>
      </c>
      <c r="AL714" s="3">
        <v>4739.22</v>
      </c>
      <c r="AM714" s="3">
        <v>23.35</v>
      </c>
      <c r="AN714" s="3">
        <v>1.89</v>
      </c>
      <c r="AO714" s="3">
        <v>503.32</v>
      </c>
      <c r="AP714" s="3">
        <v>0</v>
      </c>
      <c r="AQ714" s="3">
        <v>39.04</v>
      </c>
      <c r="AR714" s="3">
        <v>0</v>
      </c>
      <c r="AS714" s="3">
        <v>0</v>
      </c>
      <c r="AT714" s="3">
        <v>97</v>
      </c>
      <c r="AU714" s="3">
        <v>51</v>
      </c>
      <c r="AV714" s="3">
        <v>1.087</v>
      </c>
      <c r="AW714" s="3">
        <v>1</v>
      </c>
      <c r="AZ714" s="3">
        <v>1</v>
      </c>
      <c r="BA714" s="3">
        <v>56.35</v>
      </c>
      <c r="BB714" s="3">
        <v>13.57</v>
      </c>
      <c r="BC714" s="3">
        <v>17.48</v>
      </c>
      <c r="BD714" s="3" t="s">
        <v>3</v>
      </c>
      <c r="BE714" s="3" t="s">
        <v>3</v>
      </c>
      <c r="BF714" s="3" t="s">
        <v>3</v>
      </c>
      <c r="BG714" s="3" t="s">
        <v>3</v>
      </c>
      <c r="BH714" s="3">
        <v>0</v>
      </c>
      <c r="BI714" s="3">
        <v>2</v>
      </c>
      <c r="BJ714" s="3" t="s">
        <v>724</v>
      </c>
      <c r="BM714" s="3">
        <v>67</v>
      </c>
      <c r="BN714" s="3">
        <v>0</v>
      </c>
      <c r="BO714" s="3" t="s">
        <v>721</v>
      </c>
      <c r="BP714" s="3">
        <v>1</v>
      </c>
      <c r="BQ714" s="3">
        <v>40</v>
      </c>
      <c r="BR714" s="3">
        <v>0</v>
      </c>
      <c r="BS714" s="3">
        <v>56.35</v>
      </c>
      <c r="BT714" s="3">
        <v>1</v>
      </c>
      <c r="BU714" s="3">
        <v>1</v>
      </c>
      <c r="BV714" s="3">
        <v>1</v>
      </c>
      <c r="BW714" s="3">
        <v>1</v>
      </c>
      <c r="BX714" s="3">
        <v>1</v>
      </c>
      <c r="BY714" s="3" t="s">
        <v>3</v>
      </c>
      <c r="BZ714" s="3">
        <v>97</v>
      </c>
      <c r="CA714" s="3">
        <v>51</v>
      </c>
      <c r="CB714" s="3" t="s">
        <v>3</v>
      </c>
      <c r="CE714" s="3">
        <v>1566</v>
      </c>
      <c r="CF714" s="3">
        <v>0</v>
      </c>
      <c r="CG714" s="3">
        <v>0</v>
      </c>
      <c r="CM714" s="3">
        <v>0</v>
      </c>
      <c r="CN714" s="3" t="s">
        <v>1356</v>
      </c>
      <c r="CO714" s="3">
        <v>0</v>
      </c>
      <c r="CP714" s="3">
        <f t="shared" si="746"/>
        <v>4809.99</v>
      </c>
      <c r="CQ714" s="3">
        <f t="shared" si="747"/>
        <v>82841.570000000007</v>
      </c>
      <c r="CR714" s="3">
        <f>(ROUND((ROUND((((ET714*1.2))*AV714*1),2)*BB714),2)+ROUND((ROUND(((AE714-((EU714*1.2)))*AV714*1),2)*BS714),2))</f>
        <v>413.34</v>
      </c>
      <c r="CS714" s="3">
        <f>(ROUND((ROUND((((EU714*1.2))*AV714*1),2)*BS714),2)+ROUND((ROUND(((AE714-((EU714*1.2)))*AV714*1),2)*BS714),2))</f>
        <v>139.18</v>
      </c>
      <c r="CT714" s="3">
        <f t="shared" si="748"/>
        <v>36995.47</v>
      </c>
      <c r="CU714" s="3">
        <f t="shared" si="749"/>
        <v>0</v>
      </c>
      <c r="CV714" s="3">
        <f t="shared" si="750"/>
        <v>50.923775999999997</v>
      </c>
      <c r="CW714" s="3">
        <f t="shared" si="751"/>
        <v>0</v>
      </c>
      <c r="CX714" s="3">
        <f t="shared" si="752"/>
        <v>0</v>
      </c>
      <c r="CY714" s="3">
        <f>(ROUND((((S714+ROUND((ROUND((((EU714*1.2))*AV714*1),2)*BS714),2))*AT714)/100),2)+ROUND(((ROUND((ROUND(((AE714-((EU714*1.2)))*AV714*1),2)*BS714),2)*AT714)/100),2))</f>
        <v>1570.36</v>
      </c>
      <c r="CZ714" s="3">
        <f>(ROUND((((S714+ROUND((ROUND((((EU714*1.2))*AV714*1),2)*BS714),2))*AU714)/100),2)+ROUND(((ROUND((ROUND(((AE714-((EU714*1.2)))*AV714*1),2)*BS714),2)*AU714)/100),2))</f>
        <v>825.65</v>
      </c>
      <c r="DB714" s="3">
        <v>198</v>
      </c>
      <c r="DC714" s="3" t="s">
        <v>3</v>
      </c>
      <c r="DD714" s="3" t="s">
        <v>82</v>
      </c>
      <c r="DE714" s="3" t="s">
        <v>83</v>
      </c>
      <c r="DF714" s="3" t="s">
        <v>83</v>
      </c>
      <c r="DG714" s="3" t="s">
        <v>83</v>
      </c>
      <c r="DH714" s="3" t="s">
        <v>3</v>
      </c>
      <c r="DI714" s="3" t="s">
        <v>83</v>
      </c>
      <c r="DJ714" s="3" t="s">
        <v>83</v>
      </c>
      <c r="DK714" s="3" t="s">
        <v>3</v>
      </c>
      <c r="DL714" s="3" t="s">
        <v>3</v>
      </c>
      <c r="DM714" s="3" t="s">
        <v>3</v>
      </c>
      <c r="DN714" s="3">
        <v>0</v>
      </c>
      <c r="DO714" s="3">
        <v>0</v>
      </c>
      <c r="DP714" s="3">
        <v>1</v>
      </c>
      <c r="DQ714" s="3">
        <v>1</v>
      </c>
      <c r="DU714" s="3">
        <v>30517203</v>
      </c>
      <c r="DV714" s="3" t="s">
        <v>723</v>
      </c>
      <c r="DW714" s="3" t="s">
        <v>723</v>
      </c>
      <c r="DX714" s="3">
        <v>1</v>
      </c>
      <c r="DZ714" s="3" t="s">
        <v>3</v>
      </c>
      <c r="EA714" s="3" t="s">
        <v>3</v>
      </c>
      <c r="EB714" s="3" t="s">
        <v>3</v>
      </c>
      <c r="EC714" s="3" t="s">
        <v>3</v>
      </c>
      <c r="EE714" s="3">
        <v>55393971</v>
      </c>
      <c r="EF714" s="3">
        <v>40</v>
      </c>
      <c r="EG714" s="3" t="s">
        <v>31</v>
      </c>
      <c r="EH714" s="3">
        <v>0</v>
      </c>
      <c r="EI714" s="3" t="s">
        <v>3</v>
      </c>
      <c r="EJ714" s="3">
        <v>2</v>
      </c>
      <c r="EK714" s="3">
        <v>67</v>
      </c>
      <c r="EL714" s="3" t="s">
        <v>48</v>
      </c>
      <c r="EM714" s="3" t="s">
        <v>49</v>
      </c>
      <c r="EO714" s="3" t="s">
        <v>87</v>
      </c>
      <c r="EQ714" s="3">
        <v>1024</v>
      </c>
      <c r="ER714" s="3">
        <v>5265.89</v>
      </c>
      <c r="ES714" s="3">
        <v>4739.22</v>
      </c>
      <c r="ET714" s="3">
        <v>23.35</v>
      </c>
      <c r="EU714" s="3">
        <v>1.89</v>
      </c>
      <c r="EV714" s="3">
        <v>503.32</v>
      </c>
      <c r="EW714" s="3">
        <v>39.04</v>
      </c>
      <c r="EX714" s="3">
        <v>0</v>
      </c>
      <c r="EY714" s="3">
        <v>0</v>
      </c>
      <c r="FQ714" s="3">
        <v>0</v>
      </c>
      <c r="FR714" s="3">
        <v>0</v>
      </c>
      <c r="FS714" s="3">
        <v>0</v>
      </c>
      <c r="FX714" s="3">
        <v>97</v>
      </c>
      <c r="FY714" s="3">
        <v>51</v>
      </c>
      <c r="GA714" s="3" t="s">
        <v>3</v>
      </c>
      <c r="GD714" s="3">
        <v>1</v>
      </c>
      <c r="GF714" s="3">
        <v>253525715</v>
      </c>
      <c r="GG714" s="3">
        <v>2</v>
      </c>
      <c r="GH714" s="3">
        <v>1</v>
      </c>
      <c r="GI714" s="3">
        <v>2</v>
      </c>
      <c r="GJ714" s="3">
        <v>0</v>
      </c>
      <c r="GK714" s="3">
        <v>0</v>
      </c>
      <c r="GL714" s="3">
        <f t="shared" si="753"/>
        <v>0</v>
      </c>
      <c r="GM714" s="3">
        <f t="shared" si="754"/>
        <v>7008.37</v>
      </c>
      <c r="GN714" s="3">
        <f t="shared" si="755"/>
        <v>0</v>
      </c>
      <c r="GO714" s="3">
        <f t="shared" si="756"/>
        <v>7008.37</v>
      </c>
      <c r="GP714" s="3">
        <f t="shared" si="757"/>
        <v>0</v>
      </c>
      <c r="GR714" s="3">
        <v>0</v>
      </c>
      <c r="GS714" s="3">
        <v>3</v>
      </c>
      <c r="GT714" s="3">
        <v>0</v>
      </c>
      <c r="GU714" s="3" t="s">
        <v>3</v>
      </c>
      <c r="GV714" s="3">
        <f t="shared" si="758"/>
        <v>0</v>
      </c>
      <c r="GW714" s="3">
        <v>1</v>
      </c>
      <c r="GX714" s="3">
        <f t="shared" si="759"/>
        <v>0</v>
      </c>
      <c r="HA714" s="3">
        <v>0</v>
      </c>
      <c r="HB714" s="3">
        <v>0</v>
      </c>
      <c r="HC714" s="3">
        <f t="shared" si="760"/>
        <v>0</v>
      </c>
      <c r="HE714" s="3" t="s">
        <v>3</v>
      </c>
      <c r="HF714" s="3" t="s">
        <v>3</v>
      </c>
      <c r="HM714" s="3" t="s">
        <v>3</v>
      </c>
      <c r="HN714" s="3" t="s">
        <v>3</v>
      </c>
      <c r="HO714" s="3" t="s">
        <v>3</v>
      </c>
      <c r="HP714" s="3" t="s">
        <v>3</v>
      </c>
      <c r="HQ714" s="3" t="s">
        <v>3</v>
      </c>
      <c r="HS714" s="3">
        <v>0</v>
      </c>
      <c r="IK714" s="3">
        <v>0</v>
      </c>
    </row>
    <row r="715" spans="1:255" x14ac:dyDescent="0.25">
      <c r="A715" s="2">
        <v>18</v>
      </c>
      <c r="B715" s="2">
        <v>1</v>
      </c>
      <c r="C715" s="2">
        <v>793</v>
      </c>
      <c r="D715" s="2"/>
      <c r="E715" s="2" t="s">
        <v>3</v>
      </c>
      <c r="F715" s="2" t="s">
        <v>718</v>
      </c>
      <c r="G715" s="2" t="s">
        <v>719</v>
      </c>
      <c r="H715" s="2" t="s">
        <v>320</v>
      </c>
      <c r="I715" s="2">
        <f>I713*J715</f>
        <v>4</v>
      </c>
      <c r="J715" s="2">
        <v>100</v>
      </c>
      <c r="K715" s="2">
        <v>100</v>
      </c>
      <c r="L715" s="2"/>
      <c r="M715" s="2"/>
      <c r="N715" s="2"/>
      <c r="O715" s="2">
        <f t="shared" si="734"/>
        <v>50.84</v>
      </c>
      <c r="P715" s="2">
        <f t="shared" si="735"/>
        <v>50.84</v>
      </c>
      <c r="Q715" s="2">
        <f>(ROUND((ROUND(((ET715)*AV715*I715),2)*BB715),2)+ROUND((ROUND(((AE715-(EU715))*AV715*I715),2)*BS715),2))</f>
        <v>0</v>
      </c>
      <c r="R715" s="2">
        <f>(ROUND((ROUND(((EU715)*AV715*I715),2)*BS715),2)+ROUND((ROUND(((AE715-(EU715))*AV715*I715),2)*BS715),2))</f>
        <v>0</v>
      </c>
      <c r="S715" s="2">
        <f t="shared" si="736"/>
        <v>0</v>
      </c>
      <c r="T715" s="2">
        <f t="shared" si="737"/>
        <v>0</v>
      </c>
      <c r="U715" s="2">
        <f t="shared" si="738"/>
        <v>0</v>
      </c>
      <c r="V715" s="2">
        <f t="shared" si="739"/>
        <v>0</v>
      </c>
      <c r="W715" s="2">
        <f t="shared" si="740"/>
        <v>0</v>
      </c>
      <c r="X715" s="2">
        <f>(ROUND((((S715+ROUND((ROUND(((EU715)*AV715*I715),2)*BS715),2))*AT715)/100),2)+ROUND(((ROUND((ROUND(((AE715-(EU715))*AV715*I715),2)*BS715),2)*AT715)/100),2))</f>
        <v>0</v>
      </c>
      <c r="Y715" s="2">
        <f>(ROUND((((S715+ROUND((ROUND(((EU715)*AV715*I715),2)*BS715),2))*AU715)/100),2)+ROUND(((ROUND((ROUND(((AE715-(EU715))*AV715*I715),2)*BS715),2)*AU715)/100),2))</f>
        <v>0</v>
      </c>
      <c r="Z715" s="2"/>
      <c r="AA715" s="2">
        <v>-1</v>
      </c>
      <c r="AB715" s="2">
        <f t="shared" si="741"/>
        <v>12.71</v>
      </c>
      <c r="AC715" s="2">
        <f>ROUND((ES715),6)</f>
        <v>12.71</v>
      </c>
      <c r="AD715" s="2">
        <f>ROUND((((ET715)-(EU715))+AE715),6)</f>
        <v>0</v>
      </c>
      <c r="AE715" s="2">
        <f>ROUND((EU715),6)</f>
        <v>0</v>
      </c>
      <c r="AF715" s="2">
        <f>ROUND((EV715),6)</f>
        <v>0</v>
      </c>
      <c r="AG715" s="2">
        <f t="shared" si="743"/>
        <v>0</v>
      </c>
      <c r="AH715" s="2">
        <f>(EW715)</f>
        <v>0</v>
      </c>
      <c r="AI715" s="2">
        <f>(EX715)</f>
        <v>0</v>
      </c>
      <c r="AJ715" s="2">
        <f t="shared" si="745"/>
        <v>0</v>
      </c>
      <c r="AK715" s="2">
        <v>12.71</v>
      </c>
      <c r="AL715" s="2">
        <v>12.71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97</v>
      </c>
      <c r="AU715" s="2">
        <v>51</v>
      </c>
      <c r="AV715" s="2">
        <v>1</v>
      </c>
      <c r="AW715" s="2">
        <v>1</v>
      </c>
      <c r="AX715" s="2"/>
      <c r="AY715" s="2"/>
      <c r="AZ715" s="2">
        <v>1</v>
      </c>
      <c r="BA715" s="2">
        <v>1</v>
      </c>
      <c r="BB715" s="2">
        <v>1</v>
      </c>
      <c r="BC715" s="2">
        <v>1</v>
      </c>
      <c r="BD715" s="2" t="s">
        <v>3</v>
      </c>
      <c r="BE715" s="2" t="s">
        <v>3</v>
      </c>
      <c r="BF715" s="2" t="s">
        <v>3</v>
      </c>
      <c r="BG715" s="2" t="s">
        <v>3</v>
      </c>
      <c r="BH715" s="2">
        <v>3</v>
      </c>
      <c r="BI715" s="2">
        <v>2</v>
      </c>
      <c r="BJ715" s="2" t="s">
        <v>720</v>
      </c>
      <c r="BK715" s="2"/>
      <c r="BL715" s="2"/>
      <c r="BM715" s="2">
        <v>67</v>
      </c>
      <c r="BN715" s="2">
        <v>0</v>
      </c>
      <c r="BO715" s="2" t="s">
        <v>3</v>
      </c>
      <c r="BP715" s="2">
        <v>0</v>
      </c>
      <c r="BQ715" s="2">
        <v>40</v>
      </c>
      <c r="BR715" s="2">
        <v>0</v>
      </c>
      <c r="BS715" s="2">
        <v>1</v>
      </c>
      <c r="BT715" s="2">
        <v>1</v>
      </c>
      <c r="BU715" s="2">
        <v>1</v>
      </c>
      <c r="BV715" s="2">
        <v>1</v>
      </c>
      <c r="BW715" s="2">
        <v>1</v>
      </c>
      <c r="BX715" s="2">
        <v>1</v>
      </c>
      <c r="BY715" s="2" t="s">
        <v>3</v>
      </c>
      <c r="BZ715" s="2">
        <v>97</v>
      </c>
      <c r="CA715" s="2">
        <v>51</v>
      </c>
      <c r="CB715" s="2" t="s">
        <v>3</v>
      </c>
      <c r="CC715" s="2"/>
      <c r="CD715" s="2"/>
      <c r="CE715" s="2">
        <v>1566</v>
      </c>
      <c r="CF715" s="2">
        <v>0</v>
      </c>
      <c r="CG715" s="2">
        <v>0</v>
      </c>
      <c r="CH715" s="2"/>
      <c r="CI715" s="2"/>
      <c r="CJ715" s="2"/>
      <c r="CK715" s="2"/>
      <c r="CL715" s="2"/>
      <c r="CM715" s="2">
        <v>0</v>
      </c>
      <c r="CN715" s="2" t="s">
        <v>3</v>
      </c>
      <c r="CO715" s="2">
        <v>0</v>
      </c>
      <c r="CP715" s="2">
        <f t="shared" si="746"/>
        <v>50.84</v>
      </c>
      <c r="CQ715" s="2">
        <f t="shared" si="747"/>
        <v>12.71</v>
      </c>
      <c r="CR715" s="2">
        <f>(ROUND((ROUND(((ET715)*AV715*1),2)*BB715),2)+ROUND((ROUND(((AE715-(EU715))*AV715*1),2)*BS715),2))</f>
        <v>0</v>
      </c>
      <c r="CS715" s="2">
        <f>(ROUND((ROUND(((EU715)*AV715*1),2)*BS715),2)+ROUND((ROUND(((AE715-(EU715))*AV715*1),2)*BS715),2))</f>
        <v>0</v>
      </c>
      <c r="CT715" s="2">
        <f t="shared" si="748"/>
        <v>0</v>
      </c>
      <c r="CU715" s="2">
        <f t="shared" si="749"/>
        <v>0</v>
      </c>
      <c r="CV715" s="2">
        <f t="shared" si="750"/>
        <v>0</v>
      </c>
      <c r="CW715" s="2">
        <f t="shared" si="751"/>
        <v>0</v>
      </c>
      <c r="CX715" s="2">
        <f t="shared" si="752"/>
        <v>0</v>
      </c>
      <c r="CY715" s="2">
        <f>(ROUND((((S715+ROUND((ROUND(((EU715)*AV715*1),2)*BS715),2))*AT715)/100),2)+ROUND(((ROUND((ROUND(((AE715-(EU715))*AV715*1),2)*BS715),2)*AT715)/100),2))</f>
        <v>0</v>
      </c>
      <c r="CZ715" s="2">
        <f>(ROUND((((S715+ROUND((ROUND(((EU715)*AV715*1),2)*BS715),2))*AU715)/100),2)+ROUND(((ROUND((ROUND(((AE715-(EU715))*AV715*1),2)*BS715),2)*AU715)/100),2))</f>
        <v>0</v>
      </c>
      <c r="DA715" s="2"/>
      <c r="DB715" s="2"/>
      <c r="DC715" s="2" t="s">
        <v>3</v>
      </c>
      <c r="DD715" s="2" t="s">
        <v>3</v>
      </c>
      <c r="DE715" s="2" t="s">
        <v>3</v>
      </c>
      <c r="DF715" s="2" t="s">
        <v>3</v>
      </c>
      <c r="DG715" s="2" t="s">
        <v>3</v>
      </c>
      <c r="DH715" s="2" t="s">
        <v>3</v>
      </c>
      <c r="DI715" s="2" t="s">
        <v>3</v>
      </c>
      <c r="DJ715" s="2" t="s">
        <v>3</v>
      </c>
      <c r="DK715" s="2" t="s">
        <v>3</v>
      </c>
      <c r="DL715" s="2" t="s">
        <v>3</v>
      </c>
      <c r="DM715" s="2" t="s">
        <v>3</v>
      </c>
      <c r="DN715" s="2">
        <v>0</v>
      </c>
      <c r="DO715" s="2">
        <v>0</v>
      </c>
      <c r="DP715" s="2">
        <v>1</v>
      </c>
      <c r="DQ715" s="2">
        <v>1</v>
      </c>
      <c r="DR715" s="2"/>
      <c r="DS715" s="2"/>
      <c r="DT715" s="2"/>
      <c r="DU715" s="2">
        <v>1010</v>
      </c>
      <c r="DV715" s="2" t="s">
        <v>320</v>
      </c>
      <c r="DW715" s="2" t="s">
        <v>320</v>
      </c>
      <c r="DX715" s="2">
        <v>1</v>
      </c>
      <c r="DY715" s="2"/>
      <c r="DZ715" s="2" t="s">
        <v>3</v>
      </c>
      <c r="EA715" s="2" t="s">
        <v>3</v>
      </c>
      <c r="EB715" s="2" t="s">
        <v>3</v>
      </c>
      <c r="EC715" s="2" t="s">
        <v>3</v>
      </c>
      <c r="ED715" s="2"/>
      <c r="EE715" s="2">
        <v>55393971</v>
      </c>
      <c r="EF715" s="2">
        <v>40</v>
      </c>
      <c r="EG715" s="2" t="s">
        <v>31</v>
      </c>
      <c r="EH715" s="2">
        <v>0</v>
      </c>
      <c r="EI715" s="2" t="s">
        <v>3</v>
      </c>
      <c r="EJ715" s="2">
        <v>2</v>
      </c>
      <c r="EK715" s="2">
        <v>67</v>
      </c>
      <c r="EL715" s="2" t="s">
        <v>48</v>
      </c>
      <c r="EM715" s="2" t="s">
        <v>49</v>
      </c>
      <c r="EN715" s="2"/>
      <c r="EO715" s="2" t="s">
        <v>3</v>
      </c>
      <c r="EP715" s="2"/>
      <c r="EQ715" s="2">
        <v>1024</v>
      </c>
      <c r="ER715" s="2">
        <v>12.71</v>
      </c>
      <c r="ES715" s="2">
        <v>12.71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>
        <v>0</v>
      </c>
      <c r="FR715" s="2">
        <v>0</v>
      </c>
      <c r="FS715" s="2">
        <v>0</v>
      </c>
      <c r="FT715" s="2"/>
      <c r="FU715" s="2"/>
      <c r="FV715" s="2"/>
      <c r="FW715" s="2"/>
      <c r="FX715" s="2">
        <v>97</v>
      </c>
      <c r="FY715" s="2">
        <v>51</v>
      </c>
      <c r="FZ715" s="2"/>
      <c r="GA715" s="2" t="s">
        <v>3</v>
      </c>
      <c r="GB715" s="2"/>
      <c r="GC715" s="2"/>
      <c r="GD715" s="2">
        <v>1</v>
      </c>
      <c r="GE715" s="2"/>
      <c r="GF715" s="2">
        <v>1437972773</v>
      </c>
      <c r="GG715" s="2">
        <v>2</v>
      </c>
      <c r="GH715" s="2">
        <v>1</v>
      </c>
      <c r="GI715" s="2">
        <v>-2</v>
      </c>
      <c r="GJ715" s="2">
        <v>0</v>
      </c>
      <c r="GK715" s="2">
        <v>0</v>
      </c>
      <c r="GL715" s="2">
        <f t="shared" si="753"/>
        <v>0</v>
      </c>
      <c r="GM715" s="2">
        <f t="shared" si="754"/>
        <v>50.84</v>
      </c>
      <c r="GN715" s="2">
        <f t="shared" si="755"/>
        <v>0</v>
      </c>
      <c r="GO715" s="2">
        <f t="shared" si="756"/>
        <v>50.84</v>
      </c>
      <c r="GP715" s="2">
        <f t="shared" si="757"/>
        <v>0</v>
      </c>
      <c r="GQ715" s="2"/>
      <c r="GR715" s="2">
        <v>0</v>
      </c>
      <c r="GS715" s="2">
        <v>3</v>
      </c>
      <c r="GT715" s="2">
        <v>0</v>
      </c>
      <c r="GU715" s="2" t="s">
        <v>3</v>
      </c>
      <c r="GV715" s="2">
        <f t="shared" si="758"/>
        <v>0</v>
      </c>
      <c r="GW715" s="2">
        <v>1</v>
      </c>
      <c r="GX715" s="2">
        <f t="shared" si="759"/>
        <v>0</v>
      </c>
      <c r="GY715" s="2"/>
      <c r="GZ715" s="2"/>
      <c r="HA715" s="2">
        <v>0</v>
      </c>
      <c r="HB715" s="2">
        <v>0</v>
      </c>
      <c r="HC715" s="2">
        <f t="shared" si="760"/>
        <v>0</v>
      </c>
      <c r="HD715" s="2"/>
      <c r="HE715" s="2" t="s">
        <v>3</v>
      </c>
      <c r="HF715" s="2" t="s">
        <v>3</v>
      </c>
      <c r="HG715" s="2"/>
      <c r="HH715" s="2"/>
      <c r="HI715" s="2"/>
      <c r="HJ715" s="2"/>
      <c r="HK715" s="2"/>
      <c r="HL715" s="2"/>
      <c r="HM715" s="2" t="s">
        <v>3</v>
      </c>
      <c r="HN715" s="2" t="s">
        <v>3</v>
      </c>
      <c r="HO715" s="2" t="s">
        <v>3</v>
      </c>
      <c r="HP715" s="2" t="s">
        <v>3</v>
      </c>
      <c r="HQ715" s="2" t="s">
        <v>3</v>
      </c>
      <c r="HR715" s="2"/>
      <c r="HS715" s="2">
        <v>0</v>
      </c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>
        <v>0</v>
      </c>
      <c r="IL715" s="2"/>
      <c r="IM715" s="2"/>
      <c r="IN715" s="2"/>
      <c r="IO715" s="2"/>
      <c r="IP715" s="2"/>
      <c r="IQ715" s="2"/>
      <c r="IR715" s="2"/>
      <c r="IS715" s="2"/>
      <c r="IT715" s="2"/>
      <c r="IU715" s="2"/>
    </row>
    <row r="716" spans="1:255" x14ac:dyDescent="0.25">
      <c r="A716" s="3">
        <v>18</v>
      </c>
      <c r="B716" s="3">
        <v>1</v>
      </c>
      <c r="C716" s="3">
        <v>800</v>
      </c>
      <c r="E716" s="3" t="s">
        <v>3</v>
      </c>
      <c r="F716" s="3" t="s">
        <v>718</v>
      </c>
      <c r="G716" s="3" t="s">
        <v>719</v>
      </c>
      <c r="H716" s="3" t="s">
        <v>320</v>
      </c>
      <c r="I716" s="3">
        <f>I714*J716</f>
        <v>4</v>
      </c>
      <c r="J716" s="3">
        <v>100</v>
      </c>
      <c r="K716" s="3">
        <v>100</v>
      </c>
      <c r="O716" s="3">
        <f t="shared" si="734"/>
        <v>502.81</v>
      </c>
      <c r="P716" s="3">
        <f t="shared" si="735"/>
        <v>502.81</v>
      </c>
      <c r="Q716" s="3">
        <f>(ROUND((ROUND(((ET716)*AV716*I716),2)*BB716),2)+ROUND((ROUND(((AE716-(EU716))*AV716*I716),2)*BS716),2))</f>
        <v>0</v>
      </c>
      <c r="R716" s="3">
        <f>(ROUND((ROUND(((EU716)*AV716*I716),2)*BS716),2)+ROUND((ROUND(((AE716-(EU716))*AV716*I716),2)*BS716),2))</f>
        <v>0</v>
      </c>
      <c r="S716" s="3">
        <f t="shared" si="736"/>
        <v>0</v>
      </c>
      <c r="T716" s="3">
        <f t="shared" si="737"/>
        <v>0</v>
      </c>
      <c r="U716" s="3">
        <f t="shared" si="738"/>
        <v>0</v>
      </c>
      <c r="V716" s="3">
        <f t="shared" si="739"/>
        <v>0</v>
      </c>
      <c r="W716" s="3">
        <f t="shared" si="740"/>
        <v>0</v>
      </c>
      <c r="X716" s="3">
        <f>(ROUND((((S716+ROUND((ROUND(((EU716)*AV716*I716),2)*BS716),2))*AT716)/100),2)+ROUND(((ROUND((ROUND(((AE716-(EU716))*AV716*I716),2)*BS716),2)*AT716)/100),2))</f>
        <v>0</v>
      </c>
      <c r="Y716" s="3">
        <f>(ROUND((((S716+ROUND((ROUND(((EU716)*AV716*I716),2)*BS716),2))*AU716)/100),2)+ROUND(((ROUND((ROUND(((AE716-(EU716))*AV716*I716),2)*BS716),2)*AU716)/100),2))</f>
        <v>0</v>
      </c>
      <c r="AA716" s="3">
        <v>-1</v>
      </c>
      <c r="AB716" s="3">
        <f t="shared" si="741"/>
        <v>12.71</v>
      </c>
      <c r="AC716" s="3">
        <f>ROUND((ES716),6)</f>
        <v>12.71</v>
      </c>
      <c r="AD716" s="3">
        <f>ROUND((((ET716)-(EU716))+AE716),6)</f>
        <v>0</v>
      </c>
      <c r="AE716" s="3">
        <f>ROUND((EU716),6)</f>
        <v>0</v>
      </c>
      <c r="AF716" s="3">
        <f>ROUND((EV716),6)</f>
        <v>0</v>
      </c>
      <c r="AG716" s="3">
        <f t="shared" si="743"/>
        <v>0</v>
      </c>
      <c r="AH716" s="3">
        <f>(EW716)</f>
        <v>0</v>
      </c>
      <c r="AI716" s="3">
        <f>(EX716)</f>
        <v>0</v>
      </c>
      <c r="AJ716" s="3">
        <f t="shared" si="745"/>
        <v>0</v>
      </c>
      <c r="AK716" s="3">
        <v>12.71</v>
      </c>
      <c r="AL716" s="3">
        <v>12.71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97</v>
      </c>
      <c r="AU716" s="3">
        <v>51</v>
      </c>
      <c r="AV716" s="3">
        <v>1</v>
      </c>
      <c r="AW716" s="3">
        <v>1</v>
      </c>
      <c r="AZ716" s="3">
        <v>1</v>
      </c>
      <c r="BA716" s="3">
        <v>1</v>
      </c>
      <c r="BB716" s="3">
        <v>1</v>
      </c>
      <c r="BC716" s="3">
        <v>9.89</v>
      </c>
      <c r="BD716" s="3" t="s">
        <v>3</v>
      </c>
      <c r="BE716" s="3" t="s">
        <v>3</v>
      </c>
      <c r="BF716" s="3" t="s">
        <v>3</v>
      </c>
      <c r="BG716" s="3" t="s">
        <v>3</v>
      </c>
      <c r="BH716" s="3">
        <v>3</v>
      </c>
      <c r="BI716" s="3">
        <v>2</v>
      </c>
      <c r="BJ716" s="3" t="s">
        <v>720</v>
      </c>
      <c r="BM716" s="3">
        <v>67</v>
      </c>
      <c r="BN716" s="3">
        <v>0</v>
      </c>
      <c r="BO716" s="3" t="s">
        <v>718</v>
      </c>
      <c r="BP716" s="3">
        <v>1</v>
      </c>
      <c r="BQ716" s="3">
        <v>40</v>
      </c>
      <c r="BR716" s="3">
        <v>0</v>
      </c>
      <c r="BS716" s="3">
        <v>1</v>
      </c>
      <c r="BT716" s="3">
        <v>1</v>
      </c>
      <c r="BU716" s="3">
        <v>1</v>
      </c>
      <c r="BV716" s="3">
        <v>1</v>
      </c>
      <c r="BW716" s="3">
        <v>1</v>
      </c>
      <c r="BX716" s="3">
        <v>1</v>
      </c>
      <c r="BY716" s="3" t="s">
        <v>3</v>
      </c>
      <c r="BZ716" s="3">
        <v>97</v>
      </c>
      <c r="CA716" s="3">
        <v>51</v>
      </c>
      <c r="CB716" s="3" t="s">
        <v>3</v>
      </c>
      <c r="CE716" s="3">
        <v>1566</v>
      </c>
      <c r="CF716" s="3">
        <v>0</v>
      </c>
      <c r="CG716" s="3">
        <v>0</v>
      </c>
      <c r="CM716" s="3">
        <v>0</v>
      </c>
      <c r="CN716" s="3" t="s">
        <v>3</v>
      </c>
      <c r="CO716" s="3">
        <v>0</v>
      </c>
      <c r="CP716" s="3">
        <f t="shared" si="746"/>
        <v>502.81</v>
      </c>
      <c r="CQ716" s="3">
        <f t="shared" si="747"/>
        <v>125.7</v>
      </c>
      <c r="CR716" s="3">
        <f>(ROUND((ROUND(((ET716)*AV716*1),2)*BB716),2)+ROUND((ROUND(((AE716-(EU716))*AV716*1),2)*BS716),2))</f>
        <v>0</v>
      </c>
      <c r="CS716" s="3">
        <f>(ROUND((ROUND(((EU716)*AV716*1),2)*BS716),2)+ROUND((ROUND(((AE716-(EU716))*AV716*1),2)*BS716),2))</f>
        <v>0</v>
      </c>
      <c r="CT716" s="3">
        <f t="shared" si="748"/>
        <v>0</v>
      </c>
      <c r="CU716" s="3">
        <f t="shared" si="749"/>
        <v>0</v>
      </c>
      <c r="CV716" s="3">
        <f t="shared" si="750"/>
        <v>0</v>
      </c>
      <c r="CW716" s="3">
        <f t="shared" si="751"/>
        <v>0</v>
      </c>
      <c r="CX716" s="3">
        <f t="shared" si="752"/>
        <v>0</v>
      </c>
      <c r="CY716" s="3">
        <f>(ROUND((((S716+ROUND((ROUND(((EU716)*AV716*1),2)*BS716),2))*AT716)/100),2)+ROUND(((ROUND((ROUND(((AE716-(EU716))*AV716*1),2)*BS716),2)*AT716)/100),2))</f>
        <v>0</v>
      </c>
      <c r="CZ716" s="3">
        <f>(ROUND((((S716+ROUND((ROUND(((EU716)*AV716*1),2)*BS716),2))*AU716)/100),2)+ROUND(((ROUND((ROUND(((AE716-(EU716))*AV716*1),2)*BS716),2)*AU716)/100),2))</f>
        <v>0</v>
      </c>
      <c r="DC716" s="3" t="s">
        <v>3</v>
      </c>
      <c r="DD716" s="3" t="s">
        <v>3</v>
      </c>
      <c r="DE716" s="3" t="s">
        <v>3</v>
      </c>
      <c r="DF716" s="3" t="s">
        <v>3</v>
      </c>
      <c r="DG716" s="3" t="s">
        <v>3</v>
      </c>
      <c r="DH716" s="3" t="s">
        <v>3</v>
      </c>
      <c r="DI716" s="3" t="s">
        <v>3</v>
      </c>
      <c r="DJ716" s="3" t="s">
        <v>3</v>
      </c>
      <c r="DK716" s="3" t="s">
        <v>3</v>
      </c>
      <c r="DL716" s="3" t="s">
        <v>3</v>
      </c>
      <c r="DM716" s="3" t="s">
        <v>3</v>
      </c>
      <c r="DN716" s="3">
        <v>0</v>
      </c>
      <c r="DO716" s="3">
        <v>0</v>
      </c>
      <c r="DP716" s="3">
        <v>1</v>
      </c>
      <c r="DQ716" s="3">
        <v>1</v>
      </c>
      <c r="DU716" s="3">
        <v>1010</v>
      </c>
      <c r="DV716" s="3" t="s">
        <v>320</v>
      </c>
      <c r="DW716" s="3" t="s">
        <v>320</v>
      </c>
      <c r="DX716" s="3">
        <v>1</v>
      </c>
      <c r="DZ716" s="3" t="s">
        <v>3</v>
      </c>
      <c r="EA716" s="3" t="s">
        <v>3</v>
      </c>
      <c r="EB716" s="3" t="s">
        <v>3</v>
      </c>
      <c r="EC716" s="3" t="s">
        <v>3</v>
      </c>
      <c r="EE716" s="3">
        <v>55393971</v>
      </c>
      <c r="EF716" s="3">
        <v>40</v>
      </c>
      <c r="EG716" s="3" t="s">
        <v>31</v>
      </c>
      <c r="EH716" s="3">
        <v>0</v>
      </c>
      <c r="EI716" s="3" t="s">
        <v>3</v>
      </c>
      <c r="EJ716" s="3">
        <v>2</v>
      </c>
      <c r="EK716" s="3">
        <v>67</v>
      </c>
      <c r="EL716" s="3" t="s">
        <v>48</v>
      </c>
      <c r="EM716" s="3" t="s">
        <v>49</v>
      </c>
      <c r="EO716" s="3" t="s">
        <v>3</v>
      </c>
      <c r="EQ716" s="3">
        <v>1024</v>
      </c>
      <c r="ER716" s="3">
        <v>12.71</v>
      </c>
      <c r="ES716" s="3">
        <v>12.71</v>
      </c>
      <c r="ET716" s="3">
        <v>0</v>
      </c>
      <c r="EU716" s="3">
        <v>0</v>
      </c>
      <c r="EV716" s="3">
        <v>0</v>
      </c>
      <c r="EW716" s="3">
        <v>0</v>
      </c>
      <c r="EX716" s="3">
        <v>0</v>
      </c>
      <c r="FQ716" s="3">
        <v>0</v>
      </c>
      <c r="FR716" s="3">
        <v>0</v>
      </c>
      <c r="FS716" s="3">
        <v>0</v>
      </c>
      <c r="FX716" s="3">
        <v>97</v>
      </c>
      <c r="FY716" s="3">
        <v>51</v>
      </c>
      <c r="GA716" s="3" t="s">
        <v>3</v>
      </c>
      <c r="GD716" s="3">
        <v>1</v>
      </c>
      <c r="GF716" s="3">
        <v>1437972773</v>
      </c>
      <c r="GG716" s="3">
        <v>2</v>
      </c>
      <c r="GH716" s="3">
        <v>1</v>
      </c>
      <c r="GI716" s="3">
        <v>2</v>
      </c>
      <c r="GJ716" s="3">
        <v>0</v>
      </c>
      <c r="GK716" s="3">
        <v>0</v>
      </c>
      <c r="GL716" s="3">
        <f t="shared" si="753"/>
        <v>0</v>
      </c>
      <c r="GM716" s="3">
        <f t="shared" si="754"/>
        <v>502.81</v>
      </c>
      <c r="GN716" s="3">
        <f t="shared" si="755"/>
        <v>0</v>
      </c>
      <c r="GO716" s="3">
        <f t="shared" si="756"/>
        <v>502.81</v>
      </c>
      <c r="GP716" s="3">
        <f t="shared" si="757"/>
        <v>0</v>
      </c>
      <c r="GR716" s="3">
        <v>0</v>
      </c>
      <c r="GS716" s="3">
        <v>3</v>
      </c>
      <c r="GT716" s="3">
        <v>0</v>
      </c>
      <c r="GU716" s="3" t="s">
        <v>3</v>
      </c>
      <c r="GV716" s="3">
        <f t="shared" si="758"/>
        <v>0</v>
      </c>
      <c r="GW716" s="3">
        <v>1</v>
      </c>
      <c r="GX716" s="3">
        <f t="shared" si="759"/>
        <v>0</v>
      </c>
      <c r="HA716" s="3">
        <v>0</v>
      </c>
      <c r="HB716" s="3">
        <v>0</v>
      </c>
      <c r="HC716" s="3">
        <f t="shared" si="760"/>
        <v>0</v>
      </c>
      <c r="HE716" s="3" t="s">
        <v>3</v>
      </c>
      <c r="HF716" s="3" t="s">
        <v>3</v>
      </c>
      <c r="HM716" s="3" t="s">
        <v>3</v>
      </c>
      <c r="HN716" s="3" t="s">
        <v>3</v>
      </c>
      <c r="HO716" s="3" t="s">
        <v>3</v>
      </c>
      <c r="HP716" s="3" t="s">
        <v>3</v>
      </c>
      <c r="HQ716" s="3" t="s">
        <v>3</v>
      </c>
      <c r="HS716" s="3">
        <v>0</v>
      </c>
      <c r="IK716" s="3">
        <v>0</v>
      </c>
    </row>
    <row r="717" spans="1:255" x14ac:dyDescent="0.25">
      <c r="A717" s="2">
        <v>17</v>
      </c>
      <c r="B717" s="2">
        <v>1</v>
      </c>
      <c r="C717" s="2">
        <f>ROW(SmtRes!A813)</f>
        <v>813</v>
      </c>
      <c r="D717" s="2">
        <f>ROW(EtalonRes!A1025)</f>
        <v>1025</v>
      </c>
      <c r="E717" s="2" t="s">
        <v>3</v>
      </c>
      <c r="F717" s="2" t="s">
        <v>500</v>
      </c>
      <c r="G717" s="2" t="s">
        <v>501</v>
      </c>
      <c r="H717" s="2" t="s">
        <v>502</v>
      </c>
      <c r="I717" s="2">
        <f>ROUND(155/100,9)</f>
        <v>1.55</v>
      </c>
      <c r="J717" s="2">
        <v>0</v>
      </c>
      <c r="K717" s="2">
        <f>ROUND(155/100,9)</f>
        <v>1.55</v>
      </c>
      <c r="L717" s="2"/>
      <c r="M717" s="2"/>
      <c r="N717" s="2"/>
      <c r="O717" s="2">
        <f t="shared" si="734"/>
        <v>507.33</v>
      </c>
      <c r="P717" s="2">
        <f t="shared" si="735"/>
        <v>114.86</v>
      </c>
      <c r="Q717" s="2">
        <f>(ROUND((ROUND((((ET717*1.2))*AV717*I717),2)*BB717),2)+ROUND((ROUND(((AE717-((EU717*1.2)))*AV717*I717),2)*BS717),2))</f>
        <v>1.62</v>
      </c>
      <c r="R717" s="2">
        <f>(ROUND((ROUND((((EU717*1.2))*AV717*I717),2)*BS717),2)+ROUND((ROUND(((AE717-((EU717*1.2)))*AV717*I717),2)*BS717),2))</f>
        <v>0.25</v>
      </c>
      <c r="S717" s="2">
        <f t="shared" si="736"/>
        <v>390.85</v>
      </c>
      <c r="T717" s="2">
        <f t="shared" si="737"/>
        <v>0</v>
      </c>
      <c r="U717" s="2">
        <f t="shared" si="738"/>
        <v>30.087638999999996</v>
      </c>
      <c r="V717" s="2">
        <f t="shared" si="739"/>
        <v>0</v>
      </c>
      <c r="W717" s="2">
        <f t="shared" si="740"/>
        <v>0</v>
      </c>
      <c r="X717" s="2">
        <f>(ROUND((((S717+ROUND((ROUND((((EU717*1.2))*AV717*I717),2)*BS717),2))*AT717)/100),2)+ROUND(((ROUND((ROUND(((AE717-((EU717*1.2)))*AV717*I717),2)*BS717),2)*AT717)/100),2))</f>
        <v>379.37</v>
      </c>
      <c r="Y717" s="2">
        <f>(ROUND((((S717+ROUND((ROUND((((EU717*1.2))*AV717*I717),2)*BS717),2))*AU717)/100),2)+ROUND(((ROUND((ROUND(((AE717-((EU717*1.2)))*AV717*I717),2)*BS717),2)*AU717)/100),2))</f>
        <v>199.46</v>
      </c>
      <c r="Z717" s="2"/>
      <c r="AA717" s="2">
        <v>-1</v>
      </c>
      <c r="AB717" s="2">
        <f t="shared" si="741"/>
        <v>315.93599999999998</v>
      </c>
      <c r="AC717" s="2">
        <f>ROUND(((ES717*1)),6)</f>
        <v>74.099999999999994</v>
      </c>
      <c r="AD717" s="2">
        <f>ROUND(((((ET717*1.2))-((EU717*1.2)))+AE717),6)</f>
        <v>0.996</v>
      </c>
      <c r="AE717" s="2">
        <f>ROUND(((EU717*1.2)),6)</f>
        <v>0.156</v>
      </c>
      <c r="AF717" s="2">
        <f>ROUND(((EV717*1.2)),6)</f>
        <v>240.84</v>
      </c>
      <c r="AG717" s="2">
        <f t="shared" si="743"/>
        <v>0</v>
      </c>
      <c r="AH717" s="2">
        <f>((EW717*1.2))</f>
        <v>18.54</v>
      </c>
      <c r="AI717" s="2">
        <f>((EX717*1.2))</f>
        <v>0</v>
      </c>
      <c r="AJ717" s="2">
        <f t="shared" si="745"/>
        <v>0</v>
      </c>
      <c r="AK717" s="2">
        <v>275.63</v>
      </c>
      <c r="AL717" s="2">
        <v>74.099999999999994</v>
      </c>
      <c r="AM717" s="2">
        <v>0.83</v>
      </c>
      <c r="AN717" s="2">
        <v>0.13</v>
      </c>
      <c r="AO717" s="2">
        <v>200.7</v>
      </c>
      <c r="AP717" s="2">
        <v>0</v>
      </c>
      <c r="AQ717" s="2">
        <v>15.45</v>
      </c>
      <c r="AR717" s="2">
        <v>0</v>
      </c>
      <c r="AS717" s="2">
        <v>0</v>
      </c>
      <c r="AT717" s="2">
        <v>97</v>
      </c>
      <c r="AU717" s="2">
        <v>51</v>
      </c>
      <c r="AV717" s="2">
        <v>1.0469999999999999</v>
      </c>
      <c r="AW717" s="2">
        <v>1</v>
      </c>
      <c r="AX717" s="2"/>
      <c r="AY717" s="2"/>
      <c r="AZ717" s="2">
        <v>1</v>
      </c>
      <c r="BA717" s="2">
        <v>1</v>
      </c>
      <c r="BB717" s="2">
        <v>1</v>
      </c>
      <c r="BC717" s="2">
        <v>1</v>
      </c>
      <c r="BD717" s="2" t="s">
        <v>3</v>
      </c>
      <c r="BE717" s="2" t="s">
        <v>3</v>
      </c>
      <c r="BF717" s="2" t="s">
        <v>3</v>
      </c>
      <c r="BG717" s="2" t="s">
        <v>3</v>
      </c>
      <c r="BH717" s="2">
        <v>0</v>
      </c>
      <c r="BI717" s="2">
        <v>2</v>
      </c>
      <c r="BJ717" s="2" t="s">
        <v>503</v>
      </c>
      <c r="BK717" s="2"/>
      <c r="BL717" s="2"/>
      <c r="BM717" s="2">
        <v>67</v>
      </c>
      <c r="BN717" s="2">
        <v>0</v>
      </c>
      <c r="BO717" s="2" t="s">
        <v>500</v>
      </c>
      <c r="BP717" s="2">
        <v>1</v>
      </c>
      <c r="BQ717" s="2">
        <v>40</v>
      </c>
      <c r="BR717" s="2">
        <v>0</v>
      </c>
      <c r="BS717" s="2">
        <v>1</v>
      </c>
      <c r="BT717" s="2">
        <v>1</v>
      </c>
      <c r="BU717" s="2">
        <v>1</v>
      </c>
      <c r="BV717" s="2">
        <v>1</v>
      </c>
      <c r="BW717" s="2">
        <v>1</v>
      </c>
      <c r="BX717" s="2">
        <v>1</v>
      </c>
      <c r="BY717" s="2" t="s">
        <v>3</v>
      </c>
      <c r="BZ717" s="2">
        <v>97</v>
      </c>
      <c r="CA717" s="2">
        <v>51</v>
      </c>
      <c r="CB717" s="2" t="s">
        <v>3</v>
      </c>
      <c r="CC717" s="2"/>
      <c r="CD717" s="2"/>
      <c r="CE717" s="2">
        <v>1566</v>
      </c>
      <c r="CF717" s="2">
        <v>0</v>
      </c>
      <c r="CG717" s="2">
        <v>0</v>
      </c>
      <c r="CH717" s="2"/>
      <c r="CI717" s="2"/>
      <c r="CJ717" s="2"/>
      <c r="CK717" s="2"/>
      <c r="CL717" s="2"/>
      <c r="CM717" s="2">
        <v>0</v>
      </c>
      <c r="CN717" s="2" t="s">
        <v>1356</v>
      </c>
      <c r="CO717" s="2">
        <v>0</v>
      </c>
      <c r="CP717" s="2">
        <f t="shared" si="746"/>
        <v>507.33000000000004</v>
      </c>
      <c r="CQ717" s="2">
        <f t="shared" si="747"/>
        <v>74.099999999999994</v>
      </c>
      <c r="CR717" s="2">
        <f>(ROUND((ROUND((((ET717*1.2))*AV717*1),2)*BB717),2)+ROUND((ROUND(((AE717-((EU717*1.2)))*AV717*1),2)*BS717),2))</f>
        <v>1.04</v>
      </c>
      <c r="CS717" s="2">
        <f>(ROUND((ROUND((((EU717*1.2))*AV717*1),2)*BS717),2)+ROUND((ROUND(((AE717-((EU717*1.2)))*AV717*1),2)*BS717),2))</f>
        <v>0.16</v>
      </c>
      <c r="CT717" s="2">
        <f t="shared" si="748"/>
        <v>252.16</v>
      </c>
      <c r="CU717" s="2">
        <f t="shared" si="749"/>
        <v>0</v>
      </c>
      <c r="CV717" s="2">
        <f t="shared" si="750"/>
        <v>19.411379999999998</v>
      </c>
      <c r="CW717" s="2">
        <f t="shared" si="751"/>
        <v>0</v>
      </c>
      <c r="CX717" s="2">
        <f t="shared" si="752"/>
        <v>0</v>
      </c>
      <c r="CY717" s="2">
        <f>(ROUND((((S717+ROUND((ROUND((((EU717*1.2))*AV717*1),2)*BS717),2))*AT717)/100),2)+ROUND(((ROUND((ROUND(((AE717-((EU717*1.2)))*AV717*1),2)*BS717),2)*AT717)/100),2))</f>
        <v>379.28</v>
      </c>
      <c r="CZ717" s="2">
        <f>(ROUND((((S717+ROUND((ROUND((((EU717*1.2))*AV717*1),2)*BS717),2))*AU717)/100),2)+ROUND(((ROUND((ROUND(((AE717-((EU717*1.2)))*AV717*1),2)*BS717),2)*AU717)/100),2))</f>
        <v>199.42</v>
      </c>
      <c r="DA717" s="2"/>
      <c r="DB717" s="2">
        <v>199</v>
      </c>
      <c r="DC717" s="2" t="s">
        <v>3</v>
      </c>
      <c r="DD717" s="2" t="s">
        <v>82</v>
      </c>
      <c r="DE717" s="2" t="s">
        <v>83</v>
      </c>
      <c r="DF717" s="2" t="s">
        <v>83</v>
      </c>
      <c r="DG717" s="2" t="s">
        <v>83</v>
      </c>
      <c r="DH717" s="2" t="s">
        <v>3</v>
      </c>
      <c r="DI717" s="2" t="s">
        <v>83</v>
      </c>
      <c r="DJ717" s="2" t="s">
        <v>83</v>
      </c>
      <c r="DK717" s="2" t="s">
        <v>3</v>
      </c>
      <c r="DL717" s="2" t="s">
        <v>3</v>
      </c>
      <c r="DM717" s="2" t="s">
        <v>3</v>
      </c>
      <c r="DN717" s="2">
        <v>0</v>
      </c>
      <c r="DO717" s="2">
        <v>0</v>
      </c>
      <c r="DP717" s="2">
        <v>1</v>
      </c>
      <c r="DQ717" s="2">
        <v>1</v>
      </c>
      <c r="DR717" s="2"/>
      <c r="DS717" s="2"/>
      <c r="DT717" s="2"/>
      <c r="DU717" s="2">
        <v>1013</v>
      </c>
      <c r="DV717" s="2" t="s">
        <v>502</v>
      </c>
      <c r="DW717" s="2" t="s">
        <v>502</v>
      </c>
      <c r="DX717" s="2">
        <v>1</v>
      </c>
      <c r="DY717" s="2"/>
      <c r="DZ717" s="2" t="s">
        <v>3</v>
      </c>
      <c r="EA717" s="2" t="s">
        <v>3</v>
      </c>
      <c r="EB717" s="2" t="s">
        <v>3</v>
      </c>
      <c r="EC717" s="2" t="s">
        <v>3</v>
      </c>
      <c r="ED717" s="2"/>
      <c r="EE717" s="2">
        <v>55393971</v>
      </c>
      <c r="EF717" s="2">
        <v>40</v>
      </c>
      <c r="EG717" s="2" t="s">
        <v>31</v>
      </c>
      <c r="EH717" s="2">
        <v>0</v>
      </c>
      <c r="EI717" s="2" t="s">
        <v>3</v>
      </c>
      <c r="EJ717" s="2">
        <v>2</v>
      </c>
      <c r="EK717" s="2">
        <v>67</v>
      </c>
      <c r="EL717" s="2" t="s">
        <v>48</v>
      </c>
      <c r="EM717" s="2" t="s">
        <v>49</v>
      </c>
      <c r="EN717" s="2"/>
      <c r="EO717" s="2" t="s">
        <v>87</v>
      </c>
      <c r="EP717" s="2"/>
      <c r="EQ717" s="2">
        <v>132096</v>
      </c>
      <c r="ER717" s="2">
        <v>275.63</v>
      </c>
      <c r="ES717" s="2">
        <v>74.099999999999994</v>
      </c>
      <c r="ET717" s="2">
        <v>0.83</v>
      </c>
      <c r="EU717" s="2">
        <v>0.13</v>
      </c>
      <c r="EV717" s="2">
        <v>200.7</v>
      </c>
      <c r="EW717" s="2">
        <v>15.45</v>
      </c>
      <c r="EX717" s="2">
        <v>0</v>
      </c>
      <c r="EY717" s="2">
        <v>0</v>
      </c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>
        <v>0</v>
      </c>
      <c r="FR717" s="2">
        <v>0</v>
      </c>
      <c r="FS717" s="2">
        <v>0</v>
      </c>
      <c r="FT717" s="2"/>
      <c r="FU717" s="2"/>
      <c r="FV717" s="2"/>
      <c r="FW717" s="2"/>
      <c r="FX717" s="2">
        <v>97</v>
      </c>
      <c r="FY717" s="2">
        <v>51</v>
      </c>
      <c r="FZ717" s="2"/>
      <c r="GA717" s="2" t="s">
        <v>3</v>
      </c>
      <c r="GB717" s="2"/>
      <c r="GC717" s="2"/>
      <c r="GD717" s="2">
        <v>1</v>
      </c>
      <c r="GE717" s="2"/>
      <c r="GF717" s="2">
        <v>2028037672</v>
      </c>
      <c r="GG717" s="2">
        <v>2</v>
      </c>
      <c r="GH717" s="2">
        <v>1</v>
      </c>
      <c r="GI717" s="2">
        <v>2</v>
      </c>
      <c r="GJ717" s="2">
        <v>0</v>
      </c>
      <c r="GK717" s="2">
        <v>0</v>
      </c>
      <c r="GL717" s="2">
        <f t="shared" si="753"/>
        <v>0</v>
      </c>
      <c r="GM717" s="2">
        <f t="shared" si="754"/>
        <v>1086.1600000000001</v>
      </c>
      <c r="GN717" s="2">
        <f t="shared" si="755"/>
        <v>0</v>
      </c>
      <c r="GO717" s="2">
        <f t="shared" si="756"/>
        <v>1086.1600000000001</v>
      </c>
      <c r="GP717" s="2">
        <f t="shared" si="757"/>
        <v>0</v>
      </c>
      <c r="GQ717" s="2"/>
      <c r="GR717" s="2">
        <v>0</v>
      </c>
      <c r="GS717" s="2">
        <v>3</v>
      </c>
      <c r="GT717" s="2">
        <v>0</v>
      </c>
      <c r="GU717" s="2" t="s">
        <v>3</v>
      </c>
      <c r="GV717" s="2">
        <f t="shared" si="758"/>
        <v>0</v>
      </c>
      <c r="GW717" s="2">
        <v>1</v>
      </c>
      <c r="GX717" s="2">
        <f t="shared" si="759"/>
        <v>0</v>
      </c>
      <c r="GY717" s="2"/>
      <c r="GZ717" s="2"/>
      <c r="HA717" s="2">
        <v>0</v>
      </c>
      <c r="HB717" s="2">
        <v>0</v>
      </c>
      <c r="HC717" s="2">
        <f t="shared" si="760"/>
        <v>0</v>
      </c>
      <c r="HD717" s="2"/>
      <c r="HE717" s="2" t="s">
        <v>3</v>
      </c>
      <c r="HF717" s="2" t="s">
        <v>3</v>
      </c>
      <c r="HG717" s="2"/>
      <c r="HH717" s="2"/>
      <c r="HI717" s="2"/>
      <c r="HJ717" s="2"/>
      <c r="HK717" s="2"/>
      <c r="HL717" s="2"/>
      <c r="HM717" s="2" t="s">
        <v>3</v>
      </c>
      <c r="HN717" s="2" t="s">
        <v>3</v>
      </c>
      <c r="HO717" s="2" t="s">
        <v>3</v>
      </c>
      <c r="HP717" s="2" t="s">
        <v>3</v>
      </c>
      <c r="HQ717" s="2" t="s">
        <v>3</v>
      </c>
      <c r="HR717" s="2"/>
      <c r="HS717" s="2">
        <v>0</v>
      </c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>
        <v>0</v>
      </c>
      <c r="IL717" s="2"/>
      <c r="IM717" s="2"/>
      <c r="IN717" s="2"/>
      <c r="IO717" s="2"/>
      <c r="IP717" s="2"/>
      <c r="IQ717" s="2"/>
      <c r="IR717" s="2"/>
      <c r="IS717" s="2"/>
      <c r="IT717" s="2"/>
      <c r="IU717" s="2"/>
    </row>
    <row r="718" spans="1:255" x14ac:dyDescent="0.25">
      <c r="A718" s="3">
        <v>17</v>
      </c>
      <c r="B718" s="3">
        <v>1</v>
      </c>
      <c r="C718" s="3">
        <f>ROW(SmtRes!A824)</f>
        <v>824</v>
      </c>
      <c r="D718" s="3">
        <f>ROW(EtalonRes!A1036)</f>
        <v>1036</v>
      </c>
      <c r="E718" s="3" t="s">
        <v>3</v>
      </c>
      <c r="F718" s="3" t="s">
        <v>500</v>
      </c>
      <c r="G718" s="3" t="s">
        <v>501</v>
      </c>
      <c r="H718" s="3" t="s">
        <v>502</v>
      </c>
      <c r="I718" s="3">
        <f>ROUND(155/100,9)</f>
        <v>1.55</v>
      </c>
      <c r="J718" s="3">
        <v>0</v>
      </c>
      <c r="K718" s="3">
        <f>ROUND(155/100,9)</f>
        <v>1.55</v>
      </c>
      <c r="O718" s="3">
        <f t="shared" si="734"/>
        <v>22742.41</v>
      </c>
      <c r="P718" s="3">
        <f t="shared" si="735"/>
        <v>690.31</v>
      </c>
      <c r="Q718" s="3">
        <f>(ROUND((ROUND((((ET718*1.2))*AV718*I718),2)*BB718),2)+ROUND((ROUND(((AE718-((EU718*1.2)))*AV718*I718),2)*BS718),2))</f>
        <v>27.7</v>
      </c>
      <c r="R718" s="3">
        <f>(ROUND((ROUND((((EU718*1.2))*AV718*I718),2)*BS718),2)+ROUND((ROUND(((AE718-((EU718*1.2)))*AV718*I718),2)*BS718),2))</f>
        <v>14.09</v>
      </c>
      <c r="S718" s="3">
        <f t="shared" si="736"/>
        <v>22024.400000000001</v>
      </c>
      <c r="T718" s="3">
        <f t="shared" si="737"/>
        <v>0</v>
      </c>
      <c r="U718" s="3">
        <f t="shared" si="738"/>
        <v>30.087638999999996</v>
      </c>
      <c r="V718" s="3">
        <f t="shared" si="739"/>
        <v>0</v>
      </c>
      <c r="W718" s="3">
        <f t="shared" si="740"/>
        <v>0</v>
      </c>
      <c r="X718" s="3">
        <f>(ROUND((((S718+ROUND((ROUND((((EU718*1.2))*AV718*I718),2)*BS718),2))*AT718)/100),2)+ROUND(((ROUND((ROUND(((AE718-((EU718*1.2)))*AV718*I718),2)*BS718),2)*AT718)/100),2))</f>
        <v>21377.34</v>
      </c>
      <c r="Y718" s="3">
        <f>(ROUND((((S718+ROUND((ROUND((((EU718*1.2))*AV718*I718),2)*BS718),2))*AU718)/100),2)+ROUND(((ROUND((ROUND(((AE718-((EU718*1.2)))*AV718*I718),2)*BS718),2)*AU718)/100),2))</f>
        <v>11239.63</v>
      </c>
      <c r="AA718" s="3">
        <v>-1</v>
      </c>
      <c r="AB718" s="3">
        <f t="shared" si="741"/>
        <v>315.93599999999998</v>
      </c>
      <c r="AC718" s="3">
        <f>ROUND(((ES718*1)),6)</f>
        <v>74.099999999999994</v>
      </c>
      <c r="AD718" s="3">
        <f>ROUND(((((ET718*1.2))-((EU718*1.2)))+AE718),6)</f>
        <v>0.996</v>
      </c>
      <c r="AE718" s="3">
        <f>ROUND(((EU718*1.2)),6)</f>
        <v>0.156</v>
      </c>
      <c r="AF718" s="3">
        <f>ROUND(((EV718*1.2)),6)</f>
        <v>240.84</v>
      </c>
      <c r="AG718" s="3">
        <f t="shared" si="743"/>
        <v>0</v>
      </c>
      <c r="AH718" s="3">
        <f>((EW718*1.2))</f>
        <v>18.54</v>
      </c>
      <c r="AI718" s="3">
        <f>((EX718*1.2))</f>
        <v>0</v>
      </c>
      <c r="AJ718" s="3">
        <f t="shared" si="745"/>
        <v>0</v>
      </c>
      <c r="AK718" s="3">
        <v>275.63</v>
      </c>
      <c r="AL718" s="3">
        <v>74.099999999999994</v>
      </c>
      <c r="AM718" s="3">
        <v>0.83</v>
      </c>
      <c r="AN718" s="3">
        <v>0.13</v>
      </c>
      <c r="AO718" s="3">
        <v>200.7</v>
      </c>
      <c r="AP718" s="3">
        <v>0</v>
      </c>
      <c r="AQ718" s="3">
        <v>15.45</v>
      </c>
      <c r="AR718" s="3">
        <v>0</v>
      </c>
      <c r="AS718" s="3">
        <v>0</v>
      </c>
      <c r="AT718" s="3">
        <v>97</v>
      </c>
      <c r="AU718" s="3">
        <v>51</v>
      </c>
      <c r="AV718" s="3">
        <v>1.0469999999999999</v>
      </c>
      <c r="AW718" s="3">
        <v>1</v>
      </c>
      <c r="AZ718" s="3">
        <v>1</v>
      </c>
      <c r="BA718" s="3">
        <v>56.35</v>
      </c>
      <c r="BB718" s="3">
        <v>17.100000000000001</v>
      </c>
      <c r="BC718" s="3">
        <v>6.01</v>
      </c>
      <c r="BD718" s="3" t="s">
        <v>3</v>
      </c>
      <c r="BE718" s="3" t="s">
        <v>3</v>
      </c>
      <c r="BF718" s="3" t="s">
        <v>3</v>
      </c>
      <c r="BG718" s="3" t="s">
        <v>3</v>
      </c>
      <c r="BH718" s="3">
        <v>0</v>
      </c>
      <c r="BI718" s="3">
        <v>2</v>
      </c>
      <c r="BJ718" s="3" t="s">
        <v>503</v>
      </c>
      <c r="BM718" s="3">
        <v>67</v>
      </c>
      <c r="BN718" s="3">
        <v>0</v>
      </c>
      <c r="BO718" s="3" t="s">
        <v>500</v>
      </c>
      <c r="BP718" s="3">
        <v>1</v>
      </c>
      <c r="BQ718" s="3">
        <v>40</v>
      </c>
      <c r="BR718" s="3">
        <v>0</v>
      </c>
      <c r="BS718" s="3">
        <v>56.35</v>
      </c>
      <c r="BT718" s="3">
        <v>1</v>
      </c>
      <c r="BU718" s="3">
        <v>1</v>
      </c>
      <c r="BV718" s="3">
        <v>1</v>
      </c>
      <c r="BW718" s="3">
        <v>1</v>
      </c>
      <c r="BX718" s="3">
        <v>1</v>
      </c>
      <c r="BY718" s="3" t="s">
        <v>3</v>
      </c>
      <c r="BZ718" s="3">
        <v>97</v>
      </c>
      <c r="CA718" s="3">
        <v>51</v>
      </c>
      <c r="CB718" s="3" t="s">
        <v>3</v>
      </c>
      <c r="CE718" s="3">
        <v>1566</v>
      </c>
      <c r="CF718" s="3">
        <v>0</v>
      </c>
      <c r="CG718" s="3">
        <v>0</v>
      </c>
      <c r="CM718" s="3">
        <v>0</v>
      </c>
      <c r="CN718" s="3" t="s">
        <v>1356</v>
      </c>
      <c r="CO718" s="3">
        <v>0</v>
      </c>
      <c r="CP718" s="3">
        <f t="shared" si="746"/>
        <v>22742.41</v>
      </c>
      <c r="CQ718" s="3">
        <f t="shared" si="747"/>
        <v>445.34</v>
      </c>
      <c r="CR718" s="3">
        <f>(ROUND((ROUND((((ET718*1.2))*AV718*1),2)*BB718),2)+ROUND((ROUND(((AE718-((EU718*1.2)))*AV718*1),2)*BS718),2))</f>
        <v>17.78</v>
      </c>
      <c r="CS718" s="3">
        <f>(ROUND((ROUND((((EU718*1.2))*AV718*1),2)*BS718),2)+ROUND((ROUND(((AE718-((EU718*1.2)))*AV718*1),2)*BS718),2))</f>
        <v>9.02</v>
      </c>
      <c r="CT718" s="3">
        <f t="shared" si="748"/>
        <v>14209.22</v>
      </c>
      <c r="CU718" s="3">
        <f t="shared" si="749"/>
        <v>0</v>
      </c>
      <c r="CV718" s="3">
        <f t="shared" si="750"/>
        <v>19.411379999999998</v>
      </c>
      <c r="CW718" s="3">
        <f t="shared" si="751"/>
        <v>0</v>
      </c>
      <c r="CX718" s="3">
        <f t="shared" si="752"/>
        <v>0</v>
      </c>
      <c r="CY718" s="3">
        <f>(ROUND((((S718+ROUND((ROUND((((EU718*1.2))*AV718*1),2)*BS718),2))*AT718)/100),2)+ROUND(((ROUND((ROUND(((AE718-((EU718*1.2)))*AV718*1),2)*BS718),2)*AT718)/100),2))</f>
        <v>21372.42</v>
      </c>
      <c r="CZ718" s="3">
        <f>(ROUND((((S718+ROUND((ROUND((((EU718*1.2))*AV718*1),2)*BS718),2))*AU718)/100),2)+ROUND(((ROUND((ROUND(((AE718-((EU718*1.2)))*AV718*1),2)*BS718),2)*AU718)/100),2))</f>
        <v>11237.04</v>
      </c>
      <c r="DB718" s="3">
        <v>200</v>
      </c>
      <c r="DC718" s="3" t="s">
        <v>3</v>
      </c>
      <c r="DD718" s="3" t="s">
        <v>82</v>
      </c>
      <c r="DE718" s="3" t="s">
        <v>83</v>
      </c>
      <c r="DF718" s="3" t="s">
        <v>83</v>
      </c>
      <c r="DG718" s="3" t="s">
        <v>83</v>
      </c>
      <c r="DH718" s="3" t="s">
        <v>3</v>
      </c>
      <c r="DI718" s="3" t="s">
        <v>83</v>
      </c>
      <c r="DJ718" s="3" t="s">
        <v>83</v>
      </c>
      <c r="DK718" s="3" t="s">
        <v>3</v>
      </c>
      <c r="DL718" s="3" t="s">
        <v>3</v>
      </c>
      <c r="DM718" s="3" t="s">
        <v>3</v>
      </c>
      <c r="DN718" s="3">
        <v>0</v>
      </c>
      <c r="DO718" s="3">
        <v>0</v>
      </c>
      <c r="DP718" s="3">
        <v>1</v>
      </c>
      <c r="DQ718" s="3">
        <v>1</v>
      </c>
      <c r="DU718" s="3">
        <v>1013</v>
      </c>
      <c r="DV718" s="3" t="s">
        <v>502</v>
      </c>
      <c r="DW718" s="3" t="s">
        <v>502</v>
      </c>
      <c r="DX718" s="3">
        <v>1</v>
      </c>
      <c r="DZ718" s="3" t="s">
        <v>3</v>
      </c>
      <c r="EA718" s="3" t="s">
        <v>3</v>
      </c>
      <c r="EB718" s="3" t="s">
        <v>3</v>
      </c>
      <c r="EC718" s="3" t="s">
        <v>3</v>
      </c>
      <c r="EE718" s="3">
        <v>55393971</v>
      </c>
      <c r="EF718" s="3">
        <v>40</v>
      </c>
      <c r="EG718" s="3" t="s">
        <v>31</v>
      </c>
      <c r="EH718" s="3">
        <v>0</v>
      </c>
      <c r="EI718" s="3" t="s">
        <v>3</v>
      </c>
      <c r="EJ718" s="3">
        <v>2</v>
      </c>
      <c r="EK718" s="3">
        <v>67</v>
      </c>
      <c r="EL718" s="3" t="s">
        <v>48</v>
      </c>
      <c r="EM718" s="3" t="s">
        <v>49</v>
      </c>
      <c r="EO718" s="3" t="s">
        <v>87</v>
      </c>
      <c r="EQ718" s="3">
        <v>132096</v>
      </c>
      <c r="ER718" s="3">
        <v>275.63</v>
      </c>
      <c r="ES718" s="3">
        <v>74.099999999999994</v>
      </c>
      <c r="ET718" s="3">
        <v>0.83</v>
      </c>
      <c r="EU718" s="3">
        <v>0.13</v>
      </c>
      <c r="EV718" s="3">
        <v>200.7</v>
      </c>
      <c r="EW718" s="3">
        <v>15.45</v>
      </c>
      <c r="EX718" s="3">
        <v>0</v>
      </c>
      <c r="EY718" s="3">
        <v>0</v>
      </c>
      <c r="FQ718" s="3">
        <v>0</v>
      </c>
      <c r="FR718" s="3">
        <v>0</v>
      </c>
      <c r="FS718" s="3">
        <v>0</v>
      </c>
      <c r="FX718" s="3">
        <v>97</v>
      </c>
      <c r="FY718" s="3">
        <v>51</v>
      </c>
      <c r="GA718" s="3" t="s">
        <v>3</v>
      </c>
      <c r="GD718" s="3">
        <v>1</v>
      </c>
      <c r="GF718" s="3">
        <v>2028037672</v>
      </c>
      <c r="GG718" s="3">
        <v>2</v>
      </c>
      <c r="GH718" s="3">
        <v>1</v>
      </c>
      <c r="GI718" s="3">
        <v>2</v>
      </c>
      <c r="GJ718" s="3">
        <v>0</v>
      </c>
      <c r="GK718" s="3">
        <v>0</v>
      </c>
      <c r="GL718" s="3">
        <f t="shared" si="753"/>
        <v>0</v>
      </c>
      <c r="GM718" s="3">
        <f t="shared" si="754"/>
        <v>55359.38</v>
      </c>
      <c r="GN718" s="3">
        <f t="shared" si="755"/>
        <v>0</v>
      </c>
      <c r="GO718" s="3">
        <f t="shared" si="756"/>
        <v>55359.38</v>
      </c>
      <c r="GP718" s="3">
        <f t="shared" si="757"/>
        <v>0</v>
      </c>
      <c r="GR718" s="3">
        <v>0</v>
      </c>
      <c r="GS718" s="3">
        <v>3</v>
      </c>
      <c r="GT718" s="3">
        <v>0</v>
      </c>
      <c r="GU718" s="3" t="s">
        <v>3</v>
      </c>
      <c r="GV718" s="3">
        <f t="shared" si="758"/>
        <v>0</v>
      </c>
      <c r="GW718" s="3">
        <v>1</v>
      </c>
      <c r="GX718" s="3">
        <f t="shared" si="759"/>
        <v>0</v>
      </c>
      <c r="HA718" s="3">
        <v>0</v>
      </c>
      <c r="HB718" s="3">
        <v>0</v>
      </c>
      <c r="HC718" s="3">
        <f t="shared" si="760"/>
        <v>0</v>
      </c>
      <c r="HE718" s="3" t="s">
        <v>3</v>
      </c>
      <c r="HF718" s="3" t="s">
        <v>3</v>
      </c>
      <c r="HM718" s="3" t="s">
        <v>3</v>
      </c>
      <c r="HN718" s="3" t="s">
        <v>3</v>
      </c>
      <c r="HO718" s="3" t="s">
        <v>3</v>
      </c>
      <c r="HP718" s="3" t="s">
        <v>3</v>
      </c>
      <c r="HQ718" s="3" t="s">
        <v>3</v>
      </c>
      <c r="HS718" s="3">
        <v>0</v>
      </c>
      <c r="IK718" s="3">
        <v>0</v>
      </c>
    </row>
    <row r="719" spans="1:255" x14ac:dyDescent="0.25">
      <c r="A719" s="2">
        <v>18</v>
      </c>
      <c r="B719" s="2">
        <v>1</v>
      </c>
      <c r="C719" s="2">
        <v>812</v>
      </c>
      <c r="D719" s="2"/>
      <c r="E719" s="2" t="s">
        <v>3</v>
      </c>
      <c r="F719" s="2" t="s">
        <v>318</v>
      </c>
      <c r="G719" s="2" t="s">
        <v>319</v>
      </c>
      <c r="H719" s="2" t="s">
        <v>320</v>
      </c>
      <c r="I719" s="2">
        <f>I717*J719</f>
        <v>158.1</v>
      </c>
      <c r="J719" s="2">
        <v>102</v>
      </c>
      <c r="K719" s="2">
        <v>102</v>
      </c>
      <c r="L719" s="2"/>
      <c r="M719" s="2"/>
      <c r="N719" s="2"/>
      <c r="O719" s="2">
        <f t="shared" si="734"/>
        <v>39.53</v>
      </c>
      <c r="P719" s="2">
        <f t="shared" si="735"/>
        <v>39.53</v>
      </c>
      <c r="Q719" s="2">
        <f>(ROUND((ROUND(((ET719)*AV719*I719),2)*BB719),2)+ROUND((ROUND(((AE719-(EU719))*AV719*I719),2)*BS719),2))</f>
        <v>0</v>
      </c>
      <c r="R719" s="2">
        <f>(ROUND((ROUND(((EU719)*AV719*I719),2)*BS719),2)+ROUND((ROUND(((AE719-(EU719))*AV719*I719),2)*BS719),2))</f>
        <v>0</v>
      </c>
      <c r="S719" s="2">
        <f t="shared" si="736"/>
        <v>0</v>
      </c>
      <c r="T719" s="2">
        <f t="shared" si="737"/>
        <v>0</v>
      </c>
      <c r="U719" s="2">
        <f t="shared" si="738"/>
        <v>0</v>
      </c>
      <c r="V719" s="2">
        <f t="shared" si="739"/>
        <v>0</v>
      </c>
      <c r="W719" s="2">
        <f t="shared" si="740"/>
        <v>0</v>
      </c>
      <c r="X719" s="2">
        <f>(ROUND((((S719+ROUND((ROUND(((EU719)*AV719*I719),2)*BS719),2))*AT719)/100),2)+ROUND(((ROUND((ROUND(((AE719-(EU719))*AV719*I719),2)*BS719),2)*AT719)/100),2))</f>
        <v>0</v>
      </c>
      <c r="Y719" s="2">
        <f>(ROUND((((S719+ROUND((ROUND(((EU719)*AV719*I719),2)*BS719),2))*AU719)/100),2)+ROUND(((ROUND((ROUND(((AE719-(EU719))*AV719*I719),2)*BS719),2)*AU719)/100),2))</f>
        <v>0</v>
      </c>
      <c r="Z719" s="2"/>
      <c r="AA719" s="2">
        <v>-1</v>
      </c>
      <c r="AB719" s="2">
        <f t="shared" si="741"/>
        <v>0.25</v>
      </c>
      <c r="AC719" s="2">
        <f>ROUND((ES719),6)</f>
        <v>0.25</v>
      </c>
      <c r="AD719" s="2">
        <f>ROUND((((ET719)-(EU719))+AE719),6)</f>
        <v>0</v>
      </c>
      <c r="AE719" s="2">
        <f>ROUND((EU719),6)</f>
        <v>0</v>
      </c>
      <c r="AF719" s="2">
        <f>ROUND((EV719),6)</f>
        <v>0</v>
      </c>
      <c r="AG719" s="2">
        <f t="shared" si="743"/>
        <v>0</v>
      </c>
      <c r="AH719" s="2">
        <f>(EW719)</f>
        <v>0</v>
      </c>
      <c r="AI719" s="2">
        <f>(EX719)</f>
        <v>0</v>
      </c>
      <c r="AJ719" s="2">
        <f t="shared" si="745"/>
        <v>0</v>
      </c>
      <c r="AK719" s="2">
        <v>0.25</v>
      </c>
      <c r="AL719" s="2">
        <v>0.25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97</v>
      </c>
      <c r="AU719" s="2">
        <v>51</v>
      </c>
      <c r="AV719" s="2">
        <v>1</v>
      </c>
      <c r="AW719" s="2">
        <v>1</v>
      </c>
      <c r="AX719" s="2"/>
      <c r="AY719" s="2"/>
      <c r="AZ719" s="2">
        <v>1</v>
      </c>
      <c r="BA719" s="2">
        <v>1</v>
      </c>
      <c r="BB719" s="2">
        <v>1</v>
      </c>
      <c r="BC719" s="2">
        <v>1</v>
      </c>
      <c r="BD719" s="2" t="s">
        <v>3</v>
      </c>
      <c r="BE719" s="2" t="s">
        <v>3</v>
      </c>
      <c r="BF719" s="2" t="s">
        <v>3</v>
      </c>
      <c r="BG719" s="2" t="s">
        <v>3</v>
      </c>
      <c r="BH719" s="2">
        <v>3</v>
      </c>
      <c r="BI719" s="2">
        <v>2</v>
      </c>
      <c r="BJ719" s="2" t="s">
        <v>321</v>
      </c>
      <c r="BK719" s="2"/>
      <c r="BL719" s="2"/>
      <c r="BM719" s="2">
        <v>67</v>
      </c>
      <c r="BN719" s="2">
        <v>0</v>
      </c>
      <c r="BO719" s="2" t="s">
        <v>3</v>
      </c>
      <c r="BP719" s="2">
        <v>0</v>
      </c>
      <c r="BQ719" s="2">
        <v>40</v>
      </c>
      <c r="BR719" s="2">
        <v>0</v>
      </c>
      <c r="BS719" s="2">
        <v>1</v>
      </c>
      <c r="BT719" s="2">
        <v>1</v>
      </c>
      <c r="BU719" s="2">
        <v>1</v>
      </c>
      <c r="BV719" s="2">
        <v>1</v>
      </c>
      <c r="BW719" s="2">
        <v>1</v>
      </c>
      <c r="BX719" s="2">
        <v>1</v>
      </c>
      <c r="BY719" s="2" t="s">
        <v>3</v>
      </c>
      <c r="BZ719" s="2">
        <v>97</v>
      </c>
      <c r="CA719" s="2">
        <v>51</v>
      </c>
      <c r="CB719" s="2" t="s">
        <v>3</v>
      </c>
      <c r="CC719" s="2"/>
      <c r="CD719" s="2"/>
      <c r="CE719" s="2">
        <v>1566</v>
      </c>
      <c r="CF719" s="2">
        <v>0</v>
      </c>
      <c r="CG719" s="2">
        <v>0</v>
      </c>
      <c r="CH719" s="2"/>
      <c r="CI719" s="2"/>
      <c r="CJ719" s="2"/>
      <c r="CK719" s="2"/>
      <c r="CL719" s="2"/>
      <c r="CM719" s="2">
        <v>0</v>
      </c>
      <c r="CN719" s="2" t="s">
        <v>3</v>
      </c>
      <c r="CO719" s="2">
        <v>0</v>
      </c>
      <c r="CP719" s="2">
        <f t="shared" si="746"/>
        <v>39.53</v>
      </c>
      <c r="CQ719" s="2">
        <f t="shared" si="747"/>
        <v>0.25</v>
      </c>
      <c r="CR719" s="2">
        <f>(ROUND((ROUND(((ET719)*AV719*1),2)*BB719),2)+ROUND((ROUND(((AE719-(EU719))*AV719*1),2)*BS719),2))</f>
        <v>0</v>
      </c>
      <c r="CS719" s="2">
        <f>(ROUND((ROUND(((EU719)*AV719*1),2)*BS719),2)+ROUND((ROUND(((AE719-(EU719))*AV719*1),2)*BS719),2))</f>
        <v>0</v>
      </c>
      <c r="CT719" s="2">
        <f t="shared" si="748"/>
        <v>0</v>
      </c>
      <c r="CU719" s="2">
        <f t="shared" si="749"/>
        <v>0</v>
      </c>
      <c r="CV719" s="2">
        <f t="shared" si="750"/>
        <v>0</v>
      </c>
      <c r="CW719" s="2">
        <f t="shared" si="751"/>
        <v>0</v>
      </c>
      <c r="CX719" s="2">
        <f t="shared" si="752"/>
        <v>0</v>
      </c>
      <c r="CY719" s="2">
        <f>(ROUND((((S719+ROUND((ROUND(((EU719)*AV719*1),2)*BS719),2))*AT719)/100),2)+ROUND(((ROUND((ROUND(((AE719-(EU719))*AV719*1),2)*BS719),2)*AT719)/100),2))</f>
        <v>0</v>
      </c>
      <c r="CZ719" s="2">
        <f>(ROUND((((S719+ROUND((ROUND(((EU719)*AV719*1),2)*BS719),2))*AU719)/100),2)+ROUND(((ROUND((ROUND(((AE719-(EU719))*AV719*1),2)*BS719),2)*AU719)/100),2))</f>
        <v>0</v>
      </c>
      <c r="DA719" s="2"/>
      <c r="DB719" s="2"/>
      <c r="DC719" s="2" t="s">
        <v>3</v>
      </c>
      <c r="DD719" s="2" t="s">
        <v>3</v>
      </c>
      <c r="DE719" s="2" t="s">
        <v>3</v>
      </c>
      <c r="DF719" s="2" t="s">
        <v>3</v>
      </c>
      <c r="DG719" s="2" t="s">
        <v>3</v>
      </c>
      <c r="DH719" s="2" t="s">
        <v>3</v>
      </c>
      <c r="DI719" s="2" t="s">
        <v>3</v>
      </c>
      <c r="DJ719" s="2" t="s">
        <v>3</v>
      </c>
      <c r="DK719" s="2" t="s">
        <v>3</v>
      </c>
      <c r="DL719" s="2" t="s">
        <v>3</v>
      </c>
      <c r="DM719" s="2" t="s">
        <v>3</v>
      </c>
      <c r="DN719" s="2">
        <v>0</v>
      </c>
      <c r="DO719" s="2">
        <v>0</v>
      </c>
      <c r="DP719" s="2">
        <v>1</v>
      </c>
      <c r="DQ719" s="2">
        <v>1</v>
      </c>
      <c r="DR719" s="2"/>
      <c r="DS719" s="2"/>
      <c r="DT719" s="2"/>
      <c r="DU719" s="2">
        <v>1010</v>
      </c>
      <c r="DV719" s="2" t="s">
        <v>320</v>
      </c>
      <c r="DW719" s="2" t="s">
        <v>320</v>
      </c>
      <c r="DX719" s="2">
        <v>1</v>
      </c>
      <c r="DY719" s="2"/>
      <c r="DZ719" s="2" t="s">
        <v>3</v>
      </c>
      <c r="EA719" s="2" t="s">
        <v>3</v>
      </c>
      <c r="EB719" s="2" t="s">
        <v>3</v>
      </c>
      <c r="EC719" s="2" t="s">
        <v>3</v>
      </c>
      <c r="ED719" s="2"/>
      <c r="EE719" s="2">
        <v>55393971</v>
      </c>
      <c r="EF719" s="2">
        <v>40</v>
      </c>
      <c r="EG719" s="2" t="s">
        <v>31</v>
      </c>
      <c r="EH719" s="2">
        <v>0</v>
      </c>
      <c r="EI719" s="2" t="s">
        <v>3</v>
      </c>
      <c r="EJ719" s="2">
        <v>2</v>
      </c>
      <c r="EK719" s="2">
        <v>67</v>
      </c>
      <c r="EL719" s="2" t="s">
        <v>48</v>
      </c>
      <c r="EM719" s="2" t="s">
        <v>49</v>
      </c>
      <c r="EN719" s="2"/>
      <c r="EO719" s="2" t="s">
        <v>3</v>
      </c>
      <c r="EP719" s="2"/>
      <c r="EQ719" s="2">
        <v>1024</v>
      </c>
      <c r="ER719" s="2">
        <v>0.25</v>
      </c>
      <c r="ES719" s="2">
        <v>0.25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>
        <v>0</v>
      </c>
      <c r="FR719" s="2">
        <v>0</v>
      </c>
      <c r="FS719" s="2">
        <v>0</v>
      </c>
      <c r="FT719" s="2"/>
      <c r="FU719" s="2"/>
      <c r="FV719" s="2"/>
      <c r="FW719" s="2"/>
      <c r="FX719" s="2">
        <v>97</v>
      </c>
      <c r="FY719" s="2">
        <v>51</v>
      </c>
      <c r="FZ719" s="2"/>
      <c r="GA719" s="2" t="s">
        <v>3</v>
      </c>
      <c r="GB719" s="2"/>
      <c r="GC719" s="2"/>
      <c r="GD719" s="2">
        <v>1</v>
      </c>
      <c r="GE719" s="2"/>
      <c r="GF719" s="2">
        <v>-1446611938</v>
      </c>
      <c r="GG719" s="2">
        <v>2</v>
      </c>
      <c r="GH719" s="2">
        <v>1</v>
      </c>
      <c r="GI719" s="2">
        <v>-2</v>
      </c>
      <c r="GJ719" s="2">
        <v>0</v>
      </c>
      <c r="GK719" s="2">
        <v>0</v>
      </c>
      <c r="GL719" s="2">
        <f t="shared" si="753"/>
        <v>0</v>
      </c>
      <c r="GM719" s="2">
        <f t="shared" si="754"/>
        <v>39.53</v>
      </c>
      <c r="GN719" s="2">
        <f t="shared" si="755"/>
        <v>0</v>
      </c>
      <c r="GO719" s="2">
        <f t="shared" si="756"/>
        <v>39.53</v>
      </c>
      <c r="GP719" s="2">
        <f t="shared" si="757"/>
        <v>0</v>
      </c>
      <c r="GQ719" s="2"/>
      <c r="GR719" s="2">
        <v>0</v>
      </c>
      <c r="GS719" s="2">
        <v>3</v>
      </c>
      <c r="GT719" s="2">
        <v>0</v>
      </c>
      <c r="GU719" s="2" t="s">
        <v>3</v>
      </c>
      <c r="GV719" s="2">
        <f t="shared" si="758"/>
        <v>0</v>
      </c>
      <c r="GW719" s="2">
        <v>1</v>
      </c>
      <c r="GX719" s="2">
        <f t="shared" si="759"/>
        <v>0</v>
      </c>
      <c r="GY719" s="2"/>
      <c r="GZ719" s="2"/>
      <c r="HA719" s="2">
        <v>0</v>
      </c>
      <c r="HB719" s="2">
        <v>0</v>
      </c>
      <c r="HC719" s="2">
        <f t="shared" si="760"/>
        <v>0</v>
      </c>
      <c r="HD719" s="2"/>
      <c r="HE719" s="2" t="s">
        <v>3</v>
      </c>
      <c r="HF719" s="2" t="s">
        <v>3</v>
      </c>
      <c r="HG719" s="2"/>
      <c r="HH719" s="2"/>
      <c r="HI719" s="2"/>
      <c r="HJ719" s="2"/>
      <c r="HK719" s="2"/>
      <c r="HL719" s="2"/>
      <c r="HM719" s="2" t="s">
        <v>3</v>
      </c>
      <c r="HN719" s="2" t="s">
        <v>3</v>
      </c>
      <c r="HO719" s="2" t="s">
        <v>3</v>
      </c>
      <c r="HP719" s="2" t="s">
        <v>3</v>
      </c>
      <c r="HQ719" s="2" t="s">
        <v>3</v>
      </c>
      <c r="HR719" s="2"/>
      <c r="HS719" s="2">
        <v>0</v>
      </c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>
        <v>0</v>
      </c>
      <c r="IL719" s="2"/>
      <c r="IM719" s="2"/>
      <c r="IN719" s="2"/>
      <c r="IO719" s="2"/>
      <c r="IP719" s="2"/>
      <c r="IQ719" s="2"/>
      <c r="IR719" s="2"/>
      <c r="IS719" s="2"/>
      <c r="IT719" s="2"/>
      <c r="IU719" s="2"/>
    </row>
    <row r="720" spans="1:255" x14ac:dyDescent="0.25">
      <c r="A720" s="3">
        <v>18</v>
      </c>
      <c r="B720" s="3">
        <v>1</v>
      </c>
      <c r="C720" s="3">
        <v>823</v>
      </c>
      <c r="E720" s="3" t="s">
        <v>3</v>
      </c>
      <c r="F720" s="3" t="s">
        <v>318</v>
      </c>
      <c r="G720" s="3" t="s">
        <v>319</v>
      </c>
      <c r="H720" s="3" t="s">
        <v>320</v>
      </c>
      <c r="I720" s="3">
        <f>I718*J720</f>
        <v>158.1</v>
      </c>
      <c r="J720" s="3">
        <v>102</v>
      </c>
      <c r="K720" s="3">
        <v>102</v>
      </c>
      <c r="O720" s="3">
        <f t="shared" si="734"/>
        <v>343.12</v>
      </c>
      <c r="P720" s="3">
        <f t="shared" si="735"/>
        <v>343.12</v>
      </c>
      <c r="Q720" s="3">
        <f>(ROUND((ROUND(((ET720)*AV720*I720),2)*BB720),2)+ROUND((ROUND(((AE720-(EU720))*AV720*I720),2)*BS720),2))</f>
        <v>0</v>
      </c>
      <c r="R720" s="3">
        <f>(ROUND((ROUND(((EU720)*AV720*I720),2)*BS720),2)+ROUND((ROUND(((AE720-(EU720))*AV720*I720),2)*BS720),2))</f>
        <v>0</v>
      </c>
      <c r="S720" s="3">
        <f t="shared" si="736"/>
        <v>0</v>
      </c>
      <c r="T720" s="3">
        <f t="shared" si="737"/>
        <v>0</v>
      </c>
      <c r="U720" s="3">
        <f t="shared" si="738"/>
        <v>0</v>
      </c>
      <c r="V720" s="3">
        <f t="shared" si="739"/>
        <v>0</v>
      </c>
      <c r="W720" s="3">
        <f t="shared" si="740"/>
        <v>0</v>
      </c>
      <c r="X720" s="3">
        <f>(ROUND((((S720+ROUND((ROUND(((EU720)*AV720*I720),2)*BS720),2))*AT720)/100),2)+ROUND(((ROUND((ROUND(((AE720-(EU720))*AV720*I720),2)*BS720),2)*AT720)/100),2))</f>
        <v>0</v>
      </c>
      <c r="Y720" s="3">
        <f>(ROUND((((S720+ROUND((ROUND(((EU720)*AV720*I720),2)*BS720),2))*AU720)/100),2)+ROUND(((ROUND((ROUND(((AE720-(EU720))*AV720*I720),2)*BS720),2)*AU720)/100),2))</f>
        <v>0</v>
      </c>
      <c r="AA720" s="3">
        <v>-1</v>
      </c>
      <c r="AB720" s="3">
        <f t="shared" si="741"/>
        <v>0.25</v>
      </c>
      <c r="AC720" s="3">
        <f>ROUND((ES720),6)</f>
        <v>0.25</v>
      </c>
      <c r="AD720" s="3">
        <f>ROUND((((ET720)-(EU720))+AE720),6)</f>
        <v>0</v>
      </c>
      <c r="AE720" s="3">
        <f>ROUND((EU720),6)</f>
        <v>0</v>
      </c>
      <c r="AF720" s="3">
        <f>ROUND((EV720),6)</f>
        <v>0</v>
      </c>
      <c r="AG720" s="3">
        <f t="shared" si="743"/>
        <v>0</v>
      </c>
      <c r="AH720" s="3">
        <f>(EW720)</f>
        <v>0</v>
      </c>
      <c r="AI720" s="3">
        <f>(EX720)</f>
        <v>0</v>
      </c>
      <c r="AJ720" s="3">
        <f t="shared" si="745"/>
        <v>0</v>
      </c>
      <c r="AK720" s="3">
        <v>0.25</v>
      </c>
      <c r="AL720" s="3">
        <v>0.25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97</v>
      </c>
      <c r="AU720" s="3">
        <v>51</v>
      </c>
      <c r="AV720" s="3">
        <v>1</v>
      </c>
      <c r="AW720" s="3">
        <v>1</v>
      </c>
      <c r="AZ720" s="3">
        <v>1</v>
      </c>
      <c r="BA720" s="3">
        <v>1</v>
      </c>
      <c r="BB720" s="3">
        <v>1</v>
      </c>
      <c r="BC720" s="3">
        <v>8.68</v>
      </c>
      <c r="BD720" s="3" t="s">
        <v>3</v>
      </c>
      <c r="BE720" s="3" t="s">
        <v>3</v>
      </c>
      <c r="BF720" s="3" t="s">
        <v>3</v>
      </c>
      <c r="BG720" s="3" t="s">
        <v>3</v>
      </c>
      <c r="BH720" s="3">
        <v>3</v>
      </c>
      <c r="BI720" s="3">
        <v>2</v>
      </c>
      <c r="BJ720" s="3" t="s">
        <v>321</v>
      </c>
      <c r="BM720" s="3">
        <v>67</v>
      </c>
      <c r="BN720" s="3">
        <v>0</v>
      </c>
      <c r="BO720" s="3" t="s">
        <v>318</v>
      </c>
      <c r="BP720" s="3">
        <v>1</v>
      </c>
      <c r="BQ720" s="3">
        <v>40</v>
      </c>
      <c r="BR720" s="3">
        <v>0</v>
      </c>
      <c r="BS720" s="3">
        <v>1</v>
      </c>
      <c r="BT720" s="3">
        <v>1</v>
      </c>
      <c r="BU720" s="3">
        <v>1</v>
      </c>
      <c r="BV720" s="3">
        <v>1</v>
      </c>
      <c r="BW720" s="3">
        <v>1</v>
      </c>
      <c r="BX720" s="3">
        <v>1</v>
      </c>
      <c r="BY720" s="3" t="s">
        <v>3</v>
      </c>
      <c r="BZ720" s="3">
        <v>97</v>
      </c>
      <c r="CA720" s="3">
        <v>51</v>
      </c>
      <c r="CB720" s="3" t="s">
        <v>3</v>
      </c>
      <c r="CE720" s="3">
        <v>1566</v>
      </c>
      <c r="CF720" s="3">
        <v>0</v>
      </c>
      <c r="CG720" s="3">
        <v>0</v>
      </c>
      <c r="CM720" s="3">
        <v>0</v>
      </c>
      <c r="CN720" s="3" t="s">
        <v>3</v>
      </c>
      <c r="CO720" s="3">
        <v>0</v>
      </c>
      <c r="CP720" s="3">
        <f t="shared" si="746"/>
        <v>343.12</v>
      </c>
      <c r="CQ720" s="3">
        <f t="shared" si="747"/>
        <v>2.17</v>
      </c>
      <c r="CR720" s="3">
        <f>(ROUND((ROUND(((ET720)*AV720*1),2)*BB720),2)+ROUND((ROUND(((AE720-(EU720))*AV720*1),2)*BS720),2))</f>
        <v>0</v>
      </c>
      <c r="CS720" s="3">
        <f>(ROUND((ROUND(((EU720)*AV720*1),2)*BS720),2)+ROUND((ROUND(((AE720-(EU720))*AV720*1),2)*BS720),2))</f>
        <v>0</v>
      </c>
      <c r="CT720" s="3">
        <f t="shared" si="748"/>
        <v>0</v>
      </c>
      <c r="CU720" s="3">
        <f t="shared" si="749"/>
        <v>0</v>
      </c>
      <c r="CV720" s="3">
        <f t="shared" si="750"/>
        <v>0</v>
      </c>
      <c r="CW720" s="3">
        <f t="shared" si="751"/>
        <v>0</v>
      </c>
      <c r="CX720" s="3">
        <f t="shared" si="752"/>
        <v>0</v>
      </c>
      <c r="CY720" s="3">
        <f>(ROUND((((S720+ROUND((ROUND(((EU720)*AV720*1),2)*BS720),2))*AT720)/100),2)+ROUND(((ROUND((ROUND(((AE720-(EU720))*AV720*1),2)*BS720),2)*AT720)/100),2))</f>
        <v>0</v>
      </c>
      <c r="CZ720" s="3">
        <f>(ROUND((((S720+ROUND((ROUND(((EU720)*AV720*1),2)*BS720),2))*AU720)/100),2)+ROUND(((ROUND((ROUND(((AE720-(EU720))*AV720*1),2)*BS720),2)*AU720)/100),2))</f>
        <v>0</v>
      </c>
      <c r="DC720" s="3" t="s">
        <v>3</v>
      </c>
      <c r="DD720" s="3" t="s">
        <v>3</v>
      </c>
      <c r="DE720" s="3" t="s">
        <v>3</v>
      </c>
      <c r="DF720" s="3" t="s">
        <v>3</v>
      </c>
      <c r="DG720" s="3" t="s">
        <v>3</v>
      </c>
      <c r="DH720" s="3" t="s">
        <v>3</v>
      </c>
      <c r="DI720" s="3" t="s">
        <v>3</v>
      </c>
      <c r="DJ720" s="3" t="s">
        <v>3</v>
      </c>
      <c r="DK720" s="3" t="s">
        <v>3</v>
      </c>
      <c r="DL720" s="3" t="s">
        <v>3</v>
      </c>
      <c r="DM720" s="3" t="s">
        <v>3</v>
      </c>
      <c r="DN720" s="3">
        <v>0</v>
      </c>
      <c r="DO720" s="3">
        <v>0</v>
      </c>
      <c r="DP720" s="3">
        <v>1</v>
      </c>
      <c r="DQ720" s="3">
        <v>1</v>
      </c>
      <c r="DU720" s="3">
        <v>1010</v>
      </c>
      <c r="DV720" s="3" t="s">
        <v>320</v>
      </c>
      <c r="DW720" s="3" t="s">
        <v>320</v>
      </c>
      <c r="DX720" s="3">
        <v>1</v>
      </c>
      <c r="DZ720" s="3" t="s">
        <v>3</v>
      </c>
      <c r="EA720" s="3" t="s">
        <v>3</v>
      </c>
      <c r="EB720" s="3" t="s">
        <v>3</v>
      </c>
      <c r="EC720" s="3" t="s">
        <v>3</v>
      </c>
      <c r="EE720" s="3">
        <v>55393971</v>
      </c>
      <c r="EF720" s="3">
        <v>40</v>
      </c>
      <c r="EG720" s="3" t="s">
        <v>31</v>
      </c>
      <c r="EH720" s="3">
        <v>0</v>
      </c>
      <c r="EI720" s="3" t="s">
        <v>3</v>
      </c>
      <c r="EJ720" s="3">
        <v>2</v>
      </c>
      <c r="EK720" s="3">
        <v>67</v>
      </c>
      <c r="EL720" s="3" t="s">
        <v>48</v>
      </c>
      <c r="EM720" s="3" t="s">
        <v>49</v>
      </c>
      <c r="EO720" s="3" t="s">
        <v>3</v>
      </c>
      <c r="EQ720" s="3">
        <v>1024</v>
      </c>
      <c r="ER720" s="3">
        <v>0.25</v>
      </c>
      <c r="ES720" s="3">
        <v>0.25</v>
      </c>
      <c r="ET720" s="3">
        <v>0</v>
      </c>
      <c r="EU720" s="3">
        <v>0</v>
      </c>
      <c r="EV720" s="3">
        <v>0</v>
      </c>
      <c r="EW720" s="3">
        <v>0</v>
      </c>
      <c r="EX720" s="3">
        <v>0</v>
      </c>
      <c r="FQ720" s="3">
        <v>0</v>
      </c>
      <c r="FR720" s="3">
        <v>0</v>
      </c>
      <c r="FS720" s="3">
        <v>0</v>
      </c>
      <c r="FX720" s="3">
        <v>97</v>
      </c>
      <c r="FY720" s="3">
        <v>51</v>
      </c>
      <c r="GA720" s="3" t="s">
        <v>3</v>
      </c>
      <c r="GD720" s="3">
        <v>1</v>
      </c>
      <c r="GF720" s="3">
        <v>-1446611938</v>
      </c>
      <c r="GG720" s="3">
        <v>2</v>
      </c>
      <c r="GH720" s="3">
        <v>1</v>
      </c>
      <c r="GI720" s="3">
        <v>2</v>
      </c>
      <c r="GJ720" s="3">
        <v>0</v>
      </c>
      <c r="GK720" s="3">
        <v>0</v>
      </c>
      <c r="GL720" s="3">
        <f t="shared" si="753"/>
        <v>0</v>
      </c>
      <c r="GM720" s="3">
        <f t="shared" si="754"/>
        <v>343.12</v>
      </c>
      <c r="GN720" s="3">
        <f t="shared" si="755"/>
        <v>0</v>
      </c>
      <c r="GO720" s="3">
        <f t="shared" si="756"/>
        <v>343.12</v>
      </c>
      <c r="GP720" s="3">
        <f t="shared" si="757"/>
        <v>0</v>
      </c>
      <c r="GR720" s="3">
        <v>0</v>
      </c>
      <c r="GS720" s="3">
        <v>3</v>
      </c>
      <c r="GT720" s="3">
        <v>0</v>
      </c>
      <c r="GU720" s="3" t="s">
        <v>3</v>
      </c>
      <c r="GV720" s="3">
        <f t="shared" si="758"/>
        <v>0</v>
      </c>
      <c r="GW720" s="3">
        <v>1</v>
      </c>
      <c r="GX720" s="3">
        <f t="shared" si="759"/>
        <v>0</v>
      </c>
      <c r="HA720" s="3">
        <v>0</v>
      </c>
      <c r="HB720" s="3">
        <v>0</v>
      </c>
      <c r="HC720" s="3">
        <f t="shared" si="760"/>
        <v>0</v>
      </c>
      <c r="HE720" s="3" t="s">
        <v>3</v>
      </c>
      <c r="HF720" s="3" t="s">
        <v>3</v>
      </c>
      <c r="HM720" s="3" t="s">
        <v>3</v>
      </c>
      <c r="HN720" s="3" t="s">
        <v>3</v>
      </c>
      <c r="HO720" s="3" t="s">
        <v>3</v>
      </c>
      <c r="HP720" s="3" t="s">
        <v>3</v>
      </c>
      <c r="HQ720" s="3" t="s">
        <v>3</v>
      </c>
      <c r="HS720" s="3">
        <v>0</v>
      </c>
      <c r="IK720" s="3">
        <v>0</v>
      </c>
    </row>
    <row r="722" spans="1:206" ht="13" x14ac:dyDescent="0.3">
      <c r="A722" s="11">
        <v>51</v>
      </c>
      <c r="B722" s="11">
        <f>B699</f>
        <v>1</v>
      </c>
      <c r="C722" s="11">
        <f>A699</f>
        <v>4</v>
      </c>
      <c r="D722" s="11">
        <f>ROW(A699)</f>
        <v>699</v>
      </c>
      <c r="E722" s="11"/>
      <c r="F722" s="11" t="str">
        <f>IF(F699&lt;&gt;"",F699,"")</f>
        <v>Новый раздел</v>
      </c>
      <c r="G722" s="11" t="str">
        <f>IF(G699&lt;&gt;"",G699,"")</f>
        <v>ЩМ-1</v>
      </c>
      <c r="H722" s="11">
        <v>0</v>
      </c>
      <c r="I722" s="11"/>
      <c r="J722" s="11"/>
      <c r="K722" s="11"/>
      <c r="L722" s="11"/>
      <c r="M722" s="11"/>
      <c r="N722" s="11"/>
      <c r="O722" s="11">
        <f t="shared" ref="O722:T722" si="773">ROUND(AB722,2)</f>
        <v>29534.080000000002</v>
      </c>
      <c r="P722" s="11">
        <f t="shared" si="773"/>
        <v>29453.599999999999</v>
      </c>
      <c r="Q722" s="11">
        <f t="shared" si="773"/>
        <v>5.36</v>
      </c>
      <c r="R722" s="11">
        <f t="shared" si="773"/>
        <v>0.48</v>
      </c>
      <c r="S722" s="11">
        <f t="shared" si="773"/>
        <v>75.12</v>
      </c>
      <c r="T722" s="11">
        <f t="shared" si="773"/>
        <v>0</v>
      </c>
      <c r="U722" s="11">
        <f>AH722</f>
        <v>6.4704600000000001</v>
      </c>
      <c r="V722" s="11">
        <f>AI722</f>
        <v>0</v>
      </c>
      <c r="W722" s="11">
        <f>ROUND(AJ722,2)</f>
        <v>0</v>
      </c>
      <c r="X722" s="11">
        <f>ROUND(AK722,2)</f>
        <v>68.040000000000006</v>
      </c>
      <c r="Y722" s="11">
        <f>ROUND(AL722,2)</f>
        <v>34.78</v>
      </c>
      <c r="Z722" s="11"/>
      <c r="AA722" s="11"/>
      <c r="AB722" s="11">
        <f>ROUND(SUMIF(AA703:AA720,"=55944368",O703:O720),2)</f>
        <v>29534.080000000002</v>
      </c>
      <c r="AC722" s="11">
        <f>ROUND(SUMIF(AA703:AA720,"=55944368",P703:P720),2)</f>
        <v>29453.599999999999</v>
      </c>
      <c r="AD722" s="11">
        <f>ROUND(SUMIF(AA703:AA720,"=55944368",Q703:Q720),2)</f>
        <v>5.36</v>
      </c>
      <c r="AE722" s="11">
        <f>ROUND(SUMIF(AA703:AA720,"=55944368",R703:R720),2)</f>
        <v>0.48</v>
      </c>
      <c r="AF722" s="11">
        <f>ROUND(SUMIF(AA703:AA720,"=55944368",S703:S720),2)</f>
        <v>75.12</v>
      </c>
      <c r="AG722" s="11">
        <f>ROUND(SUMIF(AA703:AA720,"=55944368",T703:T720),2)</f>
        <v>0</v>
      </c>
      <c r="AH722" s="11">
        <f>SUMIF(AA703:AA720,"=55944368",U703:U720)</f>
        <v>6.4704600000000001</v>
      </c>
      <c r="AI722" s="11">
        <f>SUMIF(AA703:AA720,"=55944368",V703:V720)</f>
        <v>0</v>
      </c>
      <c r="AJ722" s="11">
        <f>ROUND(SUMIF(AA703:AA720,"=55944368",W703:W720),2)</f>
        <v>0</v>
      </c>
      <c r="AK722" s="11">
        <f>ROUND(SUMIF(AA703:AA720,"=55944368",X703:X720),2)</f>
        <v>68.040000000000006</v>
      </c>
      <c r="AL722" s="11">
        <f>ROUND(SUMIF(AA703:AA720,"=55944368",Y703:Y720),2)</f>
        <v>34.78</v>
      </c>
      <c r="AM722" s="11"/>
      <c r="AN722" s="11"/>
      <c r="AO722" s="11">
        <f t="shared" ref="AO722:BD722" si="774">ROUND(BX722,2)</f>
        <v>0</v>
      </c>
      <c r="AP722" s="11">
        <f t="shared" si="774"/>
        <v>29313.4</v>
      </c>
      <c r="AQ722" s="11">
        <f t="shared" si="774"/>
        <v>0</v>
      </c>
      <c r="AR722" s="11">
        <f t="shared" si="774"/>
        <v>29636.9</v>
      </c>
      <c r="AS722" s="11">
        <f t="shared" si="774"/>
        <v>0</v>
      </c>
      <c r="AT722" s="11">
        <f t="shared" si="774"/>
        <v>323.5</v>
      </c>
      <c r="AU722" s="11">
        <f t="shared" si="774"/>
        <v>0</v>
      </c>
      <c r="AV722" s="11">
        <f t="shared" si="774"/>
        <v>29453.599999999999</v>
      </c>
      <c r="AW722" s="11">
        <f t="shared" si="774"/>
        <v>140.19999999999999</v>
      </c>
      <c r="AX722" s="11">
        <f t="shared" si="774"/>
        <v>0</v>
      </c>
      <c r="AY722" s="11">
        <f t="shared" si="774"/>
        <v>140.19999999999999</v>
      </c>
      <c r="AZ722" s="11">
        <f t="shared" si="774"/>
        <v>29313.4</v>
      </c>
      <c r="BA722" s="11">
        <f t="shared" si="774"/>
        <v>0</v>
      </c>
      <c r="BB722" s="11">
        <f t="shared" si="774"/>
        <v>0</v>
      </c>
      <c r="BC722" s="11">
        <f t="shared" si="774"/>
        <v>0</v>
      </c>
      <c r="BD722" s="11">
        <f t="shared" si="774"/>
        <v>0</v>
      </c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>
        <f>ROUND(SUMIF(AA703:AA720,"=55944368",FQ703:FQ720),2)</f>
        <v>0</v>
      </c>
      <c r="BY722" s="11">
        <f>ROUND(SUMIF(AA703:AA720,"=55944368",FR703:FR720),2)</f>
        <v>29313.4</v>
      </c>
      <c r="BZ722" s="11">
        <f>ROUND(SUMIF(AA703:AA720,"=55944368",GL703:GL720),2)</f>
        <v>0</v>
      </c>
      <c r="CA722" s="11">
        <f>ROUND(SUMIF(AA703:AA720,"=55944368",GM703:GM720),2)</f>
        <v>29636.9</v>
      </c>
      <c r="CB722" s="11">
        <f>ROUND(SUMIF(AA703:AA720,"=55944368",GN703:GN720),2)</f>
        <v>0</v>
      </c>
      <c r="CC722" s="11">
        <f>ROUND(SUMIF(AA703:AA720,"=55944368",GO703:GO720),2)</f>
        <v>323.5</v>
      </c>
      <c r="CD722" s="11">
        <f>ROUND(SUMIF(AA703:AA720,"=55944368",GP703:GP720),2)</f>
        <v>0</v>
      </c>
      <c r="CE722" s="11">
        <f>AC722-BX722</f>
        <v>29453.599999999999</v>
      </c>
      <c r="CF722" s="11">
        <f>AC722-BY722</f>
        <v>140.19999999999709</v>
      </c>
      <c r="CG722" s="11">
        <f>BX722-BZ722</f>
        <v>0</v>
      </c>
      <c r="CH722" s="11">
        <f>AC722-BX722-BY722+BZ722</f>
        <v>140.19999999999709</v>
      </c>
      <c r="CI722" s="11">
        <f>BY722-BZ722</f>
        <v>29313.4</v>
      </c>
      <c r="CJ722" s="11">
        <f>ROUND(SUMIF(AA703:AA720,"=55944368",GX703:GX720),2)</f>
        <v>0</v>
      </c>
      <c r="CK722" s="11">
        <f>ROUND(SUMIF(AA703:AA720,"=55944368",GY703:GY720),2)</f>
        <v>0</v>
      </c>
      <c r="CL722" s="11">
        <f>ROUND(SUMIF(AA703:AA720,"=55944368",GZ703:GZ720),2)</f>
        <v>0</v>
      </c>
      <c r="CM722" s="11">
        <f>ROUND(SUMIF(AA703:AA720,"=55944368",HD703:HD720),2)</f>
        <v>0</v>
      </c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2">
        <f t="shared" ref="DG722:DL722" si="775">ROUND(DT722,2)</f>
        <v>227122.17</v>
      </c>
      <c r="DH722" s="12">
        <f t="shared" si="775"/>
        <v>222807.37</v>
      </c>
      <c r="DI722" s="12">
        <f t="shared" si="775"/>
        <v>81.790000000000006</v>
      </c>
      <c r="DJ722" s="12">
        <f t="shared" si="775"/>
        <v>27.05</v>
      </c>
      <c r="DK722" s="12">
        <f t="shared" si="775"/>
        <v>4233.01</v>
      </c>
      <c r="DL722" s="12">
        <f t="shared" si="775"/>
        <v>0</v>
      </c>
      <c r="DM722" s="12">
        <f>DZ722</f>
        <v>6.4704600000000001</v>
      </c>
      <c r="DN722" s="12">
        <f>EA722</f>
        <v>0</v>
      </c>
      <c r="DO722" s="12">
        <f>ROUND(EB722,2)</f>
        <v>0</v>
      </c>
      <c r="DP722" s="12">
        <f>ROUND(EC722,2)</f>
        <v>3834.05</v>
      </c>
      <c r="DQ722" s="12">
        <f>ROUND(ED722,2)</f>
        <v>1959.63</v>
      </c>
      <c r="DR722" s="12"/>
      <c r="DS722" s="12"/>
      <c r="DT722" s="12">
        <f>ROUND(SUMIF(AA703:AA720,"=55944370",O703:O720),2)</f>
        <v>227122.17</v>
      </c>
      <c r="DU722" s="12">
        <f>ROUND(SUMIF(AA703:AA720,"=55944370",P703:P720),2)</f>
        <v>222807.37</v>
      </c>
      <c r="DV722" s="12">
        <f>ROUND(SUMIF(AA703:AA720,"=55944370",Q703:Q720),2)</f>
        <v>81.790000000000006</v>
      </c>
      <c r="DW722" s="12">
        <f>ROUND(SUMIF(AA703:AA720,"=55944370",R703:R720),2)</f>
        <v>27.05</v>
      </c>
      <c r="DX722" s="12">
        <f>ROUND(SUMIF(AA703:AA720,"=55944370",S703:S720),2)</f>
        <v>4233.01</v>
      </c>
      <c r="DY722" s="12">
        <f>ROUND(SUMIF(AA703:AA720,"=55944370",T703:T720),2)</f>
        <v>0</v>
      </c>
      <c r="DZ722" s="12">
        <f>SUMIF(AA703:AA720,"=55944370",U703:U720)</f>
        <v>6.4704600000000001</v>
      </c>
      <c r="EA722" s="12">
        <f>SUMIF(AA703:AA720,"=55944370",V703:V720)</f>
        <v>0</v>
      </c>
      <c r="EB722" s="12">
        <f>ROUND(SUMIF(AA703:AA720,"=55944370",W703:W720),2)</f>
        <v>0</v>
      </c>
      <c r="EC722" s="12">
        <f>ROUND(SUMIF(AA703:AA720,"=55944370",X703:X720),2)</f>
        <v>3834.05</v>
      </c>
      <c r="ED722" s="12">
        <f>ROUND(SUMIF(AA703:AA720,"=55944370",Y703:Y720),2)</f>
        <v>1959.63</v>
      </c>
      <c r="EE722" s="12"/>
      <c r="EF722" s="12"/>
      <c r="EG722" s="12">
        <f t="shared" ref="EG722:EV722" si="776">ROUND(FP722,2)</f>
        <v>0</v>
      </c>
      <c r="EH722" s="12">
        <f t="shared" si="776"/>
        <v>221902.44</v>
      </c>
      <c r="EI722" s="12">
        <f t="shared" si="776"/>
        <v>0</v>
      </c>
      <c r="EJ722" s="12">
        <f t="shared" si="776"/>
        <v>232915.85</v>
      </c>
      <c r="EK722" s="12">
        <f t="shared" si="776"/>
        <v>0</v>
      </c>
      <c r="EL722" s="12">
        <f t="shared" si="776"/>
        <v>11013.41</v>
      </c>
      <c r="EM722" s="12">
        <f t="shared" si="776"/>
        <v>0</v>
      </c>
      <c r="EN722" s="12">
        <f t="shared" si="776"/>
        <v>222807.37</v>
      </c>
      <c r="EO722" s="12">
        <f t="shared" si="776"/>
        <v>904.93</v>
      </c>
      <c r="EP722" s="12">
        <f t="shared" si="776"/>
        <v>0</v>
      </c>
      <c r="EQ722" s="12">
        <f t="shared" si="776"/>
        <v>904.93</v>
      </c>
      <c r="ER722" s="12">
        <f t="shared" si="776"/>
        <v>221902.44</v>
      </c>
      <c r="ES722" s="12">
        <f t="shared" si="776"/>
        <v>0</v>
      </c>
      <c r="ET722" s="12">
        <f t="shared" si="776"/>
        <v>0</v>
      </c>
      <c r="EU722" s="12">
        <f t="shared" si="776"/>
        <v>0</v>
      </c>
      <c r="EV722" s="12">
        <f t="shared" si="776"/>
        <v>0</v>
      </c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>
        <f>ROUND(SUMIF(AA703:AA720,"=55944370",FQ703:FQ720),2)</f>
        <v>0</v>
      </c>
      <c r="FQ722" s="12">
        <f>ROUND(SUMIF(AA703:AA720,"=55944370",FR703:FR720),2)</f>
        <v>221902.44</v>
      </c>
      <c r="FR722" s="12">
        <f>ROUND(SUMIF(AA703:AA720,"=55944370",GL703:GL720),2)</f>
        <v>0</v>
      </c>
      <c r="FS722" s="12">
        <f>ROUND(SUMIF(AA703:AA720,"=55944370",GM703:GM720),2)</f>
        <v>232915.85</v>
      </c>
      <c r="FT722" s="12">
        <f>ROUND(SUMIF(AA703:AA720,"=55944370",GN703:GN720),2)</f>
        <v>0</v>
      </c>
      <c r="FU722" s="12">
        <f>ROUND(SUMIF(AA703:AA720,"=55944370",GO703:GO720),2)</f>
        <v>11013.41</v>
      </c>
      <c r="FV722" s="12">
        <f>ROUND(SUMIF(AA703:AA720,"=55944370",GP703:GP720),2)</f>
        <v>0</v>
      </c>
      <c r="FW722" s="12">
        <f>DU722-FP722</f>
        <v>222807.37</v>
      </c>
      <c r="FX722" s="12">
        <f>DU722-FQ722</f>
        <v>904.92999999999302</v>
      </c>
      <c r="FY722" s="12">
        <f>FP722-FR722</f>
        <v>0</v>
      </c>
      <c r="FZ722" s="12">
        <f>DU722-FP722-FQ722+FR722</f>
        <v>904.92999999999302</v>
      </c>
      <c r="GA722" s="12">
        <f>FQ722-FR722</f>
        <v>221902.44</v>
      </c>
      <c r="GB722" s="12">
        <f>ROUND(SUMIF(AA703:AA720,"=55944370",GX703:GX720),2)</f>
        <v>0</v>
      </c>
      <c r="GC722" s="12">
        <f>ROUND(SUMIF(AA703:AA720,"=55944370",GY703:GY720),2)</f>
        <v>0</v>
      </c>
      <c r="GD722" s="12">
        <f>ROUND(SUMIF(AA703:AA720,"=55944370",GZ703:GZ720),2)</f>
        <v>0</v>
      </c>
      <c r="GE722" s="12">
        <f>ROUND(SUMIF(AA703:AA720,"=55944370",HD703:HD720),2)</f>
        <v>0</v>
      </c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>
        <v>0</v>
      </c>
    </row>
    <row r="724" spans="1:206" ht="13" x14ac:dyDescent="0.3">
      <c r="A724" s="13">
        <v>50</v>
      </c>
      <c r="B724" s="13">
        <v>0</v>
      </c>
      <c r="C724" s="13">
        <v>0</v>
      </c>
      <c r="D724" s="13">
        <v>1</v>
      </c>
      <c r="E724" s="13">
        <v>201</v>
      </c>
      <c r="F724" s="13">
        <f>ROUND(Source!O722,O724)</f>
        <v>29534.080000000002</v>
      </c>
      <c r="G724" s="13" t="s">
        <v>151</v>
      </c>
      <c r="H724" s="13" t="s">
        <v>152</v>
      </c>
      <c r="I724" s="13"/>
      <c r="J724" s="13"/>
      <c r="K724" s="13">
        <v>201</v>
      </c>
      <c r="L724" s="13">
        <v>1</v>
      </c>
      <c r="M724" s="13">
        <v>3</v>
      </c>
      <c r="N724" s="13" t="s">
        <v>3</v>
      </c>
      <c r="O724" s="13">
        <v>2</v>
      </c>
      <c r="P724" s="13">
        <f>ROUND(Source!DG722,O724)</f>
        <v>227122.17</v>
      </c>
      <c r="Q724" s="13"/>
      <c r="R724" s="13"/>
      <c r="S724" s="13"/>
      <c r="T724" s="13"/>
      <c r="U724" s="13"/>
      <c r="V724" s="13"/>
      <c r="W724" s="13">
        <v>29534.080000000002</v>
      </c>
      <c r="X724" s="13">
        <v>1</v>
      </c>
      <c r="Y724" s="13">
        <v>29534.080000000002</v>
      </c>
      <c r="Z724" s="13">
        <v>227122.17</v>
      </c>
      <c r="AA724" s="13">
        <v>1</v>
      </c>
      <c r="AB724" s="13">
        <v>227122.17</v>
      </c>
    </row>
    <row r="725" spans="1:206" ht="13" x14ac:dyDescent="0.3">
      <c r="A725" s="13">
        <v>50</v>
      </c>
      <c r="B725" s="13">
        <v>0</v>
      </c>
      <c r="C725" s="13">
        <v>0</v>
      </c>
      <c r="D725" s="13">
        <v>1</v>
      </c>
      <c r="E725" s="13">
        <v>202</v>
      </c>
      <c r="F725" s="13">
        <f>ROUND(Source!P722,O725)</f>
        <v>29453.599999999999</v>
      </c>
      <c r="G725" s="13" t="s">
        <v>153</v>
      </c>
      <c r="H725" s="13" t="s">
        <v>154</v>
      </c>
      <c r="I725" s="13"/>
      <c r="J725" s="13"/>
      <c r="K725" s="13">
        <v>202</v>
      </c>
      <c r="L725" s="13">
        <v>2</v>
      </c>
      <c r="M725" s="13">
        <v>3</v>
      </c>
      <c r="N725" s="13" t="s">
        <v>3</v>
      </c>
      <c r="O725" s="13">
        <v>2</v>
      </c>
      <c r="P725" s="13">
        <f>ROUND(Source!DH722,O725)</f>
        <v>222807.37</v>
      </c>
      <c r="Q725" s="13"/>
      <c r="R725" s="13"/>
      <c r="S725" s="13"/>
      <c r="T725" s="13"/>
      <c r="U725" s="13"/>
      <c r="V725" s="13"/>
      <c r="W725" s="13">
        <v>29453.599999999999</v>
      </c>
      <c r="X725" s="13">
        <v>1</v>
      </c>
      <c r="Y725" s="13">
        <v>29453.599999999999</v>
      </c>
      <c r="Z725" s="13">
        <v>222807.37</v>
      </c>
      <c r="AA725" s="13">
        <v>1</v>
      </c>
      <c r="AB725" s="13">
        <v>222807.37</v>
      </c>
    </row>
    <row r="726" spans="1:206" ht="13" x14ac:dyDescent="0.3">
      <c r="A726" s="13">
        <v>50</v>
      </c>
      <c r="B726" s="13">
        <v>0</v>
      </c>
      <c r="C726" s="13">
        <v>0</v>
      </c>
      <c r="D726" s="13">
        <v>1</v>
      </c>
      <c r="E726" s="13">
        <v>222</v>
      </c>
      <c r="F726" s="13">
        <f>ROUND(Source!AO722,O726)</f>
        <v>0</v>
      </c>
      <c r="G726" s="13" t="s">
        <v>155</v>
      </c>
      <c r="H726" s="13" t="s">
        <v>156</v>
      </c>
      <c r="I726" s="13"/>
      <c r="J726" s="13"/>
      <c r="K726" s="13">
        <v>222</v>
      </c>
      <c r="L726" s="13">
        <v>3</v>
      </c>
      <c r="M726" s="13">
        <v>3</v>
      </c>
      <c r="N726" s="13" t="s">
        <v>3</v>
      </c>
      <c r="O726" s="13">
        <v>2</v>
      </c>
      <c r="P726" s="13">
        <f>ROUND(Source!EG722,O726)</f>
        <v>0</v>
      </c>
      <c r="Q726" s="13"/>
      <c r="R726" s="13"/>
      <c r="S726" s="13"/>
      <c r="T726" s="13"/>
      <c r="U726" s="13"/>
      <c r="V726" s="13"/>
      <c r="W726" s="13">
        <v>0</v>
      </c>
      <c r="X726" s="13">
        <v>1</v>
      </c>
      <c r="Y726" s="13">
        <v>0</v>
      </c>
      <c r="Z726" s="13">
        <v>0</v>
      </c>
      <c r="AA726" s="13">
        <v>1</v>
      </c>
      <c r="AB726" s="13">
        <v>0</v>
      </c>
    </row>
    <row r="727" spans="1:206" ht="13" x14ac:dyDescent="0.3">
      <c r="A727" s="13">
        <v>50</v>
      </c>
      <c r="B727" s="13">
        <v>0</v>
      </c>
      <c r="C727" s="13">
        <v>0</v>
      </c>
      <c r="D727" s="13">
        <v>1</v>
      </c>
      <c r="E727" s="13">
        <v>225</v>
      </c>
      <c r="F727" s="13">
        <f>ROUND(Source!AV722,O727)</f>
        <v>29453.599999999999</v>
      </c>
      <c r="G727" s="13" t="s">
        <v>157</v>
      </c>
      <c r="H727" s="13" t="s">
        <v>158</v>
      </c>
      <c r="I727" s="13"/>
      <c r="J727" s="13"/>
      <c r="K727" s="13">
        <v>225</v>
      </c>
      <c r="L727" s="13">
        <v>4</v>
      </c>
      <c r="M727" s="13">
        <v>3</v>
      </c>
      <c r="N727" s="13" t="s">
        <v>3</v>
      </c>
      <c r="O727" s="13">
        <v>2</v>
      </c>
      <c r="P727" s="13">
        <f>ROUND(Source!EN722,O727)</f>
        <v>222807.37</v>
      </c>
      <c r="Q727" s="13"/>
      <c r="R727" s="13"/>
      <c r="S727" s="13"/>
      <c r="T727" s="13"/>
      <c r="U727" s="13"/>
      <c r="V727" s="13"/>
      <c r="W727" s="13">
        <v>29453.599999999999</v>
      </c>
      <c r="X727" s="13">
        <v>1</v>
      </c>
      <c r="Y727" s="13">
        <v>29453.599999999999</v>
      </c>
      <c r="Z727" s="13">
        <v>222807.37</v>
      </c>
      <c r="AA727" s="13">
        <v>1</v>
      </c>
      <c r="AB727" s="13">
        <v>222807.37</v>
      </c>
    </row>
    <row r="728" spans="1:206" ht="13" x14ac:dyDescent="0.3">
      <c r="A728" s="13">
        <v>50</v>
      </c>
      <c r="B728" s="13">
        <v>0</v>
      </c>
      <c r="C728" s="13">
        <v>0</v>
      </c>
      <c r="D728" s="13">
        <v>1</v>
      </c>
      <c r="E728" s="13">
        <v>226</v>
      </c>
      <c r="F728" s="13">
        <f>ROUND(Source!AW722,O728)</f>
        <v>140.19999999999999</v>
      </c>
      <c r="G728" s="13" t="s">
        <v>159</v>
      </c>
      <c r="H728" s="13" t="s">
        <v>160</v>
      </c>
      <c r="I728" s="13"/>
      <c r="J728" s="13"/>
      <c r="K728" s="13">
        <v>226</v>
      </c>
      <c r="L728" s="13">
        <v>5</v>
      </c>
      <c r="M728" s="13">
        <v>3</v>
      </c>
      <c r="N728" s="13" t="s">
        <v>3</v>
      </c>
      <c r="O728" s="13">
        <v>2</v>
      </c>
      <c r="P728" s="13">
        <f>ROUND(Source!EO722,O728)</f>
        <v>904.93</v>
      </c>
      <c r="Q728" s="13"/>
      <c r="R728" s="13"/>
      <c r="S728" s="13"/>
      <c r="T728" s="13"/>
      <c r="U728" s="13"/>
      <c r="V728" s="13"/>
      <c r="W728" s="13">
        <v>140.19999999999999</v>
      </c>
      <c r="X728" s="13">
        <v>1</v>
      </c>
      <c r="Y728" s="13">
        <v>140.19999999999999</v>
      </c>
      <c r="Z728" s="13">
        <v>904.93</v>
      </c>
      <c r="AA728" s="13">
        <v>1</v>
      </c>
      <c r="AB728" s="13">
        <v>904.93</v>
      </c>
    </row>
    <row r="729" spans="1:206" ht="13" x14ac:dyDescent="0.3">
      <c r="A729" s="13">
        <v>50</v>
      </c>
      <c r="B729" s="13">
        <v>0</v>
      </c>
      <c r="C729" s="13">
        <v>0</v>
      </c>
      <c r="D729" s="13">
        <v>1</v>
      </c>
      <c r="E729" s="13">
        <v>227</v>
      </c>
      <c r="F729" s="13">
        <f>ROUND(Source!AX722,O729)</f>
        <v>0</v>
      </c>
      <c r="G729" s="13" t="s">
        <v>161</v>
      </c>
      <c r="H729" s="13" t="s">
        <v>162</v>
      </c>
      <c r="I729" s="13"/>
      <c r="J729" s="13"/>
      <c r="K729" s="13">
        <v>227</v>
      </c>
      <c r="L729" s="13">
        <v>6</v>
      </c>
      <c r="M729" s="13">
        <v>3</v>
      </c>
      <c r="N729" s="13" t="s">
        <v>3</v>
      </c>
      <c r="O729" s="13">
        <v>2</v>
      </c>
      <c r="P729" s="13">
        <f>ROUND(Source!EP722,O729)</f>
        <v>0</v>
      </c>
      <c r="Q729" s="13"/>
      <c r="R729" s="13"/>
      <c r="S729" s="13"/>
      <c r="T729" s="13"/>
      <c r="U729" s="13"/>
      <c r="V729" s="13"/>
      <c r="W729" s="13">
        <v>0</v>
      </c>
      <c r="X729" s="13">
        <v>1</v>
      </c>
      <c r="Y729" s="13">
        <v>0</v>
      </c>
      <c r="Z729" s="13">
        <v>0</v>
      </c>
      <c r="AA729" s="13">
        <v>1</v>
      </c>
      <c r="AB729" s="13">
        <v>0</v>
      </c>
    </row>
    <row r="730" spans="1:206" ht="13" x14ac:dyDescent="0.3">
      <c r="A730" s="13">
        <v>50</v>
      </c>
      <c r="B730" s="13">
        <v>0</v>
      </c>
      <c r="C730" s="13">
        <v>0</v>
      </c>
      <c r="D730" s="13">
        <v>1</v>
      </c>
      <c r="E730" s="13">
        <v>228</v>
      </c>
      <c r="F730" s="13">
        <f>ROUND(Source!AY722,O730)</f>
        <v>140.19999999999999</v>
      </c>
      <c r="G730" s="13" t="s">
        <v>163</v>
      </c>
      <c r="H730" s="13" t="s">
        <v>164</v>
      </c>
      <c r="I730" s="13"/>
      <c r="J730" s="13"/>
      <c r="K730" s="13">
        <v>228</v>
      </c>
      <c r="L730" s="13">
        <v>7</v>
      </c>
      <c r="M730" s="13">
        <v>3</v>
      </c>
      <c r="N730" s="13" t="s">
        <v>3</v>
      </c>
      <c r="O730" s="13">
        <v>2</v>
      </c>
      <c r="P730" s="13">
        <f>ROUND(Source!EQ722,O730)</f>
        <v>904.93</v>
      </c>
      <c r="Q730" s="13"/>
      <c r="R730" s="13"/>
      <c r="S730" s="13"/>
      <c r="T730" s="13"/>
      <c r="U730" s="13"/>
      <c r="V730" s="13"/>
      <c r="W730" s="13">
        <v>140.19999999999999</v>
      </c>
      <c r="X730" s="13">
        <v>1</v>
      </c>
      <c r="Y730" s="13">
        <v>140.19999999999999</v>
      </c>
      <c r="Z730" s="13">
        <v>904.93</v>
      </c>
      <c r="AA730" s="13">
        <v>1</v>
      </c>
      <c r="AB730" s="13">
        <v>904.93</v>
      </c>
    </row>
    <row r="731" spans="1:206" ht="13" x14ac:dyDescent="0.3">
      <c r="A731" s="13">
        <v>50</v>
      </c>
      <c r="B731" s="13">
        <v>0</v>
      </c>
      <c r="C731" s="13">
        <v>0</v>
      </c>
      <c r="D731" s="13">
        <v>1</v>
      </c>
      <c r="E731" s="13">
        <v>216</v>
      </c>
      <c r="F731" s="13">
        <f>ROUND(Source!AP722,O731)</f>
        <v>29313.4</v>
      </c>
      <c r="G731" s="13" t="s">
        <v>165</v>
      </c>
      <c r="H731" s="13" t="s">
        <v>166</v>
      </c>
      <c r="I731" s="13"/>
      <c r="J731" s="13"/>
      <c r="K731" s="13">
        <v>216</v>
      </c>
      <c r="L731" s="13">
        <v>8</v>
      </c>
      <c r="M731" s="13">
        <v>3</v>
      </c>
      <c r="N731" s="13" t="s">
        <v>3</v>
      </c>
      <c r="O731" s="13">
        <v>2</v>
      </c>
      <c r="P731" s="13">
        <f>ROUND(Source!EH722,O731)</f>
        <v>221902.44</v>
      </c>
      <c r="Q731" s="13"/>
      <c r="R731" s="13"/>
      <c r="S731" s="13"/>
      <c r="T731" s="13"/>
      <c r="U731" s="13"/>
      <c r="V731" s="13"/>
      <c r="W731" s="13">
        <v>29313.4</v>
      </c>
      <c r="X731" s="13">
        <v>1</v>
      </c>
      <c r="Y731" s="13">
        <v>29313.4</v>
      </c>
      <c r="Z731" s="13">
        <v>221902.44</v>
      </c>
      <c r="AA731" s="13">
        <v>1</v>
      </c>
      <c r="AB731" s="13">
        <v>221902.44</v>
      </c>
    </row>
    <row r="732" spans="1:206" ht="13" x14ac:dyDescent="0.3">
      <c r="A732" s="13">
        <v>50</v>
      </c>
      <c r="B732" s="13">
        <v>0</v>
      </c>
      <c r="C732" s="13">
        <v>0</v>
      </c>
      <c r="D732" s="13">
        <v>1</v>
      </c>
      <c r="E732" s="13">
        <v>223</v>
      </c>
      <c r="F732" s="13">
        <f>ROUND(Source!AQ722,O732)</f>
        <v>0</v>
      </c>
      <c r="G732" s="13" t="s">
        <v>167</v>
      </c>
      <c r="H732" s="13" t="s">
        <v>168</v>
      </c>
      <c r="I732" s="13"/>
      <c r="J732" s="13"/>
      <c r="K732" s="13">
        <v>223</v>
      </c>
      <c r="L732" s="13">
        <v>9</v>
      </c>
      <c r="M732" s="13">
        <v>3</v>
      </c>
      <c r="N732" s="13" t="s">
        <v>3</v>
      </c>
      <c r="O732" s="13">
        <v>2</v>
      </c>
      <c r="P732" s="13">
        <f>ROUND(Source!EI722,O732)</f>
        <v>0</v>
      </c>
      <c r="Q732" s="13"/>
      <c r="R732" s="13"/>
      <c r="S732" s="13"/>
      <c r="T732" s="13"/>
      <c r="U732" s="13"/>
      <c r="V732" s="13"/>
      <c r="W732" s="13">
        <v>0</v>
      </c>
      <c r="X732" s="13">
        <v>1</v>
      </c>
      <c r="Y732" s="13">
        <v>0</v>
      </c>
      <c r="Z732" s="13">
        <v>0</v>
      </c>
      <c r="AA732" s="13">
        <v>1</v>
      </c>
      <c r="AB732" s="13">
        <v>0</v>
      </c>
    </row>
    <row r="733" spans="1:206" ht="13" x14ac:dyDescent="0.3">
      <c r="A733" s="13">
        <v>50</v>
      </c>
      <c r="B733" s="13">
        <v>0</v>
      </c>
      <c r="C733" s="13">
        <v>0</v>
      </c>
      <c r="D733" s="13">
        <v>1</v>
      </c>
      <c r="E733" s="13">
        <v>229</v>
      </c>
      <c r="F733" s="13">
        <f>ROUND(Source!AZ722,O733)</f>
        <v>29313.4</v>
      </c>
      <c r="G733" s="13" t="s">
        <v>169</v>
      </c>
      <c r="H733" s="13" t="s">
        <v>170</v>
      </c>
      <c r="I733" s="13"/>
      <c r="J733" s="13"/>
      <c r="K733" s="13">
        <v>229</v>
      </c>
      <c r="L733" s="13">
        <v>10</v>
      </c>
      <c r="M733" s="13">
        <v>3</v>
      </c>
      <c r="N733" s="13" t="s">
        <v>3</v>
      </c>
      <c r="O733" s="13">
        <v>2</v>
      </c>
      <c r="P733" s="13">
        <f>ROUND(Source!ER722,O733)</f>
        <v>221902.44</v>
      </c>
      <c r="Q733" s="13"/>
      <c r="R733" s="13"/>
      <c r="S733" s="13"/>
      <c r="T733" s="13"/>
      <c r="U733" s="13"/>
      <c r="V733" s="13"/>
      <c r="W733" s="13">
        <v>29313.4</v>
      </c>
      <c r="X733" s="13">
        <v>1</v>
      </c>
      <c r="Y733" s="13">
        <v>29313.4</v>
      </c>
      <c r="Z733" s="13">
        <v>221902.44</v>
      </c>
      <c r="AA733" s="13">
        <v>1</v>
      </c>
      <c r="AB733" s="13">
        <v>221902.44</v>
      </c>
    </row>
    <row r="734" spans="1:206" ht="13" x14ac:dyDescent="0.3">
      <c r="A734" s="13">
        <v>50</v>
      </c>
      <c r="B734" s="13">
        <v>0</v>
      </c>
      <c r="C734" s="13">
        <v>0</v>
      </c>
      <c r="D734" s="13">
        <v>1</v>
      </c>
      <c r="E734" s="13">
        <v>203</v>
      </c>
      <c r="F734" s="13">
        <f>ROUND(Source!Q722,O734)</f>
        <v>5.36</v>
      </c>
      <c r="G734" s="13" t="s">
        <v>171</v>
      </c>
      <c r="H734" s="13" t="s">
        <v>172</v>
      </c>
      <c r="I734" s="13"/>
      <c r="J734" s="13"/>
      <c r="K734" s="13">
        <v>203</v>
      </c>
      <c r="L734" s="13">
        <v>11</v>
      </c>
      <c r="M734" s="13">
        <v>3</v>
      </c>
      <c r="N734" s="13" t="s">
        <v>3</v>
      </c>
      <c r="O734" s="13">
        <v>2</v>
      </c>
      <c r="P734" s="13">
        <f>ROUND(Source!DI722,O734)</f>
        <v>81.790000000000006</v>
      </c>
      <c r="Q734" s="13"/>
      <c r="R734" s="13"/>
      <c r="S734" s="13"/>
      <c r="T734" s="13"/>
      <c r="U734" s="13"/>
      <c r="V734" s="13"/>
      <c r="W734" s="13">
        <v>5.36</v>
      </c>
      <c r="X734" s="13">
        <v>1</v>
      </c>
      <c r="Y734" s="13">
        <v>5.36</v>
      </c>
      <c r="Z734" s="13">
        <v>81.790000000000006</v>
      </c>
      <c r="AA734" s="13">
        <v>1</v>
      </c>
      <c r="AB734" s="13">
        <v>81.790000000000006</v>
      </c>
    </row>
    <row r="735" spans="1:206" ht="13" x14ac:dyDescent="0.3">
      <c r="A735" s="13">
        <v>50</v>
      </c>
      <c r="B735" s="13">
        <v>0</v>
      </c>
      <c r="C735" s="13">
        <v>0</v>
      </c>
      <c r="D735" s="13">
        <v>1</v>
      </c>
      <c r="E735" s="13">
        <v>231</v>
      </c>
      <c r="F735" s="13">
        <f>ROUND(Source!BB722,O735)</f>
        <v>0</v>
      </c>
      <c r="G735" s="13" t="s">
        <v>173</v>
      </c>
      <c r="H735" s="13" t="s">
        <v>174</v>
      </c>
      <c r="I735" s="13"/>
      <c r="J735" s="13"/>
      <c r="K735" s="13">
        <v>231</v>
      </c>
      <c r="L735" s="13">
        <v>12</v>
      </c>
      <c r="M735" s="13">
        <v>3</v>
      </c>
      <c r="N735" s="13" t="s">
        <v>3</v>
      </c>
      <c r="O735" s="13">
        <v>2</v>
      </c>
      <c r="P735" s="13">
        <f>ROUND(Source!ET722,O735)</f>
        <v>0</v>
      </c>
      <c r="Q735" s="13"/>
      <c r="R735" s="13"/>
      <c r="S735" s="13"/>
      <c r="T735" s="13"/>
      <c r="U735" s="13"/>
      <c r="V735" s="13"/>
      <c r="W735" s="13">
        <v>0</v>
      </c>
      <c r="X735" s="13">
        <v>1</v>
      </c>
      <c r="Y735" s="13">
        <v>0</v>
      </c>
      <c r="Z735" s="13">
        <v>0</v>
      </c>
      <c r="AA735" s="13">
        <v>1</v>
      </c>
      <c r="AB735" s="13">
        <v>0</v>
      </c>
    </row>
    <row r="736" spans="1:206" ht="13" x14ac:dyDescent="0.3">
      <c r="A736" s="13">
        <v>50</v>
      </c>
      <c r="B736" s="13">
        <v>0</v>
      </c>
      <c r="C736" s="13">
        <v>0</v>
      </c>
      <c r="D736" s="13">
        <v>1</v>
      </c>
      <c r="E736" s="13">
        <v>204</v>
      </c>
      <c r="F736" s="13">
        <f>ROUND(Source!R722,O736)</f>
        <v>0.48</v>
      </c>
      <c r="G736" s="13" t="s">
        <v>175</v>
      </c>
      <c r="H736" s="13" t="s">
        <v>176</v>
      </c>
      <c r="I736" s="13"/>
      <c r="J736" s="13"/>
      <c r="K736" s="13">
        <v>204</v>
      </c>
      <c r="L736" s="13">
        <v>13</v>
      </c>
      <c r="M736" s="13">
        <v>3</v>
      </c>
      <c r="N736" s="13" t="s">
        <v>3</v>
      </c>
      <c r="O736" s="13">
        <v>2</v>
      </c>
      <c r="P736" s="13">
        <f>ROUND(Source!DJ722,O736)</f>
        <v>27.05</v>
      </c>
      <c r="Q736" s="13"/>
      <c r="R736" s="13"/>
      <c r="S736" s="13"/>
      <c r="T736" s="13"/>
      <c r="U736" s="13"/>
      <c r="V736" s="13"/>
      <c r="W736" s="13">
        <v>0.48</v>
      </c>
      <c r="X736" s="13">
        <v>1</v>
      </c>
      <c r="Y736" s="13">
        <v>0.48</v>
      </c>
      <c r="Z736" s="13">
        <v>27.05</v>
      </c>
      <c r="AA736" s="13">
        <v>1</v>
      </c>
      <c r="AB736" s="13">
        <v>27.05</v>
      </c>
    </row>
    <row r="737" spans="1:88" ht="13" x14ac:dyDescent="0.3">
      <c r="A737" s="13">
        <v>50</v>
      </c>
      <c r="B737" s="13">
        <v>0</v>
      </c>
      <c r="C737" s="13">
        <v>0</v>
      </c>
      <c r="D737" s="13">
        <v>1</v>
      </c>
      <c r="E737" s="13">
        <v>205</v>
      </c>
      <c r="F737" s="13">
        <f>ROUND(Source!S722,O737)</f>
        <v>75.12</v>
      </c>
      <c r="G737" s="13" t="s">
        <v>177</v>
      </c>
      <c r="H737" s="13" t="s">
        <v>178</v>
      </c>
      <c r="I737" s="13"/>
      <c r="J737" s="13"/>
      <c r="K737" s="13">
        <v>205</v>
      </c>
      <c r="L737" s="13">
        <v>14</v>
      </c>
      <c r="M737" s="13">
        <v>3</v>
      </c>
      <c r="N737" s="13" t="s">
        <v>3</v>
      </c>
      <c r="O737" s="13">
        <v>2</v>
      </c>
      <c r="P737" s="13">
        <f>ROUND(Source!DK722,O737)</f>
        <v>4233.01</v>
      </c>
      <c r="Q737" s="13"/>
      <c r="R737" s="13"/>
      <c r="S737" s="13"/>
      <c r="T737" s="13"/>
      <c r="U737" s="13"/>
      <c r="V737" s="13"/>
      <c r="W737" s="13">
        <v>75.12</v>
      </c>
      <c r="X737" s="13">
        <v>1</v>
      </c>
      <c r="Y737" s="13">
        <v>75.12</v>
      </c>
      <c r="Z737" s="13">
        <v>4233.01</v>
      </c>
      <c r="AA737" s="13">
        <v>1</v>
      </c>
      <c r="AB737" s="13">
        <v>4233.01</v>
      </c>
    </row>
    <row r="738" spans="1:88" ht="13" x14ac:dyDescent="0.3">
      <c r="A738" s="13">
        <v>50</v>
      </c>
      <c r="B738" s="13">
        <v>0</v>
      </c>
      <c r="C738" s="13">
        <v>0</v>
      </c>
      <c r="D738" s="13">
        <v>1</v>
      </c>
      <c r="E738" s="13">
        <v>232</v>
      </c>
      <c r="F738" s="13">
        <f>ROUND(Source!BC722,O738)</f>
        <v>0</v>
      </c>
      <c r="G738" s="13" t="s">
        <v>179</v>
      </c>
      <c r="H738" s="13" t="s">
        <v>180</v>
      </c>
      <c r="I738" s="13"/>
      <c r="J738" s="13"/>
      <c r="K738" s="13">
        <v>232</v>
      </c>
      <c r="L738" s="13">
        <v>15</v>
      </c>
      <c r="M738" s="13">
        <v>3</v>
      </c>
      <c r="N738" s="13" t="s">
        <v>3</v>
      </c>
      <c r="O738" s="13">
        <v>2</v>
      </c>
      <c r="P738" s="13">
        <f>ROUND(Source!EU722,O738)</f>
        <v>0</v>
      </c>
      <c r="Q738" s="13"/>
      <c r="R738" s="13"/>
      <c r="S738" s="13"/>
      <c r="T738" s="13"/>
      <c r="U738" s="13"/>
      <c r="V738" s="13"/>
      <c r="W738" s="13">
        <v>0</v>
      </c>
      <c r="X738" s="13">
        <v>1</v>
      </c>
      <c r="Y738" s="13">
        <v>0</v>
      </c>
      <c r="Z738" s="13">
        <v>0</v>
      </c>
      <c r="AA738" s="13">
        <v>1</v>
      </c>
      <c r="AB738" s="13">
        <v>0</v>
      </c>
    </row>
    <row r="739" spans="1:88" ht="13" x14ac:dyDescent="0.3">
      <c r="A739" s="13">
        <v>50</v>
      </c>
      <c r="B739" s="13">
        <v>0</v>
      </c>
      <c r="C739" s="13">
        <v>0</v>
      </c>
      <c r="D739" s="13">
        <v>1</v>
      </c>
      <c r="E739" s="13">
        <v>214</v>
      </c>
      <c r="F739" s="13">
        <f>ROUND(Source!AS722,O739)</f>
        <v>0</v>
      </c>
      <c r="G739" s="13" t="s">
        <v>181</v>
      </c>
      <c r="H739" s="13" t="s">
        <v>182</v>
      </c>
      <c r="I739" s="13"/>
      <c r="J739" s="13"/>
      <c r="K739" s="13">
        <v>214</v>
      </c>
      <c r="L739" s="13">
        <v>16</v>
      </c>
      <c r="M739" s="13">
        <v>3</v>
      </c>
      <c r="N739" s="13" t="s">
        <v>3</v>
      </c>
      <c r="O739" s="13">
        <v>2</v>
      </c>
      <c r="P739" s="13">
        <f>ROUND(Source!EK722,O739)</f>
        <v>0</v>
      </c>
      <c r="Q739" s="13"/>
      <c r="R739" s="13"/>
      <c r="S739" s="13"/>
      <c r="T739" s="13"/>
      <c r="U739" s="13"/>
      <c r="V739" s="13"/>
      <c r="W739" s="13">
        <v>0</v>
      </c>
      <c r="X739" s="13">
        <v>1</v>
      </c>
      <c r="Y739" s="13">
        <v>0</v>
      </c>
      <c r="Z739" s="13">
        <v>0</v>
      </c>
      <c r="AA739" s="13">
        <v>1</v>
      </c>
      <c r="AB739" s="13">
        <v>0</v>
      </c>
    </row>
    <row r="740" spans="1:88" ht="13" x14ac:dyDescent="0.3">
      <c r="A740" s="13">
        <v>50</v>
      </c>
      <c r="B740" s="13">
        <v>0</v>
      </c>
      <c r="C740" s="13">
        <v>0</v>
      </c>
      <c r="D740" s="13">
        <v>1</v>
      </c>
      <c r="E740" s="13">
        <v>215</v>
      </c>
      <c r="F740" s="13">
        <f>ROUND(Source!AT722,O740)</f>
        <v>323.5</v>
      </c>
      <c r="G740" s="13" t="s">
        <v>183</v>
      </c>
      <c r="H740" s="13" t="s">
        <v>184</v>
      </c>
      <c r="I740" s="13"/>
      <c r="J740" s="13"/>
      <c r="K740" s="13">
        <v>215</v>
      </c>
      <c r="L740" s="13">
        <v>17</v>
      </c>
      <c r="M740" s="13">
        <v>3</v>
      </c>
      <c r="N740" s="13" t="s">
        <v>3</v>
      </c>
      <c r="O740" s="13">
        <v>2</v>
      </c>
      <c r="P740" s="13">
        <f>ROUND(Source!EL722,O740)</f>
        <v>11013.41</v>
      </c>
      <c r="Q740" s="13"/>
      <c r="R740" s="13"/>
      <c r="S740" s="13"/>
      <c r="T740" s="13"/>
      <c r="U740" s="13"/>
      <c r="V740" s="13"/>
      <c r="W740" s="13">
        <v>323.5</v>
      </c>
      <c r="X740" s="13">
        <v>1</v>
      </c>
      <c r="Y740" s="13">
        <v>323.5</v>
      </c>
      <c r="Z740" s="13">
        <v>11013.41</v>
      </c>
      <c r="AA740" s="13">
        <v>1</v>
      </c>
      <c r="AB740" s="13">
        <v>11013.41</v>
      </c>
    </row>
    <row r="741" spans="1:88" ht="13" x14ac:dyDescent="0.3">
      <c r="A741" s="13">
        <v>50</v>
      </c>
      <c r="B741" s="13">
        <v>0</v>
      </c>
      <c r="C741" s="13">
        <v>0</v>
      </c>
      <c r="D741" s="13">
        <v>1</v>
      </c>
      <c r="E741" s="13">
        <v>217</v>
      </c>
      <c r="F741" s="13">
        <f>ROUND(Source!AU722,O741)</f>
        <v>0</v>
      </c>
      <c r="G741" s="13" t="s">
        <v>185</v>
      </c>
      <c r="H741" s="13" t="s">
        <v>186</v>
      </c>
      <c r="I741" s="13"/>
      <c r="J741" s="13"/>
      <c r="K741" s="13">
        <v>217</v>
      </c>
      <c r="L741" s="13">
        <v>18</v>
      </c>
      <c r="M741" s="13">
        <v>3</v>
      </c>
      <c r="N741" s="13" t="s">
        <v>3</v>
      </c>
      <c r="O741" s="13">
        <v>2</v>
      </c>
      <c r="P741" s="13">
        <f>ROUND(Source!EM722,O741)</f>
        <v>0</v>
      </c>
      <c r="Q741" s="13"/>
      <c r="R741" s="13"/>
      <c r="S741" s="13"/>
      <c r="T741" s="13"/>
      <c r="U741" s="13"/>
      <c r="V741" s="13"/>
      <c r="W741" s="13">
        <v>0</v>
      </c>
      <c r="X741" s="13">
        <v>1</v>
      </c>
      <c r="Y741" s="13">
        <v>0</v>
      </c>
      <c r="Z741" s="13">
        <v>0</v>
      </c>
      <c r="AA741" s="13">
        <v>1</v>
      </c>
      <c r="AB741" s="13">
        <v>0</v>
      </c>
    </row>
    <row r="742" spans="1:88" ht="13" x14ac:dyDescent="0.3">
      <c r="A742" s="13">
        <v>50</v>
      </c>
      <c r="B742" s="13">
        <v>0</v>
      </c>
      <c r="C742" s="13">
        <v>0</v>
      </c>
      <c r="D742" s="13">
        <v>1</v>
      </c>
      <c r="E742" s="13">
        <v>230</v>
      </c>
      <c r="F742" s="13">
        <f>ROUND(Source!BA722,O742)</f>
        <v>0</v>
      </c>
      <c r="G742" s="13" t="s">
        <v>187</v>
      </c>
      <c r="H742" s="13" t="s">
        <v>188</v>
      </c>
      <c r="I742" s="13"/>
      <c r="J742" s="13"/>
      <c r="K742" s="13">
        <v>230</v>
      </c>
      <c r="L742" s="13">
        <v>19</v>
      </c>
      <c r="M742" s="13">
        <v>3</v>
      </c>
      <c r="N742" s="13" t="s">
        <v>3</v>
      </c>
      <c r="O742" s="13">
        <v>2</v>
      </c>
      <c r="P742" s="13">
        <f>ROUND(Source!ES722,O742)</f>
        <v>0</v>
      </c>
      <c r="Q742" s="13"/>
      <c r="R742" s="13"/>
      <c r="S742" s="13"/>
      <c r="T742" s="13"/>
      <c r="U742" s="13"/>
      <c r="V742" s="13"/>
      <c r="W742" s="13">
        <v>0</v>
      </c>
      <c r="X742" s="13">
        <v>1</v>
      </c>
      <c r="Y742" s="13">
        <v>0</v>
      </c>
      <c r="Z742" s="13">
        <v>0</v>
      </c>
      <c r="AA742" s="13">
        <v>1</v>
      </c>
      <c r="AB742" s="13">
        <v>0</v>
      </c>
    </row>
    <row r="743" spans="1:88" ht="13" x14ac:dyDescent="0.3">
      <c r="A743" s="13">
        <v>50</v>
      </c>
      <c r="B743" s="13">
        <v>0</v>
      </c>
      <c r="C743" s="13">
        <v>0</v>
      </c>
      <c r="D743" s="13">
        <v>1</v>
      </c>
      <c r="E743" s="13">
        <v>206</v>
      </c>
      <c r="F743" s="13">
        <f>ROUND(Source!T722,O743)</f>
        <v>0</v>
      </c>
      <c r="G743" s="13" t="s">
        <v>189</v>
      </c>
      <c r="H743" s="13" t="s">
        <v>190</v>
      </c>
      <c r="I743" s="13"/>
      <c r="J743" s="13"/>
      <c r="K743" s="13">
        <v>206</v>
      </c>
      <c r="L743" s="13">
        <v>20</v>
      </c>
      <c r="M743" s="13">
        <v>3</v>
      </c>
      <c r="N743" s="13" t="s">
        <v>3</v>
      </c>
      <c r="O743" s="13">
        <v>2</v>
      </c>
      <c r="P743" s="13">
        <f>ROUND(Source!DL722,O743)</f>
        <v>0</v>
      </c>
      <c r="Q743" s="13"/>
      <c r="R743" s="13"/>
      <c r="S743" s="13"/>
      <c r="T743" s="13"/>
      <c r="U743" s="13"/>
      <c r="V743" s="13"/>
      <c r="W743" s="13">
        <v>0</v>
      </c>
      <c r="X743" s="13">
        <v>1</v>
      </c>
      <c r="Y743" s="13">
        <v>0</v>
      </c>
      <c r="Z743" s="13">
        <v>0</v>
      </c>
      <c r="AA743" s="13">
        <v>1</v>
      </c>
      <c r="AB743" s="13">
        <v>0</v>
      </c>
    </row>
    <row r="744" spans="1:88" ht="13" x14ac:dyDescent="0.3">
      <c r="A744" s="13">
        <v>50</v>
      </c>
      <c r="B744" s="13">
        <v>0</v>
      </c>
      <c r="C744" s="13">
        <v>0</v>
      </c>
      <c r="D744" s="13">
        <v>1</v>
      </c>
      <c r="E744" s="13">
        <v>207</v>
      </c>
      <c r="F744" s="13">
        <f>Source!U722</f>
        <v>6.4704600000000001</v>
      </c>
      <c r="G744" s="13" t="s">
        <v>191</v>
      </c>
      <c r="H744" s="13" t="s">
        <v>192</v>
      </c>
      <c r="I744" s="13"/>
      <c r="J744" s="13"/>
      <c r="K744" s="13">
        <v>207</v>
      </c>
      <c r="L744" s="13">
        <v>21</v>
      </c>
      <c r="M744" s="13">
        <v>3</v>
      </c>
      <c r="N744" s="13" t="s">
        <v>3</v>
      </c>
      <c r="O744" s="13">
        <v>-1</v>
      </c>
      <c r="P744" s="13">
        <f>Source!DM722</f>
        <v>6.4704600000000001</v>
      </c>
      <c r="Q744" s="13"/>
      <c r="R744" s="13"/>
      <c r="S744" s="13"/>
      <c r="T744" s="13"/>
      <c r="U744" s="13"/>
      <c r="V744" s="13"/>
      <c r="W744" s="13">
        <v>6.4704600000000001</v>
      </c>
      <c r="X744" s="13">
        <v>1</v>
      </c>
      <c r="Y744" s="13">
        <v>6.4704600000000001</v>
      </c>
      <c r="Z744" s="13">
        <v>6.4704600000000001</v>
      </c>
      <c r="AA744" s="13">
        <v>1</v>
      </c>
      <c r="AB744" s="13">
        <v>6.4704600000000001</v>
      </c>
    </row>
    <row r="745" spans="1:88" ht="13" x14ac:dyDescent="0.3">
      <c r="A745" s="13">
        <v>50</v>
      </c>
      <c r="B745" s="13">
        <v>0</v>
      </c>
      <c r="C745" s="13">
        <v>0</v>
      </c>
      <c r="D745" s="13">
        <v>1</v>
      </c>
      <c r="E745" s="13">
        <v>208</v>
      </c>
      <c r="F745" s="13">
        <f>Source!V722</f>
        <v>0</v>
      </c>
      <c r="G745" s="13" t="s">
        <v>193</v>
      </c>
      <c r="H745" s="13" t="s">
        <v>194</v>
      </c>
      <c r="I745" s="13"/>
      <c r="J745" s="13"/>
      <c r="K745" s="13">
        <v>208</v>
      </c>
      <c r="L745" s="13">
        <v>22</v>
      </c>
      <c r="M745" s="13">
        <v>3</v>
      </c>
      <c r="N745" s="13" t="s">
        <v>3</v>
      </c>
      <c r="O745" s="13">
        <v>-1</v>
      </c>
      <c r="P745" s="13">
        <f>Source!DN722</f>
        <v>0</v>
      </c>
      <c r="Q745" s="13"/>
      <c r="R745" s="13"/>
      <c r="S745" s="13"/>
      <c r="T745" s="13"/>
      <c r="U745" s="13"/>
      <c r="V745" s="13"/>
      <c r="W745" s="13">
        <v>0</v>
      </c>
      <c r="X745" s="13">
        <v>1</v>
      </c>
      <c r="Y745" s="13">
        <v>0</v>
      </c>
      <c r="Z745" s="13">
        <v>0</v>
      </c>
      <c r="AA745" s="13">
        <v>1</v>
      </c>
      <c r="AB745" s="13">
        <v>0</v>
      </c>
    </row>
    <row r="746" spans="1:88" ht="13" x14ac:dyDescent="0.3">
      <c r="A746" s="13">
        <v>50</v>
      </c>
      <c r="B746" s="13">
        <v>0</v>
      </c>
      <c r="C746" s="13">
        <v>0</v>
      </c>
      <c r="D746" s="13">
        <v>1</v>
      </c>
      <c r="E746" s="13">
        <v>209</v>
      </c>
      <c r="F746" s="13">
        <f>ROUND(Source!W722,O746)</f>
        <v>0</v>
      </c>
      <c r="G746" s="13" t="s">
        <v>195</v>
      </c>
      <c r="H746" s="13" t="s">
        <v>196</v>
      </c>
      <c r="I746" s="13"/>
      <c r="J746" s="13"/>
      <c r="K746" s="13">
        <v>209</v>
      </c>
      <c r="L746" s="13">
        <v>23</v>
      </c>
      <c r="M746" s="13">
        <v>3</v>
      </c>
      <c r="N746" s="13" t="s">
        <v>3</v>
      </c>
      <c r="O746" s="13">
        <v>2</v>
      </c>
      <c r="P746" s="13">
        <f>ROUND(Source!DO722,O746)</f>
        <v>0</v>
      </c>
      <c r="Q746" s="13"/>
      <c r="R746" s="13"/>
      <c r="S746" s="13"/>
      <c r="T746" s="13"/>
      <c r="U746" s="13"/>
      <c r="V746" s="13"/>
      <c r="W746" s="13">
        <v>0</v>
      </c>
      <c r="X746" s="13">
        <v>1</v>
      </c>
      <c r="Y746" s="13">
        <v>0</v>
      </c>
      <c r="Z746" s="13">
        <v>0</v>
      </c>
      <c r="AA746" s="13">
        <v>1</v>
      </c>
      <c r="AB746" s="13">
        <v>0</v>
      </c>
    </row>
    <row r="747" spans="1:88" ht="13" x14ac:dyDescent="0.3">
      <c r="A747" s="13">
        <v>50</v>
      </c>
      <c r="B747" s="13">
        <v>0</v>
      </c>
      <c r="C747" s="13">
        <v>0</v>
      </c>
      <c r="D747" s="13">
        <v>1</v>
      </c>
      <c r="E747" s="13">
        <v>233</v>
      </c>
      <c r="F747" s="13">
        <f>ROUND(Source!BD722,O747)</f>
        <v>0</v>
      </c>
      <c r="G747" s="13" t="s">
        <v>197</v>
      </c>
      <c r="H747" s="13" t="s">
        <v>198</v>
      </c>
      <c r="I747" s="13"/>
      <c r="J747" s="13"/>
      <c r="K747" s="13">
        <v>233</v>
      </c>
      <c r="L747" s="13">
        <v>24</v>
      </c>
      <c r="M747" s="13">
        <v>3</v>
      </c>
      <c r="N747" s="13" t="s">
        <v>3</v>
      </c>
      <c r="O747" s="13">
        <v>2</v>
      </c>
      <c r="P747" s="13">
        <f>ROUND(Source!EV722,O747)</f>
        <v>0</v>
      </c>
      <c r="Q747" s="13"/>
      <c r="R747" s="13"/>
      <c r="S747" s="13"/>
      <c r="T747" s="13"/>
      <c r="U747" s="13"/>
      <c r="V747" s="13"/>
      <c r="W747" s="13">
        <v>0</v>
      </c>
      <c r="X747" s="13">
        <v>1</v>
      </c>
      <c r="Y747" s="13">
        <v>0</v>
      </c>
      <c r="Z747" s="13">
        <v>0</v>
      </c>
      <c r="AA747" s="13">
        <v>1</v>
      </c>
      <c r="AB747" s="13">
        <v>0</v>
      </c>
    </row>
    <row r="748" spans="1:88" ht="13" x14ac:dyDescent="0.3">
      <c r="A748" s="13">
        <v>50</v>
      </c>
      <c r="B748" s="13">
        <v>0</v>
      </c>
      <c r="C748" s="13">
        <v>0</v>
      </c>
      <c r="D748" s="13">
        <v>1</v>
      </c>
      <c r="E748" s="13">
        <v>210</v>
      </c>
      <c r="F748" s="13">
        <f>ROUND(Source!X722,O748)</f>
        <v>68.040000000000006</v>
      </c>
      <c r="G748" s="13" t="s">
        <v>199</v>
      </c>
      <c r="H748" s="13" t="s">
        <v>200</v>
      </c>
      <c r="I748" s="13"/>
      <c r="J748" s="13"/>
      <c r="K748" s="13">
        <v>210</v>
      </c>
      <c r="L748" s="13">
        <v>25</v>
      </c>
      <c r="M748" s="13">
        <v>3</v>
      </c>
      <c r="N748" s="13" t="s">
        <v>3</v>
      </c>
      <c r="O748" s="13">
        <v>2</v>
      </c>
      <c r="P748" s="13">
        <f>ROUND(Source!DP722,O748)</f>
        <v>3834.05</v>
      </c>
      <c r="Q748" s="13"/>
      <c r="R748" s="13"/>
      <c r="S748" s="13"/>
      <c r="T748" s="13"/>
      <c r="U748" s="13"/>
      <c r="V748" s="13"/>
      <c r="W748" s="13">
        <v>68.040000000000006</v>
      </c>
      <c r="X748" s="13">
        <v>1</v>
      </c>
      <c r="Y748" s="13">
        <v>68.040000000000006</v>
      </c>
      <c r="Z748" s="13">
        <v>3834.05</v>
      </c>
      <c r="AA748" s="13">
        <v>1</v>
      </c>
      <c r="AB748" s="13">
        <v>3834.05</v>
      </c>
    </row>
    <row r="749" spans="1:88" ht="13" x14ac:dyDescent="0.3">
      <c r="A749" s="13">
        <v>50</v>
      </c>
      <c r="B749" s="13">
        <v>0</v>
      </c>
      <c r="C749" s="13">
        <v>0</v>
      </c>
      <c r="D749" s="13">
        <v>1</v>
      </c>
      <c r="E749" s="13">
        <v>211</v>
      </c>
      <c r="F749" s="13">
        <f>ROUND(Source!Y722,O749)</f>
        <v>34.78</v>
      </c>
      <c r="G749" s="13" t="s">
        <v>201</v>
      </c>
      <c r="H749" s="13" t="s">
        <v>202</v>
      </c>
      <c r="I749" s="13"/>
      <c r="J749" s="13"/>
      <c r="K749" s="13">
        <v>211</v>
      </c>
      <c r="L749" s="13">
        <v>26</v>
      </c>
      <c r="M749" s="13">
        <v>3</v>
      </c>
      <c r="N749" s="13" t="s">
        <v>3</v>
      </c>
      <c r="O749" s="13">
        <v>2</v>
      </c>
      <c r="P749" s="13">
        <f>ROUND(Source!DQ722,O749)</f>
        <v>1959.63</v>
      </c>
      <c r="Q749" s="13"/>
      <c r="R749" s="13"/>
      <c r="S749" s="13"/>
      <c r="T749" s="13"/>
      <c r="U749" s="13"/>
      <c r="V749" s="13"/>
      <c r="W749" s="13">
        <v>34.78</v>
      </c>
      <c r="X749" s="13">
        <v>1</v>
      </c>
      <c r="Y749" s="13">
        <v>34.78</v>
      </c>
      <c r="Z749" s="13">
        <v>1959.63</v>
      </c>
      <c r="AA749" s="13">
        <v>1</v>
      </c>
      <c r="AB749" s="13">
        <v>1959.63</v>
      </c>
    </row>
    <row r="750" spans="1:88" ht="13" x14ac:dyDescent="0.3">
      <c r="A750" s="13">
        <v>50</v>
      </c>
      <c r="B750" s="13">
        <v>0</v>
      </c>
      <c r="C750" s="13">
        <v>0</v>
      </c>
      <c r="D750" s="13">
        <v>1</v>
      </c>
      <c r="E750" s="13">
        <v>224</v>
      </c>
      <c r="F750" s="13">
        <f>ROUND(Source!AR722,O750)</f>
        <v>29636.9</v>
      </c>
      <c r="G750" s="13" t="s">
        <v>203</v>
      </c>
      <c r="H750" s="13" t="s">
        <v>204</v>
      </c>
      <c r="I750" s="13"/>
      <c r="J750" s="13"/>
      <c r="K750" s="13">
        <v>224</v>
      </c>
      <c r="L750" s="13">
        <v>27</v>
      </c>
      <c r="M750" s="13">
        <v>3</v>
      </c>
      <c r="N750" s="13" t="s">
        <v>3</v>
      </c>
      <c r="O750" s="13">
        <v>2</v>
      </c>
      <c r="P750" s="13">
        <f>ROUND(Source!EJ722,O750)</f>
        <v>232915.85</v>
      </c>
      <c r="Q750" s="13"/>
      <c r="R750" s="13"/>
      <c r="S750" s="13"/>
      <c r="T750" s="13"/>
      <c r="U750" s="13"/>
      <c r="V750" s="13"/>
      <c r="W750" s="13">
        <v>29636.9</v>
      </c>
      <c r="X750" s="13">
        <v>1</v>
      </c>
      <c r="Y750" s="13">
        <v>29636.9</v>
      </c>
      <c r="Z750" s="13">
        <v>232915.85</v>
      </c>
      <c r="AA750" s="13">
        <v>1</v>
      </c>
      <c r="AB750" s="13">
        <v>232915.85</v>
      </c>
    </row>
    <row r="752" spans="1:88" ht="13" x14ac:dyDescent="0.3">
      <c r="A752" s="10">
        <v>4</v>
      </c>
      <c r="B752" s="10">
        <v>1</v>
      </c>
      <c r="C752" s="10"/>
      <c r="D752" s="10">
        <f>ROW(A775)</f>
        <v>775</v>
      </c>
      <c r="E752" s="10"/>
      <c r="F752" s="10" t="s">
        <v>22</v>
      </c>
      <c r="G752" s="10" t="s">
        <v>725</v>
      </c>
      <c r="H752" s="10" t="s">
        <v>3</v>
      </c>
      <c r="I752" s="10">
        <v>0</v>
      </c>
      <c r="J752" s="10"/>
      <c r="K752" s="10">
        <v>0</v>
      </c>
      <c r="L752" s="10"/>
      <c r="M752" s="10" t="s">
        <v>3</v>
      </c>
      <c r="N752" s="10"/>
      <c r="O752" s="10"/>
      <c r="P752" s="10"/>
      <c r="Q752" s="10"/>
      <c r="R752" s="10"/>
      <c r="S752" s="10">
        <v>0</v>
      </c>
      <c r="T752" s="10">
        <v>0</v>
      </c>
      <c r="U752" s="10" t="s">
        <v>3</v>
      </c>
      <c r="V752" s="10">
        <v>2</v>
      </c>
      <c r="W752" s="10"/>
      <c r="X752" s="10"/>
      <c r="Y752" s="10"/>
      <c r="Z752" s="10"/>
      <c r="AA752" s="10"/>
      <c r="AB752" s="10" t="s">
        <v>3</v>
      </c>
      <c r="AC752" s="10" t="s">
        <v>3</v>
      </c>
      <c r="AD752" s="10" t="s">
        <v>3</v>
      </c>
      <c r="AE752" s="10" t="s">
        <v>3</v>
      </c>
      <c r="AF752" s="10" t="s">
        <v>3</v>
      </c>
      <c r="AG752" s="10" t="s">
        <v>3</v>
      </c>
      <c r="AH752" s="10"/>
      <c r="AI752" s="10"/>
      <c r="AJ752" s="10"/>
      <c r="AK752" s="10"/>
      <c r="AL752" s="10"/>
      <c r="AM752" s="10"/>
      <c r="AN752" s="10"/>
      <c r="AO752" s="10"/>
      <c r="AP752" s="10" t="s">
        <v>3</v>
      </c>
      <c r="AQ752" s="10" t="s">
        <v>3</v>
      </c>
      <c r="AR752" s="10" t="s">
        <v>3</v>
      </c>
      <c r="AS752" s="10"/>
      <c r="AT752" s="10"/>
      <c r="AU752" s="10"/>
      <c r="AV752" s="10"/>
      <c r="AW752" s="10"/>
      <c r="AX752" s="10"/>
      <c r="AY752" s="10"/>
      <c r="AZ752" s="10" t="s">
        <v>3</v>
      </c>
      <c r="BA752" s="10"/>
      <c r="BB752" s="10" t="s">
        <v>3</v>
      </c>
      <c r="BC752" s="10" t="s">
        <v>3</v>
      </c>
      <c r="BD752" s="10" t="s">
        <v>3</v>
      </c>
      <c r="BE752" s="10" t="s">
        <v>3</v>
      </c>
      <c r="BF752" s="10" t="s">
        <v>3</v>
      </c>
      <c r="BG752" s="10" t="s">
        <v>3</v>
      </c>
      <c r="BH752" s="10" t="s">
        <v>3</v>
      </c>
      <c r="BI752" s="10" t="s">
        <v>3</v>
      </c>
      <c r="BJ752" s="10" t="s">
        <v>3</v>
      </c>
      <c r="BK752" s="10" t="s">
        <v>3</v>
      </c>
      <c r="BL752" s="10" t="s">
        <v>3</v>
      </c>
      <c r="BM752" s="10" t="s">
        <v>3</v>
      </c>
      <c r="BN752" s="10" t="s">
        <v>3</v>
      </c>
      <c r="BO752" s="10" t="s">
        <v>3</v>
      </c>
      <c r="BP752" s="10" t="s">
        <v>3</v>
      </c>
      <c r="BQ752" s="10"/>
      <c r="BR752" s="10"/>
      <c r="BS752" s="10"/>
      <c r="BT752" s="10"/>
      <c r="BU752" s="10"/>
      <c r="BV752" s="10"/>
      <c r="BW752" s="10"/>
      <c r="BX752" s="10">
        <v>0</v>
      </c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>
        <v>0</v>
      </c>
    </row>
    <row r="754" spans="1:255" ht="13" x14ac:dyDescent="0.3">
      <c r="A754" s="11">
        <v>52</v>
      </c>
      <c r="B754" s="11">
        <f t="shared" ref="B754:G754" si="777">B775</f>
        <v>1</v>
      </c>
      <c r="C754" s="11">
        <f t="shared" si="777"/>
        <v>4</v>
      </c>
      <c r="D754" s="11">
        <f t="shared" si="777"/>
        <v>752</v>
      </c>
      <c r="E754" s="11">
        <f t="shared" si="777"/>
        <v>0</v>
      </c>
      <c r="F754" s="11" t="str">
        <f t="shared" si="777"/>
        <v>Новый раздел</v>
      </c>
      <c r="G754" s="11" t="str">
        <f t="shared" si="777"/>
        <v>ЩМ-П</v>
      </c>
      <c r="H754" s="11"/>
      <c r="I754" s="11"/>
      <c r="J754" s="11"/>
      <c r="K754" s="11"/>
      <c r="L754" s="11"/>
      <c r="M754" s="11"/>
      <c r="N754" s="11"/>
      <c r="O754" s="11">
        <f t="shared" ref="O754:AT754" si="778">O775</f>
        <v>27205.67</v>
      </c>
      <c r="P754" s="11">
        <f t="shared" si="778"/>
        <v>27125.19</v>
      </c>
      <c r="Q754" s="11">
        <f t="shared" si="778"/>
        <v>5.36</v>
      </c>
      <c r="R754" s="11">
        <f t="shared" si="778"/>
        <v>0.48</v>
      </c>
      <c r="S754" s="11">
        <f t="shared" si="778"/>
        <v>75.12</v>
      </c>
      <c r="T754" s="11">
        <f t="shared" si="778"/>
        <v>0</v>
      </c>
      <c r="U754" s="11">
        <f t="shared" si="778"/>
        <v>6.4704600000000001</v>
      </c>
      <c r="V754" s="11">
        <f t="shared" si="778"/>
        <v>0</v>
      </c>
      <c r="W754" s="11">
        <f t="shared" si="778"/>
        <v>0</v>
      </c>
      <c r="X754" s="11">
        <f t="shared" si="778"/>
        <v>68.040000000000006</v>
      </c>
      <c r="Y754" s="11">
        <f t="shared" si="778"/>
        <v>34.78</v>
      </c>
      <c r="Z754" s="11">
        <f t="shared" si="778"/>
        <v>0</v>
      </c>
      <c r="AA754" s="11">
        <f t="shared" si="778"/>
        <v>0</v>
      </c>
      <c r="AB754" s="11">
        <f t="shared" si="778"/>
        <v>27205.67</v>
      </c>
      <c r="AC754" s="11">
        <f t="shared" si="778"/>
        <v>27125.19</v>
      </c>
      <c r="AD754" s="11">
        <f t="shared" si="778"/>
        <v>5.36</v>
      </c>
      <c r="AE754" s="11">
        <f t="shared" si="778"/>
        <v>0.48</v>
      </c>
      <c r="AF754" s="11">
        <f t="shared" si="778"/>
        <v>75.12</v>
      </c>
      <c r="AG754" s="11">
        <f t="shared" si="778"/>
        <v>0</v>
      </c>
      <c r="AH754" s="11">
        <f t="shared" si="778"/>
        <v>6.4704600000000001</v>
      </c>
      <c r="AI754" s="11">
        <f t="shared" si="778"/>
        <v>0</v>
      </c>
      <c r="AJ754" s="11">
        <f t="shared" si="778"/>
        <v>0</v>
      </c>
      <c r="AK754" s="11">
        <f t="shared" si="778"/>
        <v>68.040000000000006</v>
      </c>
      <c r="AL754" s="11">
        <f t="shared" si="778"/>
        <v>34.78</v>
      </c>
      <c r="AM754" s="11">
        <f t="shared" si="778"/>
        <v>0</v>
      </c>
      <c r="AN754" s="11">
        <f t="shared" si="778"/>
        <v>0</v>
      </c>
      <c r="AO754" s="11">
        <f t="shared" si="778"/>
        <v>0</v>
      </c>
      <c r="AP754" s="11">
        <f t="shared" si="778"/>
        <v>26984.99</v>
      </c>
      <c r="AQ754" s="11">
        <f t="shared" si="778"/>
        <v>0</v>
      </c>
      <c r="AR754" s="11">
        <f t="shared" si="778"/>
        <v>27308.49</v>
      </c>
      <c r="AS754" s="11">
        <f t="shared" si="778"/>
        <v>0</v>
      </c>
      <c r="AT754" s="11">
        <f t="shared" si="778"/>
        <v>323.5</v>
      </c>
      <c r="AU754" s="11">
        <f t="shared" ref="AU754:BZ754" si="779">AU775</f>
        <v>0</v>
      </c>
      <c r="AV754" s="11">
        <f t="shared" si="779"/>
        <v>27125.19</v>
      </c>
      <c r="AW754" s="11">
        <f t="shared" si="779"/>
        <v>140.19999999999999</v>
      </c>
      <c r="AX754" s="11">
        <f t="shared" si="779"/>
        <v>0</v>
      </c>
      <c r="AY754" s="11">
        <f t="shared" si="779"/>
        <v>140.19999999999999</v>
      </c>
      <c r="AZ754" s="11">
        <f t="shared" si="779"/>
        <v>26984.99</v>
      </c>
      <c r="BA754" s="11">
        <f t="shared" si="779"/>
        <v>0</v>
      </c>
      <c r="BB754" s="11">
        <f t="shared" si="779"/>
        <v>0</v>
      </c>
      <c r="BC754" s="11">
        <f t="shared" si="779"/>
        <v>0</v>
      </c>
      <c r="BD754" s="11">
        <f t="shared" si="779"/>
        <v>0</v>
      </c>
      <c r="BE754" s="11">
        <f t="shared" si="779"/>
        <v>0</v>
      </c>
      <c r="BF754" s="11">
        <f t="shared" si="779"/>
        <v>0</v>
      </c>
      <c r="BG754" s="11">
        <f t="shared" si="779"/>
        <v>0</v>
      </c>
      <c r="BH754" s="11">
        <f t="shared" si="779"/>
        <v>0</v>
      </c>
      <c r="BI754" s="11">
        <f t="shared" si="779"/>
        <v>0</v>
      </c>
      <c r="BJ754" s="11">
        <f t="shared" si="779"/>
        <v>0</v>
      </c>
      <c r="BK754" s="11">
        <f t="shared" si="779"/>
        <v>0</v>
      </c>
      <c r="BL754" s="11">
        <f t="shared" si="779"/>
        <v>0</v>
      </c>
      <c r="BM754" s="11">
        <f t="shared" si="779"/>
        <v>0</v>
      </c>
      <c r="BN754" s="11">
        <f t="shared" si="779"/>
        <v>0</v>
      </c>
      <c r="BO754" s="11">
        <f t="shared" si="779"/>
        <v>0</v>
      </c>
      <c r="BP754" s="11">
        <f t="shared" si="779"/>
        <v>0</v>
      </c>
      <c r="BQ754" s="11">
        <f t="shared" si="779"/>
        <v>0</v>
      </c>
      <c r="BR754" s="11">
        <f t="shared" si="779"/>
        <v>0</v>
      </c>
      <c r="BS754" s="11">
        <f t="shared" si="779"/>
        <v>0</v>
      </c>
      <c r="BT754" s="11">
        <f t="shared" si="779"/>
        <v>0</v>
      </c>
      <c r="BU754" s="11">
        <f t="shared" si="779"/>
        <v>0</v>
      </c>
      <c r="BV754" s="11">
        <f t="shared" si="779"/>
        <v>0</v>
      </c>
      <c r="BW754" s="11">
        <f t="shared" si="779"/>
        <v>0</v>
      </c>
      <c r="BX754" s="11">
        <f t="shared" si="779"/>
        <v>0</v>
      </c>
      <c r="BY754" s="11">
        <f t="shared" si="779"/>
        <v>26984.99</v>
      </c>
      <c r="BZ754" s="11">
        <f t="shared" si="779"/>
        <v>0</v>
      </c>
      <c r="CA754" s="11">
        <f t="shared" ref="CA754:DF754" si="780">CA775</f>
        <v>27308.49</v>
      </c>
      <c r="CB754" s="11">
        <f t="shared" si="780"/>
        <v>0</v>
      </c>
      <c r="CC754" s="11">
        <f t="shared" si="780"/>
        <v>323.5</v>
      </c>
      <c r="CD754" s="11">
        <f t="shared" si="780"/>
        <v>0</v>
      </c>
      <c r="CE754" s="11">
        <f t="shared" si="780"/>
        <v>27125.19</v>
      </c>
      <c r="CF754" s="11">
        <f t="shared" si="780"/>
        <v>140.19999999999709</v>
      </c>
      <c r="CG754" s="11">
        <f t="shared" si="780"/>
        <v>0</v>
      </c>
      <c r="CH754" s="11">
        <f t="shared" si="780"/>
        <v>140.19999999999709</v>
      </c>
      <c r="CI754" s="11">
        <f t="shared" si="780"/>
        <v>26984.99</v>
      </c>
      <c r="CJ754" s="11">
        <f t="shared" si="780"/>
        <v>0</v>
      </c>
      <c r="CK754" s="11">
        <f t="shared" si="780"/>
        <v>0</v>
      </c>
      <c r="CL754" s="11">
        <f t="shared" si="780"/>
        <v>0</v>
      </c>
      <c r="CM754" s="11">
        <f t="shared" si="780"/>
        <v>0</v>
      </c>
      <c r="CN754" s="11">
        <f t="shared" si="780"/>
        <v>0</v>
      </c>
      <c r="CO754" s="11">
        <f t="shared" si="780"/>
        <v>0</v>
      </c>
      <c r="CP754" s="11">
        <f t="shared" si="780"/>
        <v>0</v>
      </c>
      <c r="CQ754" s="11">
        <f t="shared" si="780"/>
        <v>0</v>
      </c>
      <c r="CR754" s="11">
        <f t="shared" si="780"/>
        <v>0</v>
      </c>
      <c r="CS754" s="11">
        <f t="shared" si="780"/>
        <v>0</v>
      </c>
      <c r="CT754" s="11">
        <f t="shared" si="780"/>
        <v>0</v>
      </c>
      <c r="CU754" s="11">
        <f t="shared" si="780"/>
        <v>0</v>
      </c>
      <c r="CV754" s="11">
        <f t="shared" si="780"/>
        <v>0</v>
      </c>
      <c r="CW754" s="11">
        <f t="shared" si="780"/>
        <v>0</v>
      </c>
      <c r="CX754" s="11">
        <f t="shared" si="780"/>
        <v>0</v>
      </c>
      <c r="CY754" s="11">
        <f t="shared" si="780"/>
        <v>0</v>
      </c>
      <c r="CZ754" s="11">
        <f t="shared" si="780"/>
        <v>0</v>
      </c>
      <c r="DA754" s="11">
        <f t="shared" si="780"/>
        <v>0</v>
      </c>
      <c r="DB754" s="11">
        <f t="shared" si="780"/>
        <v>0</v>
      </c>
      <c r="DC754" s="11">
        <f t="shared" si="780"/>
        <v>0</v>
      </c>
      <c r="DD754" s="11">
        <f t="shared" si="780"/>
        <v>0</v>
      </c>
      <c r="DE754" s="11">
        <f t="shared" si="780"/>
        <v>0</v>
      </c>
      <c r="DF754" s="11">
        <f t="shared" si="780"/>
        <v>0</v>
      </c>
      <c r="DG754" s="12">
        <f t="shared" ref="DG754:EL754" si="781">DG775</f>
        <v>209496.1</v>
      </c>
      <c r="DH754" s="12">
        <f t="shared" si="781"/>
        <v>205181.3</v>
      </c>
      <c r="DI754" s="12">
        <f t="shared" si="781"/>
        <v>81.790000000000006</v>
      </c>
      <c r="DJ754" s="12">
        <f t="shared" si="781"/>
        <v>27.05</v>
      </c>
      <c r="DK754" s="12">
        <f t="shared" si="781"/>
        <v>4233.01</v>
      </c>
      <c r="DL754" s="12">
        <f t="shared" si="781"/>
        <v>0</v>
      </c>
      <c r="DM754" s="12">
        <f t="shared" si="781"/>
        <v>6.4704600000000001</v>
      </c>
      <c r="DN754" s="12">
        <f t="shared" si="781"/>
        <v>0</v>
      </c>
      <c r="DO754" s="12">
        <f t="shared" si="781"/>
        <v>0</v>
      </c>
      <c r="DP754" s="12">
        <f t="shared" si="781"/>
        <v>3834.05</v>
      </c>
      <c r="DQ754" s="12">
        <f t="shared" si="781"/>
        <v>1959.63</v>
      </c>
      <c r="DR754" s="12">
        <f t="shared" si="781"/>
        <v>0</v>
      </c>
      <c r="DS754" s="12">
        <f t="shared" si="781"/>
        <v>0</v>
      </c>
      <c r="DT754" s="12">
        <f t="shared" si="781"/>
        <v>209496.1</v>
      </c>
      <c r="DU754" s="12">
        <f t="shared" si="781"/>
        <v>205181.3</v>
      </c>
      <c r="DV754" s="12">
        <f t="shared" si="781"/>
        <v>81.790000000000006</v>
      </c>
      <c r="DW754" s="12">
        <f t="shared" si="781"/>
        <v>27.05</v>
      </c>
      <c r="DX754" s="12">
        <f t="shared" si="781"/>
        <v>4233.01</v>
      </c>
      <c r="DY754" s="12">
        <f t="shared" si="781"/>
        <v>0</v>
      </c>
      <c r="DZ754" s="12">
        <f t="shared" si="781"/>
        <v>6.4704600000000001</v>
      </c>
      <c r="EA754" s="12">
        <f t="shared" si="781"/>
        <v>0</v>
      </c>
      <c r="EB754" s="12">
        <f t="shared" si="781"/>
        <v>0</v>
      </c>
      <c r="EC754" s="12">
        <f t="shared" si="781"/>
        <v>3834.05</v>
      </c>
      <c r="ED754" s="12">
        <f t="shared" si="781"/>
        <v>1959.63</v>
      </c>
      <c r="EE754" s="12">
        <f t="shared" si="781"/>
        <v>0</v>
      </c>
      <c r="EF754" s="12">
        <f t="shared" si="781"/>
        <v>0</v>
      </c>
      <c r="EG754" s="12">
        <f t="shared" si="781"/>
        <v>0</v>
      </c>
      <c r="EH754" s="12">
        <f t="shared" si="781"/>
        <v>204276.37</v>
      </c>
      <c r="EI754" s="12">
        <f t="shared" si="781"/>
        <v>0</v>
      </c>
      <c r="EJ754" s="12">
        <f t="shared" si="781"/>
        <v>215289.78</v>
      </c>
      <c r="EK754" s="12">
        <f t="shared" si="781"/>
        <v>0</v>
      </c>
      <c r="EL754" s="12">
        <f t="shared" si="781"/>
        <v>11013.41</v>
      </c>
      <c r="EM754" s="12">
        <f t="shared" ref="EM754:FR754" si="782">EM775</f>
        <v>0</v>
      </c>
      <c r="EN754" s="12">
        <f t="shared" si="782"/>
        <v>205181.3</v>
      </c>
      <c r="EO754" s="12">
        <f t="shared" si="782"/>
        <v>904.93</v>
      </c>
      <c r="EP754" s="12">
        <f t="shared" si="782"/>
        <v>0</v>
      </c>
      <c r="EQ754" s="12">
        <f t="shared" si="782"/>
        <v>904.93</v>
      </c>
      <c r="ER754" s="12">
        <f t="shared" si="782"/>
        <v>204276.37</v>
      </c>
      <c r="ES754" s="12">
        <f t="shared" si="782"/>
        <v>0</v>
      </c>
      <c r="ET754" s="12">
        <f t="shared" si="782"/>
        <v>0</v>
      </c>
      <c r="EU754" s="12">
        <f t="shared" si="782"/>
        <v>0</v>
      </c>
      <c r="EV754" s="12">
        <f t="shared" si="782"/>
        <v>0</v>
      </c>
      <c r="EW754" s="12">
        <f t="shared" si="782"/>
        <v>0</v>
      </c>
      <c r="EX754" s="12">
        <f t="shared" si="782"/>
        <v>0</v>
      </c>
      <c r="EY754" s="12">
        <f t="shared" si="782"/>
        <v>0</v>
      </c>
      <c r="EZ754" s="12">
        <f t="shared" si="782"/>
        <v>0</v>
      </c>
      <c r="FA754" s="12">
        <f t="shared" si="782"/>
        <v>0</v>
      </c>
      <c r="FB754" s="12">
        <f t="shared" si="782"/>
        <v>0</v>
      </c>
      <c r="FC754" s="12">
        <f t="shared" si="782"/>
        <v>0</v>
      </c>
      <c r="FD754" s="12">
        <f t="shared" si="782"/>
        <v>0</v>
      </c>
      <c r="FE754" s="12">
        <f t="shared" si="782"/>
        <v>0</v>
      </c>
      <c r="FF754" s="12">
        <f t="shared" si="782"/>
        <v>0</v>
      </c>
      <c r="FG754" s="12">
        <f t="shared" si="782"/>
        <v>0</v>
      </c>
      <c r="FH754" s="12">
        <f t="shared" si="782"/>
        <v>0</v>
      </c>
      <c r="FI754" s="12">
        <f t="shared" si="782"/>
        <v>0</v>
      </c>
      <c r="FJ754" s="12">
        <f t="shared" si="782"/>
        <v>0</v>
      </c>
      <c r="FK754" s="12">
        <f t="shared" si="782"/>
        <v>0</v>
      </c>
      <c r="FL754" s="12">
        <f t="shared" si="782"/>
        <v>0</v>
      </c>
      <c r="FM754" s="12">
        <f t="shared" si="782"/>
        <v>0</v>
      </c>
      <c r="FN754" s="12">
        <f t="shared" si="782"/>
        <v>0</v>
      </c>
      <c r="FO754" s="12">
        <f t="shared" si="782"/>
        <v>0</v>
      </c>
      <c r="FP754" s="12">
        <f t="shared" si="782"/>
        <v>0</v>
      </c>
      <c r="FQ754" s="12">
        <f t="shared" si="782"/>
        <v>204276.37</v>
      </c>
      <c r="FR754" s="12">
        <f t="shared" si="782"/>
        <v>0</v>
      </c>
      <c r="FS754" s="12">
        <f t="shared" ref="FS754:GX754" si="783">FS775</f>
        <v>215289.78</v>
      </c>
      <c r="FT754" s="12">
        <f t="shared" si="783"/>
        <v>0</v>
      </c>
      <c r="FU754" s="12">
        <f t="shared" si="783"/>
        <v>11013.41</v>
      </c>
      <c r="FV754" s="12">
        <f t="shared" si="783"/>
        <v>0</v>
      </c>
      <c r="FW754" s="12">
        <f t="shared" si="783"/>
        <v>205181.3</v>
      </c>
      <c r="FX754" s="12">
        <f t="shared" si="783"/>
        <v>904.92999999999302</v>
      </c>
      <c r="FY754" s="12">
        <f t="shared" si="783"/>
        <v>0</v>
      </c>
      <c r="FZ754" s="12">
        <f t="shared" si="783"/>
        <v>904.92999999999302</v>
      </c>
      <c r="GA754" s="12">
        <f t="shared" si="783"/>
        <v>204276.37</v>
      </c>
      <c r="GB754" s="12">
        <f t="shared" si="783"/>
        <v>0</v>
      </c>
      <c r="GC754" s="12">
        <f t="shared" si="783"/>
        <v>0</v>
      </c>
      <c r="GD754" s="12">
        <f t="shared" si="783"/>
        <v>0</v>
      </c>
      <c r="GE754" s="12">
        <f t="shared" si="783"/>
        <v>0</v>
      </c>
      <c r="GF754" s="12">
        <f t="shared" si="783"/>
        <v>0</v>
      </c>
      <c r="GG754" s="12">
        <f t="shared" si="783"/>
        <v>0</v>
      </c>
      <c r="GH754" s="12">
        <f t="shared" si="783"/>
        <v>0</v>
      </c>
      <c r="GI754" s="12">
        <f t="shared" si="783"/>
        <v>0</v>
      </c>
      <c r="GJ754" s="12">
        <f t="shared" si="783"/>
        <v>0</v>
      </c>
      <c r="GK754" s="12">
        <f t="shared" si="783"/>
        <v>0</v>
      </c>
      <c r="GL754" s="12">
        <f t="shared" si="783"/>
        <v>0</v>
      </c>
      <c r="GM754" s="12">
        <f t="shared" si="783"/>
        <v>0</v>
      </c>
      <c r="GN754" s="12">
        <f t="shared" si="783"/>
        <v>0</v>
      </c>
      <c r="GO754" s="12">
        <f t="shared" si="783"/>
        <v>0</v>
      </c>
      <c r="GP754" s="12">
        <f t="shared" si="783"/>
        <v>0</v>
      </c>
      <c r="GQ754" s="12">
        <f t="shared" si="783"/>
        <v>0</v>
      </c>
      <c r="GR754" s="12">
        <f t="shared" si="783"/>
        <v>0</v>
      </c>
      <c r="GS754" s="12">
        <f t="shared" si="783"/>
        <v>0</v>
      </c>
      <c r="GT754" s="12">
        <f t="shared" si="783"/>
        <v>0</v>
      </c>
      <c r="GU754" s="12">
        <f t="shared" si="783"/>
        <v>0</v>
      </c>
      <c r="GV754" s="12">
        <f t="shared" si="783"/>
        <v>0</v>
      </c>
      <c r="GW754" s="12">
        <f t="shared" si="783"/>
        <v>0</v>
      </c>
      <c r="GX754" s="12">
        <f t="shared" si="783"/>
        <v>0</v>
      </c>
    </row>
    <row r="756" spans="1:255" x14ac:dyDescent="0.25">
      <c r="A756" s="2">
        <v>17</v>
      </c>
      <c r="B756" s="2">
        <v>1</v>
      </c>
      <c r="C756" s="2">
        <f>ROW(SmtRes!A835)</f>
        <v>835</v>
      </c>
      <c r="D756" s="2">
        <f>ROW(EtalonRes!A1048)</f>
        <v>1048</v>
      </c>
      <c r="E756" s="2" t="s">
        <v>726</v>
      </c>
      <c r="F756" s="2" t="s">
        <v>406</v>
      </c>
      <c r="G756" s="2" t="s">
        <v>407</v>
      </c>
      <c r="H756" s="2" t="s">
        <v>27</v>
      </c>
      <c r="I756" s="2">
        <v>1</v>
      </c>
      <c r="J756" s="2">
        <v>0</v>
      </c>
      <c r="K756" s="2">
        <v>1</v>
      </c>
      <c r="L756" s="2"/>
      <c r="M756" s="2"/>
      <c r="N756" s="2"/>
      <c r="O756" s="2">
        <f t="shared" ref="O756:O773" si="784">ROUND(CP756,2)</f>
        <v>169.84</v>
      </c>
      <c r="P756" s="2">
        <f t="shared" ref="P756:P773" si="785">ROUND((ROUND((AC756*AW756*I756),2)*BC756),2)</f>
        <v>89.36</v>
      </c>
      <c r="Q756" s="2">
        <f>(ROUND((ROUND((((ET756*1.2))*AV756*I756),2)*BB756),2)+ROUND((ROUND(((AE756-((EU756*1.2)))*AV756*I756),2)*BS756),2))</f>
        <v>5.36</v>
      </c>
      <c r="R756" s="2">
        <f>(ROUND((ROUND((((EU756*1.2))*AV756*I756),2)*BS756),2)+ROUND((ROUND(((AE756-((EU756*1.2)))*AV756*I756),2)*BS756),2))</f>
        <v>0.48</v>
      </c>
      <c r="S756" s="2">
        <f t="shared" ref="S756:S773" si="786">ROUND((ROUND((AF756*AV756*I756),2)*BA756),2)</f>
        <v>75.12</v>
      </c>
      <c r="T756" s="2">
        <f t="shared" ref="T756:T773" si="787">ROUND(CU756*I756,2)</f>
        <v>0</v>
      </c>
      <c r="U756" s="2">
        <f t="shared" ref="U756:U773" si="788">CV756*I756</f>
        <v>6.4704600000000001</v>
      </c>
      <c r="V756" s="2">
        <f t="shared" ref="V756:V773" si="789">CW756*I756</f>
        <v>0</v>
      </c>
      <c r="W756" s="2">
        <f t="shared" ref="W756:W773" si="790">ROUND(CX756*I756,2)</f>
        <v>0</v>
      </c>
      <c r="X756" s="2">
        <f>(ROUND((((S756+ROUND((ROUND((((EU756*1.2))*AV756*I756),2)*BS756),2))*AT756)/100),2)+ROUND(((ROUND((ROUND(((AE756-((EU756*1.2)))*AV756*I756),2)*BS756),2)*AT756)/100),2))</f>
        <v>68.040000000000006</v>
      </c>
      <c r="Y756" s="2">
        <f>(ROUND((((S756+ROUND((ROUND((((EU756*1.2))*AV756*I756),2)*BS756),2))*AU756)/100),2)+ROUND(((ROUND((ROUND(((AE756-((EU756*1.2)))*AV756*I756),2)*BS756),2)*AU756)/100),2))</f>
        <v>34.78</v>
      </c>
      <c r="Z756" s="2"/>
      <c r="AA756" s="2">
        <v>55944368</v>
      </c>
      <c r="AB756" s="2">
        <f t="shared" ref="AB756:AB773" si="791">ROUND((AC756+AD756+AF756),6)</f>
        <v>166.232</v>
      </c>
      <c r="AC756" s="2">
        <f>ROUND(((ES756*1)),6)</f>
        <v>89.36</v>
      </c>
      <c r="AD756" s="2">
        <f>ROUND(((((ET756*1.2))-((EU756*1.2)))+AE756),6)</f>
        <v>5.1239999999999997</v>
      </c>
      <c r="AE756" s="2">
        <f t="shared" ref="AE756:AF759" si="792">ROUND(((EU756*1.2)),6)</f>
        <v>0.45600000000000002</v>
      </c>
      <c r="AF756" s="2">
        <f t="shared" si="792"/>
        <v>71.748000000000005</v>
      </c>
      <c r="AG756" s="2">
        <f t="shared" ref="AG756:AG773" si="793">ROUND((AP756),6)</f>
        <v>0</v>
      </c>
      <c r="AH756" s="2">
        <f t="shared" ref="AH756:AI759" si="794">((EW756*1.2))</f>
        <v>6.1800000000000006</v>
      </c>
      <c r="AI756" s="2">
        <f t="shared" si="794"/>
        <v>0</v>
      </c>
      <c r="AJ756" s="2">
        <f t="shared" ref="AJ756:AJ773" si="795">(AS756)</f>
        <v>0</v>
      </c>
      <c r="AK756" s="2">
        <v>153.41999999999999</v>
      </c>
      <c r="AL756" s="2">
        <v>89.36</v>
      </c>
      <c r="AM756" s="2">
        <v>4.2699999999999996</v>
      </c>
      <c r="AN756" s="2">
        <v>0.38</v>
      </c>
      <c r="AO756" s="2">
        <v>59.79</v>
      </c>
      <c r="AP756" s="2">
        <v>0</v>
      </c>
      <c r="AQ756" s="2">
        <v>5.15</v>
      </c>
      <c r="AR756" s="2">
        <v>0</v>
      </c>
      <c r="AS756" s="2">
        <v>0</v>
      </c>
      <c r="AT756" s="2">
        <v>90</v>
      </c>
      <c r="AU756" s="2">
        <v>46</v>
      </c>
      <c r="AV756" s="2">
        <v>1.0469999999999999</v>
      </c>
      <c r="AW756" s="2">
        <v>1</v>
      </c>
      <c r="AX756" s="2"/>
      <c r="AY756" s="2"/>
      <c r="AZ756" s="2">
        <v>1</v>
      </c>
      <c r="BA756" s="2">
        <v>1</v>
      </c>
      <c r="BB756" s="2">
        <v>1</v>
      </c>
      <c r="BC756" s="2">
        <v>1</v>
      </c>
      <c r="BD756" s="2" t="s">
        <v>3</v>
      </c>
      <c r="BE756" s="2" t="s">
        <v>3</v>
      </c>
      <c r="BF756" s="2" t="s">
        <v>3</v>
      </c>
      <c r="BG756" s="2" t="s">
        <v>3</v>
      </c>
      <c r="BH756" s="2">
        <v>0</v>
      </c>
      <c r="BI756" s="2">
        <v>2</v>
      </c>
      <c r="BJ756" s="2" t="s">
        <v>408</v>
      </c>
      <c r="BK756" s="2"/>
      <c r="BL756" s="2"/>
      <c r="BM756" s="2">
        <v>72</v>
      </c>
      <c r="BN756" s="2">
        <v>0</v>
      </c>
      <c r="BO756" s="2" t="s">
        <v>406</v>
      </c>
      <c r="BP756" s="2">
        <v>1</v>
      </c>
      <c r="BQ756" s="2">
        <v>40</v>
      </c>
      <c r="BR756" s="2">
        <v>0</v>
      </c>
      <c r="BS756" s="2">
        <v>1</v>
      </c>
      <c r="BT756" s="2">
        <v>1</v>
      </c>
      <c r="BU756" s="2">
        <v>1</v>
      </c>
      <c r="BV756" s="2">
        <v>1</v>
      </c>
      <c r="BW756" s="2">
        <v>1</v>
      </c>
      <c r="BX756" s="2">
        <v>1</v>
      </c>
      <c r="BY756" s="2" t="s">
        <v>3</v>
      </c>
      <c r="BZ756" s="2">
        <v>90</v>
      </c>
      <c r="CA756" s="2">
        <v>46</v>
      </c>
      <c r="CB756" s="2" t="s">
        <v>3</v>
      </c>
      <c r="CC756" s="2"/>
      <c r="CD756" s="2"/>
      <c r="CE756" s="2">
        <v>1566</v>
      </c>
      <c r="CF756" s="2">
        <v>0</v>
      </c>
      <c r="CG756" s="2">
        <v>0</v>
      </c>
      <c r="CH756" s="2"/>
      <c r="CI756" s="2"/>
      <c r="CJ756" s="2"/>
      <c r="CK756" s="2"/>
      <c r="CL756" s="2"/>
      <c r="CM756" s="2">
        <v>0</v>
      </c>
      <c r="CN756" s="2" t="s">
        <v>1356</v>
      </c>
      <c r="CO756" s="2">
        <v>0</v>
      </c>
      <c r="CP756" s="2">
        <f t="shared" ref="CP756:CP773" si="796">(P756+Q756+S756)</f>
        <v>169.84</v>
      </c>
      <c r="CQ756" s="2">
        <f t="shared" ref="CQ756:CQ773" si="797">ROUND((ROUND((AC756*AW756*1),2)*BC756),2)</f>
        <v>89.36</v>
      </c>
      <c r="CR756" s="2">
        <f>(ROUND((ROUND((((ET756*1.2))*AV756*1),2)*BB756),2)+ROUND((ROUND(((AE756-((EU756*1.2)))*AV756*1),2)*BS756),2))</f>
        <v>5.36</v>
      </c>
      <c r="CS756" s="2">
        <f>(ROUND((ROUND((((EU756*1.2))*AV756*1),2)*BS756),2)+ROUND((ROUND(((AE756-((EU756*1.2)))*AV756*1),2)*BS756),2))</f>
        <v>0.48</v>
      </c>
      <c r="CT756" s="2">
        <f t="shared" ref="CT756:CT773" si="798">ROUND((ROUND((AF756*AV756*1),2)*BA756),2)</f>
        <v>75.12</v>
      </c>
      <c r="CU756" s="2">
        <f t="shared" ref="CU756:CU773" si="799">AG756</f>
        <v>0</v>
      </c>
      <c r="CV756" s="2">
        <f t="shared" ref="CV756:CV773" si="800">(AH756*AV756)</f>
        <v>6.4704600000000001</v>
      </c>
      <c r="CW756" s="2">
        <f t="shared" ref="CW756:CW773" si="801">AI756</f>
        <v>0</v>
      </c>
      <c r="CX756" s="2">
        <f t="shared" ref="CX756:CX773" si="802">AJ756</f>
        <v>0</v>
      </c>
      <c r="CY756" s="2">
        <f>(ROUND((((S756+ROUND((ROUND((((EU756*1.2))*AV756*1),2)*BS756),2))*AT756)/100),2)+ROUND(((ROUND((ROUND(((AE756-((EU756*1.2)))*AV756*1),2)*BS756),2)*AT756)/100),2))</f>
        <v>68.040000000000006</v>
      </c>
      <c r="CZ756" s="2">
        <f>(ROUND((((S756+ROUND((ROUND((((EU756*1.2))*AV756*1),2)*BS756),2))*AU756)/100),2)+ROUND(((ROUND((ROUND(((AE756-((EU756*1.2)))*AV756*1),2)*BS756),2)*AU756)/100),2))</f>
        <v>34.78</v>
      </c>
      <c r="DA756" s="2"/>
      <c r="DB756" s="2">
        <v>201</v>
      </c>
      <c r="DC756" s="2" t="s">
        <v>3</v>
      </c>
      <c r="DD756" s="2" t="s">
        <v>82</v>
      </c>
      <c r="DE756" s="2" t="s">
        <v>83</v>
      </c>
      <c r="DF756" s="2" t="s">
        <v>83</v>
      </c>
      <c r="DG756" s="2" t="s">
        <v>83</v>
      </c>
      <c r="DH756" s="2" t="s">
        <v>3</v>
      </c>
      <c r="DI756" s="2" t="s">
        <v>83</v>
      </c>
      <c r="DJ756" s="2" t="s">
        <v>83</v>
      </c>
      <c r="DK756" s="2" t="s">
        <v>3</v>
      </c>
      <c r="DL756" s="2" t="s">
        <v>3</v>
      </c>
      <c r="DM756" s="2" t="s">
        <v>3</v>
      </c>
      <c r="DN756" s="2">
        <v>0</v>
      </c>
      <c r="DO756" s="2">
        <v>0</v>
      </c>
      <c r="DP756" s="2">
        <v>1</v>
      </c>
      <c r="DQ756" s="2">
        <v>1</v>
      </c>
      <c r="DR756" s="2"/>
      <c r="DS756" s="2"/>
      <c r="DT756" s="2"/>
      <c r="DU756" s="2">
        <v>1013</v>
      </c>
      <c r="DV756" s="2" t="s">
        <v>27</v>
      </c>
      <c r="DW756" s="2" t="s">
        <v>27</v>
      </c>
      <c r="DX756" s="2">
        <v>1</v>
      </c>
      <c r="DY756" s="2"/>
      <c r="DZ756" s="2" t="s">
        <v>3</v>
      </c>
      <c r="EA756" s="2" t="s">
        <v>3</v>
      </c>
      <c r="EB756" s="2" t="s">
        <v>3</v>
      </c>
      <c r="EC756" s="2" t="s">
        <v>3</v>
      </c>
      <c r="ED756" s="2"/>
      <c r="EE756" s="2">
        <v>55393976</v>
      </c>
      <c r="EF756" s="2">
        <v>40</v>
      </c>
      <c r="EG756" s="2" t="s">
        <v>31</v>
      </c>
      <c r="EH756" s="2">
        <v>0</v>
      </c>
      <c r="EI756" s="2" t="s">
        <v>3</v>
      </c>
      <c r="EJ756" s="2">
        <v>2</v>
      </c>
      <c r="EK756" s="2">
        <v>72</v>
      </c>
      <c r="EL756" s="2" t="s">
        <v>32</v>
      </c>
      <c r="EM756" s="2" t="s">
        <v>33</v>
      </c>
      <c r="EN756" s="2"/>
      <c r="EO756" s="2" t="s">
        <v>87</v>
      </c>
      <c r="EP756" s="2"/>
      <c r="EQ756" s="2">
        <v>0</v>
      </c>
      <c r="ER756" s="2">
        <v>153.41999999999999</v>
      </c>
      <c r="ES756" s="2">
        <v>89.36</v>
      </c>
      <c r="ET756" s="2">
        <v>4.2699999999999996</v>
      </c>
      <c r="EU756" s="2">
        <v>0.38</v>
      </c>
      <c r="EV756" s="2">
        <v>59.79</v>
      </c>
      <c r="EW756" s="2">
        <v>5.15</v>
      </c>
      <c r="EX756" s="2">
        <v>0</v>
      </c>
      <c r="EY756" s="2">
        <v>0</v>
      </c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>
        <v>0</v>
      </c>
      <c r="FR756" s="2">
        <v>0</v>
      </c>
      <c r="FS756" s="2">
        <v>0</v>
      </c>
      <c r="FT756" s="2"/>
      <c r="FU756" s="2"/>
      <c r="FV756" s="2"/>
      <c r="FW756" s="2"/>
      <c r="FX756" s="2">
        <v>90</v>
      </c>
      <c r="FY756" s="2">
        <v>46</v>
      </c>
      <c r="FZ756" s="2"/>
      <c r="GA756" s="2" t="s">
        <v>3</v>
      </c>
      <c r="GB756" s="2"/>
      <c r="GC756" s="2"/>
      <c r="GD756" s="2">
        <v>1</v>
      </c>
      <c r="GE756" s="2"/>
      <c r="GF756" s="2">
        <v>69985007</v>
      </c>
      <c r="GG756" s="2">
        <v>2</v>
      </c>
      <c r="GH756" s="2">
        <v>1</v>
      </c>
      <c r="GI756" s="2">
        <v>2</v>
      </c>
      <c r="GJ756" s="2">
        <v>0</v>
      </c>
      <c r="GK756" s="2">
        <v>0</v>
      </c>
      <c r="GL756" s="2">
        <f t="shared" ref="GL756:GL773" si="803">ROUND(IF(AND(BH756=3,BI756=3,FS756&lt;&gt;0),P756,0),2)</f>
        <v>0</v>
      </c>
      <c r="GM756" s="2">
        <f t="shared" ref="GM756:GM773" si="804">ROUND(O756+X756+Y756,2)+GX756</f>
        <v>272.66000000000003</v>
      </c>
      <c r="GN756" s="2">
        <f t="shared" ref="GN756:GN773" si="805">IF(OR(BI756=0,BI756=1),GM756-GX756,0)</f>
        <v>0</v>
      </c>
      <c r="GO756" s="2">
        <f t="shared" ref="GO756:GO773" si="806">IF(BI756=2,GM756-GX756,0)</f>
        <v>272.66000000000003</v>
      </c>
      <c r="GP756" s="2">
        <f t="shared" ref="GP756:GP773" si="807">IF(BI756=4,GM756-GX756,0)</f>
        <v>0</v>
      </c>
      <c r="GQ756" s="2"/>
      <c r="GR756" s="2">
        <v>0</v>
      </c>
      <c r="GS756" s="2">
        <v>3</v>
      </c>
      <c r="GT756" s="2">
        <v>0</v>
      </c>
      <c r="GU756" s="2" t="s">
        <v>3</v>
      </c>
      <c r="GV756" s="2">
        <f t="shared" ref="GV756:GV773" si="808">ROUND((GT756),6)</f>
        <v>0</v>
      </c>
      <c r="GW756" s="2">
        <v>1</v>
      </c>
      <c r="GX756" s="2">
        <f t="shared" ref="GX756:GX773" si="809">ROUND(HC756*I756,2)</f>
        <v>0</v>
      </c>
      <c r="GY756" s="2"/>
      <c r="GZ756" s="2"/>
      <c r="HA756" s="2">
        <v>0</v>
      </c>
      <c r="HB756" s="2">
        <v>0</v>
      </c>
      <c r="HC756" s="2">
        <f t="shared" ref="HC756:HC773" si="810">GV756*GW756</f>
        <v>0</v>
      </c>
      <c r="HD756" s="2"/>
      <c r="HE756" s="2" t="s">
        <v>3</v>
      </c>
      <c r="HF756" s="2" t="s">
        <v>3</v>
      </c>
      <c r="HG756" s="2"/>
      <c r="HH756" s="2"/>
      <c r="HI756" s="2"/>
      <c r="HJ756" s="2"/>
      <c r="HK756" s="2"/>
      <c r="HL756" s="2"/>
      <c r="HM756" s="2" t="s">
        <v>3</v>
      </c>
      <c r="HN756" s="2" t="s">
        <v>3</v>
      </c>
      <c r="HO756" s="2" t="s">
        <v>3</v>
      </c>
      <c r="HP756" s="2" t="s">
        <v>3</v>
      </c>
      <c r="HQ756" s="2" t="s">
        <v>3</v>
      </c>
      <c r="HR756" s="2"/>
      <c r="HS756" s="2">
        <v>0</v>
      </c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>
        <v>0</v>
      </c>
      <c r="IL756" s="2"/>
      <c r="IM756" s="2"/>
      <c r="IN756" s="2"/>
      <c r="IO756" s="2"/>
      <c r="IP756" s="2"/>
      <c r="IQ756" s="2"/>
      <c r="IR756" s="2"/>
      <c r="IS756" s="2"/>
      <c r="IT756" s="2"/>
      <c r="IU756" s="2"/>
    </row>
    <row r="757" spans="1:255" x14ac:dyDescent="0.25">
      <c r="A757" s="3">
        <v>17</v>
      </c>
      <c r="B757" s="3">
        <v>1</v>
      </c>
      <c r="C757" s="3">
        <f>ROW(SmtRes!A846)</f>
        <v>846</v>
      </c>
      <c r="D757" s="3">
        <f>ROW(EtalonRes!A1060)</f>
        <v>1060</v>
      </c>
      <c r="E757" s="3" t="s">
        <v>726</v>
      </c>
      <c r="F757" s="3" t="s">
        <v>406</v>
      </c>
      <c r="G757" s="3" t="s">
        <v>407</v>
      </c>
      <c r="H757" s="3" t="s">
        <v>27</v>
      </c>
      <c r="I757" s="3">
        <v>1</v>
      </c>
      <c r="J757" s="3">
        <v>0</v>
      </c>
      <c r="K757" s="3">
        <v>1</v>
      </c>
      <c r="O757" s="3">
        <f t="shared" si="784"/>
        <v>4716.92</v>
      </c>
      <c r="P757" s="3">
        <f t="shared" si="785"/>
        <v>402.12</v>
      </c>
      <c r="Q757" s="3">
        <f>(ROUND((ROUND((((ET757*1.2))*AV757*I757),2)*BB757),2)+ROUND((ROUND(((AE757-((EU757*1.2)))*AV757*I757),2)*BS757),2))</f>
        <v>81.790000000000006</v>
      </c>
      <c r="R757" s="3">
        <f>(ROUND((ROUND((((EU757*1.2))*AV757*I757),2)*BS757),2)+ROUND((ROUND(((AE757-((EU757*1.2)))*AV757*I757),2)*BS757),2))</f>
        <v>27.05</v>
      </c>
      <c r="S757" s="3">
        <f t="shared" si="786"/>
        <v>4233.01</v>
      </c>
      <c r="T757" s="3">
        <f t="shared" si="787"/>
        <v>0</v>
      </c>
      <c r="U757" s="3">
        <f t="shared" si="788"/>
        <v>6.4704600000000001</v>
      </c>
      <c r="V757" s="3">
        <f t="shared" si="789"/>
        <v>0</v>
      </c>
      <c r="W757" s="3">
        <f t="shared" si="790"/>
        <v>0</v>
      </c>
      <c r="X757" s="3">
        <f>(ROUND((((S757+ROUND((ROUND((((EU757*1.2))*AV757*I757),2)*BS757),2))*AT757)/100),2)+ROUND(((ROUND((ROUND(((AE757-((EU757*1.2)))*AV757*I757),2)*BS757),2)*AT757)/100),2))</f>
        <v>3834.05</v>
      </c>
      <c r="Y757" s="3">
        <f>(ROUND((((S757+ROUND((ROUND((((EU757*1.2))*AV757*I757),2)*BS757),2))*AU757)/100),2)+ROUND(((ROUND((ROUND(((AE757-((EU757*1.2)))*AV757*I757),2)*BS757),2)*AU757)/100),2))</f>
        <v>1959.63</v>
      </c>
      <c r="AA757" s="3">
        <v>55944370</v>
      </c>
      <c r="AB757" s="3">
        <f t="shared" si="791"/>
        <v>166.232</v>
      </c>
      <c r="AC757" s="3">
        <f>ROUND(((ES757*1)),6)</f>
        <v>89.36</v>
      </c>
      <c r="AD757" s="3">
        <f>ROUND(((((ET757*1.2))-((EU757*1.2)))+AE757),6)</f>
        <v>5.1239999999999997</v>
      </c>
      <c r="AE757" s="3">
        <f t="shared" si="792"/>
        <v>0.45600000000000002</v>
      </c>
      <c r="AF757" s="3">
        <f t="shared" si="792"/>
        <v>71.748000000000005</v>
      </c>
      <c r="AG757" s="3">
        <f t="shared" si="793"/>
        <v>0</v>
      </c>
      <c r="AH757" s="3">
        <f t="shared" si="794"/>
        <v>6.1800000000000006</v>
      </c>
      <c r="AI757" s="3">
        <f t="shared" si="794"/>
        <v>0</v>
      </c>
      <c r="AJ757" s="3">
        <f t="shared" si="795"/>
        <v>0</v>
      </c>
      <c r="AK757" s="3">
        <v>153.41999999999999</v>
      </c>
      <c r="AL757" s="3">
        <v>89.36</v>
      </c>
      <c r="AM757" s="3">
        <v>4.2699999999999996</v>
      </c>
      <c r="AN757" s="3">
        <v>0.38</v>
      </c>
      <c r="AO757" s="3">
        <v>59.79</v>
      </c>
      <c r="AP757" s="3">
        <v>0</v>
      </c>
      <c r="AQ757" s="3">
        <v>5.15</v>
      </c>
      <c r="AR757" s="3">
        <v>0</v>
      </c>
      <c r="AS757" s="3">
        <v>0</v>
      </c>
      <c r="AT757" s="3">
        <v>90</v>
      </c>
      <c r="AU757" s="3">
        <v>46</v>
      </c>
      <c r="AV757" s="3">
        <v>1.0469999999999999</v>
      </c>
      <c r="AW757" s="3">
        <v>1</v>
      </c>
      <c r="AZ757" s="3">
        <v>1</v>
      </c>
      <c r="BA757" s="3">
        <v>56.35</v>
      </c>
      <c r="BB757" s="3">
        <v>15.26</v>
      </c>
      <c r="BC757" s="3">
        <v>4.5</v>
      </c>
      <c r="BD757" s="3" t="s">
        <v>3</v>
      </c>
      <c r="BE757" s="3" t="s">
        <v>3</v>
      </c>
      <c r="BF757" s="3" t="s">
        <v>3</v>
      </c>
      <c r="BG757" s="3" t="s">
        <v>3</v>
      </c>
      <c r="BH757" s="3">
        <v>0</v>
      </c>
      <c r="BI757" s="3">
        <v>2</v>
      </c>
      <c r="BJ757" s="3" t="s">
        <v>408</v>
      </c>
      <c r="BM757" s="3">
        <v>72</v>
      </c>
      <c r="BN757" s="3">
        <v>0</v>
      </c>
      <c r="BO757" s="3" t="s">
        <v>406</v>
      </c>
      <c r="BP757" s="3">
        <v>1</v>
      </c>
      <c r="BQ757" s="3">
        <v>40</v>
      </c>
      <c r="BR757" s="3">
        <v>0</v>
      </c>
      <c r="BS757" s="3">
        <v>56.35</v>
      </c>
      <c r="BT757" s="3">
        <v>1</v>
      </c>
      <c r="BU757" s="3">
        <v>1</v>
      </c>
      <c r="BV757" s="3">
        <v>1</v>
      </c>
      <c r="BW757" s="3">
        <v>1</v>
      </c>
      <c r="BX757" s="3">
        <v>1</v>
      </c>
      <c r="BY757" s="3" t="s">
        <v>3</v>
      </c>
      <c r="BZ757" s="3">
        <v>90</v>
      </c>
      <c r="CA757" s="3">
        <v>46</v>
      </c>
      <c r="CB757" s="3" t="s">
        <v>3</v>
      </c>
      <c r="CE757" s="3">
        <v>1566</v>
      </c>
      <c r="CF757" s="3">
        <v>0</v>
      </c>
      <c r="CG757" s="3">
        <v>0</v>
      </c>
      <c r="CM757" s="3">
        <v>0</v>
      </c>
      <c r="CN757" s="3" t="s">
        <v>1356</v>
      </c>
      <c r="CO757" s="3">
        <v>0</v>
      </c>
      <c r="CP757" s="3">
        <f t="shared" si="796"/>
        <v>4716.92</v>
      </c>
      <c r="CQ757" s="3">
        <f t="shared" si="797"/>
        <v>402.12</v>
      </c>
      <c r="CR757" s="3">
        <f>(ROUND((ROUND((((ET757*1.2))*AV757*1),2)*BB757),2)+ROUND((ROUND(((AE757-((EU757*1.2)))*AV757*1),2)*BS757),2))</f>
        <v>81.790000000000006</v>
      </c>
      <c r="CS757" s="3">
        <f>(ROUND((ROUND((((EU757*1.2))*AV757*1),2)*BS757),2)+ROUND((ROUND(((AE757-((EU757*1.2)))*AV757*1),2)*BS757),2))</f>
        <v>27.05</v>
      </c>
      <c r="CT757" s="3">
        <f t="shared" si="798"/>
        <v>4233.01</v>
      </c>
      <c r="CU757" s="3">
        <f t="shared" si="799"/>
        <v>0</v>
      </c>
      <c r="CV757" s="3">
        <f t="shared" si="800"/>
        <v>6.4704600000000001</v>
      </c>
      <c r="CW757" s="3">
        <f t="shared" si="801"/>
        <v>0</v>
      </c>
      <c r="CX757" s="3">
        <f t="shared" si="802"/>
        <v>0</v>
      </c>
      <c r="CY757" s="3">
        <f>(ROUND((((S757+ROUND((ROUND((((EU757*1.2))*AV757*1),2)*BS757),2))*AT757)/100),2)+ROUND(((ROUND((ROUND(((AE757-((EU757*1.2)))*AV757*1),2)*BS757),2)*AT757)/100),2))</f>
        <v>3834.05</v>
      </c>
      <c r="CZ757" s="3">
        <f>(ROUND((((S757+ROUND((ROUND((((EU757*1.2))*AV757*1),2)*BS757),2))*AU757)/100),2)+ROUND(((ROUND((ROUND(((AE757-((EU757*1.2)))*AV757*1),2)*BS757),2)*AU757)/100),2))</f>
        <v>1959.63</v>
      </c>
      <c r="DB757" s="3">
        <v>202</v>
      </c>
      <c r="DC757" s="3" t="s">
        <v>3</v>
      </c>
      <c r="DD757" s="3" t="s">
        <v>82</v>
      </c>
      <c r="DE757" s="3" t="s">
        <v>83</v>
      </c>
      <c r="DF757" s="3" t="s">
        <v>83</v>
      </c>
      <c r="DG757" s="3" t="s">
        <v>83</v>
      </c>
      <c r="DH757" s="3" t="s">
        <v>3</v>
      </c>
      <c r="DI757" s="3" t="s">
        <v>83</v>
      </c>
      <c r="DJ757" s="3" t="s">
        <v>83</v>
      </c>
      <c r="DK757" s="3" t="s">
        <v>3</v>
      </c>
      <c r="DL757" s="3" t="s">
        <v>3</v>
      </c>
      <c r="DM757" s="3" t="s">
        <v>3</v>
      </c>
      <c r="DN757" s="3">
        <v>0</v>
      </c>
      <c r="DO757" s="3">
        <v>0</v>
      </c>
      <c r="DP757" s="3">
        <v>1</v>
      </c>
      <c r="DQ757" s="3">
        <v>1</v>
      </c>
      <c r="DU757" s="3">
        <v>1013</v>
      </c>
      <c r="DV757" s="3" t="s">
        <v>27</v>
      </c>
      <c r="DW757" s="3" t="s">
        <v>27</v>
      </c>
      <c r="DX757" s="3">
        <v>1</v>
      </c>
      <c r="DZ757" s="3" t="s">
        <v>3</v>
      </c>
      <c r="EA757" s="3" t="s">
        <v>3</v>
      </c>
      <c r="EB757" s="3" t="s">
        <v>3</v>
      </c>
      <c r="EC757" s="3" t="s">
        <v>3</v>
      </c>
      <c r="EE757" s="3">
        <v>55393976</v>
      </c>
      <c r="EF757" s="3">
        <v>40</v>
      </c>
      <c r="EG757" s="3" t="s">
        <v>31</v>
      </c>
      <c r="EH757" s="3">
        <v>0</v>
      </c>
      <c r="EI757" s="3" t="s">
        <v>3</v>
      </c>
      <c r="EJ757" s="3">
        <v>2</v>
      </c>
      <c r="EK757" s="3">
        <v>72</v>
      </c>
      <c r="EL757" s="3" t="s">
        <v>32</v>
      </c>
      <c r="EM757" s="3" t="s">
        <v>33</v>
      </c>
      <c r="EO757" s="3" t="s">
        <v>87</v>
      </c>
      <c r="EQ757" s="3">
        <v>0</v>
      </c>
      <c r="ER757" s="3">
        <v>153.41999999999999</v>
      </c>
      <c r="ES757" s="3">
        <v>89.36</v>
      </c>
      <c r="ET757" s="3">
        <v>4.2699999999999996</v>
      </c>
      <c r="EU757" s="3">
        <v>0.38</v>
      </c>
      <c r="EV757" s="3">
        <v>59.79</v>
      </c>
      <c r="EW757" s="3">
        <v>5.15</v>
      </c>
      <c r="EX757" s="3">
        <v>0</v>
      </c>
      <c r="EY757" s="3">
        <v>0</v>
      </c>
      <c r="FQ757" s="3">
        <v>0</v>
      </c>
      <c r="FR757" s="3">
        <v>0</v>
      </c>
      <c r="FS757" s="3">
        <v>0</v>
      </c>
      <c r="FX757" s="3">
        <v>90</v>
      </c>
      <c r="FY757" s="3">
        <v>46</v>
      </c>
      <c r="GA757" s="3" t="s">
        <v>3</v>
      </c>
      <c r="GD757" s="3">
        <v>1</v>
      </c>
      <c r="GF757" s="3">
        <v>69985007</v>
      </c>
      <c r="GG757" s="3">
        <v>2</v>
      </c>
      <c r="GH757" s="3">
        <v>1</v>
      </c>
      <c r="GI757" s="3">
        <v>2</v>
      </c>
      <c r="GJ757" s="3">
        <v>0</v>
      </c>
      <c r="GK757" s="3">
        <v>0</v>
      </c>
      <c r="GL757" s="3">
        <f t="shared" si="803"/>
        <v>0</v>
      </c>
      <c r="GM757" s="3">
        <f t="shared" si="804"/>
        <v>10510.6</v>
      </c>
      <c r="GN757" s="3">
        <f t="shared" si="805"/>
        <v>0</v>
      </c>
      <c r="GO757" s="3">
        <f t="shared" si="806"/>
        <v>10510.6</v>
      </c>
      <c r="GP757" s="3">
        <f t="shared" si="807"/>
        <v>0</v>
      </c>
      <c r="GR757" s="3">
        <v>0</v>
      </c>
      <c r="GS757" s="3">
        <v>3</v>
      </c>
      <c r="GT757" s="3">
        <v>0</v>
      </c>
      <c r="GU757" s="3" t="s">
        <v>3</v>
      </c>
      <c r="GV757" s="3">
        <f t="shared" si="808"/>
        <v>0</v>
      </c>
      <c r="GW757" s="3">
        <v>1</v>
      </c>
      <c r="GX757" s="3">
        <f t="shared" si="809"/>
        <v>0</v>
      </c>
      <c r="HA757" s="3">
        <v>0</v>
      </c>
      <c r="HB757" s="3">
        <v>0</v>
      </c>
      <c r="HC757" s="3">
        <f t="shared" si="810"/>
        <v>0</v>
      </c>
      <c r="HE757" s="3" t="s">
        <v>3</v>
      </c>
      <c r="HF757" s="3" t="s">
        <v>3</v>
      </c>
      <c r="HM757" s="3" t="s">
        <v>3</v>
      </c>
      <c r="HN757" s="3" t="s">
        <v>3</v>
      </c>
      <c r="HO757" s="3" t="s">
        <v>3</v>
      </c>
      <c r="HP757" s="3" t="s">
        <v>3</v>
      </c>
      <c r="HQ757" s="3" t="s">
        <v>3</v>
      </c>
      <c r="HS757" s="3">
        <v>0</v>
      </c>
      <c r="IK757" s="3">
        <v>0</v>
      </c>
    </row>
    <row r="758" spans="1:255" x14ac:dyDescent="0.25">
      <c r="A758" s="2">
        <v>17</v>
      </c>
      <c r="B758" s="2">
        <v>1</v>
      </c>
      <c r="C758" s="2">
        <f>ROW(SmtRes!A854)</f>
        <v>854</v>
      </c>
      <c r="D758" s="2">
        <f>ROW(EtalonRes!A1069)</f>
        <v>1069</v>
      </c>
      <c r="E758" s="2" t="s">
        <v>3</v>
      </c>
      <c r="F758" s="2" t="s">
        <v>146</v>
      </c>
      <c r="G758" s="2" t="s">
        <v>711</v>
      </c>
      <c r="H758" s="2" t="s">
        <v>27</v>
      </c>
      <c r="I758" s="2">
        <v>1</v>
      </c>
      <c r="J758" s="2">
        <v>0</v>
      </c>
      <c r="K758" s="2">
        <v>1</v>
      </c>
      <c r="L758" s="2"/>
      <c r="M758" s="2"/>
      <c r="N758" s="2"/>
      <c r="O758" s="2">
        <f t="shared" si="784"/>
        <v>66.81</v>
      </c>
      <c r="P758" s="2">
        <f t="shared" si="785"/>
        <v>1.89</v>
      </c>
      <c r="Q758" s="2">
        <f>(ROUND((ROUND((((ET758*1.2))*AV758*I758),2)*BB758),2)+ROUND((ROUND(((AE758-((EU758*1.2)))*AV758*I758),2)*BS758),2))</f>
        <v>31.3</v>
      </c>
      <c r="R758" s="2">
        <f>(ROUND((ROUND((((EU758*1.2))*AV758*I758),2)*BS758),2)+ROUND((ROUND(((AE758-((EU758*1.2)))*AV758*I758),2)*BS758),2))</f>
        <v>5.7</v>
      </c>
      <c r="S758" s="2">
        <f t="shared" si="786"/>
        <v>33.619999999999997</v>
      </c>
      <c r="T758" s="2">
        <f t="shared" si="787"/>
        <v>0</v>
      </c>
      <c r="U758" s="2">
        <f t="shared" si="788"/>
        <v>2.5881839999999996</v>
      </c>
      <c r="V758" s="2">
        <f t="shared" si="789"/>
        <v>0</v>
      </c>
      <c r="W758" s="2">
        <f t="shared" si="790"/>
        <v>0</v>
      </c>
      <c r="X758" s="2">
        <f>(ROUND((((S758+ROUND((ROUND((((EU758*1.2))*AV758*I758),2)*BS758),2))*AT758)/100),2)+ROUND(((ROUND((ROUND(((AE758-((EU758*1.2)))*AV758*I758),2)*BS758),2)*AT758)/100),2))</f>
        <v>38.14</v>
      </c>
      <c r="Y758" s="2">
        <f>(ROUND((((S758+ROUND((ROUND((((EU758*1.2))*AV758*I758),2)*BS758),2))*AU758)/100),2)+ROUND(((ROUND((ROUND(((AE758-((EU758*1.2)))*AV758*I758),2)*BS758),2)*AU758)/100),2))</f>
        <v>20.05</v>
      </c>
      <c r="Z758" s="2"/>
      <c r="AA758" s="2">
        <v>-1</v>
      </c>
      <c r="AB758" s="2">
        <f t="shared" si="791"/>
        <v>63.893999999999998</v>
      </c>
      <c r="AC758" s="2">
        <f>ROUND(((ES758*1)),6)</f>
        <v>1.89</v>
      </c>
      <c r="AD758" s="2">
        <f>ROUND(((((ET758*1.2))-((EU758*1.2)))+AE758),6)</f>
        <v>29.891999999999999</v>
      </c>
      <c r="AE758" s="2">
        <f t="shared" si="792"/>
        <v>5.4480000000000004</v>
      </c>
      <c r="AF758" s="2">
        <f t="shared" si="792"/>
        <v>32.112000000000002</v>
      </c>
      <c r="AG758" s="2">
        <f t="shared" si="793"/>
        <v>0</v>
      </c>
      <c r="AH758" s="2">
        <f t="shared" si="794"/>
        <v>2.472</v>
      </c>
      <c r="AI758" s="2">
        <f t="shared" si="794"/>
        <v>0</v>
      </c>
      <c r="AJ758" s="2">
        <f t="shared" si="795"/>
        <v>0</v>
      </c>
      <c r="AK758" s="2">
        <v>53.56</v>
      </c>
      <c r="AL758" s="2">
        <v>1.89</v>
      </c>
      <c r="AM758" s="2">
        <v>24.91</v>
      </c>
      <c r="AN758" s="2">
        <v>4.54</v>
      </c>
      <c r="AO758" s="2">
        <v>26.76</v>
      </c>
      <c r="AP758" s="2">
        <v>0</v>
      </c>
      <c r="AQ758" s="2">
        <v>2.06</v>
      </c>
      <c r="AR758" s="2">
        <v>0</v>
      </c>
      <c r="AS758" s="2">
        <v>0</v>
      </c>
      <c r="AT758" s="2">
        <v>97</v>
      </c>
      <c r="AU758" s="2">
        <v>51</v>
      </c>
      <c r="AV758" s="2">
        <v>1.0469999999999999</v>
      </c>
      <c r="AW758" s="2">
        <v>1</v>
      </c>
      <c r="AX758" s="2"/>
      <c r="AY758" s="2"/>
      <c r="AZ758" s="2">
        <v>1</v>
      </c>
      <c r="BA758" s="2">
        <v>1</v>
      </c>
      <c r="BB758" s="2">
        <v>1</v>
      </c>
      <c r="BC758" s="2">
        <v>1</v>
      </c>
      <c r="BD758" s="2" t="s">
        <v>3</v>
      </c>
      <c r="BE758" s="2" t="s">
        <v>3</v>
      </c>
      <c r="BF758" s="2" t="s">
        <v>3</v>
      </c>
      <c r="BG758" s="2" t="s">
        <v>3</v>
      </c>
      <c r="BH758" s="2">
        <v>0</v>
      </c>
      <c r="BI758" s="2">
        <v>2</v>
      </c>
      <c r="BJ758" s="2" t="s">
        <v>148</v>
      </c>
      <c r="BK758" s="2"/>
      <c r="BL758" s="2"/>
      <c r="BM758" s="2">
        <v>67</v>
      </c>
      <c r="BN758" s="2">
        <v>0</v>
      </c>
      <c r="BO758" s="2" t="s">
        <v>146</v>
      </c>
      <c r="BP758" s="2">
        <v>1</v>
      </c>
      <c r="BQ758" s="2">
        <v>40</v>
      </c>
      <c r="BR758" s="2">
        <v>0</v>
      </c>
      <c r="BS758" s="2">
        <v>1</v>
      </c>
      <c r="BT758" s="2">
        <v>1</v>
      </c>
      <c r="BU758" s="2">
        <v>1</v>
      </c>
      <c r="BV758" s="2">
        <v>1</v>
      </c>
      <c r="BW758" s="2">
        <v>1</v>
      </c>
      <c r="BX758" s="2">
        <v>1</v>
      </c>
      <c r="BY758" s="2" t="s">
        <v>3</v>
      </c>
      <c r="BZ758" s="2">
        <v>97</v>
      </c>
      <c r="CA758" s="2">
        <v>51</v>
      </c>
      <c r="CB758" s="2" t="s">
        <v>3</v>
      </c>
      <c r="CC758" s="2"/>
      <c r="CD758" s="2"/>
      <c r="CE758" s="2">
        <v>1566</v>
      </c>
      <c r="CF758" s="2">
        <v>0</v>
      </c>
      <c r="CG758" s="2">
        <v>0</v>
      </c>
      <c r="CH758" s="2"/>
      <c r="CI758" s="2"/>
      <c r="CJ758" s="2"/>
      <c r="CK758" s="2"/>
      <c r="CL758" s="2"/>
      <c r="CM758" s="2">
        <v>0</v>
      </c>
      <c r="CN758" s="2" t="s">
        <v>1356</v>
      </c>
      <c r="CO758" s="2">
        <v>0</v>
      </c>
      <c r="CP758" s="2">
        <f t="shared" si="796"/>
        <v>66.81</v>
      </c>
      <c r="CQ758" s="2">
        <f t="shared" si="797"/>
        <v>1.89</v>
      </c>
      <c r="CR758" s="2">
        <f>(ROUND((ROUND((((ET758*1.2))*AV758*1),2)*BB758),2)+ROUND((ROUND(((AE758-((EU758*1.2)))*AV758*1),2)*BS758),2))</f>
        <v>31.3</v>
      </c>
      <c r="CS758" s="2">
        <f>(ROUND((ROUND((((EU758*1.2))*AV758*1),2)*BS758),2)+ROUND((ROUND(((AE758-((EU758*1.2)))*AV758*1),2)*BS758),2))</f>
        <v>5.7</v>
      </c>
      <c r="CT758" s="2">
        <f t="shared" si="798"/>
        <v>33.619999999999997</v>
      </c>
      <c r="CU758" s="2">
        <f t="shared" si="799"/>
        <v>0</v>
      </c>
      <c r="CV758" s="2">
        <f t="shared" si="800"/>
        <v>2.5881839999999996</v>
      </c>
      <c r="CW758" s="2">
        <f t="shared" si="801"/>
        <v>0</v>
      </c>
      <c r="CX758" s="2">
        <f t="shared" si="802"/>
        <v>0</v>
      </c>
      <c r="CY758" s="2">
        <f>(ROUND((((S758+ROUND((ROUND((((EU758*1.2))*AV758*1),2)*BS758),2))*AT758)/100),2)+ROUND(((ROUND((ROUND(((AE758-((EU758*1.2)))*AV758*1),2)*BS758),2)*AT758)/100),2))</f>
        <v>38.14</v>
      </c>
      <c r="CZ758" s="2">
        <f>(ROUND((((S758+ROUND((ROUND((((EU758*1.2))*AV758*1),2)*BS758),2))*AU758)/100),2)+ROUND(((ROUND((ROUND(((AE758-((EU758*1.2)))*AV758*1),2)*BS758),2)*AU758)/100),2))</f>
        <v>20.05</v>
      </c>
      <c r="DA758" s="2"/>
      <c r="DB758" s="2">
        <v>203</v>
      </c>
      <c r="DC758" s="2" t="s">
        <v>3</v>
      </c>
      <c r="DD758" s="2" t="s">
        <v>82</v>
      </c>
      <c r="DE758" s="2" t="s">
        <v>83</v>
      </c>
      <c r="DF758" s="2" t="s">
        <v>83</v>
      </c>
      <c r="DG758" s="2" t="s">
        <v>83</v>
      </c>
      <c r="DH758" s="2" t="s">
        <v>3</v>
      </c>
      <c r="DI758" s="2" t="s">
        <v>83</v>
      </c>
      <c r="DJ758" s="2" t="s">
        <v>83</v>
      </c>
      <c r="DK758" s="2" t="s">
        <v>3</v>
      </c>
      <c r="DL758" s="2" t="s">
        <v>3</v>
      </c>
      <c r="DM758" s="2" t="s">
        <v>3</v>
      </c>
      <c r="DN758" s="2">
        <v>0</v>
      </c>
      <c r="DO758" s="2">
        <v>0</v>
      </c>
      <c r="DP758" s="2">
        <v>1</v>
      </c>
      <c r="DQ758" s="2">
        <v>1</v>
      </c>
      <c r="DR758" s="2"/>
      <c r="DS758" s="2"/>
      <c r="DT758" s="2"/>
      <c r="DU758" s="2">
        <v>1013</v>
      </c>
      <c r="DV758" s="2" t="s">
        <v>27</v>
      </c>
      <c r="DW758" s="2" t="s">
        <v>27</v>
      </c>
      <c r="DX758" s="2">
        <v>1</v>
      </c>
      <c r="DY758" s="2"/>
      <c r="DZ758" s="2" t="s">
        <v>3</v>
      </c>
      <c r="EA758" s="2" t="s">
        <v>3</v>
      </c>
      <c r="EB758" s="2" t="s">
        <v>3</v>
      </c>
      <c r="EC758" s="2" t="s">
        <v>3</v>
      </c>
      <c r="ED758" s="2"/>
      <c r="EE758" s="2">
        <v>55393971</v>
      </c>
      <c r="EF758" s="2">
        <v>40</v>
      </c>
      <c r="EG758" s="2" t="s">
        <v>31</v>
      </c>
      <c r="EH758" s="2">
        <v>0</v>
      </c>
      <c r="EI758" s="2" t="s">
        <v>3</v>
      </c>
      <c r="EJ758" s="2">
        <v>2</v>
      </c>
      <c r="EK758" s="2">
        <v>67</v>
      </c>
      <c r="EL758" s="2" t="s">
        <v>48</v>
      </c>
      <c r="EM758" s="2" t="s">
        <v>49</v>
      </c>
      <c r="EN758" s="2"/>
      <c r="EO758" s="2" t="s">
        <v>87</v>
      </c>
      <c r="EP758" s="2"/>
      <c r="EQ758" s="2">
        <v>132096</v>
      </c>
      <c r="ER758" s="2">
        <v>53.56</v>
      </c>
      <c r="ES758" s="2">
        <v>1.89</v>
      </c>
      <c r="ET758" s="2">
        <v>24.91</v>
      </c>
      <c r="EU758" s="2">
        <v>4.54</v>
      </c>
      <c r="EV758" s="2">
        <v>26.76</v>
      </c>
      <c r="EW758" s="2">
        <v>2.06</v>
      </c>
      <c r="EX758" s="2">
        <v>0</v>
      </c>
      <c r="EY758" s="2">
        <v>0</v>
      </c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>
        <v>0</v>
      </c>
      <c r="FR758" s="2">
        <v>0</v>
      </c>
      <c r="FS758" s="2">
        <v>0</v>
      </c>
      <c r="FT758" s="2"/>
      <c r="FU758" s="2"/>
      <c r="FV758" s="2"/>
      <c r="FW758" s="2"/>
      <c r="FX758" s="2">
        <v>97</v>
      </c>
      <c r="FY758" s="2">
        <v>51</v>
      </c>
      <c r="FZ758" s="2"/>
      <c r="GA758" s="2" t="s">
        <v>3</v>
      </c>
      <c r="GB758" s="2"/>
      <c r="GC758" s="2"/>
      <c r="GD758" s="2">
        <v>1</v>
      </c>
      <c r="GE758" s="2"/>
      <c r="GF758" s="2">
        <v>1581975445</v>
      </c>
      <c r="GG758" s="2">
        <v>2</v>
      </c>
      <c r="GH758" s="2">
        <v>1</v>
      </c>
      <c r="GI758" s="2">
        <v>2</v>
      </c>
      <c r="GJ758" s="2">
        <v>0</v>
      </c>
      <c r="GK758" s="2">
        <v>0</v>
      </c>
      <c r="GL758" s="2">
        <f t="shared" si="803"/>
        <v>0</v>
      </c>
      <c r="GM758" s="2">
        <f t="shared" si="804"/>
        <v>125</v>
      </c>
      <c r="GN758" s="2">
        <f t="shared" si="805"/>
        <v>0</v>
      </c>
      <c r="GO758" s="2">
        <f t="shared" si="806"/>
        <v>125</v>
      </c>
      <c r="GP758" s="2">
        <f t="shared" si="807"/>
        <v>0</v>
      </c>
      <c r="GQ758" s="2"/>
      <c r="GR758" s="2">
        <v>0</v>
      </c>
      <c r="GS758" s="2">
        <v>3</v>
      </c>
      <c r="GT758" s="2">
        <v>0</v>
      </c>
      <c r="GU758" s="2" t="s">
        <v>3</v>
      </c>
      <c r="GV758" s="2">
        <f t="shared" si="808"/>
        <v>0</v>
      </c>
      <c r="GW758" s="2">
        <v>1</v>
      </c>
      <c r="GX758" s="2">
        <f t="shared" si="809"/>
        <v>0</v>
      </c>
      <c r="GY758" s="2"/>
      <c r="GZ758" s="2"/>
      <c r="HA758" s="2">
        <v>0</v>
      </c>
      <c r="HB758" s="2">
        <v>0</v>
      </c>
      <c r="HC758" s="2">
        <f t="shared" si="810"/>
        <v>0</v>
      </c>
      <c r="HD758" s="2"/>
      <c r="HE758" s="2" t="s">
        <v>3</v>
      </c>
      <c r="HF758" s="2" t="s">
        <v>3</v>
      </c>
      <c r="HG758" s="2"/>
      <c r="HH758" s="2"/>
      <c r="HI758" s="2"/>
      <c r="HJ758" s="2"/>
      <c r="HK758" s="2"/>
      <c r="HL758" s="2"/>
      <c r="HM758" s="2" t="s">
        <v>3</v>
      </c>
      <c r="HN758" s="2" t="s">
        <v>3</v>
      </c>
      <c r="HO758" s="2" t="s">
        <v>3</v>
      </c>
      <c r="HP758" s="2" t="s">
        <v>3</v>
      </c>
      <c r="HQ758" s="2" t="s">
        <v>3</v>
      </c>
      <c r="HR758" s="2"/>
      <c r="HS758" s="2">
        <v>0</v>
      </c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>
        <v>0</v>
      </c>
      <c r="IL758" s="2"/>
      <c r="IM758" s="2"/>
      <c r="IN758" s="2"/>
      <c r="IO758" s="2"/>
      <c r="IP758" s="2"/>
      <c r="IQ758" s="2"/>
      <c r="IR758" s="2"/>
      <c r="IS758" s="2"/>
      <c r="IT758" s="2"/>
      <c r="IU758" s="2"/>
    </row>
    <row r="759" spans="1:255" x14ac:dyDescent="0.25">
      <c r="A759" s="3">
        <v>17</v>
      </c>
      <c r="B759" s="3">
        <v>1</v>
      </c>
      <c r="C759" s="3">
        <f>ROW(SmtRes!A862)</f>
        <v>862</v>
      </c>
      <c r="D759" s="3">
        <f>ROW(EtalonRes!A1078)</f>
        <v>1078</v>
      </c>
      <c r="E759" s="3" t="s">
        <v>3</v>
      </c>
      <c r="F759" s="3" t="s">
        <v>146</v>
      </c>
      <c r="G759" s="3" t="s">
        <v>711</v>
      </c>
      <c r="H759" s="3" t="s">
        <v>27</v>
      </c>
      <c r="I759" s="3">
        <v>1</v>
      </c>
      <c r="J759" s="3">
        <v>0</v>
      </c>
      <c r="K759" s="3">
        <v>1</v>
      </c>
      <c r="O759" s="3">
        <f t="shared" si="784"/>
        <v>2535.88</v>
      </c>
      <c r="P759" s="3">
        <f t="shared" si="785"/>
        <v>23.21</v>
      </c>
      <c r="Q759" s="3">
        <f>(ROUND((ROUND((((ET759*1.2))*AV759*I759),2)*BB759),2)+ROUND((ROUND(((AE759-((EU759*1.2)))*AV759*I759),2)*BS759),2))</f>
        <v>618.17999999999995</v>
      </c>
      <c r="R759" s="3">
        <f>(ROUND((ROUND((((EU759*1.2))*AV759*I759),2)*BS759),2)+ROUND((ROUND(((AE759-((EU759*1.2)))*AV759*I759),2)*BS759),2))</f>
        <v>321.2</v>
      </c>
      <c r="S759" s="3">
        <f t="shared" si="786"/>
        <v>1894.49</v>
      </c>
      <c r="T759" s="3">
        <f t="shared" si="787"/>
        <v>0</v>
      </c>
      <c r="U759" s="3">
        <f t="shared" si="788"/>
        <v>2.5881839999999996</v>
      </c>
      <c r="V759" s="3">
        <f t="shared" si="789"/>
        <v>0</v>
      </c>
      <c r="W759" s="3">
        <f t="shared" si="790"/>
        <v>0</v>
      </c>
      <c r="X759" s="3">
        <f>(ROUND((((S759+ROUND((ROUND((((EU759*1.2))*AV759*I759),2)*BS759),2))*AT759)/100),2)+ROUND(((ROUND((ROUND(((AE759-((EU759*1.2)))*AV759*I759),2)*BS759),2)*AT759)/100),2))</f>
        <v>2149.2199999999998</v>
      </c>
      <c r="Y759" s="3">
        <f>(ROUND((((S759+ROUND((ROUND((((EU759*1.2))*AV759*I759),2)*BS759),2))*AU759)/100),2)+ROUND(((ROUND((ROUND(((AE759-((EU759*1.2)))*AV759*I759),2)*BS759),2)*AU759)/100),2))</f>
        <v>1130</v>
      </c>
      <c r="AA759" s="3">
        <v>-1</v>
      </c>
      <c r="AB759" s="3">
        <f t="shared" si="791"/>
        <v>63.893999999999998</v>
      </c>
      <c r="AC759" s="3">
        <f>ROUND(((ES759*1)),6)</f>
        <v>1.89</v>
      </c>
      <c r="AD759" s="3">
        <f>ROUND(((((ET759*1.2))-((EU759*1.2)))+AE759),6)</f>
        <v>29.891999999999999</v>
      </c>
      <c r="AE759" s="3">
        <f t="shared" si="792"/>
        <v>5.4480000000000004</v>
      </c>
      <c r="AF759" s="3">
        <f t="shared" si="792"/>
        <v>32.112000000000002</v>
      </c>
      <c r="AG759" s="3">
        <f t="shared" si="793"/>
        <v>0</v>
      </c>
      <c r="AH759" s="3">
        <f t="shared" si="794"/>
        <v>2.472</v>
      </c>
      <c r="AI759" s="3">
        <f t="shared" si="794"/>
        <v>0</v>
      </c>
      <c r="AJ759" s="3">
        <f t="shared" si="795"/>
        <v>0</v>
      </c>
      <c r="AK759" s="3">
        <v>53.56</v>
      </c>
      <c r="AL759" s="3">
        <v>1.89</v>
      </c>
      <c r="AM759" s="3">
        <v>24.91</v>
      </c>
      <c r="AN759" s="3">
        <v>4.54</v>
      </c>
      <c r="AO759" s="3">
        <v>26.76</v>
      </c>
      <c r="AP759" s="3">
        <v>0</v>
      </c>
      <c r="AQ759" s="3">
        <v>2.06</v>
      </c>
      <c r="AR759" s="3">
        <v>0</v>
      </c>
      <c r="AS759" s="3">
        <v>0</v>
      </c>
      <c r="AT759" s="3">
        <v>97</v>
      </c>
      <c r="AU759" s="3">
        <v>51</v>
      </c>
      <c r="AV759" s="3">
        <v>1.0469999999999999</v>
      </c>
      <c r="AW759" s="3">
        <v>1</v>
      </c>
      <c r="AZ759" s="3">
        <v>1</v>
      </c>
      <c r="BA759" s="3">
        <v>56.35</v>
      </c>
      <c r="BB759" s="3">
        <v>19.75</v>
      </c>
      <c r="BC759" s="3">
        <v>12.28</v>
      </c>
      <c r="BD759" s="3" t="s">
        <v>3</v>
      </c>
      <c r="BE759" s="3" t="s">
        <v>3</v>
      </c>
      <c r="BF759" s="3" t="s">
        <v>3</v>
      </c>
      <c r="BG759" s="3" t="s">
        <v>3</v>
      </c>
      <c r="BH759" s="3">
        <v>0</v>
      </c>
      <c r="BI759" s="3">
        <v>2</v>
      </c>
      <c r="BJ759" s="3" t="s">
        <v>148</v>
      </c>
      <c r="BM759" s="3">
        <v>67</v>
      </c>
      <c r="BN759" s="3">
        <v>0</v>
      </c>
      <c r="BO759" s="3" t="s">
        <v>146</v>
      </c>
      <c r="BP759" s="3">
        <v>1</v>
      </c>
      <c r="BQ759" s="3">
        <v>40</v>
      </c>
      <c r="BR759" s="3">
        <v>0</v>
      </c>
      <c r="BS759" s="3">
        <v>56.35</v>
      </c>
      <c r="BT759" s="3">
        <v>1</v>
      </c>
      <c r="BU759" s="3">
        <v>1</v>
      </c>
      <c r="BV759" s="3">
        <v>1</v>
      </c>
      <c r="BW759" s="3">
        <v>1</v>
      </c>
      <c r="BX759" s="3">
        <v>1</v>
      </c>
      <c r="BY759" s="3" t="s">
        <v>3</v>
      </c>
      <c r="BZ759" s="3">
        <v>97</v>
      </c>
      <c r="CA759" s="3">
        <v>51</v>
      </c>
      <c r="CB759" s="3" t="s">
        <v>3</v>
      </c>
      <c r="CE759" s="3">
        <v>1566</v>
      </c>
      <c r="CF759" s="3">
        <v>0</v>
      </c>
      <c r="CG759" s="3">
        <v>0</v>
      </c>
      <c r="CM759" s="3">
        <v>0</v>
      </c>
      <c r="CN759" s="3" t="s">
        <v>1356</v>
      </c>
      <c r="CO759" s="3">
        <v>0</v>
      </c>
      <c r="CP759" s="3">
        <f t="shared" si="796"/>
        <v>2535.88</v>
      </c>
      <c r="CQ759" s="3">
        <f t="shared" si="797"/>
        <v>23.21</v>
      </c>
      <c r="CR759" s="3">
        <f>(ROUND((ROUND((((ET759*1.2))*AV759*1),2)*BB759),2)+ROUND((ROUND(((AE759-((EU759*1.2)))*AV759*1),2)*BS759),2))</f>
        <v>618.17999999999995</v>
      </c>
      <c r="CS759" s="3">
        <f>(ROUND((ROUND((((EU759*1.2))*AV759*1),2)*BS759),2)+ROUND((ROUND(((AE759-((EU759*1.2)))*AV759*1),2)*BS759),2))</f>
        <v>321.2</v>
      </c>
      <c r="CT759" s="3">
        <f t="shared" si="798"/>
        <v>1894.49</v>
      </c>
      <c r="CU759" s="3">
        <f t="shared" si="799"/>
        <v>0</v>
      </c>
      <c r="CV759" s="3">
        <f t="shared" si="800"/>
        <v>2.5881839999999996</v>
      </c>
      <c r="CW759" s="3">
        <f t="shared" si="801"/>
        <v>0</v>
      </c>
      <c r="CX759" s="3">
        <f t="shared" si="802"/>
        <v>0</v>
      </c>
      <c r="CY759" s="3">
        <f>(ROUND((((S759+ROUND((ROUND((((EU759*1.2))*AV759*1),2)*BS759),2))*AT759)/100),2)+ROUND(((ROUND((ROUND(((AE759-((EU759*1.2)))*AV759*1),2)*BS759),2)*AT759)/100),2))</f>
        <v>2149.2199999999998</v>
      </c>
      <c r="CZ759" s="3">
        <f>(ROUND((((S759+ROUND((ROUND((((EU759*1.2))*AV759*1),2)*BS759),2))*AU759)/100),2)+ROUND(((ROUND((ROUND(((AE759-((EU759*1.2)))*AV759*1),2)*BS759),2)*AU759)/100),2))</f>
        <v>1130</v>
      </c>
      <c r="DB759" s="3">
        <v>204</v>
      </c>
      <c r="DC759" s="3" t="s">
        <v>3</v>
      </c>
      <c r="DD759" s="3" t="s">
        <v>82</v>
      </c>
      <c r="DE759" s="3" t="s">
        <v>83</v>
      </c>
      <c r="DF759" s="3" t="s">
        <v>83</v>
      </c>
      <c r="DG759" s="3" t="s">
        <v>83</v>
      </c>
      <c r="DH759" s="3" t="s">
        <v>3</v>
      </c>
      <c r="DI759" s="3" t="s">
        <v>83</v>
      </c>
      <c r="DJ759" s="3" t="s">
        <v>83</v>
      </c>
      <c r="DK759" s="3" t="s">
        <v>3</v>
      </c>
      <c r="DL759" s="3" t="s">
        <v>3</v>
      </c>
      <c r="DM759" s="3" t="s">
        <v>3</v>
      </c>
      <c r="DN759" s="3">
        <v>0</v>
      </c>
      <c r="DO759" s="3">
        <v>0</v>
      </c>
      <c r="DP759" s="3">
        <v>1</v>
      </c>
      <c r="DQ759" s="3">
        <v>1</v>
      </c>
      <c r="DU759" s="3">
        <v>1013</v>
      </c>
      <c r="DV759" s="3" t="s">
        <v>27</v>
      </c>
      <c r="DW759" s="3" t="s">
        <v>27</v>
      </c>
      <c r="DX759" s="3">
        <v>1</v>
      </c>
      <c r="DZ759" s="3" t="s">
        <v>3</v>
      </c>
      <c r="EA759" s="3" t="s">
        <v>3</v>
      </c>
      <c r="EB759" s="3" t="s">
        <v>3</v>
      </c>
      <c r="EC759" s="3" t="s">
        <v>3</v>
      </c>
      <c r="EE759" s="3">
        <v>55393971</v>
      </c>
      <c r="EF759" s="3">
        <v>40</v>
      </c>
      <c r="EG759" s="3" t="s">
        <v>31</v>
      </c>
      <c r="EH759" s="3">
        <v>0</v>
      </c>
      <c r="EI759" s="3" t="s">
        <v>3</v>
      </c>
      <c r="EJ759" s="3">
        <v>2</v>
      </c>
      <c r="EK759" s="3">
        <v>67</v>
      </c>
      <c r="EL759" s="3" t="s">
        <v>48</v>
      </c>
      <c r="EM759" s="3" t="s">
        <v>49</v>
      </c>
      <c r="EO759" s="3" t="s">
        <v>87</v>
      </c>
      <c r="EQ759" s="3">
        <v>132096</v>
      </c>
      <c r="ER759" s="3">
        <v>53.56</v>
      </c>
      <c r="ES759" s="3">
        <v>1.89</v>
      </c>
      <c r="ET759" s="3">
        <v>24.91</v>
      </c>
      <c r="EU759" s="3">
        <v>4.54</v>
      </c>
      <c r="EV759" s="3">
        <v>26.76</v>
      </c>
      <c r="EW759" s="3">
        <v>2.06</v>
      </c>
      <c r="EX759" s="3">
        <v>0</v>
      </c>
      <c r="EY759" s="3">
        <v>0</v>
      </c>
      <c r="FQ759" s="3">
        <v>0</v>
      </c>
      <c r="FR759" s="3">
        <v>0</v>
      </c>
      <c r="FS759" s="3">
        <v>0</v>
      </c>
      <c r="FX759" s="3">
        <v>97</v>
      </c>
      <c r="FY759" s="3">
        <v>51</v>
      </c>
      <c r="GA759" s="3" t="s">
        <v>3</v>
      </c>
      <c r="GD759" s="3">
        <v>1</v>
      </c>
      <c r="GF759" s="3">
        <v>1581975445</v>
      </c>
      <c r="GG759" s="3">
        <v>2</v>
      </c>
      <c r="GH759" s="3">
        <v>1</v>
      </c>
      <c r="GI759" s="3">
        <v>2</v>
      </c>
      <c r="GJ759" s="3">
        <v>0</v>
      </c>
      <c r="GK759" s="3">
        <v>0</v>
      </c>
      <c r="GL759" s="3">
        <f t="shared" si="803"/>
        <v>0</v>
      </c>
      <c r="GM759" s="3">
        <f t="shared" si="804"/>
        <v>5815.1</v>
      </c>
      <c r="GN759" s="3">
        <f t="shared" si="805"/>
        <v>0</v>
      </c>
      <c r="GO759" s="3">
        <f t="shared" si="806"/>
        <v>5815.1</v>
      </c>
      <c r="GP759" s="3">
        <f t="shared" si="807"/>
        <v>0</v>
      </c>
      <c r="GR759" s="3">
        <v>0</v>
      </c>
      <c r="GS759" s="3">
        <v>3</v>
      </c>
      <c r="GT759" s="3">
        <v>0</v>
      </c>
      <c r="GU759" s="3" t="s">
        <v>3</v>
      </c>
      <c r="GV759" s="3">
        <f t="shared" si="808"/>
        <v>0</v>
      </c>
      <c r="GW759" s="3">
        <v>1</v>
      </c>
      <c r="GX759" s="3">
        <f t="shared" si="809"/>
        <v>0</v>
      </c>
      <c r="HA759" s="3">
        <v>0</v>
      </c>
      <c r="HB759" s="3">
        <v>0</v>
      </c>
      <c r="HC759" s="3">
        <f t="shared" si="810"/>
        <v>0</v>
      </c>
      <c r="HE759" s="3" t="s">
        <v>3</v>
      </c>
      <c r="HF759" s="3" t="s">
        <v>3</v>
      </c>
      <c r="HM759" s="3" t="s">
        <v>3</v>
      </c>
      <c r="HN759" s="3" t="s">
        <v>3</v>
      </c>
      <c r="HO759" s="3" t="s">
        <v>3</v>
      </c>
      <c r="HP759" s="3" t="s">
        <v>3</v>
      </c>
      <c r="HQ759" s="3" t="s">
        <v>3</v>
      </c>
      <c r="HS759" s="3">
        <v>0</v>
      </c>
      <c r="IK759" s="3">
        <v>0</v>
      </c>
    </row>
    <row r="760" spans="1:255" x14ac:dyDescent="0.25">
      <c r="A760" s="2">
        <v>18</v>
      </c>
      <c r="B760" s="2">
        <v>1</v>
      </c>
      <c r="C760" s="2">
        <v>854</v>
      </c>
      <c r="D760" s="2"/>
      <c r="E760" s="2" t="s">
        <v>3</v>
      </c>
      <c r="F760" s="2" t="s">
        <v>209</v>
      </c>
      <c r="G760" s="2" t="s">
        <v>210</v>
      </c>
      <c r="H760" s="2" t="s">
        <v>211</v>
      </c>
      <c r="I760" s="2">
        <f>I758*J760</f>
        <v>1E-4</v>
      </c>
      <c r="J760" s="2">
        <v>1E-4</v>
      </c>
      <c r="K760" s="2">
        <v>1E-4</v>
      </c>
      <c r="L760" s="2"/>
      <c r="M760" s="2"/>
      <c r="N760" s="2"/>
      <c r="O760" s="2">
        <f t="shared" si="784"/>
        <v>2.25</v>
      </c>
      <c r="P760" s="2">
        <f t="shared" si="785"/>
        <v>2.25</v>
      </c>
      <c r="Q760" s="2">
        <f t="shared" ref="Q760:Q765" si="811">(ROUND((ROUND(((ET760)*AV760*I760),2)*BB760),2)+ROUND((ROUND(((AE760-(EU760))*AV760*I760),2)*BS760),2))</f>
        <v>0</v>
      </c>
      <c r="R760" s="2">
        <f t="shared" ref="R760:R765" si="812">(ROUND((ROUND(((EU760)*AV760*I760),2)*BS760),2)+ROUND((ROUND(((AE760-(EU760))*AV760*I760),2)*BS760),2))</f>
        <v>0</v>
      </c>
      <c r="S760" s="2">
        <f t="shared" si="786"/>
        <v>0</v>
      </c>
      <c r="T760" s="2">
        <f t="shared" si="787"/>
        <v>0</v>
      </c>
      <c r="U760" s="2">
        <f t="shared" si="788"/>
        <v>0</v>
      </c>
      <c r="V760" s="2">
        <f t="shared" si="789"/>
        <v>0</v>
      </c>
      <c r="W760" s="2">
        <f t="shared" si="790"/>
        <v>0</v>
      </c>
      <c r="X760" s="2">
        <f t="shared" ref="X760:X765" si="813">(ROUND((((S760+ROUND((ROUND(((EU760)*AV760*I760),2)*BS760),2))*AT760)/100),2)+ROUND(((ROUND((ROUND(((AE760-(EU760))*AV760*I760),2)*BS760),2)*AT760)/100),2))</f>
        <v>0</v>
      </c>
      <c r="Y760" s="2">
        <f t="shared" ref="Y760:Y765" si="814">(ROUND((((S760+ROUND((ROUND(((EU760)*AV760*I760),2)*BS760),2))*AU760)/100),2)+ROUND(((ROUND((ROUND(((AE760-(EU760))*AV760*I760),2)*BS760),2)*AU760)/100),2))</f>
        <v>0</v>
      </c>
      <c r="Z760" s="2"/>
      <c r="AA760" s="2">
        <v>-1</v>
      </c>
      <c r="AB760" s="2">
        <f t="shared" si="791"/>
        <v>22524.65</v>
      </c>
      <c r="AC760" s="2">
        <f t="shared" ref="AC760:AC765" si="815">ROUND((ES760),6)</f>
        <v>22524.65</v>
      </c>
      <c r="AD760" s="2">
        <f t="shared" ref="AD760:AD765" si="816">ROUND((((ET760)-(EU760))+AE760),6)</f>
        <v>0</v>
      </c>
      <c r="AE760" s="2">
        <f t="shared" ref="AE760:AF765" si="817">ROUND((EU760),6)</f>
        <v>0</v>
      </c>
      <c r="AF760" s="2">
        <f t="shared" si="817"/>
        <v>0</v>
      </c>
      <c r="AG760" s="2">
        <f t="shared" si="793"/>
        <v>0</v>
      </c>
      <c r="AH760" s="2">
        <f t="shared" ref="AH760:AI765" si="818">(EW760)</f>
        <v>0</v>
      </c>
      <c r="AI760" s="2">
        <f t="shared" si="818"/>
        <v>0</v>
      </c>
      <c r="AJ760" s="2">
        <f t="shared" si="795"/>
        <v>0</v>
      </c>
      <c r="AK760" s="2">
        <v>22524.65</v>
      </c>
      <c r="AL760" s="2">
        <v>22524.65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97</v>
      </c>
      <c r="AU760" s="2">
        <v>51</v>
      </c>
      <c r="AV760" s="2">
        <v>1</v>
      </c>
      <c r="AW760" s="2">
        <v>1</v>
      </c>
      <c r="AX760" s="2"/>
      <c r="AY760" s="2"/>
      <c r="AZ760" s="2">
        <v>1</v>
      </c>
      <c r="BA760" s="2">
        <v>1</v>
      </c>
      <c r="BB760" s="2">
        <v>1</v>
      </c>
      <c r="BC760" s="2">
        <v>1</v>
      </c>
      <c r="BD760" s="2" t="s">
        <v>3</v>
      </c>
      <c r="BE760" s="2" t="s">
        <v>3</v>
      </c>
      <c r="BF760" s="2" t="s">
        <v>3</v>
      </c>
      <c r="BG760" s="2" t="s">
        <v>3</v>
      </c>
      <c r="BH760" s="2">
        <v>3</v>
      </c>
      <c r="BI760" s="2">
        <v>2</v>
      </c>
      <c r="BJ760" s="2" t="s">
        <v>212</v>
      </c>
      <c r="BK760" s="2"/>
      <c r="BL760" s="2"/>
      <c r="BM760" s="2">
        <v>67</v>
      </c>
      <c r="BN760" s="2">
        <v>0</v>
      </c>
      <c r="BO760" s="2" t="s">
        <v>3</v>
      </c>
      <c r="BP760" s="2">
        <v>0</v>
      </c>
      <c r="BQ760" s="2">
        <v>40</v>
      </c>
      <c r="BR760" s="2">
        <v>0</v>
      </c>
      <c r="BS760" s="2">
        <v>1</v>
      </c>
      <c r="BT760" s="2">
        <v>1</v>
      </c>
      <c r="BU760" s="2">
        <v>1</v>
      </c>
      <c r="BV760" s="2">
        <v>1</v>
      </c>
      <c r="BW760" s="2">
        <v>1</v>
      </c>
      <c r="BX760" s="2">
        <v>1</v>
      </c>
      <c r="BY760" s="2" t="s">
        <v>3</v>
      </c>
      <c r="BZ760" s="2">
        <v>97</v>
      </c>
      <c r="CA760" s="2">
        <v>51</v>
      </c>
      <c r="CB760" s="2" t="s">
        <v>3</v>
      </c>
      <c r="CC760" s="2"/>
      <c r="CD760" s="2"/>
      <c r="CE760" s="2">
        <v>1566</v>
      </c>
      <c r="CF760" s="2">
        <v>0</v>
      </c>
      <c r="CG760" s="2">
        <v>0</v>
      </c>
      <c r="CH760" s="2"/>
      <c r="CI760" s="2"/>
      <c r="CJ760" s="2"/>
      <c r="CK760" s="2"/>
      <c r="CL760" s="2"/>
      <c r="CM760" s="2">
        <v>0</v>
      </c>
      <c r="CN760" s="2" t="s">
        <v>3</v>
      </c>
      <c r="CO760" s="2">
        <v>0</v>
      </c>
      <c r="CP760" s="2">
        <f t="shared" si="796"/>
        <v>2.25</v>
      </c>
      <c r="CQ760" s="2">
        <f t="shared" si="797"/>
        <v>22524.65</v>
      </c>
      <c r="CR760" s="2">
        <f t="shared" ref="CR760:CR765" si="819">(ROUND((ROUND(((ET760)*AV760*1),2)*BB760),2)+ROUND((ROUND(((AE760-(EU760))*AV760*1),2)*BS760),2))</f>
        <v>0</v>
      </c>
      <c r="CS760" s="2">
        <f t="shared" ref="CS760:CS765" si="820">(ROUND((ROUND(((EU760)*AV760*1),2)*BS760),2)+ROUND((ROUND(((AE760-(EU760))*AV760*1),2)*BS760),2))</f>
        <v>0</v>
      </c>
      <c r="CT760" s="2">
        <f t="shared" si="798"/>
        <v>0</v>
      </c>
      <c r="CU760" s="2">
        <f t="shared" si="799"/>
        <v>0</v>
      </c>
      <c r="CV760" s="2">
        <f t="shared" si="800"/>
        <v>0</v>
      </c>
      <c r="CW760" s="2">
        <f t="shared" si="801"/>
        <v>0</v>
      </c>
      <c r="CX760" s="2">
        <f t="shared" si="802"/>
        <v>0</v>
      </c>
      <c r="CY760" s="2">
        <f t="shared" ref="CY760:CY765" si="821">(ROUND((((S760+ROUND((ROUND(((EU760)*AV760*1),2)*BS760),2))*AT760)/100),2)+ROUND(((ROUND((ROUND(((AE760-(EU760))*AV760*1),2)*BS760),2)*AT760)/100),2))</f>
        <v>0</v>
      </c>
      <c r="CZ760" s="2">
        <f t="shared" ref="CZ760:CZ765" si="822">(ROUND((((S760+ROUND((ROUND(((EU760)*AV760*1),2)*BS760),2))*AU760)/100),2)+ROUND(((ROUND((ROUND(((AE760-(EU760))*AV760*1),2)*BS760),2)*AU760)/100),2))</f>
        <v>0</v>
      </c>
      <c r="DA760" s="2"/>
      <c r="DB760" s="2"/>
      <c r="DC760" s="2" t="s">
        <v>3</v>
      </c>
      <c r="DD760" s="2" t="s">
        <v>3</v>
      </c>
      <c r="DE760" s="2" t="s">
        <v>3</v>
      </c>
      <c r="DF760" s="2" t="s">
        <v>3</v>
      </c>
      <c r="DG760" s="2" t="s">
        <v>3</v>
      </c>
      <c r="DH760" s="2" t="s">
        <v>3</v>
      </c>
      <c r="DI760" s="2" t="s">
        <v>3</v>
      </c>
      <c r="DJ760" s="2" t="s">
        <v>3</v>
      </c>
      <c r="DK760" s="2" t="s">
        <v>3</v>
      </c>
      <c r="DL760" s="2" t="s">
        <v>3</v>
      </c>
      <c r="DM760" s="2" t="s">
        <v>3</v>
      </c>
      <c r="DN760" s="2">
        <v>0</v>
      </c>
      <c r="DO760" s="2">
        <v>0</v>
      </c>
      <c r="DP760" s="2">
        <v>1</v>
      </c>
      <c r="DQ760" s="2">
        <v>1</v>
      </c>
      <c r="DR760" s="2"/>
      <c r="DS760" s="2"/>
      <c r="DT760" s="2"/>
      <c r="DU760" s="2">
        <v>1009</v>
      </c>
      <c r="DV760" s="2" t="s">
        <v>211</v>
      </c>
      <c r="DW760" s="2" t="s">
        <v>211</v>
      </c>
      <c r="DX760" s="2">
        <v>1000</v>
      </c>
      <c r="DY760" s="2"/>
      <c r="DZ760" s="2" t="s">
        <v>3</v>
      </c>
      <c r="EA760" s="2" t="s">
        <v>3</v>
      </c>
      <c r="EB760" s="2" t="s">
        <v>3</v>
      </c>
      <c r="EC760" s="2" t="s">
        <v>3</v>
      </c>
      <c r="ED760" s="2"/>
      <c r="EE760" s="2">
        <v>55393971</v>
      </c>
      <c r="EF760" s="2">
        <v>40</v>
      </c>
      <c r="EG760" s="2" t="s">
        <v>31</v>
      </c>
      <c r="EH760" s="2">
        <v>0</v>
      </c>
      <c r="EI760" s="2" t="s">
        <v>3</v>
      </c>
      <c r="EJ760" s="2">
        <v>2</v>
      </c>
      <c r="EK760" s="2">
        <v>67</v>
      </c>
      <c r="EL760" s="2" t="s">
        <v>48</v>
      </c>
      <c r="EM760" s="2" t="s">
        <v>49</v>
      </c>
      <c r="EN760" s="2"/>
      <c r="EO760" s="2" t="s">
        <v>3</v>
      </c>
      <c r="EP760" s="2"/>
      <c r="EQ760" s="2">
        <v>1024</v>
      </c>
      <c r="ER760" s="2">
        <v>22524.65</v>
      </c>
      <c r="ES760" s="2">
        <v>22524.65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>
        <v>0</v>
      </c>
      <c r="FR760" s="2">
        <v>0</v>
      </c>
      <c r="FS760" s="2">
        <v>0</v>
      </c>
      <c r="FT760" s="2"/>
      <c r="FU760" s="2"/>
      <c r="FV760" s="2"/>
      <c r="FW760" s="2"/>
      <c r="FX760" s="2">
        <v>97</v>
      </c>
      <c r="FY760" s="2">
        <v>51</v>
      </c>
      <c r="FZ760" s="2"/>
      <c r="GA760" s="2" t="s">
        <v>3</v>
      </c>
      <c r="GB760" s="2"/>
      <c r="GC760" s="2"/>
      <c r="GD760" s="2">
        <v>1</v>
      </c>
      <c r="GE760" s="2"/>
      <c r="GF760" s="2">
        <v>1706974629</v>
      </c>
      <c r="GG760" s="2">
        <v>2</v>
      </c>
      <c r="GH760" s="2">
        <v>1</v>
      </c>
      <c r="GI760" s="2">
        <v>-2</v>
      </c>
      <c r="GJ760" s="2">
        <v>0</v>
      </c>
      <c r="GK760" s="2">
        <v>0</v>
      </c>
      <c r="GL760" s="2">
        <f t="shared" si="803"/>
        <v>0</v>
      </c>
      <c r="GM760" s="2">
        <f t="shared" si="804"/>
        <v>2.25</v>
      </c>
      <c r="GN760" s="2">
        <f t="shared" si="805"/>
        <v>0</v>
      </c>
      <c r="GO760" s="2">
        <f t="shared" si="806"/>
        <v>2.25</v>
      </c>
      <c r="GP760" s="2">
        <f t="shared" si="807"/>
        <v>0</v>
      </c>
      <c r="GQ760" s="2"/>
      <c r="GR760" s="2">
        <v>0</v>
      </c>
      <c r="GS760" s="2">
        <v>3</v>
      </c>
      <c r="GT760" s="2">
        <v>0</v>
      </c>
      <c r="GU760" s="2" t="s">
        <v>3</v>
      </c>
      <c r="GV760" s="2">
        <f t="shared" si="808"/>
        <v>0</v>
      </c>
      <c r="GW760" s="2">
        <v>1</v>
      </c>
      <c r="GX760" s="2">
        <f t="shared" si="809"/>
        <v>0</v>
      </c>
      <c r="GY760" s="2"/>
      <c r="GZ760" s="2"/>
      <c r="HA760" s="2">
        <v>0</v>
      </c>
      <c r="HB760" s="2">
        <v>0</v>
      </c>
      <c r="HC760" s="2">
        <f t="shared" si="810"/>
        <v>0</v>
      </c>
      <c r="HD760" s="2"/>
      <c r="HE760" s="2" t="s">
        <v>3</v>
      </c>
      <c r="HF760" s="2" t="s">
        <v>3</v>
      </c>
      <c r="HG760" s="2"/>
      <c r="HH760" s="2"/>
      <c r="HI760" s="2"/>
      <c r="HJ760" s="2"/>
      <c r="HK760" s="2"/>
      <c r="HL760" s="2"/>
      <c r="HM760" s="2" t="s">
        <v>3</v>
      </c>
      <c r="HN760" s="2" t="s">
        <v>3</v>
      </c>
      <c r="HO760" s="2" t="s">
        <v>3</v>
      </c>
      <c r="HP760" s="2" t="s">
        <v>3</v>
      </c>
      <c r="HQ760" s="2" t="s">
        <v>3</v>
      </c>
      <c r="HR760" s="2"/>
      <c r="HS760" s="2">
        <v>0</v>
      </c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>
        <v>0</v>
      </c>
      <c r="IL760" s="2"/>
      <c r="IM760" s="2"/>
      <c r="IN760" s="2"/>
      <c r="IO760" s="2"/>
      <c r="IP760" s="2"/>
      <c r="IQ760" s="2"/>
      <c r="IR760" s="2"/>
      <c r="IS760" s="2"/>
      <c r="IT760" s="2"/>
      <c r="IU760" s="2"/>
    </row>
    <row r="761" spans="1:255" x14ac:dyDescent="0.25">
      <c r="A761" s="3">
        <v>18</v>
      </c>
      <c r="B761" s="3">
        <v>1</v>
      </c>
      <c r="C761" s="3">
        <v>862</v>
      </c>
      <c r="E761" s="3" t="s">
        <v>3</v>
      </c>
      <c r="F761" s="3" t="s">
        <v>209</v>
      </c>
      <c r="G761" s="3" t="s">
        <v>210</v>
      </c>
      <c r="H761" s="3" t="s">
        <v>211</v>
      </c>
      <c r="I761" s="3">
        <f>I759*J761</f>
        <v>1E-4</v>
      </c>
      <c r="J761" s="3">
        <v>1E-4</v>
      </c>
      <c r="K761" s="3">
        <v>1E-4</v>
      </c>
      <c r="O761" s="3">
        <f t="shared" si="784"/>
        <v>13.34</v>
      </c>
      <c r="P761" s="3">
        <f t="shared" si="785"/>
        <v>13.34</v>
      </c>
      <c r="Q761" s="3">
        <f t="shared" si="811"/>
        <v>0</v>
      </c>
      <c r="R761" s="3">
        <f t="shared" si="812"/>
        <v>0</v>
      </c>
      <c r="S761" s="3">
        <f t="shared" si="786"/>
        <v>0</v>
      </c>
      <c r="T761" s="3">
        <f t="shared" si="787"/>
        <v>0</v>
      </c>
      <c r="U761" s="3">
        <f t="shared" si="788"/>
        <v>0</v>
      </c>
      <c r="V761" s="3">
        <f t="shared" si="789"/>
        <v>0</v>
      </c>
      <c r="W761" s="3">
        <f t="shared" si="790"/>
        <v>0</v>
      </c>
      <c r="X761" s="3">
        <f t="shared" si="813"/>
        <v>0</v>
      </c>
      <c r="Y761" s="3">
        <f t="shared" si="814"/>
        <v>0</v>
      </c>
      <c r="AA761" s="3">
        <v>-1</v>
      </c>
      <c r="AB761" s="3">
        <f t="shared" si="791"/>
        <v>22524.65</v>
      </c>
      <c r="AC761" s="3">
        <f t="shared" si="815"/>
        <v>22524.65</v>
      </c>
      <c r="AD761" s="3">
        <f t="shared" si="816"/>
        <v>0</v>
      </c>
      <c r="AE761" s="3">
        <f t="shared" si="817"/>
        <v>0</v>
      </c>
      <c r="AF761" s="3">
        <f t="shared" si="817"/>
        <v>0</v>
      </c>
      <c r="AG761" s="3">
        <f t="shared" si="793"/>
        <v>0</v>
      </c>
      <c r="AH761" s="3">
        <f t="shared" si="818"/>
        <v>0</v>
      </c>
      <c r="AI761" s="3">
        <f t="shared" si="818"/>
        <v>0</v>
      </c>
      <c r="AJ761" s="3">
        <f t="shared" si="795"/>
        <v>0</v>
      </c>
      <c r="AK761" s="3">
        <v>22524.65</v>
      </c>
      <c r="AL761" s="3">
        <v>22524.65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97</v>
      </c>
      <c r="AU761" s="3">
        <v>51</v>
      </c>
      <c r="AV761" s="3">
        <v>1</v>
      </c>
      <c r="AW761" s="3">
        <v>1</v>
      </c>
      <c r="AZ761" s="3">
        <v>1</v>
      </c>
      <c r="BA761" s="3">
        <v>1</v>
      </c>
      <c r="BB761" s="3">
        <v>1</v>
      </c>
      <c r="BC761" s="3">
        <v>5.93</v>
      </c>
      <c r="BD761" s="3" t="s">
        <v>3</v>
      </c>
      <c r="BE761" s="3" t="s">
        <v>3</v>
      </c>
      <c r="BF761" s="3" t="s">
        <v>3</v>
      </c>
      <c r="BG761" s="3" t="s">
        <v>3</v>
      </c>
      <c r="BH761" s="3">
        <v>3</v>
      </c>
      <c r="BI761" s="3">
        <v>2</v>
      </c>
      <c r="BJ761" s="3" t="s">
        <v>212</v>
      </c>
      <c r="BM761" s="3">
        <v>67</v>
      </c>
      <c r="BN761" s="3">
        <v>0</v>
      </c>
      <c r="BO761" s="3" t="s">
        <v>209</v>
      </c>
      <c r="BP761" s="3">
        <v>1</v>
      </c>
      <c r="BQ761" s="3">
        <v>40</v>
      </c>
      <c r="BR761" s="3">
        <v>0</v>
      </c>
      <c r="BS761" s="3">
        <v>1</v>
      </c>
      <c r="BT761" s="3">
        <v>1</v>
      </c>
      <c r="BU761" s="3">
        <v>1</v>
      </c>
      <c r="BV761" s="3">
        <v>1</v>
      </c>
      <c r="BW761" s="3">
        <v>1</v>
      </c>
      <c r="BX761" s="3">
        <v>1</v>
      </c>
      <c r="BY761" s="3" t="s">
        <v>3</v>
      </c>
      <c r="BZ761" s="3">
        <v>97</v>
      </c>
      <c r="CA761" s="3">
        <v>51</v>
      </c>
      <c r="CB761" s="3" t="s">
        <v>3</v>
      </c>
      <c r="CE761" s="3">
        <v>1566</v>
      </c>
      <c r="CF761" s="3">
        <v>0</v>
      </c>
      <c r="CG761" s="3">
        <v>0</v>
      </c>
      <c r="CM761" s="3">
        <v>0</v>
      </c>
      <c r="CN761" s="3" t="s">
        <v>3</v>
      </c>
      <c r="CO761" s="3">
        <v>0</v>
      </c>
      <c r="CP761" s="3">
        <f t="shared" si="796"/>
        <v>13.34</v>
      </c>
      <c r="CQ761" s="3">
        <f t="shared" si="797"/>
        <v>133571.17000000001</v>
      </c>
      <c r="CR761" s="3">
        <f t="shared" si="819"/>
        <v>0</v>
      </c>
      <c r="CS761" s="3">
        <f t="shared" si="820"/>
        <v>0</v>
      </c>
      <c r="CT761" s="3">
        <f t="shared" si="798"/>
        <v>0</v>
      </c>
      <c r="CU761" s="3">
        <f t="shared" si="799"/>
        <v>0</v>
      </c>
      <c r="CV761" s="3">
        <f t="shared" si="800"/>
        <v>0</v>
      </c>
      <c r="CW761" s="3">
        <f t="shared" si="801"/>
        <v>0</v>
      </c>
      <c r="CX761" s="3">
        <f t="shared" si="802"/>
        <v>0</v>
      </c>
      <c r="CY761" s="3">
        <f t="shared" si="821"/>
        <v>0</v>
      </c>
      <c r="CZ761" s="3">
        <f t="shared" si="822"/>
        <v>0</v>
      </c>
      <c r="DC761" s="3" t="s">
        <v>3</v>
      </c>
      <c r="DD761" s="3" t="s">
        <v>3</v>
      </c>
      <c r="DE761" s="3" t="s">
        <v>3</v>
      </c>
      <c r="DF761" s="3" t="s">
        <v>3</v>
      </c>
      <c r="DG761" s="3" t="s">
        <v>3</v>
      </c>
      <c r="DH761" s="3" t="s">
        <v>3</v>
      </c>
      <c r="DI761" s="3" t="s">
        <v>3</v>
      </c>
      <c r="DJ761" s="3" t="s">
        <v>3</v>
      </c>
      <c r="DK761" s="3" t="s">
        <v>3</v>
      </c>
      <c r="DL761" s="3" t="s">
        <v>3</v>
      </c>
      <c r="DM761" s="3" t="s">
        <v>3</v>
      </c>
      <c r="DN761" s="3">
        <v>0</v>
      </c>
      <c r="DO761" s="3">
        <v>0</v>
      </c>
      <c r="DP761" s="3">
        <v>1</v>
      </c>
      <c r="DQ761" s="3">
        <v>1</v>
      </c>
      <c r="DU761" s="3">
        <v>1009</v>
      </c>
      <c r="DV761" s="3" t="s">
        <v>211</v>
      </c>
      <c r="DW761" s="3" t="s">
        <v>211</v>
      </c>
      <c r="DX761" s="3">
        <v>1000</v>
      </c>
      <c r="DZ761" s="3" t="s">
        <v>3</v>
      </c>
      <c r="EA761" s="3" t="s">
        <v>3</v>
      </c>
      <c r="EB761" s="3" t="s">
        <v>3</v>
      </c>
      <c r="EC761" s="3" t="s">
        <v>3</v>
      </c>
      <c r="EE761" s="3">
        <v>55393971</v>
      </c>
      <c r="EF761" s="3">
        <v>40</v>
      </c>
      <c r="EG761" s="3" t="s">
        <v>31</v>
      </c>
      <c r="EH761" s="3">
        <v>0</v>
      </c>
      <c r="EI761" s="3" t="s">
        <v>3</v>
      </c>
      <c r="EJ761" s="3">
        <v>2</v>
      </c>
      <c r="EK761" s="3">
        <v>67</v>
      </c>
      <c r="EL761" s="3" t="s">
        <v>48</v>
      </c>
      <c r="EM761" s="3" t="s">
        <v>49</v>
      </c>
      <c r="EO761" s="3" t="s">
        <v>3</v>
      </c>
      <c r="EQ761" s="3">
        <v>1024</v>
      </c>
      <c r="ER761" s="3">
        <v>22524.65</v>
      </c>
      <c r="ES761" s="3">
        <v>22524.65</v>
      </c>
      <c r="ET761" s="3">
        <v>0</v>
      </c>
      <c r="EU761" s="3">
        <v>0</v>
      </c>
      <c r="EV761" s="3">
        <v>0</v>
      </c>
      <c r="EW761" s="3">
        <v>0</v>
      </c>
      <c r="EX761" s="3">
        <v>0</v>
      </c>
      <c r="FQ761" s="3">
        <v>0</v>
      </c>
      <c r="FR761" s="3">
        <v>0</v>
      </c>
      <c r="FS761" s="3">
        <v>0</v>
      </c>
      <c r="FX761" s="3">
        <v>97</v>
      </c>
      <c r="FY761" s="3">
        <v>51</v>
      </c>
      <c r="GA761" s="3" t="s">
        <v>3</v>
      </c>
      <c r="GD761" s="3">
        <v>1</v>
      </c>
      <c r="GF761" s="3">
        <v>1706974629</v>
      </c>
      <c r="GG761" s="3">
        <v>2</v>
      </c>
      <c r="GH761" s="3">
        <v>1</v>
      </c>
      <c r="GI761" s="3">
        <v>2</v>
      </c>
      <c r="GJ761" s="3">
        <v>0</v>
      </c>
      <c r="GK761" s="3">
        <v>0</v>
      </c>
      <c r="GL761" s="3">
        <f t="shared" si="803"/>
        <v>0</v>
      </c>
      <c r="GM761" s="3">
        <f t="shared" si="804"/>
        <v>13.34</v>
      </c>
      <c r="GN761" s="3">
        <f t="shared" si="805"/>
        <v>0</v>
      </c>
      <c r="GO761" s="3">
        <f t="shared" si="806"/>
        <v>13.34</v>
      </c>
      <c r="GP761" s="3">
        <f t="shared" si="807"/>
        <v>0</v>
      </c>
      <c r="GR761" s="3">
        <v>0</v>
      </c>
      <c r="GS761" s="3">
        <v>3</v>
      </c>
      <c r="GT761" s="3">
        <v>0</v>
      </c>
      <c r="GU761" s="3" t="s">
        <v>3</v>
      </c>
      <c r="GV761" s="3">
        <f t="shared" si="808"/>
        <v>0</v>
      </c>
      <c r="GW761" s="3">
        <v>1</v>
      </c>
      <c r="GX761" s="3">
        <f t="shared" si="809"/>
        <v>0</v>
      </c>
      <c r="HA761" s="3">
        <v>0</v>
      </c>
      <c r="HB761" s="3">
        <v>0</v>
      </c>
      <c r="HC761" s="3">
        <f t="shared" si="810"/>
        <v>0</v>
      </c>
      <c r="HE761" s="3" t="s">
        <v>3</v>
      </c>
      <c r="HF761" s="3" t="s">
        <v>3</v>
      </c>
      <c r="HM761" s="3" t="s">
        <v>3</v>
      </c>
      <c r="HN761" s="3" t="s">
        <v>3</v>
      </c>
      <c r="HO761" s="3" t="s">
        <v>3</v>
      </c>
      <c r="HP761" s="3" t="s">
        <v>3</v>
      </c>
      <c r="HQ761" s="3" t="s">
        <v>3</v>
      </c>
      <c r="HS761" s="3">
        <v>0</v>
      </c>
      <c r="IK761" s="3">
        <v>0</v>
      </c>
    </row>
    <row r="762" spans="1:255" x14ac:dyDescent="0.25">
      <c r="A762" s="2">
        <v>17</v>
      </c>
      <c r="B762" s="2">
        <v>1</v>
      </c>
      <c r="C762" s="2"/>
      <c r="D762" s="2"/>
      <c r="E762" s="2" t="s">
        <v>727</v>
      </c>
      <c r="F762" s="2" t="s">
        <v>728</v>
      </c>
      <c r="G762" s="2" t="s">
        <v>729</v>
      </c>
      <c r="H762" s="2" t="s">
        <v>715</v>
      </c>
      <c r="I762" s="2">
        <v>1</v>
      </c>
      <c r="J762" s="2">
        <v>0</v>
      </c>
      <c r="K762" s="2">
        <v>1</v>
      </c>
      <c r="L762" s="2"/>
      <c r="M762" s="2"/>
      <c r="N762" s="2"/>
      <c r="O762" s="2">
        <f t="shared" si="784"/>
        <v>26984.99</v>
      </c>
      <c r="P762" s="2">
        <f t="shared" si="785"/>
        <v>26984.99</v>
      </c>
      <c r="Q762" s="2">
        <f t="shared" si="811"/>
        <v>0</v>
      </c>
      <c r="R762" s="2">
        <f t="shared" si="812"/>
        <v>0</v>
      </c>
      <c r="S762" s="2">
        <f t="shared" si="786"/>
        <v>0</v>
      </c>
      <c r="T762" s="2">
        <f t="shared" si="787"/>
        <v>0</v>
      </c>
      <c r="U762" s="2">
        <f t="shared" si="788"/>
        <v>0</v>
      </c>
      <c r="V762" s="2">
        <f t="shared" si="789"/>
        <v>0</v>
      </c>
      <c r="W762" s="2">
        <f t="shared" si="790"/>
        <v>0</v>
      </c>
      <c r="X762" s="2">
        <f t="shared" si="813"/>
        <v>0</v>
      </c>
      <c r="Y762" s="2">
        <f t="shared" si="814"/>
        <v>0</v>
      </c>
      <c r="Z762" s="2"/>
      <c r="AA762" s="2">
        <v>55944368</v>
      </c>
      <c r="AB762" s="2">
        <f t="shared" si="791"/>
        <v>26984.99</v>
      </c>
      <c r="AC762" s="2">
        <f t="shared" si="815"/>
        <v>26984.99</v>
      </c>
      <c r="AD762" s="2">
        <f t="shared" si="816"/>
        <v>0</v>
      </c>
      <c r="AE762" s="2">
        <f t="shared" si="817"/>
        <v>0</v>
      </c>
      <c r="AF762" s="2">
        <f t="shared" si="817"/>
        <v>0</v>
      </c>
      <c r="AG762" s="2">
        <f t="shared" si="793"/>
        <v>0</v>
      </c>
      <c r="AH762" s="2">
        <f t="shared" si="818"/>
        <v>0</v>
      </c>
      <c r="AI762" s="2">
        <f t="shared" si="818"/>
        <v>0</v>
      </c>
      <c r="AJ762" s="2">
        <f t="shared" si="795"/>
        <v>0</v>
      </c>
      <c r="AK762" s="2">
        <v>26984.99</v>
      </c>
      <c r="AL762" s="2">
        <v>26984.99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1</v>
      </c>
      <c r="AW762" s="2">
        <v>1</v>
      </c>
      <c r="AX762" s="2"/>
      <c r="AY762" s="2"/>
      <c r="AZ762" s="2">
        <v>1</v>
      </c>
      <c r="BA762" s="2">
        <v>1</v>
      </c>
      <c r="BB762" s="2">
        <v>1</v>
      </c>
      <c r="BC762" s="2">
        <v>1</v>
      </c>
      <c r="BD762" s="2" t="s">
        <v>3</v>
      </c>
      <c r="BE762" s="2" t="s">
        <v>3</v>
      </c>
      <c r="BF762" s="2" t="s">
        <v>3</v>
      </c>
      <c r="BG762" s="2" t="s">
        <v>3</v>
      </c>
      <c r="BH762" s="2">
        <v>3</v>
      </c>
      <c r="BI762" s="2">
        <v>3</v>
      </c>
      <c r="BJ762" s="2" t="s">
        <v>728</v>
      </c>
      <c r="BK762" s="2"/>
      <c r="BL762" s="2"/>
      <c r="BM762" s="2">
        <v>400007</v>
      </c>
      <c r="BN762" s="2">
        <v>0</v>
      </c>
      <c r="BO762" s="2" t="s">
        <v>3</v>
      </c>
      <c r="BP762" s="2">
        <v>0</v>
      </c>
      <c r="BQ762" s="2">
        <v>214</v>
      </c>
      <c r="BR762" s="2">
        <v>0</v>
      </c>
      <c r="BS762" s="2">
        <v>1</v>
      </c>
      <c r="BT762" s="2">
        <v>1</v>
      </c>
      <c r="BU762" s="2">
        <v>1</v>
      </c>
      <c r="BV762" s="2">
        <v>1</v>
      </c>
      <c r="BW762" s="2">
        <v>1</v>
      </c>
      <c r="BX762" s="2">
        <v>1</v>
      </c>
      <c r="BY762" s="2" t="s">
        <v>3</v>
      </c>
      <c r="BZ762" s="2">
        <v>0</v>
      </c>
      <c r="CA762" s="2">
        <v>0</v>
      </c>
      <c r="CB762" s="2" t="s">
        <v>3</v>
      </c>
      <c r="CC762" s="2"/>
      <c r="CD762" s="2"/>
      <c r="CE762" s="2">
        <v>1566</v>
      </c>
      <c r="CF762" s="2">
        <v>0</v>
      </c>
      <c r="CG762" s="2">
        <v>0</v>
      </c>
      <c r="CH762" s="2"/>
      <c r="CI762" s="2"/>
      <c r="CJ762" s="2"/>
      <c r="CK762" s="2"/>
      <c r="CL762" s="2"/>
      <c r="CM762" s="2">
        <v>0</v>
      </c>
      <c r="CN762" s="2" t="s">
        <v>3</v>
      </c>
      <c r="CO762" s="2">
        <v>0</v>
      </c>
      <c r="CP762" s="2">
        <f t="shared" si="796"/>
        <v>26984.99</v>
      </c>
      <c r="CQ762" s="2">
        <f t="shared" si="797"/>
        <v>26984.99</v>
      </c>
      <c r="CR762" s="2">
        <f t="shared" si="819"/>
        <v>0</v>
      </c>
      <c r="CS762" s="2">
        <f t="shared" si="820"/>
        <v>0</v>
      </c>
      <c r="CT762" s="2">
        <f t="shared" si="798"/>
        <v>0</v>
      </c>
      <c r="CU762" s="2">
        <f t="shared" si="799"/>
        <v>0</v>
      </c>
      <c r="CV762" s="2">
        <f t="shared" si="800"/>
        <v>0</v>
      </c>
      <c r="CW762" s="2">
        <f t="shared" si="801"/>
        <v>0</v>
      </c>
      <c r="CX762" s="2">
        <f t="shared" si="802"/>
        <v>0</v>
      </c>
      <c r="CY762" s="2">
        <f t="shared" si="821"/>
        <v>0</v>
      </c>
      <c r="CZ762" s="2">
        <f t="shared" si="822"/>
        <v>0</v>
      </c>
      <c r="DA762" s="2"/>
      <c r="DB762" s="2"/>
      <c r="DC762" s="2" t="s">
        <v>3</v>
      </c>
      <c r="DD762" s="2" t="s">
        <v>3</v>
      </c>
      <c r="DE762" s="2" t="s">
        <v>3</v>
      </c>
      <c r="DF762" s="2" t="s">
        <v>3</v>
      </c>
      <c r="DG762" s="2" t="s">
        <v>3</v>
      </c>
      <c r="DH762" s="2" t="s">
        <v>3</v>
      </c>
      <c r="DI762" s="2" t="s">
        <v>3</v>
      </c>
      <c r="DJ762" s="2" t="s">
        <v>3</v>
      </c>
      <c r="DK762" s="2" t="s">
        <v>3</v>
      </c>
      <c r="DL762" s="2" t="s">
        <v>3</v>
      </c>
      <c r="DM762" s="2" t="s">
        <v>3</v>
      </c>
      <c r="DN762" s="2">
        <v>0</v>
      </c>
      <c r="DO762" s="2">
        <v>0</v>
      </c>
      <c r="DP762" s="2">
        <v>1</v>
      </c>
      <c r="DQ762" s="2">
        <v>1</v>
      </c>
      <c r="DR762" s="2"/>
      <c r="DS762" s="2"/>
      <c r="DT762" s="2"/>
      <c r="DU762" s="2">
        <v>1013</v>
      </c>
      <c r="DV762" s="2" t="s">
        <v>715</v>
      </c>
      <c r="DW762" s="2" t="s">
        <v>715</v>
      </c>
      <c r="DX762" s="2">
        <v>1</v>
      </c>
      <c r="DY762" s="2"/>
      <c r="DZ762" s="2" t="s">
        <v>3</v>
      </c>
      <c r="EA762" s="2" t="s">
        <v>3</v>
      </c>
      <c r="EB762" s="2" t="s">
        <v>3</v>
      </c>
      <c r="EC762" s="2" t="s">
        <v>3</v>
      </c>
      <c r="ED762" s="2"/>
      <c r="EE762" s="2">
        <v>55393904</v>
      </c>
      <c r="EF762" s="2">
        <v>214</v>
      </c>
      <c r="EG762" s="2" t="s">
        <v>217</v>
      </c>
      <c r="EH762" s="2">
        <v>0</v>
      </c>
      <c r="EI762" s="2" t="s">
        <v>3</v>
      </c>
      <c r="EJ762" s="2">
        <v>3</v>
      </c>
      <c r="EK762" s="2">
        <v>400007</v>
      </c>
      <c r="EL762" s="2" t="s">
        <v>217</v>
      </c>
      <c r="EM762" s="2" t="s">
        <v>218</v>
      </c>
      <c r="EN762" s="2"/>
      <c r="EO762" s="2" t="s">
        <v>3</v>
      </c>
      <c r="EP762" s="2"/>
      <c r="EQ762" s="2">
        <v>131088</v>
      </c>
      <c r="ER762" s="2">
        <v>0</v>
      </c>
      <c r="ES762" s="2">
        <v>26984.99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>
        <v>0</v>
      </c>
      <c r="FR762" s="2">
        <f>P762</f>
        <v>26984.99</v>
      </c>
      <c r="FS762" s="2">
        <v>0</v>
      </c>
      <c r="FT762" s="2"/>
      <c r="FU762" s="2"/>
      <c r="FV762" s="2"/>
      <c r="FW762" s="2"/>
      <c r="FX762" s="2">
        <v>0</v>
      </c>
      <c r="FY762" s="2">
        <v>0</v>
      </c>
      <c r="FZ762" s="2"/>
      <c r="GA762" s="2" t="s">
        <v>730</v>
      </c>
      <c r="GB762" s="2"/>
      <c r="GC762" s="2"/>
      <c r="GD762" s="2">
        <v>1</v>
      </c>
      <c r="GE762" s="2"/>
      <c r="GF762" s="2">
        <v>-761867943</v>
      </c>
      <c r="GG762" s="2">
        <v>2</v>
      </c>
      <c r="GH762" s="2">
        <v>4</v>
      </c>
      <c r="GI762" s="2">
        <v>-2</v>
      </c>
      <c r="GJ762" s="2">
        <v>0</v>
      </c>
      <c r="GK762" s="2">
        <v>0</v>
      </c>
      <c r="GL762" s="2">
        <f t="shared" si="803"/>
        <v>0</v>
      </c>
      <c r="GM762" s="2">
        <f t="shared" si="804"/>
        <v>26984.99</v>
      </c>
      <c r="GN762" s="2">
        <f t="shared" si="805"/>
        <v>0</v>
      </c>
      <c r="GO762" s="2">
        <f t="shared" si="806"/>
        <v>0</v>
      </c>
      <c r="GP762" s="2">
        <f t="shared" si="807"/>
        <v>0</v>
      </c>
      <c r="GQ762" s="2"/>
      <c r="GR762" s="2">
        <v>1</v>
      </c>
      <c r="GS762" s="2">
        <v>2</v>
      </c>
      <c r="GT762" s="2">
        <v>0</v>
      </c>
      <c r="GU762" s="2" t="s">
        <v>3</v>
      </c>
      <c r="GV762" s="2">
        <f t="shared" si="808"/>
        <v>0</v>
      </c>
      <c r="GW762" s="2">
        <v>1</v>
      </c>
      <c r="GX762" s="2">
        <f t="shared" si="809"/>
        <v>0</v>
      </c>
      <c r="GY762" s="2"/>
      <c r="GZ762" s="2"/>
      <c r="HA762" s="2">
        <v>0</v>
      </c>
      <c r="HB762" s="2">
        <v>0</v>
      </c>
      <c r="HC762" s="2">
        <f t="shared" si="810"/>
        <v>0</v>
      </c>
      <c r="HD762" s="2"/>
      <c r="HE762" s="2" t="s">
        <v>37</v>
      </c>
      <c r="HF762" s="2" t="s">
        <v>220</v>
      </c>
      <c r="HG762" s="2"/>
      <c r="HH762" s="2"/>
      <c r="HI762" s="2"/>
      <c r="HJ762" s="2"/>
      <c r="HK762" s="2"/>
      <c r="HL762" s="2"/>
      <c r="HM762" s="2" t="s">
        <v>3</v>
      </c>
      <c r="HN762" s="2" t="s">
        <v>3</v>
      </c>
      <c r="HO762" s="2" t="s">
        <v>3</v>
      </c>
      <c r="HP762" s="2" t="s">
        <v>3</v>
      </c>
      <c r="HQ762" s="2" t="s">
        <v>3</v>
      </c>
      <c r="HR762" s="2"/>
      <c r="HS762" s="2">
        <v>0</v>
      </c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>
        <v>0</v>
      </c>
      <c r="IL762" s="2"/>
      <c r="IM762" s="2"/>
      <c r="IN762" s="2"/>
      <c r="IO762" s="2"/>
      <c r="IP762" s="2"/>
      <c r="IQ762" s="2"/>
      <c r="IR762" s="2"/>
      <c r="IS762" s="2"/>
      <c r="IT762" s="2"/>
      <c r="IU762" s="2"/>
    </row>
    <row r="763" spans="1:255" x14ac:dyDescent="0.25">
      <c r="A763" s="3">
        <v>17</v>
      </c>
      <c r="B763" s="3">
        <v>1</v>
      </c>
      <c r="E763" s="3" t="s">
        <v>727</v>
      </c>
      <c r="F763" s="3" t="s">
        <v>728</v>
      </c>
      <c r="G763" s="3" t="s">
        <v>729</v>
      </c>
      <c r="H763" s="3" t="s">
        <v>715</v>
      </c>
      <c r="I763" s="3">
        <v>1</v>
      </c>
      <c r="J763" s="3">
        <v>0</v>
      </c>
      <c r="K763" s="3">
        <v>1</v>
      </c>
      <c r="O763" s="3">
        <f t="shared" si="784"/>
        <v>204276.37</v>
      </c>
      <c r="P763" s="3">
        <f t="shared" si="785"/>
        <v>204276.37</v>
      </c>
      <c r="Q763" s="3">
        <f t="shared" si="811"/>
        <v>0</v>
      </c>
      <c r="R763" s="3">
        <f t="shared" si="812"/>
        <v>0</v>
      </c>
      <c r="S763" s="3">
        <f t="shared" si="786"/>
        <v>0</v>
      </c>
      <c r="T763" s="3">
        <f t="shared" si="787"/>
        <v>0</v>
      </c>
      <c r="U763" s="3">
        <f t="shared" si="788"/>
        <v>0</v>
      </c>
      <c r="V763" s="3">
        <f t="shared" si="789"/>
        <v>0</v>
      </c>
      <c r="W763" s="3">
        <f t="shared" si="790"/>
        <v>0</v>
      </c>
      <c r="X763" s="3">
        <f t="shared" si="813"/>
        <v>0</v>
      </c>
      <c r="Y763" s="3">
        <f t="shared" si="814"/>
        <v>0</v>
      </c>
      <c r="AA763" s="3">
        <v>55944370</v>
      </c>
      <c r="AB763" s="3">
        <f t="shared" si="791"/>
        <v>26984.99</v>
      </c>
      <c r="AC763" s="3">
        <f t="shared" si="815"/>
        <v>26984.99</v>
      </c>
      <c r="AD763" s="3">
        <f t="shared" si="816"/>
        <v>0</v>
      </c>
      <c r="AE763" s="3">
        <f t="shared" si="817"/>
        <v>0</v>
      </c>
      <c r="AF763" s="3">
        <f t="shared" si="817"/>
        <v>0</v>
      </c>
      <c r="AG763" s="3">
        <f t="shared" si="793"/>
        <v>0</v>
      </c>
      <c r="AH763" s="3">
        <f t="shared" si="818"/>
        <v>0</v>
      </c>
      <c r="AI763" s="3">
        <f t="shared" si="818"/>
        <v>0</v>
      </c>
      <c r="AJ763" s="3">
        <f t="shared" si="795"/>
        <v>0</v>
      </c>
      <c r="AK763" s="3">
        <v>26984.99</v>
      </c>
      <c r="AL763" s="3">
        <v>26984.99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1</v>
      </c>
      <c r="AW763" s="3">
        <v>1</v>
      </c>
      <c r="AZ763" s="3">
        <v>1</v>
      </c>
      <c r="BA763" s="3">
        <v>1</v>
      </c>
      <c r="BB763" s="3">
        <v>1</v>
      </c>
      <c r="BC763" s="3">
        <v>7.57</v>
      </c>
      <c r="BD763" s="3" t="s">
        <v>3</v>
      </c>
      <c r="BE763" s="3" t="s">
        <v>3</v>
      </c>
      <c r="BF763" s="3" t="s">
        <v>3</v>
      </c>
      <c r="BG763" s="3" t="s">
        <v>3</v>
      </c>
      <c r="BH763" s="3">
        <v>3</v>
      </c>
      <c r="BI763" s="3">
        <v>3</v>
      </c>
      <c r="BJ763" s="3" t="s">
        <v>728</v>
      </c>
      <c r="BM763" s="3">
        <v>400007</v>
      </c>
      <c r="BN763" s="3">
        <v>0</v>
      </c>
      <c r="BO763" s="3" t="s">
        <v>3</v>
      </c>
      <c r="BP763" s="3">
        <v>0</v>
      </c>
      <c r="BQ763" s="3">
        <v>214</v>
      </c>
      <c r="BR763" s="3">
        <v>0</v>
      </c>
      <c r="BS763" s="3">
        <v>1</v>
      </c>
      <c r="BT763" s="3">
        <v>1</v>
      </c>
      <c r="BU763" s="3">
        <v>1</v>
      </c>
      <c r="BV763" s="3">
        <v>1</v>
      </c>
      <c r="BW763" s="3">
        <v>1</v>
      </c>
      <c r="BX763" s="3">
        <v>1</v>
      </c>
      <c r="BY763" s="3" t="s">
        <v>3</v>
      </c>
      <c r="BZ763" s="3">
        <v>0</v>
      </c>
      <c r="CA763" s="3">
        <v>0</v>
      </c>
      <c r="CB763" s="3" t="s">
        <v>3</v>
      </c>
      <c r="CE763" s="3">
        <v>1566</v>
      </c>
      <c r="CF763" s="3">
        <v>0</v>
      </c>
      <c r="CG763" s="3">
        <v>0</v>
      </c>
      <c r="CM763" s="3">
        <v>0</v>
      </c>
      <c r="CN763" s="3" t="s">
        <v>3</v>
      </c>
      <c r="CO763" s="3">
        <v>0</v>
      </c>
      <c r="CP763" s="3">
        <f t="shared" si="796"/>
        <v>204276.37</v>
      </c>
      <c r="CQ763" s="3">
        <f t="shared" si="797"/>
        <v>204276.37</v>
      </c>
      <c r="CR763" s="3">
        <f t="shared" si="819"/>
        <v>0</v>
      </c>
      <c r="CS763" s="3">
        <f t="shared" si="820"/>
        <v>0</v>
      </c>
      <c r="CT763" s="3">
        <f t="shared" si="798"/>
        <v>0</v>
      </c>
      <c r="CU763" s="3">
        <f t="shared" si="799"/>
        <v>0</v>
      </c>
      <c r="CV763" s="3">
        <f t="shared" si="800"/>
        <v>0</v>
      </c>
      <c r="CW763" s="3">
        <f t="shared" si="801"/>
        <v>0</v>
      </c>
      <c r="CX763" s="3">
        <f t="shared" si="802"/>
        <v>0</v>
      </c>
      <c r="CY763" s="3">
        <f t="shared" si="821"/>
        <v>0</v>
      </c>
      <c r="CZ763" s="3">
        <f t="shared" si="822"/>
        <v>0</v>
      </c>
      <c r="DC763" s="3" t="s">
        <v>3</v>
      </c>
      <c r="DD763" s="3" t="s">
        <v>3</v>
      </c>
      <c r="DE763" s="3" t="s">
        <v>3</v>
      </c>
      <c r="DF763" s="3" t="s">
        <v>3</v>
      </c>
      <c r="DG763" s="3" t="s">
        <v>3</v>
      </c>
      <c r="DH763" s="3" t="s">
        <v>3</v>
      </c>
      <c r="DI763" s="3" t="s">
        <v>3</v>
      </c>
      <c r="DJ763" s="3" t="s">
        <v>3</v>
      </c>
      <c r="DK763" s="3" t="s">
        <v>3</v>
      </c>
      <c r="DL763" s="3" t="s">
        <v>3</v>
      </c>
      <c r="DM763" s="3" t="s">
        <v>3</v>
      </c>
      <c r="DN763" s="3">
        <v>0</v>
      </c>
      <c r="DO763" s="3">
        <v>0</v>
      </c>
      <c r="DP763" s="3">
        <v>1</v>
      </c>
      <c r="DQ763" s="3">
        <v>1</v>
      </c>
      <c r="DU763" s="3">
        <v>1013</v>
      </c>
      <c r="DV763" s="3" t="s">
        <v>715</v>
      </c>
      <c r="DW763" s="3" t="s">
        <v>715</v>
      </c>
      <c r="DX763" s="3">
        <v>1</v>
      </c>
      <c r="DZ763" s="3" t="s">
        <v>3</v>
      </c>
      <c r="EA763" s="3" t="s">
        <v>3</v>
      </c>
      <c r="EB763" s="3" t="s">
        <v>3</v>
      </c>
      <c r="EC763" s="3" t="s">
        <v>3</v>
      </c>
      <c r="EE763" s="3">
        <v>55393904</v>
      </c>
      <c r="EF763" s="3">
        <v>214</v>
      </c>
      <c r="EG763" s="3" t="s">
        <v>217</v>
      </c>
      <c r="EH763" s="3">
        <v>0</v>
      </c>
      <c r="EI763" s="3" t="s">
        <v>3</v>
      </c>
      <c r="EJ763" s="3">
        <v>3</v>
      </c>
      <c r="EK763" s="3">
        <v>400007</v>
      </c>
      <c r="EL763" s="3" t="s">
        <v>217</v>
      </c>
      <c r="EM763" s="3" t="s">
        <v>218</v>
      </c>
      <c r="EO763" s="3" t="s">
        <v>3</v>
      </c>
      <c r="EQ763" s="3">
        <v>131088</v>
      </c>
      <c r="ER763" s="3">
        <v>0</v>
      </c>
      <c r="ES763" s="3">
        <v>26984.99</v>
      </c>
      <c r="ET763" s="3">
        <v>0</v>
      </c>
      <c r="EU763" s="3">
        <v>0</v>
      </c>
      <c r="EV763" s="3">
        <v>0</v>
      </c>
      <c r="EW763" s="3">
        <v>0</v>
      </c>
      <c r="EX763" s="3">
        <v>0</v>
      </c>
      <c r="EY763" s="3">
        <v>0</v>
      </c>
      <c r="EZ763" s="3">
        <v>5</v>
      </c>
      <c r="FC763" s="3">
        <v>1</v>
      </c>
      <c r="FD763" s="3">
        <v>18</v>
      </c>
      <c r="FF763" s="3">
        <v>239089.34</v>
      </c>
      <c r="FQ763" s="3">
        <v>0</v>
      </c>
      <c r="FR763" s="3">
        <f>P763</f>
        <v>204276.37</v>
      </c>
      <c r="FS763" s="3">
        <v>0</v>
      </c>
      <c r="FX763" s="3">
        <v>0</v>
      </c>
      <c r="FY763" s="3">
        <v>0</v>
      </c>
      <c r="GA763" s="3" t="s">
        <v>730</v>
      </c>
      <c r="GD763" s="3">
        <v>1</v>
      </c>
      <c r="GF763" s="3">
        <v>-761867943</v>
      </c>
      <c r="GG763" s="3">
        <v>2</v>
      </c>
      <c r="GH763" s="3">
        <v>3</v>
      </c>
      <c r="GI763" s="3">
        <v>3</v>
      </c>
      <c r="GJ763" s="3">
        <v>0</v>
      </c>
      <c r="GK763" s="3">
        <v>0</v>
      </c>
      <c r="GL763" s="3">
        <f t="shared" si="803"/>
        <v>0</v>
      </c>
      <c r="GM763" s="3">
        <f t="shared" si="804"/>
        <v>204276.37</v>
      </c>
      <c r="GN763" s="3">
        <f t="shared" si="805"/>
        <v>0</v>
      </c>
      <c r="GO763" s="3">
        <f t="shared" si="806"/>
        <v>0</v>
      </c>
      <c r="GP763" s="3">
        <f t="shared" si="807"/>
        <v>0</v>
      </c>
      <c r="GR763" s="3">
        <v>1</v>
      </c>
      <c r="GS763" s="3">
        <v>1</v>
      </c>
      <c r="GT763" s="3">
        <v>0</v>
      </c>
      <c r="GU763" s="3" t="s">
        <v>3</v>
      </c>
      <c r="GV763" s="3">
        <f t="shared" si="808"/>
        <v>0</v>
      </c>
      <c r="GW763" s="3">
        <v>1</v>
      </c>
      <c r="GX763" s="3">
        <f t="shared" si="809"/>
        <v>0</v>
      </c>
      <c r="HA763" s="3">
        <v>0</v>
      </c>
      <c r="HB763" s="3">
        <v>0</v>
      </c>
      <c r="HC763" s="3">
        <f t="shared" si="810"/>
        <v>0</v>
      </c>
      <c r="HE763" s="3" t="s">
        <v>37</v>
      </c>
      <c r="HF763" s="3" t="s">
        <v>220</v>
      </c>
      <c r="HM763" s="3" t="s">
        <v>3</v>
      </c>
      <c r="HN763" s="3" t="s">
        <v>3</v>
      </c>
      <c r="HO763" s="3" t="s">
        <v>3</v>
      </c>
      <c r="HP763" s="3" t="s">
        <v>3</v>
      </c>
      <c r="HQ763" s="3" t="s">
        <v>3</v>
      </c>
      <c r="HS763" s="3">
        <v>0</v>
      </c>
      <c r="IK763" s="3">
        <v>0</v>
      </c>
    </row>
    <row r="764" spans="1:255" x14ac:dyDescent="0.25">
      <c r="A764" s="2">
        <v>17</v>
      </c>
      <c r="B764" s="2">
        <v>1</v>
      </c>
      <c r="C764" s="2"/>
      <c r="D764" s="2"/>
      <c r="E764" s="2" t="s">
        <v>731</v>
      </c>
      <c r="F764" s="2" t="s">
        <v>718</v>
      </c>
      <c r="G764" s="2" t="s">
        <v>719</v>
      </c>
      <c r="H764" s="2" t="s">
        <v>320</v>
      </c>
      <c r="I764" s="2">
        <v>4</v>
      </c>
      <c r="J764" s="2">
        <v>0</v>
      </c>
      <c r="K764" s="2">
        <v>4</v>
      </c>
      <c r="L764" s="2"/>
      <c r="M764" s="2"/>
      <c r="N764" s="2"/>
      <c r="O764" s="2">
        <f t="shared" si="784"/>
        <v>50.84</v>
      </c>
      <c r="P764" s="2">
        <f t="shared" si="785"/>
        <v>50.84</v>
      </c>
      <c r="Q764" s="2">
        <f t="shared" si="811"/>
        <v>0</v>
      </c>
      <c r="R764" s="2">
        <f t="shared" si="812"/>
        <v>0</v>
      </c>
      <c r="S764" s="2">
        <f t="shared" si="786"/>
        <v>0</v>
      </c>
      <c r="T764" s="2">
        <f t="shared" si="787"/>
        <v>0</v>
      </c>
      <c r="U764" s="2">
        <f t="shared" si="788"/>
        <v>0</v>
      </c>
      <c r="V764" s="2">
        <f t="shared" si="789"/>
        <v>0</v>
      </c>
      <c r="W764" s="2">
        <f t="shared" si="790"/>
        <v>0</v>
      </c>
      <c r="X764" s="2">
        <f t="shared" si="813"/>
        <v>0</v>
      </c>
      <c r="Y764" s="2">
        <f t="shared" si="814"/>
        <v>0</v>
      </c>
      <c r="Z764" s="2"/>
      <c r="AA764" s="2">
        <v>55944368</v>
      </c>
      <c r="AB764" s="2">
        <f t="shared" si="791"/>
        <v>12.71</v>
      </c>
      <c r="AC764" s="2">
        <f t="shared" si="815"/>
        <v>12.71</v>
      </c>
      <c r="AD764" s="2">
        <f t="shared" si="816"/>
        <v>0</v>
      </c>
      <c r="AE764" s="2">
        <f t="shared" si="817"/>
        <v>0</v>
      </c>
      <c r="AF764" s="2">
        <f t="shared" si="817"/>
        <v>0</v>
      </c>
      <c r="AG764" s="2">
        <f t="shared" si="793"/>
        <v>0</v>
      </c>
      <c r="AH764" s="2">
        <f t="shared" si="818"/>
        <v>0</v>
      </c>
      <c r="AI764" s="2">
        <f t="shared" si="818"/>
        <v>0</v>
      </c>
      <c r="AJ764" s="2">
        <f t="shared" si="795"/>
        <v>0</v>
      </c>
      <c r="AK764" s="2">
        <v>12.71</v>
      </c>
      <c r="AL764" s="2">
        <v>12.71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97</v>
      </c>
      <c r="AU764" s="2">
        <v>51</v>
      </c>
      <c r="AV764" s="2">
        <v>1</v>
      </c>
      <c r="AW764" s="2">
        <v>1</v>
      </c>
      <c r="AX764" s="2"/>
      <c r="AY764" s="2"/>
      <c r="AZ764" s="2">
        <v>1</v>
      </c>
      <c r="BA764" s="2">
        <v>1</v>
      </c>
      <c r="BB764" s="2">
        <v>1</v>
      </c>
      <c r="BC764" s="2">
        <v>1</v>
      </c>
      <c r="BD764" s="2" t="s">
        <v>3</v>
      </c>
      <c r="BE764" s="2" t="s">
        <v>3</v>
      </c>
      <c r="BF764" s="2" t="s">
        <v>3</v>
      </c>
      <c r="BG764" s="2" t="s">
        <v>3</v>
      </c>
      <c r="BH764" s="2">
        <v>3</v>
      </c>
      <c r="BI764" s="2">
        <v>2</v>
      </c>
      <c r="BJ764" s="2" t="s">
        <v>720</v>
      </c>
      <c r="BK764" s="2"/>
      <c r="BL764" s="2"/>
      <c r="BM764" s="2">
        <v>67</v>
      </c>
      <c r="BN764" s="2">
        <v>0</v>
      </c>
      <c r="BO764" s="2" t="s">
        <v>3</v>
      </c>
      <c r="BP764" s="2">
        <v>0</v>
      </c>
      <c r="BQ764" s="2">
        <v>40</v>
      </c>
      <c r="BR764" s="2">
        <v>0</v>
      </c>
      <c r="BS764" s="2">
        <v>1</v>
      </c>
      <c r="BT764" s="2">
        <v>1</v>
      </c>
      <c r="BU764" s="2">
        <v>1</v>
      </c>
      <c r="BV764" s="2">
        <v>1</v>
      </c>
      <c r="BW764" s="2">
        <v>1</v>
      </c>
      <c r="BX764" s="2">
        <v>1</v>
      </c>
      <c r="BY764" s="2" t="s">
        <v>3</v>
      </c>
      <c r="BZ764" s="2">
        <v>97</v>
      </c>
      <c r="CA764" s="2">
        <v>51</v>
      </c>
      <c r="CB764" s="2" t="s">
        <v>3</v>
      </c>
      <c r="CC764" s="2"/>
      <c r="CD764" s="2"/>
      <c r="CE764" s="2">
        <v>1566</v>
      </c>
      <c r="CF764" s="2">
        <v>0</v>
      </c>
      <c r="CG764" s="2">
        <v>0</v>
      </c>
      <c r="CH764" s="2"/>
      <c r="CI764" s="2"/>
      <c r="CJ764" s="2"/>
      <c r="CK764" s="2"/>
      <c r="CL764" s="2"/>
      <c r="CM764" s="2">
        <v>0</v>
      </c>
      <c r="CN764" s="2" t="s">
        <v>3</v>
      </c>
      <c r="CO764" s="2">
        <v>0</v>
      </c>
      <c r="CP764" s="2">
        <f t="shared" si="796"/>
        <v>50.84</v>
      </c>
      <c r="CQ764" s="2">
        <f t="shared" si="797"/>
        <v>12.71</v>
      </c>
      <c r="CR764" s="2">
        <f t="shared" si="819"/>
        <v>0</v>
      </c>
      <c r="CS764" s="2">
        <f t="shared" si="820"/>
        <v>0</v>
      </c>
      <c r="CT764" s="2">
        <f t="shared" si="798"/>
        <v>0</v>
      </c>
      <c r="CU764" s="2">
        <f t="shared" si="799"/>
        <v>0</v>
      </c>
      <c r="CV764" s="2">
        <f t="shared" si="800"/>
        <v>0</v>
      </c>
      <c r="CW764" s="2">
        <f t="shared" si="801"/>
        <v>0</v>
      </c>
      <c r="CX764" s="2">
        <f t="shared" si="802"/>
        <v>0</v>
      </c>
      <c r="CY764" s="2">
        <f t="shared" si="821"/>
        <v>0</v>
      </c>
      <c r="CZ764" s="2">
        <f t="shared" si="822"/>
        <v>0</v>
      </c>
      <c r="DA764" s="2"/>
      <c r="DB764" s="2"/>
      <c r="DC764" s="2" t="s">
        <v>3</v>
      </c>
      <c r="DD764" s="2" t="s">
        <v>3</v>
      </c>
      <c r="DE764" s="2" t="s">
        <v>3</v>
      </c>
      <c r="DF764" s="2" t="s">
        <v>3</v>
      </c>
      <c r="DG764" s="2" t="s">
        <v>3</v>
      </c>
      <c r="DH764" s="2" t="s">
        <v>3</v>
      </c>
      <c r="DI764" s="2" t="s">
        <v>3</v>
      </c>
      <c r="DJ764" s="2" t="s">
        <v>3</v>
      </c>
      <c r="DK764" s="2" t="s">
        <v>3</v>
      </c>
      <c r="DL764" s="2" t="s">
        <v>3</v>
      </c>
      <c r="DM764" s="2" t="s">
        <v>3</v>
      </c>
      <c r="DN764" s="2">
        <v>0</v>
      </c>
      <c r="DO764" s="2">
        <v>0</v>
      </c>
      <c r="DP764" s="2">
        <v>1</v>
      </c>
      <c r="DQ764" s="2">
        <v>1</v>
      </c>
      <c r="DR764" s="2"/>
      <c r="DS764" s="2"/>
      <c r="DT764" s="2"/>
      <c r="DU764" s="2">
        <v>1010</v>
      </c>
      <c r="DV764" s="2" t="s">
        <v>320</v>
      </c>
      <c r="DW764" s="2" t="s">
        <v>320</v>
      </c>
      <c r="DX764" s="2">
        <v>1</v>
      </c>
      <c r="DY764" s="2"/>
      <c r="DZ764" s="2" t="s">
        <v>3</v>
      </c>
      <c r="EA764" s="2" t="s">
        <v>3</v>
      </c>
      <c r="EB764" s="2" t="s">
        <v>3</v>
      </c>
      <c r="EC764" s="2" t="s">
        <v>3</v>
      </c>
      <c r="ED764" s="2"/>
      <c r="EE764" s="2">
        <v>55393971</v>
      </c>
      <c r="EF764" s="2">
        <v>40</v>
      </c>
      <c r="EG764" s="2" t="s">
        <v>31</v>
      </c>
      <c r="EH764" s="2">
        <v>0</v>
      </c>
      <c r="EI764" s="2" t="s">
        <v>3</v>
      </c>
      <c r="EJ764" s="2">
        <v>2</v>
      </c>
      <c r="EK764" s="2">
        <v>67</v>
      </c>
      <c r="EL764" s="2" t="s">
        <v>48</v>
      </c>
      <c r="EM764" s="2" t="s">
        <v>49</v>
      </c>
      <c r="EN764" s="2"/>
      <c r="EO764" s="2" t="s">
        <v>3</v>
      </c>
      <c r="EP764" s="2"/>
      <c r="EQ764" s="2">
        <v>0</v>
      </c>
      <c r="ER764" s="2">
        <v>12.71</v>
      </c>
      <c r="ES764" s="2">
        <v>12.71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>
        <v>0</v>
      </c>
      <c r="FR764" s="2">
        <v>0</v>
      </c>
      <c r="FS764" s="2">
        <v>0</v>
      </c>
      <c r="FT764" s="2"/>
      <c r="FU764" s="2"/>
      <c r="FV764" s="2"/>
      <c r="FW764" s="2"/>
      <c r="FX764" s="2">
        <v>97</v>
      </c>
      <c r="FY764" s="2">
        <v>51</v>
      </c>
      <c r="FZ764" s="2"/>
      <c r="GA764" s="2" t="s">
        <v>3</v>
      </c>
      <c r="GB764" s="2"/>
      <c r="GC764" s="2"/>
      <c r="GD764" s="2">
        <v>1</v>
      </c>
      <c r="GE764" s="2"/>
      <c r="GF764" s="2">
        <v>1437972773</v>
      </c>
      <c r="GG764" s="2">
        <v>2</v>
      </c>
      <c r="GH764" s="2">
        <v>1</v>
      </c>
      <c r="GI764" s="2">
        <v>-2</v>
      </c>
      <c r="GJ764" s="2">
        <v>0</v>
      </c>
      <c r="GK764" s="2">
        <v>0</v>
      </c>
      <c r="GL764" s="2">
        <f t="shared" si="803"/>
        <v>0</v>
      </c>
      <c r="GM764" s="2">
        <f t="shared" si="804"/>
        <v>50.84</v>
      </c>
      <c r="GN764" s="2">
        <f t="shared" si="805"/>
        <v>0</v>
      </c>
      <c r="GO764" s="2">
        <f t="shared" si="806"/>
        <v>50.84</v>
      </c>
      <c r="GP764" s="2">
        <f t="shared" si="807"/>
        <v>0</v>
      </c>
      <c r="GQ764" s="2"/>
      <c r="GR764" s="2">
        <v>0</v>
      </c>
      <c r="GS764" s="2">
        <v>3</v>
      </c>
      <c r="GT764" s="2">
        <v>0</v>
      </c>
      <c r="GU764" s="2" t="s">
        <v>3</v>
      </c>
      <c r="GV764" s="2">
        <f t="shared" si="808"/>
        <v>0</v>
      </c>
      <c r="GW764" s="2">
        <v>1</v>
      </c>
      <c r="GX764" s="2">
        <f t="shared" si="809"/>
        <v>0</v>
      </c>
      <c r="GY764" s="2"/>
      <c r="GZ764" s="2"/>
      <c r="HA764" s="2">
        <v>0</v>
      </c>
      <c r="HB764" s="2">
        <v>0</v>
      </c>
      <c r="HC764" s="2">
        <f t="shared" si="810"/>
        <v>0</v>
      </c>
      <c r="HD764" s="2"/>
      <c r="HE764" s="2" t="s">
        <v>3</v>
      </c>
      <c r="HF764" s="2" t="s">
        <v>3</v>
      </c>
      <c r="HG764" s="2"/>
      <c r="HH764" s="2"/>
      <c r="HI764" s="2"/>
      <c r="HJ764" s="2"/>
      <c r="HK764" s="2"/>
      <c r="HL764" s="2"/>
      <c r="HM764" s="2" t="s">
        <v>3</v>
      </c>
      <c r="HN764" s="2" t="s">
        <v>3</v>
      </c>
      <c r="HO764" s="2" t="s">
        <v>3</v>
      </c>
      <c r="HP764" s="2" t="s">
        <v>3</v>
      </c>
      <c r="HQ764" s="2" t="s">
        <v>3</v>
      </c>
      <c r="HR764" s="2"/>
      <c r="HS764" s="2">
        <v>0</v>
      </c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>
        <v>0</v>
      </c>
      <c r="IL764" s="2"/>
      <c r="IM764" s="2"/>
      <c r="IN764" s="2"/>
      <c r="IO764" s="2"/>
      <c r="IP764" s="2"/>
      <c r="IQ764" s="2"/>
      <c r="IR764" s="2"/>
      <c r="IS764" s="2"/>
      <c r="IT764" s="2"/>
      <c r="IU764" s="2"/>
    </row>
    <row r="765" spans="1:255" x14ac:dyDescent="0.25">
      <c r="A765" s="3">
        <v>17</v>
      </c>
      <c r="B765" s="3">
        <v>1</v>
      </c>
      <c r="E765" s="3" t="s">
        <v>731</v>
      </c>
      <c r="F765" s="3" t="s">
        <v>718</v>
      </c>
      <c r="G765" s="3" t="s">
        <v>719</v>
      </c>
      <c r="H765" s="3" t="s">
        <v>320</v>
      </c>
      <c r="I765" s="3">
        <v>4</v>
      </c>
      <c r="J765" s="3">
        <v>0</v>
      </c>
      <c r="K765" s="3">
        <v>4</v>
      </c>
      <c r="O765" s="3">
        <f t="shared" si="784"/>
        <v>502.81</v>
      </c>
      <c r="P765" s="3">
        <f t="shared" si="785"/>
        <v>502.81</v>
      </c>
      <c r="Q765" s="3">
        <f t="shared" si="811"/>
        <v>0</v>
      </c>
      <c r="R765" s="3">
        <f t="shared" si="812"/>
        <v>0</v>
      </c>
      <c r="S765" s="3">
        <f t="shared" si="786"/>
        <v>0</v>
      </c>
      <c r="T765" s="3">
        <f t="shared" si="787"/>
        <v>0</v>
      </c>
      <c r="U765" s="3">
        <f t="shared" si="788"/>
        <v>0</v>
      </c>
      <c r="V765" s="3">
        <f t="shared" si="789"/>
        <v>0</v>
      </c>
      <c r="W765" s="3">
        <f t="shared" si="790"/>
        <v>0</v>
      </c>
      <c r="X765" s="3">
        <f t="shared" si="813"/>
        <v>0</v>
      </c>
      <c r="Y765" s="3">
        <f t="shared" si="814"/>
        <v>0</v>
      </c>
      <c r="AA765" s="3">
        <v>55944370</v>
      </c>
      <c r="AB765" s="3">
        <f t="shared" si="791"/>
        <v>12.71</v>
      </c>
      <c r="AC765" s="3">
        <f t="shared" si="815"/>
        <v>12.71</v>
      </c>
      <c r="AD765" s="3">
        <f t="shared" si="816"/>
        <v>0</v>
      </c>
      <c r="AE765" s="3">
        <f t="shared" si="817"/>
        <v>0</v>
      </c>
      <c r="AF765" s="3">
        <f t="shared" si="817"/>
        <v>0</v>
      </c>
      <c r="AG765" s="3">
        <f t="shared" si="793"/>
        <v>0</v>
      </c>
      <c r="AH765" s="3">
        <f t="shared" si="818"/>
        <v>0</v>
      </c>
      <c r="AI765" s="3">
        <f t="shared" si="818"/>
        <v>0</v>
      </c>
      <c r="AJ765" s="3">
        <f t="shared" si="795"/>
        <v>0</v>
      </c>
      <c r="AK765" s="3">
        <v>12.71</v>
      </c>
      <c r="AL765" s="3">
        <v>12.71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97</v>
      </c>
      <c r="AU765" s="3">
        <v>51</v>
      </c>
      <c r="AV765" s="3">
        <v>1</v>
      </c>
      <c r="AW765" s="3">
        <v>1</v>
      </c>
      <c r="AZ765" s="3">
        <v>1</v>
      </c>
      <c r="BA765" s="3">
        <v>1</v>
      </c>
      <c r="BB765" s="3">
        <v>1</v>
      </c>
      <c r="BC765" s="3">
        <v>9.89</v>
      </c>
      <c r="BD765" s="3" t="s">
        <v>3</v>
      </c>
      <c r="BE765" s="3" t="s">
        <v>3</v>
      </c>
      <c r="BF765" s="3" t="s">
        <v>3</v>
      </c>
      <c r="BG765" s="3" t="s">
        <v>3</v>
      </c>
      <c r="BH765" s="3">
        <v>3</v>
      </c>
      <c r="BI765" s="3">
        <v>2</v>
      </c>
      <c r="BJ765" s="3" t="s">
        <v>720</v>
      </c>
      <c r="BM765" s="3">
        <v>67</v>
      </c>
      <c r="BN765" s="3">
        <v>0</v>
      </c>
      <c r="BO765" s="3" t="s">
        <v>718</v>
      </c>
      <c r="BP765" s="3">
        <v>1</v>
      </c>
      <c r="BQ765" s="3">
        <v>40</v>
      </c>
      <c r="BR765" s="3">
        <v>0</v>
      </c>
      <c r="BS765" s="3">
        <v>1</v>
      </c>
      <c r="BT765" s="3">
        <v>1</v>
      </c>
      <c r="BU765" s="3">
        <v>1</v>
      </c>
      <c r="BV765" s="3">
        <v>1</v>
      </c>
      <c r="BW765" s="3">
        <v>1</v>
      </c>
      <c r="BX765" s="3">
        <v>1</v>
      </c>
      <c r="BY765" s="3" t="s">
        <v>3</v>
      </c>
      <c r="BZ765" s="3">
        <v>97</v>
      </c>
      <c r="CA765" s="3">
        <v>51</v>
      </c>
      <c r="CB765" s="3" t="s">
        <v>3</v>
      </c>
      <c r="CE765" s="3">
        <v>1566</v>
      </c>
      <c r="CF765" s="3">
        <v>0</v>
      </c>
      <c r="CG765" s="3">
        <v>0</v>
      </c>
      <c r="CM765" s="3">
        <v>0</v>
      </c>
      <c r="CN765" s="3" t="s">
        <v>3</v>
      </c>
      <c r="CO765" s="3">
        <v>0</v>
      </c>
      <c r="CP765" s="3">
        <f t="shared" si="796"/>
        <v>502.81</v>
      </c>
      <c r="CQ765" s="3">
        <f t="shared" si="797"/>
        <v>125.7</v>
      </c>
      <c r="CR765" s="3">
        <f t="shared" si="819"/>
        <v>0</v>
      </c>
      <c r="CS765" s="3">
        <f t="shared" si="820"/>
        <v>0</v>
      </c>
      <c r="CT765" s="3">
        <f t="shared" si="798"/>
        <v>0</v>
      </c>
      <c r="CU765" s="3">
        <f t="shared" si="799"/>
        <v>0</v>
      </c>
      <c r="CV765" s="3">
        <f t="shared" si="800"/>
        <v>0</v>
      </c>
      <c r="CW765" s="3">
        <f t="shared" si="801"/>
        <v>0</v>
      </c>
      <c r="CX765" s="3">
        <f t="shared" si="802"/>
        <v>0</v>
      </c>
      <c r="CY765" s="3">
        <f t="shared" si="821"/>
        <v>0</v>
      </c>
      <c r="CZ765" s="3">
        <f t="shared" si="822"/>
        <v>0</v>
      </c>
      <c r="DC765" s="3" t="s">
        <v>3</v>
      </c>
      <c r="DD765" s="3" t="s">
        <v>3</v>
      </c>
      <c r="DE765" s="3" t="s">
        <v>3</v>
      </c>
      <c r="DF765" s="3" t="s">
        <v>3</v>
      </c>
      <c r="DG765" s="3" t="s">
        <v>3</v>
      </c>
      <c r="DH765" s="3" t="s">
        <v>3</v>
      </c>
      <c r="DI765" s="3" t="s">
        <v>3</v>
      </c>
      <c r="DJ765" s="3" t="s">
        <v>3</v>
      </c>
      <c r="DK765" s="3" t="s">
        <v>3</v>
      </c>
      <c r="DL765" s="3" t="s">
        <v>3</v>
      </c>
      <c r="DM765" s="3" t="s">
        <v>3</v>
      </c>
      <c r="DN765" s="3">
        <v>0</v>
      </c>
      <c r="DO765" s="3">
        <v>0</v>
      </c>
      <c r="DP765" s="3">
        <v>1</v>
      </c>
      <c r="DQ765" s="3">
        <v>1</v>
      </c>
      <c r="DU765" s="3">
        <v>1010</v>
      </c>
      <c r="DV765" s="3" t="s">
        <v>320</v>
      </c>
      <c r="DW765" s="3" t="s">
        <v>320</v>
      </c>
      <c r="DX765" s="3">
        <v>1</v>
      </c>
      <c r="DZ765" s="3" t="s">
        <v>3</v>
      </c>
      <c r="EA765" s="3" t="s">
        <v>3</v>
      </c>
      <c r="EB765" s="3" t="s">
        <v>3</v>
      </c>
      <c r="EC765" s="3" t="s">
        <v>3</v>
      </c>
      <c r="EE765" s="3">
        <v>55393971</v>
      </c>
      <c r="EF765" s="3">
        <v>40</v>
      </c>
      <c r="EG765" s="3" t="s">
        <v>31</v>
      </c>
      <c r="EH765" s="3">
        <v>0</v>
      </c>
      <c r="EI765" s="3" t="s">
        <v>3</v>
      </c>
      <c r="EJ765" s="3">
        <v>2</v>
      </c>
      <c r="EK765" s="3">
        <v>67</v>
      </c>
      <c r="EL765" s="3" t="s">
        <v>48</v>
      </c>
      <c r="EM765" s="3" t="s">
        <v>49</v>
      </c>
      <c r="EO765" s="3" t="s">
        <v>3</v>
      </c>
      <c r="EQ765" s="3">
        <v>0</v>
      </c>
      <c r="ER765" s="3">
        <v>12.71</v>
      </c>
      <c r="ES765" s="3">
        <v>12.71</v>
      </c>
      <c r="ET765" s="3">
        <v>0</v>
      </c>
      <c r="EU765" s="3">
        <v>0</v>
      </c>
      <c r="EV765" s="3">
        <v>0</v>
      </c>
      <c r="EW765" s="3">
        <v>0</v>
      </c>
      <c r="EX765" s="3">
        <v>0</v>
      </c>
      <c r="EY765" s="3">
        <v>0</v>
      </c>
      <c r="FQ765" s="3">
        <v>0</v>
      </c>
      <c r="FR765" s="3">
        <v>0</v>
      </c>
      <c r="FS765" s="3">
        <v>0</v>
      </c>
      <c r="FX765" s="3">
        <v>97</v>
      </c>
      <c r="FY765" s="3">
        <v>51</v>
      </c>
      <c r="GA765" s="3" t="s">
        <v>3</v>
      </c>
      <c r="GD765" s="3">
        <v>1</v>
      </c>
      <c r="GF765" s="3">
        <v>1437972773</v>
      </c>
      <c r="GG765" s="3">
        <v>2</v>
      </c>
      <c r="GH765" s="3">
        <v>1</v>
      </c>
      <c r="GI765" s="3">
        <v>2</v>
      </c>
      <c r="GJ765" s="3">
        <v>0</v>
      </c>
      <c r="GK765" s="3">
        <v>0</v>
      </c>
      <c r="GL765" s="3">
        <f t="shared" si="803"/>
        <v>0</v>
      </c>
      <c r="GM765" s="3">
        <f t="shared" si="804"/>
        <v>502.81</v>
      </c>
      <c r="GN765" s="3">
        <f t="shared" si="805"/>
        <v>0</v>
      </c>
      <c r="GO765" s="3">
        <f t="shared" si="806"/>
        <v>502.81</v>
      </c>
      <c r="GP765" s="3">
        <f t="shared" si="807"/>
        <v>0</v>
      </c>
      <c r="GR765" s="3">
        <v>0</v>
      </c>
      <c r="GS765" s="3">
        <v>3</v>
      </c>
      <c r="GT765" s="3">
        <v>0</v>
      </c>
      <c r="GU765" s="3" t="s">
        <v>3</v>
      </c>
      <c r="GV765" s="3">
        <f t="shared" si="808"/>
        <v>0</v>
      </c>
      <c r="GW765" s="3">
        <v>1</v>
      </c>
      <c r="GX765" s="3">
        <f t="shared" si="809"/>
        <v>0</v>
      </c>
      <c r="HA765" s="3">
        <v>0</v>
      </c>
      <c r="HB765" s="3">
        <v>0</v>
      </c>
      <c r="HC765" s="3">
        <f t="shared" si="810"/>
        <v>0</v>
      </c>
      <c r="HE765" s="3" t="s">
        <v>3</v>
      </c>
      <c r="HF765" s="3" t="s">
        <v>3</v>
      </c>
      <c r="HM765" s="3" t="s">
        <v>3</v>
      </c>
      <c r="HN765" s="3" t="s">
        <v>3</v>
      </c>
      <c r="HO765" s="3" t="s">
        <v>3</v>
      </c>
      <c r="HP765" s="3" t="s">
        <v>3</v>
      </c>
      <c r="HQ765" s="3" t="s">
        <v>3</v>
      </c>
      <c r="HS765" s="3">
        <v>0</v>
      </c>
      <c r="IK765" s="3">
        <v>0</v>
      </c>
    </row>
    <row r="766" spans="1:255" x14ac:dyDescent="0.25">
      <c r="A766" s="2">
        <v>17</v>
      </c>
      <c r="B766" s="2">
        <v>1</v>
      </c>
      <c r="C766" s="2">
        <f>ROW(SmtRes!A869)</f>
        <v>869</v>
      </c>
      <c r="D766" s="2">
        <f>ROW(EtalonRes!A1085)</f>
        <v>1085</v>
      </c>
      <c r="E766" s="2" t="s">
        <v>3</v>
      </c>
      <c r="F766" s="2" t="s">
        <v>721</v>
      </c>
      <c r="G766" s="2" t="s">
        <v>722</v>
      </c>
      <c r="H766" s="2" t="s">
        <v>723</v>
      </c>
      <c r="I766" s="2">
        <f>ROUND(4/100,9)</f>
        <v>0.04</v>
      </c>
      <c r="J766" s="2">
        <v>0</v>
      </c>
      <c r="K766" s="2">
        <f>ROUND(4/100,9)</f>
        <v>0.04</v>
      </c>
      <c r="L766" s="2"/>
      <c r="M766" s="2"/>
      <c r="N766" s="2"/>
      <c r="O766" s="2">
        <f t="shared" si="784"/>
        <v>217.05</v>
      </c>
      <c r="P766" s="2">
        <f t="shared" si="785"/>
        <v>189.57</v>
      </c>
      <c r="Q766" s="2">
        <f>(ROUND((ROUND((((ET766*1.2))*AV766*I766),2)*BB766),2)+ROUND((ROUND(((AE766-((EU766*1.2)))*AV766*I766),2)*BS766),2))</f>
        <v>1.22</v>
      </c>
      <c r="R766" s="2">
        <f>(ROUND((ROUND((((EU766*1.2))*AV766*I766),2)*BS766),2)+ROUND((ROUND(((AE766-((EU766*1.2)))*AV766*I766),2)*BS766),2))</f>
        <v>0.1</v>
      </c>
      <c r="S766" s="2">
        <f t="shared" si="786"/>
        <v>26.26</v>
      </c>
      <c r="T766" s="2">
        <f t="shared" si="787"/>
        <v>0</v>
      </c>
      <c r="U766" s="2">
        <f t="shared" si="788"/>
        <v>2.0369510399999999</v>
      </c>
      <c r="V766" s="2">
        <f t="shared" si="789"/>
        <v>0</v>
      </c>
      <c r="W766" s="2">
        <f t="shared" si="790"/>
        <v>0</v>
      </c>
      <c r="X766" s="2">
        <f>(ROUND((((S766+ROUND((ROUND((((EU766*1.2))*AV766*I766),2)*BS766),2))*AT766)/100),2)+ROUND(((ROUND((ROUND(((AE766-((EU766*1.2)))*AV766*I766),2)*BS766),2)*AT766)/100),2))</f>
        <v>25.57</v>
      </c>
      <c r="Y766" s="2">
        <f>(ROUND((((S766+ROUND((ROUND((((EU766*1.2))*AV766*I766),2)*BS766),2))*AU766)/100),2)+ROUND(((ROUND((ROUND(((AE766-((EU766*1.2)))*AV766*I766),2)*BS766),2)*AU766)/100),2))</f>
        <v>13.44</v>
      </c>
      <c r="Z766" s="2"/>
      <c r="AA766" s="2">
        <v>-1</v>
      </c>
      <c r="AB766" s="2">
        <f t="shared" si="791"/>
        <v>5371.2240000000002</v>
      </c>
      <c r="AC766" s="2">
        <f>ROUND(((ES766*1)),6)</f>
        <v>4739.22</v>
      </c>
      <c r="AD766" s="2">
        <f>ROUND(((((ET766*1.2))-((EU766*1.2)))+AE766),6)</f>
        <v>28.02</v>
      </c>
      <c r="AE766" s="2">
        <f>ROUND(((EU766*1.2)),6)</f>
        <v>2.2679999999999998</v>
      </c>
      <c r="AF766" s="2">
        <f>ROUND(((EV766*1.2)),6)</f>
        <v>603.98400000000004</v>
      </c>
      <c r="AG766" s="2">
        <f t="shared" si="793"/>
        <v>0</v>
      </c>
      <c r="AH766" s="2">
        <f>((EW766*1.2))</f>
        <v>46.847999999999999</v>
      </c>
      <c r="AI766" s="2">
        <f>((EX766*1.2))</f>
        <v>0</v>
      </c>
      <c r="AJ766" s="2">
        <f t="shared" si="795"/>
        <v>0</v>
      </c>
      <c r="AK766" s="2">
        <v>5265.89</v>
      </c>
      <c r="AL766" s="2">
        <v>4739.22</v>
      </c>
      <c r="AM766" s="2">
        <v>23.35</v>
      </c>
      <c r="AN766" s="2">
        <v>1.89</v>
      </c>
      <c r="AO766" s="2">
        <v>503.32</v>
      </c>
      <c r="AP766" s="2">
        <v>0</v>
      </c>
      <c r="AQ766" s="2">
        <v>39.04</v>
      </c>
      <c r="AR766" s="2">
        <v>0</v>
      </c>
      <c r="AS766" s="2">
        <v>0</v>
      </c>
      <c r="AT766" s="2">
        <v>97</v>
      </c>
      <c r="AU766" s="2">
        <v>51</v>
      </c>
      <c r="AV766" s="2">
        <v>1.087</v>
      </c>
      <c r="AW766" s="2">
        <v>1</v>
      </c>
      <c r="AX766" s="2"/>
      <c r="AY766" s="2"/>
      <c r="AZ766" s="2">
        <v>1</v>
      </c>
      <c r="BA766" s="2">
        <v>1</v>
      </c>
      <c r="BB766" s="2">
        <v>1</v>
      </c>
      <c r="BC766" s="2">
        <v>1</v>
      </c>
      <c r="BD766" s="2" t="s">
        <v>3</v>
      </c>
      <c r="BE766" s="2" t="s">
        <v>3</v>
      </c>
      <c r="BF766" s="2" t="s">
        <v>3</v>
      </c>
      <c r="BG766" s="2" t="s">
        <v>3</v>
      </c>
      <c r="BH766" s="2">
        <v>0</v>
      </c>
      <c r="BI766" s="2">
        <v>2</v>
      </c>
      <c r="BJ766" s="2" t="s">
        <v>724</v>
      </c>
      <c r="BK766" s="2"/>
      <c r="BL766" s="2"/>
      <c r="BM766" s="2">
        <v>67</v>
      </c>
      <c r="BN766" s="2">
        <v>0</v>
      </c>
      <c r="BO766" s="2" t="s">
        <v>721</v>
      </c>
      <c r="BP766" s="2">
        <v>1</v>
      </c>
      <c r="BQ766" s="2">
        <v>40</v>
      </c>
      <c r="BR766" s="2">
        <v>0</v>
      </c>
      <c r="BS766" s="2">
        <v>1</v>
      </c>
      <c r="BT766" s="2">
        <v>1</v>
      </c>
      <c r="BU766" s="2">
        <v>1</v>
      </c>
      <c r="BV766" s="2">
        <v>1</v>
      </c>
      <c r="BW766" s="2">
        <v>1</v>
      </c>
      <c r="BX766" s="2">
        <v>1</v>
      </c>
      <c r="BY766" s="2" t="s">
        <v>3</v>
      </c>
      <c r="BZ766" s="2">
        <v>97</v>
      </c>
      <c r="CA766" s="2">
        <v>51</v>
      </c>
      <c r="CB766" s="2" t="s">
        <v>3</v>
      </c>
      <c r="CC766" s="2"/>
      <c r="CD766" s="2"/>
      <c r="CE766" s="2">
        <v>1566</v>
      </c>
      <c r="CF766" s="2">
        <v>0</v>
      </c>
      <c r="CG766" s="2">
        <v>0</v>
      </c>
      <c r="CH766" s="2"/>
      <c r="CI766" s="2"/>
      <c r="CJ766" s="2"/>
      <c r="CK766" s="2"/>
      <c r="CL766" s="2"/>
      <c r="CM766" s="2">
        <v>0</v>
      </c>
      <c r="CN766" s="2" t="s">
        <v>1356</v>
      </c>
      <c r="CO766" s="2">
        <v>0</v>
      </c>
      <c r="CP766" s="2">
        <f t="shared" si="796"/>
        <v>217.04999999999998</v>
      </c>
      <c r="CQ766" s="2">
        <f t="shared" si="797"/>
        <v>4739.22</v>
      </c>
      <c r="CR766" s="2">
        <f>(ROUND((ROUND((((ET766*1.2))*AV766*1),2)*BB766),2)+ROUND((ROUND(((AE766-((EU766*1.2)))*AV766*1),2)*BS766),2))</f>
        <v>30.46</v>
      </c>
      <c r="CS766" s="2">
        <f>(ROUND((ROUND((((EU766*1.2))*AV766*1),2)*BS766),2)+ROUND((ROUND(((AE766-((EU766*1.2)))*AV766*1),2)*BS766),2))</f>
        <v>2.4700000000000002</v>
      </c>
      <c r="CT766" s="2">
        <f t="shared" si="798"/>
        <v>656.53</v>
      </c>
      <c r="CU766" s="2">
        <f t="shared" si="799"/>
        <v>0</v>
      </c>
      <c r="CV766" s="2">
        <f t="shared" si="800"/>
        <v>50.923775999999997</v>
      </c>
      <c r="CW766" s="2">
        <f t="shared" si="801"/>
        <v>0</v>
      </c>
      <c r="CX766" s="2">
        <f t="shared" si="802"/>
        <v>0</v>
      </c>
      <c r="CY766" s="2">
        <f>(ROUND((((S766+ROUND((ROUND((((EU766*1.2))*AV766*1),2)*BS766),2))*AT766)/100),2)+ROUND(((ROUND((ROUND(((AE766-((EU766*1.2)))*AV766*1),2)*BS766),2)*AT766)/100),2))</f>
        <v>27.87</v>
      </c>
      <c r="CZ766" s="2">
        <f>(ROUND((((S766+ROUND((ROUND((((EU766*1.2))*AV766*1),2)*BS766),2))*AU766)/100),2)+ROUND(((ROUND((ROUND(((AE766-((EU766*1.2)))*AV766*1),2)*BS766),2)*AU766)/100),2))</f>
        <v>14.65</v>
      </c>
      <c r="DA766" s="2"/>
      <c r="DB766" s="2">
        <v>205</v>
      </c>
      <c r="DC766" s="2" t="s">
        <v>3</v>
      </c>
      <c r="DD766" s="2" t="s">
        <v>82</v>
      </c>
      <c r="DE766" s="2" t="s">
        <v>83</v>
      </c>
      <c r="DF766" s="2" t="s">
        <v>83</v>
      </c>
      <c r="DG766" s="2" t="s">
        <v>83</v>
      </c>
      <c r="DH766" s="2" t="s">
        <v>3</v>
      </c>
      <c r="DI766" s="2" t="s">
        <v>83</v>
      </c>
      <c r="DJ766" s="2" t="s">
        <v>83</v>
      </c>
      <c r="DK766" s="2" t="s">
        <v>3</v>
      </c>
      <c r="DL766" s="2" t="s">
        <v>3</v>
      </c>
      <c r="DM766" s="2" t="s">
        <v>3</v>
      </c>
      <c r="DN766" s="2">
        <v>0</v>
      </c>
      <c r="DO766" s="2">
        <v>0</v>
      </c>
      <c r="DP766" s="2">
        <v>1</v>
      </c>
      <c r="DQ766" s="2">
        <v>1</v>
      </c>
      <c r="DR766" s="2"/>
      <c r="DS766" s="2"/>
      <c r="DT766" s="2"/>
      <c r="DU766" s="2">
        <v>30517203</v>
      </c>
      <c r="DV766" s="2" t="s">
        <v>723</v>
      </c>
      <c r="DW766" s="2" t="s">
        <v>723</v>
      </c>
      <c r="DX766" s="2">
        <v>1</v>
      </c>
      <c r="DY766" s="2"/>
      <c r="DZ766" s="2" t="s">
        <v>3</v>
      </c>
      <c r="EA766" s="2" t="s">
        <v>3</v>
      </c>
      <c r="EB766" s="2" t="s">
        <v>3</v>
      </c>
      <c r="EC766" s="2" t="s">
        <v>3</v>
      </c>
      <c r="ED766" s="2"/>
      <c r="EE766" s="2">
        <v>55393971</v>
      </c>
      <c r="EF766" s="2">
        <v>40</v>
      </c>
      <c r="EG766" s="2" t="s">
        <v>31</v>
      </c>
      <c r="EH766" s="2">
        <v>0</v>
      </c>
      <c r="EI766" s="2" t="s">
        <v>3</v>
      </c>
      <c r="EJ766" s="2">
        <v>2</v>
      </c>
      <c r="EK766" s="2">
        <v>67</v>
      </c>
      <c r="EL766" s="2" t="s">
        <v>48</v>
      </c>
      <c r="EM766" s="2" t="s">
        <v>49</v>
      </c>
      <c r="EN766" s="2"/>
      <c r="EO766" s="2" t="s">
        <v>87</v>
      </c>
      <c r="EP766" s="2"/>
      <c r="EQ766" s="2">
        <v>1024</v>
      </c>
      <c r="ER766" s="2">
        <v>5265.89</v>
      </c>
      <c r="ES766" s="2">
        <v>4739.22</v>
      </c>
      <c r="ET766" s="2">
        <v>23.35</v>
      </c>
      <c r="EU766" s="2">
        <v>1.89</v>
      </c>
      <c r="EV766" s="2">
        <v>503.32</v>
      </c>
      <c r="EW766" s="2">
        <v>39.04</v>
      </c>
      <c r="EX766" s="2">
        <v>0</v>
      </c>
      <c r="EY766" s="2">
        <v>0</v>
      </c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>
        <v>0</v>
      </c>
      <c r="FR766" s="2">
        <v>0</v>
      </c>
      <c r="FS766" s="2">
        <v>0</v>
      </c>
      <c r="FT766" s="2"/>
      <c r="FU766" s="2"/>
      <c r="FV766" s="2"/>
      <c r="FW766" s="2"/>
      <c r="FX766" s="2">
        <v>97</v>
      </c>
      <c r="FY766" s="2">
        <v>51</v>
      </c>
      <c r="FZ766" s="2"/>
      <c r="GA766" s="2" t="s">
        <v>3</v>
      </c>
      <c r="GB766" s="2"/>
      <c r="GC766" s="2"/>
      <c r="GD766" s="2">
        <v>1</v>
      </c>
      <c r="GE766" s="2"/>
      <c r="GF766" s="2">
        <v>253525715</v>
      </c>
      <c r="GG766" s="2">
        <v>2</v>
      </c>
      <c r="GH766" s="2">
        <v>1</v>
      </c>
      <c r="GI766" s="2">
        <v>2</v>
      </c>
      <c r="GJ766" s="2">
        <v>0</v>
      </c>
      <c r="GK766" s="2">
        <v>0</v>
      </c>
      <c r="GL766" s="2">
        <f t="shared" si="803"/>
        <v>0</v>
      </c>
      <c r="GM766" s="2">
        <f t="shared" si="804"/>
        <v>256.06</v>
      </c>
      <c r="GN766" s="2">
        <f t="shared" si="805"/>
        <v>0</v>
      </c>
      <c r="GO766" s="2">
        <f t="shared" si="806"/>
        <v>256.06</v>
      </c>
      <c r="GP766" s="2">
        <f t="shared" si="807"/>
        <v>0</v>
      </c>
      <c r="GQ766" s="2"/>
      <c r="GR766" s="2">
        <v>0</v>
      </c>
      <c r="GS766" s="2">
        <v>3</v>
      </c>
      <c r="GT766" s="2">
        <v>0</v>
      </c>
      <c r="GU766" s="2" t="s">
        <v>3</v>
      </c>
      <c r="GV766" s="2">
        <f t="shared" si="808"/>
        <v>0</v>
      </c>
      <c r="GW766" s="2">
        <v>1</v>
      </c>
      <c r="GX766" s="2">
        <f t="shared" si="809"/>
        <v>0</v>
      </c>
      <c r="GY766" s="2"/>
      <c r="GZ766" s="2"/>
      <c r="HA766" s="2">
        <v>0</v>
      </c>
      <c r="HB766" s="2">
        <v>0</v>
      </c>
      <c r="HC766" s="2">
        <f t="shared" si="810"/>
        <v>0</v>
      </c>
      <c r="HD766" s="2"/>
      <c r="HE766" s="2" t="s">
        <v>3</v>
      </c>
      <c r="HF766" s="2" t="s">
        <v>3</v>
      </c>
      <c r="HG766" s="2"/>
      <c r="HH766" s="2"/>
      <c r="HI766" s="2"/>
      <c r="HJ766" s="2"/>
      <c r="HK766" s="2"/>
      <c r="HL766" s="2"/>
      <c r="HM766" s="2" t="s">
        <v>3</v>
      </c>
      <c r="HN766" s="2" t="s">
        <v>3</v>
      </c>
      <c r="HO766" s="2" t="s">
        <v>3</v>
      </c>
      <c r="HP766" s="2" t="s">
        <v>3</v>
      </c>
      <c r="HQ766" s="2" t="s">
        <v>3</v>
      </c>
      <c r="HR766" s="2"/>
      <c r="HS766" s="2">
        <v>0</v>
      </c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>
        <v>0</v>
      </c>
      <c r="IL766" s="2"/>
      <c r="IM766" s="2"/>
      <c r="IN766" s="2"/>
      <c r="IO766" s="2"/>
      <c r="IP766" s="2"/>
      <c r="IQ766" s="2"/>
      <c r="IR766" s="2"/>
      <c r="IS766" s="2"/>
      <c r="IT766" s="2"/>
      <c r="IU766" s="2"/>
    </row>
    <row r="767" spans="1:255" x14ac:dyDescent="0.25">
      <c r="A767" s="3">
        <v>17</v>
      </c>
      <c r="B767" s="3">
        <v>1</v>
      </c>
      <c r="C767" s="3">
        <f>ROW(SmtRes!A876)</f>
        <v>876</v>
      </c>
      <c r="D767" s="3">
        <f>ROW(EtalonRes!A1092)</f>
        <v>1092</v>
      </c>
      <c r="E767" s="3" t="s">
        <v>3</v>
      </c>
      <c r="F767" s="3" t="s">
        <v>721</v>
      </c>
      <c r="G767" s="3" t="s">
        <v>722</v>
      </c>
      <c r="H767" s="3" t="s">
        <v>723</v>
      </c>
      <c r="I767" s="3">
        <f>ROUND(4/100,9)</f>
        <v>0.04</v>
      </c>
      <c r="J767" s="3">
        <v>0</v>
      </c>
      <c r="K767" s="3">
        <f>ROUND(4/100,9)</f>
        <v>0.04</v>
      </c>
      <c r="O767" s="3">
        <f t="shared" si="784"/>
        <v>4809.99</v>
      </c>
      <c r="P767" s="3">
        <f t="shared" si="785"/>
        <v>3313.68</v>
      </c>
      <c r="Q767" s="3">
        <f>(ROUND((ROUND((((ET767*1.2))*AV767*I767),2)*BB767),2)+ROUND((ROUND(((AE767-((EU767*1.2)))*AV767*I767),2)*BS767),2))</f>
        <v>16.559999999999999</v>
      </c>
      <c r="R767" s="3">
        <f>(ROUND((ROUND((((EU767*1.2))*AV767*I767),2)*BS767),2)+ROUND((ROUND(((AE767-((EU767*1.2)))*AV767*I767),2)*BS767),2))</f>
        <v>5.64</v>
      </c>
      <c r="S767" s="3">
        <f t="shared" si="786"/>
        <v>1479.75</v>
      </c>
      <c r="T767" s="3">
        <f t="shared" si="787"/>
        <v>0</v>
      </c>
      <c r="U767" s="3">
        <f t="shared" si="788"/>
        <v>2.0369510399999999</v>
      </c>
      <c r="V767" s="3">
        <f t="shared" si="789"/>
        <v>0</v>
      </c>
      <c r="W767" s="3">
        <f t="shared" si="790"/>
        <v>0</v>
      </c>
      <c r="X767" s="3">
        <f>(ROUND((((S767+ROUND((ROUND((((EU767*1.2))*AV767*I767),2)*BS767),2))*AT767)/100),2)+ROUND(((ROUND((ROUND(((AE767-((EU767*1.2)))*AV767*I767),2)*BS767),2)*AT767)/100),2))</f>
        <v>1440.83</v>
      </c>
      <c r="Y767" s="3">
        <f>(ROUND((((S767+ROUND((ROUND((((EU767*1.2))*AV767*I767),2)*BS767),2))*AU767)/100),2)+ROUND(((ROUND((ROUND(((AE767-((EU767*1.2)))*AV767*I767),2)*BS767),2)*AU767)/100),2))</f>
        <v>757.55</v>
      </c>
      <c r="AA767" s="3">
        <v>-1</v>
      </c>
      <c r="AB767" s="3">
        <f t="shared" si="791"/>
        <v>5371.2240000000002</v>
      </c>
      <c r="AC767" s="3">
        <f>ROUND(((ES767*1)),6)</f>
        <v>4739.22</v>
      </c>
      <c r="AD767" s="3">
        <f>ROUND(((((ET767*1.2))-((EU767*1.2)))+AE767),6)</f>
        <v>28.02</v>
      </c>
      <c r="AE767" s="3">
        <f>ROUND(((EU767*1.2)),6)</f>
        <v>2.2679999999999998</v>
      </c>
      <c r="AF767" s="3">
        <f>ROUND(((EV767*1.2)),6)</f>
        <v>603.98400000000004</v>
      </c>
      <c r="AG767" s="3">
        <f t="shared" si="793"/>
        <v>0</v>
      </c>
      <c r="AH767" s="3">
        <f>((EW767*1.2))</f>
        <v>46.847999999999999</v>
      </c>
      <c r="AI767" s="3">
        <f>((EX767*1.2))</f>
        <v>0</v>
      </c>
      <c r="AJ767" s="3">
        <f t="shared" si="795"/>
        <v>0</v>
      </c>
      <c r="AK767" s="3">
        <v>5265.89</v>
      </c>
      <c r="AL767" s="3">
        <v>4739.22</v>
      </c>
      <c r="AM767" s="3">
        <v>23.35</v>
      </c>
      <c r="AN767" s="3">
        <v>1.89</v>
      </c>
      <c r="AO767" s="3">
        <v>503.32</v>
      </c>
      <c r="AP767" s="3">
        <v>0</v>
      </c>
      <c r="AQ767" s="3">
        <v>39.04</v>
      </c>
      <c r="AR767" s="3">
        <v>0</v>
      </c>
      <c r="AS767" s="3">
        <v>0</v>
      </c>
      <c r="AT767" s="3">
        <v>97</v>
      </c>
      <c r="AU767" s="3">
        <v>51</v>
      </c>
      <c r="AV767" s="3">
        <v>1.087</v>
      </c>
      <c r="AW767" s="3">
        <v>1</v>
      </c>
      <c r="AZ767" s="3">
        <v>1</v>
      </c>
      <c r="BA767" s="3">
        <v>56.35</v>
      </c>
      <c r="BB767" s="3">
        <v>13.57</v>
      </c>
      <c r="BC767" s="3">
        <v>17.48</v>
      </c>
      <c r="BD767" s="3" t="s">
        <v>3</v>
      </c>
      <c r="BE767" s="3" t="s">
        <v>3</v>
      </c>
      <c r="BF767" s="3" t="s">
        <v>3</v>
      </c>
      <c r="BG767" s="3" t="s">
        <v>3</v>
      </c>
      <c r="BH767" s="3">
        <v>0</v>
      </c>
      <c r="BI767" s="3">
        <v>2</v>
      </c>
      <c r="BJ767" s="3" t="s">
        <v>724</v>
      </c>
      <c r="BM767" s="3">
        <v>67</v>
      </c>
      <c r="BN767" s="3">
        <v>0</v>
      </c>
      <c r="BO767" s="3" t="s">
        <v>721</v>
      </c>
      <c r="BP767" s="3">
        <v>1</v>
      </c>
      <c r="BQ767" s="3">
        <v>40</v>
      </c>
      <c r="BR767" s="3">
        <v>0</v>
      </c>
      <c r="BS767" s="3">
        <v>56.35</v>
      </c>
      <c r="BT767" s="3">
        <v>1</v>
      </c>
      <c r="BU767" s="3">
        <v>1</v>
      </c>
      <c r="BV767" s="3">
        <v>1</v>
      </c>
      <c r="BW767" s="3">
        <v>1</v>
      </c>
      <c r="BX767" s="3">
        <v>1</v>
      </c>
      <c r="BY767" s="3" t="s">
        <v>3</v>
      </c>
      <c r="BZ767" s="3">
        <v>97</v>
      </c>
      <c r="CA767" s="3">
        <v>51</v>
      </c>
      <c r="CB767" s="3" t="s">
        <v>3</v>
      </c>
      <c r="CE767" s="3">
        <v>1566</v>
      </c>
      <c r="CF767" s="3">
        <v>0</v>
      </c>
      <c r="CG767" s="3">
        <v>0</v>
      </c>
      <c r="CM767" s="3">
        <v>0</v>
      </c>
      <c r="CN767" s="3" t="s">
        <v>1356</v>
      </c>
      <c r="CO767" s="3">
        <v>0</v>
      </c>
      <c r="CP767" s="3">
        <f t="shared" si="796"/>
        <v>4809.99</v>
      </c>
      <c r="CQ767" s="3">
        <f t="shared" si="797"/>
        <v>82841.570000000007</v>
      </c>
      <c r="CR767" s="3">
        <f>(ROUND((ROUND((((ET767*1.2))*AV767*1),2)*BB767),2)+ROUND((ROUND(((AE767-((EU767*1.2)))*AV767*1),2)*BS767),2))</f>
        <v>413.34</v>
      </c>
      <c r="CS767" s="3">
        <f>(ROUND((ROUND((((EU767*1.2))*AV767*1),2)*BS767),2)+ROUND((ROUND(((AE767-((EU767*1.2)))*AV767*1),2)*BS767),2))</f>
        <v>139.18</v>
      </c>
      <c r="CT767" s="3">
        <f t="shared" si="798"/>
        <v>36995.47</v>
      </c>
      <c r="CU767" s="3">
        <f t="shared" si="799"/>
        <v>0</v>
      </c>
      <c r="CV767" s="3">
        <f t="shared" si="800"/>
        <v>50.923775999999997</v>
      </c>
      <c r="CW767" s="3">
        <f t="shared" si="801"/>
        <v>0</v>
      </c>
      <c r="CX767" s="3">
        <f t="shared" si="802"/>
        <v>0</v>
      </c>
      <c r="CY767" s="3">
        <f>(ROUND((((S767+ROUND((ROUND((((EU767*1.2))*AV767*1),2)*BS767),2))*AT767)/100),2)+ROUND(((ROUND((ROUND(((AE767-((EU767*1.2)))*AV767*1),2)*BS767),2)*AT767)/100),2))</f>
        <v>1570.36</v>
      </c>
      <c r="CZ767" s="3">
        <f>(ROUND((((S767+ROUND((ROUND((((EU767*1.2))*AV767*1),2)*BS767),2))*AU767)/100),2)+ROUND(((ROUND((ROUND(((AE767-((EU767*1.2)))*AV767*1),2)*BS767),2)*AU767)/100),2))</f>
        <v>825.65</v>
      </c>
      <c r="DB767" s="3">
        <v>206</v>
      </c>
      <c r="DC767" s="3" t="s">
        <v>3</v>
      </c>
      <c r="DD767" s="3" t="s">
        <v>82</v>
      </c>
      <c r="DE767" s="3" t="s">
        <v>83</v>
      </c>
      <c r="DF767" s="3" t="s">
        <v>83</v>
      </c>
      <c r="DG767" s="3" t="s">
        <v>83</v>
      </c>
      <c r="DH767" s="3" t="s">
        <v>3</v>
      </c>
      <c r="DI767" s="3" t="s">
        <v>83</v>
      </c>
      <c r="DJ767" s="3" t="s">
        <v>83</v>
      </c>
      <c r="DK767" s="3" t="s">
        <v>3</v>
      </c>
      <c r="DL767" s="3" t="s">
        <v>3</v>
      </c>
      <c r="DM767" s="3" t="s">
        <v>3</v>
      </c>
      <c r="DN767" s="3">
        <v>0</v>
      </c>
      <c r="DO767" s="3">
        <v>0</v>
      </c>
      <c r="DP767" s="3">
        <v>1</v>
      </c>
      <c r="DQ767" s="3">
        <v>1</v>
      </c>
      <c r="DU767" s="3">
        <v>30517203</v>
      </c>
      <c r="DV767" s="3" t="s">
        <v>723</v>
      </c>
      <c r="DW767" s="3" t="s">
        <v>723</v>
      </c>
      <c r="DX767" s="3">
        <v>1</v>
      </c>
      <c r="DZ767" s="3" t="s">
        <v>3</v>
      </c>
      <c r="EA767" s="3" t="s">
        <v>3</v>
      </c>
      <c r="EB767" s="3" t="s">
        <v>3</v>
      </c>
      <c r="EC767" s="3" t="s">
        <v>3</v>
      </c>
      <c r="EE767" s="3">
        <v>55393971</v>
      </c>
      <c r="EF767" s="3">
        <v>40</v>
      </c>
      <c r="EG767" s="3" t="s">
        <v>31</v>
      </c>
      <c r="EH767" s="3">
        <v>0</v>
      </c>
      <c r="EI767" s="3" t="s">
        <v>3</v>
      </c>
      <c r="EJ767" s="3">
        <v>2</v>
      </c>
      <c r="EK767" s="3">
        <v>67</v>
      </c>
      <c r="EL767" s="3" t="s">
        <v>48</v>
      </c>
      <c r="EM767" s="3" t="s">
        <v>49</v>
      </c>
      <c r="EO767" s="3" t="s">
        <v>87</v>
      </c>
      <c r="EQ767" s="3">
        <v>1024</v>
      </c>
      <c r="ER767" s="3">
        <v>5265.89</v>
      </c>
      <c r="ES767" s="3">
        <v>4739.22</v>
      </c>
      <c r="ET767" s="3">
        <v>23.35</v>
      </c>
      <c r="EU767" s="3">
        <v>1.89</v>
      </c>
      <c r="EV767" s="3">
        <v>503.32</v>
      </c>
      <c r="EW767" s="3">
        <v>39.04</v>
      </c>
      <c r="EX767" s="3">
        <v>0</v>
      </c>
      <c r="EY767" s="3">
        <v>0</v>
      </c>
      <c r="FQ767" s="3">
        <v>0</v>
      </c>
      <c r="FR767" s="3">
        <v>0</v>
      </c>
      <c r="FS767" s="3">
        <v>0</v>
      </c>
      <c r="FX767" s="3">
        <v>97</v>
      </c>
      <c r="FY767" s="3">
        <v>51</v>
      </c>
      <c r="GA767" s="3" t="s">
        <v>3</v>
      </c>
      <c r="GD767" s="3">
        <v>1</v>
      </c>
      <c r="GF767" s="3">
        <v>253525715</v>
      </c>
      <c r="GG767" s="3">
        <v>2</v>
      </c>
      <c r="GH767" s="3">
        <v>1</v>
      </c>
      <c r="GI767" s="3">
        <v>2</v>
      </c>
      <c r="GJ767" s="3">
        <v>0</v>
      </c>
      <c r="GK767" s="3">
        <v>0</v>
      </c>
      <c r="GL767" s="3">
        <f t="shared" si="803"/>
        <v>0</v>
      </c>
      <c r="GM767" s="3">
        <f t="shared" si="804"/>
        <v>7008.37</v>
      </c>
      <c r="GN767" s="3">
        <f t="shared" si="805"/>
        <v>0</v>
      </c>
      <c r="GO767" s="3">
        <f t="shared" si="806"/>
        <v>7008.37</v>
      </c>
      <c r="GP767" s="3">
        <f t="shared" si="807"/>
        <v>0</v>
      </c>
      <c r="GR767" s="3">
        <v>0</v>
      </c>
      <c r="GS767" s="3">
        <v>3</v>
      </c>
      <c r="GT767" s="3">
        <v>0</v>
      </c>
      <c r="GU767" s="3" t="s">
        <v>3</v>
      </c>
      <c r="GV767" s="3">
        <f t="shared" si="808"/>
        <v>0</v>
      </c>
      <c r="GW767" s="3">
        <v>1</v>
      </c>
      <c r="GX767" s="3">
        <f t="shared" si="809"/>
        <v>0</v>
      </c>
      <c r="HA767" s="3">
        <v>0</v>
      </c>
      <c r="HB767" s="3">
        <v>0</v>
      </c>
      <c r="HC767" s="3">
        <f t="shared" si="810"/>
        <v>0</v>
      </c>
      <c r="HE767" s="3" t="s">
        <v>3</v>
      </c>
      <c r="HF767" s="3" t="s">
        <v>3</v>
      </c>
      <c r="HM767" s="3" t="s">
        <v>3</v>
      </c>
      <c r="HN767" s="3" t="s">
        <v>3</v>
      </c>
      <c r="HO767" s="3" t="s">
        <v>3</v>
      </c>
      <c r="HP767" s="3" t="s">
        <v>3</v>
      </c>
      <c r="HQ767" s="3" t="s">
        <v>3</v>
      </c>
      <c r="HS767" s="3">
        <v>0</v>
      </c>
      <c r="IK767" s="3">
        <v>0</v>
      </c>
    </row>
    <row r="768" spans="1:255" x14ac:dyDescent="0.25">
      <c r="A768" s="2">
        <v>18</v>
      </c>
      <c r="B768" s="2">
        <v>1</v>
      </c>
      <c r="C768" s="2">
        <v>867</v>
      </c>
      <c r="D768" s="2"/>
      <c r="E768" s="2" t="s">
        <v>3</v>
      </c>
      <c r="F768" s="2" t="s">
        <v>718</v>
      </c>
      <c r="G768" s="2" t="s">
        <v>719</v>
      </c>
      <c r="H768" s="2" t="s">
        <v>320</v>
      </c>
      <c r="I768" s="2">
        <f>I766*J768</f>
        <v>4</v>
      </c>
      <c r="J768" s="2">
        <v>100</v>
      </c>
      <c r="K768" s="2">
        <v>100</v>
      </c>
      <c r="L768" s="2"/>
      <c r="M768" s="2"/>
      <c r="N768" s="2"/>
      <c r="O768" s="2">
        <f t="shared" si="784"/>
        <v>50.84</v>
      </c>
      <c r="P768" s="2">
        <f t="shared" si="785"/>
        <v>50.84</v>
      </c>
      <c r="Q768" s="2">
        <f>(ROUND((ROUND(((ET768)*AV768*I768),2)*BB768),2)+ROUND((ROUND(((AE768-(EU768))*AV768*I768),2)*BS768),2))</f>
        <v>0</v>
      </c>
      <c r="R768" s="2">
        <f>(ROUND((ROUND(((EU768)*AV768*I768),2)*BS768),2)+ROUND((ROUND(((AE768-(EU768))*AV768*I768),2)*BS768),2))</f>
        <v>0</v>
      </c>
      <c r="S768" s="2">
        <f t="shared" si="786"/>
        <v>0</v>
      </c>
      <c r="T768" s="2">
        <f t="shared" si="787"/>
        <v>0</v>
      </c>
      <c r="U768" s="2">
        <f t="shared" si="788"/>
        <v>0</v>
      </c>
      <c r="V768" s="2">
        <f t="shared" si="789"/>
        <v>0</v>
      </c>
      <c r="W768" s="2">
        <f t="shared" si="790"/>
        <v>0</v>
      </c>
      <c r="X768" s="2">
        <f>(ROUND((((S768+ROUND((ROUND(((EU768)*AV768*I768),2)*BS768),2))*AT768)/100),2)+ROUND(((ROUND((ROUND(((AE768-(EU768))*AV768*I768),2)*BS768),2)*AT768)/100),2))</f>
        <v>0</v>
      </c>
      <c r="Y768" s="2">
        <f>(ROUND((((S768+ROUND((ROUND(((EU768)*AV768*I768),2)*BS768),2))*AU768)/100),2)+ROUND(((ROUND((ROUND(((AE768-(EU768))*AV768*I768),2)*BS768),2)*AU768)/100),2))</f>
        <v>0</v>
      </c>
      <c r="Z768" s="2"/>
      <c r="AA768" s="2">
        <v>-1</v>
      </c>
      <c r="AB768" s="2">
        <f t="shared" si="791"/>
        <v>12.71</v>
      </c>
      <c r="AC768" s="2">
        <f>ROUND((ES768),6)</f>
        <v>12.71</v>
      </c>
      <c r="AD768" s="2">
        <f>ROUND((((ET768)-(EU768))+AE768),6)</f>
        <v>0</v>
      </c>
      <c r="AE768" s="2">
        <f>ROUND((EU768),6)</f>
        <v>0</v>
      </c>
      <c r="AF768" s="2">
        <f>ROUND((EV768),6)</f>
        <v>0</v>
      </c>
      <c r="AG768" s="2">
        <f t="shared" si="793"/>
        <v>0</v>
      </c>
      <c r="AH768" s="2">
        <f>(EW768)</f>
        <v>0</v>
      </c>
      <c r="AI768" s="2">
        <f>(EX768)</f>
        <v>0</v>
      </c>
      <c r="AJ768" s="2">
        <f t="shared" si="795"/>
        <v>0</v>
      </c>
      <c r="AK768" s="2">
        <v>12.71</v>
      </c>
      <c r="AL768" s="2">
        <v>12.71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97</v>
      </c>
      <c r="AU768" s="2">
        <v>51</v>
      </c>
      <c r="AV768" s="2">
        <v>1</v>
      </c>
      <c r="AW768" s="2">
        <v>1</v>
      </c>
      <c r="AX768" s="2"/>
      <c r="AY768" s="2"/>
      <c r="AZ768" s="2">
        <v>1</v>
      </c>
      <c r="BA768" s="2">
        <v>1</v>
      </c>
      <c r="BB768" s="2">
        <v>1</v>
      </c>
      <c r="BC768" s="2">
        <v>1</v>
      </c>
      <c r="BD768" s="2" t="s">
        <v>3</v>
      </c>
      <c r="BE768" s="2" t="s">
        <v>3</v>
      </c>
      <c r="BF768" s="2" t="s">
        <v>3</v>
      </c>
      <c r="BG768" s="2" t="s">
        <v>3</v>
      </c>
      <c r="BH768" s="2">
        <v>3</v>
      </c>
      <c r="BI768" s="2">
        <v>2</v>
      </c>
      <c r="BJ768" s="2" t="s">
        <v>720</v>
      </c>
      <c r="BK768" s="2"/>
      <c r="BL768" s="2"/>
      <c r="BM768" s="2">
        <v>67</v>
      </c>
      <c r="BN768" s="2">
        <v>0</v>
      </c>
      <c r="BO768" s="2" t="s">
        <v>3</v>
      </c>
      <c r="BP768" s="2">
        <v>0</v>
      </c>
      <c r="BQ768" s="2">
        <v>40</v>
      </c>
      <c r="BR768" s="2">
        <v>0</v>
      </c>
      <c r="BS768" s="2">
        <v>1</v>
      </c>
      <c r="BT768" s="2">
        <v>1</v>
      </c>
      <c r="BU768" s="2">
        <v>1</v>
      </c>
      <c r="BV768" s="2">
        <v>1</v>
      </c>
      <c r="BW768" s="2">
        <v>1</v>
      </c>
      <c r="BX768" s="2">
        <v>1</v>
      </c>
      <c r="BY768" s="2" t="s">
        <v>3</v>
      </c>
      <c r="BZ768" s="2">
        <v>97</v>
      </c>
      <c r="CA768" s="2">
        <v>51</v>
      </c>
      <c r="CB768" s="2" t="s">
        <v>3</v>
      </c>
      <c r="CC768" s="2"/>
      <c r="CD768" s="2"/>
      <c r="CE768" s="2">
        <v>1566</v>
      </c>
      <c r="CF768" s="2">
        <v>0</v>
      </c>
      <c r="CG768" s="2">
        <v>0</v>
      </c>
      <c r="CH768" s="2"/>
      <c r="CI768" s="2"/>
      <c r="CJ768" s="2"/>
      <c r="CK768" s="2"/>
      <c r="CL768" s="2"/>
      <c r="CM768" s="2">
        <v>0</v>
      </c>
      <c r="CN768" s="2" t="s">
        <v>3</v>
      </c>
      <c r="CO768" s="2">
        <v>0</v>
      </c>
      <c r="CP768" s="2">
        <f t="shared" si="796"/>
        <v>50.84</v>
      </c>
      <c r="CQ768" s="2">
        <f t="shared" si="797"/>
        <v>12.71</v>
      </c>
      <c r="CR768" s="2">
        <f>(ROUND((ROUND(((ET768)*AV768*1),2)*BB768),2)+ROUND((ROUND(((AE768-(EU768))*AV768*1),2)*BS768),2))</f>
        <v>0</v>
      </c>
      <c r="CS768" s="2">
        <f>(ROUND((ROUND(((EU768)*AV768*1),2)*BS768),2)+ROUND((ROUND(((AE768-(EU768))*AV768*1),2)*BS768),2))</f>
        <v>0</v>
      </c>
      <c r="CT768" s="2">
        <f t="shared" si="798"/>
        <v>0</v>
      </c>
      <c r="CU768" s="2">
        <f t="shared" si="799"/>
        <v>0</v>
      </c>
      <c r="CV768" s="2">
        <f t="shared" si="800"/>
        <v>0</v>
      </c>
      <c r="CW768" s="2">
        <f t="shared" si="801"/>
        <v>0</v>
      </c>
      <c r="CX768" s="2">
        <f t="shared" si="802"/>
        <v>0</v>
      </c>
      <c r="CY768" s="2">
        <f>(ROUND((((S768+ROUND((ROUND(((EU768)*AV768*1),2)*BS768),2))*AT768)/100),2)+ROUND(((ROUND((ROUND(((AE768-(EU768))*AV768*1),2)*BS768),2)*AT768)/100),2))</f>
        <v>0</v>
      </c>
      <c r="CZ768" s="2">
        <f>(ROUND((((S768+ROUND((ROUND(((EU768)*AV768*1),2)*BS768),2))*AU768)/100),2)+ROUND(((ROUND((ROUND(((AE768-(EU768))*AV768*1),2)*BS768),2)*AU768)/100),2))</f>
        <v>0</v>
      </c>
      <c r="DA768" s="2"/>
      <c r="DB768" s="2"/>
      <c r="DC768" s="2" t="s">
        <v>3</v>
      </c>
      <c r="DD768" s="2" t="s">
        <v>3</v>
      </c>
      <c r="DE768" s="2" t="s">
        <v>3</v>
      </c>
      <c r="DF768" s="2" t="s">
        <v>3</v>
      </c>
      <c r="DG768" s="2" t="s">
        <v>3</v>
      </c>
      <c r="DH768" s="2" t="s">
        <v>3</v>
      </c>
      <c r="DI768" s="2" t="s">
        <v>3</v>
      </c>
      <c r="DJ768" s="2" t="s">
        <v>3</v>
      </c>
      <c r="DK768" s="2" t="s">
        <v>3</v>
      </c>
      <c r="DL768" s="2" t="s">
        <v>3</v>
      </c>
      <c r="DM768" s="2" t="s">
        <v>3</v>
      </c>
      <c r="DN768" s="2">
        <v>0</v>
      </c>
      <c r="DO768" s="2">
        <v>0</v>
      </c>
      <c r="DP768" s="2">
        <v>1</v>
      </c>
      <c r="DQ768" s="2">
        <v>1</v>
      </c>
      <c r="DR768" s="2"/>
      <c r="DS768" s="2"/>
      <c r="DT768" s="2"/>
      <c r="DU768" s="2">
        <v>1010</v>
      </c>
      <c r="DV768" s="2" t="s">
        <v>320</v>
      </c>
      <c r="DW768" s="2" t="s">
        <v>320</v>
      </c>
      <c r="DX768" s="2">
        <v>1</v>
      </c>
      <c r="DY768" s="2"/>
      <c r="DZ768" s="2" t="s">
        <v>3</v>
      </c>
      <c r="EA768" s="2" t="s">
        <v>3</v>
      </c>
      <c r="EB768" s="2" t="s">
        <v>3</v>
      </c>
      <c r="EC768" s="2" t="s">
        <v>3</v>
      </c>
      <c r="ED768" s="2"/>
      <c r="EE768" s="2">
        <v>55393971</v>
      </c>
      <c r="EF768" s="2">
        <v>40</v>
      </c>
      <c r="EG768" s="2" t="s">
        <v>31</v>
      </c>
      <c r="EH768" s="2">
        <v>0</v>
      </c>
      <c r="EI768" s="2" t="s">
        <v>3</v>
      </c>
      <c r="EJ768" s="2">
        <v>2</v>
      </c>
      <c r="EK768" s="2">
        <v>67</v>
      </c>
      <c r="EL768" s="2" t="s">
        <v>48</v>
      </c>
      <c r="EM768" s="2" t="s">
        <v>49</v>
      </c>
      <c r="EN768" s="2"/>
      <c r="EO768" s="2" t="s">
        <v>3</v>
      </c>
      <c r="EP768" s="2"/>
      <c r="EQ768" s="2">
        <v>1024</v>
      </c>
      <c r="ER768" s="2">
        <v>12.71</v>
      </c>
      <c r="ES768" s="2">
        <v>12.71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>
        <v>0</v>
      </c>
      <c r="FR768" s="2">
        <v>0</v>
      </c>
      <c r="FS768" s="2">
        <v>0</v>
      </c>
      <c r="FT768" s="2"/>
      <c r="FU768" s="2"/>
      <c r="FV768" s="2"/>
      <c r="FW768" s="2"/>
      <c r="FX768" s="2">
        <v>97</v>
      </c>
      <c r="FY768" s="2">
        <v>51</v>
      </c>
      <c r="FZ768" s="2"/>
      <c r="GA768" s="2" t="s">
        <v>3</v>
      </c>
      <c r="GB768" s="2"/>
      <c r="GC768" s="2"/>
      <c r="GD768" s="2">
        <v>1</v>
      </c>
      <c r="GE768" s="2"/>
      <c r="GF768" s="2">
        <v>1437972773</v>
      </c>
      <c r="GG768" s="2">
        <v>2</v>
      </c>
      <c r="GH768" s="2">
        <v>1</v>
      </c>
      <c r="GI768" s="2">
        <v>-2</v>
      </c>
      <c r="GJ768" s="2">
        <v>0</v>
      </c>
      <c r="GK768" s="2">
        <v>0</v>
      </c>
      <c r="GL768" s="2">
        <f t="shared" si="803"/>
        <v>0</v>
      </c>
      <c r="GM768" s="2">
        <f t="shared" si="804"/>
        <v>50.84</v>
      </c>
      <c r="GN768" s="2">
        <f t="shared" si="805"/>
        <v>0</v>
      </c>
      <c r="GO768" s="2">
        <f t="shared" si="806"/>
        <v>50.84</v>
      </c>
      <c r="GP768" s="2">
        <f t="shared" si="807"/>
        <v>0</v>
      </c>
      <c r="GQ768" s="2"/>
      <c r="GR768" s="2">
        <v>0</v>
      </c>
      <c r="GS768" s="2">
        <v>3</v>
      </c>
      <c r="GT768" s="2">
        <v>0</v>
      </c>
      <c r="GU768" s="2" t="s">
        <v>3</v>
      </c>
      <c r="GV768" s="2">
        <f t="shared" si="808"/>
        <v>0</v>
      </c>
      <c r="GW768" s="2">
        <v>1</v>
      </c>
      <c r="GX768" s="2">
        <f t="shared" si="809"/>
        <v>0</v>
      </c>
      <c r="GY768" s="2"/>
      <c r="GZ768" s="2"/>
      <c r="HA768" s="2">
        <v>0</v>
      </c>
      <c r="HB768" s="2">
        <v>0</v>
      </c>
      <c r="HC768" s="2">
        <f t="shared" si="810"/>
        <v>0</v>
      </c>
      <c r="HD768" s="2"/>
      <c r="HE768" s="2" t="s">
        <v>3</v>
      </c>
      <c r="HF768" s="2" t="s">
        <v>3</v>
      </c>
      <c r="HG768" s="2"/>
      <c r="HH768" s="2"/>
      <c r="HI768" s="2"/>
      <c r="HJ768" s="2"/>
      <c r="HK768" s="2"/>
      <c r="HL768" s="2"/>
      <c r="HM768" s="2" t="s">
        <v>3</v>
      </c>
      <c r="HN768" s="2" t="s">
        <v>3</v>
      </c>
      <c r="HO768" s="2" t="s">
        <v>3</v>
      </c>
      <c r="HP768" s="2" t="s">
        <v>3</v>
      </c>
      <c r="HQ768" s="2" t="s">
        <v>3</v>
      </c>
      <c r="HR768" s="2"/>
      <c r="HS768" s="2">
        <v>0</v>
      </c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>
        <v>0</v>
      </c>
      <c r="IL768" s="2"/>
      <c r="IM768" s="2"/>
      <c r="IN768" s="2"/>
      <c r="IO768" s="2"/>
      <c r="IP768" s="2"/>
      <c r="IQ768" s="2"/>
      <c r="IR768" s="2"/>
      <c r="IS768" s="2"/>
      <c r="IT768" s="2"/>
      <c r="IU768" s="2"/>
    </row>
    <row r="769" spans="1:255" x14ac:dyDescent="0.25">
      <c r="A769" s="3">
        <v>18</v>
      </c>
      <c r="B769" s="3">
        <v>1</v>
      </c>
      <c r="C769" s="3">
        <v>874</v>
      </c>
      <c r="E769" s="3" t="s">
        <v>3</v>
      </c>
      <c r="F769" s="3" t="s">
        <v>718</v>
      </c>
      <c r="G769" s="3" t="s">
        <v>719</v>
      </c>
      <c r="H769" s="3" t="s">
        <v>320</v>
      </c>
      <c r="I769" s="3">
        <f>I767*J769</f>
        <v>4</v>
      </c>
      <c r="J769" s="3">
        <v>100</v>
      </c>
      <c r="K769" s="3">
        <v>100</v>
      </c>
      <c r="O769" s="3">
        <f t="shared" si="784"/>
        <v>502.81</v>
      </c>
      <c r="P769" s="3">
        <f t="shared" si="785"/>
        <v>502.81</v>
      </c>
      <c r="Q769" s="3">
        <f>(ROUND((ROUND(((ET769)*AV769*I769),2)*BB769),2)+ROUND((ROUND(((AE769-(EU769))*AV769*I769),2)*BS769),2))</f>
        <v>0</v>
      </c>
      <c r="R769" s="3">
        <f>(ROUND((ROUND(((EU769)*AV769*I769),2)*BS769),2)+ROUND((ROUND(((AE769-(EU769))*AV769*I769),2)*BS769),2))</f>
        <v>0</v>
      </c>
      <c r="S769" s="3">
        <f t="shared" si="786"/>
        <v>0</v>
      </c>
      <c r="T769" s="3">
        <f t="shared" si="787"/>
        <v>0</v>
      </c>
      <c r="U769" s="3">
        <f t="shared" si="788"/>
        <v>0</v>
      </c>
      <c r="V769" s="3">
        <f t="shared" si="789"/>
        <v>0</v>
      </c>
      <c r="W769" s="3">
        <f t="shared" si="790"/>
        <v>0</v>
      </c>
      <c r="X769" s="3">
        <f>(ROUND((((S769+ROUND((ROUND(((EU769)*AV769*I769),2)*BS769),2))*AT769)/100),2)+ROUND(((ROUND((ROUND(((AE769-(EU769))*AV769*I769),2)*BS769),2)*AT769)/100),2))</f>
        <v>0</v>
      </c>
      <c r="Y769" s="3">
        <f>(ROUND((((S769+ROUND((ROUND(((EU769)*AV769*I769),2)*BS769),2))*AU769)/100),2)+ROUND(((ROUND((ROUND(((AE769-(EU769))*AV769*I769),2)*BS769),2)*AU769)/100),2))</f>
        <v>0</v>
      </c>
      <c r="AA769" s="3">
        <v>-1</v>
      </c>
      <c r="AB769" s="3">
        <f t="shared" si="791"/>
        <v>12.71</v>
      </c>
      <c r="AC769" s="3">
        <f>ROUND((ES769),6)</f>
        <v>12.71</v>
      </c>
      <c r="AD769" s="3">
        <f>ROUND((((ET769)-(EU769))+AE769),6)</f>
        <v>0</v>
      </c>
      <c r="AE769" s="3">
        <f>ROUND((EU769),6)</f>
        <v>0</v>
      </c>
      <c r="AF769" s="3">
        <f>ROUND((EV769),6)</f>
        <v>0</v>
      </c>
      <c r="AG769" s="3">
        <f t="shared" si="793"/>
        <v>0</v>
      </c>
      <c r="AH769" s="3">
        <f>(EW769)</f>
        <v>0</v>
      </c>
      <c r="AI769" s="3">
        <f>(EX769)</f>
        <v>0</v>
      </c>
      <c r="AJ769" s="3">
        <f t="shared" si="795"/>
        <v>0</v>
      </c>
      <c r="AK769" s="3">
        <v>12.71</v>
      </c>
      <c r="AL769" s="3">
        <v>12.71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97</v>
      </c>
      <c r="AU769" s="3">
        <v>51</v>
      </c>
      <c r="AV769" s="3">
        <v>1</v>
      </c>
      <c r="AW769" s="3">
        <v>1</v>
      </c>
      <c r="AZ769" s="3">
        <v>1</v>
      </c>
      <c r="BA769" s="3">
        <v>1</v>
      </c>
      <c r="BB769" s="3">
        <v>1</v>
      </c>
      <c r="BC769" s="3">
        <v>9.89</v>
      </c>
      <c r="BD769" s="3" t="s">
        <v>3</v>
      </c>
      <c r="BE769" s="3" t="s">
        <v>3</v>
      </c>
      <c r="BF769" s="3" t="s">
        <v>3</v>
      </c>
      <c r="BG769" s="3" t="s">
        <v>3</v>
      </c>
      <c r="BH769" s="3">
        <v>3</v>
      </c>
      <c r="BI769" s="3">
        <v>2</v>
      </c>
      <c r="BJ769" s="3" t="s">
        <v>720</v>
      </c>
      <c r="BM769" s="3">
        <v>67</v>
      </c>
      <c r="BN769" s="3">
        <v>0</v>
      </c>
      <c r="BO769" s="3" t="s">
        <v>718</v>
      </c>
      <c r="BP769" s="3">
        <v>1</v>
      </c>
      <c r="BQ769" s="3">
        <v>40</v>
      </c>
      <c r="BR769" s="3">
        <v>0</v>
      </c>
      <c r="BS769" s="3">
        <v>1</v>
      </c>
      <c r="BT769" s="3">
        <v>1</v>
      </c>
      <c r="BU769" s="3">
        <v>1</v>
      </c>
      <c r="BV769" s="3">
        <v>1</v>
      </c>
      <c r="BW769" s="3">
        <v>1</v>
      </c>
      <c r="BX769" s="3">
        <v>1</v>
      </c>
      <c r="BY769" s="3" t="s">
        <v>3</v>
      </c>
      <c r="BZ769" s="3">
        <v>97</v>
      </c>
      <c r="CA769" s="3">
        <v>51</v>
      </c>
      <c r="CB769" s="3" t="s">
        <v>3</v>
      </c>
      <c r="CE769" s="3">
        <v>1566</v>
      </c>
      <c r="CF769" s="3">
        <v>0</v>
      </c>
      <c r="CG769" s="3">
        <v>0</v>
      </c>
      <c r="CM769" s="3">
        <v>0</v>
      </c>
      <c r="CN769" s="3" t="s">
        <v>3</v>
      </c>
      <c r="CO769" s="3">
        <v>0</v>
      </c>
      <c r="CP769" s="3">
        <f t="shared" si="796"/>
        <v>502.81</v>
      </c>
      <c r="CQ769" s="3">
        <f t="shared" si="797"/>
        <v>125.7</v>
      </c>
      <c r="CR769" s="3">
        <f>(ROUND((ROUND(((ET769)*AV769*1),2)*BB769),2)+ROUND((ROUND(((AE769-(EU769))*AV769*1),2)*BS769),2))</f>
        <v>0</v>
      </c>
      <c r="CS769" s="3">
        <f>(ROUND((ROUND(((EU769)*AV769*1),2)*BS769),2)+ROUND((ROUND(((AE769-(EU769))*AV769*1),2)*BS769),2))</f>
        <v>0</v>
      </c>
      <c r="CT769" s="3">
        <f t="shared" si="798"/>
        <v>0</v>
      </c>
      <c r="CU769" s="3">
        <f t="shared" si="799"/>
        <v>0</v>
      </c>
      <c r="CV769" s="3">
        <f t="shared" si="800"/>
        <v>0</v>
      </c>
      <c r="CW769" s="3">
        <f t="shared" si="801"/>
        <v>0</v>
      </c>
      <c r="CX769" s="3">
        <f t="shared" si="802"/>
        <v>0</v>
      </c>
      <c r="CY769" s="3">
        <f>(ROUND((((S769+ROUND((ROUND(((EU769)*AV769*1),2)*BS769),2))*AT769)/100),2)+ROUND(((ROUND((ROUND(((AE769-(EU769))*AV769*1),2)*BS769),2)*AT769)/100),2))</f>
        <v>0</v>
      </c>
      <c r="CZ769" s="3">
        <f>(ROUND((((S769+ROUND((ROUND(((EU769)*AV769*1),2)*BS769),2))*AU769)/100),2)+ROUND(((ROUND((ROUND(((AE769-(EU769))*AV769*1),2)*BS769),2)*AU769)/100),2))</f>
        <v>0</v>
      </c>
      <c r="DC769" s="3" t="s">
        <v>3</v>
      </c>
      <c r="DD769" s="3" t="s">
        <v>3</v>
      </c>
      <c r="DE769" s="3" t="s">
        <v>3</v>
      </c>
      <c r="DF769" s="3" t="s">
        <v>3</v>
      </c>
      <c r="DG769" s="3" t="s">
        <v>3</v>
      </c>
      <c r="DH769" s="3" t="s">
        <v>3</v>
      </c>
      <c r="DI769" s="3" t="s">
        <v>3</v>
      </c>
      <c r="DJ769" s="3" t="s">
        <v>3</v>
      </c>
      <c r="DK769" s="3" t="s">
        <v>3</v>
      </c>
      <c r="DL769" s="3" t="s">
        <v>3</v>
      </c>
      <c r="DM769" s="3" t="s">
        <v>3</v>
      </c>
      <c r="DN769" s="3">
        <v>0</v>
      </c>
      <c r="DO769" s="3">
        <v>0</v>
      </c>
      <c r="DP769" s="3">
        <v>1</v>
      </c>
      <c r="DQ769" s="3">
        <v>1</v>
      </c>
      <c r="DU769" s="3">
        <v>1010</v>
      </c>
      <c r="DV769" s="3" t="s">
        <v>320</v>
      </c>
      <c r="DW769" s="3" t="s">
        <v>320</v>
      </c>
      <c r="DX769" s="3">
        <v>1</v>
      </c>
      <c r="DZ769" s="3" t="s">
        <v>3</v>
      </c>
      <c r="EA769" s="3" t="s">
        <v>3</v>
      </c>
      <c r="EB769" s="3" t="s">
        <v>3</v>
      </c>
      <c r="EC769" s="3" t="s">
        <v>3</v>
      </c>
      <c r="EE769" s="3">
        <v>55393971</v>
      </c>
      <c r="EF769" s="3">
        <v>40</v>
      </c>
      <c r="EG769" s="3" t="s">
        <v>31</v>
      </c>
      <c r="EH769" s="3">
        <v>0</v>
      </c>
      <c r="EI769" s="3" t="s">
        <v>3</v>
      </c>
      <c r="EJ769" s="3">
        <v>2</v>
      </c>
      <c r="EK769" s="3">
        <v>67</v>
      </c>
      <c r="EL769" s="3" t="s">
        <v>48</v>
      </c>
      <c r="EM769" s="3" t="s">
        <v>49</v>
      </c>
      <c r="EO769" s="3" t="s">
        <v>3</v>
      </c>
      <c r="EQ769" s="3">
        <v>1024</v>
      </c>
      <c r="ER769" s="3">
        <v>12.71</v>
      </c>
      <c r="ES769" s="3">
        <v>12.71</v>
      </c>
      <c r="ET769" s="3">
        <v>0</v>
      </c>
      <c r="EU769" s="3">
        <v>0</v>
      </c>
      <c r="EV769" s="3">
        <v>0</v>
      </c>
      <c r="EW769" s="3">
        <v>0</v>
      </c>
      <c r="EX769" s="3">
        <v>0</v>
      </c>
      <c r="FQ769" s="3">
        <v>0</v>
      </c>
      <c r="FR769" s="3">
        <v>0</v>
      </c>
      <c r="FS769" s="3">
        <v>0</v>
      </c>
      <c r="FX769" s="3">
        <v>97</v>
      </c>
      <c r="FY769" s="3">
        <v>51</v>
      </c>
      <c r="GA769" s="3" t="s">
        <v>3</v>
      </c>
      <c r="GD769" s="3">
        <v>1</v>
      </c>
      <c r="GF769" s="3">
        <v>1437972773</v>
      </c>
      <c r="GG769" s="3">
        <v>2</v>
      </c>
      <c r="GH769" s="3">
        <v>1</v>
      </c>
      <c r="GI769" s="3">
        <v>2</v>
      </c>
      <c r="GJ769" s="3">
        <v>0</v>
      </c>
      <c r="GK769" s="3">
        <v>0</v>
      </c>
      <c r="GL769" s="3">
        <f t="shared" si="803"/>
        <v>0</v>
      </c>
      <c r="GM769" s="3">
        <f t="shared" si="804"/>
        <v>502.81</v>
      </c>
      <c r="GN769" s="3">
        <f t="shared" si="805"/>
        <v>0</v>
      </c>
      <c r="GO769" s="3">
        <f t="shared" si="806"/>
        <v>502.81</v>
      </c>
      <c r="GP769" s="3">
        <f t="shared" si="807"/>
        <v>0</v>
      </c>
      <c r="GR769" s="3">
        <v>0</v>
      </c>
      <c r="GS769" s="3">
        <v>3</v>
      </c>
      <c r="GT769" s="3">
        <v>0</v>
      </c>
      <c r="GU769" s="3" t="s">
        <v>3</v>
      </c>
      <c r="GV769" s="3">
        <f t="shared" si="808"/>
        <v>0</v>
      </c>
      <c r="GW769" s="3">
        <v>1</v>
      </c>
      <c r="GX769" s="3">
        <f t="shared" si="809"/>
        <v>0</v>
      </c>
      <c r="HA769" s="3">
        <v>0</v>
      </c>
      <c r="HB769" s="3">
        <v>0</v>
      </c>
      <c r="HC769" s="3">
        <f t="shared" si="810"/>
        <v>0</v>
      </c>
      <c r="HE769" s="3" t="s">
        <v>3</v>
      </c>
      <c r="HF769" s="3" t="s">
        <v>3</v>
      </c>
      <c r="HM769" s="3" t="s">
        <v>3</v>
      </c>
      <c r="HN769" s="3" t="s">
        <v>3</v>
      </c>
      <c r="HO769" s="3" t="s">
        <v>3</v>
      </c>
      <c r="HP769" s="3" t="s">
        <v>3</v>
      </c>
      <c r="HQ769" s="3" t="s">
        <v>3</v>
      </c>
      <c r="HS769" s="3">
        <v>0</v>
      </c>
      <c r="IK769" s="3">
        <v>0</v>
      </c>
    </row>
    <row r="770" spans="1:255" x14ac:dyDescent="0.25">
      <c r="A770" s="2">
        <v>17</v>
      </c>
      <c r="B770" s="2">
        <v>1</v>
      </c>
      <c r="C770" s="2">
        <f>ROW(SmtRes!A887)</f>
        <v>887</v>
      </c>
      <c r="D770" s="2">
        <f>ROW(EtalonRes!A1103)</f>
        <v>1103</v>
      </c>
      <c r="E770" s="2" t="s">
        <v>3</v>
      </c>
      <c r="F770" s="2" t="s">
        <v>500</v>
      </c>
      <c r="G770" s="2" t="s">
        <v>501</v>
      </c>
      <c r="H770" s="2" t="s">
        <v>502</v>
      </c>
      <c r="I770" s="2">
        <f>ROUND(155/100,9)</f>
        <v>1.55</v>
      </c>
      <c r="J770" s="2">
        <v>0</v>
      </c>
      <c r="K770" s="2">
        <f>ROUND(155/100,9)</f>
        <v>1.55</v>
      </c>
      <c r="L770" s="2"/>
      <c r="M770" s="2"/>
      <c r="N770" s="2"/>
      <c r="O770" s="2">
        <f t="shared" si="784"/>
        <v>507.33</v>
      </c>
      <c r="P770" s="2">
        <f t="shared" si="785"/>
        <v>114.86</v>
      </c>
      <c r="Q770" s="2">
        <f>(ROUND((ROUND((((ET770*1.2))*AV770*I770),2)*BB770),2)+ROUND((ROUND(((AE770-((EU770*1.2)))*AV770*I770),2)*BS770),2))</f>
        <v>1.62</v>
      </c>
      <c r="R770" s="2">
        <f>(ROUND((ROUND((((EU770*1.2))*AV770*I770),2)*BS770),2)+ROUND((ROUND(((AE770-((EU770*1.2)))*AV770*I770),2)*BS770),2))</f>
        <v>0.25</v>
      </c>
      <c r="S770" s="2">
        <f t="shared" si="786"/>
        <v>390.85</v>
      </c>
      <c r="T770" s="2">
        <f t="shared" si="787"/>
        <v>0</v>
      </c>
      <c r="U770" s="2">
        <f t="shared" si="788"/>
        <v>30.087638999999996</v>
      </c>
      <c r="V770" s="2">
        <f t="shared" si="789"/>
        <v>0</v>
      </c>
      <c r="W770" s="2">
        <f t="shared" si="790"/>
        <v>0</v>
      </c>
      <c r="X770" s="2">
        <f>(ROUND((((S770+ROUND((ROUND((((EU770*1.2))*AV770*I770),2)*BS770),2))*AT770)/100),2)+ROUND(((ROUND((ROUND(((AE770-((EU770*1.2)))*AV770*I770),2)*BS770),2)*AT770)/100),2))</f>
        <v>379.37</v>
      </c>
      <c r="Y770" s="2">
        <f>(ROUND((((S770+ROUND((ROUND((((EU770*1.2))*AV770*I770),2)*BS770),2))*AU770)/100),2)+ROUND(((ROUND((ROUND(((AE770-((EU770*1.2)))*AV770*I770),2)*BS770),2)*AU770)/100),2))</f>
        <v>199.46</v>
      </c>
      <c r="Z770" s="2"/>
      <c r="AA770" s="2">
        <v>-1</v>
      </c>
      <c r="AB770" s="2">
        <f t="shared" si="791"/>
        <v>315.93599999999998</v>
      </c>
      <c r="AC770" s="2">
        <f>ROUND(((ES770*1)),6)</f>
        <v>74.099999999999994</v>
      </c>
      <c r="AD770" s="2">
        <f>ROUND(((((ET770*1.2))-((EU770*1.2)))+AE770),6)</f>
        <v>0.996</v>
      </c>
      <c r="AE770" s="2">
        <f>ROUND(((EU770*1.2)),6)</f>
        <v>0.156</v>
      </c>
      <c r="AF770" s="2">
        <f>ROUND(((EV770*1.2)),6)</f>
        <v>240.84</v>
      </c>
      <c r="AG770" s="2">
        <f t="shared" si="793"/>
        <v>0</v>
      </c>
      <c r="AH770" s="2">
        <f>((EW770*1.2))</f>
        <v>18.54</v>
      </c>
      <c r="AI770" s="2">
        <f>((EX770*1.2))</f>
        <v>0</v>
      </c>
      <c r="AJ770" s="2">
        <f t="shared" si="795"/>
        <v>0</v>
      </c>
      <c r="AK770" s="2">
        <v>275.63</v>
      </c>
      <c r="AL770" s="2">
        <v>74.099999999999994</v>
      </c>
      <c r="AM770" s="2">
        <v>0.83</v>
      </c>
      <c r="AN770" s="2">
        <v>0.13</v>
      </c>
      <c r="AO770" s="2">
        <v>200.7</v>
      </c>
      <c r="AP770" s="2">
        <v>0</v>
      </c>
      <c r="AQ770" s="2">
        <v>15.45</v>
      </c>
      <c r="AR770" s="2">
        <v>0</v>
      </c>
      <c r="AS770" s="2">
        <v>0</v>
      </c>
      <c r="AT770" s="2">
        <v>97</v>
      </c>
      <c r="AU770" s="2">
        <v>51</v>
      </c>
      <c r="AV770" s="2">
        <v>1.0469999999999999</v>
      </c>
      <c r="AW770" s="2">
        <v>1</v>
      </c>
      <c r="AX770" s="2"/>
      <c r="AY770" s="2"/>
      <c r="AZ770" s="2">
        <v>1</v>
      </c>
      <c r="BA770" s="2">
        <v>1</v>
      </c>
      <c r="BB770" s="2">
        <v>1</v>
      </c>
      <c r="BC770" s="2">
        <v>1</v>
      </c>
      <c r="BD770" s="2" t="s">
        <v>3</v>
      </c>
      <c r="BE770" s="2" t="s">
        <v>3</v>
      </c>
      <c r="BF770" s="2" t="s">
        <v>3</v>
      </c>
      <c r="BG770" s="2" t="s">
        <v>3</v>
      </c>
      <c r="BH770" s="2">
        <v>0</v>
      </c>
      <c r="BI770" s="2">
        <v>2</v>
      </c>
      <c r="BJ770" s="2" t="s">
        <v>503</v>
      </c>
      <c r="BK770" s="2"/>
      <c r="BL770" s="2"/>
      <c r="BM770" s="2">
        <v>67</v>
      </c>
      <c r="BN770" s="2">
        <v>0</v>
      </c>
      <c r="BO770" s="2" t="s">
        <v>500</v>
      </c>
      <c r="BP770" s="2">
        <v>1</v>
      </c>
      <c r="BQ770" s="2">
        <v>40</v>
      </c>
      <c r="BR770" s="2">
        <v>0</v>
      </c>
      <c r="BS770" s="2">
        <v>1</v>
      </c>
      <c r="BT770" s="2">
        <v>1</v>
      </c>
      <c r="BU770" s="2">
        <v>1</v>
      </c>
      <c r="BV770" s="2">
        <v>1</v>
      </c>
      <c r="BW770" s="2">
        <v>1</v>
      </c>
      <c r="BX770" s="2">
        <v>1</v>
      </c>
      <c r="BY770" s="2" t="s">
        <v>3</v>
      </c>
      <c r="BZ770" s="2">
        <v>97</v>
      </c>
      <c r="CA770" s="2">
        <v>51</v>
      </c>
      <c r="CB770" s="2" t="s">
        <v>3</v>
      </c>
      <c r="CC770" s="2"/>
      <c r="CD770" s="2"/>
      <c r="CE770" s="2">
        <v>1566</v>
      </c>
      <c r="CF770" s="2">
        <v>0</v>
      </c>
      <c r="CG770" s="2">
        <v>0</v>
      </c>
      <c r="CH770" s="2"/>
      <c r="CI770" s="2"/>
      <c r="CJ770" s="2"/>
      <c r="CK770" s="2"/>
      <c r="CL770" s="2"/>
      <c r="CM770" s="2">
        <v>0</v>
      </c>
      <c r="CN770" s="2" t="s">
        <v>1356</v>
      </c>
      <c r="CO770" s="2">
        <v>0</v>
      </c>
      <c r="CP770" s="2">
        <f t="shared" si="796"/>
        <v>507.33000000000004</v>
      </c>
      <c r="CQ770" s="2">
        <f t="shared" si="797"/>
        <v>74.099999999999994</v>
      </c>
      <c r="CR770" s="2">
        <f>(ROUND((ROUND((((ET770*1.2))*AV770*1),2)*BB770),2)+ROUND((ROUND(((AE770-((EU770*1.2)))*AV770*1),2)*BS770),2))</f>
        <v>1.04</v>
      </c>
      <c r="CS770" s="2">
        <f>(ROUND((ROUND((((EU770*1.2))*AV770*1),2)*BS770),2)+ROUND((ROUND(((AE770-((EU770*1.2)))*AV770*1),2)*BS770),2))</f>
        <v>0.16</v>
      </c>
      <c r="CT770" s="2">
        <f t="shared" si="798"/>
        <v>252.16</v>
      </c>
      <c r="CU770" s="2">
        <f t="shared" si="799"/>
        <v>0</v>
      </c>
      <c r="CV770" s="2">
        <f t="shared" si="800"/>
        <v>19.411379999999998</v>
      </c>
      <c r="CW770" s="2">
        <f t="shared" si="801"/>
        <v>0</v>
      </c>
      <c r="CX770" s="2">
        <f t="shared" si="802"/>
        <v>0</v>
      </c>
      <c r="CY770" s="2">
        <f>(ROUND((((S770+ROUND((ROUND((((EU770*1.2))*AV770*1),2)*BS770),2))*AT770)/100),2)+ROUND(((ROUND((ROUND(((AE770-((EU770*1.2)))*AV770*1),2)*BS770),2)*AT770)/100),2))</f>
        <v>379.28</v>
      </c>
      <c r="CZ770" s="2">
        <f>(ROUND((((S770+ROUND((ROUND((((EU770*1.2))*AV770*1),2)*BS770),2))*AU770)/100),2)+ROUND(((ROUND((ROUND(((AE770-((EU770*1.2)))*AV770*1),2)*BS770),2)*AU770)/100),2))</f>
        <v>199.42</v>
      </c>
      <c r="DA770" s="2"/>
      <c r="DB770" s="2">
        <v>207</v>
      </c>
      <c r="DC770" s="2" t="s">
        <v>3</v>
      </c>
      <c r="DD770" s="2" t="s">
        <v>82</v>
      </c>
      <c r="DE770" s="2" t="s">
        <v>83</v>
      </c>
      <c r="DF770" s="2" t="s">
        <v>83</v>
      </c>
      <c r="DG770" s="2" t="s">
        <v>83</v>
      </c>
      <c r="DH770" s="2" t="s">
        <v>3</v>
      </c>
      <c r="DI770" s="2" t="s">
        <v>83</v>
      </c>
      <c r="DJ770" s="2" t="s">
        <v>83</v>
      </c>
      <c r="DK770" s="2" t="s">
        <v>3</v>
      </c>
      <c r="DL770" s="2" t="s">
        <v>3</v>
      </c>
      <c r="DM770" s="2" t="s">
        <v>3</v>
      </c>
      <c r="DN770" s="2">
        <v>0</v>
      </c>
      <c r="DO770" s="2">
        <v>0</v>
      </c>
      <c r="DP770" s="2">
        <v>1</v>
      </c>
      <c r="DQ770" s="2">
        <v>1</v>
      </c>
      <c r="DR770" s="2"/>
      <c r="DS770" s="2"/>
      <c r="DT770" s="2"/>
      <c r="DU770" s="2">
        <v>1013</v>
      </c>
      <c r="DV770" s="2" t="s">
        <v>502</v>
      </c>
      <c r="DW770" s="2" t="s">
        <v>502</v>
      </c>
      <c r="DX770" s="2">
        <v>1</v>
      </c>
      <c r="DY770" s="2"/>
      <c r="DZ770" s="2" t="s">
        <v>3</v>
      </c>
      <c r="EA770" s="2" t="s">
        <v>3</v>
      </c>
      <c r="EB770" s="2" t="s">
        <v>3</v>
      </c>
      <c r="EC770" s="2" t="s">
        <v>3</v>
      </c>
      <c r="ED770" s="2"/>
      <c r="EE770" s="2">
        <v>55393971</v>
      </c>
      <c r="EF770" s="2">
        <v>40</v>
      </c>
      <c r="EG770" s="2" t="s">
        <v>31</v>
      </c>
      <c r="EH770" s="2">
        <v>0</v>
      </c>
      <c r="EI770" s="2" t="s">
        <v>3</v>
      </c>
      <c r="EJ770" s="2">
        <v>2</v>
      </c>
      <c r="EK770" s="2">
        <v>67</v>
      </c>
      <c r="EL770" s="2" t="s">
        <v>48</v>
      </c>
      <c r="EM770" s="2" t="s">
        <v>49</v>
      </c>
      <c r="EN770" s="2"/>
      <c r="EO770" s="2" t="s">
        <v>87</v>
      </c>
      <c r="EP770" s="2"/>
      <c r="EQ770" s="2">
        <v>132096</v>
      </c>
      <c r="ER770" s="2">
        <v>275.63</v>
      </c>
      <c r="ES770" s="2">
        <v>74.099999999999994</v>
      </c>
      <c r="ET770" s="2">
        <v>0.83</v>
      </c>
      <c r="EU770" s="2">
        <v>0.13</v>
      </c>
      <c r="EV770" s="2">
        <v>200.7</v>
      </c>
      <c r="EW770" s="2">
        <v>15.45</v>
      </c>
      <c r="EX770" s="2">
        <v>0</v>
      </c>
      <c r="EY770" s="2">
        <v>0</v>
      </c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>
        <v>0</v>
      </c>
      <c r="FR770" s="2">
        <v>0</v>
      </c>
      <c r="FS770" s="2">
        <v>0</v>
      </c>
      <c r="FT770" s="2"/>
      <c r="FU770" s="2"/>
      <c r="FV770" s="2"/>
      <c r="FW770" s="2"/>
      <c r="FX770" s="2">
        <v>97</v>
      </c>
      <c r="FY770" s="2">
        <v>51</v>
      </c>
      <c r="FZ770" s="2"/>
      <c r="GA770" s="2" t="s">
        <v>3</v>
      </c>
      <c r="GB770" s="2"/>
      <c r="GC770" s="2"/>
      <c r="GD770" s="2">
        <v>1</v>
      </c>
      <c r="GE770" s="2"/>
      <c r="GF770" s="2">
        <v>2028037672</v>
      </c>
      <c r="GG770" s="2">
        <v>2</v>
      </c>
      <c r="GH770" s="2">
        <v>1</v>
      </c>
      <c r="GI770" s="2">
        <v>2</v>
      </c>
      <c r="GJ770" s="2">
        <v>0</v>
      </c>
      <c r="GK770" s="2">
        <v>0</v>
      </c>
      <c r="GL770" s="2">
        <f t="shared" si="803"/>
        <v>0</v>
      </c>
      <c r="GM770" s="2">
        <f t="shared" si="804"/>
        <v>1086.1600000000001</v>
      </c>
      <c r="GN770" s="2">
        <f t="shared" si="805"/>
        <v>0</v>
      </c>
      <c r="GO770" s="2">
        <f t="shared" si="806"/>
        <v>1086.1600000000001</v>
      </c>
      <c r="GP770" s="2">
        <f t="shared" si="807"/>
        <v>0</v>
      </c>
      <c r="GQ770" s="2"/>
      <c r="GR770" s="2">
        <v>0</v>
      </c>
      <c r="GS770" s="2">
        <v>3</v>
      </c>
      <c r="GT770" s="2">
        <v>0</v>
      </c>
      <c r="GU770" s="2" t="s">
        <v>3</v>
      </c>
      <c r="GV770" s="2">
        <f t="shared" si="808"/>
        <v>0</v>
      </c>
      <c r="GW770" s="2">
        <v>1</v>
      </c>
      <c r="GX770" s="2">
        <f t="shared" si="809"/>
        <v>0</v>
      </c>
      <c r="GY770" s="2"/>
      <c r="GZ770" s="2"/>
      <c r="HA770" s="2">
        <v>0</v>
      </c>
      <c r="HB770" s="2">
        <v>0</v>
      </c>
      <c r="HC770" s="2">
        <f t="shared" si="810"/>
        <v>0</v>
      </c>
      <c r="HD770" s="2"/>
      <c r="HE770" s="2" t="s">
        <v>3</v>
      </c>
      <c r="HF770" s="2" t="s">
        <v>3</v>
      </c>
      <c r="HG770" s="2"/>
      <c r="HH770" s="2"/>
      <c r="HI770" s="2"/>
      <c r="HJ770" s="2"/>
      <c r="HK770" s="2"/>
      <c r="HL770" s="2"/>
      <c r="HM770" s="2" t="s">
        <v>3</v>
      </c>
      <c r="HN770" s="2" t="s">
        <v>3</v>
      </c>
      <c r="HO770" s="2" t="s">
        <v>3</v>
      </c>
      <c r="HP770" s="2" t="s">
        <v>3</v>
      </c>
      <c r="HQ770" s="2" t="s">
        <v>3</v>
      </c>
      <c r="HR770" s="2"/>
      <c r="HS770" s="2">
        <v>0</v>
      </c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>
        <v>0</v>
      </c>
      <c r="IL770" s="2"/>
      <c r="IM770" s="2"/>
      <c r="IN770" s="2"/>
      <c r="IO770" s="2"/>
      <c r="IP770" s="2"/>
      <c r="IQ770" s="2"/>
      <c r="IR770" s="2"/>
      <c r="IS770" s="2"/>
      <c r="IT770" s="2"/>
      <c r="IU770" s="2"/>
    </row>
    <row r="771" spans="1:255" x14ac:dyDescent="0.25">
      <c r="A771" s="3">
        <v>17</v>
      </c>
      <c r="B771" s="3">
        <v>1</v>
      </c>
      <c r="C771" s="3">
        <f>ROW(SmtRes!A898)</f>
        <v>898</v>
      </c>
      <c r="D771" s="3">
        <f>ROW(EtalonRes!A1114)</f>
        <v>1114</v>
      </c>
      <c r="E771" s="3" t="s">
        <v>3</v>
      </c>
      <c r="F771" s="3" t="s">
        <v>500</v>
      </c>
      <c r="G771" s="3" t="s">
        <v>501</v>
      </c>
      <c r="H771" s="3" t="s">
        <v>502</v>
      </c>
      <c r="I771" s="3">
        <f>ROUND(155/100,9)</f>
        <v>1.55</v>
      </c>
      <c r="J771" s="3">
        <v>0</v>
      </c>
      <c r="K771" s="3">
        <f>ROUND(155/100,9)</f>
        <v>1.55</v>
      </c>
      <c r="O771" s="3">
        <f t="shared" si="784"/>
        <v>22742.41</v>
      </c>
      <c r="P771" s="3">
        <f t="shared" si="785"/>
        <v>690.31</v>
      </c>
      <c r="Q771" s="3">
        <f>(ROUND((ROUND((((ET771*1.2))*AV771*I771),2)*BB771),2)+ROUND((ROUND(((AE771-((EU771*1.2)))*AV771*I771),2)*BS771),2))</f>
        <v>27.7</v>
      </c>
      <c r="R771" s="3">
        <f>(ROUND((ROUND((((EU771*1.2))*AV771*I771),2)*BS771),2)+ROUND((ROUND(((AE771-((EU771*1.2)))*AV771*I771),2)*BS771),2))</f>
        <v>14.09</v>
      </c>
      <c r="S771" s="3">
        <f t="shared" si="786"/>
        <v>22024.400000000001</v>
      </c>
      <c r="T771" s="3">
        <f t="shared" si="787"/>
        <v>0</v>
      </c>
      <c r="U771" s="3">
        <f t="shared" si="788"/>
        <v>30.087638999999996</v>
      </c>
      <c r="V771" s="3">
        <f t="shared" si="789"/>
        <v>0</v>
      </c>
      <c r="W771" s="3">
        <f t="shared" si="790"/>
        <v>0</v>
      </c>
      <c r="X771" s="3">
        <f>(ROUND((((S771+ROUND((ROUND((((EU771*1.2))*AV771*I771),2)*BS771),2))*AT771)/100),2)+ROUND(((ROUND((ROUND(((AE771-((EU771*1.2)))*AV771*I771),2)*BS771),2)*AT771)/100),2))</f>
        <v>21377.34</v>
      </c>
      <c r="Y771" s="3">
        <f>(ROUND((((S771+ROUND((ROUND((((EU771*1.2))*AV771*I771),2)*BS771),2))*AU771)/100),2)+ROUND(((ROUND((ROUND(((AE771-((EU771*1.2)))*AV771*I771),2)*BS771),2)*AU771)/100),2))</f>
        <v>11239.63</v>
      </c>
      <c r="AA771" s="3">
        <v>-1</v>
      </c>
      <c r="AB771" s="3">
        <f t="shared" si="791"/>
        <v>315.93599999999998</v>
      </c>
      <c r="AC771" s="3">
        <f>ROUND(((ES771*1)),6)</f>
        <v>74.099999999999994</v>
      </c>
      <c r="AD771" s="3">
        <f>ROUND(((((ET771*1.2))-((EU771*1.2)))+AE771),6)</f>
        <v>0.996</v>
      </c>
      <c r="AE771" s="3">
        <f>ROUND(((EU771*1.2)),6)</f>
        <v>0.156</v>
      </c>
      <c r="AF771" s="3">
        <f>ROUND(((EV771*1.2)),6)</f>
        <v>240.84</v>
      </c>
      <c r="AG771" s="3">
        <f t="shared" si="793"/>
        <v>0</v>
      </c>
      <c r="AH771" s="3">
        <f>((EW771*1.2))</f>
        <v>18.54</v>
      </c>
      <c r="AI771" s="3">
        <f>((EX771*1.2))</f>
        <v>0</v>
      </c>
      <c r="AJ771" s="3">
        <f t="shared" si="795"/>
        <v>0</v>
      </c>
      <c r="AK771" s="3">
        <v>275.63</v>
      </c>
      <c r="AL771" s="3">
        <v>74.099999999999994</v>
      </c>
      <c r="AM771" s="3">
        <v>0.83</v>
      </c>
      <c r="AN771" s="3">
        <v>0.13</v>
      </c>
      <c r="AO771" s="3">
        <v>200.7</v>
      </c>
      <c r="AP771" s="3">
        <v>0</v>
      </c>
      <c r="AQ771" s="3">
        <v>15.45</v>
      </c>
      <c r="AR771" s="3">
        <v>0</v>
      </c>
      <c r="AS771" s="3">
        <v>0</v>
      </c>
      <c r="AT771" s="3">
        <v>97</v>
      </c>
      <c r="AU771" s="3">
        <v>51</v>
      </c>
      <c r="AV771" s="3">
        <v>1.0469999999999999</v>
      </c>
      <c r="AW771" s="3">
        <v>1</v>
      </c>
      <c r="AZ771" s="3">
        <v>1</v>
      </c>
      <c r="BA771" s="3">
        <v>56.35</v>
      </c>
      <c r="BB771" s="3">
        <v>17.100000000000001</v>
      </c>
      <c r="BC771" s="3">
        <v>6.01</v>
      </c>
      <c r="BD771" s="3" t="s">
        <v>3</v>
      </c>
      <c r="BE771" s="3" t="s">
        <v>3</v>
      </c>
      <c r="BF771" s="3" t="s">
        <v>3</v>
      </c>
      <c r="BG771" s="3" t="s">
        <v>3</v>
      </c>
      <c r="BH771" s="3">
        <v>0</v>
      </c>
      <c r="BI771" s="3">
        <v>2</v>
      </c>
      <c r="BJ771" s="3" t="s">
        <v>503</v>
      </c>
      <c r="BM771" s="3">
        <v>67</v>
      </c>
      <c r="BN771" s="3">
        <v>0</v>
      </c>
      <c r="BO771" s="3" t="s">
        <v>500</v>
      </c>
      <c r="BP771" s="3">
        <v>1</v>
      </c>
      <c r="BQ771" s="3">
        <v>40</v>
      </c>
      <c r="BR771" s="3">
        <v>0</v>
      </c>
      <c r="BS771" s="3">
        <v>56.35</v>
      </c>
      <c r="BT771" s="3">
        <v>1</v>
      </c>
      <c r="BU771" s="3">
        <v>1</v>
      </c>
      <c r="BV771" s="3">
        <v>1</v>
      </c>
      <c r="BW771" s="3">
        <v>1</v>
      </c>
      <c r="BX771" s="3">
        <v>1</v>
      </c>
      <c r="BY771" s="3" t="s">
        <v>3</v>
      </c>
      <c r="BZ771" s="3">
        <v>97</v>
      </c>
      <c r="CA771" s="3">
        <v>51</v>
      </c>
      <c r="CB771" s="3" t="s">
        <v>3</v>
      </c>
      <c r="CE771" s="3">
        <v>1566</v>
      </c>
      <c r="CF771" s="3">
        <v>0</v>
      </c>
      <c r="CG771" s="3">
        <v>0</v>
      </c>
      <c r="CM771" s="3">
        <v>0</v>
      </c>
      <c r="CN771" s="3" t="s">
        <v>1356</v>
      </c>
      <c r="CO771" s="3">
        <v>0</v>
      </c>
      <c r="CP771" s="3">
        <f t="shared" si="796"/>
        <v>22742.41</v>
      </c>
      <c r="CQ771" s="3">
        <f t="shared" si="797"/>
        <v>445.34</v>
      </c>
      <c r="CR771" s="3">
        <f>(ROUND((ROUND((((ET771*1.2))*AV771*1),2)*BB771),2)+ROUND((ROUND(((AE771-((EU771*1.2)))*AV771*1),2)*BS771),2))</f>
        <v>17.78</v>
      </c>
      <c r="CS771" s="3">
        <f>(ROUND((ROUND((((EU771*1.2))*AV771*1),2)*BS771),2)+ROUND((ROUND(((AE771-((EU771*1.2)))*AV771*1),2)*BS771),2))</f>
        <v>9.02</v>
      </c>
      <c r="CT771" s="3">
        <f t="shared" si="798"/>
        <v>14209.22</v>
      </c>
      <c r="CU771" s="3">
        <f t="shared" si="799"/>
        <v>0</v>
      </c>
      <c r="CV771" s="3">
        <f t="shared" si="800"/>
        <v>19.411379999999998</v>
      </c>
      <c r="CW771" s="3">
        <f t="shared" si="801"/>
        <v>0</v>
      </c>
      <c r="CX771" s="3">
        <f t="shared" si="802"/>
        <v>0</v>
      </c>
      <c r="CY771" s="3">
        <f>(ROUND((((S771+ROUND((ROUND((((EU771*1.2))*AV771*1),2)*BS771),2))*AT771)/100),2)+ROUND(((ROUND((ROUND(((AE771-((EU771*1.2)))*AV771*1),2)*BS771),2)*AT771)/100),2))</f>
        <v>21372.42</v>
      </c>
      <c r="CZ771" s="3">
        <f>(ROUND((((S771+ROUND((ROUND((((EU771*1.2))*AV771*1),2)*BS771),2))*AU771)/100),2)+ROUND(((ROUND((ROUND(((AE771-((EU771*1.2)))*AV771*1),2)*BS771),2)*AU771)/100),2))</f>
        <v>11237.04</v>
      </c>
      <c r="DB771" s="3">
        <v>208</v>
      </c>
      <c r="DC771" s="3" t="s">
        <v>3</v>
      </c>
      <c r="DD771" s="3" t="s">
        <v>82</v>
      </c>
      <c r="DE771" s="3" t="s">
        <v>83</v>
      </c>
      <c r="DF771" s="3" t="s">
        <v>83</v>
      </c>
      <c r="DG771" s="3" t="s">
        <v>83</v>
      </c>
      <c r="DH771" s="3" t="s">
        <v>3</v>
      </c>
      <c r="DI771" s="3" t="s">
        <v>83</v>
      </c>
      <c r="DJ771" s="3" t="s">
        <v>83</v>
      </c>
      <c r="DK771" s="3" t="s">
        <v>3</v>
      </c>
      <c r="DL771" s="3" t="s">
        <v>3</v>
      </c>
      <c r="DM771" s="3" t="s">
        <v>3</v>
      </c>
      <c r="DN771" s="3">
        <v>0</v>
      </c>
      <c r="DO771" s="3">
        <v>0</v>
      </c>
      <c r="DP771" s="3">
        <v>1</v>
      </c>
      <c r="DQ771" s="3">
        <v>1</v>
      </c>
      <c r="DU771" s="3">
        <v>1013</v>
      </c>
      <c r="DV771" s="3" t="s">
        <v>502</v>
      </c>
      <c r="DW771" s="3" t="s">
        <v>502</v>
      </c>
      <c r="DX771" s="3">
        <v>1</v>
      </c>
      <c r="DZ771" s="3" t="s">
        <v>3</v>
      </c>
      <c r="EA771" s="3" t="s">
        <v>3</v>
      </c>
      <c r="EB771" s="3" t="s">
        <v>3</v>
      </c>
      <c r="EC771" s="3" t="s">
        <v>3</v>
      </c>
      <c r="EE771" s="3">
        <v>55393971</v>
      </c>
      <c r="EF771" s="3">
        <v>40</v>
      </c>
      <c r="EG771" s="3" t="s">
        <v>31</v>
      </c>
      <c r="EH771" s="3">
        <v>0</v>
      </c>
      <c r="EI771" s="3" t="s">
        <v>3</v>
      </c>
      <c r="EJ771" s="3">
        <v>2</v>
      </c>
      <c r="EK771" s="3">
        <v>67</v>
      </c>
      <c r="EL771" s="3" t="s">
        <v>48</v>
      </c>
      <c r="EM771" s="3" t="s">
        <v>49</v>
      </c>
      <c r="EO771" s="3" t="s">
        <v>87</v>
      </c>
      <c r="EQ771" s="3">
        <v>132096</v>
      </c>
      <c r="ER771" s="3">
        <v>275.63</v>
      </c>
      <c r="ES771" s="3">
        <v>74.099999999999994</v>
      </c>
      <c r="ET771" s="3">
        <v>0.83</v>
      </c>
      <c r="EU771" s="3">
        <v>0.13</v>
      </c>
      <c r="EV771" s="3">
        <v>200.7</v>
      </c>
      <c r="EW771" s="3">
        <v>15.45</v>
      </c>
      <c r="EX771" s="3">
        <v>0</v>
      </c>
      <c r="EY771" s="3">
        <v>0</v>
      </c>
      <c r="FQ771" s="3">
        <v>0</v>
      </c>
      <c r="FR771" s="3">
        <v>0</v>
      </c>
      <c r="FS771" s="3">
        <v>0</v>
      </c>
      <c r="FX771" s="3">
        <v>97</v>
      </c>
      <c r="FY771" s="3">
        <v>51</v>
      </c>
      <c r="GA771" s="3" t="s">
        <v>3</v>
      </c>
      <c r="GD771" s="3">
        <v>1</v>
      </c>
      <c r="GF771" s="3">
        <v>2028037672</v>
      </c>
      <c r="GG771" s="3">
        <v>2</v>
      </c>
      <c r="GH771" s="3">
        <v>1</v>
      </c>
      <c r="GI771" s="3">
        <v>2</v>
      </c>
      <c r="GJ771" s="3">
        <v>0</v>
      </c>
      <c r="GK771" s="3">
        <v>0</v>
      </c>
      <c r="GL771" s="3">
        <f t="shared" si="803"/>
        <v>0</v>
      </c>
      <c r="GM771" s="3">
        <f t="shared" si="804"/>
        <v>55359.38</v>
      </c>
      <c r="GN771" s="3">
        <f t="shared" si="805"/>
        <v>0</v>
      </c>
      <c r="GO771" s="3">
        <f t="shared" si="806"/>
        <v>55359.38</v>
      </c>
      <c r="GP771" s="3">
        <f t="shared" si="807"/>
        <v>0</v>
      </c>
      <c r="GR771" s="3">
        <v>0</v>
      </c>
      <c r="GS771" s="3">
        <v>3</v>
      </c>
      <c r="GT771" s="3">
        <v>0</v>
      </c>
      <c r="GU771" s="3" t="s">
        <v>3</v>
      </c>
      <c r="GV771" s="3">
        <f t="shared" si="808"/>
        <v>0</v>
      </c>
      <c r="GW771" s="3">
        <v>1</v>
      </c>
      <c r="GX771" s="3">
        <f t="shared" si="809"/>
        <v>0</v>
      </c>
      <c r="HA771" s="3">
        <v>0</v>
      </c>
      <c r="HB771" s="3">
        <v>0</v>
      </c>
      <c r="HC771" s="3">
        <f t="shared" si="810"/>
        <v>0</v>
      </c>
      <c r="HE771" s="3" t="s">
        <v>3</v>
      </c>
      <c r="HF771" s="3" t="s">
        <v>3</v>
      </c>
      <c r="HM771" s="3" t="s">
        <v>3</v>
      </c>
      <c r="HN771" s="3" t="s">
        <v>3</v>
      </c>
      <c r="HO771" s="3" t="s">
        <v>3</v>
      </c>
      <c r="HP771" s="3" t="s">
        <v>3</v>
      </c>
      <c r="HQ771" s="3" t="s">
        <v>3</v>
      </c>
      <c r="HS771" s="3">
        <v>0</v>
      </c>
      <c r="IK771" s="3">
        <v>0</v>
      </c>
    </row>
    <row r="772" spans="1:255" x14ac:dyDescent="0.25">
      <c r="A772" s="2">
        <v>18</v>
      </c>
      <c r="B772" s="2">
        <v>1</v>
      </c>
      <c r="C772" s="2">
        <v>886</v>
      </c>
      <c r="D772" s="2"/>
      <c r="E772" s="2" t="s">
        <v>3</v>
      </c>
      <c r="F772" s="2" t="s">
        <v>318</v>
      </c>
      <c r="G772" s="2" t="s">
        <v>319</v>
      </c>
      <c r="H772" s="2" t="s">
        <v>320</v>
      </c>
      <c r="I772" s="2">
        <f>I770*J772</f>
        <v>158.1</v>
      </c>
      <c r="J772" s="2">
        <v>102</v>
      </c>
      <c r="K772" s="2">
        <v>102</v>
      </c>
      <c r="L772" s="2"/>
      <c r="M772" s="2"/>
      <c r="N772" s="2"/>
      <c r="O772" s="2">
        <f t="shared" si="784"/>
        <v>39.53</v>
      </c>
      <c r="P772" s="2">
        <f t="shared" si="785"/>
        <v>39.53</v>
      </c>
      <c r="Q772" s="2">
        <f>(ROUND((ROUND(((ET772)*AV772*I772),2)*BB772),2)+ROUND((ROUND(((AE772-(EU772))*AV772*I772),2)*BS772),2))</f>
        <v>0</v>
      </c>
      <c r="R772" s="2">
        <f>(ROUND((ROUND(((EU772)*AV772*I772),2)*BS772),2)+ROUND((ROUND(((AE772-(EU772))*AV772*I772),2)*BS772),2))</f>
        <v>0</v>
      </c>
      <c r="S772" s="2">
        <f t="shared" si="786"/>
        <v>0</v>
      </c>
      <c r="T772" s="2">
        <f t="shared" si="787"/>
        <v>0</v>
      </c>
      <c r="U772" s="2">
        <f t="shared" si="788"/>
        <v>0</v>
      </c>
      <c r="V772" s="2">
        <f t="shared" si="789"/>
        <v>0</v>
      </c>
      <c r="W772" s="2">
        <f t="shared" si="790"/>
        <v>0</v>
      </c>
      <c r="X772" s="2">
        <f>(ROUND((((S772+ROUND((ROUND(((EU772)*AV772*I772),2)*BS772),2))*AT772)/100),2)+ROUND(((ROUND((ROUND(((AE772-(EU772))*AV772*I772),2)*BS772),2)*AT772)/100),2))</f>
        <v>0</v>
      </c>
      <c r="Y772" s="2">
        <f>(ROUND((((S772+ROUND((ROUND(((EU772)*AV772*I772),2)*BS772),2))*AU772)/100),2)+ROUND(((ROUND((ROUND(((AE772-(EU772))*AV772*I772),2)*BS772),2)*AU772)/100),2))</f>
        <v>0</v>
      </c>
      <c r="Z772" s="2"/>
      <c r="AA772" s="2">
        <v>-1</v>
      </c>
      <c r="AB772" s="2">
        <f t="shared" si="791"/>
        <v>0.25</v>
      </c>
      <c r="AC772" s="2">
        <f>ROUND((ES772),6)</f>
        <v>0.25</v>
      </c>
      <c r="AD772" s="2">
        <f>ROUND((((ET772)-(EU772))+AE772),6)</f>
        <v>0</v>
      </c>
      <c r="AE772" s="2">
        <f>ROUND((EU772),6)</f>
        <v>0</v>
      </c>
      <c r="AF772" s="2">
        <f>ROUND((EV772),6)</f>
        <v>0</v>
      </c>
      <c r="AG772" s="2">
        <f t="shared" si="793"/>
        <v>0</v>
      </c>
      <c r="AH772" s="2">
        <f>(EW772)</f>
        <v>0</v>
      </c>
      <c r="AI772" s="2">
        <f>(EX772)</f>
        <v>0</v>
      </c>
      <c r="AJ772" s="2">
        <f t="shared" si="795"/>
        <v>0</v>
      </c>
      <c r="AK772" s="2">
        <v>0.25</v>
      </c>
      <c r="AL772" s="2">
        <v>0.25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97</v>
      </c>
      <c r="AU772" s="2">
        <v>51</v>
      </c>
      <c r="AV772" s="2">
        <v>1</v>
      </c>
      <c r="AW772" s="2">
        <v>1</v>
      </c>
      <c r="AX772" s="2"/>
      <c r="AY772" s="2"/>
      <c r="AZ772" s="2">
        <v>1</v>
      </c>
      <c r="BA772" s="2">
        <v>1</v>
      </c>
      <c r="BB772" s="2">
        <v>1</v>
      </c>
      <c r="BC772" s="2">
        <v>1</v>
      </c>
      <c r="BD772" s="2" t="s">
        <v>3</v>
      </c>
      <c r="BE772" s="2" t="s">
        <v>3</v>
      </c>
      <c r="BF772" s="2" t="s">
        <v>3</v>
      </c>
      <c r="BG772" s="2" t="s">
        <v>3</v>
      </c>
      <c r="BH772" s="2">
        <v>3</v>
      </c>
      <c r="BI772" s="2">
        <v>2</v>
      </c>
      <c r="BJ772" s="2" t="s">
        <v>321</v>
      </c>
      <c r="BK772" s="2"/>
      <c r="BL772" s="2"/>
      <c r="BM772" s="2">
        <v>67</v>
      </c>
      <c r="BN772" s="2">
        <v>0</v>
      </c>
      <c r="BO772" s="2" t="s">
        <v>3</v>
      </c>
      <c r="BP772" s="2">
        <v>0</v>
      </c>
      <c r="BQ772" s="2">
        <v>40</v>
      </c>
      <c r="BR772" s="2">
        <v>0</v>
      </c>
      <c r="BS772" s="2">
        <v>1</v>
      </c>
      <c r="BT772" s="2">
        <v>1</v>
      </c>
      <c r="BU772" s="2">
        <v>1</v>
      </c>
      <c r="BV772" s="2">
        <v>1</v>
      </c>
      <c r="BW772" s="2">
        <v>1</v>
      </c>
      <c r="BX772" s="2">
        <v>1</v>
      </c>
      <c r="BY772" s="2" t="s">
        <v>3</v>
      </c>
      <c r="BZ772" s="2">
        <v>97</v>
      </c>
      <c r="CA772" s="2">
        <v>51</v>
      </c>
      <c r="CB772" s="2" t="s">
        <v>3</v>
      </c>
      <c r="CC772" s="2"/>
      <c r="CD772" s="2"/>
      <c r="CE772" s="2">
        <v>1566</v>
      </c>
      <c r="CF772" s="2">
        <v>0</v>
      </c>
      <c r="CG772" s="2">
        <v>0</v>
      </c>
      <c r="CH772" s="2"/>
      <c r="CI772" s="2"/>
      <c r="CJ772" s="2"/>
      <c r="CK772" s="2"/>
      <c r="CL772" s="2"/>
      <c r="CM772" s="2">
        <v>0</v>
      </c>
      <c r="CN772" s="2" t="s">
        <v>3</v>
      </c>
      <c r="CO772" s="2">
        <v>0</v>
      </c>
      <c r="CP772" s="2">
        <f t="shared" si="796"/>
        <v>39.53</v>
      </c>
      <c r="CQ772" s="2">
        <f t="shared" si="797"/>
        <v>0.25</v>
      </c>
      <c r="CR772" s="2">
        <f>(ROUND((ROUND(((ET772)*AV772*1),2)*BB772),2)+ROUND((ROUND(((AE772-(EU772))*AV772*1),2)*BS772),2))</f>
        <v>0</v>
      </c>
      <c r="CS772" s="2">
        <f>(ROUND((ROUND(((EU772)*AV772*1),2)*BS772),2)+ROUND((ROUND(((AE772-(EU772))*AV772*1),2)*BS772),2))</f>
        <v>0</v>
      </c>
      <c r="CT772" s="2">
        <f t="shared" si="798"/>
        <v>0</v>
      </c>
      <c r="CU772" s="2">
        <f t="shared" si="799"/>
        <v>0</v>
      </c>
      <c r="CV772" s="2">
        <f t="shared" si="800"/>
        <v>0</v>
      </c>
      <c r="CW772" s="2">
        <f t="shared" si="801"/>
        <v>0</v>
      </c>
      <c r="CX772" s="2">
        <f t="shared" si="802"/>
        <v>0</v>
      </c>
      <c r="CY772" s="2">
        <f>(ROUND((((S772+ROUND((ROUND(((EU772)*AV772*1),2)*BS772),2))*AT772)/100),2)+ROUND(((ROUND((ROUND(((AE772-(EU772))*AV772*1),2)*BS772),2)*AT772)/100),2))</f>
        <v>0</v>
      </c>
      <c r="CZ772" s="2">
        <f>(ROUND((((S772+ROUND((ROUND(((EU772)*AV772*1),2)*BS772),2))*AU772)/100),2)+ROUND(((ROUND((ROUND(((AE772-(EU772))*AV772*1),2)*BS772),2)*AU772)/100),2))</f>
        <v>0</v>
      </c>
      <c r="DA772" s="2"/>
      <c r="DB772" s="2"/>
      <c r="DC772" s="2" t="s">
        <v>3</v>
      </c>
      <c r="DD772" s="2" t="s">
        <v>3</v>
      </c>
      <c r="DE772" s="2" t="s">
        <v>3</v>
      </c>
      <c r="DF772" s="2" t="s">
        <v>3</v>
      </c>
      <c r="DG772" s="2" t="s">
        <v>3</v>
      </c>
      <c r="DH772" s="2" t="s">
        <v>3</v>
      </c>
      <c r="DI772" s="2" t="s">
        <v>3</v>
      </c>
      <c r="DJ772" s="2" t="s">
        <v>3</v>
      </c>
      <c r="DK772" s="2" t="s">
        <v>3</v>
      </c>
      <c r="DL772" s="2" t="s">
        <v>3</v>
      </c>
      <c r="DM772" s="2" t="s">
        <v>3</v>
      </c>
      <c r="DN772" s="2">
        <v>0</v>
      </c>
      <c r="DO772" s="2">
        <v>0</v>
      </c>
      <c r="DP772" s="2">
        <v>1</v>
      </c>
      <c r="DQ772" s="2">
        <v>1</v>
      </c>
      <c r="DR772" s="2"/>
      <c r="DS772" s="2"/>
      <c r="DT772" s="2"/>
      <c r="DU772" s="2">
        <v>1010</v>
      </c>
      <c r="DV772" s="2" t="s">
        <v>320</v>
      </c>
      <c r="DW772" s="2" t="s">
        <v>320</v>
      </c>
      <c r="DX772" s="2">
        <v>1</v>
      </c>
      <c r="DY772" s="2"/>
      <c r="DZ772" s="2" t="s">
        <v>3</v>
      </c>
      <c r="EA772" s="2" t="s">
        <v>3</v>
      </c>
      <c r="EB772" s="2" t="s">
        <v>3</v>
      </c>
      <c r="EC772" s="2" t="s">
        <v>3</v>
      </c>
      <c r="ED772" s="2"/>
      <c r="EE772" s="2">
        <v>55393971</v>
      </c>
      <c r="EF772" s="2">
        <v>40</v>
      </c>
      <c r="EG772" s="2" t="s">
        <v>31</v>
      </c>
      <c r="EH772" s="2">
        <v>0</v>
      </c>
      <c r="EI772" s="2" t="s">
        <v>3</v>
      </c>
      <c r="EJ772" s="2">
        <v>2</v>
      </c>
      <c r="EK772" s="2">
        <v>67</v>
      </c>
      <c r="EL772" s="2" t="s">
        <v>48</v>
      </c>
      <c r="EM772" s="2" t="s">
        <v>49</v>
      </c>
      <c r="EN772" s="2"/>
      <c r="EO772" s="2" t="s">
        <v>3</v>
      </c>
      <c r="EP772" s="2"/>
      <c r="EQ772" s="2">
        <v>1024</v>
      </c>
      <c r="ER772" s="2">
        <v>0.25</v>
      </c>
      <c r="ES772" s="2">
        <v>0.25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>
        <v>0</v>
      </c>
      <c r="FR772" s="2">
        <v>0</v>
      </c>
      <c r="FS772" s="2">
        <v>0</v>
      </c>
      <c r="FT772" s="2"/>
      <c r="FU772" s="2"/>
      <c r="FV772" s="2"/>
      <c r="FW772" s="2"/>
      <c r="FX772" s="2">
        <v>97</v>
      </c>
      <c r="FY772" s="2">
        <v>51</v>
      </c>
      <c r="FZ772" s="2"/>
      <c r="GA772" s="2" t="s">
        <v>3</v>
      </c>
      <c r="GB772" s="2"/>
      <c r="GC772" s="2"/>
      <c r="GD772" s="2">
        <v>1</v>
      </c>
      <c r="GE772" s="2"/>
      <c r="GF772" s="2">
        <v>-1446611938</v>
      </c>
      <c r="GG772" s="2">
        <v>2</v>
      </c>
      <c r="GH772" s="2">
        <v>1</v>
      </c>
      <c r="GI772" s="2">
        <v>-2</v>
      </c>
      <c r="GJ772" s="2">
        <v>0</v>
      </c>
      <c r="GK772" s="2">
        <v>0</v>
      </c>
      <c r="GL772" s="2">
        <f t="shared" si="803"/>
        <v>0</v>
      </c>
      <c r="GM772" s="2">
        <f t="shared" si="804"/>
        <v>39.53</v>
      </c>
      <c r="GN772" s="2">
        <f t="shared" si="805"/>
        <v>0</v>
      </c>
      <c r="GO772" s="2">
        <f t="shared" si="806"/>
        <v>39.53</v>
      </c>
      <c r="GP772" s="2">
        <f t="shared" si="807"/>
        <v>0</v>
      </c>
      <c r="GQ772" s="2"/>
      <c r="GR772" s="2">
        <v>0</v>
      </c>
      <c r="GS772" s="2">
        <v>3</v>
      </c>
      <c r="GT772" s="2">
        <v>0</v>
      </c>
      <c r="GU772" s="2" t="s">
        <v>3</v>
      </c>
      <c r="GV772" s="2">
        <f t="shared" si="808"/>
        <v>0</v>
      </c>
      <c r="GW772" s="2">
        <v>1</v>
      </c>
      <c r="GX772" s="2">
        <f t="shared" si="809"/>
        <v>0</v>
      </c>
      <c r="GY772" s="2"/>
      <c r="GZ772" s="2"/>
      <c r="HA772" s="2">
        <v>0</v>
      </c>
      <c r="HB772" s="2">
        <v>0</v>
      </c>
      <c r="HC772" s="2">
        <f t="shared" si="810"/>
        <v>0</v>
      </c>
      <c r="HD772" s="2"/>
      <c r="HE772" s="2" t="s">
        <v>3</v>
      </c>
      <c r="HF772" s="2" t="s">
        <v>3</v>
      </c>
      <c r="HG772" s="2"/>
      <c r="HH772" s="2"/>
      <c r="HI772" s="2"/>
      <c r="HJ772" s="2"/>
      <c r="HK772" s="2"/>
      <c r="HL772" s="2"/>
      <c r="HM772" s="2" t="s">
        <v>3</v>
      </c>
      <c r="HN772" s="2" t="s">
        <v>3</v>
      </c>
      <c r="HO772" s="2" t="s">
        <v>3</v>
      </c>
      <c r="HP772" s="2" t="s">
        <v>3</v>
      </c>
      <c r="HQ772" s="2" t="s">
        <v>3</v>
      </c>
      <c r="HR772" s="2"/>
      <c r="HS772" s="2">
        <v>0</v>
      </c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>
        <v>0</v>
      </c>
      <c r="IL772" s="2"/>
      <c r="IM772" s="2"/>
      <c r="IN772" s="2"/>
      <c r="IO772" s="2"/>
      <c r="IP772" s="2"/>
      <c r="IQ772" s="2"/>
      <c r="IR772" s="2"/>
      <c r="IS772" s="2"/>
      <c r="IT772" s="2"/>
      <c r="IU772" s="2"/>
    </row>
    <row r="773" spans="1:255" x14ac:dyDescent="0.25">
      <c r="A773" s="3">
        <v>18</v>
      </c>
      <c r="B773" s="3">
        <v>1</v>
      </c>
      <c r="C773" s="3">
        <v>897</v>
      </c>
      <c r="E773" s="3" t="s">
        <v>3</v>
      </c>
      <c r="F773" s="3" t="s">
        <v>318</v>
      </c>
      <c r="G773" s="3" t="s">
        <v>319</v>
      </c>
      <c r="H773" s="3" t="s">
        <v>320</v>
      </c>
      <c r="I773" s="3">
        <f>I771*J773</f>
        <v>158.1</v>
      </c>
      <c r="J773" s="3">
        <v>102</v>
      </c>
      <c r="K773" s="3">
        <v>102</v>
      </c>
      <c r="O773" s="3">
        <f t="shared" si="784"/>
        <v>343.12</v>
      </c>
      <c r="P773" s="3">
        <f t="shared" si="785"/>
        <v>343.12</v>
      </c>
      <c r="Q773" s="3">
        <f>(ROUND((ROUND(((ET773)*AV773*I773),2)*BB773),2)+ROUND((ROUND(((AE773-(EU773))*AV773*I773),2)*BS773),2))</f>
        <v>0</v>
      </c>
      <c r="R773" s="3">
        <f>(ROUND((ROUND(((EU773)*AV773*I773),2)*BS773),2)+ROUND((ROUND(((AE773-(EU773))*AV773*I773),2)*BS773),2))</f>
        <v>0</v>
      </c>
      <c r="S773" s="3">
        <f t="shared" si="786"/>
        <v>0</v>
      </c>
      <c r="T773" s="3">
        <f t="shared" si="787"/>
        <v>0</v>
      </c>
      <c r="U773" s="3">
        <f t="shared" si="788"/>
        <v>0</v>
      </c>
      <c r="V773" s="3">
        <f t="shared" si="789"/>
        <v>0</v>
      </c>
      <c r="W773" s="3">
        <f t="shared" si="790"/>
        <v>0</v>
      </c>
      <c r="X773" s="3">
        <f>(ROUND((((S773+ROUND((ROUND(((EU773)*AV773*I773),2)*BS773),2))*AT773)/100),2)+ROUND(((ROUND((ROUND(((AE773-(EU773))*AV773*I773),2)*BS773),2)*AT773)/100),2))</f>
        <v>0</v>
      </c>
      <c r="Y773" s="3">
        <f>(ROUND((((S773+ROUND((ROUND(((EU773)*AV773*I773),2)*BS773),2))*AU773)/100),2)+ROUND(((ROUND((ROUND(((AE773-(EU773))*AV773*I773),2)*BS773),2)*AU773)/100),2))</f>
        <v>0</v>
      </c>
      <c r="AA773" s="3">
        <v>-1</v>
      </c>
      <c r="AB773" s="3">
        <f t="shared" si="791"/>
        <v>0.25</v>
      </c>
      <c r="AC773" s="3">
        <f>ROUND((ES773),6)</f>
        <v>0.25</v>
      </c>
      <c r="AD773" s="3">
        <f>ROUND((((ET773)-(EU773))+AE773),6)</f>
        <v>0</v>
      </c>
      <c r="AE773" s="3">
        <f>ROUND((EU773),6)</f>
        <v>0</v>
      </c>
      <c r="AF773" s="3">
        <f>ROUND((EV773),6)</f>
        <v>0</v>
      </c>
      <c r="AG773" s="3">
        <f t="shared" si="793"/>
        <v>0</v>
      </c>
      <c r="AH773" s="3">
        <f>(EW773)</f>
        <v>0</v>
      </c>
      <c r="AI773" s="3">
        <f>(EX773)</f>
        <v>0</v>
      </c>
      <c r="AJ773" s="3">
        <f t="shared" si="795"/>
        <v>0</v>
      </c>
      <c r="AK773" s="3">
        <v>0.25</v>
      </c>
      <c r="AL773" s="3">
        <v>0.25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97</v>
      </c>
      <c r="AU773" s="3">
        <v>51</v>
      </c>
      <c r="AV773" s="3">
        <v>1</v>
      </c>
      <c r="AW773" s="3">
        <v>1</v>
      </c>
      <c r="AZ773" s="3">
        <v>1</v>
      </c>
      <c r="BA773" s="3">
        <v>1</v>
      </c>
      <c r="BB773" s="3">
        <v>1</v>
      </c>
      <c r="BC773" s="3">
        <v>8.68</v>
      </c>
      <c r="BD773" s="3" t="s">
        <v>3</v>
      </c>
      <c r="BE773" s="3" t="s">
        <v>3</v>
      </c>
      <c r="BF773" s="3" t="s">
        <v>3</v>
      </c>
      <c r="BG773" s="3" t="s">
        <v>3</v>
      </c>
      <c r="BH773" s="3">
        <v>3</v>
      </c>
      <c r="BI773" s="3">
        <v>2</v>
      </c>
      <c r="BJ773" s="3" t="s">
        <v>321</v>
      </c>
      <c r="BM773" s="3">
        <v>67</v>
      </c>
      <c r="BN773" s="3">
        <v>0</v>
      </c>
      <c r="BO773" s="3" t="s">
        <v>318</v>
      </c>
      <c r="BP773" s="3">
        <v>1</v>
      </c>
      <c r="BQ773" s="3">
        <v>40</v>
      </c>
      <c r="BR773" s="3">
        <v>0</v>
      </c>
      <c r="BS773" s="3">
        <v>1</v>
      </c>
      <c r="BT773" s="3">
        <v>1</v>
      </c>
      <c r="BU773" s="3">
        <v>1</v>
      </c>
      <c r="BV773" s="3">
        <v>1</v>
      </c>
      <c r="BW773" s="3">
        <v>1</v>
      </c>
      <c r="BX773" s="3">
        <v>1</v>
      </c>
      <c r="BY773" s="3" t="s">
        <v>3</v>
      </c>
      <c r="BZ773" s="3">
        <v>97</v>
      </c>
      <c r="CA773" s="3">
        <v>51</v>
      </c>
      <c r="CB773" s="3" t="s">
        <v>3</v>
      </c>
      <c r="CE773" s="3">
        <v>1566</v>
      </c>
      <c r="CF773" s="3">
        <v>0</v>
      </c>
      <c r="CG773" s="3">
        <v>0</v>
      </c>
      <c r="CM773" s="3">
        <v>0</v>
      </c>
      <c r="CN773" s="3" t="s">
        <v>3</v>
      </c>
      <c r="CO773" s="3">
        <v>0</v>
      </c>
      <c r="CP773" s="3">
        <f t="shared" si="796"/>
        <v>343.12</v>
      </c>
      <c r="CQ773" s="3">
        <f t="shared" si="797"/>
        <v>2.17</v>
      </c>
      <c r="CR773" s="3">
        <f>(ROUND((ROUND(((ET773)*AV773*1),2)*BB773),2)+ROUND((ROUND(((AE773-(EU773))*AV773*1),2)*BS773),2))</f>
        <v>0</v>
      </c>
      <c r="CS773" s="3">
        <f>(ROUND((ROUND(((EU773)*AV773*1),2)*BS773),2)+ROUND((ROUND(((AE773-(EU773))*AV773*1),2)*BS773),2))</f>
        <v>0</v>
      </c>
      <c r="CT773" s="3">
        <f t="shared" si="798"/>
        <v>0</v>
      </c>
      <c r="CU773" s="3">
        <f t="shared" si="799"/>
        <v>0</v>
      </c>
      <c r="CV773" s="3">
        <f t="shared" si="800"/>
        <v>0</v>
      </c>
      <c r="CW773" s="3">
        <f t="shared" si="801"/>
        <v>0</v>
      </c>
      <c r="CX773" s="3">
        <f t="shared" si="802"/>
        <v>0</v>
      </c>
      <c r="CY773" s="3">
        <f>(ROUND((((S773+ROUND((ROUND(((EU773)*AV773*1),2)*BS773),2))*AT773)/100),2)+ROUND(((ROUND((ROUND(((AE773-(EU773))*AV773*1),2)*BS773),2)*AT773)/100),2))</f>
        <v>0</v>
      </c>
      <c r="CZ773" s="3">
        <f>(ROUND((((S773+ROUND((ROUND(((EU773)*AV773*1),2)*BS773),2))*AU773)/100),2)+ROUND(((ROUND((ROUND(((AE773-(EU773))*AV773*1),2)*BS773),2)*AU773)/100),2))</f>
        <v>0</v>
      </c>
      <c r="DC773" s="3" t="s">
        <v>3</v>
      </c>
      <c r="DD773" s="3" t="s">
        <v>3</v>
      </c>
      <c r="DE773" s="3" t="s">
        <v>3</v>
      </c>
      <c r="DF773" s="3" t="s">
        <v>3</v>
      </c>
      <c r="DG773" s="3" t="s">
        <v>3</v>
      </c>
      <c r="DH773" s="3" t="s">
        <v>3</v>
      </c>
      <c r="DI773" s="3" t="s">
        <v>3</v>
      </c>
      <c r="DJ773" s="3" t="s">
        <v>3</v>
      </c>
      <c r="DK773" s="3" t="s">
        <v>3</v>
      </c>
      <c r="DL773" s="3" t="s">
        <v>3</v>
      </c>
      <c r="DM773" s="3" t="s">
        <v>3</v>
      </c>
      <c r="DN773" s="3">
        <v>0</v>
      </c>
      <c r="DO773" s="3">
        <v>0</v>
      </c>
      <c r="DP773" s="3">
        <v>1</v>
      </c>
      <c r="DQ773" s="3">
        <v>1</v>
      </c>
      <c r="DU773" s="3">
        <v>1010</v>
      </c>
      <c r="DV773" s="3" t="s">
        <v>320</v>
      </c>
      <c r="DW773" s="3" t="s">
        <v>320</v>
      </c>
      <c r="DX773" s="3">
        <v>1</v>
      </c>
      <c r="DZ773" s="3" t="s">
        <v>3</v>
      </c>
      <c r="EA773" s="3" t="s">
        <v>3</v>
      </c>
      <c r="EB773" s="3" t="s">
        <v>3</v>
      </c>
      <c r="EC773" s="3" t="s">
        <v>3</v>
      </c>
      <c r="EE773" s="3">
        <v>55393971</v>
      </c>
      <c r="EF773" s="3">
        <v>40</v>
      </c>
      <c r="EG773" s="3" t="s">
        <v>31</v>
      </c>
      <c r="EH773" s="3">
        <v>0</v>
      </c>
      <c r="EI773" s="3" t="s">
        <v>3</v>
      </c>
      <c r="EJ773" s="3">
        <v>2</v>
      </c>
      <c r="EK773" s="3">
        <v>67</v>
      </c>
      <c r="EL773" s="3" t="s">
        <v>48</v>
      </c>
      <c r="EM773" s="3" t="s">
        <v>49</v>
      </c>
      <c r="EO773" s="3" t="s">
        <v>3</v>
      </c>
      <c r="EQ773" s="3">
        <v>1024</v>
      </c>
      <c r="ER773" s="3">
        <v>0.25</v>
      </c>
      <c r="ES773" s="3">
        <v>0.25</v>
      </c>
      <c r="ET773" s="3">
        <v>0</v>
      </c>
      <c r="EU773" s="3">
        <v>0</v>
      </c>
      <c r="EV773" s="3">
        <v>0</v>
      </c>
      <c r="EW773" s="3">
        <v>0</v>
      </c>
      <c r="EX773" s="3">
        <v>0</v>
      </c>
      <c r="FQ773" s="3">
        <v>0</v>
      </c>
      <c r="FR773" s="3">
        <v>0</v>
      </c>
      <c r="FS773" s="3">
        <v>0</v>
      </c>
      <c r="FX773" s="3">
        <v>97</v>
      </c>
      <c r="FY773" s="3">
        <v>51</v>
      </c>
      <c r="GA773" s="3" t="s">
        <v>3</v>
      </c>
      <c r="GD773" s="3">
        <v>1</v>
      </c>
      <c r="GF773" s="3">
        <v>-1446611938</v>
      </c>
      <c r="GG773" s="3">
        <v>2</v>
      </c>
      <c r="GH773" s="3">
        <v>1</v>
      </c>
      <c r="GI773" s="3">
        <v>2</v>
      </c>
      <c r="GJ773" s="3">
        <v>0</v>
      </c>
      <c r="GK773" s="3">
        <v>0</v>
      </c>
      <c r="GL773" s="3">
        <f t="shared" si="803"/>
        <v>0</v>
      </c>
      <c r="GM773" s="3">
        <f t="shared" si="804"/>
        <v>343.12</v>
      </c>
      <c r="GN773" s="3">
        <f t="shared" si="805"/>
        <v>0</v>
      </c>
      <c r="GO773" s="3">
        <f t="shared" si="806"/>
        <v>343.12</v>
      </c>
      <c r="GP773" s="3">
        <f t="shared" si="807"/>
        <v>0</v>
      </c>
      <c r="GR773" s="3">
        <v>0</v>
      </c>
      <c r="GS773" s="3">
        <v>3</v>
      </c>
      <c r="GT773" s="3">
        <v>0</v>
      </c>
      <c r="GU773" s="3" t="s">
        <v>3</v>
      </c>
      <c r="GV773" s="3">
        <f t="shared" si="808"/>
        <v>0</v>
      </c>
      <c r="GW773" s="3">
        <v>1</v>
      </c>
      <c r="GX773" s="3">
        <f t="shared" si="809"/>
        <v>0</v>
      </c>
      <c r="HA773" s="3">
        <v>0</v>
      </c>
      <c r="HB773" s="3">
        <v>0</v>
      </c>
      <c r="HC773" s="3">
        <f t="shared" si="810"/>
        <v>0</v>
      </c>
      <c r="HE773" s="3" t="s">
        <v>3</v>
      </c>
      <c r="HF773" s="3" t="s">
        <v>3</v>
      </c>
      <c r="HM773" s="3" t="s">
        <v>3</v>
      </c>
      <c r="HN773" s="3" t="s">
        <v>3</v>
      </c>
      <c r="HO773" s="3" t="s">
        <v>3</v>
      </c>
      <c r="HP773" s="3" t="s">
        <v>3</v>
      </c>
      <c r="HQ773" s="3" t="s">
        <v>3</v>
      </c>
      <c r="HS773" s="3">
        <v>0</v>
      </c>
      <c r="IK773" s="3">
        <v>0</v>
      </c>
    </row>
    <row r="775" spans="1:255" ht="13" x14ac:dyDescent="0.3">
      <c r="A775" s="11">
        <v>51</v>
      </c>
      <c r="B775" s="11">
        <f>B752</f>
        <v>1</v>
      </c>
      <c r="C775" s="11">
        <f>A752</f>
        <v>4</v>
      </c>
      <c r="D775" s="11">
        <f>ROW(A752)</f>
        <v>752</v>
      </c>
      <c r="E775" s="11"/>
      <c r="F775" s="11" t="str">
        <f>IF(F752&lt;&gt;"",F752,"")</f>
        <v>Новый раздел</v>
      </c>
      <c r="G775" s="11" t="str">
        <f>IF(G752&lt;&gt;"",G752,"")</f>
        <v>ЩМ-П</v>
      </c>
      <c r="H775" s="11">
        <v>0</v>
      </c>
      <c r="I775" s="11"/>
      <c r="J775" s="11"/>
      <c r="K775" s="11"/>
      <c r="L775" s="11"/>
      <c r="M775" s="11"/>
      <c r="N775" s="11"/>
      <c r="O775" s="11">
        <f t="shared" ref="O775:T775" si="823">ROUND(AB775,2)</f>
        <v>27205.67</v>
      </c>
      <c r="P775" s="11">
        <f t="shared" si="823"/>
        <v>27125.19</v>
      </c>
      <c r="Q775" s="11">
        <f t="shared" si="823"/>
        <v>5.36</v>
      </c>
      <c r="R775" s="11">
        <f t="shared" si="823"/>
        <v>0.48</v>
      </c>
      <c r="S775" s="11">
        <f t="shared" si="823"/>
        <v>75.12</v>
      </c>
      <c r="T775" s="11">
        <f t="shared" si="823"/>
        <v>0</v>
      </c>
      <c r="U775" s="11">
        <f>AH775</f>
        <v>6.4704600000000001</v>
      </c>
      <c r="V775" s="11">
        <f>AI775</f>
        <v>0</v>
      </c>
      <c r="W775" s="11">
        <f>ROUND(AJ775,2)</f>
        <v>0</v>
      </c>
      <c r="X775" s="11">
        <f>ROUND(AK775,2)</f>
        <v>68.040000000000006</v>
      </c>
      <c r="Y775" s="11">
        <f>ROUND(AL775,2)</f>
        <v>34.78</v>
      </c>
      <c r="Z775" s="11"/>
      <c r="AA775" s="11"/>
      <c r="AB775" s="11">
        <f>ROUND(SUMIF(AA756:AA773,"=55944368",O756:O773),2)</f>
        <v>27205.67</v>
      </c>
      <c r="AC775" s="11">
        <f>ROUND(SUMIF(AA756:AA773,"=55944368",P756:P773),2)</f>
        <v>27125.19</v>
      </c>
      <c r="AD775" s="11">
        <f>ROUND(SUMIF(AA756:AA773,"=55944368",Q756:Q773),2)</f>
        <v>5.36</v>
      </c>
      <c r="AE775" s="11">
        <f>ROUND(SUMIF(AA756:AA773,"=55944368",R756:R773),2)</f>
        <v>0.48</v>
      </c>
      <c r="AF775" s="11">
        <f>ROUND(SUMIF(AA756:AA773,"=55944368",S756:S773),2)</f>
        <v>75.12</v>
      </c>
      <c r="AG775" s="11">
        <f>ROUND(SUMIF(AA756:AA773,"=55944368",T756:T773),2)</f>
        <v>0</v>
      </c>
      <c r="AH775" s="11">
        <f>SUMIF(AA756:AA773,"=55944368",U756:U773)</f>
        <v>6.4704600000000001</v>
      </c>
      <c r="AI775" s="11">
        <f>SUMIF(AA756:AA773,"=55944368",V756:V773)</f>
        <v>0</v>
      </c>
      <c r="AJ775" s="11">
        <f>ROUND(SUMIF(AA756:AA773,"=55944368",W756:W773),2)</f>
        <v>0</v>
      </c>
      <c r="AK775" s="11">
        <f>ROUND(SUMIF(AA756:AA773,"=55944368",X756:X773),2)</f>
        <v>68.040000000000006</v>
      </c>
      <c r="AL775" s="11">
        <f>ROUND(SUMIF(AA756:AA773,"=55944368",Y756:Y773),2)</f>
        <v>34.78</v>
      </c>
      <c r="AM775" s="11"/>
      <c r="AN775" s="11"/>
      <c r="AO775" s="11">
        <f t="shared" ref="AO775:BD775" si="824">ROUND(BX775,2)</f>
        <v>0</v>
      </c>
      <c r="AP775" s="11">
        <f t="shared" si="824"/>
        <v>26984.99</v>
      </c>
      <c r="AQ775" s="11">
        <f t="shared" si="824"/>
        <v>0</v>
      </c>
      <c r="AR775" s="11">
        <f t="shared" si="824"/>
        <v>27308.49</v>
      </c>
      <c r="AS775" s="11">
        <f t="shared" si="824"/>
        <v>0</v>
      </c>
      <c r="AT775" s="11">
        <f t="shared" si="824"/>
        <v>323.5</v>
      </c>
      <c r="AU775" s="11">
        <f t="shared" si="824"/>
        <v>0</v>
      </c>
      <c r="AV775" s="11">
        <f t="shared" si="824"/>
        <v>27125.19</v>
      </c>
      <c r="AW775" s="11">
        <f t="shared" si="824"/>
        <v>140.19999999999999</v>
      </c>
      <c r="AX775" s="11">
        <f t="shared" si="824"/>
        <v>0</v>
      </c>
      <c r="AY775" s="11">
        <f t="shared" si="824"/>
        <v>140.19999999999999</v>
      </c>
      <c r="AZ775" s="11">
        <f t="shared" si="824"/>
        <v>26984.99</v>
      </c>
      <c r="BA775" s="11">
        <f t="shared" si="824"/>
        <v>0</v>
      </c>
      <c r="BB775" s="11">
        <f t="shared" si="824"/>
        <v>0</v>
      </c>
      <c r="BC775" s="11">
        <f t="shared" si="824"/>
        <v>0</v>
      </c>
      <c r="BD775" s="11">
        <f t="shared" si="824"/>
        <v>0</v>
      </c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>
        <f>ROUND(SUMIF(AA756:AA773,"=55944368",FQ756:FQ773),2)</f>
        <v>0</v>
      </c>
      <c r="BY775" s="11">
        <f>ROUND(SUMIF(AA756:AA773,"=55944368",FR756:FR773),2)</f>
        <v>26984.99</v>
      </c>
      <c r="BZ775" s="11">
        <f>ROUND(SUMIF(AA756:AA773,"=55944368",GL756:GL773),2)</f>
        <v>0</v>
      </c>
      <c r="CA775" s="11">
        <f>ROUND(SUMIF(AA756:AA773,"=55944368",GM756:GM773),2)</f>
        <v>27308.49</v>
      </c>
      <c r="CB775" s="11">
        <f>ROUND(SUMIF(AA756:AA773,"=55944368",GN756:GN773),2)</f>
        <v>0</v>
      </c>
      <c r="CC775" s="11">
        <f>ROUND(SUMIF(AA756:AA773,"=55944368",GO756:GO773),2)</f>
        <v>323.5</v>
      </c>
      <c r="CD775" s="11">
        <f>ROUND(SUMIF(AA756:AA773,"=55944368",GP756:GP773),2)</f>
        <v>0</v>
      </c>
      <c r="CE775" s="11">
        <f>AC775-BX775</f>
        <v>27125.19</v>
      </c>
      <c r="CF775" s="11">
        <f>AC775-BY775</f>
        <v>140.19999999999709</v>
      </c>
      <c r="CG775" s="11">
        <f>BX775-BZ775</f>
        <v>0</v>
      </c>
      <c r="CH775" s="11">
        <f>AC775-BX775-BY775+BZ775</f>
        <v>140.19999999999709</v>
      </c>
      <c r="CI775" s="11">
        <f>BY775-BZ775</f>
        <v>26984.99</v>
      </c>
      <c r="CJ775" s="11">
        <f>ROUND(SUMIF(AA756:AA773,"=55944368",GX756:GX773),2)</f>
        <v>0</v>
      </c>
      <c r="CK775" s="11">
        <f>ROUND(SUMIF(AA756:AA773,"=55944368",GY756:GY773),2)</f>
        <v>0</v>
      </c>
      <c r="CL775" s="11">
        <f>ROUND(SUMIF(AA756:AA773,"=55944368",GZ756:GZ773),2)</f>
        <v>0</v>
      </c>
      <c r="CM775" s="11">
        <f>ROUND(SUMIF(AA756:AA773,"=55944368",HD756:HD773),2)</f>
        <v>0</v>
      </c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2">
        <f t="shared" ref="DG775:DL775" si="825">ROUND(DT775,2)</f>
        <v>209496.1</v>
      </c>
      <c r="DH775" s="12">
        <f t="shared" si="825"/>
        <v>205181.3</v>
      </c>
      <c r="DI775" s="12">
        <f t="shared" si="825"/>
        <v>81.790000000000006</v>
      </c>
      <c r="DJ775" s="12">
        <f t="shared" si="825"/>
        <v>27.05</v>
      </c>
      <c r="DK775" s="12">
        <f t="shared" si="825"/>
        <v>4233.01</v>
      </c>
      <c r="DL775" s="12">
        <f t="shared" si="825"/>
        <v>0</v>
      </c>
      <c r="DM775" s="12">
        <f>DZ775</f>
        <v>6.4704600000000001</v>
      </c>
      <c r="DN775" s="12">
        <f>EA775</f>
        <v>0</v>
      </c>
      <c r="DO775" s="12">
        <f>ROUND(EB775,2)</f>
        <v>0</v>
      </c>
      <c r="DP775" s="12">
        <f>ROUND(EC775,2)</f>
        <v>3834.05</v>
      </c>
      <c r="DQ775" s="12">
        <f>ROUND(ED775,2)</f>
        <v>1959.63</v>
      </c>
      <c r="DR775" s="12"/>
      <c r="DS775" s="12"/>
      <c r="DT775" s="12">
        <f>ROUND(SUMIF(AA756:AA773,"=55944370",O756:O773),2)</f>
        <v>209496.1</v>
      </c>
      <c r="DU775" s="12">
        <f>ROUND(SUMIF(AA756:AA773,"=55944370",P756:P773),2)</f>
        <v>205181.3</v>
      </c>
      <c r="DV775" s="12">
        <f>ROUND(SUMIF(AA756:AA773,"=55944370",Q756:Q773),2)</f>
        <v>81.790000000000006</v>
      </c>
      <c r="DW775" s="12">
        <f>ROUND(SUMIF(AA756:AA773,"=55944370",R756:R773),2)</f>
        <v>27.05</v>
      </c>
      <c r="DX775" s="12">
        <f>ROUND(SUMIF(AA756:AA773,"=55944370",S756:S773),2)</f>
        <v>4233.01</v>
      </c>
      <c r="DY775" s="12">
        <f>ROUND(SUMIF(AA756:AA773,"=55944370",T756:T773),2)</f>
        <v>0</v>
      </c>
      <c r="DZ775" s="12">
        <f>SUMIF(AA756:AA773,"=55944370",U756:U773)</f>
        <v>6.4704600000000001</v>
      </c>
      <c r="EA775" s="12">
        <f>SUMIF(AA756:AA773,"=55944370",V756:V773)</f>
        <v>0</v>
      </c>
      <c r="EB775" s="12">
        <f>ROUND(SUMIF(AA756:AA773,"=55944370",W756:W773),2)</f>
        <v>0</v>
      </c>
      <c r="EC775" s="12">
        <f>ROUND(SUMIF(AA756:AA773,"=55944370",X756:X773),2)</f>
        <v>3834.05</v>
      </c>
      <c r="ED775" s="12">
        <f>ROUND(SUMIF(AA756:AA773,"=55944370",Y756:Y773),2)</f>
        <v>1959.63</v>
      </c>
      <c r="EE775" s="12"/>
      <c r="EF775" s="12"/>
      <c r="EG775" s="12">
        <f t="shared" ref="EG775:EV775" si="826">ROUND(FP775,2)</f>
        <v>0</v>
      </c>
      <c r="EH775" s="12">
        <f t="shared" si="826"/>
        <v>204276.37</v>
      </c>
      <c r="EI775" s="12">
        <f t="shared" si="826"/>
        <v>0</v>
      </c>
      <c r="EJ775" s="12">
        <f t="shared" si="826"/>
        <v>215289.78</v>
      </c>
      <c r="EK775" s="12">
        <f t="shared" si="826"/>
        <v>0</v>
      </c>
      <c r="EL775" s="12">
        <f t="shared" si="826"/>
        <v>11013.41</v>
      </c>
      <c r="EM775" s="12">
        <f t="shared" si="826"/>
        <v>0</v>
      </c>
      <c r="EN775" s="12">
        <f t="shared" si="826"/>
        <v>205181.3</v>
      </c>
      <c r="EO775" s="12">
        <f t="shared" si="826"/>
        <v>904.93</v>
      </c>
      <c r="EP775" s="12">
        <f t="shared" si="826"/>
        <v>0</v>
      </c>
      <c r="EQ775" s="12">
        <f t="shared" si="826"/>
        <v>904.93</v>
      </c>
      <c r="ER775" s="12">
        <f t="shared" si="826"/>
        <v>204276.37</v>
      </c>
      <c r="ES775" s="12">
        <f t="shared" si="826"/>
        <v>0</v>
      </c>
      <c r="ET775" s="12">
        <f t="shared" si="826"/>
        <v>0</v>
      </c>
      <c r="EU775" s="12">
        <f t="shared" si="826"/>
        <v>0</v>
      </c>
      <c r="EV775" s="12">
        <f t="shared" si="826"/>
        <v>0</v>
      </c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>
        <f>ROUND(SUMIF(AA756:AA773,"=55944370",FQ756:FQ773),2)</f>
        <v>0</v>
      </c>
      <c r="FQ775" s="12">
        <f>ROUND(SUMIF(AA756:AA773,"=55944370",FR756:FR773),2)</f>
        <v>204276.37</v>
      </c>
      <c r="FR775" s="12">
        <f>ROUND(SUMIF(AA756:AA773,"=55944370",GL756:GL773),2)</f>
        <v>0</v>
      </c>
      <c r="FS775" s="12">
        <f>ROUND(SUMIF(AA756:AA773,"=55944370",GM756:GM773),2)</f>
        <v>215289.78</v>
      </c>
      <c r="FT775" s="12">
        <f>ROUND(SUMIF(AA756:AA773,"=55944370",GN756:GN773),2)</f>
        <v>0</v>
      </c>
      <c r="FU775" s="12">
        <f>ROUND(SUMIF(AA756:AA773,"=55944370",GO756:GO773),2)</f>
        <v>11013.41</v>
      </c>
      <c r="FV775" s="12">
        <f>ROUND(SUMIF(AA756:AA773,"=55944370",GP756:GP773),2)</f>
        <v>0</v>
      </c>
      <c r="FW775" s="12">
        <f>DU775-FP775</f>
        <v>205181.3</v>
      </c>
      <c r="FX775" s="12">
        <f>DU775-FQ775</f>
        <v>904.92999999999302</v>
      </c>
      <c r="FY775" s="12">
        <f>FP775-FR775</f>
        <v>0</v>
      </c>
      <c r="FZ775" s="12">
        <f>DU775-FP775-FQ775+FR775</f>
        <v>904.92999999999302</v>
      </c>
      <c r="GA775" s="12">
        <f>FQ775-FR775</f>
        <v>204276.37</v>
      </c>
      <c r="GB775" s="12">
        <f>ROUND(SUMIF(AA756:AA773,"=55944370",GX756:GX773),2)</f>
        <v>0</v>
      </c>
      <c r="GC775" s="12">
        <f>ROUND(SUMIF(AA756:AA773,"=55944370",GY756:GY773),2)</f>
        <v>0</v>
      </c>
      <c r="GD775" s="12">
        <f>ROUND(SUMIF(AA756:AA773,"=55944370",GZ756:GZ773),2)</f>
        <v>0</v>
      </c>
      <c r="GE775" s="12">
        <f>ROUND(SUMIF(AA756:AA773,"=55944370",HD756:HD773),2)</f>
        <v>0</v>
      </c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>
        <v>0</v>
      </c>
    </row>
    <row r="777" spans="1:255" ht="13" x14ac:dyDescent="0.3">
      <c r="A777" s="13">
        <v>50</v>
      </c>
      <c r="B777" s="13">
        <v>0</v>
      </c>
      <c r="C777" s="13">
        <v>0</v>
      </c>
      <c r="D777" s="13">
        <v>1</v>
      </c>
      <c r="E777" s="13">
        <v>201</v>
      </c>
      <c r="F777" s="13">
        <f>ROUND(Source!O775,O777)</f>
        <v>27205.67</v>
      </c>
      <c r="G777" s="13" t="s">
        <v>151</v>
      </c>
      <c r="H777" s="13" t="s">
        <v>152</v>
      </c>
      <c r="I777" s="13"/>
      <c r="J777" s="13"/>
      <c r="K777" s="13">
        <v>201</v>
      </c>
      <c r="L777" s="13">
        <v>1</v>
      </c>
      <c r="M777" s="13">
        <v>3</v>
      </c>
      <c r="N777" s="13" t="s">
        <v>3</v>
      </c>
      <c r="O777" s="13">
        <v>2</v>
      </c>
      <c r="P777" s="13">
        <f>ROUND(Source!DG775,O777)</f>
        <v>209496.1</v>
      </c>
      <c r="Q777" s="13"/>
      <c r="R777" s="13"/>
      <c r="S777" s="13"/>
      <c r="T777" s="13"/>
      <c r="U777" s="13"/>
      <c r="V777" s="13"/>
      <c r="W777" s="13">
        <v>27205.67</v>
      </c>
      <c r="X777" s="13">
        <v>1</v>
      </c>
      <c r="Y777" s="13">
        <v>27205.67</v>
      </c>
      <c r="Z777" s="13">
        <v>209496.1</v>
      </c>
      <c r="AA777" s="13">
        <v>1</v>
      </c>
      <c r="AB777" s="13">
        <v>209496.1</v>
      </c>
    </row>
    <row r="778" spans="1:255" ht="13" x14ac:dyDescent="0.3">
      <c r="A778" s="13">
        <v>50</v>
      </c>
      <c r="B778" s="13">
        <v>0</v>
      </c>
      <c r="C778" s="13">
        <v>0</v>
      </c>
      <c r="D778" s="13">
        <v>1</v>
      </c>
      <c r="E778" s="13">
        <v>202</v>
      </c>
      <c r="F778" s="13">
        <f>ROUND(Source!P775,O778)</f>
        <v>27125.19</v>
      </c>
      <c r="G778" s="13" t="s">
        <v>153</v>
      </c>
      <c r="H778" s="13" t="s">
        <v>154</v>
      </c>
      <c r="I778" s="13"/>
      <c r="J778" s="13"/>
      <c r="K778" s="13">
        <v>202</v>
      </c>
      <c r="L778" s="13">
        <v>2</v>
      </c>
      <c r="M778" s="13">
        <v>3</v>
      </c>
      <c r="N778" s="13" t="s">
        <v>3</v>
      </c>
      <c r="O778" s="13">
        <v>2</v>
      </c>
      <c r="P778" s="13">
        <f>ROUND(Source!DH775,O778)</f>
        <v>205181.3</v>
      </c>
      <c r="Q778" s="13"/>
      <c r="R778" s="13"/>
      <c r="S778" s="13"/>
      <c r="T778" s="13"/>
      <c r="U778" s="13"/>
      <c r="V778" s="13"/>
      <c r="W778" s="13">
        <v>27125.19</v>
      </c>
      <c r="X778" s="13">
        <v>1</v>
      </c>
      <c r="Y778" s="13">
        <v>27125.19</v>
      </c>
      <c r="Z778" s="13">
        <v>205181.3</v>
      </c>
      <c r="AA778" s="13">
        <v>1</v>
      </c>
      <c r="AB778" s="13">
        <v>205181.3</v>
      </c>
    </row>
    <row r="779" spans="1:255" ht="13" x14ac:dyDescent="0.3">
      <c r="A779" s="13">
        <v>50</v>
      </c>
      <c r="B779" s="13">
        <v>0</v>
      </c>
      <c r="C779" s="13">
        <v>0</v>
      </c>
      <c r="D779" s="13">
        <v>1</v>
      </c>
      <c r="E779" s="13">
        <v>222</v>
      </c>
      <c r="F779" s="13">
        <f>ROUND(Source!AO775,O779)</f>
        <v>0</v>
      </c>
      <c r="G779" s="13" t="s">
        <v>155</v>
      </c>
      <c r="H779" s="13" t="s">
        <v>156</v>
      </c>
      <c r="I779" s="13"/>
      <c r="J779" s="13"/>
      <c r="K779" s="13">
        <v>222</v>
      </c>
      <c r="L779" s="13">
        <v>3</v>
      </c>
      <c r="M779" s="13">
        <v>3</v>
      </c>
      <c r="N779" s="13" t="s">
        <v>3</v>
      </c>
      <c r="O779" s="13">
        <v>2</v>
      </c>
      <c r="P779" s="13">
        <f>ROUND(Source!EG775,O779)</f>
        <v>0</v>
      </c>
      <c r="Q779" s="13"/>
      <c r="R779" s="13"/>
      <c r="S779" s="13"/>
      <c r="T779" s="13"/>
      <c r="U779" s="13"/>
      <c r="V779" s="13"/>
      <c r="W779" s="13">
        <v>0</v>
      </c>
      <c r="X779" s="13">
        <v>1</v>
      </c>
      <c r="Y779" s="13">
        <v>0</v>
      </c>
      <c r="Z779" s="13">
        <v>0</v>
      </c>
      <c r="AA779" s="13">
        <v>1</v>
      </c>
      <c r="AB779" s="13">
        <v>0</v>
      </c>
    </row>
    <row r="780" spans="1:255" ht="13" x14ac:dyDescent="0.3">
      <c r="A780" s="13">
        <v>50</v>
      </c>
      <c r="B780" s="13">
        <v>0</v>
      </c>
      <c r="C780" s="13">
        <v>0</v>
      </c>
      <c r="D780" s="13">
        <v>1</v>
      </c>
      <c r="E780" s="13">
        <v>225</v>
      </c>
      <c r="F780" s="13">
        <f>ROUND(Source!AV775,O780)</f>
        <v>27125.19</v>
      </c>
      <c r="G780" s="13" t="s">
        <v>157</v>
      </c>
      <c r="H780" s="13" t="s">
        <v>158</v>
      </c>
      <c r="I780" s="13"/>
      <c r="J780" s="13"/>
      <c r="K780" s="13">
        <v>225</v>
      </c>
      <c r="L780" s="13">
        <v>4</v>
      </c>
      <c r="M780" s="13">
        <v>3</v>
      </c>
      <c r="N780" s="13" t="s">
        <v>3</v>
      </c>
      <c r="O780" s="13">
        <v>2</v>
      </c>
      <c r="P780" s="13">
        <f>ROUND(Source!EN775,O780)</f>
        <v>205181.3</v>
      </c>
      <c r="Q780" s="13"/>
      <c r="R780" s="13"/>
      <c r="S780" s="13"/>
      <c r="T780" s="13"/>
      <c r="U780" s="13"/>
      <c r="V780" s="13"/>
      <c r="W780" s="13">
        <v>27125.19</v>
      </c>
      <c r="X780" s="13">
        <v>1</v>
      </c>
      <c r="Y780" s="13">
        <v>27125.19</v>
      </c>
      <c r="Z780" s="13">
        <v>205181.3</v>
      </c>
      <c r="AA780" s="13">
        <v>1</v>
      </c>
      <c r="AB780" s="13">
        <v>205181.3</v>
      </c>
    </row>
    <row r="781" spans="1:255" ht="13" x14ac:dyDescent="0.3">
      <c r="A781" s="13">
        <v>50</v>
      </c>
      <c r="B781" s="13">
        <v>0</v>
      </c>
      <c r="C781" s="13">
        <v>0</v>
      </c>
      <c r="D781" s="13">
        <v>1</v>
      </c>
      <c r="E781" s="13">
        <v>226</v>
      </c>
      <c r="F781" s="13">
        <f>ROUND(Source!AW775,O781)</f>
        <v>140.19999999999999</v>
      </c>
      <c r="G781" s="13" t="s">
        <v>159</v>
      </c>
      <c r="H781" s="13" t="s">
        <v>160</v>
      </c>
      <c r="I781" s="13"/>
      <c r="J781" s="13"/>
      <c r="K781" s="13">
        <v>226</v>
      </c>
      <c r="L781" s="13">
        <v>5</v>
      </c>
      <c r="M781" s="13">
        <v>3</v>
      </c>
      <c r="N781" s="13" t="s">
        <v>3</v>
      </c>
      <c r="O781" s="13">
        <v>2</v>
      </c>
      <c r="P781" s="13">
        <f>ROUND(Source!EO775,O781)</f>
        <v>904.93</v>
      </c>
      <c r="Q781" s="13"/>
      <c r="R781" s="13"/>
      <c r="S781" s="13"/>
      <c r="T781" s="13"/>
      <c r="U781" s="13"/>
      <c r="V781" s="13"/>
      <c r="W781" s="13">
        <v>140.19999999999999</v>
      </c>
      <c r="X781" s="13">
        <v>1</v>
      </c>
      <c r="Y781" s="13">
        <v>140.19999999999999</v>
      </c>
      <c r="Z781" s="13">
        <v>904.93</v>
      </c>
      <c r="AA781" s="13">
        <v>1</v>
      </c>
      <c r="AB781" s="13">
        <v>904.93</v>
      </c>
    </row>
    <row r="782" spans="1:255" ht="13" x14ac:dyDescent="0.3">
      <c r="A782" s="13">
        <v>50</v>
      </c>
      <c r="B782" s="13">
        <v>0</v>
      </c>
      <c r="C782" s="13">
        <v>0</v>
      </c>
      <c r="D782" s="13">
        <v>1</v>
      </c>
      <c r="E782" s="13">
        <v>227</v>
      </c>
      <c r="F782" s="13">
        <f>ROUND(Source!AX775,O782)</f>
        <v>0</v>
      </c>
      <c r="G782" s="13" t="s">
        <v>161</v>
      </c>
      <c r="H782" s="13" t="s">
        <v>162</v>
      </c>
      <c r="I782" s="13"/>
      <c r="J782" s="13"/>
      <c r="K782" s="13">
        <v>227</v>
      </c>
      <c r="L782" s="13">
        <v>6</v>
      </c>
      <c r="M782" s="13">
        <v>3</v>
      </c>
      <c r="N782" s="13" t="s">
        <v>3</v>
      </c>
      <c r="O782" s="13">
        <v>2</v>
      </c>
      <c r="P782" s="13">
        <f>ROUND(Source!EP775,O782)</f>
        <v>0</v>
      </c>
      <c r="Q782" s="13"/>
      <c r="R782" s="13"/>
      <c r="S782" s="13"/>
      <c r="T782" s="13"/>
      <c r="U782" s="13"/>
      <c r="V782" s="13"/>
      <c r="W782" s="13">
        <v>0</v>
      </c>
      <c r="X782" s="13">
        <v>1</v>
      </c>
      <c r="Y782" s="13">
        <v>0</v>
      </c>
      <c r="Z782" s="13">
        <v>0</v>
      </c>
      <c r="AA782" s="13">
        <v>1</v>
      </c>
      <c r="AB782" s="13">
        <v>0</v>
      </c>
    </row>
    <row r="783" spans="1:255" ht="13" x14ac:dyDescent="0.3">
      <c r="A783" s="13">
        <v>50</v>
      </c>
      <c r="B783" s="13">
        <v>0</v>
      </c>
      <c r="C783" s="13">
        <v>0</v>
      </c>
      <c r="D783" s="13">
        <v>1</v>
      </c>
      <c r="E783" s="13">
        <v>228</v>
      </c>
      <c r="F783" s="13">
        <f>ROUND(Source!AY775,O783)</f>
        <v>140.19999999999999</v>
      </c>
      <c r="G783" s="13" t="s">
        <v>163</v>
      </c>
      <c r="H783" s="13" t="s">
        <v>164</v>
      </c>
      <c r="I783" s="13"/>
      <c r="J783" s="13"/>
      <c r="K783" s="13">
        <v>228</v>
      </c>
      <c r="L783" s="13">
        <v>7</v>
      </c>
      <c r="M783" s="13">
        <v>3</v>
      </c>
      <c r="N783" s="13" t="s">
        <v>3</v>
      </c>
      <c r="O783" s="13">
        <v>2</v>
      </c>
      <c r="P783" s="13">
        <f>ROUND(Source!EQ775,O783)</f>
        <v>904.93</v>
      </c>
      <c r="Q783" s="13"/>
      <c r="R783" s="13"/>
      <c r="S783" s="13"/>
      <c r="T783" s="13"/>
      <c r="U783" s="13"/>
      <c r="V783" s="13"/>
      <c r="W783" s="13">
        <v>140.19999999999999</v>
      </c>
      <c r="X783" s="13">
        <v>1</v>
      </c>
      <c r="Y783" s="13">
        <v>140.19999999999999</v>
      </c>
      <c r="Z783" s="13">
        <v>904.93</v>
      </c>
      <c r="AA783" s="13">
        <v>1</v>
      </c>
      <c r="AB783" s="13">
        <v>904.93</v>
      </c>
    </row>
    <row r="784" spans="1:255" ht="13" x14ac:dyDescent="0.3">
      <c r="A784" s="13">
        <v>50</v>
      </c>
      <c r="B784" s="13">
        <v>0</v>
      </c>
      <c r="C784" s="13">
        <v>0</v>
      </c>
      <c r="D784" s="13">
        <v>1</v>
      </c>
      <c r="E784" s="13">
        <v>216</v>
      </c>
      <c r="F784" s="13">
        <f>ROUND(Source!AP775,O784)</f>
        <v>26984.99</v>
      </c>
      <c r="G784" s="13" t="s">
        <v>165</v>
      </c>
      <c r="H784" s="13" t="s">
        <v>166</v>
      </c>
      <c r="I784" s="13"/>
      <c r="J784" s="13"/>
      <c r="K784" s="13">
        <v>216</v>
      </c>
      <c r="L784" s="13">
        <v>8</v>
      </c>
      <c r="M784" s="13">
        <v>3</v>
      </c>
      <c r="N784" s="13" t="s">
        <v>3</v>
      </c>
      <c r="O784" s="13">
        <v>2</v>
      </c>
      <c r="P784" s="13">
        <f>ROUND(Source!EH775,O784)</f>
        <v>204276.37</v>
      </c>
      <c r="Q784" s="13"/>
      <c r="R784" s="13"/>
      <c r="S784" s="13"/>
      <c r="T784" s="13"/>
      <c r="U784" s="13"/>
      <c r="V784" s="13"/>
      <c r="W784" s="13">
        <v>26984.99</v>
      </c>
      <c r="X784" s="13">
        <v>1</v>
      </c>
      <c r="Y784" s="13">
        <v>26984.99</v>
      </c>
      <c r="Z784" s="13">
        <v>204276.37</v>
      </c>
      <c r="AA784" s="13">
        <v>1</v>
      </c>
      <c r="AB784" s="13">
        <v>204276.37</v>
      </c>
    </row>
    <row r="785" spans="1:28" ht="13" x14ac:dyDescent="0.3">
      <c r="A785" s="13">
        <v>50</v>
      </c>
      <c r="B785" s="13">
        <v>0</v>
      </c>
      <c r="C785" s="13">
        <v>0</v>
      </c>
      <c r="D785" s="13">
        <v>1</v>
      </c>
      <c r="E785" s="13">
        <v>223</v>
      </c>
      <c r="F785" s="13">
        <f>ROUND(Source!AQ775,O785)</f>
        <v>0</v>
      </c>
      <c r="G785" s="13" t="s">
        <v>167</v>
      </c>
      <c r="H785" s="13" t="s">
        <v>168</v>
      </c>
      <c r="I785" s="13"/>
      <c r="J785" s="13"/>
      <c r="K785" s="13">
        <v>223</v>
      </c>
      <c r="L785" s="13">
        <v>9</v>
      </c>
      <c r="M785" s="13">
        <v>3</v>
      </c>
      <c r="N785" s="13" t="s">
        <v>3</v>
      </c>
      <c r="O785" s="13">
        <v>2</v>
      </c>
      <c r="P785" s="13">
        <f>ROUND(Source!EI775,O785)</f>
        <v>0</v>
      </c>
      <c r="Q785" s="13"/>
      <c r="R785" s="13"/>
      <c r="S785" s="13"/>
      <c r="T785" s="13"/>
      <c r="U785" s="13"/>
      <c r="V785" s="13"/>
      <c r="W785" s="13">
        <v>0</v>
      </c>
      <c r="X785" s="13">
        <v>1</v>
      </c>
      <c r="Y785" s="13">
        <v>0</v>
      </c>
      <c r="Z785" s="13">
        <v>0</v>
      </c>
      <c r="AA785" s="13">
        <v>1</v>
      </c>
      <c r="AB785" s="13">
        <v>0</v>
      </c>
    </row>
    <row r="786" spans="1:28" ht="13" x14ac:dyDescent="0.3">
      <c r="A786" s="13">
        <v>50</v>
      </c>
      <c r="B786" s="13">
        <v>0</v>
      </c>
      <c r="C786" s="13">
        <v>0</v>
      </c>
      <c r="D786" s="13">
        <v>1</v>
      </c>
      <c r="E786" s="13">
        <v>229</v>
      </c>
      <c r="F786" s="13">
        <f>ROUND(Source!AZ775,O786)</f>
        <v>26984.99</v>
      </c>
      <c r="G786" s="13" t="s">
        <v>169</v>
      </c>
      <c r="H786" s="13" t="s">
        <v>170</v>
      </c>
      <c r="I786" s="13"/>
      <c r="J786" s="13"/>
      <c r="K786" s="13">
        <v>229</v>
      </c>
      <c r="L786" s="13">
        <v>10</v>
      </c>
      <c r="M786" s="13">
        <v>3</v>
      </c>
      <c r="N786" s="13" t="s">
        <v>3</v>
      </c>
      <c r="O786" s="13">
        <v>2</v>
      </c>
      <c r="P786" s="13">
        <f>ROUND(Source!ER775,O786)</f>
        <v>204276.37</v>
      </c>
      <c r="Q786" s="13"/>
      <c r="R786" s="13"/>
      <c r="S786" s="13"/>
      <c r="T786" s="13"/>
      <c r="U786" s="13"/>
      <c r="V786" s="13"/>
      <c r="W786" s="13">
        <v>26984.99</v>
      </c>
      <c r="X786" s="13">
        <v>1</v>
      </c>
      <c r="Y786" s="13">
        <v>26984.99</v>
      </c>
      <c r="Z786" s="13">
        <v>204276.37</v>
      </c>
      <c r="AA786" s="13">
        <v>1</v>
      </c>
      <c r="AB786" s="13">
        <v>204276.37</v>
      </c>
    </row>
    <row r="787" spans="1:28" ht="13" x14ac:dyDescent="0.3">
      <c r="A787" s="13">
        <v>50</v>
      </c>
      <c r="B787" s="13">
        <v>0</v>
      </c>
      <c r="C787" s="13">
        <v>0</v>
      </c>
      <c r="D787" s="13">
        <v>1</v>
      </c>
      <c r="E787" s="13">
        <v>203</v>
      </c>
      <c r="F787" s="13">
        <f>ROUND(Source!Q775,O787)</f>
        <v>5.36</v>
      </c>
      <c r="G787" s="13" t="s">
        <v>171</v>
      </c>
      <c r="H787" s="13" t="s">
        <v>172</v>
      </c>
      <c r="I787" s="13"/>
      <c r="J787" s="13"/>
      <c r="K787" s="13">
        <v>203</v>
      </c>
      <c r="L787" s="13">
        <v>11</v>
      </c>
      <c r="M787" s="13">
        <v>3</v>
      </c>
      <c r="N787" s="13" t="s">
        <v>3</v>
      </c>
      <c r="O787" s="13">
        <v>2</v>
      </c>
      <c r="P787" s="13">
        <f>ROUND(Source!DI775,O787)</f>
        <v>81.790000000000006</v>
      </c>
      <c r="Q787" s="13"/>
      <c r="R787" s="13"/>
      <c r="S787" s="13"/>
      <c r="T787" s="13"/>
      <c r="U787" s="13"/>
      <c r="V787" s="13"/>
      <c r="W787" s="13">
        <v>5.36</v>
      </c>
      <c r="X787" s="13">
        <v>1</v>
      </c>
      <c r="Y787" s="13">
        <v>5.36</v>
      </c>
      <c r="Z787" s="13">
        <v>81.790000000000006</v>
      </c>
      <c r="AA787" s="13">
        <v>1</v>
      </c>
      <c r="AB787" s="13">
        <v>81.790000000000006</v>
      </c>
    </row>
    <row r="788" spans="1:28" ht="13" x14ac:dyDescent="0.3">
      <c r="A788" s="13">
        <v>50</v>
      </c>
      <c r="B788" s="13">
        <v>0</v>
      </c>
      <c r="C788" s="13">
        <v>0</v>
      </c>
      <c r="D788" s="13">
        <v>1</v>
      </c>
      <c r="E788" s="13">
        <v>231</v>
      </c>
      <c r="F788" s="13">
        <f>ROUND(Source!BB775,O788)</f>
        <v>0</v>
      </c>
      <c r="G788" s="13" t="s">
        <v>173</v>
      </c>
      <c r="H788" s="13" t="s">
        <v>174</v>
      </c>
      <c r="I788" s="13"/>
      <c r="J788" s="13"/>
      <c r="K788" s="13">
        <v>231</v>
      </c>
      <c r="L788" s="13">
        <v>12</v>
      </c>
      <c r="M788" s="13">
        <v>3</v>
      </c>
      <c r="N788" s="13" t="s">
        <v>3</v>
      </c>
      <c r="O788" s="13">
        <v>2</v>
      </c>
      <c r="P788" s="13">
        <f>ROUND(Source!ET775,O788)</f>
        <v>0</v>
      </c>
      <c r="Q788" s="13"/>
      <c r="R788" s="13"/>
      <c r="S788" s="13"/>
      <c r="T788" s="13"/>
      <c r="U788" s="13"/>
      <c r="V788" s="13"/>
      <c r="W788" s="13">
        <v>0</v>
      </c>
      <c r="X788" s="13">
        <v>1</v>
      </c>
      <c r="Y788" s="13">
        <v>0</v>
      </c>
      <c r="Z788" s="13">
        <v>0</v>
      </c>
      <c r="AA788" s="13">
        <v>1</v>
      </c>
      <c r="AB788" s="13">
        <v>0</v>
      </c>
    </row>
    <row r="789" spans="1:28" ht="13" x14ac:dyDescent="0.3">
      <c r="A789" s="13">
        <v>50</v>
      </c>
      <c r="B789" s="13">
        <v>0</v>
      </c>
      <c r="C789" s="13">
        <v>0</v>
      </c>
      <c r="D789" s="13">
        <v>1</v>
      </c>
      <c r="E789" s="13">
        <v>204</v>
      </c>
      <c r="F789" s="13">
        <f>ROUND(Source!R775,O789)</f>
        <v>0.48</v>
      </c>
      <c r="G789" s="13" t="s">
        <v>175</v>
      </c>
      <c r="H789" s="13" t="s">
        <v>176</v>
      </c>
      <c r="I789" s="13"/>
      <c r="J789" s="13"/>
      <c r="K789" s="13">
        <v>204</v>
      </c>
      <c r="L789" s="13">
        <v>13</v>
      </c>
      <c r="M789" s="13">
        <v>3</v>
      </c>
      <c r="N789" s="13" t="s">
        <v>3</v>
      </c>
      <c r="O789" s="13">
        <v>2</v>
      </c>
      <c r="P789" s="13">
        <f>ROUND(Source!DJ775,O789)</f>
        <v>27.05</v>
      </c>
      <c r="Q789" s="13"/>
      <c r="R789" s="13"/>
      <c r="S789" s="13"/>
      <c r="T789" s="13"/>
      <c r="U789" s="13"/>
      <c r="V789" s="13"/>
      <c r="W789" s="13">
        <v>0.48</v>
      </c>
      <c r="X789" s="13">
        <v>1</v>
      </c>
      <c r="Y789" s="13">
        <v>0.48</v>
      </c>
      <c r="Z789" s="13">
        <v>27.05</v>
      </c>
      <c r="AA789" s="13">
        <v>1</v>
      </c>
      <c r="AB789" s="13">
        <v>27.05</v>
      </c>
    </row>
    <row r="790" spans="1:28" ht="13" x14ac:dyDescent="0.3">
      <c r="A790" s="13">
        <v>50</v>
      </c>
      <c r="B790" s="13">
        <v>0</v>
      </c>
      <c r="C790" s="13">
        <v>0</v>
      </c>
      <c r="D790" s="13">
        <v>1</v>
      </c>
      <c r="E790" s="13">
        <v>205</v>
      </c>
      <c r="F790" s="13">
        <f>ROUND(Source!S775,O790)</f>
        <v>75.12</v>
      </c>
      <c r="G790" s="13" t="s">
        <v>177</v>
      </c>
      <c r="H790" s="13" t="s">
        <v>178</v>
      </c>
      <c r="I790" s="13"/>
      <c r="J790" s="13"/>
      <c r="K790" s="13">
        <v>205</v>
      </c>
      <c r="L790" s="13">
        <v>14</v>
      </c>
      <c r="M790" s="13">
        <v>3</v>
      </c>
      <c r="N790" s="13" t="s">
        <v>3</v>
      </c>
      <c r="O790" s="13">
        <v>2</v>
      </c>
      <c r="P790" s="13">
        <f>ROUND(Source!DK775,O790)</f>
        <v>4233.01</v>
      </c>
      <c r="Q790" s="13"/>
      <c r="R790" s="13"/>
      <c r="S790" s="13"/>
      <c r="T790" s="13"/>
      <c r="U790" s="13"/>
      <c r="V790" s="13"/>
      <c r="W790" s="13">
        <v>75.12</v>
      </c>
      <c r="X790" s="13">
        <v>1</v>
      </c>
      <c r="Y790" s="13">
        <v>75.12</v>
      </c>
      <c r="Z790" s="13">
        <v>4233.01</v>
      </c>
      <c r="AA790" s="13">
        <v>1</v>
      </c>
      <c r="AB790" s="13">
        <v>4233.01</v>
      </c>
    </row>
    <row r="791" spans="1:28" ht="13" x14ac:dyDescent="0.3">
      <c r="A791" s="13">
        <v>50</v>
      </c>
      <c r="B791" s="13">
        <v>0</v>
      </c>
      <c r="C791" s="13">
        <v>0</v>
      </c>
      <c r="D791" s="13">
        <v>1</v>
      </c>
      <c r="E791" s="13">
        <v>232</v>
      </c>
      <c r="F791" s="13">
        <f>ROUND(Source!BC775,O791)</f>
        <v>0</v>
      </c>
      <c r="G791" s="13" t="s">
        <v>179</v>
      </c>
      <c r="H791" s="13" t="s">
        <v>180</v>
      </c>
      <c r="I791" s="13"/>
      <c r="J791" s="13"/>
      <c r="K791" s="13">
        <v>232</v>
      </c>
      <c r="L791" s="13">
        <v>15</v>
      </c>
      <c r="M791" s="13">
        <v>3</v>
      </c>
      <c r="N791" s="13" t="s">
        <v>3</v>
      </c>
      <c r="O791" s="13">
        <v>2</v>
      </c>
      <c r="P791" s="13">
        <f>ROUND(Source!EU775,O791)</f>
        <v>0</v>
      </c>
      <c r="Q791" s="13"/>
      <c r="R791" s="13"/>
      <c r="S791" s="13"/>
      <c r="T791" s="13"/>
      <c r="U791" s="13"/>
      <c r="V791" s="13"/>
      <c r="W791" s="13">
        <v>0</v>
      </c>
      <c r="X791" s="13">
        <v>1</v>
      </c>
      <c r="Y791" s="13">
        <v>0</v>
      </c>
      <c r="Z791" s="13">
        <v>0</v>
      </c>
      <c r="AA791" s="13">
        <v>1</v>
      </c>
      <c r="AB791" s="13">
        <v>0</v>
      </c>
    </row>
    <row r="792" spans="1:28" ht="13" x14ac:dyDescent="0.3">
      <c r="A792" s="13">
        <v>50</v>
      </c>
      <c r="B792" s="13">
        <v>0</v>
      </c>
      <c r="C792" s="13">
        <v>0</v>
      </c>
      <c r="D792" s="13">
        <v>1</v>
      </c>
      <c r="E792" s="13">
        <v>214</v>
      </c>
      <c r="F792" s="13">
        <f>ROUND(Source!AS775,O792)</f>
        <v>0</v>
      </c>
      <c r="G792" s="13" t="s">
        <v>181</v>
      </c>
      <c r="H792" s="13" t="s">
        <v>182</v>
      </c>
      <c r="I792" s="13"/>
      <c r="J792" s="13"/>
      <c r="K792" s="13">
        <v>214</v>
      </c>
      <c r="L792" s="13">
        <v>16</v>
      </c>
      <c r="M792" s="13">
        <v>3</v>
      </c>
      <c r="N792" s="13" t="s">
        <v>3</v>
      </c>
      <c r="O792" s="13">
        <v>2</v>
      </c>
      <c r="P792" s="13">
        <f>ROUND(Source!EK775,O792)</f>
        <v>0</v>
      </c>
      <c r="Q792" s="13"/>
      <c r="R792" s="13"/>
      <c r="S792" s="13"/>
      <c r="T792" s="13"/>
      <c r="U792" s="13"/>
      <c r="V792" s="13"/>
      <c r="W792" s="13">
        <v>0</v>
      </c>
      <c r="X792" s="13">
        <v>1</v>
      </c>
      <c r="Y792" s="13">
        <v>0</v>
      </c>
      <c r="Z792" s="13">
        <v>0</v>
      </c>
      <c r="AA792" s="13">
        <v>1</v>
      </c>
      <c r="AB792" s="13">
        <v>0</v>
      </c>
    </row>
    <row r="793" spans="1:28" ht="13" x14ac:dyDescent="0.3">
      <c r="A793" s="13">
        <v>50</v>
      </c>
      <c r="B793" s="13">
        <v>0</v>
      </c>
      <c r="C793" s="13">
        <v>0</v>
      </c>
      <c r="D793" s="13">
        <v>1</v>
      </c>
      <c r="E793" s="13">
        <v>215</v>
      </c>
      <c r="F793" s="13">
        <f>ROUND(Source!AT775,O793)</f>
        <v>323.5</v>
      </c>
      <c r="G793" s="13" t="s">
        <v>183</v>
      </c>
      <c r="H793" s="13" t="s">
        <v>184</v>
      </c>
      <c r="I793" s="13"/>
      <c r="J793" s="13"/>
      <c r="K793" s="13">
        <v>215</v>
      </c>
      <c r="L793" s="13">
        <v>17</v>
      </c>
      <c r="M793" s="13">
        <v>3</v>
      </c>
      <c r="N793" s="13" t="s">
        <v>3</v>
      </c>
      <c r="O793" s="13">
        <v>2</v>
      </c>
      <c r="P793" s="13">
        <f>ROUND(Source!EL775,O793)</f>
        <v>11013.41</v>
      </c>
      <c r="Q793" s="13"/>
      <c r="R793" s="13"/>
      <c r="S793" s="13"/>
      <c r="T793" s="13"/>
      <c r="U793" s="13"/>
      <c r="V793" s="13"/>
      <c r="W793" s="13">
        <v>323.5</v>
      </c>
      <c r="X793" s="13">
        <v>1</v>
      </c>
      <c r="Y793" s="13">
        <v>323.5</v>
      </c>
      <c r="Z793" s="13">
        <v>11013.41</v>
      </c>
      <c r="AA793" s="13">
        <v>1</v>
      </c>
      <c r="AB793" s="13">
        <v>11013.41</v>
      </c>
    </row>
    <row r="794" spans="1:28" ht="13" x14ac:dyDescent="0.3">
      <c r="A794" s="13">
        <v>50</v>
      </c>
      <c r="B794" s="13">
        <v>0</v>
      </c>
      <c r="C794" s="13">
        <v>0</v>
      </c>
      <c r="D794" s="13">
        <v>1</v>
      </c>
      <c r="E794" s="13">
        <v>217</v>
      </c>
      <c r="F794" s="13">
        <f>ROUND(Source!AU775,O794)</f>
        <v>0</v>
      </c>
      <c r="G794" s="13" t="s">
        <v>185</v>
      </c>
      <c r="H794" s="13" t="s">
        <v>186</v>
      </c>
      <c r="I794" s="13"/>
      <c r="J794" s="13"/>
      <c r="K794" s="13">
        <v>217</v>
      </c>
      <c r="L794" s="13">
        <v>18</v>
      </c>
      <c r="M794" s="13">
        <v>3</v>
      </c>
      <c r="N794" s="13" t="s">
        <v>3</v>
      </c>
      <c r="O794" s="13">
        <v>2</v>
      </c>
      <c r="P794" s="13">
        <f>ROUND(Source!EM775,O794)</f>
        <v>0</v>
      </c>
      <c r="Q794" s="13"/>
      <c r="R794" s="13"/>
      <c r="S794" s="13"/>
      <c r="T794" s="13"/>
      <c r="U794" s="13"/>
      <c r="V794" s="13"/>
      <c r="W794" s="13">
        <v>0</v>
      </c>
      <c r="X794" s="13">
        <v>1</v>
      </c>
      <c r="Y794" s="13">
        <v>0</v>
      </c>
      <c r="Z794" s="13">
        <v>0</v>
      </c>
      <c r="AA794" s="13">
        <v>1</v>
      </c>
      <c r="AB794" s="13">
        <v>0</v>
      </c>
    </row>
    <row r="795" spans="1:28" ht="13" x14ac:dyDescent="0.3">
      <c r="A795" s="13">
        <v>50</v>
      </c>
      <c r="B795" s="13">
        <v>0</v>
      </c>
      <c r="C795" s="13">
        <v>0</v>
      </c>
      <c r="D795" s="13">
        <v>1</v>
      </c>
      <c r="E795" s="13">
        <v>230</v>
      </c>
      <c r="F795" s="13">
        <f>ROUND(Source!BA775,O795)</f>
        <v>0</v>
      </c>
      <c r="G795" s="13" t="s">
        <v>187</v>
      </c>
      <c r="H795" s="13" t="s">
        <v>188</v>
      </c>
      <c r="I795" s="13"/>
      <c r="J795" s="13"/>
      <c r="K795" s="13">
        <v>230</v>
      </c>
      <c r="L795" s="13">
        <v>19</v>
      </c>
      <c r="M795" s="13">
        <v>3</v>
      </c>
      <c r="N795" s="13" t="s">
        <v>3</v>
      </c>
      <c r="O795" s="13">
        <v>2</v>
      </c>
      <c r="P795" s="13">
        <f>ROUND(Source!ES775,O795)</f>
        <v>0</v>
      </c>
      <c r="Q795" s="13"/>
      <c r="R795" s="13"/>
      <c r="S795" s="13"/>
      <c r="T795" s="13"/>
      <c r="U795" s="13"/>
      <c r="V795" s="13"/>
      <c r="W795" s="13">
        <v>0</v>
      </c>
      <c r="X795" s="13">
        <v>1</v>
      </c>
      <c r="Y795" s="13">
        <v>0</v>
      </c>
      <c r="Z795" s="13">
        <v>0</v>
      </c>
      <c r="AA795" s="13">
        <v>1</v>
      </c>
      <c r="AB795" s="13">
        <v>0</v>
      </c>
    </row>
    <row r="796" spans="1:28" ht="13" x14ac:dyDescent="0.3">
      <c r="A796" s="13">
        <v>50</v>
      </c>
      <c r="B796" s="13">
        <v>0</v>
      </c>
      <c r="C796" s="13">
        <v>0</v>
      </c>
      <c r="D796" s="13">
        <v>1</v>
      </c>
      <c r="E796" s="13">
        <v>206</v>
      </c>
      <c r="F796" s="13">
        <f>ROUND(Source!T775,O796)</f>
        <v>0</v>
      </c>
      <c r="G796" s="13" t="s">
        <v>189</v>
      </c>
      <c r="H796" s="13" t="s">
        <v>190</v>
      </c>
      <c r="I796" s="13"/>
      <c r="J796" s="13"/>
      <c r="K796" s="13">
        <v>206</v>
      </c>
      <c r="L796" s="13">
        <v>20</v>
      </c>
      <c r="M796" s="13">
        <v>3</v>
      </c>
      <c r="N796" s="13" t="s">
        <v>3</v>
      </c>
      <c r="O796" s="13">
        <v>2</v>
      </c>
      <c r="P796" s="13">
        <f>ROUND(Source!DL775,O796)</f>
        <v>0</v>
      </c>
      <c r="Q796" s="13"/>
      <c r="R796" s="13"/>
      <c r="S796" s="13"/>
      <c r="T796" s="13"/>
      <c r="U796" s="13"/>
      <c r="V796" s="13"/>
      <c r="W796" s="13">
        <v>0</v>
      </c>
      <c r="X796" s="13">
        <v>1</v>
      </c>
      <c r="Y796" s="13">
        <v>0</v>
      </c>
      <c r="Z796" s="13">
        <v>0</v>
      </c>
      <c r="AA796" s="13">
        <v>1</v>
      </c>
      <c r="AB796" s="13">
        <v>0</v>
      </c>
    </row>
    <row r="797" spans="1:28" ht="13" x14ac:dyDescent="0.3">
      <c r="A797" s="13">
        <v>50</v>
      </c>
      <c r="B797" s="13">
        <v>0</v>
      </c>
      <c r="C797" s="13">
        <v>0</v>
      </c>
      <c r="D797" s="13">
        <v>1</v>
      </c>
      <c r="E797" s="13">
        <v>207</v>
      </c>
      <c r="F797" s="13">
        <f>Source!U775</f>
        <v>6.4704600000000001</v>
      </c>
      <c r="G797" s="13" t="s">
        <v>191</v>
      </c>
      <c r="H797" s="13" t="s">
        <v>192</v>
      </c>
      <c r="I797" s="13"/>
      <c r="J797" s="13"/>
      <c r="K797" s="13">
        <v>207</v>
      </c>
      <c r="L797" s="13">
        <v>21</v>
      </c>
      <c r="M797" s="13">
        <v>3</v>
      </c>
      <c r="N797" s="13" t="s">
        <v>3</v>
      </c>
      <c r="O797" s="13">
        <v>-1</v>
      </c>
      <c r="P797" s="13">
        <f>Source!DM775</f>
        <v>6.4704600000000001</v>
      </c>
      <c r="Q797" s="13"/>
      <c r="R797" s="13"/>
      <c r="S797" s="13"/>
      <c r="T797" s="13"/>
      <c r="U797" s="13"/>
      <c r="V797" s="13"/>
      <c r="W797" s="13">
        <v>6.4704600000000001</v>
      </c>
      <c r="X797" s="13">
        <v>1</v>
      </c>
      <c r="Y797" s="13">
        <v>6.4704600000000001</v>
      </c>
      <c r="Z797" s="13">
        <v>6.4704600000000001</v>
      </c>
      <c r="AA797" s="13">
        <v>1</v>
      </c>
      <c r="AB797" s="13">
        <v>6.4704600000000001</v>
      </c>
    </row>
    <row r="798" spans="1:28" ht="13" x14ac:dyDescent="0.3">
      <c r="A798" s="13">
        <v>50</v>
      </c>
      <c r="B798" s="13">
        <v>0</v>
      </c>
      <c r="C798" s="13">
        <v>0</v>
      </c>
      <c r="D798" s="13">
        <v>1</v>
      </c>
      <c r="E798" s="13">
        <v>208</v>
      </c>
      <c r="F798" s="13">
        <f>Source!V775</f>
        <v>0</v>
      </c>
      <c r="G798" s="13" t="s">
        <v>193</v>
      </c>
      <c r="H798" s="13" t="s">
        <v>194</v>
      </c>
      <c r="I798" s="13"/>
      <c r="J798" s="13"/>
      <c r="K798" s="13">
        <v>208</v>
      </c>
      <c r="L798" s="13">
        <v>22</v>
      </c>
      <c r="M798" s="13">
        <v>3</v>
      </c>
      <c r="N798" s="13" t="s">
        <v>3</v>
      </c>
      <c r="O798" s="13">
        <v>-1</v>
      </c>
      <c r="P798" s="13">
        <f>Source!DN775</f>
        <v>0</v>
      </c>
      <c r="Q798" s="13"/>
      <c r="R798" s="13"/>
      <c r="S798" s="13"/>
      <c r="T798" s="13"/>
      <c r="U798" s="13"/>
      <c r="V798" s="13"/>
      <c r="W798" s="13">
        <v>0</v>
      </c>
      <c r="X798" s="13">
        <v>1</v>
      </c>
      <c r="Y798" s="13">
        <v>0</v>
      </c>
      <c r="Z798" s="13">
        <v>0</v>
      </c>
      <c r="AA798" s="13">
        <v>1</v>
      </c>
      <c r="AB798" s="13">
        <v>0</v>
      </c>
    </row>
    <row r="799" spans="1:28" ht="13" x14ac:dyDescent="0.3">
      <c r="A799" s="13">
        <v>50</v>
      </c>
      <c r="B799" s="13">
        <v>0</v>
      </c>
      <c r="C799" s="13">
        <v>0</v>
      </c>
      <c r="D799" s="13">
        <v>1</v>
      </c>
      <c r="E799" s="13">
        <v>209</v>
      </c>
      <c r="F799" s="13">
        <f>ROUND(Source!W775,O799)</f>
        <v>0</v>
      </c>
      <c r="G799" s="13" t="s">
        <v>195</v>
      </c>
      <c r="H799" s="13" t="s">
        <v>196</v>
      </c>
      <c r="I799" s="13"/>
      <c r="J799" s="13"/>
      <c r="K799" s="13">
        <v>209</v>
      </c>
      <c r="L799" s="13">
        <v>23</v>
      </c>
      <c r="M799" s="13">
        <v>3</v>
      </c>
      <c r="N799" s="13" t="s">
        <v>3</v>
      </c>
      <c r="O799" s="13">
        <v>2</v>
      </c>
      <c r="P799" s="13">
        <f>ROUND(Source!DO775,O799)</f>
        <v>0</v>
      </c>
      <c r="Q799" s="13"/>
      <c r="R799" s="13"/>
      <c r="S799" s="13"/>
      <c r="T799" s="13"/>
      <c r="U799" s="13"/>
      <c r="V799" s="13"/>
      <c r="W799" s="13">
        <v>0</v>
      </c>
      <c r="X799" s="13">
        <v>1</v>
      </c>
      <c r="Y799" s="13">
        <v>0</v>
      </c>
      <c r="Z799" s="13">
        <v>0</v>
      </c>
      <c r="AA799" s="13">
        <v>1</v>
      </c>
      <c r="AB799" s="13">
        <v>0</v>
      </c>
    </row>
    <row r="800" spans="1:28" ht="13" x14ac:dyDescent="0.3">
      <c r="A800" s="13">
        <v>50</v>
      </c>
      <c r="B800" s="13">
        <v>0</v>
      </c>
      <c r="C800" s="13">
        <v>0</v>
      </c>
      <c r="D800" s="13">
        <v>1</v>
      </c>
      <c r="E800" s="13">
        <v>233</v>
      </c>
      <c r="F800" s="13">
        <f>ROUND(Source!BD775,O800)</f>
        <v>0</v>
      </c>
      <c r="G800" s="13" t="s">
        <v>197</v>
      </c>
      <c r="H800" s="13" t="s">
        <v>198</v>
      </c>
      <c r="I800" s="13"/>
      <c r="J800" s="13"/>
      <c r="K800" s="13">
        <v>233</v>
      </c>
      <c r="L800" s="13">
        <v>24</v>
      </c>
      <c r="M800" s="13">
        <v>3</v>
      </c>
      <c r="N800" s="13" t="s">
        <v>3</v>
      </c>
      <c r="O800" s="13">
        <v>2</v>
      </c>
      <c r="P800" s="13">
        <f>ROUND(Source!EV775,O800)</f>
        <v>0</v>
      </c>
      <c r="Q800" s="13"/>
      <c r="R800" s="13"/>
      <c r="S800" s="13"/>
      <c r="T800" s="13"/>
      <c r="U800" s="13"/>
      <c r="V800" s="13"/>
      <c r="W800" s="13">
        <v>0</v>
      </c>
      <c r="X800" s="13">
        <v>1</v>
      </c>
      <c r="Y800" s="13">
        <v>0</v>
      </c>
      <c r="Z800" s="13">
        <v>0</v>
      </c>
      <c r="AA800" s="13">
        <v>1</v>
      </c>
      <c r="AB800" s="13">
        <v>0</v>
      </c>
    </row>
    <row r="801" spans="1:206" ht="13" x14ac:dyDescent="0.3">
      <c r="A801" s="13">
        <v>50</v>
      </c>
      <c r="B801" s="13">
        <v>0</v>
      </c>
      <c r="C801" s="13">
        <v>0</v>
      </c>
      <c r="D801" s="13">
        <v>1</v>
      </c>
      <c r="E801" s="13">
        <v>210</v>
      </c>
      <c r="F801" s="13">
        <f>ROUND(Source!X775,O801)</f>
        <v>68.040000000000006</v>
      </c>
      <c r="G801" s="13" t="s">
        <v>199</v>
      </c>
      <c r="H801" s="13" t="s">
        <v>200</v>
      </c>
      <c r="I801" s="13"/>
      <c r="J801" s="13"/>
      <c r="K801" s="13">
        <v>210</v>
      </c>
      <c r="L801" s="13">
        <v>25</v>
      </c>
      <c r="M801" s="13">
        <v>3</v>
      </c>
      <c r="N801" s="13" t="s">
        <v>3</v>
      </c>
      <c r="O801" s="13">
        <v>2</v>
      </c>
      <c r="P801" s="13">
        <f>ROUND(Source!DP775,O801)</f>
        <v>3834.05</v>
      </c>
      <c r="Q801" s="13"/>
      <c r="R801" s="13"/>
      <c r="S801" s="13"/>
      <c r="T801" s="13"/>
      <c r="U801" s="13"/>
      <c r="V801" s="13"/>
      <c r="W801" s="13">
        <v>68.040000000000006</v>
      </c>
      <c r="X801" s="13">
        <v>1</v>
      </c>
      <c r="Y801" s="13">
        <v>68.040000000000006</v>
      </c>
      <c r="Z801" s="13">
        <v>3834.05</v>
      </c>
      <c r="AA801" s="13">
        <v>1</v>
      </c>
      <c r="AB801" s="13">
        <v>3834.05</v>
      </c>
    </row>
    <row r="802" spans="1:206" ht="13" x14ac:dyDescent="0.3">
      <c r="A802" s="13">
        <v>50</v>
      </c>
      <c r="B802" s="13">
        <v>0</v>
      </c>
      <c r="C802" s="13">
        <v>0</v>
      </c>
      <c r="D802" s="13">
        <v>1</v>
      </c>
      <c r="E802" s="13">
        <v>211</v>
      </c>
      <c r="F802" s="13">
        <f>ROUND(Source!Y775,O802)</f>
        <v>34.78</v>
      </c>
      <c r="G802" s="13" t="s">
        <v>201</v>
      </c>
      <c r="H802" s="13" t="s">
        <v>202</v>
      </c>
      <c r="I802" s="13"/>
      <c r="J802" s="13"/>
      <c r="K802" s="13">
        <v>211</v>
      </c>
      <c r="L802" s="13">
        <v>26</v>
      </c>
      <c r="M802" s="13">
        <v>3</v>
      </c>
      <c r="N802" s="13" t="s">
        <v>3</v>
      </c>
      <c r="O802" s="13">
        <v>2</v>
      </c>
      <c r="P802" s="13">
        <f>ROUND(Source!DQ775,O802)</f>
        <v>1959.63</v>
      </c>
      <c r="Q802" s="13"/>
      <c r="R802" s="13"/>
      <c r="S802" s="13"/>
      <c r="T802" s="13"/>
      <c r="U802" s="13"/>
      <c r="V802" s="13"/>
      <c r="W802" s="13">
        <v>34.78</v>
      </c>
      <c r="X802" s="13">
        <v>1</v>
      </c>
      <c r="Y802" s="13">
        <v>34.78</v>
      </c>
      <c r="Z802" s="13">
        <v>1959.63</v>
      </c>
      <c r="AA802" s="13">
        <v>1</v>
      </c>
      <c r="AB802" s="13">
        <v>1959.63</v>
      </c>
    </row>
    <row r="803" spans="1:206" ht="13" x14ac:dyDescent="0.3">
      <c r="A803" s="13">
        <v>50</v>
      </c>
      <c r="B803" s="13">
        <v>0</v>
      </c>
      <c r="C803" s="13">
        <v>0</v>
      </c>
      <c r="D803" s="13">
        <v>1</v>
      </c>
      <c r="E803" s="13">
        <v>224</v>
      </c>
      <c r="F803" s="13">
        <f>ROUND(Source!AR775,O803)</f>
        <v>27308.49</v>
      </c>
      <c r="G803" s="13" t="s">
        <v>203</v>
      </c>
      <c r="H803" s="13" t="s">
        <v>204</v>
      </c>
      <c r="I803" s="13"/>
      <c r="J803" s="13"/>
      <c r="K803" s="13">
        <v>224</v>
      </c>
      <c r="L803" s="13">
        <v>27</v>
      </c>
      <c r="M803" s="13">
        <v>3</v>
      </c>
      <c r="N803" s="13" t="s">
        <v>3</v>
      </c>
      <c r="O803" s="13">
        <v>2</v>
      </c>
      <c r="P803" s="13">
        <f>ROUND(Source!EJ775,O803)</f>
        <v>215289.78</v>
      </c>
      <c r="Q803" s="13"/>
      <c r="R803" s="13"/>
      <c r="S803" s="13"/>
      <c r="T803" s="13"/>
      <c r="U803" s="13"/>
      <c r="V803" s="13"/>
      <c r="W803" s="13">
        <v>27308.49</v>
      </c>
      <c r="X803" s="13">
        <v>1</v>
      </c>
      <c r="Y803" s="13">
        <v>27308.49</v>
      </c>
      <c r="Z803" s="13">
        <v>215289.78</v>
      </c>
      <c r="AA803" s="13">
        <v>1</v>
      </c>
      <c r="AB803" s="13">
        <v>215289.78</v>
      </c>
    </row>
    <row r="805" spans="1:206" ht="13" x14ac:dyDescent="0.3">
      <c r="A805" s="11">
        <v>51</v>
      </c>
      <c r="B805" s="11">
        <f>B20</f>
        <v>1</v>
      </c>
      <c r="C805" s="11">
        <f>A20</f>
        <v>3</v>
      </c>
      <c r="D805" s="11">
        <f>ROW(A20)</f>
        <v>20</v>
      </c>
      <c r="E805" s="11"/>
      <c r="F805" s="11" t="str">
        <f>IF(F20&lt;&gt;"",F20,"")</f>
        <v>02-01-18</v>
      </c>
      <c r="G805" s="11" t="str">
        <f>IF(G20&lt;&gt;"",G20,"")</f>
        <v>Автоматизация и диспетчеризация</v>
      </c>
      <c r="H805" s="11">
        <v>0</v>
      </c>
      <c r="I805" s="11"/>
      <c r="J805" s="11"/>
      <c r="K805" s="11"/>
      <c r="L805" s="11"/>
      <c r="M805" s="11"/>
      <c r="N805" s="11"/>
      <c r="O805" s="11">
        <f t="shared" ref="O805:T805" si="827">ROUND(O87+O198+O257+O306+O403+O466+O545+O608+O669+O722+O775+AB805,2)</f>
        <v>3887861.54</v>
      </c>
      <c r="P805" s="11">
        <f t="shared" si="827"/>
        <v>3850190.2</v>
      </c>
      <c r="Q805" s="11">
        <f t="shared" si="827"/>
        <v>5352.17</v>
      </c>
      <c r="R805" s="11">
        <f t="shared" si="827"/>
        <v>749.69</v>
      </c>
      <c r="S805" s="11">
        <f t="shared" si="827"/>
        <v>32319.17</v>
      </c>
      <c r="T805" s="11">
        <f t="shared" si="827"/>
        <v>0</v>
      </c>
      <c r="U805" s="11">
        <f>U87+U198+U257+U306+U403+U466+U545+U608+U669+U722+U775+AH805</f>
        <v>2619.8285447519997</v>
      </c>
      <c r="V805" s="11">
        <f>V87+V198+V257+V306+V403+V466+V545+V608+V669+V722+V775+AI805</f>
        <v>0</v>
      </c>
      <c r="W805" s="11">
        <f>ROUND(W87+W198+W257+W306+W403+W466+W545+W608+W669+W722+W775+AJ805,2)</f>
        <v>0</v>
      </c>
      <c r="X805" s="11">
        <f>ROUND(X87+X198+X257+X306+X403+X466+X545+X608+X669+X722+X775+AK805,2)</f>
        <v>31211.58</v>
      </c>
      <c r="Y805" s="11">
        <f>ROUND(Y87+Y198+Y257+Y306+Y403+Y466+Y545+Y608+Y669+Y722+Y775+AL805,2)</f>
        <v>16263.89</v>
      </c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>
        <f t="shared" ref="AO805:BD805" si="828">ROUND(AO87+AO198+AO257+AO306+AO403+AO466+AO545+AO608+AO669+AO722+AO775+BX805,2)</f>
        <v>0</v>
      </c>
      <c r="AP805" s="11">
        <f t="shared" si="828"/>
        <v>3707469.02</v>
      </c>
      <c r="AQ805" s="11">
        <f t="shared" si="828"/>
        <v>0</v>
      </c>
      <c r="AR805" s="11">
        <f t="shared" si="828"/>
        <v>3935337.01</v>
      </c>
      <c r="AS805" s="11">
        <f t="shared" si="828"/>
        <v>2926.94</v>
      </c>
      <c r="AT805" s="11">
        <f t="shared" si="828"/>
        <v>224941.05</v>
      </c>
      <c r="AU805" s="11">
        <f t="shared" si="828"/>
        <v>0</v>
      </c>
      <c r="AV805" s="11">
        <f t="shared" si="828"/>
        <v>3850190.2</v>
      </c>
      <c r="AW805" s="11">
        <f t="shared" si="828"/>
        <v>142721.18</v>
      </c>
      <c r="AX805" s="11">
        <f t="shared" si="828"/>
        <v>0</v>
      </c>
      <c r="AY805" s="11">
        <f t="shared" si="828"/>
        <v>142721.18</v>
      </c>
      <c r="AZ805" s="11">
        <f t="shared" si="828"/>
        <v>3707469.02</v>
      </c>
      <c r="BA805" s="11">
        <f t="shared" si="828"/>
        <v>0</v>
      </c>
      <c r="BB805" s="11">
        <f t="shared" si="828"/>
        <v>0</v>
      </c>
      <c r="BC805" s="11">
        <f t="shared" si="828"/>
        <v>0</v>
      </c>
      <c r="BD805" s="11">
        <f t="shared" si="828"/>
        <v>0</v>
      </c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2">
        <f t="shared" ref="DG805:DL805" si="829">ROUND(DG87+DG198+DG257+DG306+DG403+DG466+DG545+DG608+DG669+DG722+DG775+DT805,2)</f>
        <v>31112721.710000001</v>
      </c>
      <c r="DH805" s="12">
        <f t="shared" si="829"/>
        <v>29199478.300000001</v>
      </c>
      <c r="DI805" s="12">
        <f t="shared" si="829"/>
        <v>92058.19</v>
      </c>
      <c r="DJ805" s="12">
        <f t="shared" si="829"/>
        <v>42245.05</v>
      </c>
      <c r="DK805" s="12">
        <f t="shared" si="829"/>
        <v>1821185.22</v>
      </c>
      <c r="DL805" s="12">
        <f t="shared" si="829"/>
        <v>0</v>
      </c>
      <c r="DM805" s="12">
        <f>DM87+DM198+DM257+DM306+DM403+DM466+DM545+DM608+DM669+DM722+DM775+DZ805</f>
        <v>2619.8285447519997</v>
      </c>
      <c r="DN805" s="12">
        <f>DN87+DN198+DN257+DN306+DN403+DN466+DN545+DN608+DN669+DN722+DN775+EA805</f>
        <v>0</v>
      </c>
      <c r="DO805" s="12">
        <f>ROUND(DO87+DO198+DO257+DO306+DO403+DO466+DO545+DO608+DO669+DO722+DO775+EB805,2)</f>
        <v>0</v>
      </c>
      <c r="DP805" s="12">
        <f>ROUND(DP87+DP198+DP257+DP306+DP403+DP466+DP545+DP608+DP669+DP722+DP775+EC805,2)</f>
        <v>1758770.16</v>
      </c>
      <c r="DQ805" s="12">
        <f>ROUND(DQ87+DQ198+DQ257+DQ306+DQ403+DQ466+DQ545+DQ608+DQ669+DQ722+DQ775+ED805,2)</f>
        <v>916467.91</v>
      </c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>
        <f t="shared" ref="EG805:EV805" si="830">ROUND(EG87+EG198+EG257+EG306+EG403+EG466+EG545+EG608+EG669+EG722+EG775+FP805,2)</f>
        <v>0</v>
      </c>
      <c r="EH805" s="12">
        <f t="shared" si="830"/>
        <v>28065424.52</v>
      </c>
      <c r="EI805" s="12">
        <f t="shared" si="830"/>
        <v>0</v>
      </c>
      <c r="EJ805" s="12">
        <f t="shared" si="830"/>
        <v>33787959.780000001</v>
      </c>
      <c r="EK805" s="12">
        <f t="shared" si="830"/>
        <v>164932.93</v>
      </c>
      <c r="EL805" s="12">
        <f t="shared" si="830"/>
        <v>5557602.3300000001</v>
      </c>
      <c r="EM805" s="12">
        <f t="shared" si="830"/>
        <v>0</v>
      </c>
      <c r="EN805" s="12">
        <f t="shared" si="830"/>
        <v>29199478.300000001</v>
      </c>
      <c r="EO805" s="12">
        <f t="shared" si="830"/>
        <v>1134053.78</v>
      </c>
      <c r="EP805" s="12">
        <f t="shared" si="830"/>
        <v>0</v>
      </c>
      <c r="EQ805" s="12">
        <f t="shared" si="830"/>
        <v>1134053.78</v>
      </c>
      <c r="ER805" s="12">
        <f t="shared" si="830"/>
        <v>28065424.52</v>
      </c>
      <c r="ES805" s="12">
        <f t="shared" si="830"/>
        <v>0</v>
      </c>
      <c r="ET805" s="12">
        <f t="shared" si="830"/>
        <v>0</v>
      </c>
      <c r="EU805" s="12">
        <f t="shared" si="830"/>
        <v>0</v>
      </c>
      <c r="EV805" s="12">
        <f t="shared" si="830"/>
        <v>0</v>
      </c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>
        <v>0</v>
      </c>
    </row>
    <row r="807" spans="1:206" ht="13" x14ac:dyDescent="0.3">
      <c r="A807" s="13">
        <v>50</v>
      </c>
      <c r="B807" s="13">
        <v>0</v>
      </c>
      <c r="C807" s="13">
        <v>0</v>
      </c>
      <c r="D807" s="13">
        <v>1</v>
      </c>
      <c r="E807" s="13">
        <v>201</v>
      </c>
      <c r="F807" s="13">
        <f>ROUND(Source!O805,O807)</f>
        <v>3887861.54</v>
      </c>
      <c r="G807" s="13" t="s">
        <v>151</v>
      </c>
      <c r="H807" s="13" t="s">
        <v>152</v>
      </c>
      <c r="I807" s="13"/>
      <c r="J807" s="13"/>
      <c r="K807" s="13">
        <v>201</v>
      </c>
      <c r="L807" s="13">
        <v>1</v>
      </c>
      <c r="M807" s="13">
        <v>3</v>
      </c>
      <c r="N807" s="13" t="s">
        <v>3</v>
      </c>
      <c r="O807" s="13">
        <v>2</v>
      </c>
      <c r="P807" s="13">
        <f>ROUND(Source!DG805,O807)</f>
        <v>31112721.710000001</v>
      </c>
      <c r="Q807" s="13"/>
      <c r="R807" s="13"/>
      <c r="S807" s="13"/>
      <c r="T807" s="13"/>
      <c r="U807" s="13"/>
      <c r="V807" s="13"/>
      <c r="W807" s="13">
        <v>3887861.54</v>
      </c>
      <c r="X807" s="13">
        <v>1</v>
      </c>
      <c r="Y807" s="13">
        <v>3887861.54</v>
      </c>
      <c r="Z807" s="13">
        <v>31112721.710000001</v>
      </c>
      <c r="AA807" s="13">
        <v>1</v>
      </c>
      <c r="AB807" s="13">
        <v>31112721.710000001</v>
      </c>
    </row>
    <row r="808" spans="1:206" ht="13" x14ac:dyDescent="0.3">
      <c r="A808" s="13">
        <v>50</v>
      </c>
      <c r="B808" s="13">
        <v>0</v>
      </c>
      <c r="C808" s="13">
        <v>0</v>
      </c>
      <c r="D808" s="13">
        <v>1</v>
      </c>
      <c r="E808" s="13">
        <v>202</v>
      </c>
      <c r="F808" s="13">
        <f>ROUND(Source!P805,O808)</f>
        <v>3850190.2</v>
      </c>
      <c r="G808" s="13" t="s">
        <v>153</v>
      </c>
      <c r="H808" s="13" t="s">
        <v>154</v>
      </c>
      <c r="I808" s="13"/>
      <c r="J808" s="13"/>
      <c r="K808" s="13">
        <v>202</v>
      </c>
      <c r="L808" s="13">
        <v>2</v>
      </c>
      <c r="M808" s="13">
        <v>3</v>
      </c>
      <c r="N808" s="13" t="s">
        <v>3</v>
      </c>
      <c r="O808" s="13">
        <v>2</v>
      </c>
      <c r="P808" s="13">
        <f>ROUND(Source!DH805,O808)</f>
        <v>29199478.300000001</v>
      </c>
      <c r="Q808" s="13"/>
      <c r="R808" s="13"/>
      <c r="S808" s="13"/>
      <c r="T808" s="13"/>
      <c r="U808" s="13"/>
      <c r="V808" s="13"/>
      <c r="W808" s="13">
        <v>3850190.2</v>
      </c>
      <c r="X808" s="13">
        <v>1</v>
      </c>
      <c r="Y808" s="13">
        <v>3850190.2</v>
      </c>
      <c r="Z808" s="13">
        <v>29199478.300000001</v>
      </c>
      <c r="AA808" s="13">
        <v>1</v>
      </c>
      <c r="AB808" s="13">
        <v>29199478.300000001</v>
      </c>
    </row>
    <row r="809" spans="1:206" ht="13" x14ac:dyDescent="0.3">
      <c r="A809" s="13">
        <v>50</v>
      </c>
      <c r="B809" s="13">
        <v>0</v>
      </c>
      <c r="C809" s="13">
        <v>0</v>
      </c>
      <c r="D809" s="13">
        <v>1</v>
      </c>
      <c r="E809" s="13">
        <v>222</v>
      </c>
      <c r="F809" s="13">
        <f>ROUND(Source!AO805,O809)</f>
        <v>0</v>
      </c>
      <c r="G809" s="13" t="s">
        <v>155</v>
      </c>
      <c r="H809" s="13" t="s">
        <v>156</v>
      </c>
      <c r="I809" s="13"/>
      <c r="J809" s="13"/>
      <c r="K809" s="13">
        <v>222</v>
      </c>
      <c r="L809" s="13">
        <v>3</v>
      </c>
      <c r="M809" s="13">
        <v>3</v>
      </c>
      <c r="N809" s="13" t="s">
        <v>3</v>
      </c>
      <c r="O809" s="13">
        <v>2</v>
      </c>
      <c r="P809" s="13">
        <f>ROUND(Source!EG805,O809)</f>
        <v>0</v>
      </c>
      <c r="Q809" s="13"/>
      <c r="R809" s="13"/>
      <c r="S809" s="13"/>
      <c r="T809" s="13"/>
      <c r="U809" s="13"/>
      <c r="V809" s="13"/>
      <c r="W809" s="13">
        <v>0</v>
      </c>
      <c r="X809" s="13">
        <v>1</v>
      </c>
      <c r="Y809" s="13">
        <v>0</v>
      </c>
      <c r="Z809" s="13">
        <v>0</v>
      </c>
      <c r="AA809" s="13">
        <v>1</v>
      </c>
      <c r="AB809" s="13">
        <v>0</v>
      </c>
    </row>
    <row r="810" spans="1:206" ht="13" x14ac:dyDescent="0.3">
      <c r="A810" s="13">
        <v>50</v>
      </c>
      <c r="B810" s="13">
        <v>0</v>
      </c>
      <c r="C810" s="13">
        <v>0</v>
      </c>
      <c r="D810" s="13">
        <v>1</v>
      </c>
      <c r="E810" s="13">
        <v>225</v>
      </c>
      <c r="F810" s="13">
        <f>ROUND(Source!AV805,O810)</f>
        <v>3850190.2</v>
      </c>
      <c r="G810" s="13" t="s">
        <v>157</v>
      </c>
      <c r="H810" s="13" t="s">
        <v>158</v>
      </c>
      <c r="I810" s="13"/>
      <c r="J810" s="13"/>
      <c r="K810" s="13">
        <v>225</v>
      </c>
      <c r="L810" s="13">
        <v>4</v>
      </c>
      <c r="M810" s="13">
        <v>3</v>
      </c>
      <c r="N810" s="13" t="s">
        <v>3</v>
      </c>
      <c r="O810" s="13">
        <v>2</v>
      </c>
      <c r="P810" s="13">
        <f>ROUND(Source!EN805,O810)</f>
        <v>29199478.300000001</v>
      </c>
      <c r="Q810" s="13"/>
      <c r="R810" s="13"/>
      <c r="S810" s="13"/>
      <c r="T810" s="13"/>
      <c r="U810" s="13"/>
      <c r="V810" s="13"/>
      <c r="W810" s="13">
        <v>3850190.2</v>
      </c>
      <c r="X810" s="13">
        <v>1</v>
      </c>
      <c r="Y810" s="13">
        <v>3850190.2</v>
      </c>
      <c r="Z810" s="13">
        <v>29199478.300000001</v>
      </c>
      <c r="AA810" s="13">
        <v>1</v>
      </c>
      <c r="AB810" s="13">
        <v>29199478.300000001</v>
      </c>
    </row>
    <row r="811" spans="1:206" ht="13" x14ac:dyDescent="0.3">
      <c r="A811" s="13">
        <v>50</v>
      </c>
      <c r="B811" s="13">
        <v>0</v>
      </c>
      <c r="C811" s="13">
        <v>0</v>
      </c>
      <c r="D811" s="13">
        <v>1</v>
      </c>
      <c r="E811" s="13">
        <v>226</v>
      </c>
      <c r="F811" s="13">
        <f>ROUND(Source!AW805,O811)</f>
        <v>142721.18</v>
      </c>
      <c r="G811" s="13" t="s">
        <v>159</v>
      </c>
      <c r="H811" s="13" t="s">
        <v>160</v>
      </c>
      <c r="I811" s="13"/>
      <c r="J811" s="13"/>
      <c r="K811" s="13">
        <v>226</v>
      </c>
      <c r="L811" s="13">
        <v>5</v>
      </c>
      <c r="M811" s="13">
        <v>3</v>
      </c>
      <c r="N811" s="13" t="s">
        <v>3</v>
      </c>
      <c r="O811" s="13">
        <v>2</v>
      </c>
      <c r="P811" s="13">
        <f>ROUND(Source!EO805,O811)</f>
        <v>1134053.78</v>
      </c>
      <c r="Q811" s="13"/>
      <c r="R811" s="13"/>
      <c r="S811" s="13"/>
      <c r="T811" s="13"/>
      <c r="U811" s="13"/>
      <c r="V811" s="13"/>
      <c r="W811" s="13">
        <v>142721.18</v>
      </c>
      <c r="X811" s="13">
        <v>1</v>
      </c>
      <c r="Y811" s="13">
        <v>142721.18</v>
      </c>
      <c r="Z811" s="13">
        <v>1134053.78</v>
      </c>
      <c r="AA811" s="13">
        <v>1</v>
      </c>
      <c r="AB811" s="13">
        <v>1134053.78</v>
      </c>
    </row>
    <row r="812" spans="1:206" ht="13" x14ac:dyDescent="0.3">
      <c r="A812" s="13">
        <v>50</v>
      </c>
      <c r="B812" s="13">
        <v>0</v>
      </c>
      <c r="C812" s="13">
        <v>0</v>
      </c>
      <c r="D812" s="13">
        <v>1</v>
      </c>
      <c r="E812" s="13">
        <v>227</v>
      </c>
      <c r="F812" s="13">
        <f>ROUND(Source!AX805,O812)</f>
        <v>0</v>
      </c>
      <c r="G812" s="13" t="s">
        <v>161</v>
      </c>
      <c r="H812" s="13" t="s">
        <v>162</v>
      </c>
      <c r="I812" s="13"/>
      <c r="J812" s="13"/>
      <c r="K812" s="13">
        <v>227</v>
      </c>
      <c r="L812" s="13">
        <v>6</v>
      </c>
      <c r="M812" s="13">
        <v>3</v>
      </c>
      <c r="N812" s="13" t="s">
        <v>3</v>
      </c>
      <c r="O812" s="13">
        <v>2</v>
      </c>
      <c r="P812" s="13">
        <f>ROUND(Source!EP805,O812)</f>
        <v>0</v>
      </c>
      <c r="Q812" s="13"/>
      <c r="R812" s="13"/>
      <c r="S812" s="13"/>
      <c r="T812" s="13"/>
      <c r="U812" s="13"/>
      <c r="V812" s="13"/>
      <c r="W812" s="13">
        <v>0</v>
      </c>
      <c r="X812" s="13">
        <v>1</v>
      </c>
      <c r="Y812" s="13">
        <v>0</v>
      </c>
      <c r="Z812" s="13">
        <v>0</v>
      </c>
      <c r="AA812" s="13">
        <v>1</v>
      </c>
      <c r="AB812" s="13">
        <v>0</v>
      </c>
    </row>
    <row r="813" spans="1:206" ht="13" x14ac:dyDescent="0.3">
      <c r="A813" s="13">
        <v>50</v>
      </c>
      <c r="B813" s="13">
        <v>0</v>
      </c>
      <c r="C813" s="13">
        <v>0</v>
      </c>
      <c r="D813" s="13">
        <v>1</v>
      </c>
      <c r="E813" s="13">
        <v>228</v>
      </c>
      <c r="F813" s="13">
        <f>ROUND(Source!AY805,O813)</f>
        <v>142721.18</v>
      </c>
      <c r="G813" s="13" t="s">
        <v>163</v>
      </c>
      <c r="H813" s="13" t="s">
        <v>164</v>
      </c>
      <c r="I813" s="13"/>
      <c r="J813" s="13"/>
      <c r="K813" s="13">
        <v>228</v>
      </c>
      <c r="L813" s="13">
        <v>7</v>
      </c>
      <c r="M813" s="13">
        <v>3</v>
      </c>
      <c r="N813" s="13" t="s">
        <v>3</v>
      </c>
      <c r="O813" s="13">
        <v>2</v>
      </c>
      <c r="P813" s="13">
        <f>ROUND(Source!EQ805,O813)</f>
        <v>1134053.78</v>
      </c>
      <c r="Q813" s="13"/>
      <c r="R813" s="13"/>
      <c r="S813" s="13"/>
      <c r="T813" s="13"/>
      <c r="U813" s="13"/>
      <c r="V813" s="13"/>
      <c r="W813" s="13">
        <v>142721.18</v>
      </c>
      <c r="X813" s="13">
        <v>1</v>
      </c>
      <c r="Y813" s="13">
        <v>142721.18</v>
      </c>
      <c r="Z813" s="13">
        <v>1134053.78</v>
      </c>
      <c r="AA813" s="13">
        <v>1</v>
      </c>
      <c r="AB813" s="13">
        <v>1134053.78</v>
      </c>
    </row>
    <row r="814" spans="1:206" ht="13" x14ac:dyDescent="0.3">
      <c r="A814" s="13">
        <v>50</v>
      </c>
      <c r="B814" s="13">
        <v>0</v>
      </c>
      <c r="C814" s="13">
        <v>0</v>
      </c>
      <c r="D814" s="13">
        <v>1</v>
      </c>
      <c r="E814" s="13">
        <v>216</v>
      </c>
      <c r="F814" s="13">
        <f>ROUND(Source!AP805,O814)</f>
        <v>3707469.02</v>
      </c>
      <c r="G814" s="13" t="s">
        <v>165</v>
      </c>
      <c r="H814" s="13" t="s">
        <v>166</v>
      </c>
      <c r="I814" s="13"/>
      <c r="J814" s="13"/>
      <c r="K814" s="13">
        <v>216</v>
      </c>
      <c r="L814" s="13">
        <v>8</v>
      </c>
      <c r="M814" s="13">
        <v>3</v>
      </c>
      <c r="N814" s="13" t="s">
        <v>3</v>
      </c>
      <c r="O814" s="13">
        <v>2</v>
      </c>
      <c r="P814" s="13">
        <f>ROUND(Source!EH805,O814)</f>
        <v>28065424.52</v>
      </c>
      <c r="Q814" s="13"/>
      <c r="R814" s="13"/>
      <c r="S814" s="13"/>
      <c r="T814" s="13"/>
      <c r="U814" s="13"/>
      <c r="V814" s="13"/>
      <c r="W814" s="13">
        <v>3707469.02</v>
      </c>
      <c r="X814" s="13">
        <v>1</v>
      </c>
      <c r="Y814" s="13">
        <v>3707469.02</v>
      </c>
      <c r="Z814" s="13">
        <v>28065424.52</v>
      </c>
      <c r="AA814" s="13">
        <v>1</v>
      </c>
      <c r="AB814" s="13">
        <v>28065424.52</v>
      </c>
    </row>
    <row r="815" spans="1:206" ht="13" x14ac:dyDescent="0.3">
      <c r="A815" s="13">
        <v>50</v>
      </c>
      <c r="B815" s="13">
        <v>0</v>
      </c>
      <c r="C815" s="13">
        <v>0</v>
      </c>
      <c r="D815" s="13">
        <v>1</v>
      </c>
      <c r="E815" s="13">
        <v>223</v>
      </c>
      <c r="F815" s="13">
        <f>ROUND(Source!AQ805,O815)</f>
        <v>0</v>
      </c>
      <c r="G815" s="13" t="s">
        <v>167</v>
      </c>
      <c r="H815" s="13" t="s">
        <v>168</v>
      </c>
      <c r="I815" s="13"/>
      <c r="J815" s="13"/>
      <c r="K815" s="13">
        <v>223</v>
      </c>
      <c r="L815" s="13">
        <v>9</v>
      </c>
      <c r="M815" s="13">
        <v>3</v>
      </c>
      <c r="N815" s="13" t="s">
        <v>3</v>
      </c>
      <c r="O815" s="13">
        <v>2</v>
      </c>
      <c r="P815" s="13">
        <f>ROUND(Source!EI805,O815)</f>
        <v>0</v>
      </c>
      <c r="Q815" s="13"/>
      <c r="R815" s="13"/>
      <c r="S815" s="13"/>
      <c r="T815" s="13"/>
      <c r="U815" s="13"/>
      <c r="V815" s="13"/>
      <c r="W815" s="13">
        <v>0</v>
      </c>
      <c r="X815" s="13">
        <v>1</v>
      </c>
      <c r="Y815" s="13">
        <v>0</v>
      </c>
      <c r="Z815" s="13">
        <v>0</v>
      </c>
      <c r="AA815" s="13">
        <v>1</v>
      </c>
      <c r="AB815" s="13">
        <v>0</v>
      </c>
    </row>
    <row r="816" spans="1:206" ht="13" x14ac:dyDescent="0.3">
      <c r="A816" s="13">
        <v>50</v>
      </c>
      <c r="B816" s="13">
        <v>0</v>
      </c>
      <c r="C816" s="13">
        <v>0</v>
      </c>
      <c r="D816" s="13">
        <v>1</v>
      </c>
      <c r="E816" s="13">
        <v>229</v>
      </c>
      <c r="F816" s="13">
        <f>ROUND(Source!AZ805,O816)</f>
        <v>3707469.02</v>
      </c>
      <c r="G816" s="13" t="s">
        <v>169</v>
      </c>
      <c r="H816" s="13" t="s">
        <v>170</v>
      </c>
      <c r="I816" s="13"/>
      <c r="J816" s="13"/>
      <c r="K816" s="13">
        <v>229</v>
      </c>
      <c r="L816" s="13">
        <v>10</v>
      </c>
      <c r="M816" s="13">
        <v>3</v>
      </c>
      <c r="N816" s="13" t="s">
        <v>3</v>
      </c>
      <c r="O816" s="13">
        <v>2</v>
      </c>
      <c r="P816" s="13">
        <f>ROUND(Source!ER805,O816)</f>
        <v>28065424.52</v>
      </c>
      <c r="Q816" s="13"/>
      <c r="R816" s="13"/>
      <c r="S816" s="13"/>
      <c r="T816" s="13"/>
      <c r="U816" s="13"/>
      <c r="V816" s="13"/>
      <c r="W816" s="13">
        <v>3707469.02</v>
      </c>
      <c r="X816" s="13">
        <v>1</v>
      </c>
      <c r="Y816" s="13">
        <v>3707469.02</v>
      </c>
      <c r="Z816" s="13">
        <v>28065424.52</v>
      </c>
      <c r="AA816" s="13">
        <v>1</v>
      </c>
      <c r="AB816" s="13">
        <v>28065424.52</v>
      </c>
    </row>
    <row r="817" spans="1:28" ht="13" x14ac:dyDescent="0.3">
      <c r="A817" s="13">
        <v>50</v>
      </c>
      <c r="B817" s="13">
        <v>0</v>
      </c>
      <c r="C817" s="13">
        <v>0</v>
      </c>
      <c r="D817" s="13">
        <v>1</v>
      </c>
      <c r="E817" s="13">
        <v>203</v>
      </c>
      <c r="F817" s="13">
        <f>ROUND(Source!Q805,O817)</f>
        <v>5352.17</v>
      </c>
      <c r="G817" s="13" t="s">
        <v>171</v>
      </c>
      <c r="H817" s="13" t="s">
        <v>172</v>
      </c>
      <c r="I817" s="13"/>
      <c r="J817" s="13"/>
      <c r="K817" s="13">
        <v>203</v>
      </c>
      <c r="L817" s="13">
        <v>11</v>
      </c>
      <c r="M817" s="13">
        <v>3</v>
      </c>
      <c r="N817" s="13" t="s">
        <v>3</v>
      </c>
      <c r="O817" s="13">
        <v>2</v>
      </c>
      <c r="P817" s="13">
        <f>ROUND(Source!DI805,O817)</f>
        <v>92058.19</v>
      </c>
      <c r="Q817" s="13"/>
      <c r="R817" s="13"/>
      <c r="S817" s="13"/>
      <c r="T817" s="13"/>
      <c r="U817" s="13"/>
      <c r="V817" s="13"/>
      <c r="W817" s="13">
        <v>5352.17</v>
      </c>
      <c r="X817" s="13">
        <v>1</v>
      </c>
      <c r="Y817" s="13">
        <v>5352.17</v>
      </c>
      <c r="Z817" s="13">
        <v>92058.19</v>
      </c>
      <c r="AA817" s="13">
        <v>1</v>
      </c>
      <c r="AB817" s="13">
        <v>92058.19</v>
      </c>
    </row>
    <row r="818" spans="1:28" ht="13" x14ac:dyDescent="0.3">
      <c r="A818" s="13">
        <v>50</v>
      </c>
      <c r="B818" s="13">
        <v>0</v>
      </c>
      <c r="C818" s="13">
        <v>0</v>
      </c>
      <c r="D818" s="13">
        <v>1</v>
      </c>
      <c r="E818" s="13">
        <v>231</v>
      </c>
      <c r="F818" s="13">
        <f>ROUND(Source!BB805,O818)</f>
        <v>0</v>
      </c>
      <c r="G818" s="13" t="s">
        <v>173</v>
      </c>
      <c r="H818" s="13" t="s">
        <v>174</v>
      </c>
      <c r="I818" s="13"/>
      <c r="J818" s="13"/>
      <c r="K818" s="13">
        <v>231</v>
      </c>
      <c r="L818" s="13">
        <v>12</v>
      </c>
      <c r="M818" s="13">
        <v>3</v>
      </c>
      <c r="N818" s="13" t="s">
        <v>3</v>
      </c>
      <c r="O818" s="13">
        <v>2</v>
      </c>
      <c r="P818" s="13">
        <f>ROUND(Source!ET805,O818)</f>
        <v>0</v>
      </c>
      <c r="Q818" s="13"/>
      <c r="R818" s="13"/>
      <c r="S818" s="13"/>
      <c r="T818" s="13"/>
      <c r="U818" s="13"/>
      <c r="V818" s="13"/>
      <c r="W818" s="13">
        <v>0</v>
      </c>
      <c r="X818" s="13">
        <v>1</v>
      </c>
      <c r="Y818" s="13">
        <v>0</v>
      </c>
      <c r="Z818" s="13">
        <v>0</v>
      </c>
      <c r="AA818" s="13">
        <v>1</v>
      </c>
      <c r="AB818" s="13">
        <v>0</v>
      </c>
    </row>
    <row r="819" spans="1:28" ht="13" x14ac:dyDescent="0.3">
      <c r="A819" s="13">
        <v>50</v>
      </c>
      <c r="B819" s="13">
        <v>0</v>
      </c>
      <c r="C819" s="13">
        <v>0</v>
      </c>
      <c r="D819" s="13">
        <v>1</v>
      </c>
      <c r="E819" s="13">
        <v>204</v>
      </c>
      <c r="F819" s="13">
        <f>ROUND(Source!R805,O819)</f>
        <v>749.69</v>
      </c>
      <c r="G819" s="13" t="s">
        <v>175</v>
      </c>
      <c r="H819" s="13" t="s">
        <v>176</v>
      </c>
      <c r="I819" s="13"/>
      <c r="J819" s="13"/>
      <c r="K819" s="13">
        <v>204</v>
      </c>
      <c r="L819" s="13">
        <v>13</v>
      </c>
      <c r="M819" s="13">
        <v>3</v>
      </c>
      <c r="N819" s="13" t="s">
        <v>3</v>
      </c>
      <c r="O819" s="13">
        <v>2</v>
      </c>
      <c r="P819" s="13">
        <f>ROUND(Source!DJ805,O819)</f>
        <v>42245.05</v>
      </c>
      <c r="Q819" s="13"/>
      <c r="R819" s="13"/>
      <c r="S819" s="13"/>
      <c r="T819" s="13"/>
      <c r="U819" s="13"/>
      <c r="V819" s="13"/>
      <c r="W819" s="13">
        <v>749.69</v>
      </c>
      <c r="X819" s="13">
        <v>1</v>
      </c>
      <c r="Y819" s="13">
        <v>749.69</v>
      </c>
      <c r="Z819" s="13">
        <v>42245.05</v>
      </c>
      <c r="AA819" s="13">
        <v>1</v>
      </c>
      <c r="AB819" s="13">
        <v>42245.05</v>
      </c>
    </row>
    <row r="820" spans="1:28" ht="13" x14ac:dyDescent="0.3">
      <c r="A820" s="13">
        <v>50</v>
      </c>
      <c r="B820" s="13">
        <v>0</v>
      </c>
      <c r="C820" s="13">
        <v>0</v>
      </c>
      <c r="D820" s="13">
        <v>1</v>
      </c>
      <c r="E820" s="13">
        <v>205</v>
      </c>
      <c r="F820" s="13">
        <f>ROUND(Source!S805,O820)</f>
        <v>32319.17</v>
      </c>
      <c r="G820" s="13" t="s">
        <v>177</v>
      </c>
      <c r="H820" s="13" t="s">
        <v>178</v>
      </c>
      <c r="I820" s="13"/>
      <c r="J820" s="13"/>
      <c r="K820" s="13">
        <v>205</v>
      </c>
      <c r="L820" s="13">
        <v>14</v>
      </c>
      <c r="M820" s="13">
        <v>3</v>
      </c>
      <c r="N820" s="13" t="s">
        <v>3</v>
      </c>
      <c r="O820" s="13">
        <v>2</v>
      </c>
      <c r="P820" s="13">
        <f>ROUND(Source!DK805,O820)</f>
        <v>1821185.22</v>
      </c>
      <c r="Q820" s="13"/>
      <c r="R820" s="13"/>
      <c r="S820" s="13"/>
      <c r="T820" s="13"/>
      <c r="U820" s="13"/>
      <c r="V820" s="13"/>
      <c r="W820" s="13">
        <v>32319.17</v>
      </c>
      <c r="X820" s="13">
        <v>1</v>
      </c>
      <c r="Y820" s="13">
        <v>32319.17</v>
      </c>
      <c r="Z820" s="13">
        <v>1821185.22</v>
      </c>
      <c r="AA820" s="13">
        <v>1</v>
      </c>
      <c r="AB820" s="13">
        <v>1821185.22</v>
      </c>
    </row>
    <row r="821" spans="1:28" ht="13" x14ac:dyDescent="0.3">
      <c r="A821" s="13">
        <v>50</v>
      </c>
      <c r="B821" s="13">
        <v>0</v>
      </c>
      <c r="C821" s="13">
        <v>0</v>
      </c>
      <c r="D821" s="13">
        <v>1</v>
      </c>
      <c r="E821" s="13">
        <v>232</v>
      </c>
      <c r="F821" s="13">
        <f>ROUND(Source!BC805,O821)</f>
        <v>0</v>
      </c>
      <c r="G821" s="13" t="s">
        <v>179</v>
      </c>
      <c r="H821" s="13" t="s">
        <v>180</v>
      </c>
      <c r="I821" s="13"/>
      <c r="J821" s="13"/>
      <c r="K821" s="13">
        <v>232</v>
      </c>
      <c r="L821" s="13">
        <v>15</v>
      </c>
      <c r="M821" s="13">
        <v>3</v>
      </c>
      <c r="N821" s="13" t="s">
        <v>3</v>
      </c>
      <c r="O821" s="13">
        <v>2</v>
      </c>
      <c r="P821" s="13">
        <f>ROUND(Source!EU805,O821)</f>
        <v>0</v>
      </c>
      <c r="Q821" s="13"/>
      <c r="R821" s="13"/>
      <c r="S821" s="13"/>
      <c r="T821" s="13"/>
      <c r="U821" s="13"/>
      <c r="V821" s="13"/>
      <c r="W821" s="13">
        <v>0</v>
      </c>
      <c r="X821" s="13">
        <v>1</v>
      </c>
      <c r="Y821" s="13">
        <v>0</v>
      </c>
      <c r="Z821" s="13">
        <v>0</v>
      </c>
      <c r="AA821" s="13">
        <v>1</v>
      </c>
      <c r="AB821" s="13">
        <v>0</v>
      </c>
    </row>
    <row r="822" spans="1:28" ht="13" x14ac:dyDescent="0.3">
      <c r="A822" s="13">
        <v>50</v>
      </c>
      <c r="B822" s="13">
        <v>0</v>
      </c>
      <c r="C822" s="13">
        <v>0</v>
      </c>
      <c r="D822" s="13">
        <v>1</v>
      </c>
      <c r="E822" s="13">
        <v>214</v>
      </c>
      <c r="F822" s="13">
        <f>ROUND(Source!AS805,O822)</f>
        <v>2926.94</v>
      </c>
      <c r="G822" s="13" t="s">
        <v>181</v>
      </c>
      <c r="H822" s="13" t="s">
        <v>182</v>
      </c>
      <c r="I822" s="13"/>
      <c r="J822" s="13"/>
      <c r="K822" s="13">
        <v>214</v>
      </c>
      <c r="L822" s="13">
        <v>16</v>
      </c>
      <c r="M822" s="13">
        <v>3</v>
      </c>
      <c r="N822" s="13" t="s">
        <v>3</v>
      </c>
      <c r="O822" s="13">
        <v>2</v>
      </c>
      <c r="P822" s="13">
        <f>ROUND(Source!EK805,O822)</f>
        <v>164932.93</v>
      </c>
      <c r="Q822" s="13"/>
      <c r="R822" s="13"/>
      <c r="S822" s="13"/>
      <c r="T822" s="13"/>
      <c r="U822" s="13"/>
      <c r="V822" s="13"/>
      <c r="W822" s="13">
        <v>2926.94</v>
      </c>
      <c r="X822" s="13">
        <v>1</v>
      </c>
      <c r="Y822" s="13">
        <v>2926.94</v>
      </c>
      <c r="Z822" s="13">
        <v>164932.93</v>
      </c>
      <c r="AA822" s="13">
        <v>1</v>
      </c>
      <c r="AB822" s="13">
        <v>164932.93</v>
      </c>
    </row>
    <row r="823" spans="1:28" ht="13" x14ac:dyDescent="0.3">
      <c r="A823" s="13">
        <v>50</v>
      </c>
      <c r="B823" s="13">
        <v>0</v>
      </c>
      <c r="C823" s="13">
        <v>0</v>
      </c>
      <c r="D823" s="13">
        <v>1</v>
      </c>
      <c r="E823" s="13">
        <v>215</v>
      </c>
      <c r="F823" s="13">
        <f>ROUND(Source!AT805,O823)</f>
        <v>224941.05</v>
      </c>
      <c r="G823" s="13" t="s">
        <v>183</v>
      </c>
      <c r="H823" s="13" t="s">
        <v>184</v>
      </c>
      <c r="I823" s="13"/>
      <c r="J823" s="13"/>
      <c r="K823" s="13">
        <v>215</v>
      </c>
      <c r="L823" s="13">
        <v>17</v>
      </c>
      <c r="M823" s="13">
        <v>3</v>
      </c>
      <c r="N823" s="13" t="s">
        <v>3</v>
      </c>
      <c r="O823" s="13">
        <v>2</v>
      </c>
      <c r="P823" s="13">
        <f>ROUND(Source!EL805,O823)</f>
        <v>5557602.3300000001</v>
      </c>
      <c r="Q823" s="13"/>
      <c r="R823" s="13"/>
      <c r="S823" s="13"/>
      <c r="T823" s="13"/>
      <c r="U823" s="13"/>
      <c r="V823" s="13"/>
      <c r="W823" s="13">
        <v>224941.05</v>
      </c>
      <c r="X823" s="13">
        <v>1</v>
      </c>
      <c r="Y823" s="13">
        <v>224941.05</v>
      </c>
      <c r="Z823" s="13">
        <v>5557602.3300000001</v>
      </c>
      <c r="AA823" s="13">
        <v>1</v>
      </c>
      <c r="AB823" s="13">
        <v>5557602.3300000001</v>
      </c>
    </row>
    <row r="824" spans="1:28" ht="13" x14ac:dyDescent="0.3">
      <c r="A824" s="13">
        <v>50</v>
      </c>
      <c r="B824" s="13">
        <v>0</v>
      </c>
      <c r="C824" s="13">
        <v>0</v>
      </c>
      <c r="D824" s="13">
        <v>1</v>
      </c>
      <c r="E824" s="13">
        <v>217</v>
      </c>
      <c r="F824" s="13">
        <f>ROUND(Source!AU805,O824)</f>
        <v>0</v>
      </c>
      <c r="G824" s="13" t="s">
        <v>185</v>
      </c>
      <c r="H824" s="13" t="s">
        <v>186</v>
      </c>
      <c r="I824" s="13"/>
      <c r="J824" s="13"/>
      <c r="K824" s="13">
        <v>217</v>
      </c>
      <c r="L824" s="13">
        <v>18</v>
      </c>
      <c r="M824" s="13">
        <v>3</v>
      </c>
      <c r="N824" s="13" t="s">
        <v>3</v>
      </c>
      <c r="O824" s="13">
        <v>2</v>
      </c>
      <c r="P824" s="13">
        <f>ROUND(Source!EM805,O824)</f>
        <v>0</v>
      </c>
      <c r="Q824" s="13"/>
      <c r="R824" s="13"/>
      <c r="S824" s="13"/>
      <c r="T824" s="13"/>
      <c r="U824" s="13"/>
      <c r="V824" s="13"/>
      <c r="W824" s="13">
        <v>0</v>
      </c>
      <c r="X824" s="13">
        <v>1</v>
      </c>
      <c r="Y824" s="13">
        <v>0</v>
      </c>
      <c r="Z824" s="13">
        <v>0</v>
      </c>
      <c r="AA824" s="13">
        <v>1</v>
      </c>
      <c r="AB824" s="13">
        <v>0</v>
      </c>
    </row>
    <row r="825" spans="1:28" ht="13" x14ac:dyDescent="0.3">
      <c r="A825" s="13">
        <v>50</v>
      </c>
      <c r="B825" s="13">
        <v>0</v>
      </c>
      <c r="C825" s="13">
        <v>0</v>
      </c>
      <c r="D825" s="13">
        <v>1</v>
      </c>
      <c r="E825" s="13">
        <v>230</v>
      </c>
      <c r="F825" s="13">
        <f>ROUND(Source!BA805,O825)</f>
        <v>0</v>
      </c>
      <c r="G825" s="13" t="s">
        <v>187</v>
      </c>
      <c r="H825" s="13" t="s">
        <v>188</v>
      </c>
      <c r="I825" s="13"/>
      <c r="J825" s="13"/>
      <c r="K825" s="13">
        <v>230</v>
      </c>
      <c r="L825" s="13">
        <v>19</v>
      </c>
      <c r="M825" s="13">
        <v>3</v>
      </c>
      <c r="N825" s="13" t="s">
        <v>3</v>
      </c>
      <c r="O825" s="13">
        <v>2</v>
      </c>
      <c r="P825" s="13">
        <f>ROUND(Source!ES805,O825)</f>
        <v>0</v>
      </c>
      <c r="Q825" s="13"/>
      <c r="R825" s="13"/>
      <c r="S825" s="13"/>
      <c r="T825" s="13"/>
      <c r="U825" s="13"/>
      <c r="V825" s="13"/>
      <c r="W825" s="13">
        <v>0</v>
      </c>
      <c r="X825" s="13">
        <v>1</v>
      </c>
      <c r="Y825" s="13">
        <v>0</v>
      </c>
      <c r="Z825" s="13">
        <v>0</v>
      </c>
      <c r="AA825" s="13">
        <v>1</v>
      </c>
      <c r="AB825" s="13">
        <v>0</v>
      </c>
    </row>
    <row r="826" spans="1:28" ht="13" x14ac:dyDescent="0.3">
      <c r="A826" s="13">
        <v>50</v>
      </c>
      <c r="B826" s="13">
        <v>0</v>
      </c>
      <c r="C826" s="13">
        <v>0</v>
      </c>
      <c r="D826" s="13">
        <v>1</v>
      </c>
      <c r="E826" s="13">
        <v>206</v>
      </c>
      <c r="F826" s="13">
        <f>ROUND(Source!T805,O826)</f>
        <v>0</v>
      </c>
      <c r="G826" s="13" t="s">
        <v>189</v>
      </c>
      <c r="H826" s="13" t="s">
        <v>190</v>
      </c>
      <c r="I826" s="13"/>
      <c r="J826" s="13"/>
      <c r="K826" s="13">
        <v>206</v>
      </c>
      <c r="L826" s="13">
        <v>20</v>
      </c>
      <c r="M826" s="13">
        <v>3</v>
      </c>
      <c r="N826" s="13" t="s">
        <v>3</v>
      </c>
      <c r="O826" s="13">
        <v>2</v>
      </c>
      <c r="P826" s="13">
        <f>ROUND(Source!DL805,O826)</f>
        <v>0</v>
      </c>
      <c r="Q826" s="13"/>
      <c r="R826" s="13"/>
      <c r="S826" s="13"/>
      <c r="T826" s="13"/>
      <c r="U826" s="13"/>
      <c r="V826" s="13"/>
      <c r="W826" s="13">
        <v>0</v>
      </c>
      <c r="X826" s="13">
        <v>1</v>
      </c>
      <c r="Y826" s="13">
        <v>0</v>
      </c>
      <c r="Z826" s="13">
        <v>0</v>
      </c>
      <c r="AA826" s="13">
        <v>1</v>
      </c>
      <c r="AB826" s="13">
        <v>0</v>
      </c>
    </row>
    <row r="827" spans="1:28" ht="13" x14ac:dyDescent="0.3">
      <c r="A827" s="13">
        <v>50</v>
      </c>
      <c r="B827" s="13">
        <v>0</v>
      </c>
      <c r="C827" s="13">
        <v>0</v>
      </c>
      <c r="D827" s="13">
        <v>1</v>
      </c>
      <c r="E827" s="13">
        <v>207</v>
      </c>
      <c r="F827" s="13">
        <f>Source!U805</f>
        <v>2619.8285447519997</v>
      </c>
      <c r="G827" s="13" t="s">
        <v>191</v>
      </c>
      <c r="H827" s="13" t="s">
        <v>192</v>
      </c>
      <c r="I827" s="13"/>
      <c r="J827" s="13"/>
      <c r="K827" s="13">
        <v>207</v>
      </c>
      <c r="L827" s="13">
        <v>21</v>
      </c>
      <c r="M827" s="13">
        <v>3</v>
      </c>
      <c r="N827" s="13" t="s">
        <v>3</v>
      </c>
      <c r="O827" s="13">
        <v>-1</v>
      </c>
      <c r="P827" s="13">
        <f>Source!DM805</f>
        <v>2619.8285447519997</v>
      </c>
      <c r="Q827" s="13"/>
      <c r="R827" s="13"/>
      <c r="S827" s="13"/>
      <c r="T827" s="13"/>
      <c r="U827" s="13"/>
      <c r="V827" s="13"/>
      <c r="W827" s="13">
        <v>2619.8285447520002</v>
      </c>
      <c r="X827" s="13">
        <v>1</v>
      </c>
      <c r="Y827" s="13">
        <v>2619.8285447520002</v>
      </c>
      <c r="Z827" s="13">
        <v>2619.8285447520002</v>
      </c>
      <c r="AA827" s="13">
        <v>1</v>
      </c>
      <c r="AB827" s="13">
        <v>2619.8285447520002</v>
      </c>
    </row>
    <row r="828" spans="1:28" ht="13" x14ac:dyDescent="0.3">
      <c r="A828" s="13">
        <v>50</v>
      </c>
      <c r="B828" s="13">
        <v>0</v>
      </c>
      <c r="C828" s="13">
        <v>0</v>
      </c>
      <c r="D828" s="13">
        <v>1</v>
      </c>
      <c r="E828" s="13">
        <v>208</v>
      </c>
      <c r="F828" s="13">
        <f>Source!V805</f>
        <v>0</v>
      </c>
      <c r="G828" s="13" t="s">
        <v>193</v>
      </c>
      <c r="H828" s="13" t="s">
        <v>194</v>
      </c>
      <c r="I828" s="13"/>
      <c r="J828" s="13"/>
      <c r="K828" s="13">
        <v>208</v>
      </c>
      <c r="L828" s="13">
        <v>22</v>
      </c>
      <c r="M828" s="13">
        <v>3</v>
      </c>
      <c r="N828" s="13" t="s">
        <v>3</v>
      </c>
      <c r="O828" s="13">
        <v>-1</v>
      </c>
      <c r="P828" s="13">
        <f>Source!DN805</f>
        <v>0</v>
      </c>
      <c r="Q828" s="13"/>
      <c r="R828" s="13"/>
      <c r="S828" s="13"/>
      <c r="T828" s="13"/>
      <c r="U828" s="13"/>
      <c r="V828" s="13"/>
      <c r="W828" s="13">
        <v>0</v>
      </c>
      <c r="X828" s="13">
        <v>1</v>
      </c>
      <c r="Y828" s="13">
        <v>0</v>
      </c>
      <c r="Z828" s="13">
        <v>0</v>
      </c>
      <c r="AA828" s="13">
        <v>1</v>
      </c>
      <c r="AB828" s="13">
        <v>0</v>
      </c>
    </row>
    <row r="829" spans="1:28" ht="13" x14ac:dyDescent="0.3">
      <c r="A829" s="13">
        <v>50</v>
      </c>
      <c r="B829" s="13">
        <v>0</v>
      </c>
      <c r="C829" s="13">
        <v>0</v>
      </c>
      <c r="D829" s="13">
        <v>1</v>
      </c>
      <c r="E829" s="13">
        <v>209</v>
      </c>
      <c r="F829" s="13">
        <f>ROUND(Source!W805,O829)</f>
        <v>0</v>
      </c>
      <c r="G829" s="13" t="s">
        <v>195</v>
      </c>
      <c r="H829" s="13" t="s">
        <v>196</v>
      </c>
      <c r="I829" s="13"/>
      <c r="J829" s="13"/>
      <c r="K829" s="13">
        <v>209</v>
      </c>
      <c r="L829" s="13">
        <v>23</v>
      </c>
      <c r="M829" s="13">
        <v>3</v>
      </c>
      <c r="N829" s="13" t="s">
        <v>3</v>
      </c>
      <c r="O829" s="13">
        <v>2</v>
      </c>
      <c r="P829" s="13">
        <f>ROUND(Source!DO805,O829)</f>
        <v>0</v>
      </c>
      <c r="Q829" s="13"/>
      <c r="R829" s="13"/>
      <c r="S829" s="13"/>
      <c r="T829" s="13"/>
      <c r="U829" s="13"/>
      <c r="V829" s="13"/>
      <c r="W829" s="13">
        <v>0</v>
      </c>
      <c r="X829" s="13">
        <v>1</v>
      </c>
      <c r="Y829" s="13">
        <v>0</v>
      </c>
      <c r="Z829" s="13">
        <v>0</v>
      </c>
      <c r="AA829" s="13">
        <v>1</v>
      </c>
      <c r="AB829" s="13">
        <v>0</v>
      </c>
    </row>
    <row r="830" spans="1:28" ht="13" x14ac:dyDescent="0.3">
      <c r="A830" s="13">
        <v>50</v>
      </c>
      <c r="B830" s="13">
        <v>0</v>
      </c>
      <c r="C830" s="13">
        <v>0</v>
      </c>
      <c r="D830" s="13">
        <v>1</v>
      </c>
      <c r="E830" s="13">
        <v>233</v>
      </c>
      <c r="F830" s="13">
        <f>ROUND(Source!BD805,O830)</f>
        <v>0</v>
      </c>
      <c r="G830" s="13" t="s">
        <v>197</v>
      </c>
      <c r="H830" s="13" t="s">
        <v>198</v>
      </c>
      <c r="I830" s="13"/>
      <c r="J830" s="13"/>
      <c r="K830" s="13">
        <v>233</v>
      </c>
      <c r="L830" s="13">
        <v>24</v>
      </c>
      <c r="M830" s="13">
        <v>3</v>
      </c>
      <c r="N830" s="13" t="s">
        <v>3</v>
      </c>
      <c r="O830" s="13">
        <v>2</v>
      </c>
      <c r="P830" s="13">
        <f>ROUND(Source!EV805,O830)</f>
        <v>0</v>
      </c>
      <c r="Q830" s="13"/>
      <c r="R830" s="13"/>
      <c r="S830" s="13"/>
      <c r="T830" s="13"/>
      <c r="U830" s="13"/>
      <c r="V830" s="13"/>
      <c r="W830" s="13">
        <v>0</v>
      </c>
      <c r="X830" s="13">
        <v>1</v>
      </c>
      <c r="Y830" s="13">
        <v>0</v>
      </c>
      <c r="Z830" s="13">
        <v>0</v>
      </c>
      <c r="AA830" s="13">
        <v>1</v>
      </c>
      <c r="AB830" s="13">
        <v>0</v>
      </c>
    </row>
    <row r="831" spans="1:28" ht="13" x14ac:dyDescent="0.3">
      <c r="A831" s="13">
        <v>50</v>
      </c>
      <c r="B831" s="13">
        <v>0</v>
      </c>
      <c r="C831" s="13">
        <v>0</v>
      </c>
      <c r="D831" s="13">
        <v>1</v>
      </c>
      <c r="E831" s="13">
        <v>210</v>
      </c>
      <c r="F831" s="13">
        <f>ROUND(Source!X805,O831)</f>
        <v>31211.58</v>
      </c>
      <c r="G831" s="13" t="s">
        <v>199</v>
      </c>
      <c r="H831" s="13" t="s">
        <v>200</v>
      </c>
      <c r="I831" s="13"/>
      <c r="J831" s="13"/>
      <c r="K831" s="13">
        <v>210</v>
      </c>
      <c r="L831" s="13">
        <v>25</v>
      </c>
      <c r="M831" s="13">
        <v>3</v>
      </c>
      <c r="N831" s="13" t="s">
        <v>3</v>
      </c>
      <c r="O831" s="13">
        <v>2</v>
      </c>
      <c r="P831" s="13">
        <f>ROUND(Source!DP805,O831)</f>
        <v>1758770.16</v>
      </c>
      <c r="Q831" s="13"/>
      <c r="R831" s="13"/>
      <c r="S831" s="13"/>
      <c r="T831" s="13"/>
      <c r="U831" s="13"/>
      <c r="V831" s="13"/>
      <c r="W831" s="13">
        <v>31211.58</v>
      </c>
      <c r="X831" s="13">
        <v>1</v>
      </c>
      <c r="Y831" s="13">
        <v>31211.58</v>
      </c>
      <c r="Z831" s="13">
        <v>1758770.16</v>
      </c>
      <c r="AA831" s="13">
        <v>1</v>
      </c>
      <c r="AB831" s="13">
        <v>1758770.16</v>
      </c>
    </row>
    <row r="832" spans="1:28" ht="13" x14ac:dyDescent="0.3">
      <c r="A832" s="13">
        <v>50</v>
      </c>
      <c r="B832" s="13">
        <v>0</v>
      </c>
      <c r="C832" s="13">
        <v>0</v>
      </c>
      <c r="D832" s="13">
        <v>1</v>
      </c>
      <c r="E832" s="13">
        <v>211</v>
      </c>
      <c r="F832" s="13">
        <f>ROUND(Source!Y805,O832)</f>
        <v>16263.89</v>
      </c>
      <c r="G832" s="13" t="s">
        <v>201</v>
      </c>
      <c r="H832" s="13" t="s">
        <v>202</v>
      </c>
      <c r="I832" s="13"/>
      <c r="J832" s="13"/>
      <c r="K832" s="13">
        <v>211</v>
      </c>
      <c r="L832" s="13">
        <v>26</v>
      </c>
      <c r="M832" s="13">
        <v>3</v>
      </c>
      <c r="N832" s="13" t="s">
        <v>3</v>
      </c>
      <c r="O832" s="13">
        <v>2</v>
      </c>
      <c r="P832" s="13">
        <f>ROUND(Source!DQ805,O832)</f>
        <v>916467.91</v>
      </c>
      <c r="Q832" s="13"/>
      <c r="R832" s="13"/>
      <c r="S832" s="13"/>
      <c r="T832" s="13"/>
      <c r="U832" s="13"/>
      <c r="V832" s="13"/>
      <c r="W832" s="13">
        <v>16263.89</v>
      </c>
      <c r="X832" s="13">
        <v>1</v>
      </c>
      <c r="Y832" s="13">
        <v>16263.89</v>
      </c>
      <c r="Z832" s="13">
        <v>916467.91</v>
      </c>
      <c r="AA832" s="13">
        <v>1</v>
      </c>
      <c r="AB832" s="13">
        <v>916467.91</v>
      </c>
    </row>
    <row r="833" spans="1:206" ht="13" x14ac:dyDescent="0.3">
      <c r="A833" s="13">
        <v>50</v>
      </c>
      <c r="B833" s="13">
        <v>0</v>
      </c>
      <c r="C833" s="13">
        <v>0</v>
      </c>
      <c r="D833" s="13">
        <v>1</v>
      </c>
      <c r="E833" s="13">
        <v>224</v>
      </c>
      <c r="F833" s="13">
        <f>ROUND(Source!AR805,O833)</f>
        <v>3935337.01</v>
      </c>
      <c r="G833" s="13" t="s">
        <v>203</v>
      </c>
      <c r="H833" s="13" t="s">
        <v>204</v>
      </c>
      <c r="I833" s="13"/>
      <c r="J833" s="13"/>
      <c r="K833" s="13">
        <v>224</v>
      </c>
      <c r="L833" s="13">
        <v>27</v>
      </c>
      <c r="M833" s="13">
        <v>3</v>
      </c>
      <c r="N833" s="13" t="s">
        <v>3</v>
      </c>
      <c r="O833" s="13">
        <v>2</v>
      </c>
      <c r="P833" s="13">
        <f>ROUND(Source!EJ805,O833)</f>
        <v>33787959.780000001</v>
      </c>
      <c r="Q833" s="13"/>
      <c r="R833" s="13"/>
      <c r="S833" s="13"/>
      <c r="T833" s="13"/>
      <c r="U833" s="13"/>
      <c r="V833" s="13"/>
      <c r="W833" s="13">
        <v>3935337.01</v>
      </c>
      <c r="X833" s="13">
        <v>1</v>
      </c>
      <c r="Y833" s="13">
        <v>3935337.01</v>
      </c>
      <c r="Z833" s="13">
        <v>33787959.780000001</v>
      </c>
      <c r="AA833" s="13">
        <v>1</v>
      </c>
      <c r="AB833" s="13">
        <v>33787959.780000001</v>
      </c>
    </row>
    <row r="834" spans="1:206" ht="13" x14ac:dyDescent="0.3">
      <c r="A834" s="13">
        <v>50</v>
      </c>
      <c r="B834" s="13">
        <v>0</v>
      </c>
      <c r="C834" s="13">
        <v>0</v>
      </c>
      <c r="D834" s="13">
        <v>2</v>
      </c>
      <c r="E834" s="13">
        <v>0</v>
      </c>
      <c r="F834" s="13">
        <f>ROUND(F833,O834)</f>
        <v>3935337.01</v>
      </c>
      <c r="G834" s="13" t="s">
        <v>732</v>
      </c>
      <c r="H834" s="13" t="s">
        <v>733</v>
      </c>
      <c r="I834" s="13"/>
      <c r="J834" s="13"/>
      <c r="K834" s="13">
        <v>212</v>
      </c>
      <c r="L834" s="13">
        <v>28</v>
      </c>
      <c r="M834" s="13">
        <v>3</v>
      </c>
      <c r="N834" s="13" t="s">
        <v>3</v>
      </c>
      <c r="O834" s="13">
        <v>2</v>
      </c>
      <c r="P834" s="13">
        <f>ROUND(P833,O834)</f>
        <v>33787959.780000001</v>
      </c>
      <c r="Q834" s="13"/>
      <c r="R834" s="13"/>
      <c r="S834" s="13"/>
      <c r="T834" s="13"/>
      <c r="U834" s="13"/>
      <c r="V834" s="13"/>
      <c r="W834" s="13">
        <v>3935337.01</v>
      </c>
      <c r="X834" s="13">
        <v>1</v>
      </c>
      <c r="Y834" s="13">
        <v>3935337.01</v>
      </c>
      <c r="Z834" s="13">
        <v>33787959.780000001</v>
      </c>
      <c r="AA834" s="13">
        <v>1</v>
      </c>
      <c r="AB834" s="13">
        <v>33787959.780000001</v>
      </c>
    </row>
    <row r="835" spans="1:206" ht="13" x14ac:dyDescent="0.3">
      <c r="A835" s="13">
        <v>50</v>
      </c>
      <c r="B835" s="13">
        <v>0</v>
      </c>
      <c r="C835" s="13">
        <v>0</v>
      </c>
      <c r="D835" s="13">
        <v>2</v>
      </c>
      <c r="E835" s="13">
        <v>0</v>
      </c>
      <c r="F835" s="13">
        <f>ROUND(F834*0.22,O835)</f>
        <v>865774.14</v>
      </c>
      <c r="G835" s="13" t="s">
        <v>734</v>
      </c>
      <c r="H835" s="13" t="s">
        <v>735</v>
      </c>
      <c r="I835" s="13"/>
      <c r="J835" s="13"/>
      <c r="K835" s="13">
        <v>212</v>
      </c>
      <c r="L835" s="13">
        <v>29</v>
      </c>
      <c r="M835" s="13">
        <v>3</v>
      </c>
      <c r="N835" s="13" t="s">
        <v>3</v>
      </c>
      <c r="O835" s="13">
        <v>2</v>
      </c>
      <c r="P835" s="13">
        <f>ROUND(P834*0.22,O835)</f>
        <v>7433351.1500000004</v>
      </c>
      <c r="Q835" s="13"/>
      <c r="R835" s="13"/>
      <c r="S835" s="13"/>
      <c r="T835" s="13"/>
      <c r="U835" s="13"/>
      <c r="V835" s="13"/>
      <c r="W835" s="13">
        <v>865774.14</v>
      </c>
      <c r="X835" s="13">
        <v>1</v>
      </c>
      <c r="Y835" s="13">
        <v>865774.14</v>
      </c>
      <c r="Z835" s="13">
        <v>7433351.1500000004</v>
      </c>
      <c r="AA835" s="13">
        <v>1</v>
      </c>
      <c r="AB835" s="13">
        <v>7433351.1500000004</v>
      </c>
    </row>
    <row r="836" spans="1:206" ht="13" x14ac:dyDescent="0.3">
      <c r="A836" s="13">
        <v>50</v>
      </c>
      <c r="B836" s="13">
        <v>0</v>
      </c>
      <c r="C836" s="13">
        <v>0</v>
      </c>
      <c r="D836" s="13">
        <v>2</v>
      </c>
      <c r="E836" s="13">
        <v>213</v>
      </c>
      <c r="F836" s="13">
        <f>ROUND(F834+F835,O836)</f>
        <v>4801111.1500000004</v>
      </c>
      <c r="G836" s="13" t="s">
        <v>736</v>
      </c>
      <c r="H836" s="13" t="s">
        <v>203</v>
      </c>
      <c r="I836" s="13"/>
      <c r="J836" s="13"/>
      <c r="K836" s="13">
        <v>212</v>
      </c>
      <c r="L836" s="13">
        <v>30</v>
      </c>
      <c r="M836" s="13">
        <v>3</v>
      </c>
      <c r="N836" s="13" t="s">
        <v>3</v>
      </c>
      <c r="O836" s="13">
        <v>2</v>
      </c>
      <c r="P836" s="13">
        <f>ROUND(P834+P835,O836)</f>
        <v>41221310.93</v>
      </c>
      <c r="Q836" s="13"/>
      <c r="R836" s="13"/>
      <c r="S836" s="13"/>
      <c r="T836" s="13"/>
      <c r="U836" s="13"/>
      <c r="V836" s="13"/>
      <c r="W836" s="13">
        <v>4801111.1500000004</v>
      </c>
      <c r="X836" s="13">
        <v>1</v>
      </c>
      <c r="Y836" s="13">
        <v>4801111.1500000004</v>
      </c>
      <c r="Z836" s="13">
        <v>41221310.93</v>
      </c>
      <c r="AA836" s="13">
        <v>1</v>
      </c>
      <c r="AB836" s="13">
        <v>41221310.93</v>
      </c>
    </row>
    <row r="838" spans="1:206" ht="13" x14ac:dyDescent="0.3">
      <c r="A838" s="11">
        <v>51</v>
      </c>
      <c r="B838" s="11">
        <f>B12</f>
        <v>880</v>
      </c>
      <c r="C838" s="11">
        <f>A12</f>
        <v>1</v>
      </c>
      <c r="D838" s="11">
        <f>ROW(A12)</f>
        <v>12</v>
      </c>
      <c r="E838" s="11"/>
      <c r="F838" s="11" t="str">
        <f>IF(F12&lt;&gt;"",F12,"")</f>
        <v>02-01-18</v>
      </c>
      <c r="G838" s="11" t="str">
        <f>IF(G12&lt;&gt;"",G12,"")</f>
        <v>02-01-18 АДИС 16.07.26</v>
      </c>
      <c r="H838" s="11">
        <v>0</v>
      </c>
      <c r="I838" s="11"/>
      <c r="J838" s="11"/>
      <c r="K838" s="11"/>
      <c r="L838" s="11"/>
      <c r="M838" s="11"/>
      <c r="N838" s="11"/>
      <c r="O838" s="11">
        <f t="shared" ref="O838:T838" si="831">ROUND(O805,2)</f>
        <v>3887861.54</v>
      </c>
      <c r="P838" s="11">
        <f t="shared" si="831"/>
        <v>3850190.2</v>
      </c>
      <c r="Q838" s="11">
        <f t="shared" si="831"/>
        <v>5352.17</v>
      </c>
      <c r="R838" s="11">
        <f t="shared" si="831"/>
        <v>749.69</v>
      </c>
      <c r="S838" s="11">
        <f t="shared" si="831"/>
        <v>32319.17</v>
      </c>
      <c r="T838" s="11">
        <f t="shared" si="831"/>
        <v>0</v>
      </c>
      <c r="U838" s="11">
        <f>U805</f>
        <v>2619.8285447519997</v>
      </c>
      <c r="V838" s="11">
        <f>V805</f>
        <v>0</v>
      </c>
      <c r="W838" s="11">
        <f>ROUND(W805,2)</f>
        <v>0</v>
      </c>
      <c r="X838" s="11">
        <f>ROUND(X805,2)</f>
        <v>31211.58</v>
      </c>
      <c r="Y838" s="11">
        <f>ROUND(Y805,2)</f>
        <v>16263.89</v>
      </c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>
        <f t="shared" ref="AO838:BD838" si="832">ROUND(AO805,2)</f>
        <v>0</v>
      </c>
      <c r="AP838" s="11">
        <f t="shared" si="832"/>
        <v>3707469.02</v>
      </c>
      <c r="AQ838" s="11">
        <f t="shared" si="832"/>
        <v>0</v>
      </c>
      <c r="AR838" s="11">
        <f t="shared" si="832"/>
        <v>3935337.01</v>
      </c>
      <c r="AS838" s="11">
        <f t="shared" si="832"/>
        <v>2926.94</v>
      </c>
      <c r="AT838" s="11">
        <f t="shared" si="832"/>
        <v>224941.05</v>
      </c>
      <c r="AU838" s="11">
        <f t="shared" si="832"/>
        <v>0</v>
      </c>
      <c r="AV838" s="11">
        <f t="shared" si="832"/>
        <v>3850190.2</v>
      </c>
      <c r="AW838" s="11">
        <f t="shared" si="832"/>
        <v>142721.18</v>
      </c>
      <c r="AX838" s="11">
        <f t="shared" si="832"/>
        <v>0</v>
      </c>
      <c r="AY838" s="11">
        <f t="shared" si="832"/>
        <v>142721.18</v>
      </c>
      <c r="AZ838" s="11">
        <f t="shared" si="832"/>
        <v>3707469.02</v>
      </c>
      <c r="BA838" s="11">
        <f t="shared" si="832"/>
        <v>0</v>
      </c>
      <c r="BB838" s="11">
        <f t="shared" si="832"/>
        <v>0</v>
      </c>
      <c r="BC838" s="11">
        <f t="shared" si="832"/>
        <v>0</v>
      </c>
      <c r="BD838" s="11">
        <f t="shared" si="832"/>
        <v>0</v>
      </c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2">
        <f t="shared" ref="DG838:DL838" si="833">ROUND(DG805,2)</f>
        <v>31112721.710000001</v>
      </c>
      <c r="DH838" s="12">
        <f t="shared" si="833"/>
        <v>29199478.300000001</v>
      </c>
      <c r="DI838" s="12">
        <f t="shared" si="833"/>
        <v>92058.19</v>
      </c>
      <c r="DJ838" s="12">
        <f t="shared" si="833"/>
        <v>42245.05</v>
      </c>
      <c r="DK838" s="12">
        <f t="shared" si="833"/>
        <v>1821185.22</v>
      </c>
      <c r="DL838" s="12">
        <f t="shared" si="833"/>
        <v>0</v>
      </c>
      <c r="DM838" s="12">
        <f>DM805</f>
        <v>2619.8285447519997</v>
      </c>
      <c r="DN838" s="12">
        <f>DN805</f>
        <v>0</v>
      </c>
      <c r="DO838" s="12">
        <f>ROUND(DO805,2)</f>
        <v>0</v>
      </c>
      <c r="DP838" s="12">
        <f>ROUND(DP805,2)</f>
        <v>1758770.16</v>
      </c>
      <c r="DQ838" s="12">
        <f>ROUND(DQ805,2)</f>
        <v>916467.91</v>
      </c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>
        <f t="shared" ref="EG838:EV838" si="834">ROUND(EG805,2)</f>
        <v>0</v>
      </c>
      <c r="EH838" s="12">
        <f t="shared" si="834"/>
        <v>28065424.52</v>
      </c>
      <c r="EI838" s="12">
        <f t="shared" si="834"/>
        <v>0</v>
      </c>
      <c r="EJ838" s="12">
        <f t="shared" si="834"/>
        <v>33787959.780000001</v>
      </c>
      <c r="EK838" s="12">
        <f t="shared" si="834"/>
        <v>164932.93</v>
      </c>
      <c r="EL838" s="12">
        <f t="shared" si="834"/>
        <v>5557602.3300000001</v>
      </c>
      <c r="EM838" s="12">
        <f t="shared" si="834"/>
        <v>0</v>
      </c>
      <c r="EN838" s="12">
        <f t="shared" si="834"/>
        <v>29199478.300000001</v>
      </c>
      <c r="EO838" s="12">
        <f t="shared" si="834"/>
        <v>1134053.78</v>
      </c>
      <c r="EP838" s="12">
        <f t="shared" si="834"/>
        <v>0</v>
      </c>
      <c r="EQ838" s="12">
        <f t="shared" si="834"/>
        <v>1134053.78</v>
      </c>
      <c r="ER838" s="12">
        <f t="shared" si="834"/>
        <v>28065424.52</v>
      </c>
      <c r="ES838" s="12">
        <f t="shared" si="834"/>
        <v>0</v>
      </c>
      <c r="ET838" s="12">
        <f t="shared" si="834"/>
        <v>0</v>
      </c>
      <c r="EU838" s="12">
        <f t="shared" si="834"/>
        <v>0</v>
      </c>
      <c r="EV838" s="12">
        <f t="shared" si="834"/>
        <v>0</v>
      </c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>
        <v>0</v>
      </c>
    </row>
    <row r="840" spans="1:206" ht="13" x14ac:dyDescent="0.3">
      <c r="A840" s="13">
        <v>50</v>
      </c>
      <c r="B840" s="13">
        <v>0</v>
      </c>
      <c r="C840" s="13">
        <v>0</v>
      </c>
      <c r="D840" s="13">
        <v>1</v>
      </c>
      <c r="E840" s="13">
        <v>201</v>
      </c>
      <c r="F840" s="13">
        <f>ROUND(Source!O838,O840)</f>
        <v>3887861.54</v>
      </c>
      <c r="G840" s="13" t="s">
        <v>151</v>
      </c>
      <c r="H840" s="13" t="s">
        <v>152</v>
      </c>
      <c r="I840" s="13"/>
      <c r="J840" s="13"/>
      <c r="K840" s="13">
        <v>201</v>
      </c>
      <c r="L840" s="13">
        <v>1</v>
      </c>
      <c r="M840" s="13">
        <v>3</v>
      </c>
      <c r="N840" s="13" t="s">
        <v>3</v>
      </c>
      <c r="O840" s="13">
        <v>2</v>
      </c>
      <c r="P840" s="13">
        <f>ROUND(Source!DG838,O840)</f>
        <v>31112721.710000001</v>
      </c>
      <c r="Q840" s="13"/>
      <c r="R840" s="13"/>
      <c r="S840" s="13"/>
      <c r="T840" s="13"/>
      <c r="U840" s="13"/>
      <c r="V840" s="13"/>
      <c r="W840" s="13">
        <v>3887861.54</v>
      </c>
      <c r="X840" s="13">
        <v>1</v>
      </c>
      <c r="Y840" s="13">
        <v>3887861.54</v>
      </c>
      <c r="Z840" s="13">
        <v>31112721.710000001</v>
      </c>
      <c r="AA840" s="13">
        <v>1</v>
      </c>
      <c r="AB840" s="13">
        <v>31112721.710000001</v>
      </c>
    </row>
    <row r="841" spans="1:206" ht="13" x14ac:dyDescent="0.3">
      <c r="A841" s="13">
        <v>50</v>
      </c>
      <c r="B841" s="13">
        <v>0</v>
      </c>
      <c r="C841" s="13">
        <v>0</v>
      </c>
      <c r="D841" s="13">
        <v>1</v>
      </c>
      <c r="E841" s="13">
        <v>202</v>
      </c>
      <c r="F841" s="13">
        <f>ROUND(Source!P838,O841)</f>
        <v>3850190.2</v>
      </c>
      <c r="G841" s="13" t="s">
        <v>153</v>
      </c>
      <c r="H841" s="13" t="s">
        <v>154</v>
      </c>
      <c r="I841" s="13"/>
      <c r="J841" s="13"/>
      <c r="K841" s="13">
        <v>202</v>
      </c>
      <c r="L841" s="13">
        <v>2</v>
      </c>
      <c r="M841" s="13">
        <v>3</v>
      </c>
      <c r="N841" s="13" t="s">
        <v>3</v>
      </c>
      <c r="O841" s="13">
        <v>2</v>
      </c>
      <c r="P841" s="13">
        <f>ROUND(Source!DH838,O841)</f>
        <v>29199478.300000001</v>
      </c>
      <c r="Q841" s="13"/>
      <c r="R841" s="13"/>
      <c r="S841" s="13"/>
      <c r="T841" s="13"/>
      <c r="U841" s="13"/>
      <c r="V841" s="13"/>
      <c r="W841" s="13">
        <v>3850190.2</v>
      </c>
      <c r="X841" s="13">
        <v>1</v>
      </c>
      <c r="Y841" s="13">
        <v>3850190.2</v>
      </c>
      <c r="Z841" s="13">
        <v>29199478.300000001</v>
      </c>
      <c r="AA841" s="13">
        <v>1</v>
      </c>
      <c r="AB841" s="13">
        <v>29199478.300000001</v>
      </c>
    </row>
    <row r="842" spans="1:206" ht="13" x14ac:dyDescent="0.3">
      <c r="A842" s="13">
        <v>50</v>
      </c>
      <c r="B842" s="13">
        <v>0</v>
      </c>
      <c r="C842" s="13">
        <v>0</v>
      </c>
      <c r="D842" s="13">
        <v>1</v>
      </c>
      <c r="E842" s="13">
        <v>222</v>
      </c>
      <c r="F842" s="13">
        <f>ROUND(Source!AO838,O842)</f>
        <v>0</v>
      </c>
      <c r="G842" s="13" t="s">
        <v>155</v>
      </c>
      <c r="H842" s="13" t="s">
        <v>156</v>
      </c>
      <c r="I842" s="13"/>
      <c r="J842" s="13"/>
      <c r="K842" s="13">
        <v>222</v>
      </c>
      <c r="L842" s="13">
        <v>3</v>
      </c>
      <c r="M842" s="13">
        <v>3</v>
      </c>
      <c r="N842" s="13" t="s">
        <v>3</v>
      </c>
      <c r="O842" s="13">
        <v>2</v>
      </c>
      <c r="P842" s="13">
        <f>ROUND(Source!EG838,O842)</f>
        <v>0</v>
      </c>
      <c r="Q842" s="13"/>
      <c r="R842" s="13"/>
      <c r="S842" s="13"/>
      <c r="T842" s="13"/>
      <c r="U842" s="13"/>
      <c r="V842" s="13"/>
      <c r="W842" s="13">
        <v>0</v>
      </c>
      <c r="X842" s="13">
        <v>1</v>
      </c>
      <c r="Y842" s="13">
        <v>0</v>
      </c>
      <c r="Z842" s="13">
        <v>0</v>
      </c>
      <c r="AA842" s="13">
        <v>1</v>
      </c>
      <c r="AB842" s="13">
        <v>0</v>
      </c>
    </row>
    <row r="843" spans="1:206" ht="13" x14ac:dyDescent="0.3">
      <c r="A843" s="13">
        <v>50</v>
      </c>
      <c r="B843" s="13">
        <v>0</v>
      </c>
      <c r="C843" s="13">
        <v>0</v>
      </c>
      <c r="D843" s="13">
        <v>1</v>
      </c>
      <c r="E843" s="13">
        <v>225</v>
      </c>
      <c r="F843" s="13">
        <f>ROUND(Source!AV838,O843)</f>
        <v>3850190.2</v>
      </c>
      <c r="G843" s="13" t="s">
        <v>157</v>
      </c>
      <c r="H843" s="13" t="s">
        <v>158</v>
      </c>
      <c r="I843" s="13"/>
      <c r="J843" s="13"/>
      <c r="K843" s="13">
        <v>225</v>
      </c>
      <c r="L843" s="13">
        <v>4</v>
      </c>
      <c r="M843" s="13">
        <v>3</v>
      </c>
      <c r="N843" s="13" t="s">
        <v>3</v>
      </c>
      <c r="O843" s="13">
        <v>2</v>
      </c>
      <c r="P843" s="13">
        <f>ROUND(Source!EN838,O843)</f>
        <v>29199478.300000001</v>
      </c>
      <c r="Q843" s="13"/>
      <c r="R843" s="13"/>
      <c r="S843" s="13"/>
      <c r="T843" s="13"/>
      <c r="U843" s="13"/>
      <c r="V843" s="13"/>
      <c r="W843" s="13">
        <v>3850190.2</v>
      </c>
      <c r="X843" s="13">
        <v>1</v>
      </c>
      <c r="Y843" s="13">
        <v>3850190.2</v>
      </c>
      <c r="Z843" s="13">
        <v>29199478.300000001</v>
      </c>
      <c r="AA843" s="13">
        <v>1</v>
      </c>
      <c r="AB843" s="13">
        <v>29199478.300000001</v>
      </c>
    </row>
    <row r="844" spans="1:206" ht="13" x14ac:dyDescent="0.3">
      <c r="A844" s="13">
        <v>50</v>
      </c>
      <c r="B844" s="13">
        <v>0</v>
      </c>
      <c r="C844" s="13">
        <v>0</v>
      </c>
      <c r="D844" s="13">
        <v>1</v>
      </c>
      <c r="E844" s="13">
        <v>226</v>
      </c>
      <c r="F844" s="13">
        <f>ROUND(Source!AW838,O844)</f>
        <v>142721.18</v>
      </c>
      <c r="G844" s="13" t="s">
        <v>159</v>
      </c>
      <c r="H844" s="13" t="s">
        <v>160</v>
      </c>
      <c r="I844" s="13"/>
      <c r="J844" s="13"/>
      <c r="K844" s="13">
        <v>226</v>
      </c>
      <c r="L844" s="13">
        <v>5</v>
      </c>
      <c r="M844" s="13">
        <v>3</v>
      </c>
      <c r="N844" s="13" t="s">
        <v>3</v>
      </c>
      <c r="O844" s="13">
        <v>2</v>
      </c>
      <c r="P844" s="13">
        <f>ROUND(Source!EO838,O844)</f>
        <v>1134053.78</v>
      </c>
      <c r="Q844" s="13"/>
      <c r="R844" s="13"/>
      <c r="S844" s="13"/>
      <c r="T844" s="13"/>
      <c r="U844" s="13"/>
      <c r="V844" s="13"/>
      <c r="W844" s="13">
        <v>142721.18</v>
      </c>
      <c r="X844" s="13">
        <v>1</v>
      </c>
      <c r="Y844" s="13">
        <v>142721.18</v>
      </c>
      <c r="Z844" s="13">
        <v>1134053.78</v>
      </c>
      <c r="AA844" s="13">
        <v>1</v>
      </c>
      <c r="AB844" s="13">
        <v>1134053.78</v>
      </c>
    </row>
    <row r="845" spans="1:206" ht="13" x14ac:dyDescent="0.3">
      <c r="A845" s="13">
        <v>50</v>
      </c>
      <c r="B845" s="13">
        <v>0</v>
      </c>
      <c r="C845" s="13">
        <v>0</v>
      </c>
      <c r="D845" s="13">
        <v>1</v>
      </c>
      <c r="E845" s="13">
        <v>227</v>
      </c>
      <c r="F845" s="13">
        <f>ROUND(Source!AX838,O845)</f>
        <v>0</v>
      </c>
      <c r="G845" s="13" t="s">
        <v>161</v>
      </c>
      <c r="H845" s="13" t="s">
        <v>162</v>
      </c>
      <c r="I845" s="13"/>
      <c r="J845" s="13"/>
      <c r="K845" s="13">
        <v>227</v>
      </c>
      <c r="L845" s="13">
        <v>6</v>
      </c>
      <c r="M845" s="13">
        <v>3</v>
      </c>
      <c r="N845" s="13" t="s">
        <v>3</v>
      </c>
      <c r="O845" s="13">
        <v>2</v>
      </c>
      <c r="P845" s="13">
        <f>ROUND(Source!EP838,O845)</f>
        <v>0</v>
      </c>
      <c r="Q845" s="13"/>
      <c r="R845" s="13"/>
      <c r="S845" s="13"/>
      <c r="T845" s="13"/>
      <c r="U845" s="13"/>
      <c r="V845" s="13"/>
      <c r="W845" s="13">
        <v>0</v>
      </c>
      <c r="X845" s="13">
        <v>1</v>
      </c>
      <c r="Y845" s="13">
        <v>0</v>
      </c>
      <c r="Z845" s="13">
        <v>0</v>
      </c>
      <c r="AA845" s="13">
        <v>1</v>
      </c>
      <c r="AB845" s="13">
        <v>0</v>
      </c>
    </row>
    <row r="846" spans="1:206" ht="13" x14ac:dyDescent="0.3">
      <c r="A846" s="13">
        <v>50</v>
      </c>
      <c r="B846" s="13">
        <v>0</v>
      </c>
      <c r="C846" s="13">
        <v>0</v>
      </c>
      <c r="D846" s="13">
        <v>1</v>
      </c>
      <c r="E846" s="13">
        <v>228</v>
      </c>
      <c r="F846" s="13">
        <f>ROUND(Source!AY838,O846)</f>
        <v>142721.18</v>
      </c>
      <c r="G846" s="13" t="s">
        <v>163</v>
      </c>
      <c r="H846" s="13" t="s">
        <v>164</v>
      </c>
      <c r="I846" s="13"/>
      <c r="J846" s="13"/>
      <c r="K846" s="13">
        <v>228</v>
      </c>
      <c r="L846" s="13">
        <v>7</v>
      </c>
      <c r="M846" s="13">
        <v>3</v>
      </c>
      <c r="N846" s="13" t="s">
        <v>3</v>
      </c>
      <c r="O846" s="13">
        <v>2</v>
      </c>
      <c r="P846" s="13">
        <f>ROUND(Source!EQ838,O846)</f>
        <v>1134053.78</v>
      </c>
      <c r="Q846" s="13"/>
      <c r="R846" s="13"/>
      <c r="S846" s="13"/>
      <c r="T846" s="13"/>
      <c r="U846" s="13"/>
      <c r="V846" s="13"/>
      <c r="W846" s="13">
        <v>142721.18</v>
      </c>
      <c r="X846" s="13">
        <v>1</v>
      </c>
      <c r="Y846" s="13">
        <v>142721.18</v>
      </c>
      <c r="Z846" s="13">
        <v>1134053.78</v>
      </c>
      <c r="AA846" s="13">
        <v>1</v>
      </c>
      <c r="AB846" s="13">
        <v>1134053.78</v>
      </c>
    </row>
    <row r="847" spans="1:206" ht="13" x14ac:dyDescent="0.3">
      <c r="A847" s="13">
        <v>50</v>
      </c>
      <c r="B847" s="13">
        <v>0</v>
      </c>
      <c r="C847" s="13">
        <v>0</v>
      </c>
      <c r="D847" s="13">
        <v>1</v>
      </c>
      <c r="E847" s="13">
        <v>216</v>
      </c>
      <c r="F847" s="13">
        <f>ROUND(Source!AP838,O847)</f>
        <v>3707469.02</v>
      </c>
      <c r="G847" s="13" t="s">
        <v>165</v>
      </c>
      <c r="H847" s="13" t="s">
        <v>166</v>
      </c>
      <c r="I847" s="13"/>
      <c r="J847" s="13"/>
      <c r="K847" s="13">
        <v>216</v>
      </c>
      <c r="L847" s="13">
        <v>8</v>
      </c>
      <c r="M847" s="13">
        <v>3</v>
      </c>
      <c r="N847" s="13" t="s">
        <v>3</v>
      </c>
      <c r="O847" s="13">
        <v>2</v>
      </c>
      <c r="P847" s="13">
        <f>ROUND(Source!EH838,O847)</f>
        <v>28065424.52</v>
      </c>
      <c r="Q847" s="13"/>
      <c r="R847" s="13"/>
      <c r="S847" s="13"/>
      <c r="T847" s="13"/>
      <c r="U847" s="13"/>
      <c r="V847" s="13"/>
      <c r="W847" s="13">
        <v>3707469.02</v>
      </c>
      <c r="X847" s="13">
        <v>1</v>
      </c>
      <c r="Y847" s="13">
        <v>3707469.02</v>
      </c>
      <c r="Z847" s="13">
        <v>28065424.52</v>
      </c>
      <c r="AA847" s="13">
        <v>1</v>
      </c>
      <c r="AB847" s="13">
        <v>28065424.52</v>
      </c>
    </row>
    <row r="848" spans="1:206" ht="13" x14ac:dyDescent="0.3">
      <c r="A848" s="13">
        <v>50</v>
      </c>
      <c r="B848" s="13">
        <v>0</v>
      </c>
      <c r="C848" s="13">
        <v>0</v>
      </c>
      <c r="D848" s="13">
        <v>1</v>
      </c>
      <c r="E848" s="13">
        <v>223</v>
      </c>
      <c r="F848" s="13">
        <f>ROUND(Source!AQ838,O848)</f>
        <v>0</v>
      </c>
      <c r="G848" s="13" t="s">
        <v>167</v>
      </c>
      <c r="H848" s="13" t="s">
        <v>168</v>
      </c>
      <c r="I848" s="13"/>
      <c r="J848" s="13"/>
      <c r="K848" s="13">
        <v>223</v>
      </c>
      <c r="L848" s="13">
        <v>9</v>
      </c>
      <c r="M848" s="13">
        <v>3</v>
      </c>
      <c r="N848" s="13" t="s">
        <v>3</v>
      </c>
      <c r="O848" s="13">
        <v>2</v>
      </c>
      <c r="P848" s="13">
        <f>ROUND(Source!EI838,O848)</f>
        <v>0</v>
      </c>
      <c r="Q848" s="13"/>
      <c r="R848" s="13"/>
      <c r="S848" s="13"/>
      <c r="T848" s="13"/>
      <c r="U848" s="13"/>
      <c r="V848" s="13"/>
      <c r="W848" s="13">
        <v>0</v>
      </c>
      <c r="X848" s="13">
        <v>1</v>
      </c>
      <c r="Y848" s="13">
        <v>0</v>
      </c>
      <c r="Z848" s="13">
        <v>0</v>
      </c>
      <c r="AA848" s="13">
        <v>1</v>
      </c>
      <c r="AB848" s="13">
        <v>0</v>
      </c>
    </row>
    <row r="849" spans="1:28" ht="13" x14ac:dyDescent="0.3">
      <c r="A849" s="13">
        <v>50</v>
      </c>
      <c r="B849" s="13">
        <v>0</v>
      </c>
      <c r="C849" s="13">
        <v>0</v>
      </c>
      <c r="D849" s="13">
        <v>1</v>
      </c>
      <c r="E849" s="13">
        <v>229</v>
      </c>
      <c r="F849" s="13">
        <f>ROUND(Source!AZ838,O849)</f>
        <v>3707469.02</v>
      </c>
      <c r="G849" s="13" t="s">
        <v>169</v>
      </c>
      <c r="H849" s="13" t="s">
        <v>170</v>
      </c>
      <c r="I849" s="13"/>
      <c r="J849" s="13"/>
      <c r="K849" s="13">
        <v>229</v>
      </c>
      <c r="L849" s="13">
        <v>10</v>
      </c>
      <c r="M849" s="13">
        <v>3</v>
      </c>
      <c r="N849" s="13" t="s">
        <v>3</v>
      </c>
      <c r="O849" s="13">
        <v>2</v>
      </c>
      <c r="P849" s="13">
        <f>ROUND(Source!ER838,O849)</f>
        <v>28065424.52</v>
      </c>
      <c r="Q849" s="13"/>
      <c r="R849" s="13"/>
      <c r="S849" s="13"/>
      <c r="T849" s="13"/>
      <c r="U849" s="13"/>
      <c r="V849" s="13"/>
      <c r="W849" s="13">
        <v>3707469.02</v>
      </c>
      <c r="X849" s="13">
        <v>1</v>
      </c>
      <c r="Y849" s="13">
        <v>3707469.02</v>
      </c>
      <c r="Z849" s="13">
        <v>28065424.52</v>
      </c>
      <c r="AA849" s="13">
        <v>1</v>
      </c>
      <c r="AB849" s="13">
        <v>28065424.52</v>
      </c>
    </row>
    <row r="850" spans="1:28" ht="13" x14ac:dyDescent="0.3">
      <c r="A850" s="13">
        <v>50</v>
      </c>
      <c r="B850" s="13">
        <v>0</v>
      </c>
      <c r="C850" s="13">
        <v>0</v>
      </c>
      <c r="D850" s="13">
        <v>1</v>
      </c>
      <c r="E850" s="13">
        <v>203</v>
      </c>
      <c r="F850" s="13">
        <f>ROUND(Source!Q838,O850)</f>
        <v>5352.17</v>
      </c>
      <c r="G850" s="13" t="s">
        <v>171</v>
      </c>
      <c r="H850" s="13" t="s">
        <v>172</v>
      </c>
      <c r="I850" s="13"/>
      <c r="J850" s="13"/>
      <c r="K850" s="13">
        <v>203</v>
      </c>
      <c r="L850" s="13">
        <v>11</v>
      </c>
      <c r="M850" s="13">
        <v>3</v>
      </c>
      <c r="N850" s="13" t="s">
        <v>3</v>
      </c>
      <c r="O850" s="13">
        <v>2</v>
      </c>
      <c r="P850" s="13">
        <f>ROUND(Source!DI838,O850)</f>
        <v>92058.19</v>
      </c>
      <c r="Q850" s="13"/>
      <c r="R850" s="13"/>
      <c r="S850" s="13"/>
      <c r="T850" s="13"/>
      <c r="U850" s="13"/>
      <c r="V850" s="13"/>
      <c r="W850" s="13">
        <v>5352.17</v>
      </c>
      <c r="X850" s="13">
        <v>1</v>
      </c>
      <c r="Y850" s="13">
        <v>5352.17</v>
      </c>
      <c r="Z850" s="13">
        <v>92058.19</v>
      </c>
      <c r="AA850" s="13">
        <v>1</v>
      </c>
      <c r="AB850" s="13">
        <v>92058.19</v>
      </c>
    </row>
    <row r="851" spans="1:28" ht="13" x14ac:dyDescent="0.3">
      <c r="A851" s="13">
        <v>50</v>
      </c>
      <c r="B851" s="13">
        <v>0</v>
      </c>
      <c r="C851" s="13">
        <v>0</v>
      </c>
      <c r="D851" s="13">
        <v>1</v>
      </c>
      <c r="E851" s="13">
        <v>231</v>
      </c>
      <c r="F851" s="13">
        <f>ROUND(Source!BB838,O851)</f>
        <v>0</v>
      </c>
      <c r="G851" s="13" t="s">
        <v>173</v>
      </c>
      <c r="H851" s="13" t="s">
        <v>174</v>
      </c>
      <c r="I851" s="13"/>
      <c r="J851" s="13"/>
      <c r="K851" s="13">
        <v>231</v>
      </c>
      <c r="L851" s="13">
        <v>12</v>
      </c>
      <c r="M851" s="13">
        <v>3</v>
      </c>
      <c r="N851" s="13" t="s">
        <v>3</v>
      </c>
      <c r="O851" s="13">
        <v>2</v>
      </c>
      <c r="P851" s="13">
        <f>ROUND(Source!ET838,O851)</f>
        <v>0</v>
      </c>
      <c r="Q851" s="13"/>
      <c r="R851" s="13"/>
      <c r="S851" s="13"/>
      <c r="T851" s="13"/>
      <c r="U851" s="13"/>
      <c r="V851" s="13"/>
      <c r="W851" s="13">
        <v>0</v>
      </c>
      <c r="X851" s="13">
        <v>1</v>
      </c>
      <c r="Y851" s="13">
        <v>0</v>
      </c>
      <c r="Z851" s="13">
        <v>0</v>
      </c>
      <c r="AA851" s="13">
        <v>1</v>
      </c>
      <c r="AB851" s="13">
        <v>0</v>
      </c>
    </row>
    <row r="852" spans="1:28" ht="13" x14ac:dyDescent="0.3">
      <c r="A852" s="13">
        <v>50</v>
      </c>
      <c r="B852" s="13">
        <v>0</v>
      </c>
      <c r="C852" s="13">
        <v>0</v>
      </c>
      <c r="D852" s="13">
        <v>1</v>
      </c>
      <c r="E852" s="13">
        <v>204</v>
      </c>
      <c r="F852" s="13">
        <f>ROUND(Source!R838,O852)</f>
        <v>749.69</v>
      </c>
      <c r="G852" s="13" t="s">
        <v>175</v>
      </c>
      <c r="H852" s="13" t="s">
        <v>176</v>
      </c>
      <c r="I852" s="13"/>
      <c r="J852" s="13"/>
      <c r="K852" s="13">
        <v>204</v>
      </c>
      <c r="L852" s="13">
        <v>13</v>
      </c>
      <c r="M852" s="13">
        <v>3</v>
      </c>
      <c r="N852" s="13" t="s">
        <v>3</v>
      </c>
      <c r="O852" s="13">
        <v>2</v>
      </c>
      <c r="P852" s="13">
        <f>ROUND(Source!DJ838,O852)</f>
        <v>42245.05</v>
      </c>
      <c r="Q852" s="13"/>
      <c r="R852" s="13"/>
      <c r="S852" s="13"/>
      <c r="T852" s="13"/>
      <c r="U852" s="13"/>
      <c r="V852" s="13"/>
      <c r="W852" s="13">
        <v>749.69</v>
      </c>
      <c r="X852" s="13">
        <v>1</v>
      </c>
      <c r="Y852" s="13">
        <v>749.69</v>
      </c>
      <c r="Z852" s="13">
        <v>42245.05</v>
      </c>
      <c r="AA852" s="13">
        <v>1</v>
      </c>
      <c r="AB852" s="13">
        <v>42245.05</v>
      </c>
    </row>
    <row r="853" spans="1:28" ht="13" x14ac:dyDescent="0.3">
      <c r="A853" s="13">
        <v>50</v>
      </c>
      <c r="B853" s="13">
        <v>0</v>
      </c>
      <c r="C853" s="13">
        <v>0</v>
      </c>
      <c r="D853" s="13">
        <v>1</v>
      </c>
      <c r="E853" s="13">
        <v>205</v>
      </c>
      <c r="F853" s="13">
        <f>ROUND(Source!S838,O853)</f>
        <v>32319.17</v>
      </c>
      <c r="G853" s="13" t="s">
        <v>177</v>
      </c>
      <c r="H853" s="13" t="s">
        <v>178</v>
      </c>
      <c r="I853" s="13"/>
      <c r="J853" s="13"/>
      <c r="K853" s="13">
        <v>205</v>
      </c>
      <c r="L853" s="13">
        <v>14</v>
      </c>
      <c r="M853" s="13">
        <v>3</v>
      </c>
      <c r="N853" s="13" t="s">
        <v>3</v>
      </c>
      <c r="O853" s="13">
        <v>2</v>
      </c>
      <c r="P853" s="13">
        <f>ROUND(Source!DK838,O853)</f>
        <v>1821185.22</v>
      </c>
      <c r="Q853" s="13"/>
      <c r="R853" s="13"/>
      <c r="S853" s="13"/>
      <c r="T853" s="13"/>
      <c r="U853" s="13"/>
      <c r="V853" s="13"/>
      <c r="W853" s="13">
        <v>32319.17</v>
      </c>
      <c r="X853" s="13">
        <v>1</v>
      </c>
      <c r="Y853" s="13">
        <v>32319.17</v>
      </c>
      <c r="Z853" s="13">
        <v>1821185.22</v>
      </c>
      <c r="AA853" s="13">
        <v>1</v>
      </c>
      <c r="AB853" s="13">
        <v>1821185.22</v>
      </c>
    </row>
    <row r="854" spans="1:28" ht="13" x14ac:dyDescent="0.3">
      <c r="A854" s="13">
        <v>50</v>
      </c>
      <c r="B854" s="13">
        <v>0</v>
      </c>
      <c r="C854" s="13">
        <v>0</v>
      </c>
      <c r="D854" s="13">
        <v>1</v>
      </c>
      <c r="E854" s="13">
        <v>232</v>
      </c>
      <c r="F854" s="13">
        <f>ROUND(Source!BC838,O854)</f>
        <v>0</v>
      </c>
      <c r="G854" s="13" t="s">
        <v>179</v>
      </c>
      <c r="H854" s="13" t="s">
        <v>180</v>
      </c>
      <c r="I854" s="13"/>
      <c r="J854" s="13"/>
      <c r="K854" s="13">
        <v>232</v>
      </c>
      <c r="L854" s="13">
        <v>15</v>
      </c>
      <c r="M854" s="13">
        <v>3</v>
      </c>
      <c r="N854" s="13" t="s">
        <v>3</v>
      </c>
      <c r="O854" s="13">
        <v>2</v>
      </c>
      <c r="P854" s="13">
        <f>ROUND(Source!EU838,O854)</f>
        <v>0</v>
      </c>
      <c r="Q854" s="13"/>
      <c r="R854" s="13"/>
      <c r="S854" s="13"/>
      <c r="T854" s="13"/>
      <c r="U854" s="13"/>
      <c r="V854" s="13"/>
      <c r="W854" s="13">
        <v>0</v>
      </c>
      <c r="X854" s="13">
        <v>1</v>
      </c>
      <c r="Y854" s="13">
        <v>0</v>
      </c>
      <c r="Z854" s="13">
        <v>0</v>
      </c>
      <c r="AA854" s="13">
        <v>1</v>
      </c>
      <c r="AB854" s="13">
        <v>0</v>
      </c>
    </row>
    <row r="855" spans="1:28" ht="13" x14ac:dyDescent="0.3">
      <c r="A855" s="13">
        <v>50</v>
      </c>
      <c r="B855" s="13">
        <v>0</v>
      </c>
      <c r="C855" s="13">
        <v>0</v>
      </c>
      <c r="D855" s="13">
        <v>1</v>
      </c>
      <c r="E855" s="13">
        <v>214</v>
      </c>
      <c r="F855" s="13">
        <f>ROUND(Source!AS838,O855)</f>
        <v>2926.94</v>
      </c>
      <c r="G855" s="13" t="s">
        <v>181</v>
      </c>
      <c r="H855" s="13" t="s">
        <v>182</v>
      </c>
      <c r="I855" s="13"/>
      <c r="J855" s="13"/>
      <c r="K855" s="13">
        <v>214</v>
      </c>
      <c r="L855" s="13">
        <v>16</v>
      </c>
      <c r="M855" s="13">
        <v>3</v>
      </c>
      <c r="N855" s="13" t="s">
        <v>3</v>
      </c>
      <c r="O855" s="13">
        <v>2</v>
      </c>
      <c r="P855" s="13">
        <f>ROUND(Source!EK838,O855)</f>
        <v>164932.93</v>
      </c>
      <c r="Q855" s="13"/>
      <c r="R855" s="13"/>
      <c r="S855" s="13"/>
      <c r="T855" s="13"/>
      <c r="U855" s="13"/>
      <c r="V855" s="13"/>
      <c r="W855" s="13">
        <v>2926.94</v>
      </c>
      <c r="X855" s="13">
        <v>1</v>
      </c>
      <c r="Y855" s="13">
        <v>2926.94</v>
      </c>
      <c r="Z855" s="13">
        <v>164932.93</v>
      </c>
      <c r="AA855" s="13">
        <v>1</v>
      </c>
      <c r="AB855" s="13">
        <v>164932.93</v>
      </c>
    </row>
    <row r="856" spans="1:28" ht="13" x14ac:dyDescent="0.3">
      <c r="A856" s="13">
        <v>50</v>
      </c>
      <c r="B856" s="13">
        <v>0</v>
      </c>
      <c r="C856" s="13">
        <v>0</v>
      </c>
      <c r="D856" s="13">
        <v>1</v>
      </c>
      <c r="E856" s="13">
        <v>215</v>
      </c>
      <c r="F856" s="13">
        <f>ROUND(Source!AT838,O856)</f>
        <v>224941.05</v>
      </c>
      <c r="G856" s="13" t="s">
        <v>183</v>
      </c>
      <c r="H856" s="13" t="s">
        <v>184</v>
      </c>
      <c r="I856" s="13"/>
      <c r="J856" s="13"/>
      <c r="K856" s="13">
        <v>215</v>
      </c>
      <c r="L856" s="13">
        <v>17</v>
      </c>
      <c r="M856" s="13">
        <v>3</v>
      </c>
      <c r="N856" s="13" t="s">
        <v>3</v>
      </c>
      <c r="O856" s="13">
        <v>2</v>
      </c>
      <c r="P856" s="13">
        <f>ROUND(Source!EL838,O856)</f>
        <v>5557602.3300000001</v>
      </c>
      <c r="Q856" s="13"/>
      <c r="R856" s="13"/>
      <c r="S856" s="13"/>
      <c r="T856" s="13"/>
      <c r="U856" s="13"/>
      <c r="V856" s="13"/>
      <c r="W856" s="13">
        <v>224941.05</v>
      </c>
      <c r="X856" s="13">
        <v>1</v>
      </c>
      <c r="Y856" s="13">
        <v>224941.05</v>
      </c>
      <c r="Z856" s="13">
        <v>5557602.3300000001</v>
      </c>
      <c r="AA856" s="13">
        <v>1</v>
      </c>
      <c r="AB856" s="13">
        <v>5557602.3300000001</v>
      </c>
    </row>
    <row r="857" spans="1:28" ht="13" x14ac:dyDescent="0.3">
      <c r="A857" s="13">
        <v>50</v>
      </c>
      <c r="B857" s="13">
        <v>0</v>
      </c>
      <c r="C857" s="13">
        <v>0</v>
      </c>
      <c r="D857" s="13">
        <v>1</v>
      </c>
      <c r="E857" s="13">
        <v>217</v>
      </c>
      <c r="F857" s="13">
        <f>ROUND(Source!AU838,O857)</f>
        <v>0</v>
      </c>
      <c r="G857" s="13" t="s">
        <v>185</v>
      </c>
      <c r="H857" s="13" t="s">
        <v>186</v>
      </c>
      <c r="I857" s="13"/>
      <c r="J857" s="13"/>
      <c r="K857" s="13">
        <v>217</v>
      </c>
      <c r="L857" s="13">
        <v>18</v>
      </c>
      <c r="M857" s="13">
        <v>3</v>
      </c>
      <c r="N857" s="13" t="s">
        <v>3</v>
      </c>
      <c r="O857" s="13">
        <v>2</v>
      </c>
      <c r="P857" s="13">
        <f>ROUND(Source!EM838,O857)</f>
        <v>0</v>
      </c>
      <c r="Q857" s="13"/>
      <c r="R857" s="13"/>
      <c r="S857" s="13"/>
      <c r="T857" s="13"/>
      <c r="U857" s="13"/>
      <c r="V857" s="13"/>
      <c r="W857" s="13">
        <v>0</v>
      </c>
      <c r="X857" s="13">
        <v>1</v>
      </c>
      <c r="Y857" s="13">
        <v>0</v>
      </c>
      <c r="Z857" s="13">
        <v>0</v>
      </c>
      <c r="AA857" s="13">
        <v>1</v>
      </c>
      <c r="AB857" s="13">
        <v>0</v>
      </c>
    </row>
    <row r="858" spans="1:28" ht="13" x14ac:dyDescent="0.3">
      <c r="A858" s="13">
        <v>50</v>
      </c>
      <c r="B858" s="13">
        <v>0</v>
      </c>
      <c r="C858" s="13">
        <v>0</v>
      </c>
      <c r="D858" s="13">
        <v>1</v>
      </c>
      <c r="E858" s="13">
        <v>230</v>
      </c>
      <c r="F858" s="13">
        <f>ROUND(Source!BA838,O858)</f>
        <v>0</v>
      </c>
      <c r="G858" s="13" t="s">
        <v>187</v>
      </c>
      <c r="H858" s="13" t="s">
        <v>188</v>
      </c>
      <c r="I858" s="13"/>
      <c r="J858" s="13"/>
      <c r="K858" s="13">
        <v>230</v>
      </c>
      <c r="L858" s="13">
        <v>19</v>
      </c>
      <c r="M858" s="13">
        <v>3</v>
      </c>
      <c r="N858" s="13" t="s">
        <v>3</v>
      </c>
      <c r="O858" s="13">
        <v>2</v>
      </c>
      <c r="P858" s="13">
        <f>ROUND(Source!ES838,O858)</f>
        <v>0</v>
      </c>
      <c r="Q858" s="13"/>
      <c r="R858" s="13"/>
      <c r="S858" s="13"/>
      <c r="T858" s="13"/>
      <c r="U858" s="13"/>
      <c r="V858" s="13"/>
      <c r="W858" s="13">
        <v>0</v>
      </c>
      <c r="X858" s="13">
        <v>1</v>
      </c>
      <c r="Y858" s="13">
        <v>0</v>
      </c>
      <c r="Z858" s="13">
        <v>0</v>
      </c>
      <c r="AA858" s="13">
        <v>1</v>
      </c>
      <c r="AB858" s="13">
        <v>0</v>
      </c>
    </row>
    <row r="859" spans="1:28" ht="13" x14ac:dyDescent="0.3">
      <c r="A859" s="13">
        <v>50</v>
      </c>
      <c r="B859" s="13">
        <v>0</v>
      </c>
      <c r="C859" s="13">
        <v>0</v>
      </c>
      <c r="D859" s="13">
        <v>1</v>
      </c>
      <c r="E859" s="13">
        <v>206</v>
      </c>
      <c r="F859" s="13">
        <f>ROUND(Source!T838,O859)</f>
        <v>0</v>
      </c>
      <c r="G859" s="13" t="s">
        <v>189</v>
      </c>
      <c r="H859" s="13" t="s">
        <v>190</v>
      </c>
      <c r="I859" s="13"/>
      <c r="J859" s="13"/>
      <c r="K859" s="13">
        <v>206</v>
      </c>
      <c r="L859" s="13">
        <v>20</v>
      </c>
      <c r="M859" s="13">
        <v>3</v>
      </c>
      <c r="N859" s="13" t="s">
        <v>3</v>
      </c>
      <c r="O859" s="13">
        <v>2</v>
      </c>
      <c r="P859" s="13">
        <f>ROUND(Source!DL838,O859)</f>
        <v>0</v>
      </c>
      <c r="Q859" s="13"/>
      <c r="R859" s="13"/>
      <c r="S859" s="13"/>
      <c r="T859" s="13"/>
      <c r="U859" s="13"/>
      <c r="V859" s="13"/>
      <c r="W859" s="13">
        <v>0</v>
      </c>
      <c r="X859" s="13">
        <v>1</v>
      </c>
      <c r="Y859" s="13">
        <v>0</v>
      </c>
      <c r="Z859" s="13">
        <v>0</v>
      </c>
      <c r="AA859" s="13">
        <v>1</v>
      </c>
      <c r="AB859" s="13">
        <v>0</v>
      </c>
    </row>
    <row r="860" spans="1:28" ht="13" x14ac:dyDescent="0.3">
      <c r="A860" s="13">
        <v>50</v>
      </c>
      <c r="B860" s="13">
        <v>0</v>
      </c>
      <c r="C860" s="13">
        <v>0</v>
      </c>
      <c r="D860" s="13">
        <v>1</v>
      </c>
      <c r="E860" s="13">
        <v>207</v>
      </c>
      <c r="F860" s="13">
        <f>Source!U838</f>
        <v>2619.8285447519997</v>
      </c>
      <c r="G860" s="13" t="s">
        <v>191</v>
      </c>
      <c r="H860" s="13" t="s">
        <v>192</v>
      </c>
      <c r="I860" s="13"/>
      <c r="J860" s="13"/>
      <c r="K860" s="13">
        <v>207</v>
      </c>
      <c r="L860" s="13">
        <v>21</v>
      </c>
      <c r="M860" s="13">
        <v>3</v>
      </c>
      <c r="N860" s="13" t="s">
        <v>3</v>
      </c>
      <c r="O860" s="13">
        <v>-1</v>
      </c>
      <c r="P860" s="13">
        <f>Source!DM838</f>
        <v>2619.8285447519997</v>
      </c>
      <c r="Q860" s="13"/>
      <c r="R860" s="13"/>
      <c r="S860" s="13"/>
      <c r="T860" s="13"/>
      <c r="U860" s="13"/>
      <c r="V860" s="13"/>
      <c r="W860" s="13">
        <v>2619.8285447520002</v>
      </c>
      <c r="X860" s="13">
        <v>1</v>
      </c>
      <c r="Y860" s="13">
        <v>2619.8285447520002</v>
      </c>
      <c r="Z860" s="13">
        <v>2619.8285447520002</v>
      </c>
      <c r="AA860" s="13">
        <v>1</v>
      </c>
      <c r="AB860" s="13">
        <v>2619.8285447520002</v>
      </c>
    </row>
    <row r="861" spans="1:28" ht="13" x14ac:dyDescent="0.3">
      <c r="A861" s="13">
        <v>50</v>
      </c>
      <c r="B861" s="13">
        <v>0</v>
      </c>
      <c r="C861" s="13">
        <v>0</v>
      </c>
      <c r="D861" s="13">
        <v>1</v>
      </c>
      <c r="E861" s="13">
        <v>208</v>
      </c>
      <c r="F861" s="13">
        <f>Source!V838</f>
        <v>0</v>
      </c>
      <c r="G861" s="13" t="s">
        <v>193</v>
      </c>
      <c r="H861" s="13" t="s">
        <v>194</v>
      </c>
      <c r="I861" s="13"/>
      <c r="J861" s="13"/>
      <c r="K861" s="13">
        <v>208</v>
      </c>
      <c r="L861" s="13">
        <v>22</v>
      </c>
      <c r="M861" s="13">
        <v>3</v>
      </c>
      <c r="N861" s="13" t="s">
        <v>3</v>
      </c>
      <c r="O861" s="13">
        <v>-1</v>
      </c>
      <c r="P861" s="13">
        <f>Source!DN838</f>
        <v>0</v>
      </c>
      <c r="Q861" s="13"/>
      <c r="R861" s="13"/>
      <c r="S861" s="13"/>
      <c r="T861" s="13"/>
      <c r="U861" s="13"/>
      <c r="V861" s="13"/>
      <c r="W861" s="13">
        <v>0</v>
      </c>
      <c r="X861" s="13">
        <v>1</v>
      </c>
      <c r="Y861" s="13">
        <v>0</v>
      </c>
      <c r="Z861" s="13">
        <v>0</v>
      </c>
      <c r="AA861" s="13">
        <v>1</v>
      </c>
      <c r="AB861" s="13">
        <v>0</v>
      </c>
    </row>
    <row r="862" spans="1:28" ht="13" x14ac:dyDescent="0.3">
      <c r="A862" s="13">
        <v>50</v>
      </c>
      <c r="B862" s="13">
        <v>0</v>
      </c>
      <c r="C862" s="13">
        <v>0</v>
      </c>
      <c r="D862" s="13">
        <v>1</v>
      </c>
      <c r="E862" s="13">
        <v>209</v>
      </c>
      <c r="F862" s="13">
        <f>ROUND(Source!W838,O862)</f>
        <v>0</v>
      </c>
      <c r="G862" s="13" t="s">
        <v>195</v>
      </c>
      <c r="H862" s="13" t="s">
        <v>196</v>
      </c>
      <c r="I862" s="13"/>
      <c r="J862" s="13"/>
      <c r="K862" s="13">
        <v>209</v>
      </c>
      <c r="L862" s="13">
        <v>23</v>
      </c>
      <c r="M862" s="13">
        <v>3</v>
      </c>
      <c r="N862" s="13" t="s">
        <v>3</v>
      </c>
      <c r="O862" s="13">
        <v>2</v>
      </c>
      <c r="P862" s="13">
        <f>ROUND(Source!DO838,O862)</f>
        <v>0</v>
      </c>
      <c r="Q862" s="13"/>
      <c r="R862" s="13"/>
      <c r="S862" s="13"/>
      <c r="T862" s="13"/>
      <c r="U862" s="13"/>
      <c r="V862" s="13"/>
      <c r="W862" s="13">
        <v>0</v>
      </c>
      <c r="X862" s="13">
        <v>1</v>
      </c>
      <c r="Y862" s="13">
        <v>0</v>
      </c>
      <c r="Z862" s="13">
        <v>0</v>
      </c>
      <c r="AA862" s="13">
        <v>1</v>
      </c>
      <c r="AB862" s="13">
        <v>0</v>
      </c>
    </row>
    <row r="863" spans="1:28" ht="13" x14ac:dyDescent="0.3">
      <c r="A863" s="13">
        <v>50</v>
      </c>
      <c r="B863" s="13">
        <v>0</v>
      </c>
      <c r="C863" s="13">
        <v>0</v>
      </c>
      <c r="D863" s="13">
        <v>1</v>
      </c>
      <c r="E863" s="13">
        <v>233</v>
      </c>
      <c r="F863" s="13">
        <f>ROUND(Source!BD838,O863)</f>
        <v>0</v>
      </c>
      <c r="G863" s="13" t="s">
        <v>197</v>
      </c>
      <c r="H863" s="13" t="s">
        <v>198</v>
      </c>
      <c r="I863" s="13"/>
      <c r="J863" s="13"/>
      <c r="K863" s="13">
        <v>233</v>
      </c>
      <c r="L863" s="13">
        <v>24</v>
      </c>
      <c r="M863" s="13">
        <v>3</v>
      </c>
      <c r="N863" s="13" t="s">
        <v>3</v>
      </c>
      <c r="O863" s="13">
        <v>2</v>
      </c>
      <c r="P863" s="13">
        <f>ROUND(Source!EV838,O863)</f>
        <v>0</v>
      </c>
      <c r="Q863" s="13"/>
      <c r="R863" s="13"/>
      <c r="S863" s="13"/>
      <c r="T863" s="13"/>
      <c r="U863" s="13"/>
      <c r="V863" s="13"/>
      <c r="W863" s="13">
        <v>0</v>
      </c>
      <c r="X863" s="13">
        <v>1</v>
      </c>
      <c r="Y863" s="13">
        <v>0</v>
      </c>
      <c r="Z863" s="13">
        <v>0</v>
      </c>
      <c r="AA863" s="13">
        <v>1</v>
      </c>
      <c r="AB863" s="13">
        <v>0</v>
      </c>
    </row>
    <row r="864" spans="1:28" ht="13" x14ac:dyDescent="0.3">
      <c r="A864" s="13">
        <v>50</v>
      </c>
      <c r="B864" s="13">
        <v>0</v>
      </c>
      <c r="C864" s="13">
        <v>0</v>
      </c>
      <c r="D864" s="13">
        <v>1</v>
      </c>
      <c r="E864" s="13">
        <v>210</v>
      </c>
      <c r="F864" s="13">
        <f>ROUND(Source!X838,O864)</f>
        <v>31211.58</v>
      </c>
      <c r="G864" s="13" t="s">
        <v>199</v>
      </c>
      <c r="H864" s="13" t="s">
        <v>200</v>
      </c>
      <c r="I864" s="13"/>
      <c r="J864" s="13"/>
      <c r="K864" s="13">
        <v>210</v>
      </c>
      <c r="L864" s="13">
        <v>25</v>
      </c>
      <c r="M864" s="13">
        <v>3</v>
      </c>
      <c r="N864" s="13" t="s">
        <v>3</v>
      </c>
      <c r="O864" s="13">
        <v>2</v>
      </c>
      <c r="P864" s="13">
        <f>ROUND(Source!DP838,O864)</f>
        <v>1758770.16</v>
      </c>
      <c r="Q864" s="13"/>
      <c r="R864" s="13"/>
      <c r="S864" s="13"/>
      <c r="T864" s="13"/>
      <c r="U864" s="13"/>
      <c r="V864" s="13"/>
      <c r="W864" s="13">
        <v>31211.58</v>
      </c>
      <c r="X864" s="13">
        <v>1</v>
      </c>
      <c r="Y864" s="13">
        <v>31211.58</v>
      </c>
      <c r="Z864" s="13">
        <v>1758770.16</v>
      </c>
      <c r="AA864" s="13">
        <v>1</v>
      </c>
      <c r="AB864" s="13">
        <v>1758770.16</v>
      </c>
    </row>
    <row r="865" spans="1:28" ht="13" x14ac:dyDescent="0.3">
      <c r="A865" s="13">
        <v>50</v>
      </c>
      <c r="B865" s="13">
        <v>0</v>
      </c>
      <c r="C865" s="13">
        <v>0</v>
      </c>
      <c r="D865" s="13">
        <v>1</v>
      </c>
      <c r="E865" s="13">
        <v>211</v>
      </c>
      <c r="F865" s="13">
        <f>ROUND(Source!Y838,O865)</f>
        <v>16263.89</v>
      </c>
      <c r="G865" s="13" t="s">
        <v>201</v>
      </c>
      <c r="H865" s="13" t="s">
        <v>202</v>
      </c>
      <c r="I865" s="13"/>
      <c r="J865" s="13"/>
      <c r="K865" s="13">
        <v>211</v>
      </c>
      <c r="L865" s="13">
        <v>26</v>
      </c>
      <c r="M865" s="13">
        <v>3</v>
      </c>
      <c r="N865" s="13" t="s">
        <v>3</v>
      </c>
      <c r="O865" s="13">
        <v>2</v>
      </c>
      <c r="P865" s="13">
        <f>ROUND(Source!DQ838,O865)</f>
        <v>916467.91</v>
      </c>
      <c r="Q865" s="13"/>
      <c r="R865" s="13"/>
      <c r="S865" s="13"/>
      <c r="T865" s="13"/>
      <c r="U865" s="13"/>
      <c r="V865" s="13"/>
      <c r="W865" s="13">
        <v>16263.89</v>
      </c>
      <c r="X865" s="13">
        <v>1</v>
      </c>
      <c r="Y865" s="13">
        <v>16263.89</v>
      </c>
      <c r="Z865" s="13">
        <v>916467.91</v>
      </c>
      <c r="AA865" s="13">
        <v>1</v>
      </c>
      <c r="AB865" s="13">
        <v>916467.91</v>
      </c>
    </row>
    <row r="866" spans="1:28" ht="13" x14ac:dyDescent="0.3">
      <c r="A866" s="13">
        <v>50</v>
      </c>
      <c r="B866" s="13">
        <v>0</v>
      </c>
      <c r="C866" s="13">
        <v>0</v>
      </c>
      <c r="D866" s="13">
        <v>1</v>
      </c>
      <c r="E866" s="13">
        <v>224</v>
      </c>
      <c r="F866" s="13">
        <f>ROUND(Source!AR838,O866)</f>
        <v>3935337.01</v>
      </c>
      <c r="G866" s="13" t="s">
        <v>203</v>
      </c>
      <c r="H866" s="13" t="s">
        <v>204</v>
      </c>
      <c r="I866" s="13"/>
      <c r="J866" s="13"/>
      <c r="K866" s="13">
        <v>224</v>
      </c>
      <c r="L866" s="13">
        <v>27</v>
      </c>
      <c r="M866" s="13">
        <v>3</v>
      </c>
      <c r="N866" s="13" t="s">
        <v>3</v>
      </c>
      <c r="O866" s="13">
        <v>2</v>
      </c>
      <c r="P866" s="13">
        <f>ROUND(Source!EJ838,O866)</f>
        <v>33787959.780000001</v>
      </c>
      <c r="Q866" s="13"/>
      <c r="R866" s="13"/>
      <c r="S866" s="13"/>
      <c r="T866" s="13"/>
      <c r="U866" s="13"/>
      <c r="V866" s="13"/>
      <c r="W866" s="13">
        <v>3935337.01</v>
      </c>
      <c r="X866" s="13">
        <v>1</v>
      </c>
      <c r="Y866" s="13">
        <v>3935337.01</v>
      </c>
      <c r="Z866" s="13">
        <v>33787959.780000001</v>
      </c>
      <c r="AA866" s="13">
        <v>1</v>
      </c>
      <c r="AB866" s="13">
        <v>33787959.780000001</v>
      </c>
    </row>
    <row r="867" spans="1:28" ht="13" x14ac:dyDescent="0.3">
      <c r="A867" s="13">
        <v>50</v>
      </c>
      <c r="B867" s="13">
        <v>1</v>
      </c>
      <c r="C867" s="13">
        <v>0</v>
      </c>
      <c r="D867" s="13">
        <v>2</v>
      </c>
      <c r="E867" s="13">
        <v>0</v>
      </c>
      <c r="F867" s="13">
        <f>ROUND(F840+F864+F865,O867)</f>
        <v>3935337.01</v>
      </c>
      <c r="G867" s="13" t="s">
        <v>733</v>
      </c>
      <c r="H867" s="13" t="s">
        <v>733</v>
      </c>
      <c r="I867" s="13"/>
      <c r="J867" s="13"/>
      <c r="K867" s="13">
        <v>212</v>
      </c>
      <c r="L867" s="13">
        <v>28</v>
      </c>
      <c r="M867" s="13">
        <v>0</v>
      </c>
      <c r="N867" s="13" t="s">
        <v>3</v>
      </c>
      <c r="O867" s="13">
        <v>2</v>
      </c>
      <c r="P867" s="13">
        <f>ROUND(P840+P864+P865,O867)</f>
        <v>33787959.780000001</v>
      </c>
      <c r="Q867" s="13"/>
      <c r="R867" s="13"/>
      <c r="S867" s="13"/>
      <c r="T867" s="13"/>
      <c r="U867" s="13"/>
      <c r="V867" s="13"/>
      <c r="W867" s="13">
        <v>3935337.01</v>
      </c>
      <c r="X867" s="13">
        <v>1</v>
      </c>
      <c r="Y867" s="13">
        <v>3935337.01</v>
      </c>
      <c r="Z867" s="13">
        <v>33787959.780000001</v>
      </c>
      <c r="AA867" s="13">
        <v>1</v>
      </c>
      <c r="AB867" s="13">
        <v>33787959.780000001</v>
      </c>
    </row>
    <row r="870" spans="1:28" x14ac:dyDescent="0.25">
      <c r="A870" s="3">
        <v>70</v>
      </c>
      <c r="B870" s="3">
        <v>1</v>
      </c>
      <c r="D870" s="3">
        <v>1</v>
      </c>
      <c r="E870" s="3" t="s">
        <v>737</v>
      </c>
      <c r="F870" s="3" t="s">
        <v>738</v>
      </c>
      <c r="G870" s="3">
        <v>0</v>
      </c>
      <c r="H870" s="3">
        <v>0</v>
      </c>
      <c r="I870" s="3" t="s">
        <v>3</v>
      </c>
      <c r="J870" s="3">
        <v>1</v>
      </c>
      <c r="K870" s="3">
        <v>0</v>
      </c>
      <c r="L870" s="3" t="s">
        <v>3</v>
      </c>
      <c r="M870" s="3" t="s">
        <v>3</v>
      </c>
      <c r="N870" s="3">
        <v>0</v>
      </c>
      <c r="O870" s="3">
        <v>0</v>
      </c>
      <c r="P870" s="3" t="s">
        <v>3</v>
      </c>
    </row>
    <row r="871" spans="1:28" x14ac:dyDescent="0.25">
      <c r="A871" s="3">
        <v>70</v>
      </c>
      <c r="B871" s="3">
        <v>1</v>
      </c>
      <c r="D871" s="3">
        <v>2</v>
      </c>
      <c r="E871" s="3" t="s">
        <v>739</v>
      </c>
      <c r="F871" s="3" t="s">
        <v>740</v>
      </c>
      <c r="G871" s="3">
        <v>1</v>
      </c>
      <c r="H871" s="3">
        <v>0</v>
      </c>
      <c r="I871" s="3" t="s">
        <v>3</v>
      </c>
      <c r="J871" s="3">
        <v>1</v>
      </c>
      <c r="K871" s="3">
        <v>0</v>
      </c>
      <c r="L871" s="3" t="s">
        <v>3</v>
      </c>
      <c r="M871" s="3" t="s">
        <v>3</v>
      </c>
      <c r="N871" s="3">
        <v>0</v>
      </c>
      <c r="O871" s="3">
        <v>1</v>
      </c>
      <c r="P871" s="3" t="s">
        <v>3</v>
      </c>
    </row>
    <row r="872" spans="1:28" x14ac:dyDescent="0.25">
      <c r="A872" s="3">
        <v>70</v>
      </c>
      <c r="B872" s="3">
        <v>1</v>
      </c>
      <c r="D872" s="3">
        <v>3</v>
      </c>
      <c r="E872" s="3" t="s">
        <v>741</v>
      </c>
      <c r="F872" s="3" t="s">
        <v>742</v>
      </c>
      <c r="G872" s="3">
        <v>0</v>
      </c>
      <c r="H872" s="3">
        <v>0</v>
      </c>
      <c r="I872" s="3" t="s">
        <v>3</v>
      </c>
      <c r="J872" s="3">
        <v>0</v>
      </c>
      <c r="K872" s="3">
        <v>0</v>
      </c>
      <c r="L872" s="3" t="s">
        <v>3</v>
      </c>
      <c r="M872" s="3" t="s">
        <v>3</v>
      </c>
      <c r="N872" s="3">
        <v>0</v>
      </c>
      <c r="O872" s="3">
        <v>0</v>
      </c>
      <c r="P872" s="3" t="s">
        <v>3</v>
      </c>
    </row>
    <row r="873" spans="1:28" x14ac:dyDescent="0.25">
      <c r="A873" s="3">
        <v>70</v>
      </c>
      <c r="B873" s="3">
        <v>1</v>
      </c>
      <c r="D873" s="3">
        <v>4</v>
      </c>
      <c r="E873" s="3" t="s">
        <v>743</v>
      </c>
      <c r="F873" s="3" t="s">
        <v>744</v>
      </c>
      <c r="G873" s="3">
        <v>1</v>
      </c>
      <c r="H873" s="3">
        <v>0</v>
      </c>
      <c r="I873" s="3" t="s">
        <v>3</v>
      </c>
      <c r="J873" s="3">
        <v>0</v>
      </c>
      <c r="K873" s="3">
        <v>0</v>
      </c>
      <c r="L873" s="3" t="s">
        <v>3</v>
      </c>
      <c r="M873" s="3" t="s">
        <v>3</v>
      </c>
      <c r="N873" s="3">
        <v>0</v>
      </c>
      <c r="O873" s="3">
        <v>1</v>
      </c>
      <c r="P873" s="3" t="s">
        <v>3</v>
      </c>
    </row>
    <row r="874" spans="1:28" x14ac:dyDescent="0.25">
      <c r="A874" s="3">
        <v>70</v>
      </c>
      <c r="B874" s="3">
        <v>1</v>
      </c>
      <c r="D874" s="3">
        <v>5</v>
      </c>
      <c r="E874" s="3" t="s">
        <v>745</v>
      </c>
      <c r="F874" s="3" t="s">
        <v>746</v>
      </c>
      <c r="G874" s="3">
        <v>1</v>
      </c>
      <c r="H874" s="3">
        <v>0</v>
      </c>
      <c r="I874" s="3" t="s">
        <v>3</v>
      </c>
      <c r="J874" s="3">
        <v>0</v>
      </c>
      <c r="K874" s="3">
        <v>0</v>
      </c>
      <c r="L874" s="3" t="s">
        <v>3</v>
      </c>
      <c r="M874" s="3" t="s">
        <v>3</v>
      </c>
      <c r="N874" s="3">
        <v>0</v>
      </c>
      <c r="O874" s="3">
        <v>1</v>
      </c>
      <c r="P874" s="3" t="s">
        <v>3</v>
      </c>
    </row>
    <row r="875" spans="1:28" x14ac:dyDescent="0.25">
      <c r="A875" s="3">
        <v>70</v>
      </c>
      <c r="B875" s="3">
        <v>1</v>
      </c>
      <c r="D875" s="3">
        <v>6</v>
      </c>
      <c r="E875" s="3" t="s">
        <v>747</v>
      </c>
      <c r="F875" s="3" t="s">
        <v>748</v>
      </c>
      <c r="G875" s="3">
        <v>0</v>
      </c>
      <c r="H875" s="3">
        <v>0</v>
      </c>
      <c r="I875" s="3" t="s">
        <v>3</v>
      </c>
      <c r="J875" s="3">
        <v>0</v>
      </c>
      <c r="K875" s="3">
        <v>0</v>
      </c>
      <c r="L875" s="3" t="s">
        <v>3</v>
      </c>
      <c r="M875" s="3" t="s">
        <v>3</v>
      </c>
      <c r="N875" s="3">
        <v>0</v>
      </c>
      <c r="O875" s="3">
        <v>0</v>
      </c>
      <c r="P875" s="3" t="s">
        <v>3</v>
      </c>
    </row>
    <row r="876" spans="1:28" x14ac:dyDescent="0.25">
      <c r="A876" s="3">
        <v>70</v>
      </c>
      <c r="B876" s="3">
        <v>1</v>
      </c>
      <c r="D876" s="3">
        <v>7</v>
      </c>
      <c r="E876" s="3" t="s">
        <v>749</v>
      </c>
      <c r="F876" s="3" t="s">
        <v>750</v>
      </c>
      <c r="G876" s="3">
        <v>0</v>
      </c>
      <c r="H876" s="3">
        <v>0</v>
      </c>
      <c r="I876" s="3" t="s">
        <v>3</v>
      </c>
      <c r="J876" s="3">
        <v>0</v>
      </c>
      <c r="K876" s="3">
        <v>0</v>
      </c>
      <c r="L876" s="3" t="s">
        <v>3</v>
      </c>
      <c r="M876" s="3" t="s">
        <v>3</v>
      </c>
      <c r="N876" s="3">
        <v>0</v>
      </c>
      <c r="O876" s="3">
        <v>0</v>
      </c>
      <c r="P876" s="3" t="s">
        <v>3</v>
      </c>
    </row>
    <row r="878" spans="1:28" x14ac:dyDescent="0.25">
      <c r="A878" s="3">
        <v>-1</v>
      </c>
    </row>
    <row r="880" spans="1:28" ht="13" x14ac:dyDescent="0.3">
      <c r="A880" s="12">
        <v>75</v>
      </c>
      <c r="B880" s="12" t="s">
        <v>751</v>
      </c>
      <c r="C880" s="12">
        <v>2000</v>
      </c>
      <c r="D880" s="12">
        <v>0</v>
      </c>
      <c r="E880" s="12">
        <v>1</v>
      </c>
      <c r="F880" s="12">
        <v>0</v>
      </c>
      <c r="G880" s="12">
        <v>0</v>
      </c>
      <c r="H880" s="12">
        <v>1</v>
      </c>
      <c r="I880" s="12">
        <v>1</v>
      </c>
      <c r="J880" s="12">
        <v>3</v>
      </c>
      <c r="K880" s="12">
        <v>0</v>
      </c>
      <c r="L880" s="12">
        <v>0</v>
      </c>
      <c r="M880" s="12">
        <v>0</v>
      </c>
      <c r="N880" s="12">
        <v>55944368</v>
      </c>
      <c r="O880" s="12">
        <v>1</v>
      </c>
    </row>
    <row r="881" spans="1:50" x14ac:dyDescent="0.25">
      <c r="A881" s="14">
        <v>1</v>
      </c>
      <c r="B881" s="14" t="s">
        <v>752</v>
      </c>
      <c r="C881" s="14" t="s">
        <v>753</v>
      </c>
      <c r="D881" s="14">
        <v>2000</v>
      </c>
      <c r="E881" s="14">
        <v>1</v>
      </c>
      <c r="F881" s="14">
        <v>1</v>
      </c>
      <c r="G881" s="14">
        <v>1</v>
      </c>
      <c r="H881" s="14">
        <v>0</v>
      </c>
      <c r="I881" s="14">
        <v>2</v>
      </c>
      <c r="J881" s="14">
        <v>1</v>
      </c>
      <c r="K881" s="14">
        <v>1</v>
      </c>
      <c r="L881" s="14">
        <v>1</v>
      </c>
      <c r="M881" s="14">
        <v>1</v>
      </c>
      <c r="N881" s="14">
        <v>1</v>
      </c>
      <c r="O881" s="14">
        <v>1</v>
      </c>
      <c r="P881" s="14">
        <v>1</v>
      </c>
      <c r="Q881" s="14">
        <v>1</v>
      </c>
      <c r="R881" s="14" t="s">
        <v>3</v>
      </c>
      <c r="S881" s="14" t="s">
        <v>3</v>
      </c>
      <c r="T881" s="14" t="s">
        <v>3</v>
      </c>
      <c r="U881" s="14" t="s">
        <v>3</v>
      </c>
      <c r="V881" s="14" t="s">
        <v>3</v>
      </c>
      <c r="W881" s="14" t="s">
        <v>3</v>
      </c>
      <c r="X881" s="14" t="s">
        <v>3</v>
      </c>
      <c r="Y881" s="14" t="s">
        <v>3</v>
      </c>
      <c r="Z881" s="14" t="s">
        <v>3</v>
      </c>
      <c r="AA881" s="14" t="s">
        <v>547</v>
      </c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>
        <v>55944369</v>
      </c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</row>
    <row r="882" spans="1:50" ht="13" x14ac:dyDescent="0.3">
      <c r="A882" s="12">
        <v>75</v>
      </c>
      <c r="B882" s="12" t="s">
        <v>754</v>
      </c>
      <c r="C882" s="12">
        <v>2026</v>
      </c>
      <c r="D882" s="12">
        <v>1</v>
      </c>
      <c r="E882" s="12">
        <v>0</v>
      </c>
      <c r="F882" s="12"/>
      <c r="G882" s="12">
        <v>0</v>
      </c>
      <c r="H882" s="12">
        <v>1</v>
      </c>
      <c r="I882" s="12">
        <v>1</v>
      </c>
      <c r="J882" s="12">
        <v>1</v>
      </c>
      <c r="K882" s="12">
        <v>0</v>
      </c>
      <c r="L882" s="12">
        <v>0</v>
      </c>
      <c r="M882" s="12">
        <v>1</v>
      </c>
      <c r="N882" s="12">
        <v>55944370</v>
      </c>
      <c r="O882" s="12">
        <v>2</v>
      </c>
    </row>
    <row r="883" spans="1:50" x14ac:dyDescent="0.25">
      <c r="A883" s="14">
        <v>1</v>
      </c>
      <c r="B883" s="14" t="s">
        <v>752</v>
      </c>
      <c r="C883" s="14" t="s">
        <v>753</v>
      </c>
      <c r="D883" s="14">
        <v>2026</v>
      </c>
      <c r="E883" s="14">
        <v>1</v>
      </c>
      <c r="F883" s="14">
        <v>1</v>
      </c>
      <c r="G883" s="14">
        <v>1</v>
      </c>
      <c r="H883" s="14">
        <v>0</v>
      </c>
      <c r="I883" s="14">
        <v>2</v>
      </c>
      <c r="J883" s="14">
        <v>1</v>
      </c>
      <c r="K883" s="14">
        <v>9.84</v>
      </c>
      <c r="L883" s="14">
        <v>7.57</v>
      </c>
      <c r="M883" s="14">
        <v>1</v>
      </c>
      <c r="N883" s="14">
        <v>1</v>
      </c>
      <c r="O883" s="14">
        <v>9.84</v>
      </c>
      <c r="P883" s="14">
        <v>7.57</v>
      </c>
      <c r="Q883" s="14">
        <v>1</v>
      </c>
      <c r="R883" s="14" t="s">
        <v>3</v>
      </c>
      <c r="S883" s="14" t="s">
        <v>3</v>
      </c>
      <c r="T883" s="14" t="s">
        <v>3</v>
      </c>
      <c r="U883" s="14" t="s">
        <v>3</v>
      </c>
      <c r="V883" s="14" t="s">
        <v>3</v>
      </c>
      <c r="W883" s="14" t="s">
        <v>3</v>
      </c>
      <c r="X883" s="14" t="s">
        <v>3</v>
      </c>
      <c r="Y883" s="14" t="s">
        <v>3</v>
      </c>
      <c r="Z883" s="14" t="s">
        <v>3</v>
      </c>
      <c r="AA883" s="14" t="s">
        <v>755</v>
      </c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>
        <v>55944371</v>
      </c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</row>
    <row r="884" spans="1:50" x14ac:dyDescent="0.25">
      <c r="A884" s="14">
        <v>1</v>
      </c>
      <c r="B884" s="14" t="s">
        <v>752</v>
      </c>
      <c r="C884" s="14" t="s">
        <v>756</v>
      </c>
      <c r="D884" s="14">
        <v>2026</v>
      </c>
      <c r="E884" s="14">
        <v>1</v>
      </c>
      <c r="F884" s="14">
        <v>1</v>
      </c>
      <c r="G884" s="14">
        <v>1</v>
      </c>
      <c r="H884" s="14">
        <v>0</v>
      </c>
      <c r="I884" s="14">
        <v>2</v>
      </c>
      <c r="J884" s="14">
        <v>1</v>
      </c>
      <c r="K884" s="14">
        <v>9.84</v>
      </c>
      <c r="L884" s="14">
        <v>7.57</v>
      </c>
      <c r="M884" s="14">
        <v>1</v>
      </c>
      <c r="N884" s="14">
        <v>1</v>
      </c>
      <c r="O884" s="14">
        <v>9.84</v>
      </c>
      <c r="P884" s="14">
        <v>7.57</v>
      </c>
      <c r="Q884" s="14">
        <v>1</v>
      </c>
      <c r="R884" s="14" t="s">
        <v>3</v>
      </c>
      <c r="S884" s="14" t="s">
        <v>3</v>
      </c>
      <c r="T884" s="14" t="s">
        <v>3</v>
      </c>
      <c r="U884" s="14" t="s">
        <v>3</v>
      </c>
      <c r="V884" s="14" t="s">
        <v>3</v>
      </c>
      <c r="W884" s="14" t="s">
        <v>3</v>
      </c>
      <c r="X884" s="14" t="s">
        <v>3</v>
      </c>
      <c r="Y884" s="14" t="s">
        <v>3</v>
      </c>
      <c r="Z884" s="14" t="s">
        <v>3</v>
      </c>
      <c r="AA884" s="14" t="s">
        <v>757</v>
      </c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>
        <v>55944372</v>
      </c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</row>
    <row r="888" spans="1:50" x14ac:dyDescent="0.25">
      <c r="A888" s="3">
        <v>65</v>
      </c>
      <c r="C888" s="3">
        <v>1</v>
      </c>
      <c r="D888" s="3">
        <v>0</v>
      </c>
      <c r="E888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758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52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10</v>
      </c>
      <c r="AC12" s="1" t="s">
        <v>11</v>
      </c>
      <c r="AD12" s="1" t="s">
        <v>12</v>
      </c>
      <c r="AE12" s="1" t="s">
        <v>13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14</v>
      </c>
      <c r="BI12" s="1" t="s">
        <v>15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16</v>
      </c>
      <c r="CA12" s="1" t="s">
        <v>17</v>
      </c>
      <c r="CB12" s="1" t="s">
        <v>17</v>
      </c>
      <c r="CC12" s="1" t="s">
        <v>17</v>
      </c>
      <c r="CD12" s="1" t="s">
        <v>17</v>
      </c>
      <c r="CE12" s="1" t="s">
        <v>18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19</v>
      </c>
      <c r="CR12" s="1" t="s">
        <v>20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55944368</v>
      </c>
      <c r="E14" s="1">
        <v>55944370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21</v>
      </c>
      <c r="E16" s="8">
        <f>ROUND((Source!F822)/1000,2)</f>
        <v>2.93</v>
      </c>
      <c r="F16" s="8">
        <f>ROUND((Source!F823)/1000,2)</f>
        <v>224.94</v>
      </c>
      <c r="G16" s="8">
        <f>ROUND((Source!F814)/1000,2)</f>
        <v>3707.47</v>
      </c>
      <c r="H16" s="8">
        <f>ROUND((Source!F824)/1000+(Source!F825)/1000,2)</f>
        <v>0</v>
      </c>
      <c r="I16" s="8">
        <f>E16+F16+G16+H16</f>
        <v>3935.3399999999997</v>
      </c>
      <c r="J16" s="8">
        <f>ROUND((Source!F820+Source!F819)/1000,2)</f>
        <v>33.07</v>
      </c>
      <c r="K16" s="8">
        <v>7738.05</v>
      </c>
      <c r="L16" s="8">
        <v>0</v>
      </c>
      <c r="M16" s="8">
        <v>0</v>
      </c>
      <c r="N16" s="8">
        <f>I16+L16+M16</f>
        <v>3935.3399999999997</v>
      </c>
      <c r="T16" s="9">
        <f>ROUND((Source!P822)/1000,2)</f>
        <v>164.93</v>
      </c>
      <c r="U16" s="9">
        <f>ROUND((Source!P823)/1000,2)</f>
        <v>5557.6</v>
      </c>
      <c r="V16" s="9">
        <f>ROUND((Source!P814)/1000,2)</f>
        <v>28065.42</v>
      </c>
      <c r="W16" s="9">
        <f>ROUND((Source!P824)/1000+(Source!P825)/1000,2)</f>
        <v>0</v>
      </c>
      <c r="X16" s="9">
        <f>T16+U16+V16+W16</f>
        <v>33787.949999999997</v>
      </c>
      <c r="Y16" s="9">
        <f>ROUND((Source!P820+Source!P819)/1000,2)</f>
        <v>1863.43</v>
      </c>
      <c r="Z16" s="9">
        <v>60312.2</v>
      </c>
      <c r="AA16" s="9">
        <v>0</v>
      </c>
      <c r="AB16" s="9">
        <v>0</v>
      </c>
      <c r="AC16" s="9">
        <f>X16+AA16+AB16</f>
        <v>33787.949999999997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3887861.54</v>
      </c>
      <c r="AU16" s="8">
        <v>3850190.2</v>
      </c>
      <c r="AV16" s="8">
        <v>0</v>
      </c>
      <c r="AW16" s="8">
        <v>3707469.02</v>
      </c>
      <c r="AX16" s="8">
        <v>0</v>
      </c>
      <c r="AY16" s="8">
        <v>5352.17</v>
      </c>
      <c r="AZ16" s="8">
        <v>749.69</v>
      </c>
      <c r="BA16" s="8">
        <v>32319.17</v>
      </c>
      <c r="BB16" s="8">
        <v>2926.94</v>
      </c>
      <c r="BC16" s="8">
        <v>224941.05</v>
      </c>
      <c r="BD16" s="8">
        <v>0</v>
      </c>
      <c r="BE16" s="8">
        <v>0</v>
      </c>
      <c r="BF16" s="8">
        <v>2619.8285447520002</v>
      </c>
      <c r="BG16" s="8">
        <v>0</v>
      </c>
      <c r="BH16" s="8">
        <v>0</v>
      </c>
      <c r="BI16" s="8">
        <v>31211.58</v>
      </c>
      <c r="BJ16" s="8">
        <v>16263.89</v>
      </c>
      <c r="BK16" s="8">
        <v>3935337.01</v>
      </c>
      <c r="BR16" s="9">
        <v>31112721.710000001</v>
      </c>
      <c r="BS16" s="9">
        <v>29199478.300000001</v>
      </c>
      <c r="BT16" s="9">
        <v>0</v>
      </c>
      <c r="BU16" s="9">
        <v>28065424.52</v>
      </c>
      <c r="BV16" s="9">
        <v>0</v>
      </c>
      <c r="BW16" s="9">
        <v>92058.19</v>
      </c>
      <c r="BX16" s="9">
        <v>42245.05</v>
      </c>
      <c r="BY16" s="9">
        <v>1821185.22</v>
      </c>
      <c r="BZ16" s="9">
        <v>164932.93</v>
      </c>
      <c r="CA16" s="9">
        <v>5557602.3300000001</v>
      </c>
      <c r="CB16" s="9">
        <v>0</v>
      </c>
      <c r="CC16" s="9">
        <v>0</v>
      </c>
      <c r="CD16" s="9">
        <v>2619.8285447520002</v>
      </c>
      <c r="CE16" s="9">
        <v>0</v>
      </c>
      <c r="CF16" s="9">
        <v>0</v>
      </c>
      <c r="CG16" s="9">
        <v>1758770.16</v>
      </c>
      <c r="CH16" s="9">
        <v>916467.91</v>
      </c>
      <c r="CI16" s="9">
        <v>33787959.780000001</v>
      </c>
    </row>
    <row r="18" spans="1:29" x14ac:dyDescent="0.25">
      <c r="A18">
        <v>51</v>
      </c>
      <c r="E18">
        <v>2.93</v>
      </c>
      <c r="F18">
        <v>224.94</v>
      </c>
      <c r="G18">
        <v>3707.47</v>
      </c>
      <c r="H18">
        <v>0</v>
      </c>
      <c r="I18">
        <v>3935.34</v>
      </c>
      <c r="J18">
        <v>33.07</v>
      </c>
      <c r="K18">
        <v>7738.05</v>
      </c>
      <c r="L18">
        <v>0</v>
      </c>
      <c r="M18">
        <v>0</v>
      </c>
      <c r="N18">
        <v>3935.34</v>
      </c>
      <c r="T18">
        <v>164.93</v>
      </c>
      <c r="U18">
        <v>5557.6</v>
      </c>
      <c r="V18">
        <v>28065.42</v>
      </c>
      <c r="W18">
        <v>0</v>
      </c>
      <c r="X18">
        <v>33787.949999999997</v>
      </c>
      <c r="Y18">
        <v>1863.43</v>
      </c>
      <c r="Z18">
        <v>60312.2</v>
      </c>
      <c r="AA18">
        <v>0</v>
      </c>
      <c r="AB18">
        <v>0</v>
      </c>
      <c r="AC18">
        <v>33787.949999999997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3887861.54</v>
      </c>
      <c r="G20" s="5" t="s">
        <v>151</v>
      </c>
      <c r="H20" s="5" t="s">
        <v>152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31112721.710000001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3850190.2</v>
      </c>
      <c r="G21" s="5" t="s">
        <v>153</v>
      </c>
      <c r="H21" s="5" t="s">
        <v>154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29199478.300000001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155</v>
      </c>
      <c r="H22" s="5" t="s">
        <v>156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3850190.2</v>
      </c>
      <c r="G23" s="5" t="s">
        <v>157</v>
      </c>
      <c r="H23" s="5" t="s">
        <v>158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29199478.300000001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142721.18</v>
      </c>
      <c r="G24" s="5" t="s">
        <v>159</v>
      </c>
      <c r="H24" s="5" t="s">
        <v>160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1134053.78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161</v>
      </c>
      <c r="H25" s="5" t="s">
        <v>162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142721.18</v>
      </c>
      <c r="G26" s="5" t="s">
        <v>163</v>
      </c>
      <c r="H26" s="5" t="s">
        <v>164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1134053.78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3707469.02</v>
      </c>
      <c r="G27" s="5" t="s">
        <v>165</v>
      </c>
      <c r="H27" s="5" t="s">
        <v>166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28065424.52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167</v>
      </c>
      <c r="H28" s="5" t="s">
        <v>168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3707469.02</v>
      </c>
      <c r="G29" s="5" t="s">
        <v>169</v>
      </c>
      <c r="H29" s="5" t="s">
        <v>170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28065424.52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5352.17</v>
      </c>
      <c r="G30" s="5" t="s">
        <v>171</v>
      </c>
      <c r="H30" s="5" t="s">
        <v>172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92058.19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173</v>
      </c>
      <c r="H31" s="5" t="s">
        <v>174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749.69</v>
      </c>
      <c r="G32" s="5" t="s">
        <v>175</v>
      </c>
      <c r="H32" s="5" t="s">
        <v>176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42245.05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32319.17</v>
      </c>
      <c r="G33" s="5" t="s">
        <v>177</v>
      </c>
      <c r="H33" s="5" t="s">
        <v>178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1821185.22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179</v>
      </c>
      <c r="H34" s="5" t="s">
        <v>180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2926.94</v>
      </c>
      <c r="G35" s="5" t="s">
        <v>181</v>
      </c>
      <c r="H35" s="5" t="s">
        <v>182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164932.93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224941.05</v>
      </c>
      <c r="G36" s="5" t="s">
        <v>183</v>
      </c>
      <c r="H36" s="5" t="s">
        <v>184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5557602.3300000001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185</v>
      </c>
      <c r="H37" s="5" t="s">
        <v>186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187</v>
      </c>
      <c r="H38" s="5" t="s">
        <v>188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189</v>
      </c>
      <c r="H39" s="5" t="s">
        <v>190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2619.8285447520002</v>
      </c>
      <c r="G40" s="5" t="s">
        <v>191</v>
      </c>
      <c r="H40" s="5" t="s">
        <v>192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2619.8285447520002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193</v>
      </c>
      <c r="H41" s="5" t="s">
        <v>194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195</v>
      </c>
      <c r="H42" s="5" t="s">
        <v>196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197</v>
      </c>
      <c r="H43" s="5" t="s">
        <v>198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31211.58</v>
      </c>
      <c r="G44" s="5" t="s">
        <v>199</v>
      </c>
      <c r="H44" s="5" t="s">
        <v>200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1758770.16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16263.89</v>
      </c>
      <c r="G45" s="5" t="s">
        <v>201</v>
      </c>
      <c r="H45" s="5" t="s">
        <v>202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916467.91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3935337.01</v>
      </c>
      <c r="G46" s="5" t="s">
        <v>203</v>
      </c>
      <c r="H46" s="5" t="s">
        <v>204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33787959.780000001</v>
      </c>
    </row>
    <row r="47" spans="1:16" ht="13" x14ac:dyDescent="0.3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3935337.01</v>
      </c>
      <c r="G47" s="5" t="s">
        <v>733</v>
      </c>
      <c r="H47" s="5" t="s">
        <v>733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33787959.780000001</v>
      </c>
    </row>
    <row r="49" spans="1:50" x14ac:dyDescent="0.25">
      <c r="A49">
        <v>-1</v>
      </c>
    </row>
    <row r="52" spans="1:50" ht="13" x14ac:dyDescent="0.3">
      <c r="A52" s="4">
        <v>75</v>
      </c>
      <c r="B52" s="4" t="s">
        <v>751</v>
      </c>
      <c r="C52" s="4">
        <v>2000</v>
      </c>
      <c r="D52" s="4">
        <v>0</v>
      </c>
      <c r="E52" s="4">
        <v>1</v>
      </c>
      <c r="F52" s="4">
        <v>0</v>
      </c>
      <c r="G52" s="4">
        <v>0</v>
      </c>
      <c r="H52" s="4">
        <v>1</v>
      </c>
      <c r="I52" s="4">
        <v>1</v>
      </c>
      <c r="J52" s="4">
        <v>3</v>
      </c>
      <c r="K52" s="4">
        <v>0</v>
      </c>
      <c r="L52" s="4">
        <v>0</v>
      </c>
      <c r="M52" s="4">
        <v>0</v>
      </c>
      <c r="N52" s="4">
        <v>55944368</v>
      </c>
      <c r="O52" s="4">
        <v>1</v>
      </c>
    </row>
    <row r="53" spans="1:50" x14ac:dyDescent="0.25">
      <c r="A53" s="6">
        <v>1</v>
      </c>
      <c r="B53" s="6" t="s">
        <v>752</v>
      </c>
      <c r="C53" s="6" t="s">
        <v>753</v>
      </c>
      <c r="D53" s="6">
        <v>2000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547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55944369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754</v>
      </c>
      <c r="C54" s="4">
        <v>2026</v>
      </c>
      <c r="D54" s="4">
        <v>1</v>
      </c>
      <c r="E54" s="4">
        <v>0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55944370</v>
      </c>
      <c r="O54" s="4">
        <v>2</v>
      </c>
    </row>
    <row r="55" spans="1:50" x14ac:dyDescent="0.25">
      <c r="A55" s="6">
        <v>1</v>
      </c>
      <c r="B55" s="6" t="s">
        <v>752</v>
      </c>
      <c r="C55" s="6" t="s">
        <v>753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755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55944371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>
        <v>1</v>
      </c>
      <c r="B56" s="6" t="s">
        <v>752</v>
      </c>
      <c r="C56" s="6" t="s">
        <v>756</v>
      </c>
      <c r="D56" s="6">
        <v>2026</v>
      </c>
      <c r="E56" s="6">
        <v>1</v>
      </c>
      <c r="F56" s="6">
        <v>1</v>
      </c>
      <c r="G56" s="6">
        <v>1</v>
      </c>
      <c r="H56" s="6">
        <v>0</v>
      </c>
      <c r="I56" s="6">
        <v>2</v>
      </c>
      <c r="J56" s="6">
        <v>1</v>
      </c>
      <c r="K56" s="6">
        <v>9.84</v>
      </c>
      <c r="L56" s="6">
        <v>7.57</v>
      </c>
      <c r="M56" s="6">
        <v>1</v>
      </c>
      <c r="N56" s="6">
        <v>1</v>
      </c>
      <c r="O56" s="6">
        <v>9.84</v>
      </c>
      <c r="P56" s="6">
        <v>7.57</v>
      </c>
      <c r="Q56" s="6">
        <v>1</v>
      </c>
      <c r="R56" s="6" t="s">
        <v>3</v>
      </c>
      <c r="S56" s="6" t="s">
        <v>3</v>
      </c>
      <c r="T56" s="6" t="s">
        <v>3</v>
      </c>
      <c r="U56" s="6" t="s">
        <v>3</v>
      </c>
      <c r="V56" s="6" t="s">
        <v>3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757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55944372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9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55944368</v>
      </c>
      <c r="C1">
        <v>55985403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759</v>
      </c>
      <c r="J1" t="s">
        <v>3</v>
      </c>
      <c r="K1" t="s">
        <v>760</v>
      </c>
      <c r="L1">
        <v>1191</v>
      </c>
      <c r="N1">
        <v>1013</v>
      </c>
      <c r="O1" t="s">
        <v>761</v>
      </c>
      <c r="P1" t="s">
        <v>761</v>
      </c>
      <c r="Q1">
        <v>1</v>
      </c>
      <c r="W1">
        <v>0</v>
      </c>
      <c r="X1">
        <v>476480486</v>
      </c>
      <c r="Y1">
        <f t="shared" ref="Y1:Y9" si="0">((AT1*1.2)*0.3)</f>
        <v>0.18720000000000001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0.52</v>
      </c>
      <c r="AU1" t="s">
        <v>30</v>
      </c>
      <c r="AV1">
        <v>1</v>
      </c>
      <c r="AW1">
        <v>2</v>
      </c>
      <c r="AX1">
        <v>55985405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21.153600000000001</v>
      </c>
      <c r="CW1">
        <v>0</v>
      </c>
      <c r="CX1">
        <f>ROUND(Y1*Source!I28,9)</f>
        <v>21.153600000000001</v>
      </c>
      <c r="CY1">
        <f t="shared" ref="CY1:CY7" si="1">AD1</f>
        <v>0</v>
      </c>
      <c r="CZ1">
        <f t="shared" ref="CZ1:CZ7" si="2">AH1</f>
        <v>0</v>
      </c>
      <c r="DA1">
        <f t="shared" ref="DA1:DA7" si="3">AL1</f>
        <v>1</v>
      </c>
      <c r="DB1">
        <f t="shared" ref="DB1:DB9" si="4">ROUND(((ROUND(AT1*CZ1,2)*1.2)*0.3),6)</f>
        <v>0</v>
      </c>
      <c r="DC1">
        <f t="shared" ref="DC1:DC9" si="5">ROUND(((ROUND(AT1*AG1,2)*1.2)*0.3),6)</f>
        <v>0</v>
      </c>
      <c r="DD1" t="s">
        <v>3</v>
      </c>
      <c r="DE1" t="s">
        <v>3</v>
      </c>
      <c r="DF1">
        <f t="shared" ref="DF1:DF18" si="6">ROUND(ROUND(AE1,2)*CX1,2)</f>
        <v>0</v>
      </c>
      <c r="DG1">
        <f t="shared" ref="DG1:DG16" si="7">ROUND(ROUND(AF1,2)*CX1,2)</f>
        <v>0</v>
      </c>
      <c r="DH1">
        <f t="shared" ref="DH1:DH17" si="8">ROUND(ROUND(AG1,2)*CX1,2)</f>
        <v>0</v>
      </c>
      <c r="DI1">
        <f t="shared" ref="DI1:DI64" si="9">ROUND(ROUND(AH1,2)*CX1,2)</f>
        <v>0</v>
      </c>
      <c r="DJ1">
        <f t="shared" ref="DJ1:DJ7" si="10"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ROW(Source!A29)</f>
        <v>29</v>
      </c>
      <c r="B2">
        <v>55944370</v>
      </c>
      <c r="C2">
        <v>55985403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759</v>
      </c>
      <c r="J2" t="s">
        <v>3</v>
      </c>
      <c r="K2" t="s">
        <v>760</v>
      </c>
      <c r="L2">
        <v>1191</v>
      </c>
      <c r="N2">
        <v>1013</v>
      </c>
      <c r="O2" t="s">
        <v>761</v>
      </c>
      <c r="P2" t="s">
        <v>761</v>
      </c>
      <c r="Q2">
        <v>1</v>
      </c>
      <c r="W2">
        <v>0</v>
      </c>
      <c r="X2">
        <v>476480486</v>
      </c>
      <c r="Y2">
        <f t="shared" si="0"/>
        <v>0.18720000000000001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0.52</v>
      </c>
      <c r="AU2" t="s">
        <v>30</v>
      </c>
      <c r="AV2">
        <v>1</v>
      </c>
      <c r="AW2">
        <v>2</v>
      </c>
      <c r="AX2">
        <v>55985405</v>
      </c>
      <c r="AY2">
        <v>1</v>
      </c>
      <c r="AZ2">
        <v>0</v>
      </c>
      <c r="BA2">
        <v>4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21.153600000000001</v>
      </c>
      <c r="CW2">
        <v>0</v>
      </c>
      <c r="CX2">
        <f>ROUND(Y2*Source!I29,9)</f>
        <v>21.153600000000001</v>
      </c>
      <c r="CY2">
        <f t="shared" si="1"/>
        <v>0</v>
      </c>
      <c r="CZ2">
        <f t="shared" si="2"/>
        <v>0</v>
      </c>
      <c r="DA2">
        <f t="shared" si="3"/>
        <v>1</v>
      </c>
      <c r="DB2">
        <f t="shared" si="4"/>
        <v>0</v>
      </c>
      <c r="DC2">
        <f t="shared" si="5"/>
        <v>0</v>
      </c>
      <c r="DD2" t="s">
        <v>3</v>
      </c>
      <c r="DE2" t="s">
        <v>3</v>
      </c>
      <c r="DF2">
        <f t="shared" si="6"/>
        <v>0</v>
      </c>
      <c r="DG2">
        <f t="shared" si="7"/>
        <v>0</v>
      </c>
      <c r="DH2">
        <f t="shared" si="8"/>
        <v>0</v>
      </c>
      <c r="DI2">
        <f t="shared" si="9"/>
        <v>0</v>
      </c>
      <c r="DJ2">
        <f t="shared" si="10"/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ROW(Source!A30)</f>
        <v>30</v>
      </c>
      <c r="B3">
        <v>55944368</v>
      </c>
      <c r="C3">
        <v>55985408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759</v>
      </c>
      <c r="J3" t="s">
        <v>3</v>
      </c>
      <c r="K3" t="s">
        <v>760</v>
      </c>
      <c r="L3">
        <v>1191</v>
      </c>
      <c r="N3">
        <v>1013</v>
      </c>
      <c r="O3" t="s">
        <v>761</v>
      </c>
      <c r="P3" t="s">
        <v>761</v>
      </c>
      <c r="Q3">
        <v>1</v>
      </c>
      <c r="W3">
        <v>0</v>
      </c>
      <c r="X3">
        <v>476480486</v>
      </c>
      <c r="Y3">
        <f t="shared" si="0"/>
        <v>0.18720000000000001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0.52</v>
      </c>
      <c r="AU3" t="s">
        <v>30</v>
      </c>
      <c r="AV3">
        <v>1</v>
      </c>
      <c r="AW3">
        <v>2</v>
      </c>
      <c r="AX3">
        <v>55985410</v>
      </c>
      <c r="AY3">
        <v>1</v>
      </c>
      <c r="AZ3">
        <v>0</v>
      </c>
      <c r="BA3">
        <v>7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2.6208</v>
      </c>
      <c r="CW3">
        <v>0</v>
      </c>
      <c r="CX3">
        <f>ROUND(Y3*Source!I30,9)</f>
        <v>2.6208</v>
      </c>
      <c r="CY3">
        <f t="shared" si="1"/>
        <v>0</v>
      </c>
      <c r="CZ3">
        <f t="shared" si="2"/>
        <v>0</v>
      </c>
      <c r="DA3">
        <f t="shared" si="3"/>
        <v>1</v>
      </c>
      <c r="DB3">
        <f t="shared" si="4"/>
        <v>0</v>
      </c>
      <c r="DC3">
        <f t="shared" si="5"/>
        <v>0</v>
      </c>
      <c r="DD3" t="s">
        <v>3</v>
      </c>
      <c r="DE3" t="s">
        <v>3</v>
      </c>
      <c r="DF3">
        <f t="shared" si="6"/>
        <v>0</v>
      </c>
      <c r="DG3">
        <f t="shared" si="7"/>
        <v>0</v>
      </c>
      <c r="DH3">
        <f t="shared" si="8"/>
        <v>0</v>
      </c>
      <c r="DI3">
        <f t="shared" si="9"/>
        <v>0</v>
      </c>
      <c r="DJ3">
        <f t="shared" si="10"/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ROW(Source!A31)</f>
        <v>31</v>
      </c>
      <c r="B4">
        <v>55944370</v>
      </c>
      <c r="C4">
        <v>55985408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759</v>
      </c>
      <c r="J4" t="s">
        <v>3</v>
      </c>
      <c r="K4" t="s">
        <v>760</v>
      </c>
      <c r="L4">
        <v>1191</v>
      </c>
      <c r="N4">
        <v>1013</v>
      </c>
      <c r="O4" t="s">
        <v>761</v>
      </c>
      <c r="P4" t="s">
        <v>761</v>
      </c>
      <c r="Q4">
        <v>1</v>
      </c>
      <c r="W4">
        <v>0</v>
      </c>
      <c r="X4">
        <v>476480486</v>
      </c>
      <c r="Y4">
        <f t="shared" si="0"/>
        <v>0.18720000000000001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0.52</v>
      </c>
      <c r="AU4" t="s">
        <v>30</v>
      </c>
      <c r="AV4">
        <v>1</v>
      </c>
      <c r="AW4">
        <v>2</v>
      </c>
      <c r="AX4">
        <v>55985410</v>
      </c>
      <c r="AY4">
        <v>1</v>
      </c>
      <c r="AZ4">
        <v>0</v>
      </c>
      <c r="BA4">
        <v>10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ROUND(AT4*Source!I31*AH4*AL4,2)</f>
        <v>0</v>
      </c>
      <c r="CV4">
        <f>ROUND(Y4*Source!I31,9)</f>
        <v>2.6208</v>
      </c>
      <c r="CW4">
        <v>0</v>
      </c>
      <c r="CX4">
        <f>ROUND(Y4*Source!I31,9)</f>
        <v>2.6208</v>
      </c>
      <c r="CY4">
        <f t="shared" si="1"/>
        <v>0</v>
      </c>
      <c r="CZ4">
        <f t="shared" si="2"/>
        <v>0</v>
      </c>
      <c r="DA4">
        <f t="shared" si="3"/>
        <v>1</v>
      </c>
      <c r="DB4">
        <f t="shared" si="4"/>
        <v>0</v>
      </c>
      <c r="DC4">
        <f t="shared" si="5"/>
        <v>0</v>
      </c>
      <c r="DD4" t="s">
        <v>3</v>
      </c>
      <c r="DE4" t="s">
        <v>3</v>
      </c>
      <c r="DF4">
        <f t="shared" si="6"/>
        <v>0</v>
      </c>
      <c r="DG4">
        <f t="shared" si="7"/>
        <v>0</v>
      </c>
      <c r="DH4">
        <f t="shared" si="8"/>
        <v>0</v>
      </c>
      <c r="DI4">
        <f t="shared" si="9"/>
        <v>0</v>
      </c>
      <c r="DJ4">
        <f t="shared" si="10"/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ROW(Source!A32)</f>
        <v>32</v>
      </c>
      <c r="B5">
        <v>55944368</v>
      </c>
      <c r="C5">
        <v>55985413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759</v>
      </c>
      <c r="J5" t="s">
        <v>3</v>
      </c>
      <c r="K5" t="s">
        <v>760</v>
      </c>
      <c r="L5">
        <v>1191</v>
      </c>
      <c r="N5">
        <v>1013</v>
      </c>
      <c r="O5" t="s">
        <v>761</v>
      </c>
      <c r="P5" t="s">
        <v>761</v>
      </c>
      <c r="Q5">
        <v>1</v>
      </c>
      <c r="W5">
        <v>0</v>
      </c>
      <c r="X5">
        <v>476480486</v>
      </c>
      <c r="Y5">
        <f t="shared" si="0"/>
        <v>0.18720000000000001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0.52</v>
      </c>
      <c r="AU5" t="s">
        <v>30</v>
      </c>
      <c r="AV5">
        <v>1</v>
      </c>
      <c r="AW5">
        <v>2</v>
      </c>
      <c r="AX5">
        <v>55985415</v>
      </c>
      <c r="AY5">
        <v>1</v>
      </c>
      <c r="AZ5">
        <v>0</v>
      </c>
      <c r="BA5">
        <v>13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ROUND(AT5*Source!I32*AH5*AL5,2)</f>
        <v>0</v>
      </c>
      <c r="CV5">
        <f>ROUND(Y5*Source!I32,9)</f>
        <v>12.167999999999999</v>
      </c>
      <c r="CW5">
        <v>0</v>
      </c>
      <c r="CX5">
        <f>ROUND(Y5*Source!I32,9)</f>
        <v>12.167999999999999</v>
      </c>
      <c r="CY5">
        <f t="shared" si="1"/>
        <v>0</v>
      </c>
      <c r="CZ5">
        <f t="shared" si="2"/>
        <v>0</v>
      </c>
      <c r="DA5">
        <f t="shared" si="3"/>
        <v>1</v>
      </c>
      <c r="DB5">
        <f t="shared" si="4"/>
        <v>0</v>
      </c>
      <c r="DC5">
        <f t="shared" si="5"/>
        <v>0</v>
      </c>
      <c r="DD5" t="s">
        <v>3</v>
      </c>
      <c r="DE5" t="s">
        <v>3</v>
      </c>
      <c r="DF5">
        <f t="shared" si="6"/>
        <v>0</v>
      </c>
      <c r="DG5">
        <f t="shared" si="7"/>
        <v>0</v>
      </c>
      <c r="DH5">
        <f t="shared" si="8"/>
        <v>0</v>
      </c>
      <c r="DI5">
        <f t="shared" si="9"/>
        <v>0</v>
      </c>
      <c r="DJ5">
        <f t="shared" si="10"/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ROW(Source!A33)</f>
        <v>33</v>
      </c>
      <c r="B6">
        <v>55944370</v>
      </c>
      <c r="C6">
        <v>55985413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759</v>
      </c>
      <c r="J6" t="s">
        <v>3</v>
      </c>
      <c r="K6" t="s">
        <v>760</v>
      </c>
      <c r="L6">
        <v>1191</v>
      </c>
      <c r="N6">
        <v>1013</v>
      </c>
      <c r="O6" t="s">
        <v>761</v>
      </c>
      <c r="P6" t="s">
        <v>761</v>
      </c>
      <c r="Q6">
        <v>1</v>
      </c>
      <c r="W6">
        <v>0</v>
      </c>
      <c r="X6">
        <v>476480486</v>
      </c>
      <c r="Y6">
        <f t="shared" si="0"/>
        <v>0.18720000000000001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0.52</v>
      </c>
      <c r="AU6" t="s">
        <v>30</v>
      </c>
      <c r="AV6">
        <v>1</v>
      </c>
      <c r="AW6">
        <v>2</v>
      </c>
      <c r="AX6">
        <v>55985415</v>
      </c>
      <c r="AY6">
        <v>1</v>
      </c>
      <c r="AZ6">
        <v>0</v>
      </c>
      <c r="BA6">
        <v>16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ROUND(AT6*Source!I33*AH6*AL6,2)</f>
        <v>0</v>
      </c>
      <c r="CV6">
        <f>ROUND(Y6*Source!I33,9)</f>
        <v>12.167999999999999</v>
      </c>
      <c r="CW6">
        <v>0</v>
      </c>
      <c r="CX6">
        <f>ROUND(Y6*Source!I33,9)</f>
        <v>12.167999999999999</v>
      </c>
      <c r="CY6">
        <f t="shared" si="1"/>
        <v>0</v>
      </c>
      <c r="CZ6">
        <f t="shared" si="2"/>
        <v>0</v>
      </c>
      <c r="DA6">
        <f t="shared" si="3"/>
        <v>1</v>
      </c>
      <c r="DB6">
        <f t="shared" si="4"/>
        <v>0</v>
      </c>
      <c r="DC6">
        <f t="shared" si="5"/>
        <v>0</v>
      </c>
      <c r="DD6" t="s">
        <v>3</v>
      </c>
      <c r="DE6" t="s">
        <v>3</v>
      </c>
      <c r="DF6">
        <f t="shared" si="6"/>
        <v>0</v>
      </c>
      <c r="DG6">
        <f t="shared" si="7"/>
        <v>0</v>
      </c>
      <c r="DH6">
        <f t="shared" si="8"/>
        <v>0</v>
      </c>
      <c r="DI6">
        <f t="shared" si="9"/>
        <v>0</v>
      </c>
      <c r="DJ6">
        <f t="shared" si="10"/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ROW(Source!A34)</f>
        <v>34</v>
      </c>
      <c r="B7">
        <v>55944368</v>
      </c>
      <c r="C7">
        <v>55985418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759</v>
      </c>
      <c r="J7" t="s">
        <v>3</v>
      </c>
      <c r="K7" t="s">
        <v>760</v>
      </c>
      <c r="L7">
        <v>1191</v>
      </c>
      <c r="N7">
        <v>1013</v>
      </c>
      <c r="O7" t="s">
        <v>761</v>
      </c>
      <c r="P7" t="s">
        <v>761</v>
      </c>
      <c r="Q7">
        <v>1</v>
      </c>
      <c r="W7">
        <v>0</v>
      </c>
      <c r="X7">
        <v>476480486</v>
      </c>
      <c r="Y7">
        <f t="shared" si="0"/>
        <v>3.7080000000000002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10.3</v>
      </c>
      <c r="AU7" t="s">
        <v>30</v>
      </c>
      <c r="AV7">
        <v>1</v>
      </c>
      <c r="AW7">
        <v>2</v>
      </c>
      <c r="AX7">
        <v>55985428</v>
      </c>
      <c r="AY7">
        <v>1</v>
      </c>
      <c r="AZ7">
        <v>0</v>
      </c>
      <c r="BA7">
        <v>19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ROUND(AT7*Source!I34*AH7*AL7,2)</f>
        <v>0</v>
      </c>
      <c r="CV7">
        <f>ROUND(Y7*Source!I34,9)</f>
        <v>11.124000000000001</v>
      </c>
      <c r="CW7">
        <v>0</v>
      </c>
      <c r="CX7">
        <f>ROUND(Y7*Source!I34,9)</f>
        <v>11.124000000000001</v>
      </c>
      <c r="CY7">
        <f t="shared" si="1"/>
        <v>0</v>
      </c>
      <c r="CZ7">
        <f t="shared" si="2"/>
        <v>0</v>
      </c>
      <c r="DA7">
        <f t="shared" si="3"/>
        <v>1</v>
      </c>
      <c r="DB7">
        <f t="shared" si="4"/>
        <v>0</v>
      </c>
      <c r="DC7">
        <f t="shared" si="5"/>
        <v>0</v>
      </c>
      <c r="DD7" t="s">
        <v>3</v>
      </c>
      <c r="DE7" t="s">
        <v>3</v>
      </c>
      <c r="DF7">
        <f t="shared" si="6"/>
        <v>0</v>
      </c>
      <c r="DG7">
        <f t="shared" si="7"/>
        <v>0</v>
      </c>
      <c r="DH7">
        <f t="shared" si="8"/>
        <v>0</v>
      </c>
      <c r="DI7">
        <f t="shared" si="9"/>
        <v>0</v>
      </c>
      <c r="DJ7">
        <f t="shared" si="10"/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ROW(Source!A34)</f>
        <v>34</v>
      </c>
      <c r="B8">
        <v>55944368</v>
      </c>
      <c r="C8">
        <v>55985418</v>
      </c>
      <c r="D8">
        <v>55489910</v>
      </c>
      <c r="E8">
        <v>1</v>
      </c>
      <c r="F8">
        <v>1</v>
      </c>
      <c r="G8">
        <v>1081</v>
      </c>
      <c r="H8">
        <v>2</v>
      </c>
      <c r="I8" t="s">
        <v>762</v>
      </c>
      <c r="J8" t="s">
        <v>763</v>
      </c>
      <c r="K8" t="s">
        <v>764</v>
      </c>
      <c r="L8">
        <v>1368</v>
      </c>
      <c r="N8">
        <v>1011</v>
      </c>
      <c r="O8" t="s">
        <v>765</v>
      </c>
      <c r="P8" t="s">
        <v>765</v>
      </c>
      <c r="Q8">
        <v>1</v>
      </c>
      <c r="W8">
        <v>0</v>
      </c>
      <c r="X8">
        <v>1498588441</v>
      </c>
      <c r="Y8">
        <f t="shared" si="0"/>
        <v>0.27719999999999995</v>
      </c>
      <c r="AA8">
        <v>0</v>
      </c>
      <c r="AB8">
        <v>7.44</v>
      </c>
      <c r="AC8">
        <v>0</v>
      </c>
      <c r="AD8">
        <v>0</v>
      </c>
      <c r="AE8">
        <v>0</v>
      </c>
      <c r="AF8">
        <v>7.11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0.77</v>
      </c>
      <c r="AU8" t="s">
        <v>30</v>
      </c>
      <c r="AV8">
        <v>0</v>
      </c>
      <c r="AW8">
        <v>2</v>
      </c>
      <c r="AX8">
        <v>55985429</v>
      </c>
      <c r="AY8">
        <v>1</v>
      </c>
      <c r="AZ8">
        <v>0</v>
      </c>
      <c r="BA8">
        <v>20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ROUND(Y8*Source!I34*DO8,9)</f>
        <v>0</v>
      </c>
      <c r="CX8">
        <f>ROUND(Y8*Source!I34,9)</f>
        <v>0.83160000000000001</v>
      </c>
      <c r="CY8">
        <f>AB8</f>
        <v>7.44</v>
      </c>
      <c r="CZ8">
        <f>AF8</f>
        <v>7.11</v>
      </c>
      <c r="DA8">
        <f>AJ8</f>
        <v>1</v>
      </c>
      <c r="DB8">
        <f t="shared" si="4"/>
        <v>1.9692000000000001</v>
      </c>
      <c r="DC8">
        <f t="shared" si="5"/>
        <v>0</v>
      </c>
      <c r="DD8" t="s">
        <v>3</v>
      </c>
      <c r="DE8" t="s">
        <v>3</v>
      </c>
      <c r="DF8">
        <f t="shared" si="6"/>
        <v>0</v>
      </c>
      <c r="DG8">
        <f t="shared" si="7"/>
        <v>5.91</v>
      </c>
      <c r="DH8">
        <f t="shared" si="8"/>
        <v>0</v>
      </c>
      <c r="DI8">
        <f t="shared" si="9"/>
        <v>0</v>
      </c>
      <c r="DJ8">
        <f>DG8</f>
        <v>5.91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ROW(Source!A34)</f>
        <v>34</v>
      </c>
      <c r="B9">
        <v>55944368</v>
      </c>
      <c r="C9">
        <v>55985418</v>
      </c>
      <c r="D9">
        <v>55490209</v>
      </c>
      <c r="E9">
        <v>1</v>
      </c>
      <c r="F9">
        <v>1</v>
      </c>
      <c r="G9">
        <v>1081</v>
      </c>
      <c r="H9">
        <v>2</v>
      </c>
      <c r="I9" t="s">
        <v>766</v>
      </c>
      <c r="J9" t="s">
        <v>767</v>
      </c>
      <c r="K9" t="s">
        <v>768</v>
      </c>
      <c r="L9">
        <v>1368</v>
      </c>
      <c r="N9">
        <v>1011</v>
      </c>
      <c r="O9" t="s">
        <v>765</v>
      </c>
      <c r="P9" t="s">
        <v>765</v>
      </c>
      <c r="Q9">
        <v>1</v>
      </c>
      <c r="W9">
        <v>0</v>
      </c>
      <c r="X9">
        <v>874612079</v>
      </c>
      <c r="Y9">
        <f t="shared" si="0"/>
        <v>2.52E-2</v>
      </c>
      <c r="AA9">
        <v>0</v>
      </c>
      <c r="AB9">
        <v>87.01</v>
      </c>
      <c r="AC9">
        <v>13.21</v>
      </c>
      <c r="AD9">
        <v>0</v>
      </c>
      <c r="AE9">
        <v>0</v>
      </c>
      <c r="AF9">
        <v>83.1</v>
      </c>
      <c r="AG9">
        <v>12.62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7.0000000000000007E-2</v>
      </c>
      <c r="AU9" t="s">
        <v>30</v>
      </c>
      <c r="AV9">
        <v>0</v>
      </c>
      <c r="AW9">
        <v>2</v>
      </c>
      <c r="AX9">
        <v>55985430</v>
      </c>
      <c r="AY9">
        <v>1</v>
      </c>
      <c r="AZ9">
        <v>0</v>
      </c>
      <c r="BA9">
        <v>21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ROUND(Y9*Source!I34*DO9,9)</f>
        <v>0.95407200000000003</v>
      </c>
      <c r="CX9">
        <f>ROUND(Y9*Source!I34,9)</f>
        <v>7.5600000000000001E-2</v>
      </c>
      <c r="CY9">
        <f>AB9</f>
        <v>87.01</v>
      </c>
      <c r="CZ9">
        <f>AF9</f>
        <v>83.1</v>
      </c>
      <c r="DA9">
        <f>AJ9</f>
        <v>1</v>
      </c>
      <c r="DB9">
        <f t="shared" si="4"/>
        <v>2.0952000000000002</v>
      </c>
      <c r="DC9">
        <f t="shared" si="5"/>
        <v>0.31680000000000003</v>
      </c>
      <c r="DD9" t="s">
        <v>3</v>
      </c>
      <c r="DE9" t="s">
        <v>3</v>
      </c>
      <c r="DF9">
        <f t="shared" si="6"/>
        <v>0</v>
      </c>
      <c r="DG9">
        <f t="shared" si="7"/>
        <v>6.28</v>
      </c>
      <c r="DH9">
        <f t="shared" si="8"/>
        <v>0.95</v>
      </c>
      <c r="DI9">
        <f t="shared" si="9"/>
        <v>0</v>
      </c>
      <c r="DJ9">
        <f>DG9</f>
        <v>6.28</v>
      </c>
      <c r="DK9">
        <v>0</v>
      </c>
      <c r="DL9" t="s">
        <v>769</v>
      </c>
      <c r="DM9">
        <v>0</v>
      </c>
      <c r="DN9" t="s">
        <v>761</v>
      </c>
      <c r="DO9">
        <v>12.62</v>
      </c>
    </row>
    <row r="10" spans="1:119" x14ac:dyDescent="0.25">
      <c r="A10">
        <f>ROW(Source!A34)</f>
        <v>34</v>
      </c>
      <c r="B10">
        <v>55944368</v>
      </c>
      <c r="C10">
        <v>55985418</v>
      </c>
      <c r="D10">
        <v>55460299</v>
      </c>
      <c r="E10">
        <v>1</v>
      </c>
      <c r="F10">
        <v>1</v>
      </c>
      <c r="G10">
        <v>1081</v>
      </c>
      <c r="H10">
        <v>3</v>
      </c>
      <c r="I10" t="s">
        <v>770</v>
      </c>
      <c r="J10" t="s">
        <v>771</v>
      </c>
      <c r="K10" t="s">
        <v>772</v>
      </c>
      <c r="L10">
        <v>1348</v>
      </c>
      <c r="N10">
        <v>1009</v>
      </c>
      <c r="O10" t="s">
        <v>211</v>
      </c>
      <c r="P10" t="s">
        <v>211</v>
      </c>
      <c r="Q10">
        <v>1000</v>
      </c>
      <c r="W10">
        <v>0</v>
      </c>
      <c r="X10">
        <v>173288080</v>
      </c>
      <c r="Y10">
        <f t="shared" ref="Y10:Y15" si="11">((AT10*1)*0)</f>
        <v>0</v>
      </c>
      <c r="AA10">
        <v>8263.85</v>
      </c>
      <c r="AB10">
        <v>0</v>
      </c>
      <c r="AC10">
        <v>0</v>
      </c>
      <c r="AD10">
        <v>0</v>
      </c>
      <c r="AE10">
        <v>8263.85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1.4999999999999999E-4</v>
      </c>
      <c r="AU10" t="s">
        <v>29</v>
      </c>
      <c r="AV10">
        <v>0</v>
      </c>
      <c r="AW10">
        <v>2</v>
      </c>
      <c r="AX10">
        <v>55985431</v>
      </c>
      <c r="AY10">
        <v>1</v>
      </c>
      <c r="AZ10">
        <v>0</v>
      </c>
      <c r="BA10">
        <v>22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ROUND(Y10*Source!I34,9)</f>
        <v>0</v>
      </c>
      <c r="CY10">
        <f t="shared" ref="CY10:CY15" si="12">AA10</f>
        <v>8263.85</v>
      </c>
      <c r="CZ10">
        <f t="shared" ref="CZ10:CZ15" si="13">AE10</f>
        <v>8263.85</v>
      </c>
      <c r="DA10">
        <f t="shared" ref="DA10:DA15" si="14">AI10</f>
        <v>1</v>
      </c>
      <c r="DB10">
        <f t="shared" ref="DB10:DB15" si="15">ROUND(((ROUND(AT10*CZ10,2)*1)*0),6)</f>
        <v>0</v>
      </c>
      <c r="DC10">
        <f t="shared" ref="DC10:DC15" si="16">ROUND(((ROUND(AT10*AG10,2)*1)*0),6)</f>
        <v>0</v>
      </c>
      <c r="DD10" t="s">
        <v>3</v>
      </c>
      <c r="DE10" t="s">
        <v>3</v>
      </c>
      <c r="DF10">
        <f t="shared" si="6"/>
        <v>0</v>
      </c>
      <c r="DG10">
        <f t="shared" si="7"/>
        <v>0</v>
      </c>
      <c r="DH10">
        <f t="shared" si="8"/>
        <v>0</v>
      </c>
      <c r="DI10">
        <f t="shared" si="9"/>
        <v>0</v>
      </c>
      <c r="DJ10">
        <f t="shared" ref="DJ10:DJ15" si="17"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ROW(Source!A34)</f>
        <v>34</v>
      </c>
      <c r="B11">
        <v>55944368</v>
      </c>
      <c r="C11">
        <v>55985418</v>
      </c>
      <c r="D11">
        <v>55459810</v>
      </c>
      <c r="E11">
        <v>1</v>
      </c>
      <c r="F11">
        <v>1</v>
      </c>
      <c r="G11">
        <v>1081</v>
      </c>
      <c r="H11">
        <v>3</v>
      </c>
      <c r="I11" t="s">
        <v>773</v>
      </c>
      <c r="J11" t="s">
        <v>774</v>
      </c>
      <c r="K11" t="s">
        <v>775</v>
      </c>
      <c r="L11">
        <v>1348</v>
      </c>
      <c r="N11">
        <v>1009</v>
      </c>
      <c r="O11" t="s">
        <v>211</v>
      </c>
      <c r="P11" t="s">
        <v>211</v>
      </c>
      <c r="Q11">
        <v>1000</v>
      </c>
      <c r="W11">
        <v>0</v>
      </c>
      <c r="X11">
        <v>-98394079</v>
      </c>
      <c r="Y11">
        <f t="shared" si="11"/>
        <v>0</v>
      </c>
      <c r="AA11">
        <v>9238.1299999999992</v>
      </c>
      <c r="AB11">
        <v>0</v>
      </c>
      <c r="AC11">
        <v>0</v>
      </c>
      <c r="AD11">
        <v>0</v>
      </c>
      <c r="AE11">
        <v>9238.1299999999992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2E-3</v>
      </c>
      <c r="AU11" t="s">
        <v>29</v>
      </c>
      <c r="AV11">
        <v>0</v>
      </c>
      <c r="AW11">
        <v>2</v>
      </c>
      <c r="AX11">
        <v>55985432</v>
      </c>
      <c r="AY11">
        <v>1</v>
      </c>
      <c r="AZ11">
        <v>0</v>
      </c>
      <c r="BA11">
        <v>23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ROUND(Y11*Source!I34,9)</f>
        <v>0</v>
      </c>
      <c r="CY11">
        <f t="shared" si="12"/>
        <v>9238.1299999999992</v>
      </c>
      <c r="CZ11">
        <f t="shared" si="13"/>
        <v>9238.1299999999992</v>
      </c>
      <c r="DA11">
        <f t="shared" si="14"/>
        <v>1</v>
      </c>
      <c r="DB11">
        <f t="shared" si="15"/>
        <v>0</v>
      </c>
      <c r="DC11">
        <f t="shared" si="16"/>
        <v>0</v>
      </c>
      <c r="DD11" t="s">
        <v>3</v>
      </c>
      <c r="DE11" t="s">
        <v>3</v>
      </c>
      <c r="DF11">
        <f t="shared" si="6"/>
        <v>0</v>
      </c>
      <c r="DG11">
        <f t="shared" si="7"/>
        <v>0</v>
      </c>
      <c r="DH11">
        <f t="shared" si="8"/>
        <v>0</v>
      </c>
      <c r="DI11">
        <f t="shared" si="9"/>
        <v>0</v>
      </c>
      <c r="DJ11">
        <f t="shared" si="17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ROW(Source!A34)</f>
        <v>34</v>
      </c>
      <c r="B12">
        <v>55944368</v>
      </c>
      <c r="C12">
        <v>55985418</v>
      </c>
      <c r="D12">
        <v>55474549</v>
      </c>
      <c r="E12">
        <v>1</v>
      </c>
      <c r="F12">
        <v>1</v>
      </c>
      <c r="G12">
        <v>1081</v>
      </c>
      <c r="H12">
        <v>3</v>
      </c>
      <c r="I12" t="s">
        <v>776</v>
      </c>
      <c r="J12" t="s">
        <v>777</v>
      </c>
      <c r="K12" t="s">
        <v>778</v>
      </c>
      <c r="L12">
        <v>1301</v>
      </c>
      <c r="N12">
        <v>1003</v>
      </c>
      <c r="O12" t="s">
        <v>543</v>
      </c>
      <c r="P12" t="s">
        <v>543</v>
      </c>
      <c r="Q12">
        <v>1</v>
      </c>
      <c r="W12">
        <v>0</v>
      </c>
      <c r="X12">
        <v>-132838288</v>
      </c>
      <c r="Y12">
        <f t="shared" si="11"/>
        <v>0</v>
      </c>
      <c r="AA12">
        <v>60.03</v>
      </c>
      <c r="AB12">
        <v>0</v>
      </c>
      <c r="AC12">
        <v>0</v>
      </c>
      <c r="AD12">
        <v>0</v>
      </c>
      <c r="AE12">
        <v>60.03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</v>
      </c>
      <c r="AU12" t="s">
        <v>29</v>
      </c>
      <c r="AV12">
        <v>0</v>
      </c>
      <c r="AW12">
        <v>2</v>
      </c>
      <c r="AX12">
        <v>55985433</v>
      </c>
      <c r="AY12">
        <v>1</v>
      </c>
      <c r="AZ12">
        <v>0</v>
      </c>
      <c r="BA12">
        <v>24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ROUND(Y12*Source!I34,9)</f>
        <v>0</v>
      </c>
      <c r="CY12">
        <f t="shared" si="12"/>
        <v>60.03</v>
      </c>
      <c r="CZ12">
        <f t="shared" si="13"/>
        <v>60.03</v>
      </c>
      <c r="DA12">
        <f t="shared" si="14"/>
        <v>1</v>
      </c>
      <c r="DB12">
        <f t="shared" si="15"/>
        <v>0</v>
      </c>
      <c r="DC12">
        <f t="shared" si="16"/>
        <v>0</v>
      </c>
      <c r="DD12" t="s">
        <v>3</v>
      </c>
      <c r="DE12" t="s">
        <v>3</v>
      </c>
      <c r="DF12">
        <f t="shared" si="6"/>
        <v>0</v>
      </c>
      <c r="DG12">
        <f t="shared" si="7"/>
        <v>0</v>
      </c>
      <c r="DH12">
        <f t="shared" si="8"/>
        <v>0</v>
      </c>
      <c r="DI12">
        <f t="shared" si="9"/>
        <v>0</v>
      </c>
      <c r="DJ12">
        <f t="shared" si="17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ROW(Source!A34)</f>
        <v>34</v>
      </c>
      <c r="B13">
        <v>55944368</v>
      </c>
      <c r="C13">
        <v>55985418</v>
      </c>
      <c r="D13">
        <v>55481917</v>
      </c>
      <c r="E13">
        <v>1</v>
      </c>
      <c r="F13">
        <v>1</v>
      </c>
      <c r="G13">
        <v>1081</v>
      </c>
      <c r="H13">
        <v>3</v>
      </c>
      <c r="I13" t="s">
        <v>779</v>
      </c>
      <c r="J13" t="s">
        <v>780</v>
      </c>
      <c r="K13" t="s">
        <v>781</v>
      </c>
      <c r="L13">
        <v>1354</v>
      </c>
      <c r="N13">
        <v>1010</v>
      </c>
      <c r="O13" t="s">
        <v>320</v>
      </c>
      <c r="P13" t="s">
        <v>320</v>
      </c>
      <c r="Q13">
        <v>1</v>
      </c>
      <c r="W13">
        <v>0</v>
      </c>
      <c r="X13">
        <v>943120443</v>
      </c>
      <c r="Y13">
        <f t="shared" si="11"/>
        <v>0</v>
      </c>
      <c r="AA13">
        <v>39.840000000000003</v>
      </c>
      <c r="AB13">
        <v>0</v>
      </c>
      <c r="AC13">
        <v>0</v>
      </c>
      <c r="AD13">
        <v>0</v>
      </c>
      <c r="AE13">
        <v>39.840000000000003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2</v>
      </c>
      <c r="AU13" t="s">
        <v>29</v>
      </c>
      <c r="AV13">
        <v>0</v>
      </c>
      <c r="AW13">
        <v>2</v>
      </c>
      <c r="AX13">
        <v>55985434</v>
      </c>
      <c r="AY13">
        <v>1</v>
      </c>
      <c r="AZ13">
        <v>0</v>
      </c>
      <c r="BA13">
        <v>25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ROUND(Y13*Source!I34,9)</f>
        <v>0</v>
      </c>
      <c r="CY13">
        <f t="shared" si="12"/>
        <v>39.840000000000003</v>
      </c>
      <c r="CZ13">
        <f t="shared" si="13"/>
        <v>39.840000000000003</v>
      </c>
      <c r="DA13">
        <f t="shared" si="14"/>
        <v>1</v>
      </c>
      <c r="DB13">
        <f t="shared" si="15"/>
        <v>0</v>
      </c>
      <c r="DC13">
        <f t="shared" si="16"/>
        <v>0</v>
      </c>
      <c r="DD13" t="s">
        <v>3</v>
      </c>
      <c r="DE13" t="s">
        <v>3</v>
      </c>
      <c r="DF13">
        <f t="shared" si="6"/>
        <v>0</v>
      </c>
      <c r="DG13">
        <f t="shared" si="7"/>
        <v>0</v>
      </c>
      <c r="DH13">
        <f t="shared" si="8"/>
        <v>0</v>
      </c>
      <c r="DI13">
        <f t="shared" si="9"/>
        <v>0</v>
      </c>
      <c r="DJ13">
        <f t="shared" si="17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ROW(Source!A34)</f>
        <v>34</v>
      </c>
      <c r="B14">
        <v>55944368</v>
      </c>
      <c r="C14">
        <v>55985418</v>
      </c>
      <c r="D14">
        <v>55481933</v>
      </c>
      <c r="E14">
        <v>1</v>
      </c>
      <c r="F14">
        <v>1</v>
      </c>
      <c r="G14">
        <v>1081</v>
      </c>
      <c r="H14">
        <v>3</v>
      </c>
      <c r="I14" t="s">
        <v>782</v>
      </c>
      <c r="J14" t="s">
        <v>783</v>
      </c>
      <c r="K14" t="s">
        <v>784</v>
      </c>
      <c r="L14">
        <v>1356</v>
      </c>
      <c r="N14">
        <v>1010</v>
      </c>
      <c r="O14" t="s">
        <v>785</v>
      </c>
      <c r="P14" t="s">
        <v>785</v>
      </c>
      <c r="Q14">
        <v>1000</v>
      </c>
      <c r="W14">
        <v>0</v>
      </c>
      <c r="X14">
        <v>-2144806629</v>
      </c>
      <c r="Y14">
        <f t="shared" si="11"/>
        <v>0</v>
      </c>
      <c r="AA14">
        <v>1639.86</v>
      </c>
      <c r="AB14">
        <v>0</v>
      </c>
      <c r="AC14">
        <v>0</v>
      </c>
      <c r="AD14">
        <v>0</v>
      </c>
      <c r="AE14">
        <v>1639.86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5.0000000000000001E-3</v>
      </c>
      <c r="AU14" t="s">
        <v>29</v>
      </c>
      <c r="AV14">
        <v>0</v>
      </c>
      <c r="AW14">
        <v>2</v>
      </c>
      <c r="AX14">
        <v>55985435</v>
      </c>
      <c r="AY14">
        <v>1</v>
      </c>
      <c r="AZ14">
        <v>0</v>
      </c>
      <c r="BA14">
        <v>26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ROUND(Y14*Source!I34,9)</f>
        <v>0</v>
      </c>
      <c r="CY14">
        <f t="shared" si="12"/>
        <v>1639.86</v>
      </c>
      <c r="CZ14">
        <f t="shared" si="13"/>
        <v>1639.86</v>
      </c>
      <c r="DA14">
        <f t="shared" si="14"/>
        <v>1</v>
      </c>
      <c r="DB14">
        <f t="shared" si="15"/>
        <v>0</v>
      </c>
      <c r="DC14">
        <f t="shared" si="16"/>
        <v>0</v>
      </c>
      <c r="DD14" t="s">
        <v>3</v>
      </c>
      <c r="DE14" t="s">
        <v>3</v>
      </c>
      <c r="DF14">
        <f t="shared" si="6"/>
        <v>0</v>
      </c>
      <c r="DG14">
        <f t="shared" si="7"/>
        <v>0</v>
      </c>
      <c r="DH14">
        <f t="shared" si="8"/>
        <v>0</v>
      </c>
      <c r="DI14">
        <f t="shared" si="9"/>
        <v>0</v>
      </c>
      <c r="DJ14">
        <f t="shared" si="17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ROW(Source!A34)</f>
        <v>34</v>
      </c>
      <c r="B15">
        <v>55944368</v>
      </c>
      <c r="C15">
        <v>55985418</v>
      </c>
      <c r="D15">
        <v>55424290</v>
      </c>
      <c r="E15">
        <v>1081</v>
      </c>
      <c r="F15">
        <v>1</v>
      </c>
      <c r="G15">
        <v>1081</v>
      </c>
      <c r="H15">
        <v>3</v>
      </c>
      <c r="I15" t="s">
        <v>786</v>
      </c>
      <c r="J15" t="s">
        <v>3</v>
      </c>
      <c r="K15" t="s">
        <v>787</v>
      </c>
      <c r="L15">
        <v>1348</v>
      </c>
      <c r="N15">
        <v>1009</v>
      </c>
      <c r="O15" t="s">
        <v>211</v>
      </c>
      <c r="P15" t="s">
        <v>211</v>
      </c>
      <c r="Q15">
        <v>1000</v>
      </c>
      <c r="W15">
        <v>0</v>
      </c>
      <c r="X15">
        <v>-783086922</v>
      </c>
      <c r="Y15">
        <f t="shared" si="11"/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0.04</v>
      </c>
      <c r="AU15" t="s">
        <v>29</v>
      </c>
      <c r="AV15">
        <v>0</v>
      </c>
      <c r="AW15">
        <v>2</v>
      </c>
      <c r="AX15">
        <v>55985437</v>
      </c>
      <c r="AY15">
        <v>1</v>
      </c>
      <c r="AZ15">
        <v>0</v>
      </c>
      <c r="BA15">
        <v>28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ROUND(Y15*Source!I34,9)</f>
        <v>0</v>
      </c>
      <c r="CY15">
        <f t="shared" si="12"/>
        <v>0</v>
      </c>
      <c r="CZ15">
        <f t="shared" si="13"/>
        <v>0</v>
      </c>
      <c r="DA15">
        <f t="shared" si="14"/>
        <v>1</v>
      </c>
      <c r="DB15">
        <f t="shared" si="15"/>
        <v>0</v>
      </c>
      <c r="DC15">
        <f t="shared" si="16"/>
        <v>0</v>
      </c>
      <c r="DD15" t="s">
        <v>3</v>
      </c>
      <c r="DE15" t="s">
        <v>3</v>
      </c>
      <c r="DF15">
        <f t="shared" si="6"/>
        <v>0</v>
      </c>
      <c r="DG15">
        <f t="shared" si="7"/>
        <v>0</v>
      </c>
      <c r="DH15">
        <f t="shared" si="8"/>
        <v>0</v>
      </c>
      <c r="DI15">
        <f t="shared" si="9"/>
        <v>0</v>
      </c>
      <c r="DJ15">
        <f t="shared" si="17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ROW(Source!A35)</f>
        <v>35</v>
      </c>
      <c r="B16">
        <v>55944370</v>
      </c>
      <c r="C16">
        <v>55985418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759</v>
      </c>
      <c r="J16" t="s">
        <v>3</v>
      </c>
      <c r="K16" t="s">
        <v>760</v>
      </c>
      <c r="L16">
        <v>1191</v>
      </c>
      <c r="N16">
        <v>1013</v>
      </c>
      <c r="O16" t="s">
        <v>761</v>
      </c>
      <c r="P16" t="s">
        <v>761</v>
      </c>
      <c r="Q16">
        <v>1</v>
      </c>
      <c r="W16">
        <v>0</v>
      </c>
      <c r="X16">
        <v>476480486</v>
      </c>
      <c r="Y16">
        <f>((AT16*1.2)*0.3)</f>
        <v>3.7080000000000002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10.3</v>
      </c>
      <c r="AU16" t="s">
        <v>30</v>
      </c>
      <c r="AV16">
        <v>1</v>
      </c>
      <c r="AW16">
        <v>2</v>
      </c>
      <c r="AX16">
        <v>55985428</v>
      </c>
      <c r="AY16">
        <v>1</v>
      </c>
      <c r="AZ16">
        <v>0</v>
      </c>
      <c r="BA16">
        <v>29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ROUND(AT16*Source!I35*AH16*AL16,2)</f>
        <v>0</v>
      </c>
      <c r="CV16">
        <f>ROUND(Y16*Source!I35,9)</f>
        <v>11.124000000000001</v>
      </c>
      <c r="CW16">
        <v>0</v>
      </c>
      <c r="CX16">
        <f>ROUND(Y16*Source!I35,9)</f>
        <v>11.124000000000001</v>
      </c>
      <c r="CY16">
        <f>AD16</f>
        <v>0</v>
      </c>
      <c r="CZ16">
        <f>AH16</f>
        <v>0</v>
      </c>
      <c r="DA16">
        <f>AL16</f>
        <v>1</v>
      </c>
      <c r="DB16">
        <f>ROUND(((ROUND(AT16*CZ16,2)*1.2)*0.3),6)</f>
        <v>0</v>
      </c>
      <c r="DC16">
        <f>ROUND(((ROUND(AT16*AG16,2)*1.2)*0.3),6)</f>
        <v>0</v>
      </c>
      <c r="DD16" t="s">
        <v>3</v>
      </c>
      <c r="DE16" t="s">
        <v>3</v>
      </c>
      <c r="DF16">
        <f t="shared" si="6"/>
        <v>0</v>
      </c>
      <c r="DG16">
        <f t="shared" si="7"/>
        <v>0</v>
      </c>
      <c r="DH16">
        <f t="shared" si="8"/>
        <v>0</v>
      </c>
      <c r="DI16">
        <f t="shared" si="9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ROW(Source!A35)</f>
        <v>35</v>
      </c>
      <c r="B17">
        <v>55944370</v>
      </c>
      <c r="C17">
        <v>55985418</v>
      </c>
      <c r="D17">
        <v>55489910</v>
      </c>
      <c r="E17">
        <v>1</v>
      </c>
      <c r="F17">
        <v>1</v>
      </c>
      <c r="G17">
        <v>1081</v>
      </c>
      <c r="H17">
        <v>2</v>
      </c>
      <c r="I17" t="s">
        <v>762</v>
      </c>
      <c r="J17" t="s">
        <v>763</v>
      </c>
      <c r="K17" t="s">
        <v>764</v>
      </c>
      <c r="L17">
        <v>1368</v>
      </c>
      <c r="N17">
        <v>1011</v>
      </c>
      <c r="O17" t="s">
        <v>765</v>
      </c>
      <c r="P17" t="s">
        <v>765</v>
      </c>
      <c r="Q17">
        <v>1</v>
      </c>
      <c r="W17">
        <v>0</v>
      </c>
      <c r="X17">
        <v>1498588441</v>
      </c>
      <c r="Y17">
        <f>((AT17*1.2)*0.3)</f>
        <v>0.27719999999999995</v>
      </c>
      <c r="AA17">
        <v>0</v>
      </c>
      <c r="AB17">
        <v>100.2</v>
      </c>
      <c r="AC17">
        <v>0</v>
      </c>
      <c r="AD17">
        <v>0</v>
      </c>
      <c r="AE17">
        <v>0</v>
      </c>
      <c r="AF17">
        <v>7.11</v>
      </c>
      <c r="AG17">
        <v>0</v>
      </c>
      <c r="AH17">
        <v>0</v>
      </c>
      <c r="AI17">
        <v>1</v>
      </c>
      <c r="AJ17">
        <v>13.46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0.77</v>
      </c>
      <c r="AU17" t="s">
        <v>30</v>
      </c>
      <c r="AV17">
        <v>0</v>
      </c>
      <c r="AW17">
        <v>2</v>
      </c>
      <c r="AX17">
        <v>55985429</v>
      </c>
      <c r="AY17">
        <v>1</v>
      </c>
      <c r="AZ17">
        <v>0</v>
      </c>
      <c r="BA17">
        <v>30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ROUND(Y17*Source!I35*DO17,9)</f>
        <v>0</v>
      </c>
      <c r="CX17">
        <f>ROUND(Y17*Source!I35,9)</f>
        <v>0.83160000000000001</v>
      </c>
      <c r="CY17">
        <f>AB17</f>
        <v>100.2</v>
      </c>
      <c r="CZ17">
        <f>AF17</f>
        <v>7.11</v>
      </c>
      <c r="DA17">
        <f>AJ17</f>
        <v>13.46</v>
      </c>
      <c r="DB17">
        <f>ROUND(((ROUND(AT17*CZ17,2)*1.2)*0.3),6)</f>
        <v>1.9692000000000001</v>
      </c>
      <c r="DC17">
        <f>ROUND(((ROUND(AT17*AG17,2)*1.2)*0.3),6)</f>
        <v>0</v>
      </c>
      <c r="DD17" t="s">
        <v>3</v>
      </c>
      <c r="DE17" t="s">
        <v>3</v>
      </c>
      <c r="DF17">
        <f t="shared" si="6"/>
        <v>0</v>
      </c>
      <c r="DG17">
        <f>ROUND(ROUND(AF17*AJ17,2)*CX17,2)</f>
        <v>79.58</v>
      </c>
      <c r="DH17">
        <f t="shared" si="8"/>
        <v>0</v>
      </c>
      <c r="DI17">
        <f t="shared" si="9"/>
        <v>0</v>
      </c>
      <c r="DJ17">
        <f>DG17</f>
        <v>79.58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ROW(Source!A35)</f>
        <v>35</v>
      </c>
      <c r="B18">
        <v>55944370</v>
      </c>
      <c r="C18">
        <v>55985418</v>
      </c>
      <c r="D18">
        <v>55490209</v>
      </c>
      <c r="E18">
        <v>1</v>
      </c>
      <c r="F18">
        <v>1</v>
      </c>
      <c r="G18">
        <v>1081</v>
      </c>
      <c r="H18">
        <v>2</v>
      </c>
      <c r="I18" t="s">
        <v>766</v>
      </c>
      <c r="J18" t="s">
        <v>767</v>
      </c>
      <c r="K18" t="s">
        <v>768</v>
      </c>
      <c r="L18">
        <v>1368</v>
      </c>
      <c r="N18">
        <v>1011</v>
      </c>
      <c r="O18" t="s">
        <v>765</v>
      </c>
      <c r="P18" t="s">
        <v>765</v>
      </c>
      <c r="Q18">
        <v>1</v>
      </c>
      <c r="W18">
        <v>0</v>
      </c>
      <c r="X18">
        <v>874612079</v>
      </c>
      <c r="Y18">
        <f>((AT18*1.2)*0.3)</f>
        <v>2.52E-2</v>
      </c>
      <c r="AA18">
        <v>0</v>
      </c>
      <c r="AB18">
        <v>1485.19</v>
      </c>
      <c r="AC18">
        <v>744.56</v>
      </c>
      <c r="AD18">
        <v>0</v>
      </c>
      <c r="AE18">
        <v>0</v>
      </c>
      <c r="AF18">
        <v>83.1</v>
      </c>
      <c r="AG18">
        <v>12.62</v>
      </c>
      <c r="AH18">
        <v>0</v>
      </c>
      <c r="AI18">
        <v>1</v>
      </c>
      <c r="AJ18">
        <v>17.07</v>
      </c>
      <c r="AK18">
        <v>56.35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7.0000000000000007E-2</v>
      </c>
      <c r="AU18" t="s">
        <v>30</v>
      </c>
      <c r="AV18">
        <v>0</v>
      </c>
      <c r="AW18">
        <v>2</v>
      </c>
      <c r="AX18">
        <v>55985430</v>
      </c>
      <c r="AY18">
        <v>1</v>
      </c>
      <c r="AZ18">
        <v>0</v>
      </c>
      <c r="BA18">
        <v>31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ROUND(Y18*Source!I35*DO18,9)</f>
        <v>0.95407200000000003</v>
      </c>
      <c r="CX18">
        <f>ROUND(Y18*Source!I35,9)</f>
        <v>7.5600000000000001E-2</v>
      </c>
      <c r="CY18">
        <f>AB18</f>
        <v>1485.19</v>
      </c>
      <c r="CZ18">
        <f>AF18</f>
        <v>83.1</v>
      </c>
      <c r="DA18">
        <f>AJ18</f>
        <v>17.07</v>
      </c>
      <c r="DB18">
        <f>ROUND(((ROUND(AT18*CZ18,2)*1.2)*0.3),6)</f>
        <v>2.0952000000000002</v>
      </c>
      <c r="DC18">
        <f>ROUND(((ROUND(AT18*AG18,2)*1.2)*0.3),6)</f>
        <v>0.31680000000000003</v>
      </c>
      <c r="DD18" t="s">
        <v>3</v>
      </c>
      <c r="DE18" t="s">
        <v>3</v>
      </c>
      <c r="DF18">
        <f t="shared" si="6"/>
        <v>0</v>
      </c>
      <c r="DG18">
        <f>ROUND(ROUND(AF18*AJ18,2)*CX18,2)</f>
        <v>107.24</v>
      </c>
      <c r="DH18">
        <f>ROUND(ROUND(AG18*AK18,2)*CX18,2)</f>
        <v>53.76</v>
      </c>
      <c r="DI18">
        <f t="shared" si="9"/>
        <v>0</v>
      </c>
      <c r="DJ18">
        <f>DG18</f>
        <v>107.24</v>
      </c>
      <c r="DK18">
        <v>0</v>
      </c>
      <c r="DL18" t="s">
        <v>769</v>
      </c>
      <c r="DM18">
        <v>0</v>
      </c>
      <c r="DN18" t="s">
        <v>761</v>
      </c>
      <c r="DO18">
        <v>12.62</v>
      </c>
    </row>
    <row r="19" spans="1:119" x14ac:dyDescent="0.25">
      <c r="A19">
        <f>ROW(Source!A35)</f>
        <v>35</v>
      </c>
      <c r="B19">
        <v>55944370</v>
      </c>
      <c r="C19">
        <v>55985418</v>
      </c>
      <c r="D19">
        <v>55460299</v>
      </c>
      <c r="E19">
        <v>1</v>
      </c>
      <c r="F19">
        <v>1</v>
      </c>
      <c r="G19">
        <v>1081</v>
      </c>
      <c r="H19">
        <v>3</v>
      </c>
      <c r="I19" t="s">
        <v>770</v>
      </c>
      <c r="J19" t="s">
        <v>771</v>
      </c>
      <c r="K19" t="s">
        <v>772</v>
      </c>
      <c r="L19">
        <v>1348</v>
      </c>
      <c r="N19">
        <v>1009</v>
      </c>
      <c r="O19" t="s">
        <v>211</v>
      </c>
      <c r="P19" t="s">
        <v>211</v>
      </c>
      <c r="Q19">
        <v>1000</v>
      </c>
      <c r="W19">
        <v>0</v>
      </c>
      <c r="X19">
        <v>173288080</v>
      </c>
      <c r="Y19">
        <f t="shared" ref="Y19:Y24" si="18">((AT19*1)*0)</f>
        <v>0</v>
      </c>
      <c r="AA19">
        <v>242791.91</v>
      </c>
      <c r="AB19">
        <v>0</v>
      </c>
      <c r="AC19">
        <v>0</v>
      </c>
      <c r="AD19">
        <v>0</v>
      </c>
      <c r="AE19">
        <v>8263.85</v>
      </c>
      <c r="AF19">
        <v>0</v>
      </c>
      <c r="AG19">
        <v>0</v>
      </c>
      <c r="AH19">
        <v>0</v>
      </c>
      <c r="AI19">
        <v>29.38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1.4999999999999999E-4</v>
      </c>
      <c r="AU19" t="s">
        <v>29</v>
      </c>
      <c r="AV19">
        <v>0</v>
      </c>
      <c r="AW19">
        <v>2</v>
      </c>
      <c r="AX19">
        <v>55985431</v>
      </c>
      <c r="AY19">
        <v>1</v>
      </c>
      <c r="AZ19">
        <v>0</v>
      </c>
      <c r="BA19">
        <v>32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ROUND(Y19*Source!I35,9)</f>
        <v>0</v>
      </c>
      <c r="CY19">
        <f t="shared" ref="CY19:CY24" si="19">AA19</f>
        <v>242791.91</v>
      </c>
      <c r="CZ19">
        <f t="shared" ref="CZ19:CZ24" si="20">AE19</f>
        <v>8263.85</v>
      </c>
      <c r="DA19">
        <f t="shared" ref="DA19:DA24" si="21">AI19</f>
        <v>29.38</v>
      </c>
      <c r="DB19">
        <f t="shared" ref="DB19:DB24" si="22">ROUND(((ROUND(AT19*CZ19,2)*1)*0),6)</f>
        <v>0</v>
      </c>
      <c r="DC19">
        <f t="shared" ref="DC19:DC24" si="23">ROUND(((ROUND(AT19*AG19,2)*1)*0),6)</f>
        <v>0</v>
      </c>
      <c r="DD19" t="s">
        <v>3</v>
      </c>
      <c r="DE19" t="s">
        <v>3</v>
      </c>
      <c r="DF19">
        <f t="shared" ref="DF19:DF24" si="24">ROUND(ROUND(AE19*AI19,2)*CX19,2)</f>
        <v>0</v>
      </c>
      <c r="DG19">
        <f t="shared" ref="DG19:DG40" si="25">ROUND(ROUND(AF19,2)*CX19,2)</f>
        <v>0</v>
      </c>
      <c r="DH19">
        <f t="shared" ref="DH19:DH41" si="26">ROUND(ROUND(AG19,2)*CX19,2)</f>
        <v>0</v>
      </c>
      <c r="DI19">
        <f t="shared" si="9"/>
        <v>0</v>
      </c>
      <c r="DJ19">
        <f t="shared" ref="DJ19:DJ24" si="27">DF19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ROW(Source!A35)</f>
        <v>35</v>
      </c>
      <c r="B20">
        <v>55944370</v>
      </c>
      <c r="C20">
        <v>55985418</v>
      </c>
      <c r="D20">
        <v>55459810</v>
      </c>
      <c r="E20">
        <v>1</v>
      </c>
      <c r="F20">
        <v>1</v>
      </c>
      <c r="G20">
        <v>1081</v>
      </c>
      <c r="H20">
        <v>3</v>
      </c>
      <c r="I20" t="s">
        <v>773</v>
      </c>
      <c r="J20" t="s">
        <v>774</v>
      </c>
      <c r="K20" t="s">
        <v>775</v>
      </c>
      <c r="L20">
        <v>1348</v>
      </c>
      <c r="N20">
        <v>1009</v>
      </c>
      <c r="O20" t="s">
        <v>211</v>
      </c>
      <c r="P20" t="s">
        <v>211</v>
      </c>
      <c r="Q20">
        <v>1000</v>
      </c>
      <c r="W20">
        <v>0</v>
      </c>
      <c r="X20">
        <v>-98394079</v>
      </c>
      <c r="Y20">
        <f t="shared" si="18"/>
        <v>0</v>
      </c>
      <c r="AA20">
        <v>69285.98</v>
      </c>
      <c r="AB20">
        <v>0</v>
      </c>
      <c r="AC20">
        <v>0</v>
      </c>
      <c r="AD20">
        <v>0</v>
      </c>
      <c r="AE20">
        <v>9238.1299999999992</v>
      </c>
      <c r="AF20">
        <v>0</v>
      </c>
      <c r="AG20">
        <v>0</v>
      </c>
      <c r="AH20">
        <v>0</v>
      </c>
      <c r="AI20">
        <v>7.5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2E-3</v>
      </c>
      <c r="AU20" t="s">
        <v>29</v>
      </c>
      <c r="AV20">
        <v>0</v>
      </c>
      <c r="AW20">
        <v>2</v>
      </c>
      <c r="AX20">
        <v>55985432</v>
      </c>
      <c r="AY20">
        <v>1</v>
      </c>
      <c r="AZ20">
        <v>0</v>
      </c>
      <c r="BA20">
        <v>33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ROUND(Y20*Source!I35,9)</f>
        <v>0</v>
      </c>
      <c r="CY20">
        <f t="shared" si="19"/>
        <v>69285.98</v>
      </c>
      <c r="CZ20">
        <f t="shared" si="20"/>
        <v>9238.1299999999992</v>
      </c>
      <c r="DA20">
        <f t="shared" si="21"/>
        <v>7.5</v>
      </c>
      <c r="DB20">
        <f t="shared" si="22"/>
        <v>0</v>
      </c>
      <c r="DC20">
        <f t="shared" si="23"/>
        <v>0</v>
      </c>
      <c r="DD20" t="s">
        <v>3</v>
      </c>
      <c r="DE20" t="s">
        <v>3</v>
      </c>
      <c r="DF20">
        <f t="shared" si="24"/>
        <v>0</v>
      </c>
      <c r="DG20">
        <f t="shared" si="25"/>
        <v>0</v>
      </c>
      <c r="DH20">
        <f t="shared" si="26"/>
        <v>0</v>
      </c>
      <c r="DI20">
        <f t="shared" si="9"/>
        <v>0</v>
      </c>
      <c r="DJ20">
        <f t="shared" si="27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ROW(Source!A35)</f>
        <v>35</v>
      </c>
      <c r="B21">
        <v>55944370</v>
      </c>
      <c r="C21">
        <v>55985418</v>
      </c>
      <c r="D21">
        <v>55474549</v>
      </c>
      <c r="E21">
        <v>1</v>
      </c>
      <c r="F21">
        <v>1</v>
      </c>
      <c r="G21">
        <v>1081</v>
      </c>
      <c r="H21">
        <v>3</v>
      </c>
      <c r="I21" t="s">
        <v>776</v>
      </c>
      <c r="J21" t="s">
        <v>777</v>
      </c>
      <c r="K21" t="s">
        <v>778</v>
      </c>
      <c r="L21">
        <v>1301</v>
      </c>
      <c r="N21">
        <v>1003</v>
      </c>
      <c r="O21" t="s">
        <v>543</v>
      </c>
      <c r="P21" t="s">
        <v>543</v>
      </c>
      <c r="Q21">
        <v>1</v>
      </c>
      <c r="W21">
        <v>0</v>
      </c>
      <c r="X21">
        <v>-132838288</v>
      </c>
      <c r="Y21">
        <f t="shared" si="18"/>
        <v>0</v>
      </c>
      <c r="AA21">
        <v>197.5</v>
      </c>
      <c r="AB21">
        <v>0</v>
      </c>
      <c r="AC21">
        <v>0</v>
      </c>
      <c r="AD21">
        <v>0</v>
      </c>
      <c r="AE21">
        <v>60.03</v>
      </c>
      <c r="AF21">
        <v>0</v>
      </c>
      <c r="AG21">
        <v>0</v>
      </c>
      <c r="AH21">
        <v>0</v>
      </c>
      <c r="AI21">
        <v>3.29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</v>
      </c>
      <c r="AU21" t="s">
        <v>29</v>
      </c>
      <c r="AV21">
        <v>0</v>
      </c>
      <c r="AW21">
        <v>2</v>
      </c>
      <c r="AX21">
        <v>55985433</v>
      </c>
      <c r="AY21">
        <v>1</v>
      </c>
      <c r="AZ21">
        <v>0</v>
      </c>
      <c r="BA21">
        <v>34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ROUND(Y21*Source!I35,9)</f>
        <v>0</v>
      </c>
      <c r="CY21">
        <f t="shared" si="19"/>
        <v>197.5</v>
      </c>
      <c r="CZ21">
        <f t="shared" si="20"/>
        <v>60.03</v>
      </c>
      <c r="DA21">
        <f t="shared" si="21"/>
        <v>3.29</v>
      </c>
      <c r="DB21">
        <f t="shared" si="22"/>
        <v>0</v>
      </c>
      <c r="DC21">
        <f t="shared" si="23"/>
        <v>0</v>
      </c>
      <c r="DD21" t="s">
        <v>3</v>
      </c>
      <c r="DE21" t="s">
        <v>3</v>
      </c>
      <c r="DF21">
        <f t="shared" si="24"/>
        <v>0</v>
      </c>
      <c r="DG21">
        <f t="shared" si="25"/>
        <v>0</v>
      </c>
      <c r="DH21">
        <f t="shared" si="26"/>
        <v>0</v>
      </c>
      <c r="DI21">
        <f t="shared" si="9"/>
        <v>0</v>
      </c>
      <c r="DJ21">
        <f t="shared" si="27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ROW(Source!A35)</f>
        <v>35</v>
      </c>
      <c r="B22">
        <v>55944370</v>
      </c>
      <c r="C22">
        <v>55985418</v>
      </c>
      <c r="D22">
        <v>55481917</v>
      </c>
      <c r="E22">
        <v>1</v>
      </c>
      <c r="F22">
        <v>1</v>
      </c>
      <c r="G22">
        <v>1081</v>
      </c>
      <c r="H22">
        <v>3</v>
      </c>
      <c r="I22" t="s">
        <v>779</v>
      </c>
      <c r="J22" t="s">
        <v>780</v>
      </c>
      <c r="K22" t="s">
        <v>781</v>
      </c>
      <c r="L22">
        <v>1354</v>
      </c>
      <c r="N22">
        <v>1010</v>
      </c>
      <c r="O22" t="s">
        <v>320</v>
      </c>
      <c r="P22" t="s">
        <v>320</v>
      </c>
      <c r="Q22">
        <v>1</v>
      </c>
      <c r="W22">
        <v>0</v>
      </c>
      <c r="X22">
        <v>943120443</v>
      </c>
      <c r="Y22">
        <f t="shared" si="18"/>
        <v>0</v>
      </c>
      <c r="AA22">
        <v>572.9</v>
      </c>
      <c r="AB22">
        <v>0</v>
      </c>
      <c r="AC22">
        <v>0</v>
      </c>
      <c r="AD22">
        <v>0</v>
      </c>
      <c r="AE22">
        <v>39.840000000000003</v>
      </c>
      <c r="AF22">
        <v>0</v>
      </c>
      <c r="AG22">
        <v>0</v>
      </c>
      <c r="AH22">
        <v>0</v>
      </c>
      <c r="AI22">
        <v>14.38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</v>
      </c>
      <c r="AU22" t="s">
        <v>29</v>
      </c>
      <c r="AV22">
        <v>0</v>
      </c>
      <c r="AW22">
        <v>2</v>
      </c>
      <c r="AX22">
        <v>55985434</v>
      </c>
      <c r="AY22">
        <v>1</v>
      </c>
      <c r="AZ22">
        <v>0</v>
      </c>
      <c r="BA22">
        <v>35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ROUND(Y22*Source!I35,9)</f>
        <v>0</v>
      </c>
      <c r="CY22">
        <f t="shared" si="19"/>
        <v>572.9</v>
      </c>
      <c r="CZ22">
        <f t="shared" si="20"/>
        <v>39.840000000000003</v>
      </c>
      <c r="DA22">
        <f t="shared" si="21"/>
        <v>14.38</v>
      </c>
      <c r="DB22">
        <f t="shared" si="22"/>
        <v>0</v>
      </c>
      <c r="DC22">
        <f t="shared" si="23"/>
        <v>0</v>
      </c>
      <c r="DD22" t="s">
        <v>3</v>
      </c>
      <c r="DE22" t="s">
        <v>3</v>
      </c>
      <c r="DF22">
        <f t="shared" si="24"/>
        <v>0</v>
      </c>
      <c r="DG22">
        <f t="shared" si="25"/>
        <v>0</v>
      </c>
      <c r="DH22">
        <f t="shared" si="26"/>
        <v>0</v>
      </c>
      <c r="DI22">
        <f t="shared" si="9"/>
        <v>0</v>
      </c>
      <c r="DJ22">
        <f t="shared" si="27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ROW(Source!A35)</f>
        <v>35</v>
      </c>
      <c r="B23">
        <v>55944370</v>
      </c>
      <c r="C23">
        <v>55985418</v>
      </c>
      <c r="D23">
        <v>55481933</v>
      </c>
      <c r="E23">
        <v>1</v>
      </c>
      <c r="F23">
        <v>1</v>
      </c>
      <c r="G23">
        <v>1081</v>
      </c>
      <c r="H23">
        <v>3</v>
      </c>
      <c r="I23" t="s">
        <v>782</v>
      </c>
      <c r="J23" t="s">
        <v>783</v>
      </c>
      <c r="K23" t="s">
        <v>784</v>
      </c>
      <c r="L23">
        <v>1356</v>
      </c>
      <c r="N23">
        <v>1010</v>
      </c>
      <c r="O23" t="s">
        <v>785</v>
      </c>
      <c r="P23" t="s">
        <v>785</v>
      </c>
      <c r="Q23">
        <v>1000</v>
      </c>
      <c r="W23">
        <v>0</v>
      </c>
      <c r="X23">
        <v>-2144806629</v>
      </c>
      <c r="Y23">
        <f t="shared" si="18"/>
        <v>0</v>
      </c>
      <c r="AA23">
        <v>4526.01</v>
      </c>
      <c r="AB23">
        <v>0</v>
      </c>
      <c r="AC23">
        <v>0</v>
      </c>
      <c r="AD23">
        <v>0</v>
      </c>
      <c r="AE23">
        <v>1639.86</v>
      </c>
      <c r="AF23">
        <v>0</v>
      </c>
      <c r="AG23">
        <v>0</v>
      </c>
      <c r="AH23">
        <v>0</v>
      </c>
      <c r="AI23">
        <v>2.76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5.0000000000000001E-3</v>
      </c>
      <c r="AU23" t="s">
        <v>29</v>
      </c>
      <c r="AV23">
        <v>0</v>
      </c>
      <c r="AW23">
        <v>2</v>
      </c>
      <c r="AX23">
        <v>55985435</v>
      </c>
      <c r="AY23">
        <v>1</v>
      </c>
      <c r="AZ23">
        <v>0</v>
      </c>
      <c r="BA23">
        <v>36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ROUND(Y23*Source!I35,9)</f>
        <v>0</v>
      </c>
      <c r="CY23">
        <f t="shared" si="19"/>
        <v>4526.01</v>
      </c>
      <c r="CZ23">
        <f t="shared" si="20"/>
        <v>1639.86</v>
      </c>
      <c r="DA23">
        <f t="shared" si="21"/>
        <v>2.76</v>
      </c>
      <c r="DB23">
        <f t="shared" si="22"/>
        <v>0</v>
      </c>
      <c r="DC23">
        <f t="shared" si="23"/>
        <v>0</v>
      </c>
      <c r="DD23" t="s">
        <v>3</v>
      </c>
      <c r="DE23" t="s">
        <v>3</v>
      </c>
      <c r="DF23">
        <f t="shared" si="24"/>
        <v>0</v>
      </c>
      <c r="DG23">
        <f t="shared" si="25"/>
        <v>0</v>
      </c>
      <c r="DH23">
        <f t="shared" si="26"/>
        <v>0</v>
      </c>
      <c r="DI23">
        <f t="shared" si="9"/>
        <v>0</v>
      </c>
      <c r="DJ23">
        <f t="shared" si="27"/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ROW(Source!A35)</f>
        <v>35</v>
      </c>
      <c r="B24">
        <v>55944370</v>
      </c>
      <c r="C24">
        <v>55985418</v>
      </c>
      <c r="D24">
        <v>55424290</v>
      </c>
      <c r="E24">
        <v>1081</v>
      </c>
      <c r="F24">
        <v>1</v>
      </c>
      <c r="G24">
        <v>1081</v>
      </c>
      <c r="H24">
        <v>3</v>
      </c>
      <c r="I24" t="s">
        <v>786</v>
      </c>
      <c r="J24" t="s">
        <v>3</v>
      </c>
      <c r="K24" t="s">
        <v>787</v>
      </c>
      <c r="L24">
        <v>1348</v>
      </c>
      <c r="N24">
        <v>1009</v>
      </c>
      <c r="O24" t="s">
        <v>211</v>
      </c>
      <c r="P24" t="s">
        <v>211</v>
      </c>
      <c r="Q24">
        <v>1000</v>
      </c>
      <c r="W24">
        <v>0</v>
      </c>
      <c r="X24">
        <v>-783086922</v>
      </c>
      <c r="Y24">
        <f t="shared" si="18"/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9.84</v>
      </c>
      <c r="AJ24">
        <v>1</v>
      </c>
      <c r="AK24">
        <v>1</v>
      </c>
      <c r="AL24">
        <v>1</v>
      </c>
      <c r="AM24">
        <v>5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0.04</v>
      </c>
      <c r="AU24" t="s">
        <v>29</v>
      </c>
      <c r="AV24">
        <v>0</v>
      </c>
      <c r="AW24">
        <v>2</v>
      </c>
      <c r="AX24">
        <v>55985437</v>
      </c>
      <c r="AY24">
        <v>1</v>
      </c>
      <c r="AZ24">
        <v>0</v>
      </c>
      <c r="BA24">
        <v>38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ROUND(Y24*Source!I35,9)</f>
        <v>0</v>
      </c>
      <c r="CY24">
        <f t="shared" si="19"/>
        <v>0</v>
      </c>
      <c r="CZ24">
        <f t="shared" si="20"/>
        <v>0</v>
      </c>
      <c r="DA24">
        <f t="shared" si="21"/>
        <v>9.84</v>
      </c>
      <c r="DB24">
        <f t="shared" si="22"/>
        <v>0</v>
      </c>
      <c r="DC24">
        <f t="shared" si="23"/>
        <v>0</v>
      </c>
      <c r="DD24" t="s">
        <v>3</v>
      </c>
      <c r="DE24" t="s">
        <v>3</v>
      </c>
      <c r="DF24">
        <f t="shared" si="24"/>
        <v>0</v>
      </c>
      <c r="DG24">
        <f t="shared" si="25"/>
        <v>0</v>
      </c>
      <c r="DH24">
        <f t="shared" si="26"/>
        <v>0</v>
      </c>
      <c r="DI24">
        <f t="shared" si="9"/>
        <v>0</v>
      </c>
      <c r="DJ24">
        <f t="shared" si="27"/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ROW(Source!A36)</f>
        <v>36</v>
      </c>
      <c r="B25">
        <v>55944368</v>
      </c>
      <c r="C25">
        <v>55985438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759</v>
      </c>
      <c r="J25" t="s">
        <v>3</v>
      </c>
      <c r="K25" t="s">
        <v>760</v>
      </c>
      <c r="L25">
        <v>1191</v>
      </c>
      <c r="N25">
        <v>1013</v>
      </c>
      <c r="O25" t="s">
        <v>761</v>
      </c>
      <c r="P25" t="s">
        <v>761</v>
      </c>
      <c r="Q25">
        <v>1</v>
      </c>
      <c r="W25">
        <v>0</v>
      </c>
      <c r="X25">
        <v>476480486</v>
      </c>
      <c r="Y25">
        <f>((AT25*1.2)*0.3)</f>
        <v>0.9827999999999999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2.73</v>
      </c>
      <c r="AU25" t="s">
        <v>30</v>
      </c>
      <c r="AV25">
        <v>1</v>
      </c>
      <c r="AW25">
        <v>2</v>
      </c>
      <c r="AX25">
        <v>55985454</v>
      </c>
      <c r="AY25">
        <v>1</v>
      </c>
      <c r="AZ25">
        <v>0</v>
      </c>
      <c r="BA25">
        <v>39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ROUND(AT25*Source!I36*AH25*AL25,2)</f>
        <v>0</v>
      </c>
      <c r="CV25">
        <f>ROUND(Y25*Source!I36,9)</f>
        <v>3.9312</v>
      </c>
      <c r="CW25">
        <v>0</v>
      </c>
      <c r="CX25">
        <f>ROUND(Y25*Source!I36,9)</f>
        <v>3.9312</v>
      </c>
      <c r="CY25">
        <f>AD25</f>
        <v>0</v>
      </c>
      <c r="CZ25">
        <f>AH25</f>
        <v>0</v>
      </c>
      <c r="DA25">
        <f>AL25</f>
        <v>1</v>
      </c>
      <c r="DB25">
        <f>ROUND(((ROUND(AT25*CZ25,2)*1.2)*0.3),6)</f>
        <v>0</v>
      </c>
      <c r="DC25">
        <f>ROUND(((ROUND(AT25*AG25,2)*1.2)*0.3),6)</f>
        <v>0</v>
      </c>
      <c r="DD25" t="s">
        <v>3</v>
      </c>
      <c r="DE25" t="s">
        <v>3</v>
      </c>
      <c r="DF25">
        <f t="shared" ref="DF25:DF43" si="28">ROUND(ROUND(AE25,2)*CX25,2)</f>
        <v>0</v>
      </c>
      <c r="DG25">
        <f t="shared" si="25"/>
        <v>0</v>
      </c>
      <c r="DH25">
        <f t="shared" si="26"/>
        <v>0</v>
      </c>
      <c r="DI25">
        <f t="shared" si="9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ROW(Source!A36)</f>
        <v>36</v>
      </c>
      <c r="B26">
        <v>55944368</v>
      </c>
      <c r="C26">
        <v>55985438</v>
      </c>
      <c r="D26">
        <v>55489910</v>
      </c>
      <c r="E26">
        <v>1</v>
      </c>
      <c r="F26">
        <v>1</v>
      </c>
      <c r="G26">
        <v>1081</v>
      </c>
      <c r="H26">
        <v>2</v>
      </c>
      <c r="I26" t="s">
        <v>762</v>
      </c>
      <c r="J26" t="s">
        <v>763</v>
      </c>
      <c r="K26" t="s">
        <v>764</v>
      </c>
      <c r="L26">
        <v>1368</v>
      </c>
      <c r="N26">
        <v>1011</v>
      </c>
      <c r="O26" t="s">
        <v>765</v>
      </c>
      <c r="P26" t="s">
        <v>765</v>
      </c>
      <c r="Q26">
        <v>1</v>
      </c>
      <c r="W26">
        <v>0</v>
      </c>
      <c r="X26">
        <v>1498588441</v>
      </c>
      <c r="Y26">
        <f>((AT26*1.2)*0.3)</f>
        <v>3.9600000000000003E-2</v>
      </c>
      <c r="AA26">
        <v>0</v>
      </c>
      <c r="AB26">
        <v>7.44</v>
      </c>
      <c r="AC26">
        <v>0</v>
      </c>
      <c r="AD26">
        <v>0</v>
      </c>
      <c r="AE26">
        <v>0</v>
      </c>
      <c r="AF26">
        <v>7.11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0.11</v>
      </c>
      <c r="AU26" t="s">
        <v>30</v>
      </c>
      <c r="AV26">
        <v>0</v>
      </c>
      <c r="AW26">
        <v>2</v>
      </c>
      <c r="AX26">
        <v>55985455</v>
      </c>
      <c r="AY26">
        <v>1</v>
      </c>
      <c r="AZ26">
        <v>0</v>
      </c>
      <c r="BA26">
        <v>40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ROUND(Y26*Source!I36*DO26,9)</f>
        <v>0</v>
      </c>
      <c r="CX26">
        <f>ROUND(Y26*Source!I36,9)</f>
        <v>0.15840000000000001</v>
      </c>
      <c r="CY26">
        <f>AB26</f>
        <v>7.44</v>
      </c>
      <c r="CZ26">
        <f>AF26</f>
        <v>7.11</v>
      </c>
      <c r="DA26">
        <f>AJ26</f>
        <v>1</v>
      </c>
      <c r="DB26">
        <f>ROUND(((ROUND(AT26*CZ26,2)*1.2)*0.3),6)</f>
        <v>0.28079999999999999</v>
      </c>
      <c r="DC26">
        <f>ROUND(((ROUND(AT26*AG26,2)*1.2)*0.3),6)</f>
        <v>0</v>
      </c>
      <c r="DD26" t="s">
        <v>3</v>
      </c>
      <c r="DE26" t="s">
        <v>3</v>
      </c>
      <c r="DF26">
        <f t="shared" si="28"/>
        <v>0</v>
      </c>
      <c r="DG26">
        <f t="shared" si="25"/>
        <v>1.1299999999999999</v>
      </c>
      <c r="DH26">
        <f t="shared" si="26"/>
        <v>0</v>
      </c>
      <c r="DI26">
        <f t="shared" si="9"/>
        <v>0</v>
      </c>
      <c r="DJ26">
        <f>DG26</f>
        <v>1.1299999999999999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ROW(Source!A36)</f>
        <v>36</v>
      </c>
      <c r="B27">
        <v>55944368</v>
      </c>
      <c r="C27">
        <v>55985438</v>
      </c>
      <c r="D27">
        <v>55490209</v>
      </c>
      <c r="E27">
        <v>1</v>
      </c>
      <c r="F27">
        <v>1</v>
      </c>
      <c r="G27">
        <v>1081</v>
      </c>
      <c r="H27">
        <v>2</v>
      </c>
      <c r="I27" t="s">
        <v>766</v>
      </c>
      <c r="J27" t="s">
        <v>767</v>
      </c>
      <c r="K27" t="s">
        <v>768</v>
      </c>
      <c r="L27">
        <v>1368</v>
      </c>
      <c r="N27">
        <v>1011</v>
      </c>
      <c r="O27" t="s">
        <v>765</v>
      </c>
      <c r="P27" t="s">
        <v>765</v>
      </c>
      <c r="Q27">
        <v>1</v>
      </c>
      <c r="W27">
        <v>0</v>
      </c>
      <c r="X27">
        <v>874612079</v>
      </c>
      <c r="Y27">
        <f>((AT27*1.2)*0.3)</f>
        <v>3.5999999999999999E-3</v>
      </c>
      <c r="AA27">
        <v>0</v>
      </c>
      <c r="AB27">
        <v>87.01</v>
      </c>
      <c r="AC27">
        <v>13.21</v>
      </c>
      <c r="AD27">
        <v>0</v>
      </c>
      <c r="AE27">
        <v>0</v>
      </c>
      <c r="AF27">
        <v>83.1</v>
      </c>
      <c r="AG27">
        <v>12.62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0.01</v>
      </c>
      <c r="AU27" t="s">
        <v>30</v>
      </c>
      <c r="AV27">
        <v>0</v>
      </c>
      <c r="AW27">
        <v>2</v>
      </c>
      <c r="AX27">
        <v>55985456</v>
      </c>
      <c r="AY27">
        <v>1</v>
      </c>
      <c r="AZ27">
        <v>0</v>
      </c>
      <c r="BA27">
        <v>41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ROUND(Y27*Source!I36*DO27,9)</f>
        <v>0.181728</v>
      </c>
      <c r="CX27">
        <f>ROUND(Y27*Source!I36,9)</f>
        <v>1.44E-2</v>
      </c>
      <c r="CY27">
        <f>AB27</f>
        <v>87.01</v>
      </c>
      <c r="CZ27">
        <f>AF27</f>
        <v>83.1</v>
      </c>
      <c r="DA27">
        <f>AJ27</f>
        <v>1</v>
      </c>
      <c r="DB27">
        <f>ROUND(((ROUND(AT27*CZ27,2)*1.2)*0.3),6)</f>
        <v>0.29880000000000001</v>
      </c>
      <c r="DC27">
        <f>ROUND(((ROUND(AT27*AG27,2)*1.2)*0.3),6)</f>
        <v>4.6800000000000001E-2</v>
      </c>
      <c r="DD27" t="s">
        <v>3</v>
      </c>
      <c r="DE27" t="s">
        <v>3</v>
      </c>
      <c r="DF27">
        <f t="shared" si="28"/>
        <v>0</v>
      </c>
      <c r="DG27">
        <f t="shared" si="25"/>
        <v>1.2</v>
      </c>
      <c r="DH27">
        <f t="shared" si="26"/>
        <v>0.18</v>
      </c>
      <c r="DI27">
        <f t="shared" si="9"/>
        <v>0</v>
      </c>
      <c r="DJ27">
        <f>DG27</f>
        <v>1.2</v>
      </c>
      <c r="DK27">
        <v>0</v>
      </c>
      <c r="DL27" t="s">
        <v>769</v>
      </c>
      <c r="DM27">
        <v>0</v>
      </c>
      <c r="DN27" t="s">
        <v>761</v>
      </c>
      <c r="DO27">
        <v>12.62</v>
      </c>
    </row>
    <row r="28" spans="1:119" x14ac:dyDescent="0.25">
      <c r="A28">
        <f>ROW(Source!A36)</f>
        <v>36</v>
      </c>
      <c r="B28">
        <v>55944368</v>
      </c>
      <c r="C28">
        <v>55985438</v>
      </c>
      <c r="D28">
        <v>55490324</v>
      </c>
      <c r="E28">
        <v>1</v>
      </c>
      <c r="F28">
        <v>1</v>
      </c>
      <c r="G28">
        <v>1081</v>
      </c>
      <c r="H28">
        <v>2</v>
      </c>
      <c r="I28" t="s">
        <v>788</v>
      </c>
      <c r="J28" t="s">
        <v>789</v>
      </c>
      <c r="K28" t="s">
        <v>790</v>
      </c>
      <c r="L28">
        <v>1368</v>
      </c>
      <c r="N28">
        <v>1011</v>
      </c>
      <c r="O28" t="s">
        <v>765</v>
      </c>
      <c r="P28" t="s">
        <v>765</v>
      </c>
      <c r="Q28">
        <v>1</v>
      </c>
      <c r="W28">
        <v>0</v>
      </c>
      <c r="X28">
        <v>1906446486</v>
      </c>
      <c r="Y28">
        <f>((AT28*1.2)*0.3)</f>
        <v>1.0799999999999999E-2</v>
      </c>
      <c r="AA28">
        <v>0</v>
      </c>
      <c r="AB28">
        <v>0.37</v>
      </c>
      <c r="AC28">
        <v>0</v>
      </c>
      <c r="AD28">
        <v>0</v>
      </c>
      <c r="AE28">
        <v>0</v>
      </c>
      <c r="AF28">
        <v>0.35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0.03</v>
      </c>
      <c r="AU28" t="s">
        <v>30</v>
      </c>
      <c r="AV28">
        <v>0</v>
      </c>
      <c r="AW28">
        <v>2</v>
      </c>
      <c r="AX28">
        <v>55985457</v>
      </c>
      <c r="AY28">
        <v>1</v>
      </c>
      <c r="AZ28">
        <v>0</v>
      </c>
      <c r="BA28">
        <v>42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ROUND(Y28*Source!I36*DO28,9)</f>
        <v>0</v>
      </c>
      <c r="CX28">
        <f>ROUND(Y28*Source!I36,9)</f>
        <v>4.3200000000000002E-2</v>
      </c>
      <c r="CY28">
        <f>AB28</f>
        <v>0.37</v>
      </c>
      <c r="CZ28">
        <f>AF28</f>
        <v>0.35</v>
      </c>
      <c r="DA28">
        <f>AJ28</f>
        <v>1</v>
      </c>
      <c r="DB28">
        <f>ROUND(((ROUND(AT28*CZ28,2)*1.2)*0.3),6)</f>
        <v>3.5999999999999999E-3</v>
      </c>
      <c r="DC28">
        <f>ROUND(((ROUND(AT28*AG28,2)*1.2)*0.3),6)</f>
        <v>0</v>
      </c>
      <c r="DD28" t="s">
        <v>3</v>
      </c>
      <c r="DE28" t="s">
        <v>3</v>
      </c>
      <c r="DF28">
        <f t="shared" si="28"/>
        <v>0</v>
      </c>
      <c r="DG28">
        <f t="shared" si="25"/>
        <v>0.02</v>
      </c>
      <c r="DH28">
        <f t="shared" si="26"/>
        <v>0</v>
      </c>
      <c r="DI28">
        <f t="shared" si="9"/>
        <v>0</v>
      </c>
      <c r="DJ28">
        <f>DG28</f>
        <v>0.02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ROW(Source!A36)</f>
        <v>36</v>
      </c>
      <c r="B29">
        <v>55944368</v>
      </c>
      <c r="C29">
        <v>55985438</v>
      </c>
      <c r="D29">
        <v>55460220</v>
      </c>
      <c r="E29">
        <v>1</v>
      </c>
      <c r="F29">
        <v>1</v>
      </c>
      <c r="G29">
        <v>1081</v>
      </c>
      <c r="H29">
        <v>3</v>
      </c>
      <c r="I29" t="s">
        <v>791</v>
      </c>
      <c r="J29" t="s">
        <v>792</v>
      </c>
      <c r="K29" t="s">
        <v>793</v>
      </c>
      <c r="L29">
        <v>1346</v>
      </c>
      <c r="N29">
        <v>1009</v>
      </c>
      <c r="O29" t="s">
        <v>794</v>
      </c>
      <c r="P29" t="s">
        <v>794</v>
      </c>
      <c r="Q29">
        <v>1</v>
      </c>
      <c r="W29">
        <v>0</v>
      </c>
      <c r="X29">
        <v>-1801558800</v>
      </c>
      <c r="Y29">
        <f t="shared" ref="Y29:Y39" si="29">((AT29*1)*0)</f>
        <v>0</v>
      </c>
      <c r="AA29">
        <v>13.95</v>
      </c>
      <c r="AB29">
        <v>0</v>
      </c>
      <c r="AC29">
        <v>0</v>
      </c>
      <c r="AD29">
        <v>0</v>
      </c>
      <c r="AE29">
        <v>13.95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2E-3</v>
      </c>
      <c r="AU29" t="s">
        <v>29</v>
      </c>
      <c r="AV29">
        <v>0</v>
      </c>
      <c r="AW29">
        <v>2</v>
      </c>
      <c r="AX29">
        <v>55985458</v>
      </c>
      <c r="AY29">
        <v>1</v>
      </c>
      <c r="AZ29">
        <v>0</v>
      </c>
      <c r="BA29">
        <v>43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ROUND(Y29*Source!I36,9)</f>
        <v>0</v>
      </c>
      <c r="CY29">
        <f t="shared" ref="CY29:CY39" si="30">AA29</f>
        <v>13.95</v>
      </c>
      <c r="CZ29">
        <f t="shared" ref="CZ29:CZ39" si="31">AE29</f>
        <v>13.95</v>
      </c>
      <c r="DA29">
        <f t="shared" ref="DA29:DA39" si="32">AI29</f>
        <v>1</v>
      </c>
      <c r="DB29">
        <f t="shared" ref="DB29:DB39" si="33">ROUND(((ROUND(AT29*CZ29,2)*1)*0),6)</f>
        <v>0</v>
      </c>
      <c r="DC29">
        <f t="shared" ref="DC29:DC39" si="34">ROUND(((ROUND(AT29*AG29,2)*1)*0),6)</f>
        <v>0</v>
      </c>
      <c r="DD29" t="s">
        <v>3</v>
      </c>
      <c r="DE29" t="s">
        <v>3</v>
      </c>
      <c r="DF29">
        <f t="shared" si="28"/>
        <v>0</v>
      </c>
      <c r="DG29">
        <f t="shared" si="25"/>
        <v>0</v>
      </c>
      <c r="DH29">
        <f t="shared" si="26"/>
        <v>0</v>
      </c>
      <c r="DI29">
        <f t="shared" si="9"/>
        <v>0</v>
      </c>
      <c r="DJ29">
        <f t="shared" ref="DJ29:DJ39" si="35">DF29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ROW(Source!A36)</f>
        <v>36</v>
      </c>
      <c r="B30">
        <v>55944368</v>
      </c>
      <c r="C30">
        <v>55985438</v>
      </c>
      <c r="D30">
        <v>55460310</v>
      </c>
      <c r="E30">
        <v>1</v>
      </c>
      <c r="F30">
        <v>1</v>
      </c>
      <c r="G30">
        <v>1081</v>
      </c>
      <c r="H30">
        <v>3</v>
      </c>
      <c r="I30" t="s">
        <v>795</v>
      </c>
      <c r="J30" t="s">
        <v>796</v>
      </c>
      <c r="K30" t="s">
        <v>797</v>
      </c>
      <c r="L30">
        <v>1346</v>
      </c>
      <c r="N30">
        <v>1009</v>
      </c>
      <c r="O30" t="s">
        <v>794</v>
      </c>
      <c r="P30" t="s">
        <v>794</v>
      </c>
      <c r="Q30">
        <v>1</v>
      </c>
      <c r="W30">
        <v>0</v>
      </c>
      <c r="X30">
        <v>-1097873860</v>
      </c>
      <c r="Y30">
        <f t="shared" si="29"/>
        <v>0</v>
      </c>
      <c r="AA30">
        <v>29.89</v>
      </c>
      <c r="AB30">
        <v>0</v>
      </c>
      <c r="AC30">
        <v>0</v>
      </c>
      <c r="AD30">
        <v>0</v>
      </c>
      <c r="AE30">
        <v>29.89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3.9E-2</v>
      </c>
      <c r="AU30" t="s">
        <v>29</v>
      </c>
      <c r="AV30">
        <v>0</v>
      </c>
      <c r="AW30">
        <v>2</v>
      </c>
      <c r="AX30">
        <v>55985459</v>
      </c>
      <c r="AY30">
        <v>1</v>
      </c>
      <c r="AZ30">
        <v>0</v>
      </c>
      <c r="BA30">
        <v>44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ROUND(Y30*Source!I36,9)</f>
        <v>0</v>
      </c>
      <c r="CY30">
        <f t="shared" si="30"/>
        <v>29.89</v>
      </c>
      <c r="CZ30">
        <f t="shared" si="31"/>
        <v>29.89</v>
      </c>
      <c r="DA30">
        <f t="shared" si="32"/>
        <v>1</v>
      </c>
      <c r="DB30">
        <f t="shared" si="33"/>
        <v>0</v>
      </c>
      <c r="DC30">
        <f t="shared" si="34"/>
        <v>0</v>
      </c>
      <c r="DD30" t="s">
        <v>3</v>
      </c>
      <c r="DE30" t="s">
        <v>3</v>
      </c>
      <c r="DF30">
        <f t="shared" si="28"/>
        <v>0</v>
      </c>
      <c r="DG30">
        <f t="shared" si="25"/>
        <v>0</v>
      </c>
      <c r="DH30">
        <f t="shared" si="26"/>
        <v>0</v>
      </c>
      <c r="DI30">
        <f t="shared" si="9"/>
        <v>0</v>
      </c>
      <c r="DJ30">
        <f t="shared" si="35"/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ROW(Source!A36)</f>
        <v>36</v>
      </c>
      <c r="B31">
        <v>55944368</v>
      </c>
      <c r="C31">
        <v>55985438</v>
      </c>
      <c r="D31">
        <v>55460380</v>
      </c>
      <c r="E31">
        <v>1</v>
      </c>
      <c r="F31">
        <v>1</v>
      </c>
      <c r="G31">
        <v>1081</v>
      </c>
      <c r="H31">
        <v>3</v>
      </c>
      <c r="I31" t="s">
        <v>798</v>
      </c>
      <c r="J31" t="s">
        <v>799</v>
      </c>
      <c r="K31" t="s">
        <v>800</v>
      </c>
      <c r="L31">
        <v>1348</v>
      </c>
      <c r="N31">
        <v>1009</v>
      </c>
      <c r="O31" t="s">
        <v>211</v>
      </c>
      <c r="P31" t="s">
        <v>211</v>
      </c>
      <c r="Q31">
        <v>1000</v>
      </c>
      <c r="W31">
        <v>0</v>
      </c>
      <c r="X31">
        <v>277309194</v>
      </c>
      <c r="Y31">
        <f t="shared" si="29"/>
        <v>0</v>
      </c>
      <c r="AA31">
        <v>8590.86</v>
      </c>
      <c r="AB31">
        <v>0</v>
      </c>
      <c r="AC31">
        <v>0</v>
      </c>
      <c r="AD31">
        <v>0</v>
      </c>
      <c r="AE31">
        <v>8590.86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8.0000000000000007E-5</v>
      </c>
      <c r="AU31" t="s">
        <v>29</v>
      </c>
      <c r="AV31">
        <v>0</v>
      </c>
      <c r="AW31">
        <v>2</v>
      </c>
      <c r="AX31">
        <v>55985460</v>
      </c>
      <c r="AY31">
        <v>1</v>
      </c>
      <c r="AZ31">
        <v>0</v>
      </c>
      <c r="BA31">
        <v>45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ROUND(Y31*Source!I36,9)</f>
        <v>0</v>
      </c>
      <c r="CY31">
        <f t="shared" si="30"/>
        <v>8590.86</v>
      </c>
      <c r="CZ31">
        <f t="shared" si="31"/>
        <v>8590.86</v>
      </c>
      <c r="DA31">
        <f t="shared" si="32"/>
        <v>1</v>
      </c>
      <c r="DB31">
        <f t="shared" si="33"/>
        <v>0</v>
      </c>
      <c r="DC31">
        <f t="shared" si="34"/>
        <v>0</v>
      </c>
      <c r="DD31" t="s">
        <v>3</v>
      </c>
      <c r="DE31" t="s">
        <v>3</v>
      </c>
      <c r="DF31">
        <f t="shared" si="28"/>
        <v>0</v>
      </c>
      <c r="DG31">
        <f t="shared" si="25"/>
        <v>0</v>
      </c>
      <c r="DH31">
        <f t="shared" si="26"/>
        <v>0</v>
      </c>
      <c r="DI31">
        <f t="shared" si="9"/>
        <v>0</v>
      </c>
      <c r="DJ31">
        <f t="shared" si="35"/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ROW(Source!A36)</f>
        <v>36</v>
      </c>
      <c r="B32">
        <v>55944368</v>
      </c>
      <c r="C32">
        <v>55985438</v>
      </c>
      <c r="D32">
        <v>55460424</v>
      </c>
      <c r="E32">
        <v>1</v>
      </c>
      <c r="F32">
        <v>1</v>
      </c>
      <c r="G32">
        <v>1081</v>
      </c>
      <c r="H32">
        <v>3</v>
      </c>
      <c r="I32" t="s">
        <v>801</v>
      </c>
      <c r="J32" t="s">
        <v>802</v>
      </c>
      <c r="K32" t="s">
        <v>803</v>
      </c>
      <c r="L32">
        <v>1346</v>
      </c>
      <c r="N32">
        <v>1009</v>
      </c>
      <c r="O32" t="s">
        <v>794</v>
      </c>
      <c r="P32" t="s">
        <v>794</v>
      </c>
      <c r="Q32">
        <v>1</v>
      </c>
      <c r="W32">
        <v>0</v>
      </c>
      <c r="X32">
        <v>1309298634</v>
      </c>
      <c r="Y32">
        <f t="shared" si="29"/>
        <v>0</v>
      </c>
      <c r="AA32">
        <v>159.06</v>
      </c>
      <c r="AB32">
        <v>0</v>
      </c>
      <c r="AC32">
        <v>0</v>
      </c>
      <c r="AD32">
        <v>0</v>
      </c>
      <c r="AE32">
        <v>159.06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2.4E-2</v>
      </c>
      <c r="AU32" t="s">
        <v>29</v>
      </c>
      <c r="AV32">
        <v>0</v>
      </c>
      <c r="AW32">
        <v>2</v>
      </c>
      <c r="AX32">
        <v>55985461</v>
      </c>
      <c r="AY32">
        <v>1</v>
      </c>
      <c r="AZ32">
        <v>0</v>
      </c>
      <c r="BA32">
        <v>46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ROUND(Y32*Source!I36,9)</f>
        <v>0</v>
      </c>
      <c r="CY32">
        <f t="shared" si="30"/>
        <v>159.06</v>
      </c>
      <c r="CZ32">
        <f t="shared" si="31"/>
        <v>159.06</v>
      </c>
      <c r="DA32">
        <f t="shared" si="32"/>
        <v>1</v>
      </c>
      <c r="DB32">
        <f t="shared" si="33"/>
        <v>0</v>
      </c>
      <c r="DC32">
        <f t="shared" si="34"/>
        <v>0</v>
      </c>
      <c r="DD32" t="s">
        <v>3</v>
      </c>
      <c r="DE32" t="s">
        <v>3</v>
      </c>
      <c r="DF32">
        <f t="shared" si="28"/>
        <v>0</v>
      </c>
      <c r="DG32">
        <f t="shared" si="25"/>
        <v>0</v>
      </c>
      <c r="DH32">
        <f t="shared" si="26"/>
        <v>0</v>
      </c>
      <c r="DI32">
        <f t="shared" si="9"/>
        <v>0</v>
      </c>
      <c r="DJ32">
        <f t="shared" si="35"/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ROW(Source!A36)</f>
        <v>36</v>
      </c>
      <c r="B33">
        <v>55944368</v>
      </c>
      <c r="C33">
        <v>55985438</v>
      </c>
      <c r="D33">
        <v>55459339</v>
      </c>
      <c r="E33">
        <v>1</v>
      </c>
      <c r="F33">
        <v>1</v>
      </c>
      <c r="G33">
        <v>1081</v>
      </c>
      <c r="H33">
        <v>3</v>
      </c>
      <c r="I33" t="s">
        <v>804</v>
      </c>
      <c r="J33" t="s">
        <v>805</v>
      </c>
      <c r="K33" t="s">
        <v>806</v>
      </c>
      <c r="L33">
        <v>1354</v>
      </c>
      <c r="N33">
        <v>1010</v>
      </c>
      <c r="O33" t="s">
        <v>320</v>
      </c>
      <c r="P33" t="s">
        <v>320</v>
      </c>
      <c r="Q33">
        <v>1</v>
      </c>
      <c r="W33">
        <v>0</v>
      </c>
      <c r="X33">
        <v>1424298623</v>
      </c>
      <c r="Y33">
        <f t="shared" si="29"/>
        <v>0</v>
      </c>
      <c r="AA33">
        <v>3.86</v>
      </c>
      <c r="AB33">
        <v>0</v>
      </c>
      <c r="AC33">
        <v>0</v>
      </c>
      <c r="AD33">
        <v>0</v>
      </c>
      <c r="AE33">
        <v>3.86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1.3</v>
      </c>
      <c r="AU33" t="s">
        <v>29</v>
      </c>
      <c r="AV33">
        <v>0</v>
      </c>
      <c r="AW33">
        <v>2</v>
      </c>
      <c r="AX33">
        <v>55985462</v>
      </c>
      <c r="AY33">
        <v>1</v>
      </c>
      <c r="AZ33">
        <v>0</v>
      </c>
      <c r="BA33">
        <v>47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ROUND(Y33*Source!I36,9)</f>
        <v>0</v>
      </c>
      <c r="CY33">
        <f t="shared" si="30"/>
        <v>3.86</v>
      </c>
      <c r="CZ33">
        <f t="shared" si="31"/>
        <v>3.86</v>
      </c>
      <c r="DA33">
        <f t="shared" si="32"/>
        <v>1</v>
      </c>
      <c r="DB33">
        <f t="shared" si="33"/>
        <v>0</v>
      </c>
      <c r="DC33">
        <f t="shared" si="34"/>
        <v>0</v>
      </c>
      <c r="DD33" t="s">
        <v>3</v>
      </c>
      <c r="DE33" t="s">
        <v>3</v>
      </c>
      <c r="DF33">
        <f t="shared" si="28"/>
        <v>0</v>
      </c>
      <c r="DG33">
        <f t="shared" si="25"/>
        <v>0</v>
      </c>
      <c r="DH33">
        <f t="shared" si="26"/>
        <v>0</v>
      </c>
      <c r="DI33">
        <f t="shared" si="9"/>
        <v>0</v>
      </c>
      <c r="DJ33">
        <f t="shared" si="35"/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ROW(Source!A36)</f>
        <v>36</v>
      </c>
      <c r="B34">
        <v>55944368</v>
      </c>
      <c r="C34">
        <v>55985438</v>
      </c>
      <c r="D34">
        <v>55459340</v>
      </c>
      <c r="E34">
        <v>1</v>
      </c>
      <c r="F34">
        <v>1</v>
      </c>
      <c r="G34">
        <v>1081</v>
      </c>
      <c r="H34">
        <v>3</v>
      </c>
      <c r="I34" t="s">
        <v>807</v>
      </c>
      <c r="J34" t="s">
        <v>808</v>
      </c>
      <c r="K34" t="s">
        <v>809</v>
      </c>
      <c r="L34">
        <v>1354</v>
      </c>
      <c r="N34">
        <v>1010</v>
      </c>
      <c r="O34" t="s">
        <v>320</v>
      </c>
      <c r="P34" t="s">
        <v>320</v>
      </c>
      <c r="Q34">
        <v>1</v>
      </c>
      <c r="W34">
        <v>0</v>
      </c>
      <c r="X34">
        <v>-1352077490</v>
      </c>
      <c r="Y34">
        <f t="shared" si="29"/>
        <v>0</v>
      </c>
      <c r="AA34">
        <v>0.89</v>
      </c>
      <c r="AB34">
        <v>0</v>
      </c>
      <c r="AC34">
        <v>0</v>
      </c>
      <c r="AD34">
        <v>0</v>
      </c>
      <c r="AE34">
        <v>0.89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1.4</v>
      </c>
      <c r="AU34" t="s">
        <v>29</v>
      </c>
      <c r="AV34">
        <v>0</v>
      </c>
      <c r="AW34">
        <v>2</v>
      </c>
      <c r="AX34">
        <v>55985463</v>
      </c>
      <c r="AY34">
        <v>1</v>
      </c>
      <c r="AZ34">
        <v>0</v>
      </c>
      <c r="BA34">
        <v>48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ROUND(Y34*Source!I36,9)</f>
        <v>0</v>
      </c>
      <c r="CY34">
        <f t="shared" si="30"/>
        <v>0.89</v>
      </c>
      <c r="CZ34">
        <f t="shared" si="31"/>
        <v>0.89</v>
      </c>
      <c r="DA34">
        <f t="shared" si="32"/>
        <v>1</v>
      </c>
      <c r="DB34">
        <f t="shared" si="33"/>
        <v>0</v>
      </c>
      <c r="DC34">
        <f t="shared" si="34"/>
        <v>0</v>
      </c>
      <c r="DD34" t="s">
        <v>3</v>
      </c>
      <c r="DE34" t="s">
        <v>3</v>
      </c>
      <c r="DF34">
        <f t="shared" si="28"/>
        <v>0</v>
      </c>
      <c r="DG34">
        <f t="shared" si="25"/>
        <v>0</v>
      </c>
      <c r="DH34">
        <f t="shared" si="26"/>
        <v>0</v>
      </c>
      <c r="DI34">
        <f t="shared" si="9"/>
        <v>0</v>
      </c>
      <c r="DJ34">
        <f t="shared" si="35"/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ROW(Source!A36)</f>
        <v>36</v>
      </c>
      <c r="B35">
        <v>55944368</v>
      </c>
      <c r="C35">
        <v>55985438</v>
      </c>
      <c r="D35">
        <v>55461230</v>
      </c>
      <c r="E35">
        <v>1</v>
      </c>
      <c r="F35">
        <v>1</v>
      </c>
      <c r="G35">
        <v>1081</v>
      </c>
      <c r="H35">
        <v>3</v>
      </c>
      <c r="I35" t="s">
        <v>810</v>
      </c>
      <c r="J35" t="s">
        <v>811</v>
      </c>
      <c r="K35" t="s">
        <v>812</v>
      </c>
      <c r="L35">
        <v>1346</v>
      </c>
      <c r="N35">
        <v>1009</v>
      </c>
      <c r="O35" t="s">
        <v>794</v>
      </c>
      <c r="P35" t="s">
        <v>794</v>
      </c>
      <c r="Q35">
        <v>1</v>
      </c>
      <c r="W35">
        <v>0</v>
      </c>
      <c r="X35">
        <v>1561715650</v>
      </c>
      <c r="Y35">
        <f t="shared" si="29"/>
        <v>0</v>
      </c>
      <c r="AA35">
        <v>15.11</v>
      </c>
      <c r="AB35">
        <v>0</v>
      </c>
      <c r="AC35">
        <v>0</v>
      </c>
      <c r="AD35">
        <v>0</v>
      </c>
      <c r="AE35">
        <v>15.11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1.2E-2</v>
      </c>
      <c r="AU35" t="s">
        <v>29</v>
      </c>
      <c r="AV35">
        <v>0</v>
      </c>
      <c r="AW35">
        <v>2</v>
      </c>
      <c r="AX35">
        <v>55985464</v>
      </c>
      <c r="AY35">
        <v>1</v>
      </c>
      <c r="AZ35">
        <v>0</v>
      </c>
      <c r="BA35">
        <v>49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ROUND(Y35*Source!I36,9)</f>
        <v>0</v>
      </c>
      <c r="CY35">
        <f t="shared" si="30"/>
        <v>15.11</v>
      </c>
      <c r="CZ35">
        <f t="shared" si="31"/>
        <v>15.11</v>
      </c>
      <c r="DA35">
        <f t="shared" si="32"/>
        <v>1</v>
      </c>
      <c r="DB35">
        <f t="shared" si="33"/>
        <v>0</v>
      </c>
      <c r="DC35">
        <f t="shared" si="34"/>
        <v>0</v>
      </c>
      <c r="DD35" t="s">
        <v>3</v>
      </c>
      <c r="DE35" t="s">
        <v>3</v>
      </c>
      <c r="DF35">
        <f t="shared" si="28"/>
        <v>0</v>
      </c>
      <c r="DG35">
        <f t="shared" si="25"/>
        <v>0</v>
      </c>
      <c r="DH35">
        <f t="shared" si="26"/>
        <v>0</v>
      </c>
      <c r="DI35">
        <f t="shared" si="9"/>
        <v>0</v>
      </c>
      <c r="DJ35">
        <f t="shared" si="35"/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ROW(Source!A36)</f>
        <v>36</v>
      </c>
      <c r="B36">
        <v>55944368</v>
      </c>
      <c r="C36">
        <v>55985438</v>
      </c>
      <c r="D36">
        <v>55461670</v>
      </c>
      <c r="E36">
        <v>1</v>
      </c>
      <c r="F36">
        <v>1</v>
      </c>
      <c r="G36">
        <v>1081</v>
      </c>
      <c r="H36">
        <v>3</v>
      </c>
      <c r="I36" t="s">
        <v>813</v>
      </c>
      <c r="J36" t="s">
        <v>814</v>
      </c>
      <c r="K36" t="s">
        <v>815</v>
      </c>
      <c r="L36">
        <v>1346</v>
      </c>
      <c r="N36">
        <v>1009</v>
      </c>
      <c r="O36" t="s">
        <v>794</v>
      </c>
      <c r="P36" t="s">
        <v>794</v>
      </c>
      <c r="Q36">
        <v>1</v>
      </c>
      <c r="W36">
        <v>0</v>
      </c>
      <c r="X36">
        <v>1134135272</v>
      </c>
      <c r="Y36">
        <f t="shared" si="29"/>
        <v>0</v>
      </c>
      <c r="AA36">
        <v>23.12</v>
      </c>
      <c r="AB36">
        <v>0</v>
      </c>
      <c r="AC36">
        <v>0</v>
      </c>
      <c r="AD36">
        <v>0</v>
      </c>
      <c r="AE36">
        <v>23.12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1.2E-2</v>
      </c>
      <c r="AU36" t="s">
        <v>29</v>
      </c>
      <c r="AV36">
        <v>0</v>
      </c>
      <c r="AW36">
        <v>2</v>
      </c>
      <c r="AX36">
        <v>55985465</v>
      </c>
      <c r="AY36">
        <v>1</v>
      </c>
      <c r="AZ36">
        <v>0</v>
      </c>
      <c r="BA36">
        <v>50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ROUND(Y36*Source!I36,9)</f>
        <v>0</v>
      </c>
      <c r="CY36">
        <f t="shared" si="30"/>
        <v>23.12</v>
      </c>
      <c r="CZ36">
        <f t="shared" si="31"/>
        <v>23.12</v>
      </c>
      <c r="DA36">
        <f t="shared" si="32"/>
        <v>1</v>
      </c>
      <c r="DB36">
        <f t="shared" si="33"/>
        <v>0</v>
      </c>
      <c r="DC36">
        <f t="shared" si="34"/>
        <v>0</v>
      </c>
      <c r="DD36" t="s">
        <v>3</v>
      </c>
      <c r="DE36" t="s">
        <v>3</v>
      </c>
      <c r="DF36">
        <f t="shared" si="28"/>
        <v>0</v>
      </c>
      <c r="DG36">
        <f t="shared" si="25"/>
        <v>0</v>
      </c>
      <c r="DH36">
        <f t="shared" si="26"/>
        <v>0</v>
      </c>
      <c r="DI36">
        <f t="shared" si="9"/>
        <v>0</v>
      </c>
      <c r="DJ36">
        <f t="shared" si="35"/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ROW(Source!A36)</f>
        <v>36</v>
      </c>
      <c r="B37">
        <v>55944368</v>
      </c>
      <c r="C37">
        <v>55985438</v>
      </c>
      <c r="D37">
        <v>55466338</v>
      </c>
      <c r="E37">
        <v>1</v>
      </c>
      <c r="F37">
        <v>1</v>
      </c>
      <c r="G37">
        <v>1081</v>
      </c>
      <c r="H37">
        <v>3</v>
      </c>
      <c r="I37" t="s">
        <v>816</v>
      </c>
      <c r="J37" t="s">
        <v>817</v>
      </c>
      <c r="K37" t="s">
        <v>818</v>
      </c>
      <c r="L37">
        <v>1349</v>
      </c>
      <c r="N37">
        <v>1009</v>
      </c>
      <c r="O37" t="s">
        <v>819</v>
      </c>
      <c r="P37" t="s">
        <v>819</v>
      </c>
      <c r="Q37">
        <v>1E-3</v>
      </c>
      <c r="W37">
        <v>0</v>
      </c>
      <c r="X37">
        <v>-667754050</v>
      </c>
      <c r="Y37">
        <f t="shared" si="29"/>
        <v>0</v>
      </c>
      <c r="AA37">
        <v>7.0000000000000007E-2</v>
      </c>
      <c r="AB37">
        <v>0</v>
      </c>
      <c r="AC37">
        <v>0</v>
      </c>
      <c r="AD37">
        <v>0</v>
      </c>
      <c r="AE37">
        <v>7.0000000000000007E-2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</v>
      </c>
      <c r="AU37" t="s">
        <v>29</v>
      </c>
      <c r="AV37">
        <v>0</v>
      </c>
      <c r="AW37">
        <v>2</v>
      </c>
      <c r="AX37">
        <v>55985466</v>
      </c>
      <c r="AY37">
        <v>1</v>
      </c>
      <c r="AZ37">
        <v>0</v>
      </c>
      <c r="BA37">
        <v>51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ROUND(Y37*Source!I36,9)</f>
        <v>0</v>
      </c>
      <c r="CY37">
        <f t="shared" si="30"/>
        <v>7.0000000000000007E-2</v>
      </c>
      <c r="CZ37">
        <f t="shared" si="31"/>
        <v>7.0000000000000007E-2</v>
      </c>
      <c r="DA37">
        <f t="shared" si="32"/>
        <v>1</v>
      </c>
      <c r="DB37">
        <f t="shared" si="33"/>
        <v>0</v>
      </c>
      <c r="DC37">
        <f t="shared" si="34"/>
        <v>0</v>
      </c>
      <c r="DD37" t="s">
        <v>3</v>
      </c>
      <c r="DE37" t="s">
        <v>3</v>
      </c>
      <c r="DF37">
        <f t="shared" si="28"/>
        <v>0</v>
      </c>
      <c r="DG37">
        <f t="shared" si="25"/>
        <v>0</v>
      </c>
      <c r="DH37">
        <f t="shared" si="26"/>
        <v>0</v>
      </c>
      <c r="DI37">
        <f t="shared" si="9"/>
        <v>0</v>
      </c>
      <c r="DJ37">
        <f t="shared" si="35"/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ROW(Source!A36)</f>
        <v>36</v>
      </c>
      <c r="B38">
        <v>55944368</v>
      </c>
      <c r="C38">
        <v>55985438</v>
      </c>
      <c r="D38">
        <v>55482204</v>
      </c>
      <c r="E38">
        <v>1</v>
      </c>
      <c r="F38">
        <v>1</v>
      </c>
      <c r="G38">
        <v>1081</v>
      </c>
      <c r="H38">
        <v>3</v>
      </c>
      <c r="I38" t="s">
        <v>820</v>
      </c>
      <c r="J38" t="s">
        <v>821</v>
      </c>
      <c r="K38" t="s">
        <v>822</v>
      </c>
      <c r="L38">
        <v>1356</v>
      </c>
      <c r="N38">
        <v>1010</v>
      </c>
      <c r="O38" t="s">
        <v>785</v>
      </c>
      <c r="P38" t="s">
        <v>785</v>
      </c>
      <c r="Q38">
        <v>1000</v>
      </c>
      <c r="W38">
        <v>0</v>
      </c>
      <c r="X38">
        <v>-2085281200</v>
      </c>
      <c r="Y38">
        <f t="shared" si="29"/>
        <v>0</v>
      </c>
      <c r="AA38">
        <v>56.16</v>
      </c>
      <c r="AB38">
        <v>0</v>
      </c>
      <c r="AC38">
        <v>0</v>
      </c>
      <c r="AD38">
        <v>0</v>
      </c>
      <c r="AE38">
        <v>56.16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3.0999999999999999E-3</v>
      </c>
      <c r="AU38" t="s">
        <v>29</v>
      </c>
      <c r="AV38">
        <v>0</v>
      </c>
      <c r="AW38">
        <v>2</v>
      </c>
      <c r="AX38">
        <v>55985467</v>
      </c>
      <c r="AY38">
        <v>1</v>
      </c>
      <c r="AZ38">
        <v>0</v>
      </c>
      <c r="BA38">
        <v>52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ROUND(Y38*Source!I36,9)</f>
        <v>0</v>
      </c>
      <c r="CY38">
        <f t="shared" si="30"/>
        <v>56.16</v>
      </c>
      <c r="CZ38">
        <f t="shared" si="31"/>
        <v>56.16</v>
      </c>
      <c r="DA38">
        <f t="shared" si="32"/>
        <v>1</v>
      </c>
      <c r="DB38">
        <f t="shared" si="33"/>
        <v>0</v>
      </c>
      <c r="DC38">
        <f t="shared" si="34"/>
        <v>0</v>
      </c>
      <c r="DD38" t="s">
        <v>3</v>
      </c>
      <c r="DE38" t="s">
        <v>3</v>
      </c>
      <c r="DF38">
        <f t="shared" si="28"/>
        <v>0</v>
      </c>
      <c r="DG38">
        <f t="shared" si="25"/>
        <v>0</v>
      </c>
      <c r="DH38">
        <f t="shared" si="26"/>
        <v>0</v>
      </c>
      <c r="DI38">
        <f t="shared" si="9"/>
        <v>0</v>
      </c>
      <c r="DJ38">
        <f t="shared" si="35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ROW(Source!A36)</f>
        <v>36</v>
      </c>
      <c r="B39">
        <v>55944368</v>
      </c>
      <c r="C39">
        <v>55985438</v>
      </c>
      <c r="D39">
        <v>55482617</v>
      </c>
      <c r="E39">
        <v>1</v>
      </c>
      <c r="F39">
        <v>1</v>
      </c>
      <c r="G39">
        <v>1081</v>
      </c>
      <c r="H39">
        <v>3</v>
      </c>
      <c r="I39" t="s">
        <v>823</v>
      </c>
      <c r="J39" t="s">
        <v>824</v>
      </c>
      <c r="K39" t="s">
        <v>825</v>
      </c>
      <c r="L39">
        <v>1354</v>
      </c>
      <c r="N39">
        <v>1010</v>
      </c>
      <c r="O39" t="s">
        <v>320</v>
      </c>
      <c r="P39" t="s">
        <v>320</v>
      </c>
      <c r="Q39">
        <v>1</v>
      </c>
      <c r="W39">
        <v>0</v>
      </c>
      <c r="X39">
        <v>-1189947653</v>
      </c>
      <c r="Y39">
        <f t="shared" si="29"/>
        <v>0</v>
      </c>
      <c r="AA39">
        <v>14.99</v>
      </c>
      <c r="AB39">
        <v>0</v>
      </c>
      <c r="AC39">
        <v>0</v>
      </c>
      <c r="AD39">
        <v>0</v>
      </c>
      <c r="AE39">
        <v>14.99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</v>
      </c>
      <c r="AU39" t="s">
        <v>29</v>
      </c>
      <c r="AV39">
        <v>0</v>
      </c>
      <c r="AW39">
        <v>2</v>
      </c>
      <c r="AX39">
        <v>55985468</v>
      </c>
      <c r="AY39">
        <v>1</v>
      </c>
      <c r="AZ39">
        <v>0</v>
      </c>
      <c r="BA39">
        <v>53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ROUND(Y39*Source!I36,9)</f>
        <v>0</v>
      </c>
      <c r="CY39">
        <f t="shared" si="30"/>
        <v>14.99</v>
      </c>
      <c r="CZ39">
        <f t="shared" si="31"/>
        <v>14.99</v>
      </c>
      <c r="DA39">
        <f t="shared" si="32"/>
        <v>1</v>
      </c>
      <c r="DB39">
        <f t="shared" si="33"/>
        <v>0</v>
      </c>
      <c r="DC39">
        <f t="shared" si="34"/>
        <v>0</v>
      </c>
      <c r="DD39" t="s">
        <v>3</v>
      </c>
      <c r="DE39" t="s">
        <v>3</v>
      </c>
      <c r="DF39">
        <f t="shared" si="28"/>
        <v>0</v>
      </c>
      <c r="DG39">
        <f t="shared" si="25"/>
        <v>0</v>
      </c>
      <c r="DH39">
        <f t="shared" si="26"/>
        <v>0</v>
      </c>
      <c r="DI39">
        <f t="shared" si="9"/>
        <v>0</v>
      </c>
      <c r="DJ39">
        <f t="shared" si="35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ROW(Source!A37)</f>
        <v>37</v>
      </c>
      <c r="B40">
        <v>55944370</v>
      </c>
      <c r="C40">
        <v>55985438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759</v>
      </c>
      <c r="J40" t="s">
        <v>3</v>
      </c>
      <c r="K40" t="s">
        <v>760</v>
      </c>
      <c r="L40">
        <v>1191</v>
      </c>
      <c r="N40">
        <v>1013</v>
      </c>
      <c r="O40" t="s">
        <v>761</v>
      </c>
      <c r="P40" t="s">
        <v>761</v>
      </c>
      <c r="Q40">
        <v>1</v>
      </c>
      <c r="W40">
        <v>0</v>
      </c>
      <c r="X40">
        <v>476480486</v>
      </c>
      <c r="Y40">
        <f>((AT40*1.2)*0.3)</f>
        <v>0.9827999999999999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2.73</v>
      </c>
      <c r="AU40" t="s">
        <v>30</v>
      </c>
      <c r="AV40">
        <v>1</v>
      </c>
      <c r="AW40">
        <v>2</v>
      </c>
      <c r="AX40">
        <v>55985454</v>
      </c>
      <c r="AY40">
        <v>1</v>
      </c>
      <c r="AZ40">
        <v>0</v>
      </c>
      <c r="BA40">
        <v>58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ROUND(AT40*Source!I37*AH40*AL40,2)</f>
        <v>0</v>
      </c>
      <c r="CV40">
        <f>ROUND(Y40*Source!I37,9)</f>
        <v>3.9312</v>
      </c>
      <c r="CW40">
        <v>0</v>
      </c>
      <c r="CX40">
        <f>ROUND(Y40*Source!I37,9)</f>
        <v>3.9312</v>
      </c>
      <c r="CY40">
        <f>AD40</f>
        <v>0</v>
      </c>
      <c r="CZ40">
        <f>AH40</f>
        <v>0</v>
      </c>
      <c r="DA40">
        <f>AL40</f>
        <v>1</v>
      </c>
      <c r="DB40">
        <f>ROUND(((ROUND(AT40*CZ40,2)*1.2)*0.3),6)</f>
        <v>0</v>
      </c>
      <c r="DC40">
        <f>ROUND(((ROUND(AT40*AG40,2)*1.2)*0.3),6)</f>
        <v>0</v>
      </c>
      <c r="DD40" t="s">
        <v>3</v>
      </c>
      <c r="DE40" t="s">
        <v>3</v>
      </c>
      <c r="DF40">
        <f t="shared" si="28"/>
        <v>0</v>
      </c>
      <c r="DG40">
        <f t="shared" si="25"/>
        <v>0</v>
      </c>
      <c r="DH40">
        <f t="shared" si="26"/>
        <v>0</v>
      </c>
      <c r="DI40">
        <f t="shared" si="9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ROW(Source!A37)</f>
        <v>37</v>
      </c>
      <c r="B41">
        <v>55944370</v>
      </c>
      <c r="C41">
        <v>55985438</v>
      </c>
      <c r="D41">
        <v>55489910</v>
      </c>
      <c r="E41">
        <v>1</v>
      </c>
      <c r="F41">
        <v>1</v>
      </c>
      <c r="G41">
        <v>1081</v>
      </c>
      <c r="H41">
        <v>2</v>
      </c>
      <c r="I41" t="s">
        <v>762</v>
      </c>
      <c r="J41" t="s">
        <v>763</v>
      </c>
      <c r="K41" t="s">
        <v>764</v>
      </c>
      <c r="L41">
        <v>1368</v>
      </c>
      <c r="N41">
        <v>1011</v>
      </c>
      <c r="O41" t="s">
        <v>765</v>
      </c>
      <c r="P41" t="s">
        <v>765</v>
      </c>
      <c r="Q41">
        <v>1</v>
      </c>
      <c r="W41">
        <v>0</v>
      </c>
      <c r="X41">
        <v>1498588441</v>
      </c>
      <c r="Y41">
        <f>((AT41*1.2)*0.3)</f>
        <v>3.9600000000000003E-2</v>
      </c>
      <c r="AA41">
        <v>0</v>
      </c>
      <c r="AB41">
        <v>100.2</v>
      </c>
      <c r="AC41">
        <v>0</v>
      </c>
      <c r="AD41">
        <v>0</v>
      </c>
      <c r="AE41">
        <v>0</v>
      </c>
      <c r="AF41">
        <v>7.11</v>
      </c>
      <c r="AG41">
        <v>0</v>
      </c>
      <c r="AH41">
        <v>0</v>
      </c>
      <c r="AI41">
        <v>1</v>
      </c>
      <c r="AJ41">
        <v>13.46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0.11</v>
      </c>
      <c r="AU41" t="s">
        <v>30</v>
      </c>
      <c r="AV41">
        <v>0</v>
      </c>
      <c r="AW41">
        <v>2</v>
      </c>
      <c r="AX41">
        <v>55985455</v>
      </c>
      <c r="AY41">
        <v>1</v>
      </c>
      <c r="AZ41">
        <v>0</v>
      </c>
      <c r="BA41">
        <v>59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ROUND(Y41*Source!I37*DO41,9)</f>
        <v>0</v>
      </c>
      <c r="CX41">
        <f>ROUND(Y41*Source!I37,9)</f>
        <v>0.15840000000000001</v>
      </c>
      <c r="CY41">
        <f>AB41</f>
        <v>100.2</v>
      </c>
      <c r="CZ41">
        <f>AF41</f>
        <v>7.11</v>
      </c>
      <c r="DA41">
        <f>AJ41</f>
        <v>13.46</v>
      </c>
      <c r="DB41">
        <f>ROUND(((ROUND(AT41*CZ41,2)*1.2)*0.3),6)</f>
        <v>0.28079999999999999</v>
      </c>
      <c r="DC41">
        <f>ROUND(((ROUND(AT41*AG41,2)*1.2)*0.3),6)</f>
        <v>0</v>
      </c>
      <c r="DD41" t="s">
        <v>3</v>
      </c>
      <c r="DE41" t="s">
        <v>3</v>
      </c>
      <c r="DF41">
        <f t="shared" si="28"/>
        <v>0</v>
      </c>
      <c r="DG41">
        <f>ROUND(ROUND(AF41*AJ41,2)*CX41,2)</f>
        <v>15.16</v>
      </c>
      <c r="DH41">
        <f t="shared" si="26"/>
        <v>0</v>
      </c>
      <c r="DI41">
        <f t="shared" si="9"/>
        <v>0</v>
      </c>
      <c r="DJ41">
        <f>DG41</f>
        <v>15.16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ROW(Source!A37)</f>
        <v>37</v>
      </c>
      <c r="B42">
        <v>55944370</v>
      </c>
      <c r="C42">
        <v>55985438</v>
      </c>
      <c r="D42">
        <v>55490209</v>
      </c>
      <c r="E42">
        <v>1</v>
      </c>
      <c r="F42">
        <v>1</v>
      </c>
      <c r="G42">
        <v>1081</v>
      </c>
      <c r="H42">
        <v>2</v>
      </c>
      <c r="I42" t="s">
        <v>766</v>
      </c>
      <c r="J42" t="s">
        <v>767</v>
      </c>
      <c r="K42" t="s">
        <v>768</v>
      </c>
      <c r="L42">
        <v>1368</v>
      </c>
      <c r="N42">
        <v>1011</v>
      </c>
      <c r="O42" t="s">
        <v>765</v>
      </c>
      <c r="P42" t="s">
        <v>765</v>
      </c>
      <c r="Q42">
        <v>1</v>
      </c>
      <c r="W42">
        <v>0</v>
      </c>
      <c r="X42">
        <v>874612079</v>
      </c>
      <c r="Y42">
        <f>((AT42*1.2)*0.3)</f>
        <v>3.5999999999999999E-3</v>
      </c>
      <c r="AA42">
        <v>0</v>
      </c>
      <c r="AB42">
        <v>1485.19</v>
      </c>
      <c r="AC42">
        <v>744.56</v>
      </c>
      <c r="AD42">
        <v>0</v>
      </c>
      <c r="AE42">
        <v>0</v>
      </c>
      <c r="AF42">
        <v>83.1</v>
      </c>
      <c r="AG42">
        <v>12.62</v>
      </c>
      <c r="AH42">
        <v>0</v>
      </c>
      <c r="AI42">
        <v>1</v>
      </c>
      <c r="AJ42">
        <v>17.07</v>
      </c>
      <c r="AK42">
        <v>56.35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0.01</v>
      </c>
      <c r="AU42" t="s">
        <v>30</v>
      </c>
      <c r="AV42">
        <v>0</v>
      </c>
      <c r="AW42">
        <v>2</v>
      </c>
      <c r="AX42">
        <v>55985456</v>
      </c>
      <c r="AY42">
        <v>1</v>
      </c>
      <c r="AZ42">
        <v>0</v>
      </c>
      <c r="BA42">
        <v>60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ROUND(Y42*Source!I37*DO42,9)</f>
        <v>0.181728</v>
      </c>
      <c r="CX42">
        <f>ROUND(Y42*Source!I37,9)</f>
        <v>1.44E-2</v>
      </c>
      <c r="CY42">
        <f>AB42</f>
        <v>1485.19</v>
      </c>
      <c r="CZ42">
        <f>AF42</f>
        <v>83.1</v>
      </c>
      <c r="DA42">
        <f>AJ42</f>
        <v>17.07</v>
      </c>
      <c r="DB42">
        <f>ROUND(((ROUND(AT42*CZ42,2)*1.2)*0.3),6)</f>
        <v>0.29880000000000001</v>
      </c>
      <c r="DC42">
        <f>ROUND(((ROUND(AT42*AG42,2)*1.2)*0.3),6)</f>
        <v>4.6800000000000001E-2</v>
      </c>
      <c r="DD42" t="s">
        <v>3</v>
      </c>
      <c r="DE42" t="s">
        <v>3</v>
      </c>
      <c r="DF42">
        <f t="shared" si="28"/>
        <v>0</v>
      </c>
      <c r="DG42">
        <f>ROUND(ROUND(AF42*AJ42,2)*CX42,2)</f>
        <v>20.43</v>
      </c>
      <c r="DH42">
        <f>ROUND(ROUND(AG42*AK42,2)*CX42,2)</f>
        <v>10.24</v>
      </c>
      <c r="DI42">
        <f t="shared" si="9"/>
        <v>0</v>
      </c>
      <c r="DJ42">
        <f>DG42</f>
        <v>20.43</v>
      </c>
      <c r="DK42">
        <v>0</v>
      </c>
      <c r="DL42" t="s">
        <v>769</v>
      </c>
      <c r="DM42">
        <v>0</v>
      </c>
      <c r="DN42" t="s">
        <v>761</v>
      </c>
      <c r="DO42">
        <v>12.62</v>
      </c>
    </row>
    <row r="43" spans="1:119" x14ac:dyDescent="0.25">
      <c r="A43">
        <f>ROW(Source!A37)</f>
        <v>37</v>
      </c>
      <c r="B43">
        <v>55944370</v>
      </c>
      <c r="C43">
        <v>55985438</v>
      </c>
      <c r="D43">
        <v>55490324</v>
      </c>
      <c r="E43">
        <v>1</v>
      </c>
      <c r="F43">
        <v>1</v>
      </c>
      <c r="G43">
        <v>1081</v>
      </c>
      <c r="H43">
        <v>2</v>
      </c>
      <c r="I43" t="s">
        <v>788</v>
      </c>
      <c r="J43" t="s">
        <v>789</v>
      </c>
      <c r="K43" t="s">
        <v>790</v>
      </c>
      <c r="L43">
        <v>1368</v>
      </c>
      <c r="N43">
        <v>1011</v>
      </c>
      <c r="O43" t="s">
        <v>765</v>
      </c>
      <c r="P43" t="s">
        <v>765</v>
      </c>
      <c r="Q43">
        <v>1</v>
      </c>
      <c r="W43">
        <v>0</v>
      </c>
      <c r="X43">
        <v>1906446486</v>
      </c>
      <c r="Y43">
        <f>((AT43*1.2)*0.3)</f>
        <v>1.0799999999999999E-2</v>
      </c>
      <c r="AA43">
        <v>0</v>
      </c>
      <c r="AB43">
        <v>3.37</v>
      </c>
      <c r="AC43">
        <v>0</v>
      </c>
      <c r="AD43">
        <v>0</v>
      </c>
      <c r="AE43">
        <v>0</v>
      </c>
      <c r="AF43">
        <v>0.35</v>
      </c>
      <c r="AG43">
        <v>0</v>
      </c>
      <c r="AH43">
        <v>0</v>
      </c>
      <c r="AI43">
        <v>1</v>
      </c>
      <c r="AJ43">
        <v>9.1999999999999993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0.03</v>
      </c>
      <c r="AU43" t="s">
        <v>30</v>
      </c>
      <c r="AV43">
        <v>0</v>
      </c>
      <c r="AW43">
        <v>2</v>
      </c>
      <c r="AX43">
        <v>55985457</v>
      </c>
      <c r="AY43">
        <v>1</v>
      </c>
      <c r="AZ43">
        <v>0</v>
      </c>
      <c r="BA43">
        <v>61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ROUND(Y43*Source!I37*DO43,9)</f>
        <v>0</v>
      </c>
      <c r="CX43">
        <f>ROUND(Y43*Source!I37,9)</f>
        <v>4.3200000000000002E-2</v>
      </c>
      <c r="CY43">
        <f>AB43</f>
        <v>3.37</v>
      </c>
      <c r="CZ43">
        <f>AF43</f>
        <v>0.35</v>
      </c>
      <c r="DA43">
        <f>AJ43</f>
        <v>9.1999999999999993</v>
      </c>
      <c r="DB43">
        <f>ROUND(((ROUND(AT43*CZ43,2)*1.2)*0.3),6)</f>
        <v>3.5999999999999999E-3</v>
      </c>
      <c r="DC43">
        <f>ROUND(((ROUND(AT43*AG43,2)*1.2)*0.3),6)</f>
        <v>0</v>
      </c>
      <c r="DD43" t="s">
        <v>3</v>
      </c>
      <c r="DE43" t="s">
        <v>3</v>
      </c>
      <c r="DF43">
        <f t="shared" si="28"/>
        <v>0</v>
      </c>
      <c r="DG43">
        <f>ROUND(ROUND(AF43*AJ43,2)*CX43,2)</f>
        <v>0.14000000000000001</v>
      </c>
      <c r="DH43">
        <f t="shared" ref="DH43:DH68" si="36">ROUND(ROUND(AG43,2)*CX43,2)</f>
        <v>0</v>
      </c>
      <c r="DI43">
        <f t="shared" si="9"/>
        <v>0</v>
      </c>
      <c r="DJ43">
        <f>DG43</f>
        <v>0.14000000000000001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ROW(Source!A37)</f>
        <v>37</v>
      </c>
      <c r="B44">
        <v>55944370</v>
      </c>
      <c r="C44">
        <v>55985438</v>
      </c>
      <c r="D44">
        <v>55460220</v>
      </c>
      <c r="E44">
        <v>1</v>
      </c>
      <c r="F44">
        <v>1</v>
      </c>
      <c r="G44">
        <v>1081</v>
      </c>
      <c r="H44">
        <v>3</v>
      </c>
      <c r="I44" t="s">
        <v>791</v>
      </c>
      <c r="J44" t="s">
        <v>792</v>
      </c>
      <c r="K44" t="s">
        <v>793</v>
      </c>
      <c r="L44">
        <v>1346</v>
      </c>
      <c r="N44">
        <v>1009</v>
      </c>
      <c r="O44" t="s">
        <v>794</v>
      </c>
      <c r="P44" t="s">
        <v>794</v>
      </c>
      <c r="Q44">
        <v>1</v>
      </c>
      <c r="W44">
        <v>0</v>
      </c>
      <c r="X44">
        <v>-1801558800</v>
      </c>
      <c r="Y44">
        <f t="shared" ref="Y44:Y54" si="37">((AT44*1)*0)</f>
        <v>0</v>
      </c>
      <c r="AA44">
        <v>338.71</v>
      </c>
      <c r="AB44">
        <v>0</v>
      </c>
      <c r="AC44">
        <v>0</v>
      </c>
      <c r="AD44">
        <v>0</v>
      </c>
      <c r="AE44">
        <v>13.95</v>
      </c>
      <c r="AF44">
        <v>0</v>
      </c>
      <c r="AG44">
        <v>0</v>
      </c>
      <c r="AH44">
        <v>0</v>
      </c>
      <c r="AI44">
        <v>24.28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2E-3</v>
      </c>
      <c r="AU44" t="s">
        <v>29</v>
      </c>
      <c r="AV44">
        <v>0</v>
      </c>
      <c r="AW44">
        <v>2</v>
      </c>
      <c r="AX44">
        <v>55985458</v>
      </c>
      <c r="AY44">
        <v>1</v>
      </c>
      <c r="AZ44">
        <v>0</v>
      </c>
      <c r="BA44">
        <v>62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ROUND(Y44*Source!I37,9)</f>
        <v>0</v>
      </c>
      <c r="CY44">
        <f t="shared" ref="CY44:CY54" si="38">AA44</f>
        <v>338.71</v>
      </c>
      <c r="CZ44">
        <f t="shared" ref="CZ44:CZ54" si="39">AE44</f>
        <v>13.95</v>
      </c>
      <c r="DA44">
        <f t="shared" ref="DA44:DA54" si="40">AI44</f>
        <v>24.28</v>
      </c>
      <c r="DB44">
        <f t="shared" ref="DB44:DB54" si="41">ROUND(((ROUND(AT44*CZ44,2)*1)*0),6)</f>
        <v>0</v>
      </c>
      <c r="DC44">
        <f t="shared" ref="DC44:DC54" si="42">ROUND(((ROUND(AT44*AG44,2)*1)*0),6)</f>
        <v>0</v>
      </c>
      <c r="DD44" t="s">
        <v>3</v>
      </c>
      <c r="DE44" t="s">
        <v>3</v>
      </c>
      <c r="DF44">
        <f t="shared" ref="DF44:DF54" si="43">ROUND(ROUND(AE44*AI44,2)*CX44,2)</f>
        <v>0</v>
      </c>
      <c r="DG44">
        <f t="shared" ref="DG44:DG68" si="44">ROUND(ROUND(AF44,2)*CX44,2)</f>
        <v>0</v>
      </c>
      <c r="DH44">
        <f t="shared" si="36"/>
        <v>0</v>
      </c>
      <c r="DI44">
        <f t="shared" si="9"/>
        <v>0</v>
      </c>
      <c r="DJ44">
        <f t="shared" ref="DJ44:DJ54" si="45">DF44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ROW(Source!A37)</f>
        <v>37</v>
      </c>
      <c r="B45">
        <v>55944370</v>
      </c>
      <c r="C45">
        <v>55985438</v>
      </c>
      <c r="D45">
        <v>55460310</v>
      </c>
      <c r="E45">
        <v>1</v>
      </c>
      <c r="F45">
        <v>1</v>
      </c>
      <c r="G45">
        <v>1081</v>
      </c>
      <c r="H45">
        <v>3</v>
      </c>
      <c r="I45" t="s">
        <v>795</v>
      </c>
      <c r="J45" t="s">
        <v>796</v>
      </c>
      <c r="K45" t="s">
        <v>797</v>
      </c>
      <c r="L45">
        <v>1346</v>
      </c>
      <c r="N45">
        <v>1009</v>
      </c>
      <c r="O45" t="s">
        <v>794</v>
      </c>
      <c r="P45" t="s">
        <v>794</v>
      </c>
      <c r="Q45">
        <v>1</v>
      </c>
      <c r="W45">
        <v>0</v>
      </c>
      <c r="X45">
        <v>-1097873860</v>
      </c>
      <c r="Y45">
        <f t="shared" si="37"/>
        <v>0</v>
      </c>
      <c r="AA45">
        <v>101.03</v>
      </c>
      <c r="AB45">
        <v>0</v>
      </c>
      <c r="AC45">
        <v>0</v>
      </c>
      <c r="AD45">
        <v>0</v>
      </c>
      <c r="AE45">
        <v>29.89</v>
      </c>
      <c r="AF45">
        <v>0</v>
      </c>
      <c r="AG45">
        <v>0</v>
      </c>
      <c r="AH45">
        <v>0</v>
      </c>
      <c r="AI45">
        <v>3.38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3.9E-2</v>
      </c>
      <c r="AU45" t="s">
        <v>29</v>
      </c>
      <c r="AV45">
        <v>0</v>
      </c>
      <c r="AW45">
        <v>2</v>
      </c>
      <c r="AX45">
        <v>55985459</v>
      </c>
      <c r="AY45">
        <v>1</v>
      </c>
      <c r="AZ45">
        <v>0</v>
      </c>
      <c r="BA45">
        <v>63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ROUND(Y45*Source!I37,9)</f>
        <v>0</v>
      </c>
      <c r="CY45">
        <f t="shared" si="38"/>
        <v>101.03</v>
      </c>
      <c r="CZ45">
        <f t="shared" si="39"/>
        <v>29.89</v>
      </c>
      <c r="DA45">
        <f t="shared" si="40"/>
        <v>3.38</v>
      </c>
      <c r="DB45">
        <f t="shared" si="41"/>
        <v>0</v>
      </c>
      <c r="DC45">
        <f t="shared" si="42"/>
        <v>0</v>
      </c>
      <c r="DD45" t="s">
        <v>3</v>
      </c>
      <c r="DE45" t="s">
        <v>3</v>
      </c>
      <c r="DF45">
        <f t="shared" si="43"/>
        <v>0</v>
      </c>
      <c r="DG45">
        <f t="shared" si="44"/>
        <v>0</v>
      </c>
      <c r="DH45">
        <f t="shared" si="36"/>
        <v>0</v>
      </c>
      <c r="DI45">
        <f t="shared" si="9"/>
        <v>0</v>
      </c>
      <c r="DJ45">
        <f t="shared" si="45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ROW(Source!A37)</f>
        <v>37</v>
      </c>
      <c r="B46">
        <v>55944370</v>
      </c>
      <c r="C46">
        <v>55985438</v>
      </c>
      <c r="D46">
        <v>55460380</v>
      </c>
      <c r="E46">
        <v>1</v>
      </c>
      <c r="F46">
        <v>1</v>
      </c>
      <c r="G46">
        <v>1081</v>
      </c>
      <c r="H46">
        <v>3</v>
      </c>
      <c r="I46" t="s">
        <v>798</v>
      </c>
      <c r="J46" t="s">
        <v>799</v>
      </c>
      <c r="K46" t="s">
        <v>800</v>
      </c>
      <c r="L46">
        <v>1348</v>
      </c>
      <c r="N46">
        <v>1009</v>
      </c>
      <c r="O46" t="s">
        <v>211</v>
      </c>
      <c r="P46" t="s">
        <v>211</v>
      </c>
      <c r="Q46">
        <v>1000</v>
      </c>
      <c r="W46">
        <v>0</v>
      </c>
      <c r="X46">
        <v>277309194</v>
      </c>
      <c r="Y46">
        <f t="shared" si="37"/>
        <v>0</v>
      </c>
      <c r="AA46">
        <v>141233.74</v>
      </c>
      <c r="AB46">
        <v>0</v>
      </c>
      <c r="AC46">
        <v>0</v>
      </c>
      <c r="AD46">
        <v>0</v>
      </c>
      <c r="AE46">
        <v>8590.86</v>
      </c>
      <c r="AF46">
        <v>0</v>
      </c>
      <c r="AG46">
        <v>0</v>
      </c>
      <c r="AH46">
        <v>0</v>
      </c>
      <c r="AI46">
        <v>16.440000000000001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8.0000000000000007E-5</v>
      </c>
      <c r="AU46" t="s">
        <v>29</v>
      </c>
      <c r="AV46">
        <v>0</v>
      </c>
      <c r="AW46">
        <v>2</v>
      </c>
      <c r="AX46">
        <v>55985460</v>
      </c>
      <c r="AY46">
        <v>1</v>
      </c>
      <c r="AZ46">
        <v>0</v>
      </c>
      <c r="BA46">
        <v>64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ROUND(Y46*Source!I37,9)</f>
        <v>0</v>
      </c>
      <c r="CY46">
        <f t="shared" si="38"/>
        <v>141233.74</v>
      </c>
      <c r="CZ46">
        <f t="shared" si="39"/>
        <v>8590.86</v>
      </c>
      <c r="DA46">
        <f t="shared" si="40"/>
        <v>16.440000000000001</v>
      </c>
      <c r="DB46">
        <f t="shared" si="41"/>
        <v>0</v>
      </c>
      <c r="DC46">
        <f t="shared" si="42"/>
        <v>0</v>
      </c>
      <c r="DD46" t="s">
        <v>3</v>
      </c>
      <c r="DE46" t="s">
        <v>3</v>
      </c>
      <c r="DF46">
        <f t="shared" si="43"/>
        <v>0</v>
      </c>
      <c r="DG46">
        <f t="shared" si="44"/>
        <v>0</v>
      </c>
      <c r="DH46">
        <f t="shared" si="36"/>
        <v>0</v>
      </c>
      <c r="DI46">
        <f t="shared" si="9"/>
        <v>0</v>
      </c>
      <c r="DJ46">
        <f t="shared" si="45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ROW(Source!A37)</f>
        <v>37</v>
      </c>
      <c r="B47">
        <v>55944370</v>
      </c>
      <c r="C47">
        <v>55985438</v>
      </c>
      <c r="D47">
        <v>55460424</v>
      </c>
      <c r="E47">
        <v>1</v>
      </c>
      <c r="F47">
        <v>1</v>
      </c>
      <c r="G47">
        <v>1081</v>
      </c>
      <c r="H47">
        <v>3</v>
      </c>
      <c r="I47" t="s">
        <v>801</v>
      </c>
      <c r="J47" t="s">
        <v>802</v>
      </c>
      <c r="K47" t="s">
        <v>803</v>
      </c>
      <c r="L47">
        <v>1346</v>
      </c>
      <c r="N47">
        <v>1009</v>
      </c>
      <c r="O47" t="s">
        <v>794</v>
      </c>
      <c r="P47" t="s">
        <v>794</v>
      </c>
      <c r="Q47">
        <v>1</v>
      </c>
      <c r="W47">
        <v>0</v>
      </c>
      <c r="X47">
        <v>1309298634</v>
      </c>
      <c r="Y47">
        <f t="shared" si="37"/>
        <v>0</v>
      </c>
      <c r="AA47">
        <v>286.31</v>
      </c>
      <c r="AB47">
        <v>0</v>
      </c>
      <c r="AC47">
        <v>0</v>
      </c>
      <c r="AD47">
        <v>0</v>
      </c>
      <c r="AE47">
        <v>159.06</v>
      </c>
      <c r="AF47">
        <v>0</v>
      </c>
      <c r="AG47">
        <v>0</v>
      </c>
      <c r="AH47">
        <v>0</v>
      </c>
      <c r="AI47">
        <v>1.8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2.4E-2</v>
      </c>
      <c r="AU47" t="s">
        <v>29</v>
      </c>
      <c r="AV47">
        <v>0</v>
      </c>
      <c r="AW47">
        <v>2</v>
      </c>
      <c r="AX47">
        <v>55985461</v>
      </c>
      <c r="AY47">
        <v>1</v>
      </c>
      <c r="AZ47">
        <v>0</v>
      </c>
      <c r="BA47">
        <v>65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ROUND(Y47*Source!I37,9)</f>
        <v>0</v>
      </c>
      <c r="CY47">
        <f t="shared" si="38"/>
        <v>286.31</v>
      </c>
      <c r="CZ47">
        <f t="shared" si="39"/>
        <v>159.06</v>
      </c>
      <c r="DA47">
        <f t="shared" si="40"/>
        <v>1.8</v>
      </c>
      <c r="DB47">
        <f t="shared" si="41"/>
        <v>0</v>
      </c>
      <c r="DC47">
        <f t="shared" si="42"/>
        <v>0</v>
      </c>
      <c r="DD47" t="s">
        <v>3</v>
      </c>
      <c r="DE47" t="s">
        <v>3</v>
      </c>
      <c r="DF47">
        <f t="shared" si="43"/>
        <v>0</v>
      </c>
      <c r="DG47">
        <f t="shared" si="44"/>
        <v>0</v>
      </c>
      <c r="DH47">
        <f t="shared" si="36"/>
        <v>0</v>
      </c>
      <c r="DI47">
        <f t="shared" si="9"/>
        <v>0</v>
      </c>
      <c r="DJ47">
        <f t="shared" si="45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ROW(Source!A37)</f>
        <v>37</v>
      </c>
      <c r="B48">
        <v>55944370</v>
      </c>
      <c r="C48">
        <v>55985438</v>
      </c>
      <c r="D48">
        <v>55459339</v>
      </c>
      <c r="E48">
        <v>1</v>
      </c>
      <c r="F48">
        <v>1</v>
      </c>
      <c r="G48">
        <v>1081</v>
      </c>
      <c r="H48">
        <v>3</v>
      </c>
      <c r="I48" t="s">
        <v>804</v>
      </c>
      <c r="J48" t="s">
        <v>805</v>
      </c>
      <c r="K48" t="s">
        <v>806</v>
      </c>
      <c r="L48">
        <v>1354</v>
      </c>
      <c r="N48">
        <v>1010</v>
      </c>
      <c r="O48" t="s">
        <v>320</v>
      </c>
      <c r="P48" t="s">
        <v>320</v>
      </c>
      <c r="Q48">
        <v>1</v>
      </c>
      <c r="W48">
        <v>0</v>
      </c>
      <c r="X48">
        <v>1424298623</v>
      </c>
      <c r="Y48">
        <f t="shared" si="37"/>
        <v>0</v>
      </c>
      <c r="AA48">
        <v>7.57</v>
      </c>
      <c r="AB48">
        <v>0</v>
      </c>
      <c r="AC48">
        <v>0</v>
      </c>
      <c r="AD48">
        <v>0</v>
      </c>
      <c r="AE48">
        <v>3.86</v>
      </c>
      <c r="AF48">
        <v>0</v>
      </c>
      <c r="AG48">
        <v>0</v>
      </c>
      <c r="AH48">
        <v>0</v>
      </c>
      <c r="AI48">
        <v>1.96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1.3</v>
      </c>
      <c r="AU48" t="s">
        <v>29</v>
      </c>
      <c r="AV48">
        <v>0</v>
      </c>
      <c r="AW48">
        <v>2</v>
      </c>
      <c r="AX48">
        <v>55985462</v>
      </c>
      <c r="AY48">
        <v>1</v>
      </c>
      <c r="AZ48">
        <v>0</v>
      </c>
      <c r="BA48">
        <v>66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ROUND(Y48*Source!I37,9)</f>
        <v>0</v>
      </c>
      <c r="CY48">
        <f t="shared" si="38"/>
        <v>7.57</v>
      </c>
      <c r="CZ48">
        <f t="shared" si="39"/>
        <v>3.86</v>
      </c>
      <c r="DA48">
        <f t="shared" si="40"/>
        <v>1.96</v>
      </c>
      <c r="DB48">
        <f t="shared" si="41"/>
        <v>0</v>
      </c>
      <c r="DC48">
        <f t="shared" si="42"/>
        <v>0</v>
      </c>
      <c r="DD48" t="s">
        <v>3</v>
      </c>
      <c r="DE48" t="s">
        <v>3</v>
      </c>
      <c r="DF48">
        <f t="shared" si="43"/>
        <v>0</v>
      </c>
      <c r="DG48">
        <f t="shared" si="44"/>
        <v>0</v>
      </c>
      <c r="DH48">
        <f t="shared" si="36"/>
        <v>0</v>
      </c>
      <c r="DI48">
        <f t="shared" si="9"/>
        <v>0</v>
      </c>
      <c r="DJ48">
        <f t="shared" si="45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ROW(Source!A37)</f>
        <v>37</v>
      </c>
      <c r="B49">
        <v>55944370</v>
      </c>
      <c r="C49">
        <v>55985438</v>
      </c>
      <c r="D49">
        <v>55459340</v>
      </c>
      <c r="E49">
        <v>1</v>
      </c>
      <c r="F49">
        <v>1</v>
      </c>
      <c r="G49">
        <v>1081</v>
      </c>
      <c r="H49">
        <v>3</v>
      </c>
      <c r="I49" t="s">
        <v>807</v>
      </c>
      <c r="J49" t="s">
        <v>808</v>
      </c>
      <c r="K49" t="s">
        <v>809</v>
      </c>
      <c r="L49">
        <v>1354</v>
      </c>
      <c r="N49">
        <v>1010</v>
      </c>
      <c r="O49" t="s">
        <v>320</v>
      </c>
      <c r="P49" t="s">
        <v>320</v>
      </c>
      <c r="Q49">
        <v>1</v>
      </c>
      <c r="W49">
        <v>0</v>
      </c>
      <c r="X49">
        <v>-1352077490</v>
      </c>
      <c r="Y49">
        <f t="shared" si="37"/>
        <v>0</v>
      </c>
      <c r="AA49">
        <v>0.83</v>
      </c>
      <c r="AB49">
        <v>0</v>
      </c>
      <c r="AC49">
        <v>0</v>
      </c>
      <c r="AD49">
        <v>0</v>
      </c>
      <c r="AE49">
        <v>0.89</v>
      </c>
      <c r="AF49">
        <v>0</v>
      </c>
      <c r="AG49">
        <v>0</v>
      </c>
      <c r="AH49">
        <v>0</v>
      </c>
      <c r="AI49">
        <v>0.93</v>
      </c>
      <c r="AJ49">
        <v>1</v>
      </c>
      <c r="AK49">
        <v>1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1.4</v>
      </c>
      <c r="AU49" t="s">
        <v>29</v>
      </c>
      <c r="AV49">
        <v>0</v>
      </c>
      <c r="AW49">
        <v>2</v>
      </c>
      <c r="AX49">
        <v>55985463</v>
      </c>
      <c r="AY49">
        <v>1</v>
      </c>
      <c r="AZ49">
        <v>0</v>
      </c>
      <c r="BA49">
        <v>67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ROUND(Y49*Source!I37,9)</f>
        <v>0</v>
      </c>
      <c r="CY49">
        <f t="shared" si="38"/>
        <v>0.83</v>
      </c>
      <c r="CZ49">
        <f t="shared" si="39"/>
        <v>0.89</v>
      </c>
      <c r="DA49">
        <f t="shared" si="40"/>
        <v>0.93</v>
      </c>
      <c r="DB49">
        <f t="shared" si="41"/>
        <v>0</v>
      </c>
      <c r="DC49">
        <f t="shared" si="42"/>
        <v>0</v>
      </c>
      <c r="DD49" t="s">
        <v>3</v>
      </c>
      <c r="DE49" t="s">
        <v>3</v>
      </c>
      <c r="DF49">
        <f t="shared" si="43"/>
        <v>0</v>
      </c>
      <c r="DG49">
        <f t="shared" si="44"/>
        <v>0</v>
      </c>
      <c r="DH49">
        <f t="shared" si="36"/>
        <v>0</v>
      </c>
      <c r="DI49">
        <f t="shared" si="9"/>
        <v>0</v>
      </c>
      <c r="DJ49">
        <f t="shared" si="45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ROW(Source!A37)</f>
        <v>37</v>
      </c>
      <c r="B50">
        <v>55944370</v>
      </c>
      <c r="C50">
        <v>55985438</v>
      </c>
      <c r="D50">
        <v>55461230</v>
      </c>
      <c r="E50">
        <v>1</v>
      </c>
      <c r="F50">
        <v>1</v>
      </c>
      <c r="G50">
        <v>1081</v>
      </c>
      <c r="H50">
        <v>3</v>
      </c>
      <c r="I50" t="s">
        <v>810</v>
      </c>
      <c r="J50" t="s">
        <v>811</v>
      </c>
      <c r="K50" t="s">
        <v>812</v>
      </c>
      <c r="L50">
        <v>1346</v>
      </c>
      <c r="N50">
        <v>1009</v>
      </c>
      <c r="O50" t="s">
        <v>794</v>
      </c>
      <c r="P50" t="s">
        <v>794</v>
      </c>
      <c r="Q50">
        <v>1</v>
      </c>
      <c r="W50">
        <v>0</v>
      </c>
      <c r="X50">
        <v>1561715650</v>
      </c>
      <c r="Y50">
        <f t="shared" si="37"/>
        <v>0</v>
      </c>
      <c r="AA50">
        <v>200.81</v>
      </c>
      <c r="AB50">
        <v>0</v>
      </c>
      <c r="AC50">
        <v>0</v>
      </c>
      <c r="AD50">
        <v>0</v>
      </c>
      <c r="AE50">
        <v>15.11</v>
      </c>
      <c r="AF50">
        <v>0</v>
      </c>
      <c r="AG50">
        <v>0</v>
      </c>
      <c r="AH50">
        <v>0</v>
      </c>
      <c r="AI50">
        <v>13.29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1.2E-2</v>
      </c>
      <c r="AU50" t="s">
        <v>29</v>
      </c>
      <c r="AV50">
        <v>0</v>
      </c>
      <c r="AW50">
        <v>2</v>
      </c>
      <c r="AX50">
        <v>55985464</v>
      </c>
      <c r="AY50">
        <v>1</v>
      </c>
      <c r="AZ50">
        <v>0</v>
      </c>
      <c r="BA50">
        <v>68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ROUND(Y50*Source!I37,9)</f>
        <v>0</v>
      </c>
      <c r="CY50">
        <f t="shared" si="38"/>
        <v>200.81</v>
      </c>
      <c r="CZ50">
        <f t="shared" si="39"/>
        <v>15.11</v>
      </c>
      <c r="DA50">
        <f t="shared" si="40"/>
        <v>13.29</v>
      </c>
      <c r="DB50">
        <f t="shared" si="41"/>
        <v>0</v>
      </c>
      <c r="DC50">
        <f t="shared" si="42"/>
        <v>0</v>
      </c>
      <c r="DD50" t="s">
        <v>3</v>
      </c>
      <c r="DE50" t="s">
        <v>3</v>
      </c>
      <c r="DF50">
        <f t="shared" si="43"/>
        <v>0</v>
      </c>
      <c r="DG50">
        <f t="shared" si="44"/>
        <v>0</v>
      </c>
      <c r="DH50">
        <f t="shared" si="36"/>
        <v>0</v>
      </c>
      <c r="DI50">
        <f t="shared" si="9"/>
        <v>0</v>
      </c>
      <c r="DJ50">
        <f t="shared" si="45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ROW(Source!A37)</f>
        <v>37</v>
      </c>
      <c r="B51">
        <v>55944370</v>
      </c>
      <c r="C51">
        <v>55985438</v>
      </c>
      <c r="D51">
        <v>55461670</v>
      </c>
      <c r="E51">
        <v>1</v>
      </c>
      <c r="F51">
        <v>1</v>
      </c>
      <c r="G51">
        <v>1081</v>
      </c>
      <c r="H51">
        <v>3</v>
      </c>
      <c r="I51" t="s">
        <v>813</v>
      </c>
      <c r="J51" t="s">
        <v>814</v>
      </c>
      <c r="K51" t="s">
        <v>815</v>
      </c>
      <c r="L51">
        <v>1346</v>
      </c>
      <c r="N51">
        <v>1009</v>
      </c>
      <c r="O51" t="s">
        <v>794</v>
      </c>
      <c r="P51" t="s">
        <v>794</v>
      </c>
      <c r="Q51">
        <v>1</v>
      </c>
      <c r="W51">
        <v>0</v>
      </c>
      <c r="X51">
        <v>1134135272</v>
      </c>
      <c r="Y51">
        <f t="shared" si="37"/>
        <v>0</v>
      </c>
      <c r="AA51">
        <v>246.69</v>
      </c>
      <c r="AB51">
        <v>0</v>
      </c>
      <c r="AC51">
        <v>0</v>
      </c>
      <c r="AD51">
        <v>0</v>
      </c>
      <c r="AE51">
        <v>23.12</v>
      </c>
      <c r="AF51">
        <v>0</v>
      </c>
      <c r="AG51">
        <v>0</v>
      </c>
      <c r="AH51">
        <v>0</v>
      </c>
      <c r="AI51">
        <v>10.67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1.2E-2</v>
      </c>
      <c r="AU51" t="s">
        <v>29</v>
      </c>
      <c r="AV51">
        <v>0</v>
      </c>
      <c r="AW51">
        <v>2</v>
      </c>
      <c r="AX51">
        <v>55985465</v>
      </c>
      <c r="AY51">
        <v>1</v>
      </c>
      <c r="AZ51">
        <v>0</v>
      </c>
      <c r="BA51">
        <v>69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ROUND(Y51*Source!I37,9)</f>
        <v>0</v>
      </c>
      <c r="CY51">
        <f t="shared" si="38"/>
        <v>246.69</v>
      </c>
      <c r="CZ51">
        <f t="shared" si="39"/>
        <v>23.12</v>
      </c>
      <c r="DA51">
        <f t="shared" si="40"/>
        <v>10.67</v>
      </c>
      <c r="DB51">
        <f t="shared" si="41"/>
        <v>0</v>
      </c>
      <c r="DC51">
        <f t="shared" si="42"/>
        <v>0</v>
      </c>
      <c r="DD51" t="s">
        <v>3</v>
      </c>
      <c r="DE51" t="s">
        <v>3</v>
      </c>
      <c r="DF51">
        <f t="shared" si="43"/>
        <v>0</v>
      </c>
      <c r="DG51">
        <f t="shared" si="44"/>
        <v>0</v>
      </c>
      <c r="DH51">
        <f t="shared" si="36"/>
        <v>0</v>
      </c>
      <c r="DI51">
        <f t="shared" si="9"/>
        <v>0</v>
      </c>
      <c r="DJ51">
        <f t="shared" si="45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ROW(Source!A37)</f>
        <v>37</v>
      </c>
      <c r="B52">
        <v>55944370</v>
      </c>
      <c r="C52">
        <v>55985438</v>
      </c>
      <c r="D52">
        <v>55466338</v>
      </c>
      <c r="E52">
        <v>1</v>
      </c>
      <c r="F52">
        <v>1</v>
      </c>
      <c r="G52">
        <v>1081</v>
      </c>
      <c r="H52">
        <v>3</v>
      </c>
      <c r="I52" t="s">
        <v>816</v>
      </c>
      <c r="J52" t="s">
        <v>817</v>
      </c>
      <c r="K52" t="s">
        <v>818</v>
      </c>
      <c r="L52">
        <v>1349</v>
      </c>
      <c r="N52">
        <v>1009</v>
      </c>
      <c r="O52" t="s">
        <v>819</v>
      </c>
      <c r="P52" t="s">
        <v>819</v>
      </c>
      <c r="Q52">
        <v>1E-3</v>
      </c>
      <c r="W52">
        <v>0</v>
      </c>
      <c r="X52">
        <v>-667754050</v>
      </c>
      <c r="Y52">
        <f t="shared" si="37"/>
        <v>0</v>
      </c>
      <c r="AA52">
        <v>0.44</v>
      </c>
      <c r="AB52">
        <v>0</v>
      </c>
      <c r="AC52">
        <v>0</v>
      </c>
      <c r="AD52">
        <v>0</v>
      </c>
      <c r="AE52">
        <v>7.0000000000000007E-2</v>
      </c>
      <c r="AF52">
        <v>0</v>
      </c>
      <c r="AG52">
        <v>0</v>
      </c>
      <c r="AH52">
        <v>0</v>
      </c>
      <c r="AI52">
        <v>6.29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</v>
      </c>
      <c r="AU52" t="s">
        <v>29</v>
      </c>
      <c r="AV52">
        <v>0</v>
      </c>
      <c r="AW52">
        <v>2</v>
      </c>
      <c r="AX52">
        <v>55985466</v>
      </c>
      <c r="AY52">
        <v>1</v>
      </c>
      <c r="AZ52">
        <v>0</v>
      </c>
      <c r="BA52">
        <v>70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ROUND(Y52*Source!I37,9)</f>
        <v>0</v>
      </c>
      <c r="CY52">
        <f t="shared" si="38"/>
        <v>0.44</v>
      </c>
      <c r="CZ52">
        <f t="shared" si="39"/>
        <v>7.0000000000000007E-2</v>
      </c>
      <c r="DA52">
        <f t="shared" si="40"/>
        <v>6.29</v>
      </c>
      <c r="DB52">
        <f t="shared" si="41"/>
        <v>0</v>
      </c>
      <c r="DC52">
        <f t="shared" si="42"/>
        <v>0</v>
      </c>
      <c r="DD52" t="s">
        <v>3</v>
      </c>
      <c r="DE52" t="s">
        <v>3</v>
      </c>
      <c r="DF52">
        <f t="shared" si="43"/>
        <v>0</v>
      </c>
      <c r="DG52">
        <f t="shared" si="44"/>
        <v>0</v>
      </c>
      <c r="DH52">
        <f t="shared" si="36"/>
        <v>0</v>
      </c>
      <c r="DI52">
        <f t="shared" si="9"/>
        <v>0</v>
      </c>
      <c r="DJ52">
        <f t="shared" si="45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ROW(Source!A37)</f>
        <v>37</v>
      </c>
      <c r="B53">
        <v>55944370</v>
      </c>
      <c r="C53">
        <v>55985438</v>
      </c>
      <c r="D53">
        <v>55482204</v>
      </c>
      <c r="E53">
        <v>1</v>
      </c>
      <c r="F53">
        <v>1</v>
      </c>
      <c r="G53">
        <v>1081</v>
      </c>
      <c r="H53">
        <v>3</v>
      </c>
      <c r="I53" t="s">
        <v>820</v>
      </c>
      <c r="J53" t="s">
        <v>821</v>
      </c>
      <c r="K53" t="s">
        <v>822</v>
      </c>
      <c r="L53">
        <v>1356</v>
      </c>
      <c r="N53">
        <v>1010</v>
      </c>
      <c r="O53" t="s">
        <v>785</v>
      </c>
      <c r="P53" t="s">
        <v>785</v>
      </c>
      <c r="Q53">
        <v>1000</v>
      </c>
      <c r="W53">
        <v>0</v>
      </c>
      <c r="X53">
        <v>-2085281200</v>
      </c>
      <c r="Y53">
        <f t="shared" si="37"/>
        <v>0</v>
      </c>
      <c r="AA53">
        <v>614.39</v>
      </c>
      <c r="AB53">
        <v>0</v>
      </c>
      <c r="AC53">
        <v>0</v>
      </c>
      <c r="AD53">
        <v>0</v>
      </c>
      <c r="AE53">
        <v>56.16</v>
      </c>
      <c r="AF53">
        <v>0</v>
      </c>
      <c r="AG53">
        <v>0</v>
      </c>
      <c r="AH53">
        <v>0</v>
      </c>
      <c r="AI53">
        <v>10.94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3.0999999999999999E-3</v>
      </c>
      <c r="AU53" t="s">
        <v>29</v>
      </c>
      <c r="AV53">
        <v>0</v>
      </c>
      <c r="AW53">
        <v>2</v>
      </c>
      <c r="AX53">
        <v>55985467</v>
      </c>
      <c r="AY53">
        <v>1</v>
      </c>
      <c r="AZ53">
        <v>0</v>
      </c>
      <c r="BA53">
        <v>71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ROUND(Y53*Source!I37,9)</f>
        <v>0</v>
      </c>
      <c r="CY53">
        <f t="shared" si="38"/>
        <v>614.39</v>
      </c>
      <c r="CZ53">
        <f t="shared" si="39"/>
        <v>56.16</v>
      </c>
      <c r="DA53">
        <f t="shared" si="40"/>
        <v>10.94</v>
      </c>
      <c r="DB53">
        <f t="shared" si="41"/>
        <v>0</v>
      </c>
      <c r="DC53">
        <f t="shared" si="42"/>
        <v>0</v>
      </c>
      <c r="DD53" t="s">
        <v>3</v>
      </c>
      <c r="DE53" t="s">
        <v>3</v>
      </c>
      <c r="DF53">
        <f t="shared" si="43"/>
        <v>0</v>
      </c>
      <c r="DG53">
        <f t="shared" si="44"/>
        <v>0</v>
      </c>
      <c r="DH53">
        <f t="shared" si="36"/>
        <v>0</v>
      </c>
      <c r="DI53">
        <f t="shared" si="9"/>
        <v>0</v>
      </c>
      <c r="DJ53">
        <f t="shared" si="45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ROW(Source!A37)</f>
        <v>37</v>
      </c>
      <c r="B54">
        <v>55944370</v>
      </c>
      <c r="C54">
        <v>55985438</v>
      </c>
      <c r="D54">
        <v>55482617</v>
      </c>
      <c r="E54">
        <v>1</v>
      </c>
      <c r="F54">
        <v>1</v>
      </c>
      <c r="G54">
        <v>1081</v>
      </c>
      <c r="H54">
        <v>3</v>
      </c>
      <c r="I54" t="s">
        <v>823</v>
      </c>
      <c r="J54" t="s">
        <v>824</v>
      </c>
      <c r="K54" t="s">
        <v>825</v>
      </c>
      <c r="L54">
        <v>1354</v>
      </c>
      <c r="N54">
        <v>1010</v>
      </c>
      <c r="O54" t="s">
        <v>320</v>
      </c>
      <c r="P54" t="s">
        <v>320</v>
      </c>
      <c r="Q54">
        <v>1</v>
      </c>
      <c r="W54">
        <v>0</v>
      </c>
      <c r="X54">
        <v>-1189947653</v>
      </c>
      <c r="Y54">
        <f t="shared" si="37"/>
        <v>0</v>
      </c>
      <c r="AA54">
        <v>123.97</v>
      </c>
      <c r="AB54">
        <v>0</v>
      </c>
      <c r="AC54">
        <v>0</v>
      </c>
      <c r="AD54">
        <v>0</v>
      </c>
      <c r="AE54">
        <v>14.99</v>
      </c>
      <c r="AF54">
        <v>0</v>
      </c>
      <c r="AG54">
        <v>0</v>
      </c>
      <c r="AH54">
        <v>0</v>
      </c>
      <c r="AI54">
        <v>8.27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1</v>
      </c>
      <c r="AU54" t="s">
        <v>29</v>
      </c>
      <c r="AV54">
        <v>0</v>
      </c>
      <c r="AW54">
        <v>2</v>
      </c>
      <c r="AX54">
        <v>55985468</v>
      </c>
      <c r="AY54">
        <v>1</v>
      </c>
      <c r="AZ54">
        <v>0</v>
      </c>
      <c r="BA54">
        <v>72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ROUND(Y54*Source!I37,9)</f>
        <v>0</v>
      </c>
      <c r="CY54">
        <f t="shared" si="38"/>
        <v>123.97</v>
      </c>
      <c r="CZ54">
        <f t="shared" si="39"/>
        <v>14.99</v>
      </c>
      <c r="DA54">
        <f t="shared" si="40"/>
        <v>8.27</v>
      </c>
      <c r="DB54">
        <f t="shared" si="41"/>
        <v>0</v>
      </c>
      <c r="DC54">
        <f t="shared" si="42"/>
        <v>0</v>
      </c>
      <c r="DD54" t="s">
        <v>3</v>
      </c>
      <c r="DE54" t="s">
        <v>3</v>
      </c>
      <c r="DF54">
        <f t="shared" si="43"/>
        <v>0</v>
      </c>
      <c r="DG54">
        <f t="shared" si="44"/>
        <v>0</v>
      </c>
      <c r="DH54">
        <f t="shared" si="36"/>
        <v>0</v>
      </c>
      <c r="DI54">
        <f t="shared" si="9"/>
        <v>0</v>
      </c>
      <c r="DJ54">
        <f t="shared" si="45"/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ROW(Source!A38)</f>
        <v>38</v>
      </c>
      <c r="B55">
        <v>55944368</v>
      </c>
      <c r="C55">
        <v>55985473</v>
      </c>
      <c r="D55">
        <v>55424304</v>
      </c>
      <c r="E55">
        <v>1081</v>
      </c>
      <c r="F55">
        <v>1</v>
      </c>
      <c r="G55">
        <v>1081</v>
      </c>
      <c r="H55">
        <v>1</v>
      </c>
      <c r="I55" t="s">
        <v>759</v>
      </c>
      <c r="J55" t="s">
        <v>3</v>
      </c>
      <c r="K55" t="s">
        <v>760</v>
      </c>
      <c r="L55">
        <v>1191</v>
      </c>
      <c r="N55">
        <v>1013</v>
      </c>
      <c r="O55" t="s">
        <v>761</v>
      </c>
      <c r="P55" t="s">
        <v>761</v>
      </c>
      <c r="Q55">
        <v>1</v>
      </c>
      <c r="W55">
        <v>0</v>
      </c>
      <c r="X55">
        <v>476480486</v>
      </c>
      <c r="Y55">
        <f>((AT55*1.2)*0.3)</f>
        <v>3.3479999999999999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9.3000000000000007</v>
      </c>
      <c r="AU55" t="s">
        <v>30</v>
      </c>
      <c r="AV55">
        <v>1</v>
      </c>
      <c r="AW55">
        <v>2</v>
      </c>
      <c r="AX55">
        <v>55985487</v>
      </c>
      <c r="AY55">
        <v>1</v>
      </c>
      <c r="AZ55">
        <v>0</v>
      </c>
      <c r="BA55">
        <v>77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ROUND(AT55*Source!I38*AH55*AL55,2)</f>
        <v>0</v>
      </c>
      <c r="CV55">
        <f>ROUND(Y55*Source!I38,9)</f>
        <v>13.391999999999999</v>
      </c>
      <c r="CW55">
        <v>0</v>
      </c>
      <c r="CX55">
        <f>ROUND(Y55*Source!I38,9)</f>
        <v>13.391999999999999</v>
      </c>
      <c r="CY55">
        <f>AD55</f>
        <v>0</v>
      </c>
      <c r="CZ55">
        <f>AH55</f>
        <v>0</v>
      </c>
      <c r="DA55">
        <f>AL55</f>
        <v>1</v>
      </c>
      <c r="DB55">
        <f>ROUND(((ROUND(AT55*CZ55,2)*1.2)*0.3),6)</f>
        <v>0</v>
      </c>
      <c r="DC55">
        <f>ROUND(((ROUND(AT55*AG55,2)*1.2)*0.3),6)</f>
        <v>0</v>
      </c>
      <c r="DD55" t="s">
        <v>3</v>
      </c>
      <c r="DE55" t="s">
        <v>3</v>
      </c>
      <c r="DF55">
        <f t="shared" ref="DF55:DF69" si="46">ROUND(ROUND(AE55,2)*CX55,2)</f>
        <v>0</v>
      </c>
      <c r="DG55">
        <f t="shared" si="44"/>
        <v>0</v>
      </c>
      <c r="DH55">
        <f t="shared" si="36"/>
        <v>0</v>
      </c>
      <c r="DI55">
        <f t="shared" si="9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ROW(Source!A38)</f>
        <v>38</v>
      </c>
      <c r="B56">
        <v>55944368</v>
      </c>
      <c r="C56">
        <v>55985473</v>
      </c>
      <c r="D56">
        <v>55489513</v>
      </c>
      <c r="E56">
        <v>1</v>
      </c>
      <c r="F56">
        <v>1</v>
      </c>
      <c r="G56">
        <v>1081</v>
      </c>
      <c r="H56">
        <v>2</v>
      </c>
      <c r="I56" t="s">
        <v>826</v>
      </c>
      <c r="J56" t="s">
        <v>827</v>
      </c>
      <c r="K56" t="s">
        <v>828</v>
      </c>
      <c r="L56">
        <v>1368</v>
      </c>
      <c r="N56">
        <v>1011</v>
      </c>
      <c r="O56" t="s">
        <v>765</v>
      </c>
      <c r="P56" t="s">
        <v>765</v>
      </c>
      <c r="Q56">
        <v>1</v>
      </c>
      <c r="W56">
        <v>0</v>
      </c>
      <c r="X56">
        <v>-1520980008</v>
      </c>
      <c r="Y56">
        <f>((AT56*1.2)*0.3)</f>
        <v>0.14399999999999999</v>
      </c>
      <c r="AA56">
        <v>0</v>
      </c>
      <c r="AB56">
        <v>120.23</v>
      </c>
      <c r="AC56">
        <v>13.21</v>
      </c>
      <c r="AD56">
        <v>0</v>
      </c>
      <c r="AE56">
        <v>0</v>
      </c>
      <c r="AF56">
        <v>114.83</v>
      </c>
      <c r="AG56">
        <v>12.62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0.4</v>
      </c>
      <c r="AU56" t="s">
        <v>30</v>
      </c>
      <c r="AV56">
        <v>0</v>
      </c>
      <c r="AW56">
        <v>2</v>
      </c>
      <c r="AX56">
        <v>55985488</v>
      </c>
      <c r="AY56">
        <v>1</v>
      </c>
      <c r="AZ56">
        <v>0</v>
      </c>
      <c r="BA56">
        <v>78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ROUND(Y56*Source!I38*DO56,9)</f>
        <v>7.26912</v>
      </c>
      <c r="CX56">
        <f>ROUND(Y56*Source!I38,9)</f>
        <v>0.57599999999999996</v>
      </c>
      <c r="CY56">
        <f>AB56</f>
        <v>120.23</v>
      </c>
      <c r="CZ56">
        <f>AF56</f>
        <v>114.83</v>
      </c>
      <c r="DA56">
        <f>AJ56</f>
        <v>1</v>
      </c>
      <c r="DB56">
        <f>ROUND(((ROUND(AT56*CZ56,2)*1.2)*0.3),6)</f>
        <v>16.534800000000001</v>
      </c>
      <c r="DC56">
        <f>ROUND(((ROUND(AT56*AG56,2)*1.2)*0.3),6)</f>
        <v>1.8180000000000001</v>
      </c>
      <c r="DD56" t="s">
        <v>3</v>
      </c>
      <c r="DE56" t="s">
        <v>3</v>
      </c>
      <c r="DF56">
        <f t="shared" si="46"/>
        <v>0</v>
      </c>
      <c r="DG56">
        <f t="shared" si="44"/>
        <v>66.14</v>
      </c>
      <c r="DH56">
        <f t="shared" si="36"/>
        <v>7.27</v>
      </c>
      <c r="DI56">
        <f t="shared" si="9"/>
        <v>0</v>
      </c>
      <c r="DJ56">
        <f>DG56</f>
        <v>66.14</v>
      </c>
      <c r="DK56">
        <v>0</v>
      </c>
      <c r="DL56" t="s">
        <v>769</v>
      </c>
      <c r="DM56">
        <v>0</v>
      </c>
      <c r="DN56" t="s">
        <v>761</v>
      </c>
      <c r="DO56">
        <v>12.62</v>
      </c>
    </row>
    <row r="57" spans="1:119" x14ac:dyDescent="0.25">
      <c r="A57">
        <f>ROW(Source!A38)</f>
        <v>38</v>
      </c>
      <c r="B57">
        <v>55944368</v>
      </c>
      <c r="C57">
        <v>55985473</v>
      </c>
      <c r="D57">
        <v>55459261</v>
      </c>
      <c r="E57">
        <v>1</v>
      </c>
      <c r="F57">
        <v>1</v>
      </c>
      <c r="G57">
        <v>1081</v>
      </c>
      <c r="H57">
        <v>3</v>
      </c>
      <c r="I57" t="s">
        <v>829</v>
      </c>
      <c r="J57" t="s">
        <v>830</v>
      </c>
      <c r="K57" t="s">
        <v>831</v>
      </c>
      <c r="L57">
        <v>1348</v>
      </c>
      <c r="N57">
        <v>1009</v>
      </c>
      <c r="O57" t="s">
        <v>211</v>
      </c>
      <c r="P57" t="s">
        <v>211</v>
      </c>
      <c r="Q57">
        <v>1000</v>
      </c>
      <c r="W57">
        <v>0</v>
      </c>
      <c r="X57">
        <v>-2092697376</v>
      </c>
      <c r="Y57">
        <f t="shared" ref="Y57:Y67" si="47">((AT57*1)*0)</f>
        <v>0</v>
      </c>
      <c r="AA57">
        <v>1219.68</v>
      </c>
      <c r="AB57">
        <v>0</v>
      </c>
      <c r="AC57">
        <v>0</v>
      </c>
      <c r="AD57">
        <v>0</v>
      </c>
      <c r="AE57">
        <v>1219.68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2.9999999999999997E-4</v>
      </c>
      <c r="AU57" t="s">
        <v>29</v>
      </c>
      <c r="AV57">
        <v>0</v>
      </c>
      <c r="AW57">
        <v>2</v>
      </c>
      <c r="AX57">
        <v>55985489</v>
      </c>
      <c r="AY57">
        <v>1</v>
      </c>
      <c r="AZ57">
        <v>0</v>
      </c>
      <c r="BA57">
        <v>79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ROUND(Y57*Source!I38,9)</f>
        <v>0</v>
      </c>
      <c r="CY57">
        <f t="shared" ref="CY57:CY67" si="48">AA57</f>
        <v>1219.68</v>
      </c>
      <c r="CZ57">
        <f t="shared" ref="CZ57:CZ67" si="49">AE57</f>
        <v>1219.68</v>
      </c>
      <c r="DA57">
        <f t="shared" ref="DA57:DA67" si="50">AI57</f>
        <v>1</v>
      </c>
      <c r="DB57">
        <f t="shared" ref="DB57:DB67" si="51">ROUND(((ROUND(AT57*CZ57,2)*1)*0),6)</f>
        <v>0</v>
      </c>
      <c r="DC57">
        <f t="shared" ref="DC57:DC67" si="52">ROUND(((ROUND(AT57*AG57,2)*1)*0),6)</f>
        <v>0</v>
      </c>
      <c r="DD57" t="s">
        <v>3</v>
      </c>
      <c r="DE57" t="s">
        <v>3</v>
      </c>
      <c r="DF57">
        <f t="shared" si="46"/>
        <v>0</v>
      </c>
      <c r="DG57">
        <f t="shared" si="44"/>
        <v>0</v>
      </c>
      <c r="DH57">
        <f t="shared" si="36"/>
        <v>0</v>
      </c>
      <c r="DI57">
        <f t="shared" si="9"/>
        <v>0</v>
      </c>
      <c r="DJ57">
        <f t="shared" ref="DJ57:DJ67" si="53">DF57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ROW(Source!A38)</f>
        <v>38</v>
      </c>
      <c r="B58">
        <v>55944368</v>
      </c>
      <c r="C58">
        <v>55985473</v>
      </c>
      <c r="D58">
        <v>55461230</v>
      </c>
      <c r="E58">
        <v>1</v>
      </c>
      <c r="F58">
        <v>1</v>
      </c>
      <c r="G58">
        <v>1081</v>
      </c>
      <c r="H58">
        <v>3</v>
      </c>
      <c r="I58" t="s">
        <v>810</v>
      </c>
      <c r="J58" t="s">
        <v>811</v>
      </c>
      <c r="K58" t="s">
        <v>812</v>
      </c>
      <c r="L58">
        <v>1346</v>
      </c>
      <c r="N58">
        <v>1009</v>
      </c>
      <c r="O58" t="s">
        <v>794</v>
      </c>
      <c r="P58" t="s">
        <v>794</v>
      </c>
      <c r="Q58">
        <v>1</v>
      </c>
      <c r="W58">
        <v>0</v>
      </c>
      <c r="X58">
        <v>1561715650</v>
      </c>
      <c r="Y58">
        <f t="shared" si="47"/>
        <v>0</v>
      </c>
      <c r="AA58">
        <v>15.11</v>
      </c>
      <c r="AB58">
        <v>0</v>
      </c>
      <c r="AC58">
        <v>0</v>
      </c>
      <c r="AD58">
        <v>0</v>
      </c>
      <c r="AE58">
        <v>15.11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0.03</v>
      </c>
      <c r="AU58" t="s">
        <v>29</v>
      </c>
      <c r="AV58">
        <v>0</v>
      </c>
      <c r="AW58">
        <v>2</v>
      </c>
      <c r="AX58">
        <v>55985490</v>
      </c>
      <c r="AY58">
        <v>1</v>
      </c>
      <c r="AZ58">
        <v>0</v>
      </c>
      <c r="BA58">
        <v>80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ROUND(Y58*Source!I38,9)</f>
        <v>0</v>
      </c>
      <c r="CY58">
        <f t="shared" si="48"/>
        <v>15.11</v>
      </c>
      <c r="CZ58">
        <f t="shared" si="49"/>
        <v>15.11</v>
      </c>
      <c r="DA58">
        <f t="shared" si="50"/>
        <v>1</v>
      </c>
      <c r="DB58">
        <f t="shared" si="51"/>
        <v>0</v>
      </c>
      <c r="DC58">
        <f t="shared" si="52"/>
        <v>0</v>
      </c>
      <c r="DD58" t="s">
        <v>3</v>
      </c>
      <c r="DE58" t="s">
        <v>3</v>
      </c>
      <c r="DF58">
        <f t="shared" si="46"/>
        <v>0</v>
      </c>
      <c r="DG58">
        <f t="shared" si="44"/>
        <v>0</v>
      </c>
      <c r="DH58">
        <f t="shared" si="36"/>
        <v>0</v>
      </c>
      <c r="DI58">
        <f t="shared" si="9"/>
        <v>0</v>
      </c>
      <c r="DJ58">
        <f t="shared" si="53"/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ROW(Source!A38)</f>
        <v>38</v>
      </c>
      <c r="B59">
        <v>55944368</v>
      </c>
      <c r="C59">
        <v>55985473</v>
      </c>
      <c r="D59">
        <v>55459400</v>
      </c>
      <c r="E59">
        <v>1</v>
      </c>
      <c r="F59">
        <v>1</v>
      </c>
      <c r="G59">
        <v>1081</v>
      </c>
      <c r="H59">
        <v>3</v>
      </c>
      <c r="I59" t="s">
        <v>832</v>
      </c>
      <c r="J59" t="s">
        <v>833</v>
      </c>
      <c r="K59" t="s">
        <v>834</v>
      </c>
      <c r="L59">
        <v>1346</v>
      </c>
      <c r="N59">
        <v>1009</v>
      </c>
      <c r="O59" t="s">
        <v>794</v>
      </c>
      <c r="P59" t="s">
        <v>794</v>
      </c>
      <c r="Q59">
        <v>1</v>
      </c>
      <c r="W59">
        <v>0</v>
      </c>
      <c r="X59">
        <v>-2129869794</v>
      </c>
      <c r="Y59">
        <f t="shared" si="47"/>
        <v>0</v>
      </c>
      <c r="AA59">
        <v>16.690000000000001</v>
      </c>
      <c r="AB59">
        <v>0</v>
      </c>
      <c r="AC59">
        <v>0</v>
      </c>
      <c r="AD59">
        <v>0</v>
      </c>
      <c r="AE59">
        <v>16.690000000000001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0.01</v>
      </c>
      <c r="AU59" t="s">
        <v>29</v>
      </c>
      <c r="AV59">
        <v>0</v>
      </c>
      <c r="AW59">
        <v>2</v>
      </c>
      <c r="AX59">
        <v>55985491</v>
      </c>
      <c r="AY59">
        <v>1</v>
      </c>
      <c r="AZ59">
        <v>0</v>
      </c>
      <c r="BA59">
        <v>81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ROUND(Y59*Source!I38,9)</f>
        <v>0</v>
      </c>
      <c r="CY59">
        <f t="shared" si="48"/>
        <v>16.690000000000001</v>
      </c>
      <c r="CZ59">
        <f t="shared" si="49"/>
        <v>16.690000000000001</v>
      </c>
      <c r="DA59">
        <f t="shared" si="50"/>
        <v>1</v>
      </c>
      <c r="DB59">
        <f t="shared" si="51"/>
        <v>0</v>
      </c>
      <c r="DC59">
        <f t="shared" si="52"/>
        <v>0</v>
      </c>
      <c r="DD59" t="s">
        <v>3</v>
      </c>
      <c r="DE59" t="s">
        <v>3</v>
      </c>
      <c r="DF59">
        <f t="shared" si="46"/>
        <v>0</v>
      </c>
      <c r="DG59">
        <f t="shared" si="44"/>
        <v>0</v>
      </c>
      <c r="DH59">
        <f t="shared" si="36"/>
        <v>0</v>
      </c>
      <c r="DI59">
        <f t="shared" si="9"/>
        <v>0</v>
      </c>
      <c r="DJ59">
        <f t="shared" si="53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ROW(Source!A38)</f>
        <v>38</v>
      </c>
      <c r="B60">
        <v>55944368</v>
      </c>
      <c r="C60">
        <v>55985473</v>
      </c>
      <c r="D60">
        <v>55459485</v>
      </c>
      <c r="E60">
        <v>1</v>
      </c>
      <c r="F60">
        <v>1</v>
      </c>
      <c r="G60">
        <v>1081</v>
      </c>
      <c r="H60">
        <v>3</v>
      </c>
      <c r="I60" t="s">
        <v>835</v>
      </c>
      <c r="J60" t="s">
        <v>836</v>
      </c>
      <c r="K60" t="s">
        <v>837</v>
      </c>
      <c r="L60">
        <v>1348</v>
      </c>
      <c r="N60">
        <v>1009</v>
      </c>
      <c r="O60" t="s">
        <v>211</v>
      </c>
      <c r="P60" t="s">
        <v>211</v>
      </c>
      <c r="Q60">
        <v>1000</v>
      </c>
      <c r="W60">
        <v>0</v>
      </c>
      <c r="X60">
        <v>1193527006</v>
      </c>
      <c r="Y60">
        <f t="shared" si="47"/>
        <v>0</v>
      </c>
      <c r="AA60">
        <v>17722.25</v>
      </c>
      <c r="AB60">
        <v>0</v>
      </c>
      <c r="AC60">
        <v>0</v>
      </c>
      <c r="AD60">
        <v>0</v>
      </c>
      <c r="AE60">
        <v>17722.25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2.0000000000000002E-5</v>
      </c>
      <c r="AU60" t="s">
        <v>29</v>
      </c>
      <c r="AV60">
        <v>0</v>
      </c>
      <c r="AW60">
        <v>2</v>
      </c>
      <c r="AX60">
        <v>55985492</v>
      </c>
      <c r="AY60">
        <v>1</v>
      </c>
      <c r="AZ60">
        <v>0</v>
      </c>
      <c r="BA60">
        <v>82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ROUND(Y60*Source!I38,9)</f>
        <v>0</v>
      </c>
      <c r="CY60">
        <f t="shared" si="48"/>
        <v>17722.25</v>
      </c>
      <c r="CZ60">
        <f t="shared" si="49"/>
        <v>17722.25</v>
      </c>
      <c r="DA60">
        <f t="shared" si="50"/>
        <v>1</v>
      </c>
      <c r="DB60">
        <f t="shared" si="51"/>
        <v>0</v>
      </c>
      <c r="DC60">
        <f t="shared" si="52"/>
        <v>0</v>
      </c>
      <c r="DD60" t="s">
        <v>3</v>
      </c>
      <c r="DE60" t="s">
        <v>3</v>
      </c>
      <c r="DF60">
        <f t="shared" si="46"/>
        <v>0</v>
      </c>
      <c r="DG60">
        <f t="shared" si="44"/>
        <v>0</v>
      </c>
      <c r="DH60">
        <f t="shared" si="36"/>
        <v>0</v>
      </c>
      <c r="DI60">
        <f t="shared" si="9"/>
        <v>0</v>
      </c>
      <c r="DJ60">
        <f t="shared" si="53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ROW(Source!A38)</f>
        <v>38</v>
      </c>
      <c r="B61">
        <v>55944368</v>
      </c>
      <c r="C61">
        <v>55985473</v>
      </c>
      <c r="D61">
        <v>55466000</v>
      </c>
      <c r="E61">
        <v>1</v>
      </c>
      <c r="F61">
        <v>1</v>
      </c>
      <c r="G61">
        <v>1081</v>
      </c>
      <c r="H61">
        <v>3</v>
      </c>
      <c r="I61" t="s">
        <v>838</v>
      </c>
      <c r="J61" t="s">
        <v>839</v>
      </c>
      <c r="K61" t="s">
        <v>840</v>
      </c>
      <c r="L61">
        <v>1355</v>
      </c>
      <c r="N61">
        <v>1010</v>
      </c>
      <c r="O61" t="s">
        <v>80</v>
      </c>
      <c r="P61" t="s">
        <v>80</v>
      </c>
      <c r="Q61">
        <v>100</v>
      </c>
      <c r="W61">
        <v>0</v>
      </c>
      <c r="X61">
        <v>436393287</v>
      </c>
      <c r="Y61">
        <f t="shared" si="47"/>
        <v>0</v>
      </c>
      <c r="AA61">
        <v>120.19</v>
      </c>
      <c r="AB61">
        <v>0</v>
      </c>
      <c r="AC61">
        <v>0</v>
      </c>
      <c r="AD61">
        <v>0</v>
      </c>
      <c r="AE61">
        <v>120.19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0.1</v>
      </c>
      <c r="AU61" t="s">
        <v>29</v>
      </c>
      <c r="AV61">
        <v>0</v>
      </c>
      <c r="AW61">
        <v>2</v>
      </c>
      <c r="AX61">
        <v>55985493</v>
      </c>
      <c r="AY61">
        <v>1</v>
      </c>
      <c r="AZ61">
        <v>0</v>
      </c>
      <c r="BA61">
        <v>83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ROUND(Y61*Source!I38,9)</f>
        <v>0</v>
      </c>
      <c r="CY61">
        <f t="shared" si="48"/>
        <v>120.19</v>
      </c>
      <c r="CZ61">
        <f t="shared" si="49"/>
        <v>120.19</v>
      </c>
      <c r="DA61">
        <f t="shared" si="50"/>
        <v>1</v>
      </c>
      <c r="DB61">
        <f t="shared" si="51"/>
        <v>0</v>
      </c>
      <c r="DC61">
        <f t="shared" si="52"/>
        <v>0</v>
      </c>
      <c r="DD61" t="s">
        <v>3</v>
      </c>
      <c r="DE61" t="s">
        <v>3</v>
      </c>
      <c r="DF61">
        <f t="shared" si="46"/>
        <v>0</v>
      </c>
      <c r="DG61">
        <f t="shared" si="44"/>
        <v>0</v>
      </c>
      <c r="DH61">
        <f t="shared" si="36"/>
        <v>0</v>
      </c>
      <c r="DI61">
        <f t="shared" si="9"/>
        <v>0</v>
      </c>
      <c r="DJ61">
        <f t="shared" si="53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ROW(Source!A38)</f>
        <v>38</v>
      </c>
      <c r="B62">
        <v>55944368</v>
      </c>
      <c r="C62">
        <v>55985473</v>
      </c>
      <c r="D62">
        <v>55459793</v>
      </c>
      <c r="E62">
        <v>1</v>
      </c>
      <c r="F62">
        <v>1</v>
      </c>
      <c r="G62">
        <v>1081</v>
      </c>
      <c r="H62">
        <v>3</v>
      </c>
      <c r="I62" t="s">
        <v>841</v>
      </c>
      <c r="J62" t="s">
        <v>842</v>
      </c>
      <c r="K62" t="s">
        <v>843</v>
      </c>
      <c r="L62">
        <v>1348</v>
      </c>
      <c r="N62">
        <v>1009</v>
      </c>
      <c r="O62" t="s">
        <v>211</v>
      </c>
      <c r="P62" t="s">
        <v>211</v>
      </c>
      <c r="Q62">
        <v>1000</v>
      </c>
      <c r="W62">
        <v>0</v>
      </c>
      <c r="X62">
        <v>-761454284</v>
      </c>
      <c r="Y62">
        <f t="shared" si="47"/>
        <v>0</v>
      </c>
      <c r="AA62">
        <v>64123.05</v>
      </c>
      <c r="AB62">
        <v>0</v>
      </c>
      <c r="AC62">
        <v>0</v>
      </c>
      <c r="AD62">
        <v>0</v>
      </c>
      <c r="AE62">
        <v>64123.05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6.0000000000000002E-5</v>
      </c>
      <c r="AU62" t="s">
        <v>29</v>
      </c>
      <c r="AV62">
        <v>0</v>
      </c>
      <c r="AW62">
        <v>2</v>
      </c>
      <c r="AX62">
        <v>55985494</v>
      </c>
      <c r="AY62">
        <v>1</v>
      </c>
      <c r="AZ62">
        <v>0</v>
      </c>
      <c r="BA62">
        <v>84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0</v>
      </c>
      <c r="CY62">
        <f t="shared" si="48"/>
        <v>64123.05</v>
      </c>
      <c r="CZ62">
        <f t="shared" si="49"/>
        <v>64123.05</v>
      </c>
      <c r="DA62">
        <f t="shared" si="50"/>
        <v>1</v>
      </c>
      <c r="DB62">
        <f t="shared" si="51"/>
        <v>0</v>
      </c>
      <c r="DC62">
        <f t="shared" si="52"/>
        <v>0</v>
      </c>
      <c r="DD62" t="s">
        <v>3</v>
      </c>
      <c r="DE62" t="s">
        <v>3</v>
      </c>
      <c r="DF62">
        <f t="shared" si="46"/>
        <v>0</v>
      </c>
      <c r="DG62">
        <f t="shared" si="44"/>
        <v>0</v>
      </c>
      <c r="DH62">
        <f t="shared" si="36"/>
        <v>0</v>
      </c>
      <c r="DI62">
        <f t="shared" si="9"/>
        <v>0</v>
      </c>
      <c r="DJ62">
        <f t="shared" si="53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ROW(Source!A38)</f>
        <v>38</v>
      </c>
      <c r="B63">
        <v>55944368</v>
      </c>
      <c r="C63">
        <v>55985473</v>
      </c>
      <c r="D63">
        <v>55459801</v>
      </c>
      <c r="E63">
        <v>1</v>
      </c>
      <c r="F63">
        <v>1</v>
      </c>
      <c r="G63">
        <v>1081</v>
      </c>
      <c r="H63">
        <v>3</v>
      </c>
      <c r="I63" t="s">
        <v>844</v>
      </c>
      <c r="J63" t="s">
        <v>845</v>
      </c>
      <c r="K63" t="s">
        <v>846</v>
      </c>
      <c r="L63">
        <v>1348</v>
      </c>
      <c r="N63">
        <v>1009</v>
      </c>
      <c r="O63" t="s">
        <v>211</v>
      </c>
      <c r="P63" t="s">
        <v>211</v>
      </c>
      <c r="Q63">
        <v>1000</v>
      </c>
      <c r="W63">
        <v>0</v>
      </c>
      <c r="X63">
        <v>-148386787</v>
      </c>
      <c r="Y63">
        <f t="shared" si="47"/>
        <v>0</v>
      </c>
      <c r="AA63">
        <v>81241.14</v>
      </c>
      <c r="AB63">
        <v>0</v>
      </c>
      <c r="AC63">
        <v>0</v>
      </c>
      <c r="AD63">
        <v>0</v>
      </c>
      <c r="AE63">
        <v>81241.14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1E-4</v>
      </c>
      <c r="AU63" t="s">
        <v>29</v>
      </c>
      <c r="AV63">
        <v>0</v>
      </c>
      <c r="AW63">
        <v>2</v>
      </c>
      <c r="AX63">
        <v>55985495</v>
      </c>
      <c r="AY63">
        <v>1</v>
      </c>
      <c r="AZ63">
        <v>0</v>
      </c>
      <c r="BA63">
        <v>85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ROUND(Y63*Source!I38,9)</f>
        <v>0</v>
      </c>
      <c r="CY63">
        <f t="shared" si="48"/>
        <v>81241.14</v>
      </c>
      <c r="CZ63">
        <f t="shared" si="49"/>
        <v>81241.14</v>
      </c>
      <c r="DA63">
        <f t="shared" si="50"/>
        <v>1</v>
      </c>
      <c r="DB63">
        <f t="shared" si="51"/>
        <v>0</v>
      </c>
      <c r="DC63">
        <f t="shared" si="52"/>
        <v>0</v>
      </c>
      <c r="DD63" t="s">
        <v>3</v>
      </c>
      <c r="DE63" t="s">
        <v>3</v>
      </c>
      <c r="DF63">
        <f t="shared" si="46"/>
        <v>0</v>
      </c>
      <c r="DG63">
        <f t="shared" si="44"/>
        <v>0</v>
      </c>
      <c r="DH63">
        <f t="shared" si="36"/>
        <v>0</v>
      </c>
      <c r="DI63">
        <f t="shared" si="9"/>
        <v>0</v>
      </c>
      <c r="DJ63">
        <f t="shared" si="53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ROW(Source!A38)</f>
        <v>38</v>
      </c>
      <c r="B64">
        <v>55944368</v>
      </c>
      <c r="C64">
        <v>55985473</v>
      </c>
      <c r="D64">
        <v>55482166</v>
      </c>
      <c r="E64">
        <v>1</v>
      </c>
      <c r="F64">
        <v>1</v>
      </c>
      <c r="G64">
        <v>1081</v>
      </c>
      <c r="H64">
        <v>3</v>
      </c>
      <c r="I64" t="s">
        <v>847</v>
      </c>
      <c r="J64" t="s">
        <v>848</v>
      </c>
      <c r="K64" t="s">
        <v>849</v>
      </c>
      <c r="L64">
        <v>1301</v>
      </c>
      <c r="N64">
        <v>1003</v>
      </c>
      <c r="O64" t="s">
        <v>543</v>
      </c>
      <c r="P64" t="s">
        <v>543</v>
      </c>
      <c r="Q64">
        <v>1</v>
      </c>
      <c r="W64">
        <v>0</v>
      </c>
      <c r="X64">
        <v>876831867</v>
      </c>
      <c r="Y64">
        <f t="shared" si="47"/>
        <v>0</v>
      </c>
      <c r="AA64">
        <v>0.69</v>
      </c>
      <c r="AB64">
        <v>0</v>
      </c>
      <c r="AC64">
        <v>0</v>
      </c>
      <c r="AD64">
        <v>0</v>
      </c>
      <c r="AE64">
        <v>0.69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5.91</v>
      </c>
      <c r="AU64" t="s">
        <v>29</v>
      </c>
      <c r="AV64">
        <v>0</v>
      </c>
      <c r="AW64">
        <v>2</v>
      </c>
      <c r="AX64">
        <v>55985496</v>
      </c>
      <c r="AY64">
        <v>1</v>
      </c>
      <c r="AZ64">
        <v>0</v>
      </c>
      <c r="BA64">
        <v>86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ROUND(Y64*Source!I38,9)</f>
        <v>0</v>
      </c>
      <c r="CY64">
        <f t="shared" si="48"/>
        <v>0.69</v>
      </c>
      <c r="CZ64">
        <f t="shared" si="49"/>
        <v>0.69</v>
      </c>
      <c r="DA64">
        <f t="shared" si="50"/>
        <v>1</v>
      </c>
      <c r="DB64">
        <f t="shared" si="51"/>
        <v>0</v>
      </c>
      <c r="DC64">
        <f t="shared" si="52"/>
        <v>0</v>
      </c>
      <c r="DD64" t="s">
        <v>3</v>
      </c>
      <c r="DE64" t="s">
        <v>3</v>
      </c>
      <c r="DF64">
        <f t="shared" si="46"/>
        <v>0</v>
      </c>
      <c r="DG64">
        <f t="shared" si="44"/>
        <v>0</v>
      </c>
      <c r="DH64">
        <f t="shared" si="36"/>
        <v>0</v>
      </c>
      <c r="DI64">
        <f t="shared" si="9"/>
        <v>0</v>
      </c>
      <c r="DJ64">
        <f t="shared" si="53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ROW(Source!A38)</f>
        <v>38</v>
      </c>
      <c r="B65">
        <v>55944368</v>
      </c>
      <c r="C65">
        <v>55985473</v>
      </c>
      <c r="D65">
        <v>55482233</v>
      </c>
      <c r="E65">
        <v>1</v>
      </c>
      <c r="F65">
        <v>1</v>
      </c>
      <c r="G65">
        <v>1081</v>
      </c>
      <c r="H65">
        <v>3</v>
      </c>
      <c r="I65" t="s">
        <v>850</v>
      </c>
      <c r="J65" t="s">
        <v>851</v>
      </c>
      <c r="K65" t="s">
        <v>852</v>
      </c>
      <c r="L65">
        <v>1346</v>
      </c>
      <c r="N65">
        <v>1009</v>
      </c>
      <c r="O65" t="s">
        <v>794</v>
      </c>
      <c r="P65" t="s">
        <v>794</v>
      </c>
      <c r="Q65">
        <v>1</v>
      </c>
      <c r="W65">
        <v>0</v>
      </c>
      <c r="X65">
        <v>1566362712</v>
      </c>
      <c r="Y65">
        <f t="shared" si="47"/>
        <v>0</v>
      </c>
      <c r="AA65">
        <v>493.08</v>
      </c>
      <c r="AB65">
        <v>0</v>
      </c>
      <c r="AC65">
        <v>0</v>
      </c>
      <c r="AD65">
        <v>0</v>
      </c>
      <c r="AE65">
        <v>493.08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0.02</v>
      </c>
      <c r="AU65" t="s">
        <v>29</v>
      </c>
      <c r="AV65">
        <v>0</v>
      </c>
      <c r="AW65">
        <v>2</v>
      </c>
      <c r="AX65">
        <v>55985497</v>
      </c>
      <c r="AY65">
        <v>1</v>
      </c>
      <c r="AZ65">
        <v>0</v>
      </c>
      <c r="BA65">
        <v>87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ROUND(Y65*Source!I38,9)</f>
        <v>0</v>
      </c>
      <c r="CY65">
        <f t="shared" si="48"/>
        <v>493.08</v>
      </c>
      <c r="CZ65">
        <f t="shared" si="49"/>
        <v>493.08</v>
      </c>
      <c r="DA65">
        <f t="shared" si="50"/>
        <v>1</v>
      </c>
      <c r="DB65">
        <f t="shared" si="51"/>
        <v>0</v>
      </c>
      <c r="DC65">
        <f t="shared" si="52"/>
        <v>0</v>
      </c>
      <c r="DD65" t="s">
        <v>3</v>
      </c>
      <c r="DE65" t="s">
        <v>3</v>
      </c>
      <c r="DF65">
        <f t="shared" si="46"/>
        <v>0</v>
      </c>
      <c r="DG65">
        <f t="shared" si="44"/>
        <v>0</v>
      </c>
      <c r="DH65">
        <f t="shared" si="36"/>
        <v>0</v>
      </c>
      <c r="DI65">
        <f t="shared" ref="DI65:DI128" si="54">ROUND(ROUND(AH65,2)*CX65,2)</f>
        <v>0</v>
      </c>
      <c r="DJ65">
        <f t="shared" si="53"/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ROW(Source!A38)</f>
        <v>38</v>
      </c>
      <c r="B66">
        <v>55944368</v>
      </c>
      <c r="C66">
        <v>55985473</v>
      </c>
      <c r="D66">
        <v>55481799</v>
      </c>
      <c r="E66">
        <v>1</v>
      </c>
      <c r="F66">
        <v>1</v>
      </c>
      <c r="G66">
        <v>1081</v>
      </c>
      <c r="H66">
        <v>3</v>
      </c>
      <c r="I66" t="s">
        <v>853</v>
      </c>
      <c r="J66" t="s">
        <v>854</v>
      </c>
      <c r="K66" t="s">
        <v>855</v>
      </c>
      <c r="L66">
        <v>1355</v>
      </c>
      <c r="N66">
        <v>1010</v>
      </c>
      <c r="O66" t="s">
        <v>80</v>
      </c>
      <c r="P66" t="s">
        <v>80</v>
      </c>
      <c r="Q66">
        <v>100</v>
      </c>
      <c r="W66">
        <v>0</v>
      </c>
      <c r="X66">
        <v>-846071348</v>
      </c>
      <c r="Y66">
        <f t="shared" si="47"/>
        <v>0</v>
      </c>
      <c r="AA66">
        <v>413.16</v>
      </c>
      <c r="AB66">
        <v>0</v>
      </c>
      <c r="AC66">
        <v>0</v>
      </c>
      <c r="AD66">
        <v>0</v>
      </c>
      <c r="AE66">
        <v>413.16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0.04</v>
      </c>
      <c r="AU66" t="s">
        <v>29</v>
      </c>
      <c r="AV66">
        <v>0</v>
      </c>
      <c r="AW66">
        <v>2</v>
      </c>
      <c r="AX66">
        <v>55985498</v>
      </c>
      <c r="AY66">
        <v>1</v>
      </c>
      <c r="AZ66">
        <v>0</v>
      </c>
      <c r="BA66">
        <v>88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ROUND(Y66*Source!I38,9)</f>
        <v>0</v>
      </c>
      <c r="CY66">
        <f t="shared" si="48"/>
        <v>413.16</v>
      </c>
      <c r="CZ66">
        <f t="shared" si="49"/>
        <v>413.16</v>
      </c>
      <c r="DA66">
        <f t="shared" si="50"/>
        <v>1</v>
      </c>
      <c r="DB66">
        <f t="shared" si="51"/>
        <v>0</v>
      </c>
      <c r="DC66">
        <f t="shared" si="52"/>
        <v>0</v>
      </c>
      <c r="DD66" t="s">
        <v>3</v>
      </c>
      <c r="DE66" t="s">
        <v>3</v>
      </c>
      <c r="DF66">
        <f t="shared" si="46"/>
        <v>0</v>
      </c>
      <c r="DG66">
        <f t="shared" si="44"/>
        <v>0</v>
      </c>
      <c r="DH66">
        <f t="shared" si="36"/>
        <v>0</v>
      </c>
      <c r="DI66">
        <f t="shared" si="54"/>
        <v>0</v>
      </c>
      <c r="DJ66">
        <f t="shared" si="53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ROW(Source!A38)</f>
        <v>38</v>
      </c>
      <c r="B67">
        <v>55944368</v>
      </c>
      <c r="C67">
        <v>55985473</v>
      </c>
      <c r="D67">
        <v>55424290</v>
      </c>
      <c r="E67">
        <v>1081</v>
      </c>
      <c r="F67">
        <v>1</v>
      </c>
      <c r="G67">
        <v>1081</v>
      </c>
      <c r="H67">
        <v>3</v>
      </c>
      <c r="I67" t="s">
        <v>786</v>
      </c>
      <c r="J67" t="s">
        <v>3</v>
      </c>
      <c r="K67" t="s">
        <v>787</v>
      </c>
      <c r="L67">
        <v>1348</v>
      </c>
      <c r="N67">
        <v>1009</v>
      </c>
      <c r="O67" t="s">
        <v>211</v>
      </c>
      <c r="P67" t="s">
        <v>211</v>
      </c>
      <c r="Q67">
        <v>1000</v>
      </c>
      <c r="W67">
        <v>0</v>
      </c>
      <c r="X67">
        <v>-783086922</v>
      </c>
      <c r="Y67">
        <f t="shared" si="47"/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1E-3</v>
      </c>
      <c r="AU67" t="s">
        <v>29</v>
      </c>
      <c r="AV67">
        <v>0</v>
      </c>
      <c r="AW67">
        <v>2</v>
      </c>
      <c r="AX67">
        <v>55985502</v>
      </c>
      <c r="AY67">
        <v>1</v>
      </c>
      <c r="AZ67">
        <v>0</v>
      </c>
      <c r="BA67">
        <v>92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ROUND(Y67*Source!I38,9)</f>
        <v>0</v>
      </c>
      <c r="CY67">
        <f t="shared" si="48"/>
        <v>0</v>
      </c>
      <c r="CZ67">
        <f t="shared" si="49"/>
        <v>0</v>
      </c>
      <c r="DA67">
        <f t="shared" si="50"/>
        <v>1</v>
      </c>
      <c r="DB67">
        <f t="shared" si="51"/>
        <v>0</v>
      </c>
      <c r="DC67">
        <f t="shared" si="52"/>
        <v>0</v>
      </c>
      <c r="DD67" t="s">
        <v>3</v>
      </c>
      <c r="DE67" t="s">
        <v>3</v>
      </c>
      <c r="DF67">
        <f t="shared" si="46"/>
        <v>0</v>
      </c>
      <c r="DG67">
        <f t="shared" si="44"/>
        <v>0</v>
      </c>
      <c r="DH67">
        <f t="shared" si="36"/>
        <v>0</v>
      </c>
      <c r="DI67">
        <f t="shared" si="54"/>
        <v>0</v>
      </c>
      <c r="DJ67">
        <f t="shared" si="53"/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ROW(Source!A39)</f>
        <v>39</v>
      </c>
      <c r="B68">
        <v>55944370</v>
      </c>
      <c r="C68">
        <v>55985473</v>
      </c>
      <c r="D68">
        <v>55424304</v>
      </c>
      <c r="E68">
        <v>1081</v>
      </c>
      <c r="F68">
        <v>1</v>
      </c>
      <c r="G68">
        <v>1081</v>
      </c>
      <c r="H68">
        <v>1</v>
      </c>
      <c r="I68" t="s">
        <v>759</v>
      </c>
      <c r="J68" t="s">
        <v>3</v>
      </c>
      <c r="K68" t="s">
        <v>760</v>
      </c>
      <c r="L68">
        <v>1191</v>
      </c>
      <c r="N68">
        <v>1013</v>
      </c>
      <c r="O68" t="s">
        <v>761</v>
      </c>
      <c r="P68" t="s">
        <v>761</v>
      </c>
      <c r="Q68">
        <v>1</v>
      </c>
      <c r="W68">
        <v>0</v>
      </c>
      <c r="X68">
        <v>476480486</v>
      </c>
      <c r="Y68">
        <f>((AT68*1.2)*0.3)</f>
        <v>3.3479999999999999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9.3000000000000007</v>
      </c>
      <c r="AU68" t="s">
        <v>30</v>
      </c>
      <c r="AV68">
        <v>1</v>
      </c>
      <c r="AW68">
        <v>2</v>
      </c>
      <c r="AX68">
        <v>55985487</v>
      </c>
      <c r="AY68">
        <v>1</v>
      </c>
      <c r="AZ68">
        <v>0</v>
      </c>
      <c r="BA68">
        <v>93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ROUND(AT68*Source!I39*AH68*AL68,2)</f>
        <v>0</v>
      </c>
      <c r="CV68">
        <f>ROUND(Y68*Source!I39,9)</f>
        <v>13.391999999999999</v>
      </c>
      <c r="CW68">
        <v>0</v>
      </c>
      <c r="CX68">
        <f>ROUND(Y68*Source!I39,9)</f>
        <v>13.391999999999999</v>
      </c>
      <c r="CY68">
        <f>AD68</f>
        <v>0</v>
      </c>
      <c r="CZ68">
        <f>AH68</f>
        <v>0</v>
      </c>
      <c r="DA68">
        <f>AL68</f>
        <v>1</v>
      </c>
      <c r="DB68">
        <f>ROUND(((ROUND(AT68*CZ68,2)*1.2)*0.3),6)</f>
        <v>0</v>
      </c>
      <c r="DC68">
        <f>ROUND(((ROUND(AT68*AG68,2)*1.2)*0.3),6)</f>
        <v>0</v>
      </c>
      <c r="DD68" t="s">
        <v>3</v>
      </c>
      <c r="DE68" t="s">
        <v>3</v>
      </c>
      <c r="DF68">
        <f t="shared" si="46"/>
        <v>0</v>
      </c>
      <c r="DG68">
        <f t="shared" si="44"/>
        <v>0</v>
      </c>
      <c r="DH68">
        <f t="shared" si="36"/>
        <v>0</v>
      </c>
      <c r="DI68">
        <f t="shared" si="54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ROW(Source!A39)</f>
        <v>39</v>
      </c>
      <c r="B69">
        <v>55944370</v>
      </c>
      <c r="C69">
        <v>55985473</v>
      </c>
      <c r="D69">
        <v>55489513</v>
      </c>
      <c r="E69">
        <v>1</v>
      </c>
      <c r="F69">
        <v>1</v>
      </c>
      <c r="G69">
        <v>1081</v>
      </c>
      <c r="H69">
        <v>2</v>
      </c>
      <c r="I69" t="s">
        <v>826</v>
      </c>
      <c r="J69" t="s">
        <v>827</v>
      </c>
      <c r="K69" t="s">
        <v>828</v>
      </c>
      <c r="L69">
        <v>1368</v>
      </c>
      <c r="N69">
        <v>1011</v>
      </c>
      <c r="O69" t="s">
        <v>765</v>
      </c>
      <c r="P69" t="s">
        <v>765</v>
      </c>
      <c r="Q69">
        <v>1</v>
      </c>
      <c r="W69">
        <v>0</v>
      </c>
      <c r="X69">
        <v>-1520980008</v>
      </c>
      <c r="Y69">
        <f>((AT69*1.2)*0.3)</f>
        <v>0.14399999999999999</v>
      </c>
      <c r="AA69">
        <v>0</v>
      </c>
      <c r="AB69">
        <v>1942.87</v>
      </c>
      <c r="AC69">
        <v>744.56</v>
      </c>
      <c r="AD69">
        <v>0</v>
      </c>
      <c r="AE69">
        <v>0</v>
      </c>
      <c r="AF69">
        <v>114.83</v>
      </c>
      <c r="AG69">
        <v>12.62</v>
      </c>
      <c r="AH69">
        <v>0</v>
      </c>
      <c r="AI69">
        <v>1</v>
      </c>
      <c r="AJ69">
        <v>16.16</v>
      </c>
      <c r="AK69">
        <v>56.35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0.4</v>
      </c>
      <c r="AU69" t="s">
        <v>30</v>
      </c>
      <c r="AV69">
        <v>0</v>
      </c>
      <c r="AW69">
        <v>2</v>
      </c>
      <c r="AX69">
        <v>55985488</v>
      </c>
      <c r="AY69">
        <v>1</v>
      </c>
      <c r="AZ69">
        <v>0</v>
      </c>
      <c r="BA69">
        <v>94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ROUND(Y69*Source!I39*DO69,9)</f>
        <v>7.26912</v>
      </c>
      <c r="CX69">
        <f>ROUND(Y69*Source!I39,9)</f>
        <v>0.57599999999999996</v>
      </c>
      <c r="CY69">
        <f>AB69</f>
        <v>1942.87</v>
      </c>
      <c r="CZ69">
        <f>AF69</f>
        <v>114.83</v>
      </c>
      <c r="DA69">
        <f>AJ69</f>
        <v>16.16</v>
      </c>
      <c r="DB69">
        <f>ROUND(((ROUND(AT69*CZ69,2)*1.2)*0.3),6)</f>
        <v>16.534800000000001</v>
      </c>
      <c r="DC69">
        <f>ROUND(((ROUND(AT69*AG69,2)*1.2)*0.3),6)</f>
        <v>1.8180000000000001</v>
      </c>
      <c r="DD69" t="s">
        <v>3</v>
      </c>
      <c r="DE69" t="s">
        <v>3</v>
      </c>
      <c r="DF69">
        <f t="shared" si="46"/>
        <v>0</v>
      </c>
      <c r="DG69">
        <f>ROUND(ROUND(AF69*AJ69,2)*CX69,2)</f>
        <v>1068.8499999999999</v>
      </c>
      <c r="DH69">
        <f>ROUND(ROUND(AG69*AK69,2)*CX69,2)</f>
        <v>409.62</v>
      </c>
      <c r="DI69">
        <f t="shared" si="54"/>
        <v>0</v>
      </c>
      <c r="DJ69">
        <f>DG69</f>
        <v>1068.8499999999999</v>
      </c>
      <c r="DK69">
        <v>0</v>
      </c>
      <c r="DL69" t="s">
        <v>769</v>
      </c>
      <c r="DM69">
        <v>0</v>
      </c>
      <c r="DN69" t="s">
        <v>761</v>
      </c>
      <c r="DO69">
        <v>12.62</v>
      </c>
    </row>
    <row r="70" spans="1:119" x14ac:dyDescent="0.25">
      <c r="A70">
        <f>ROW(Source!A39)</f>
        <v>39</v>
      </c>
      <c r="B70">
        <v>55944370</v>
      </c>
      <c r="C70">
        <v>55985473</v>
      </c>
      <c r="D70">
        <v>55459261</v>
      </c>
      <c r="E70">
        <v>1</v>
      </c>
      <c r="F70">
        <v>1</v>
      </c>
      <c r="G70">
        <v>1081</v>
      </c>
      <c r="H70">
        <v>3</v>
      </c>
      <c r="I70" t="s">
        <v>829</v>
      </c>
      <c r="J70" t="s">
        <v>830</v>
      </c>
      <c r="K70" t="s">
        <v>831</v>
      </c>
      <c r="L70">
        <v>1348</v>
      </c>
      <c r="N70">
        <v>1009</v>
      </c>
      <c r="O70" t="s">
        <v>211</v>
      </c>
      <c r="P70" t="s">
        <v>211</v>
      </c>
      <c r="Q70">
        <v>1000</v>
      </c>
      <c r="W70">
        <v>0</v>
      </c>
      <c r="X70">
        <v>-2092697376</v>
      </c>
      <c r="Y70">
        <f t="shared" ref="Y70:Y80" si="55">((AT70*1)*0)</f>
        <v>0</v>
      </c>
      <c r="AA70">
        <v>7305.88</v>
      </c>
      <c r="AB70">
        <v>0</v>
      </c>
      <c r="AC70">
        <v>0</v>
      </c>
      <c r="AD70">
        <v>0</v>
      </c>
      <c r="AE70">
        <v>1219.68</v>
      </c>
      <c r="AF70">
        <v>0</v>
      </c>
      <c r="AG70">
        <v>0</v>
      </c>
      <c r="AH70">
        <v>0</v>
      </c>
      <c r="AI70">
        <v>5.99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2.9999999999999997E-4</v>
      </c>
      <c r="AU70" t="s">
        <v>29</v>
      </c>
      <c r="AV70">
        <v>0</v>
      </c>
      <c r="AW70">
        <v>2</v>
      </c>
      <c r="AX70">
        <v>55985489</v>
      </c>
      <c r="AY70">
        <v>1</v>
      </c>
      <c r="AZ70">
        <v>0</v>
      </c>
      <c r="BA70">
        <v>95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ROUND(Y70*Source!I39,9)</f>
        <v>0</v>
      </c>
      <c r="CY70">
        <f t="shared" ref="CY70:CY80" si="56">AA70</f>
        <v>7305.88</v>
      </c>
      <c r="CZ70">
        <f t="shared" ref="CZ70:CZ80" si="57">AE70</f>
        <v>1219.68</v>
      </c>
      <c r="DA70">
        <f t="shared" ref="DA70:DA80" si="58">AI70</f>
        <v>5.99</v>
      </c>
      <c r="DB70">
        <f t="shared" ref="DB70:DB80" si="59">ROUND(((ROUND(AT70*CZ70,2)*1)*0),6)</f>
        <v>0</v>
      </c>
      <c r="DC70">
        <f t="shared" ref="DC70:DC80" si="60">ROUND(((ROUND(AT70*AG70,2)*1)*0),6)</f>
        <v>0</v>
      </c>
      <c r="DD70" t="s">
        <v>3</v>
      </c>
      <c r="DE70" t="s">
        <v>3</v>
      </c>
      <c r="DF70">
        <f t="shared" ref="DF70:DF80" si="61">ROUND(ROUND(AE70*AI70,2)*CX70,2)</f>
        <v>0</v>
      </c>
      <c r="DG70">
        <f t="shared" ref="DG70:DG87" si="62">ROUND(ROUND(AF70,2)*CX70,2)</f>
        <v>0</v>
      </c>
      <c r="DH70">
        <f t="shared" ref="DH70:DH87" si="63">ROUND(ROUND(AG70,2)*CX70,2)</f>
        <v>0</v>
      </c>
      <c r="DI70">
        <f t="shared" si="54"/>
        <v>0</v>
      </c>
      <c r="DJ70">
        <f t="shared" ref="DJ70:DJ80" si="64"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ROW(Source!A39)</f>
        <v>39</v>
      </c>
      <c r="B71">
        <v>55944370</v>
      </c>
      <c r="C71">
        <v>55985473</v>
      </c>
      <c r="D71">
        <v>55461230</v>
      </c>
      <c r="E71">
        <v>1</v>
      </c>
      <c r="F71">
        <v>1</v>
      </c>
      <c r="G71">
        <v>1081</v>
      </c>
      <c r="H71">
        <v>3</v>
      </c>
      <c r="I71" t="s">
        <v>810</v>
      </c>
      <c r="J71" t="s">
        <v>811</v>
      </c>
      <c r="K71" t="s">
        <v>812</v>
      </c>
      <c r="L71">
        <v>1346</v>
      </c>
      <c r="N71">
        <v>1009</v>
      </c>
      <c r="O71" t="s">
        <v>794</v>
      </c>
      <c r="P71" t="s">
        <v>794</v>
      </c>
      <c r="Q71">
        <v>1</v>
      </c>
      <c r="W71">
        <v>0</v>
      </c>
      <c r="X71">
        <v>1561715650</v>
      </c>
      <c r="Y71">
        <f t="shared" si="55"/>
        <v>0</v>
      </c>
      <c r="AA71">
        <v>200.81</v>
      </c>
      <c r="AB71">
        <v>0</v>
      </c>
      <c r="AC71">
        <v>0</v>
      </c>
      <c r="AD71">
        <v>0</v>
      </c>
      <c r="AE71">
        <v>15.11</v>
      </c>
      <c r="AF71">
        <v>0</v>
      </c>
      <c r="AG71">
        <v>0</v>
      </c>
      <c r="AH71">
        <v>0</v>
      </c>
      <c r="AI71">
        <v>13.29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0.03</v>
      </c>
      <c r="AU71" t="s">
        <v>29</v>
      </c>
      <c r="AV71">
        <v>0</v>
      </c>
      <c r="AW71">
        <v>2</v>
      </c>
      <c r="AX71">
        <v>55985490</v>
      </c>
      <c r="AY71">
        <v>1</v>
      </c>
      <c r="AZ71">
        <v>0</v>
      </c>
      <c r="BA71">
        <v>96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ROUND(Y71*Source!I39,9)</f>
        <v>0</v>
      </c>
      <c r="CY71">
        <f t="shared" si="56"/>
        <v>200.81</v>
      </c>
      <c r="CZ71">
        <f t="shared" si="57"/>
        <v>15.11</v>
      </c>
      <c r="DA71">
        <f t="shared" si="58"/>
        <v>13.29</v>
      </c>
      <c r="DB71">
        <f t="shared" si="59"/>
        <v>0</v>
      </c>
      <c r="DC71">
        <f t="shared" si="60"/>
        <v>0</v>
      </c>
      <c r="DD71" t="s">
        <v>3</v>
      </c>
      <c r="DE71" t="s">
        <v>3</v>
      </c>
      <c r="DF71">
        <f t="shared" si="61"/>
        <v>0</v>
      </c>
      <c r="DG71">
        <f t="shared" si="62"/>
        <v>0</v>
      </c>
      <c r="DH71">
        <f t="shared" si="63"/>
        <v>0</v>
      </c>
      <c r="DI71">
        <f t="shared" si="54"/>
        <v>0</v>
      </c>
      <c r="DJ71">
        <f t="shared" si="64"/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ROW(Source!A39)</f>
        <v>39</v>
      </c>
      <c r="B72">
        <v>55944370</v>
      </c>
      <c r="C72">
        <v>55985473</v>
      </c>
      <c r="D72">
        <v>55459400</v>
      </c>
      <c r="E72">
        <v>1</v>
      </c>
      <c r="F72">
        <v>1</v>
      </c>
      <c r="G72">
        <v>1081</v>
      </c>
      <c r="H72">
        <v>3</v>
      </c>
      <c r="I72" t="s">
        <v>832</v>
      </c>
      <c r="J72" t="s">
        <v>833</v>
      </c>
      <c r="K72" t="s">
        <v>834</v>
      </c>
      <c r="L72">
        <v>1346</v>
      </c>
      <c r="N72">
        <v>1009</v>
      </c>
      <c r="O72" t="s">
        <v>794</v>
      </c>
      <c r="P72" t="s">
        <v>794</v>
      </c>
      <c r="Q72">
        <v>1</v>
      </c>
      <c r="W72">
        <v>0</v>
      </c>
      <c r="X72">
        <v>-2129869794</v>
      </c>
      <c r="Y72">
        <f t="shared" si="55"/>
        <v>0</v>
      </c>
      <c r="AA72">
        <v>387.54</v>
      </c>
      <c r="AB72">
        <v>0</v>
      </c>
      <c r="AC72">
        <v>0</v>
      </c>
      <c r="AD72">
        <v>0</v>
      </c>
      <c r="AE72">
        <v>16.690000000000001</v>
      </c>
      <c r="AF72">
        <v>0</v>
      </c>
      <c r="AG72">
        <v>0</v>
      </c>
      <c r="AH72">
        <v>0</v>
      </c>
      <c r="AI72">
        <v>23.22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0.01</v>
      </c>
      <c r="AU72" t="s">
        <v>29</v>
      </c>
      <c r="AV72">
        <v>0</v>
      </c>
      <c r="AW72">
        <v>2</v>
      </c>
      <c r="AX72">
        <v>55985491</v>
      </c>
      <c r="AY72">
        <v>1</v>
      </c>
      <c r="AZ72">
        <v>0</v>
      </c>
      <c r="BA72">
        <v>97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ROUND(Y72*Source!I39,9)</f>
        <v>0</v>
      </c>
      <c r="CY72">
        <f t="shared" si="56"/>
        <v>387.54</v>
      </c>
      <c r="CZ72">
        <f t="shared" si="57"/>
        <v>16.690000000000001</v>
      </c>
      <c r="DA72">
        <f t="shared" si="58"/>
        <v>23.22</v>
      </c>
      <c r="DB72">
        <f t="shared" si="59"/>
        <v>0</v>
      </c>
      <c r="DC72">
        <f t="shared" si="60"/>
        <v>0</v>
      </c>
      <c r="DD72" t="s">
        <v>3</v>
      </c>
      <c r="DE72" t="s">
        <v>3</v>
      </c>
      <c r="DF72">
        <f t="shared" si="61"/>
        <v>0</v>
      </c>
      <c r="DG72">
        <f t="shared" si="62"/>
        <v>0</v>
      </c>
      <c r="DH72">
        <f t="shared" si="63"/>
        <v>0</v>
      </c>
      <c r="DI72">
        <f t="shared" si="54"/>
        <v>0</v>
      </c>
      <c r="DJ72">
        <f t="shared" si="64"/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ROW(Source!A39)</f>
        <v>39</v>
      </c>
      <c r="B73">
        <v>55944370</v>
      </c>
      <c r="C73">
        <v>55985473</v>
      </c>
      <c r="D73">
        <v>55459485</v>
      </c>
      <c r="E73">
        <v>1</v>
      </c>
      <c r="F73">
        <v>1</v>
      </c>
      <c r="G73">
        <v>1081</v>
      </c>
      <c r="H73">
        <v>3</v>
      </c>
      <c r="I73" t="s">
        <v>835</v>
      </c>
      <c r="J73" t="s">
        <v>836</v>
      </c>
      <c r="K73" t="s">
        <v>837</v>
      </c>
      <c r="L73">
        <v>1348</v>
      </c>
      <c r="N73">
        <v>1009</v>
      </c>
      <c r="O73" t="s">
        <v>211</v>
      </c>
      <c r="P73" t="s">
        <v>211</v>
      </c>
      <c r="Q73">
        <v>1000</v>
      </c>
      <c r="W73">
        <v>0</v>
      </c>
      <c r="X73">
        <v>1193527006</v>
      </c>
      <c r="Y73">
        <f t="shared" si="55"/>
        <v>0</v>
      </c>
      <c r="AA73">
        <v>120334.08</v>
      </c>
      <c r="AB73">
        <v>0</v>
      </c>
      <c r="AC73">
        <v>0</v>
      </c>
      <c r="AD73">
        <v>0</v>
      </c>
      <c r="AE73">
        <v>17722.25</v>
      </c>
      <c r="AF73">
        <v>0</v>
      </c>
      <c r="AG73">
        <v>0</v>
      </c>
      <c r="AH73">
        <v>0</v>
      </c>
      <c r="AI73">
        <v>6.79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2.0000000000000002E-5</v>
      </c>
      <c r="AU73" t="s">
        <v>29</v>
      </c>
      <c r="AV73">
        <v>0</v>
      </c>
      <c r="AW73">
        <v>2</v>
      </c>
      <c r="AX73">
        <v>55985492</v>
      </c>
      <c r="AY73">
        <v>1</v>
      </c>
      <c r="AZ73">
        <v>0</v>
      </c>
      <c r="BA73">
        <v>98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ROUND(Y73*Source!I39,9)</f>
        <v>0</v>
      </c>
      <c r="CY73">
        <f t="shared" si="56"/>
        <v>120334.08</v>
      </c>
      <c r="CZ73">
        <f t="shared" si="57"/>
        <v>17722.25</v>
      </c>
      <c r="DA73">
        <f t="shared" si="58"/>
        <v>6.79</v>
      </c>
      <c r="DB73">
        <f t="shared" si="59"/>
        <v>0</v>
      </c>
      <c r="DC73">
        <f t="shared" si="60"/>
        <v>0</v>
      </c>
      <c r="DD73" t="s">
        <v>3</v>
      </c>
      <c r="DE73" t="s">
        <v>3</v>
      </c>
      <c r="DF73">
        <f t="shared" si="61"/>
        <v>0</v>
      </c>
      <c r="DG73">
        <f t="shared" si="62"/>
        <v>0</v>
      </c>
      <c r="DH73">
        <f t="shared" si="63"/>
        <v>0</v>
      </c>
      <c r="DI73">
        <f t="shared" si="54"/>
        <v>0</v>
      </c>
      <c r="DJ73">
        <f t="shared" si="64"/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ROW(Source!A39)</f>
        <v>39</v>
      </c>
      <c r="B74">
        <v>55944370</v>
      </c>
      <c r="C74">
        <v>55985473</v>
      </c>
      <c r="D74">
        <v>55466000</v>
      </c>
      <c r="E74">
        <v>1</v>
      </c>
      <c r="F74">
        <v>1</v>
      </c>
      <c r="G74">
        <v>1081</v>
      </c>
      <c r="H74">
        <v>3</v>
      </c>
      <c r="I74" t="s">
        <v>838</v>
      </c>
      <c r="J74" t="s">
        <v>839</v>
      </c>
      <c r="K74" t="s">
        <v>840</v>
      </c>
      <c r="L74">
        <v>1355</v>
      </c>
      <c r="N74">
        <v>1010</v>
      </c>
      <c r="O74" t="s">
        <v>80</v>
      </c>
      <c r="P74" t="s">
        <v>80</v>
      </c>
      <c r="Q74">
        <v>100</v>
      </c>
      <c r="W74">
        <v>0</v>
      </c>
      <c r="X74">
        <v>436393287</v>
      </c>
      <c r="Y74">
        <f t="shared" si="55"/>
        <v>0</v>
      </c>
      <c r="AA74">
        <v>1555.26</v>
      </c>
      <c r="AB74">
        <v>0</v>
      </c>
      <c r="AC74">
        <v>0</v>
      </c>
      <c r="AD74">
        <v>0</v>
      </c>
      <c r="AE74">
        <v>120.19</v>
      </c>
      <c r="AF74">
        <v>0</v>
      </c>
      <c r="AG74">
        <v>0</v>
      </c>
      <c r="AH74">
        <v>0</v>
      </c>
      <c r="AI74">
        <v>12.94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</v>
      </c>
      <c r="AU74" t="s">
        <v>29</v>
      </c>
      <c r="AV74">
        <v>0</v>
      </c>
      <c r="AW74">
        <v>2</v>
      </c>
      <c r="AX74">
        <v>55985493</v>
      </c>
      <c r="AY74">
        <v>1</v>
      </c>
      <c r="AZ74">
        <v>0</v>
      </c>
      <c r="BA74">
        <v>99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ROUND(Y74*Source!I39,9)</f>
        <v>0</v>
      </c>
      <c r="CY74">
        <f t="shared" si="56"/>
        <v>1555.26</v>
      </c>
      <c r="CZ74">
        <f t="shared" si="57"/>
        <v>120.19</v>
      </c>
      <c r="DA74">
        <f t="shared" si="58"/>
        <v>12.94</v>
      </c>
      <c r="DB74">
        <f t="shared" si="59"/>
        <v>0</v>
      </c>
      <c r="DC74">
        <f t="shared" si="60"/>
        <v>0</v>
      </c>
      <c r="DD74" t="s">
        <v>3</v>
      </c>
      <c r="DE74" t="s">
        <v>3</v>
      </c>
      <c r="DF74">
        <f t="shared" si="61"/>
        <v>0</v>
      </c>
      <c r="DG74">
        <f t="shared" si="62"/>
        <v>0</v>
      </c>
      <c r="DH74">
        <f t="shared" si="63"/>
        <v>0</v>
      </c>
      <c r="DI74">
        <f t="shared" si="54"/>
        <v>0</v>
      </c>
      <c r="DJ74">
        <f t="shared" si="64"/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ROW(Source!A39)</f>
        <v>39</v>
      </c>
      <c r="B75">
        <v>55944370</v>
      </c>
      <c r="C75">
        <v>55985473</v>
      </c>
      <c r="D75">
        <v>55459793</v>
      </c>
      <c r="E75">
        <v>1</v>
      </c>
      <c r="F75">
        <v>1</v>
      </c>
      <c r="G75">
        <v>1081</v>
      </c>
      <c r="H75">
        <v>3</v>
      </c>
      <c r="I75" t="s">
        <v>841</v>
      </c>
      <c r="J75" t="s">
        <v>842</v>
      </c>
      <c r="K75" t="s">
        <v>843</v>
      </c>
      <c r="L75">
        <v>1348</v>
      </c>
      <c r="N75">
        <v>1009</v>
      </c>
      <c r="O75" t="s">
        <v>211</v>
      </c>
      <c r="P75" t="s">
        <v>211</v>
      </c>
      <c r="Q75">
        <v>1000</v>
      </c>
      <c r="W75">
        <v>0</v>
      </c>
      <c r="X75">
        <v>-761454284</v>
      </c>
      <c r="Y75">
        <f t="shared" si="55"/>
        <v>0</v>
      </c>
      <c r="AA75">
        <v>1930745.04</v>
      </c>
      <c r="AB75">
        <v>0</v>
      </c>
      <c r="AC75">
        <v>0</v>
      </c>
      <c r="AD75">
        <v>0</v>
      </c>
      <c r="AE75">
        <v>64123.05</v>
      </c>
      <c r="AF75">
        <v>0</v>
      </c>
      <c r="AG75">
        <v>0</v>
      </c>
      <c r="AH75">
        <v>0</v>
      </c>
      <c r="AI75">
        <v>30.11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6.0000000000000002E-5</v>
      </c>
      <c r="AU75" t="s">
        <v>29</v>
      </c>
      <c r="AV75">
        <v>0</v>
      </c>
      <c r="AW75">
        <v>2</v>
      </c>
      <c r="AX75">
        <v>55985494</v>
      </c>
      <c r="AY75">
        <v>1</v>
      </c>
      <c r="AZ75">
        <v>0</v>
      </c>
      <c r="BA75">
        <v>100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ROUND(Y75*Source!I39,9)</f>
        <v>0</v>
      </c>
      <c r="CY75">
        <f t="shared" si="56"/>
        <v>1930745.04</v>
      </c>
      <c r="CZ75">
        <f t="shared" si="57"/>
        <v>64123.05</v>
      </c>
      <c r="DA75">
        <f t="shared" si="58"/>
        <v>30.11</v>
      </c>
      <c r="DB75">
        <f t="shared" si="59"/>
        <v>0</v>
      </c>
      <c r="DC75">
        <f t="shared" si="60"/>
        <v>0</v>
      </c>
      <c r="DD75" t="s">
        <v>3</v>
      </c>
      <c r="DE75" t="s">
        <v>3</v>
      </c>
      <c r="DF75">
        <f t="shared" si="61"/>
        <v>0</v>
      </c>
      <c r="DG75">
        <f t="shared" si="62"/>
        <v>0</v>
      </c>
      <c r="DH75">
        <f t="shared" si="63"/>
        <v>0</v>
      </c>
      <c r="DI75">
        <f t="shared" si="54"/>
        <v>0</v>
      </c>
      <c r="DJ75">
        <f t="shared" si="64"/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ROW(Source!A39)</f>
        <v>39</v>
      </c>
      <c r="B76">
        <v>55944370</v>
      </c>
      <c r="C76">
        <v>55985473</v>
      </c>
      <c r="D76">
        <v>55459801</v>
      </c>
      <c r="E76">
        <v>1</v>
      </c>
      <c r="F76">
        <v>1</v>
      </c>
      <c r="G76">
        <v>1081</v>
      </c>
      <c r="H76">
        <v>3</v>
      </c>
      <c r="I76" t="s">
        <v>844</v>
      </c>
      <c r="J76" t="s">
        <v>845</v>
      </c>
      <c r="K76" t="s">
        <v>846</v>
      </c>
      <c r="L76">
        <v>1348</v>
      </c>
      <c r="N76">
        <v>1009</v>
      </c>
      <c r="O76" t="s">
        <v>211</v>
      </c>
      <c r="P76" t="s">
        <v>211</v>
      </c>
      <c r="Q76">
        <v>1000</v>
      </c>
      <c r="W76">
        <v>0</v>
      </c>
      <c r="X76">
        <v>-148386787</v>
      </c>
      <c r="Y76">
        <f t="shared" si="55"/>
        <v>0</v>
      </c>
      <c r="AA76">
        <v>1195057.17</v>
      </c>
      <c r="AB76">
        <v>0</v>
      </c>
      <c r="AC76">
        <v>0</v>
      </c>
      <c r="AD76">
        <v>0</v>
      </c>
      <c r="AE76">
        <v>81241.14</v>
      </c>
      <c r="AF76">
        <v>0</v>
      </c>
      <c r="AG76">
        <v>0</v>
      </c>
      <c r="AH76">
        <v>0</v>
      </c>
      <c r="AI76">
        <v>14.71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1E-4</v>
      </c>
      <c r="AU76" t="s">
        <v>29</v>
      </c>
      <c r="AV76">
        <v>0</v>
      </c>
      <c r="AW76">
        <v>2</v>
      </c>
      <c r="AX76">
        <v>55985495</v>
      </c>
      <c r="AY76">
        <v>1</v>
      </c>
      <c r="AZ76">
        <v>0</v>
      </c>
      <c r="BA76">
        <v>101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ROUND(Y76*Source!I39,9)</f>
        <v>0</v>
      </c>
      <c r="CY76">
        <f t="shared" si="56"/>
        <v>1195057.17</v>
      </c>
      <c r="CZ76">
        <f t="shared" si="57"/>
        <v>81241.14</v>
      </c>
      <c r="DA76">
        <f t="shared" si="58"/>
        <v>14.71</v>
      </c>
      <c r="DB76">
        <f t="shared" si="59"/>
        <v>0</v>
      </c>
      <c r="DC76">
        <f t="shared" si="60"/>
        <v>0</v>
      </c>
      <c r="DD76" t="s">
        <v>3</v>
      </c>
      <c r="DE76" t="s">
        <v>3</v>
      </c>
      <c r="DF76">
        <f t="shared" si="61"/>
        <v>0</v>
      </c>
      <c r="DG76">
        <f t="shared" si="62"/>
        <v>0</v>
      </c>
      <c r="DH76">
        <f t="shared" si="63"/>
        <v>0</v>
      </c>
      <c r="DI76">
        <f t="shared" si="54"/>
        <v>0</v>
      </c>
      <c r="DJ76">
        <f t="shared" si="64"/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ROW(Source!A39)</f>
        <v>39</v>
      </c>
      <c r="B77">
        <v>55944370</v>
      </c>
      <c r="C77">
        <v>55985473</v>
      </c>
      <c r="D77">
        <v>55482166</v>
      </c>
      <c r="E77">
        <v>1</v>
      </c>
      <c r="F77">
        <v>1</v>
      </c>
      <c r="G77">
        <v>1081</v>
      </c>
      <c r="H77">
        <v>3</v>
      </c>
      <c r="I77" t="s">
        <v>847</v>
      </c>
      <c r="J77" t="s">
        <v>848</v>
      </c>
      <c r="K77" t="s">
        <v>849</v>
      </c>
      <c r="L77">
        <v>1301</v>
      </c>
      <c r="N77">
        <v>1003</v>
      </c>
      <c r="O77" t="s">
        <v>543</v>
      </c>
      <c r="P77" t="s">
        <v>543</v>
      </c>
      <c r="Q77">
        <v>1</v>
      </c>
      <c r="W77">
        <v>0</v>
      </c>
      <c r="X77">
        <v>876831867</v>
      </c>
      <c r="Y77">
        <f t="shared" si="55"/>
        <v>0</v>
      </c>
      <c r="AA77">
        <v>4.76</v>
      </c>
      <c r="AB77">
        <v>0</v>
      </c>
      <c r="AC77">
        <v>0</v>
      </c>
      <c r="AD77">
        <v>0</v>
      </c>
      <c r="AE77">
        <v>0.69</v>
      </c>
      <c r="AF77">
        <v>0</v>
      </c>
      <c r="AG77">
        <v>0</v>
      </c>
      <c r="AH77">
        <v>0</v>
      </c>
      <c r="AI77">
        <v>6.9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5.91</v>
      </c>
      <c r="AU77" t="s">
        <v>29</v>
      </c>
      <c r="AV77">
        <v>0</v>
      </c>
      <c r="AW77">
        <v>2</v>
      </c>
      <c r="AX77">
        <v>55985496</v>
      </c>
      <c r="AY77">
        <v>1</v>
      </c>
      <c r="AZ77">
        <v>0</v>
      </c>
      <c r="BA77">
        <v>102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ROUND(Y77*Source!I39,9)</f>
        <v>0</v>
      </c>
      <c r="CY77">
        <f t="shared" si="56"/>
        <v>4.76</v>
      </c>
      <c r="CZ77">
        <f t="shared" si="57"/>
        <v>0.69</v>
      </c>
      <c r="DA77">
        <f t="shared" si="58"/>
        <v>6.9</v>
      </c>
      <c r="DB77">
        <f t="shared" si="59"/>
        <v>0</v>
      </c>
      <c r="DC77">
        <f t="shared" si="60"/>
        <v>0</v>
      </c>
      <c r="DD77" t="s">
        <v>3</v>
      </c>
      <c r="DE77" t="s">
        <v>3</v>
      </c>
      <c r="DF77">
        <f t="shared" si="61"/>
        <v>0</v>
      </c>
      <c r="DG77">
        <f t="shared" si="62"/>
        <v>0</v>
      </c>
      <c r="DH77">
        <f t="shared" si="63"/>
        <v>0</v>
      </c>
      <c r="DI77">
        <f t="shared" si="54"/>
        <v>0</v>
      </c>
      <c r="DJ77">
        <f t="shared" si="64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ROW(Source!A39)</f>
        <v>39</v>
      </c>
      <c r="B78">
        <v>55944370</v>
      </c>
      <c r="C78">
        <v>55985473</v>
      </c>
      <c r="D78">
        <v>55482233</v>
      </c>
      <c r="E78">
        <v>1</v>
      </c>
      <c r="F78">
        <v>1</v>
      </c>
      <c r="G78">
        <v>1081</v>
      </c>
      <c r="H78">
        <v>3</v>
      </c>
      <c r="I78" t="s">
        <v>850</v>
      </c>
      <c r="J78" t="s">
        <v>851</v>
      </c>
      <c r="K78" t="s">
        <v>852</v>
      </c>
      <c r="L78">
        <v>1346</v>
      </c>
      <c r="N78">
        <v>1009</v>
      </c>
      <c r="O78" t="s">
        <v>794</v>
      </c>
      <c r="P78" t="s">
        <v>794</v>
      </c>
      <c r="Q78">
        <v>1</v>
      </c>
      <c r="W78">
        <v>0</v>
      </c>
      <c r="X78">
        <v>1566362712</v>
      </c>
      <c r="Y78">
        <f t="shared" si="55"/>
        <v>0</v>
      </c>
      <c r="AA78">
        <v>3047.23</v>
      </c>
      <c r="AB78">
        <v>0</v>
      </c>
      <c r="AC78">
        <v>0</v>
      </c>
      <c r="AD78">
        <v>0</v>
      </c>
      <c r="AE78">
        <v>493.08</v>
      </c>
      <c r="AF78">
        <v>0</v>
      </c>
      <c r="AG78">
        <v>0</v>
      </c>
      <c r="AH78">
        <v>0</v>
      </c>
      <c r="AI78">
        <v>6.18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0.02</v>
      </c>
      <c r="AU78" t="s">
        <v>29</v>
      </c>
      <c r="AV78">
        <v>0</v>
      </c>
      <c r="AW78">
        <v>2</v>
      </c>
      <c r="AX78">
        <v>55985497</v>
      </c>
      <c r="AY78">
        <v>1</v>
      </c>
      <c r="AZ78">
        <v>0</v>
      </c>
      <c r="BA78">
        <v>103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ROUND(Y78*Source!I39,9)</f>
        <v>0</v>
      </c>
      <c r="CY78">
        <f t="shared" si="56"/>
        <v>3047.23</v>
      </c>
      <c r="CZ78">
        <f t="shared" si="57"/>
        <v>493.08</v>
      </c>
      <c r="DA78">
        <f t="shared" si="58"/>
        <v>6.18</v>
      </c>
      <c r="DB78">
        <f t="shared" si="59"/>
        <v>0</v>
      </c>
      <c r="DC78">
        <f t="shared" si="60"/>
        <v>0</v>
      </c>
      <c r="DD78" t="s">
        <v>3</v>
      </c>
      <c r="DE78" t="s">
        <v>3</v>
      </c>
      <c r="DF78">
        <f t="shared" si="61"/>
        <v>0</v>
      </c>
      <c r="DG78">
        <f t="shared" si="62"/>
        <v>0</v>
      </c>
      <c r="DH78">
        <f t="shared" si="63"/>
        <v>0</v>
      </c>
      <c r="DI78">
        <f t="shared" si="54"/>
        <v>0</v>
      </c>
      <c r="DJ78">
        <f t="shared" si="64"/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ROW(Source!A39)</f>
        <v>39</v>
      </c>
      <c r="B79">
        <v>55944370</v>
      </c>
      <c r="C79">
        <v>55985473</v>
      </c>
      <c r="D79">
        <v>55481799</v>
      </c>
      <c r="E79">
        <v>1</v>
      </c>
      <c r="F79">
        <v>1</v>
      </c>
      <c r="G79">
        <v>1081</v>
      </c>
      <c r="H79">
        <v>3</v>
      </c>
      <c r="I79" t="s">
        <v>853</v>
      </c>
      <c r="J79" t="s">
        <v>854</v>
      </c>
      <c r="K79" t="s">
        <v>855</v>
      </c>
      <c r="L79">
        <v>1355</v>
      </c>
      <c r="N79">
        <v>1010</v>
      </c>
      <c r="O79" t="s">
        <v>80</v>
      </c>
      <c r="P79" t="s">
        <v>80</v>
      </c>
      <c r="Q79">
        <v>100</v>
      </c>
      <c r="W79">
        <v>0</v>
      </c>
      <c r="X79">
        <v>-846071348</v>
      </c>
      <c r="Y79">
        <f t="shared" si="55"/>
        <v>0</v>
      </c>
      <c r="AA79">
        <v>2297.17</v>
      </c>
      <c r="AB79">
        <v>0</v>
      </c>
      <c r="AC79">
        <v>0</v>
      </c>
      <c r="AD79">
        <v>0</v>
      </c>
      <c r="AE79">
        <v>413.16</v>
      </c>
      <c r="AF79">
        <v>0</v>
      </c>
      <c r="AG79">
        <v>0</v>
      </c>
      <c r="AH79">
        <v>0</v>
      </c>
      <c r="AI79">
        <v>5.56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0.04</v>
      </c>
      <c r="AU79" t="s">
        <v>29</v>
      </c>
      <c r="AV79">
        <v>0</v>
      </c>
      <c r="AW79">
        <v>2</v>
      </c>
      <c r="AX79">
        <v>55985498</v>
      </c>
      <c r="AY79">
        <v>1</v>
      </c>
      <c r="AZ79">
        <v>0</v>
      </c>
      <c r="BA79">
        <v>104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ROUND(Y79*Source!I39,9)</f>
        <v>0</v>
      </c>
      <c r="CY79">
        <f t="shared" si="56"/>
        <v>2297.17</v>
      </c>
      <c r="CZ79">
        <f t="shared" si="57"/>
        <v>413.16</v>
      </c>
      <c r="DA79">
        <f t="shared" si="58"/>
        <v>5.56</v>
      </c>
      <c r="DB79">
        <f t="shared" si="59"/>
        <v>0</v>
      </c>
      <c r="DC79">
        <f t="shared" si="60"/>
        <v>0</v>
      </c>
      <c r="DD79" t="s">
        <v>3</v>
      </c>
      <c r="DE79" t="s">
        <v>3</v>
      </c>
      <c r="DF79">
        <f t="shared" si="61"/>
        <v>0</v>
      </c>
      <c r="DG79">
        <f t="shared" si="62"/>
        <v>0</v>
      </c>
      <c r="DH79">
        <f t="shared" si="63"/>
        <v>0</v>
      </c>
      <c r="DI79">
        <f t="shared" si="54"/>
        <v>0</v>
      </c>
      <c r="DJ79">
        <f t="shared" si="64"/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ROW(Source!A39)</f>
        <v>39</v>
      </c>
      <c r="B80">
        <v>55944370</v>
      </c>
      <c r="C80">
        <v>55985473</v>
      </c>
      <c r="D80">
        <v>55424290</v>
      </c>
      <c r="E80">
        <v>1081</v>
      </c>
      <c r="F80">
        <v>1</v>
      </c>
      <c r="G80">
        <v>1081</v>
      </c>
      <c r="H80">
        <v>3</v>
      </c>
      <c r="I80" t="s">
        <v>786</v>
      </c>
      <c r="J80" t="s">
        <v>3</v>
      </c>
      <c r="K80" t="s">
        <v>787</v>
      </c>
      <c r="L80">
        <v>1348</v>
      </c>
      <c r="N80">
        <v>1009</v>
      </c>
      <c r="O80" t="s">
        <v>211</v>
      </c>
      <c r="P80" t="s">
        <v>211</v>
      </c>
      <c r="Q80">
        <v>1000</v>
      </c>
      <c r="W80">
        <v>0</v>
      </c>
      <c r="X80">
        <v>-783086922</v>
      </c>
      <c r="Y80">
        <f t="shared" si="55"/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9.84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1E-3</v>
      </c>
      <c r="AU80" t="s">
        <v>29</v>
      </c>
      <c r="AV80">
        <v>0</v>
      </c>
      <c r="AW80">
        <v>2</v>
      </c>
      <c r="AX80">
        <v>55985502</v>
      </c>
      <c r="AY80">
        <v>1</v>
      </c>
      <c r="AZ80">
        <v>0</v>
      </c>
      <c r="BA80">
        <v>108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ROUND(Y80*Source!I39,9)</f>
        <v>0</v>
      </c>
      <c r="CY80">
        <f t="shared" si="56"/>
        <v>0</v>
      </c>
      <c r="CZ80">
        <f t="shared" si="57"/>
        <v>0</v>
      </c>
      <c r="DA80">
        <f t="shared" si="58"/>
        <v>9.84</v>
      </c>
      <c r="DB80">
        <f t="shared" si="59"/>
        <v>0</v>
      </c>
      <c r="DC80">
        <f t="shared" si="60"/>
        <v>0</v>
      </c>
      <c r="DD80" t="s">
        <v>3</v>
      </c>
      <c r="DE80" t="s">
        <v>3</v>
      </c>
      <c r="DF80">
        <f t="shared" si="61"/>
        <v>0</v>
      </c>
      <c r="DG80">
        <f t="shared" si="62"/>
        <v>0</v>
      </c>
      <c r="DH80">
        <f t="shared" si="63"/>
        <v>0</v>
      </c>
      <c r="DI80">
        <f t="shared" si="54"/>
        <v>0</v>
      </c>
      <c r="DJ80">
        <f t="shared" si="64"/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ROW(Source!A40)</f>
        <v>40</v>
      </c>
      <c r="B81">
        <v>55944368</v>
      </c>
      <c r="C81">
        <v>55985503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759</v>
      </c>
      <c r="J81" t="s">
        <v>3</v>
      </c>
      <c r="K81" t="s">
        <v>760</v>
      </c>
      <c r="L81">
        <v>1191</v>
      </c>
      <c r="N81">
        <v>1013</v>
      </c>
      <c r="O81" t="s">
        <v>761</v>
      </c>
      <c r="P81" t="s">
        <v>761</v>
      </c>
      <c r="Q81">
        <v>1</v>
      </c>
      <c r="W81">
        <v>0</v>
      </c>
      <c r="X81">
        <v>476480486</v>
      </c>
      <c r="Y81">
        <f>((AT81*1.2)*0.3)</f>
        <v>3.7080000000000002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10.3</v>
      </c>
      <c r="AU81" t="s">
        <v>30</v>
      </c>
      <c r="AV81">
        <v>1</v>
      </c>
      <c r="AW81">
        <v>2</v>
      </c>
      <c r="AX81">
        <v>55985510</v>
      </c>
      <c r="AY81">
        <v>1</v>
      </c>
      <c r="AZ81">
        <v>0</v>
      </c>
      <c r="BA81">
        <v>109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ROUND(AT81*Source!I40*AH81*AL81,2)</f>
        <v>0</v>
      </c>
      <c r="CV81">
        <f>ROUND(Y81*Source!I40,9)</f>
        <v>3.7080000000000002</v>
      </c>
      <c r="CW81">
        <v>0</v>
      </c>
      <c r="CX81">
        <f>ROUND(Y81*Source!I40,9)</f>
        <v>3.7080000000000002</v>
      </c>
      <c r="CY81">
        <f>AD81</f>
        <v>0</v>
      </c>
      <c r="CZ81">
        <f>AH81</f>
        <v>0</v>
      </c>
      <c r="DA81">
        <f>AL81</f>
        <v>1</v>
      </c>
      <c r="DB81">
        <f>ROUND(((ROUND(AT81*CZ81,2)*1.2)*0.3),6)</f>
        <v>0</v>
      </c>
      <c r="DC81">
        <f>ROUND(((ROUND(AT81*AG81,2)*1.2)*0.3),6)</f>
        <v>0</v>
      </c>
      <c r="DD81" t="s">
        <v>3</v>
      </c>
      <c r="DE81" t="s">
        <v>3</v>
      </c>
      <c r="DF81">
        <f t="shared" ref="DF81:DF89" si="65">ROUND(ROUND(AE81,2)*CX81,2)</f>
        <v>0</v>
      </c>
      <c r="DG81">
        <f t="shared" si="62"/>
        <v>0</v>
      </c>
      <c r="DH81">
        <f t="shared" si="63"/>
        <v>0</v>
      </c>
      <c r="DI81">
        <f t="shared" si="54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ROW(Source!A40)</f>
        <v>40</v>
      </c>
      <c r="B82">
        <v>55944368</v>
      </c>
      <c r="C82">
        <v>55985503</v>
      </c>
      <c r="D82">
        <v>55490209</v>
      </c>
      <c r="E82">
        <v>1</v>
      </c>
      <c r="F82">
        <v>1</v>
      </c>
      <c r="G82">
        <v>1081</v>
      </c>
      <c r="H82">
        <v>2</v>
      </c>
      <c r="I82" t="s">
        <v>766</v>
      </c>
      <c r="J82" t="s">
        <v>767</v>
      </c>
      <c r="K82" t="s">
        <v>768</v>
      </c>
      <c r="L82">
        <v>1368</v>
      </c>
      <c r="N82">
        <v>1011</v>
      </c>
      <c r="O82" t="s">
        <v>765</v>
      </c>
      <c r="P82" t="s">
        <v>765</v>
      </c>
      <c r="Q82">
        <v>1</v>
      </c>
      <c r="W82">
        <v>0</v>
      </c>
      <c r="X82">
        <v>874612079</v>
      </c>
      <c r="Y82">
        <f>((AT82*1.2)*0.3)</f>
        <v>0.15623999999999996</v>
      </c>
      <c r="AA82">
        <v>0</v>
      </c>
      <c r="AB82">
        <v>87.01</v>
      </c>
      <c r="AC82">
        <v>13.21</v>
      </c>
      <c r="AD82">
        <v>0</v>
      </c>
      <c r="AE82">
        <v>0</v>
      </c>
      <c r="AF82">
        <v>83.1</v>
      </c>
      <c r="AG82">
        <v>12.62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0.434</v>
      </c>
      <c r="AU82" t="s">
        <v>30</v>
      </c>
      <c r="AV82">
        <v>0</v>
      </c>
      <c r="AW82">
        <v>2</v>
      </c>
      <c r="AX82">
        <v>55985511</v>
      </c>
      <c r="AY82">
        <v>1</v>
      </c>
      <c r="AZ82">
        <v>0</v>
      </c>
      <c r="BA82">
        <v>110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ROUND(Y82*Source!I40*DO82,9)</f>
        <v>1.9717488000000001</v>
      </c>
      <c r="CX82">
        <f>ROUND(Y82*Source!I40,9)</f>
        <v>0.15623999999999999</v>
      </c>
      <c r="CY82">
        <f>AB82</f>
        <v>87.01</v>
      </c>
      <c r="CZ82">
        <f>AF82</f>
        <v>83.1</v>
      </c>
      <c r="DA82">
        <f>AJ82</f>
        <v>1</v>
      </c>
      <c r="DB82">
        <f>ROUND(((ROUND(AT82*CZ82,2)*1.2)*0.3),6)</f>
        <v>12.985200000000001</v>
      </c>
      <c r="DC82">
        <f>ROUND(((ROUND(AT82*AG82,2)*1.2)*0.3),6)</f>
        <v>1.9728000000000001</v>
      </c>
      <c r="DD82" t="s">
        <v>3</v>
      </c>
      <c r="DE82" t="s">
        <v>3</v>
      </c>
      <c r="DF82">
        <f t="shared" si="65"/>
        <v>0</v>
      </c>
      <c r="DG82">
        <f t="shared" si="62"/>
        <v>12.98</v>
      </c>
      <c r="DH82">
        <f t="shared" si="63"/>
        <v>1.97</v>
      </c>
      <c r="DI82">
        <f t="shared" si="54"/>
        <v>0</v>
      </c>
      <c r="DJ82">
        <f>DG82</f>
        <v>12.98</v>
      </c>
      <c r="DK82">
        <v>0</v>
      </c>
      <c r="DL82" t="s">
        <v>769</v>
      </c>
      <c r="DM82">
        <v>0</v>
      </c>
      <c r="DN82" t="s">
        <v>761</v>
      </c>
      <c r="DO82">
        <v>12.62</v>
      </c>
    </row>
    <row r="83" spans="1:119" x14ac:dyDescent="0.25">
      <c r="A83">
        <f>ROW(Source!A40)</f>
        <v>40</v>
      </c>
      <c r="B83">
        <v>55944368</v>
      </c>
      <c r="C83">
        <v>55985503</v>
      </c>
      <c r="D83">
        <v>55489525</v>
      </c>
      <c r="E83">
        <v>1</v>
      </c>
      <c r="F83">
        <v>1</v>
      </c>
      <c r="G83">
        <v>1081</v>
      </c>
      <c r="H83">
        <v>2</v>
      </c>
      <c r="I83" t="s">
        <v>856</v>
      </c>
      <c r="J83" t="s">
        <v>857</v>
      </c>
      <c r="K83" t="s">
        <v>858</v>
      </c>
      <c r="L83">
        <v>1368</v>
      </c>
      <c r="N83">
        <v>1011</v>
      </c>
      <c r="O83" t="s">
        <v>765</v>
      </c>
      <c r="P83" t="s">
        <v>765</v>
      </c>
      <c r="Q83">
        <v>1</v>
      </c>
      <c r="W83">
        <v>0</v>
      </c>
      <c r="X83">
        <v>444068027</v>
      </c>
      <c r="Y83">
        <f>((AT83*1.2)*0.3)</f>
        <v>0.1512</v>
      </c>
      <c r="AA83">
        <v>0</v>
      </c>
      <c r="AB83">
        <v>0.81</v>
      </c>
      <c r="AC83">
        <v>0</v>
      </c>
      <c r="AD83">
        <v>0</v>
      </c>
      <c r="AE83">
        <v>0</v>
      </c>
      <c r="AF83">
        <v>0.77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0.42</v>
      </c>
      <c r="AU83" t="s">
        <v>30</v>
      </c>
      <c r="AV83">
        <v>0</v>
      </c>
      <c r="AW83">
        <v>2</v>
      </c>
      <c r="AX83">
        <v>55985512</v>
      </c>
      <c r="AY83">
        <v>1</v>
      </c>
      <c r="AZ83">
        <v>0</v>
      </c>
      <c r="BA83">
        <v>111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ROUND(Y83*Source!I40*DO83,9)</f>
        <v>0</v>
      </c>
      <c r="CX83">
        <f>ROUND(Y83*Source!I40,9)</f>
        <v>0.1512</v>
      </c>
      <c r="CY83">
        <f>AB83</f>
        <v>0.81</v>
      </c>
      <c r="CZ83">
        <f>AF83</f>
        <v>0.77</v>
      </c>
      <c r="DA83">
        <f>AJ83</f>
        <v>1</v>
      </c>
      <c r="DB83">
        <f>ROUND(((ROUND(AT83*CZ83,2)*1.2)*0.3),6)</f>
        <v>0.1152</v>
      </c>
      <c r="DC83">
        <f>ROUND(((ROUND(AT83*AG83,2)*1.2)*0.3),6)</f>
        <v>0</v>
      </c>
      <c r="DD83" t="s">
        <v>3</v>
      </c>
      <c r="DE83" t="s">
        <v>3</v>
      </c>
      <c r="DF83">
        <f t="shared" si="65"/>
        <v>0</v>
      </c>
      <c r="DG83">
        <f t="shared" si="62"/>
        <v>0.12</v>
      </c>
      <c r="DH83">
        <f t="shared" si="63"/>
        <v>0</v>
      </c>
      <c r="DI83">
        <f t="shared" si="54"/>
        <v>0</v>
      </c>
      <c r="DJ83">
        <f>DG83</f>
        <v>0.12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ROW(Source!A40)</f>
        <v>40</v>
      </c>
      <c r="B84">
        <v>55944368</v>
      </c>
      <c r="C84">
        <v>55985503</v>
      </c>
      <c r="D84">
        <v>55461712</v>
      </c>
      <c r="E84">
        <v>1</v>
      </c>
      <c r="F84">
        <v>1</v>
      </c>
      <c r="G84">
        <v>1081</v>
      </c>
      <c r="H84">
        <v>3</v>
      </c>
      <c r="I84" t="s">
        <v>859</v>
      </c>
      <c r="J84" t="s">
        <v>860</v>
      </c>
      <c r="K84" t="s">
        <v>861</v>
      </c>
      <c r="L84">
        <v>1346</v>
      </c>
      <c r="N84">
        <v>1009</v>
      </c>
      <c r="O84" t="s">
        <v>794</v>
      </c>
      <c r="P84" t="s">
        <v>794</v>
      </c>
      <c r="Q84">
        <v>1</v>
      </c>
      <c r="W84">
        <v>0</v>
      </c>
      <c r="X84">
        <v>-836027023</v>
      </c>
      <c r="Y84">
        <f>((AT84*1)*0)</f>
        <v>0</v>
      </c>
      <c r="AA84">
        <v>35.090000000000003</v>
      </c>
      <c r="AB84">
        <v>0</v>
      </c>
      <c r="AC84">
        <v>0</v>
      </c>
      <c r="AD84">
        <v>0</v>
      </c>
      <c r="AE84">
        <v>35.090000000000003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0.01</v>
      </c>
      <c r="AU84" t="s">
        <v>29</v>
      </c>
      <c r="AV84">
        <v>0</v>
      </c>
      <c r="AW84">
        <v>2</v>
      </c>
      <c r="AX84">
        <v>55985513</v>
      </c>
      <c r="AY84">
        <v>1</v>
      </c>
      <c r="AZ84">
        <v>0</v>
      </c>
      <c r="BA84">
        <v>112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ROUND(Y84*Source!I40,9)</f>
        <v>0</v>
      </c>
      <c r="CY84">
        <f>AA84</f>
        <v>35.090000000000003</v>
      </c>
      <c r="CZ84">
        <f>AE84</f>
        <v>35.090000000000003</v>
      </c>
      <c r="DA84">
        <f>AI84</f>
        <v>1</v>
      </c>
      <c r="DB84">
        <f>ROUND(((ROUND(AT84*CZ84,2)*1)*0),6)</f>
        <v>0</v>
      </c>
      <c r="DC84">
        <f>ROUND(((ROUND(AT84*AG84,2)*1)*0),6)</f>
        <v>0</v>
      </c>
      <c r="DD84" t="s">
        <v>3</v>
      </c>
      <c r="DE84" t="s">
        <v>3</v>
      </c>
      <c r="DF84">
        <f t="shared" si="65"/>
        <v>0</v>
      </c>
      <c r="DG84">
        <f t="shared" si="62"/>
        <v>0</v>
      </c>
      <c r="DH84">
        <f t="shared" si="63"/>
        <v>0</v>
      </c>
      <c r="DI84">
        <f t="shared" si="54"/>
        <v>0</v>
      </c>
      <c r="DJ84">
        <f>DF84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ROW(Source!A40)</f>
        <v>40</v>
      </c>
      <c r="B85">
        <v>55944368</v>
      </c>
      <c r="C85">
        <v>55985503</v>
      </c>
      <c r="D85">
        <v>55459794</v>
      </c>
      <c r="E85">
        <v>1</v>
      </c>
      <c r="F85">
        <v>1</v>
      </c>
      <c r="G85">
        <v>1081</v>
      </c>
      <c r="H85">
        <v>3</v>
      </c>
      <c r="I85" t="s">
        <v>862</v>
      </c>
      <c r="J85" t="s">
        <v>863</v>
      </c>
      <c r="K85" t="s">
        <v>864</v>
      </c>
      <c r="L85">
        <v>1348</v>
      </c>
      <c r="N85">
        <v>1009</v>
      </c>
      <c r="O85" t="s">
        <v>211</v>
      </c>
      <c r="P85" t="s">
        <v>211</v>
      </c>
      <c r="Q85">
        <v>1000</v>
      </c>
      <c r="W85">
        <v>0</v>
      </c>
      <c r="X85">
        <v>-1737481261</v>
      </c>
      <c r="Y85">
        <f>((AT85*1)*0)</f>
        <v>0</v>
      </c>
      <c r="AA85">
        <v>78558.289999999994</v>
      </c>
      <c r="AB85">
        <v>0</v>
      </c>
      <c r="AC85">
        <v>0</v>
      </c>
      <c r="AD85">
        <v>0</v>
      </c>
      <c r="AE85">
        <v>78558.289999999994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5.0000000000000004E-6</v>
      </c>
      <c r="AU85" t="s">
        <v>29</v>
      </c>
      <c r="AV85">
        <v>0</v>
      </c>
      <c r="AW85">
        <v>2</v>
      </c>
      <c r="AX85">
        <v>55985514</v>
      </c>
      <c r="AY85">
        <v>1</v>
      </c>
      <c r="AZ85">
        <v>0</v>
      </c>
      <c r="BA85">
        <v>113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ROUND(Y85*Source!I40,9)</f>
        <v>0</v>
      </c>
      <c r="CY85">
        <f>AA85</f>
        <v>78558.289999999994</v>
      </c>
      <c r="CZ85">
        <f>AE85</f>
        <v>78558.289999999994</v>
      </c>
      <c r="DA85">
        <f>AI85</f>
        <v>1</v>
      </c>
      <c r="DB85">
        <f>ROUND(((ROUND(AT85*CZ85,2)*1)*0),6)</f>
        <v>0</v>
      </c>
      <c r="DC85">
        <f>ROUND(((ROUND(AT85*AG85,2)*1)*0),6)</f>
        <v>0</v>
      </c>
      <c r="DD85" t="s">
        <v>3</v>
      </c>
      <c r="DE85" t="s">
        <v>3</v>
      </c>
      <c r="DF85">
        <f t="shared" si="65"/>
        <v>0</v>
      </c>
      <c r="DG85">
        <f t="shared" si="62"/>
        <v>0</v>
      </c>
      <c r="DH85">
        <f t="shared" si="63"/>
        <v>0</v>
      </c>
      <c r="DI85">
        <f t="shared" si="54"/>
        <v>0</v>
      </c>
      <c r="DJ85">
        <f>DF85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ROW(Source!A40)</f>
        <v>40</v>
      </c>
      <c r="B86">
        <v>55944368</v>
      </c>
      <c r="C86">
        <v>55985503</v>
      </c>
      <c r="D86">
        <v>55482207</v>
      </c>
      <c r="E86">
        <v>1</v>
      </c>
      <c r="F86">
        <v>1</v>
      </c>
      <c r="G86">
        <v>1081</v>
      </c>
      <c r="H86">
        <v>3</v>
      </c>
      <c r="I86" t="s">
        <v>865</v>
      </c>
      <c r="J86" t="s">
        <v>866</v>
      </c>
      <c r="K86" t="s">
        <v>867</v>
      </c>
      <c r="L86">
        <v>1354</v>
      </c>
      <c r="N86">
        <v>1010</v>
      </c>
      <c r="O86" t="s">
        <v>320</v>
      </c>
      <c r="P86" t="s">
        <v>320</v>
      </c>
      <c r="Q86">
        <v>1</v>
      </c>
      <c r="W86">
        <v>0</v>
      </c>
      <c r="X86">
        <v>1309074028</v>
      </c>
      <c r="Y86">
        <f>((AT86*1)*0)</f>
        <v>0</v>
      </c>
      <c r="AA86">
        <v>2.1800000000000002</v>
      </c>
      <c r="AB86">
        <v>0</v>
      </c>
      <c r="AC86">
        <v>0</v>
      </c>
      <c r="AD86">
        <v>0</v>
      </c>
      <c r="AE86">
        <v>2.1800000000000002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2</v>
      </c>
      <c r="AU86" t="s">
        <v>29</v>
      </c>
      <c r="AV86">
        <v>0</v>
      </c>
      <c r="AW86">
        <v>2</v>
      </c>
      <c r="AX86">
        <v>55985515</v>
      </c>
      <c r="AY86">
        <v>1</v>
      </c>
      <c r="AZ86">
        <v>0</v>
      </c>
      <c r="BA86">
        <v>114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ROUND(Y86*Source!I40,9)</f>
        <v>0</v>
      </c>
      <c r="CY86">
        <f>AA86</f>
        <v>2.1800000000000002</v>
      </c>
      <c r="CZ86">
        <f>AE86</f>
        <v>2.1800000000000002</v>
      </c>
      <c r="DA86">
        <f>AI86</f>
        <v>1</v>
      </c>
      <c r="DB86">
        <f>ROUND(((ROUND(AT86*CZ86,2)*1)*0),6)</f>
        <v>0</v>
      </c>
      <c r="DC86">
        <f>ROUND(((ROUND(AT86*AG86,2)*1)*0),6)</f>
        <v>0</v>
      </c>
      <c r="DD86" t="s">
        <v>3</v>
      </c>
      <c r="DE86" t="s">
        <v>3</v>
      </c>
      <c r="DF86">
        <f t="shared" si="65"/>
        <v>0</v>
      </c>
      <c r="DG86">
        <f t="shared" si="62"/>
        <v>0</v>
      </c>
      <c r="DH86">
        <f t="shared" si="63"/>
        <v>0</v>
      </c>
      <c r="DI86">
        <f t="shared" si="54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ROW(Source!A41)</f>
        <v>41</v>
      </c>
      <c r="B87">
        <v>55944370</v>
      </c>
      <c r="C87">
        <v>55985503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759</v>
      </c>
      <c r="J87" t="s">
        <v>3</v>
      </c>
      <c r="K87" t="s">
        <v>760</v>
      </c>
      <c r="L87">
        <v>1191</v>
      </c>
      <c r="N87">
        <v>1013</v>
      </c>
      <c r="O87" t="s">
        <v>761</v>
      </c>
      <c r="P87" t="s">
        <v>761</v>
      </c>
      <c r="Q87">
        <v>1</v>
      </c>
      <c r="W87">
        <v>0</v>
      </c>
      <c r="X87">
        <v>476480486</v>
      </c>
      <c r="Y87">
        <f>((AT87*1.2)*0.3)</f>
        <v>3.7080000000000002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10.3</v>
      </c>
      <c r="AU87" t="s">
        <v>30</v>
      </c>
      <c r="AV87">
        <v>1</v>
      </c>
      <c r="AW87">
        <v>2</v>
      </c>
      <c r="AX87">
        <v>55985510</v>
      </c>
      <c r="AY87">
        <v>1</v>
      </c>
      <c r="AZ87">
        <v>0</v>
      </c>
      <c r="BA87">
        <v>117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ROUND(AT87*Source!I41*AH87*AL87,2)</f>
        <v>0</v>
      </c>
      <c r="CV87">
        <f>ROUND(Y87*Source!I41,9)</f>
        <v>3.7080000000000002</v>
      </c>
      <c r="CW87">
        <v>0</v>
      </c>
      <c r="CX87">
        <f>ROUND(Y87*Source!I41,9)</f>
        <v>3.7080000000000002</v>
      </c>
      <c r="CY87">
        <f>AD87</f>
        <v>0</v>
      </c>
      <c r="CZ87">
        <f>AH87</f>
        <v>0</v>
      </c>
      <c r="DA87">
        <f>AL87</f>
        <v>1</v>
      </c>
      <c r="DB87">
        <f>ROUND(((ROUND(AT87*CZ87,2)*1.2)*0.3),6)</f>
        <v>0</v>
      </c>
      <c r="DC87">
        <f>ROUND(((ROUND(AT87*AG87,2)*1.2)*0.3),6)</f>
        <v>0</v>
      </c>
      <c r="DD87" t="s">
        <v>3</v>
      </c>
      <c r="DE87" t="s">
        <v>3</v>
      </c>
      <c r="DF87">
        <f t="shared" si="65"/>
        <v>0</v>
      </c>
      <c r="DG87">
        <f t="shared" si="62"/>
        <v>0</v>
      </c>
      <c r="DH87">
        <f t="shared" si="63"/>
        <v>0</v>
      </c>
      <c r="DI87">
        <f t="shared" si="54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ROW(Source!A41)</f>
        <v>41</v>
      </c>
      <c r="B88">
        <v>55944370</v>
      </c>
      <c r="C88">
        <v>55985503</v>
      </c>
      <c r="D88">
        <v>55490209</v>
      </c>
      <c r="E88">
        <v>1</v>
      </c>
      <c r="F88">
        <v>1</v>
      </c>
      <c r="G88">
        <v>1081</v>
      </c>
      <c r="H88">
        <v>2</v>
      </c>
      <c r="I88" t="s">
        <v>766</v>
      </c>
      <c r="J88" t="s">
        <v>767</v>
      </c>
      <c r="K88" t="s">
        <v>768</v>
      </c>
      <c r="L88">
        <v>1368</v>
      </c>
      <c r="N88">
        <v>1011</v>
      </c>
      <c r="O88" t="s">
        <v>765</v>
      </c>
      <c r="P88" t="s">
        <v>765</v>
      </c>
      <c r="Q88">
        <v>1</v>
      </c>
      <c r="W88">
        <v>0</v>
      </c>
      <c r="X88">
        <v>874612079</v>
      </c>
      <c r="Y88">
        <f>((AT88*1.2)*0.3)</f>
        <v>0.15623999999999996</v>
      </c>
      <c r="AA88">
        <v>0</v>
      </c>
      <c r="AB88">
        <v>1485.19</v>
      </c>
      <c r="AC88">
        <v>744.56</v>
      </c>
      <c r="AD88">
        <v>0</v>
      </c>
      <c r="AE88">
        <v>0</v>
      </c>
      <c r="AF88">
        <v>83.1</v>
      </c>
      <c r="AG88">
        <v>12.62</v>
      </c>
      <c r="AH88">
        <v>0</v>
      </c>
      <c r="AI88">
        <v>1</v>
      </c>
      <c r="AJ88">
        <v>17.07</v>
      </c>
      <c r="AK88">
        <v>56.35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0.434</v>
      </c>
      <c r="AU88" t="s">
        <v>30</v>
      </c>
      <c r="AV88">
        <v>0</v>
      </c>
      <c r="AW88">
        <v>2</v>
      </c>
      <c r="AX88">
        <v>55985511</v>
      </c>
      <c r="AY88">
        <v>1</v>
      </c>
      <c r="AZ88">
        <v>0</v>
      </c>
      <c r="BA88">
        <v>118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ROUND(Y88*Source!I41*DO88,9)</f>
        <v>1.9717488000000001</v>
      </c>
      <c r="CX88">
        <f>ROUND(Y88*Source!I41,9)</f>
        <v>0.15623999999999999</v>
      </c>
      <c r="CY88">
        <f>AB88</f>
        <v>1485.19</v>
      </c>
      <c r="CZ88">
        <f>AF88</f>
        <v>83.1</v>
      </c>
      <c r="DA88">
        <f>AJ88</f>
        <v>17.07</v>
      </c>
      <c r="DB88">
        <f>ROUND(((ROUND(AT88*CZ88,2)*1.2)*0.3),6)</f>
        <v>12.985200000000001</v>
      </c>
      <c r="DC88">
        <f>ROUND(((ROUND(AT88*AG88,2)*1.2)*0.3),6)</f>
        <v>1.9728000000000001</v>
      </c>
      <c r="DD88" t="s">
        <v>3</v>
      </c>
      <c r="DE88" t="s">
        <v>3</v>
      </c>
      <c r="DF88">
        <f t="shared" si="65"/>
        <v>0</v>
      </c>
      <c r="DG88">
        <f>ROUND(ROUND(AF88*AJ88,2)*CX88,2)</f>
        <v>221.63</v>
      </c>
      <c r="DH88">
        <f>ROUND(ROUND(AG88*AK88,2)*CX88,2)</f>
        <v>111.11</v>
      </c>
      <c r="DI88">
        <f t="shared" si="54"/>
        <v>0</v>
      </c>
      <c r="DJ88">
        <f>DG88</f>
        <v>221.63</v>
      </c>
      <c r="DK88">
        <v>0</v>
      </c>
      <c r="DL88" t="s">
        <v>769</v>
      </c>
      <c r="DM88">
        <v>0</v>
      </c>
      <c r="DN88" t="s">
        <v>761</v>
      </c>
      <c r="DO88">
        <v>12.62</v>
      </c>
    </row>
    <row r="89" spans="1:119" x14ac:dyDescent="0.25">
      <c r="A89">
        <f>ROW(Source!A41)</f>
        <v>41</v>
      </c>
      <c r="B89">
        <v>55944370</v>
      </c>
      <c r="C89">
        <v>55985503</v>
      </c>
      <c r="D89">
        <v>55489525</v>
      </c>
      <c r="E89">
        <v>1</v>
      </c>
      <c r="F89">
        <v>1</v>
      </c>
      <c r="G89">
        <v>1081</v>
      </c>
      <c r="H89">
        <v>2</v>
      </c>
      <c r="I89" t="s">
        <v>856</v>
      </c>
      <c r="J89" t="s">
        <v>857</v>
      </c>
      <c r="K89" t="s">
        <v>858</v>
      </c>
      <c r="L89">
        <v>1368</v>
      </c>
      <c r="N89">
        <v>1011</v>
      </c>
      <c r="O89" t="s">
        <v>765</v>
      </c>
      <c r="P89" t="s">
        <v>765</v>
      </c>
      <c r="Q89">
        <v>1</v>
      </c>
      <c r="W89">
        <v>0</v>
      </c>
      <c r="X89">
        <v>444068027</v>
      </c>
      <c r="Y89">
        <f>((AT89*1.2)*0.3)</f>
        <v>0.1512</v>
      </c>
      <c r="AA89">
        <v>0</v>
      </c>
      <c r="AB89">
        <v>7.96</v>
      </c>
      <c r="AC89">
        <v>0</v>
      </c>
      <c r="AD89">
        <v>0</v>
      </c>
      <c r="AE89">
        <v>0</v>
      </c>
      <c r="AF89">
        <v>0.77</v>
      </c>
      <c r="AG89">
        <v>0</v>
      </c>
      <c r="AH89">
        <v>0</v>
      </c>
      <c r="AI89">
        <v>1</v>
      </c>
      <c r="AJ89">
        <v>9.8699999999999992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0.42</v>
      </c>
      <c r="AU89" t="s">
        <v>30</v>
      </c>
      <c r="AV89">
        <v>0</v>
      </c>
      <c r="AW89">
        <v>2</v>
      </c>
      <c r="AX89">
        <v>55985512</v>
      </c>
      <c r="AY89">
        <v>1</v>
      </c>
      <c r="AZ89">
        <v>0</v>
      </c>
      <c r="BA89">
        <v>119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ROUND(Y89*Source!I41*DO89,9)</f>
        <v>0</v>
      </c>
      <c r="CX89">
        <f>ROUND(Y89*Source!I41,9)</f>
        <v>0.1512</v>
      </c>
      <c r="CY89">
        <f>AB89</f>
        <v>7.96</v>
      </c>
      <c r="CZ89">
        <f>AF89</f>
        <v>0.77</v>
      </c>
      <c r="DA89">
        <f>AJ89</f>
        <v>9.8699999999999992</v>
      </c>
      <c r="DB89">
        <f>ROUND(((ROUND(AT89*CZ89,2)*1.2)*0.3),6)</f>
        <v>0.1152</v>
      </c>
      <c r="DC89">
        <f>ROUND(((ROUND(AT89*AG89,2)*1.2)*0.3),6)</f>
        <v>0</v>
      </c>
      <c r="DD89" t="s">
        <v>3</v>
      </c>
      <c r="DE89" t="s">
        <v>3</v>
      </c>
      <c r="DF89">
        <f t="shared" si="65"/>
        <v>0</v>
      </c>
      <c r="DG89">
        <f>ROUND(ROUND(AF89*AJ89,2)*CX89,2)</f>
        <v>1.1499999999999999</v>
      </c>
      <c r="DH89">
        <f t="shared" ref="DH89:DH95" si="66">ROUND(ROUND(AG89,2)*CX89,2)</f>
        <v>0</v>
      </c>
      <c r="DI89">
        <f t="shared" si="54"/>
        <v>0</v>
      </c>
      <c r="DJ89">
        <f>DG89</f>
        <v>1.1499999999999999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ROW(Source!A41)</f>
        <v>41</v>
      </c>
      <c r="B90">
        <v>55944370</v>
      </c>
      <c r="C90">
        <v>55985503</v>
      </c>
      <c r="D90">
        <v>55461712</v>
      </c>
      <c r="E90">
        <v>1</v>
      </c>
      <c r="F90">
        <v>1</v>
      </c>
      <c r="G90">
        <v>1081</v>
      </c>
      <c r="H90">
        <v>3</v>
      </c>
      <c r="I90" t="s">
        <v>859</v>
      </c>
      <c r="J90" t="s">
        <v>860</v>
      </c>
      <c r="K90" t="s">
        <v>861</v>
      </c>
      <c r="L90">
        <v>1346</v>
      </c>
      <c r="N90">
        <v>1009</v>
      </c>
      <c r="O90" t="s">
        <v>794</v>
      </c>
      <c r="P90" t="s">
        <v>794</v>
      </c>
      <c r="Q90">
        <v>1</v>
      </c>
      <c r="W90">
        <v>0</v>
      </c>
      <c r="X90">
        <v>-836027023</v>
      </c>
      <c r="Y90">
        <f>((AT90*1)*0)</f>
        <v>0</v>
      </c>
      <c r="AA90">
        <v>116.15</v>
      </c>
      <c r="AB90">
        <v>0</v>
      </c>
      <c r="AC90">
        <v>0</v>
      </c>
      <c r="AD90">
        <v>0</v>
      </c>
      <c r="AE90">
        <v>35.090000000000003</v>
      </c>
      <c r="AF90">
        <v>0</v>
      </c>
      <c r="AG90">
        <v>0</v>
      </c>
      <c r="AH90">
        <v>0</v>
      </c>
      <c r="AI90">
        <v>3.31</v>
      </c>
      <c r="AJ90">
        <v>1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0.01</v>
      </c>
      <c r="AU90" t="s">
        <v>29</v>
      </c>
      <c r="AV90">
        <v>0</v>
      </c>
      <c r="AW90">
        <v>2</v>
      </c>
      <c r="AX90">
        <v>55985513</v>
      </c>
      <c r="AY90">
        <v>1</v>
      </c>
      <c r="AZ90">
        <v>0</v>
      </c>
      <c r="BA90">
        <v>120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ROUND(Y90*Source!I41,9)</f>
        <v>0</v>
      </c>
      <c r="CY90">
        <f>AA90</f>
        <v>116.15</v>
      </c>
      <c r="CZ90">
        <f>AE90</f>
        <v>35.090000000000003</v>
      </c>
      <c r="DA90">
        <f>AI90</f>
        <v>3.31</v>
      </c>
      <c r="DB90">
        <f>ROUND(((ROUND(AT90*CZ90,2)*1)*0),6)</f>
        <v>0</v>
      </c>
      <c r="DC90">
        <f>ROUND(((ROUND(AT90*AG90,2)*1)*0),6)</f>
        <v>0</v>
      </c>
      <c r="DD90" t="s">
        <v>3</v>
      </c>
      <c r="DE90" t="s">
        <v>3</v>
      </c>
      <c r="DF90">
        <f>ROUND(ROUND(AE90*AI90,2)*CX90,2)</f>
        <v>0</v>
      </c>
      <c r="DG90">
        <f t="shared" ref="DG90:DG95" si="67">ROUND(ROUND(AF90,2)*CX90,2)</f>
        <v>0</v>
      </c>
      <c r="DH90">
        <f t="shared" si="66"/>
        <v>0</v>
      </c>
      <c r="DI90">
        <f t="shared" si="54"/>
        <v>0</v>
      </c>
      <c r="DJ90">
        <f>DF90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ROW(Source!A41)</f>
        <v>41</v>
      </c>
      <c r="B91">
        <v>55944370</v>
      </c>
      <c r="C91">
        <v>55985503</v>
      </c>
      <c r="D91">
        <v>55459794</v>
      </c>
      <c r="E91">
        <v>1</v>
      </c>
      <c r="F91">
        <v>1</v>
      </c>
      <c r="G91">
        <v>1081</v>
      </c>
      <c r="H91">
        <v>3</v>
      </c>
      <c r="I91" t="s">
        <v>862</v>
      </c>
      <c r="J91" t="s">
        <v>863</v>
      </c>
      <c r="K91" t="s">
        <v>864</v>
      </c>
      <c r="L91">
        <v>1348</v>
      </c>
      <c r="N91">
        <v>1009</v>
      </c>
      <c r="O91" t="s">
        <v>211</v>
      </c>
      <c r="P91" t="s">
        <v>211</v>
      </c>
      <c r="Q91">
        <v>1000</v>
      </c>
      <c r="W91">
        <v>0</v>
      </c>
      <c r="X91">
        <v>-1737481261</v>
      </c>
      <c r="Y91">
        <f>((AT91*1)*0)</f>
        <v>0</v>
      </c>
      <c r="AA91">
        <v>2802174.2</v>
      </c>
      <c r="AB91">
        <v>0</v>
      </c>
      <c r="AC91">
        <v>0</v>
      </c>
      <c r="AD91">
        <v>0</v>
      </c>
      <c r="AE91">
        <v>78558.289999999994</v>
      </c>
      <c r="AF91">
        <v>0</v>
      </c>
      <c r="AG91">
        <v>0</v>
      </c>
      <c r="AH91">
        <v>0</v>
      </c>
      <c r="AI91">
        <v>35.67</v>
      </c>
      <c r="AJ91">
        <v>1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5.0000000000000004E-6</v>
      </c>
      <c r="AU91" t="s">
        <v>29</v>
      </c>
      <c r="AV91">
        <v>0</v>
      </c>
      <c r="AW91">
        <v>2</v>
      </c>
      <c r="AX91">
        <v>55985514</v>
      </c>
      <c r="AY91">
        <v>1</v>
      </c>
      <c r="AZ91">
        <v>0</v>
      </c>
      <c r="BA91">
        <v>121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ROUND(Y91*Source!I41,9)</f>
        <v>0</v>
      </c>
      <c r="CY91">
        <f>AA91</f>
        <v>2802174.2</v>
      </c>
      <c r="CZ91">
        <f>AE91</f>
        <v>78558.289999999994</v>
      </c>
      <c r="DA91">
        <f>AI91</f>
        <v>35.67</v>
      </c>
      <c r="DB91">
        <f>ROUND(((ROUND(AT91*CZ91,2)*1)*0),6)</f>
        <v>0</v>
      </c>
      <c r="DC91">
        <f>ROUND(((ROUND(AT91*AG91,2)*1)*0),6)</f>
        <v>0</v>
      </c>
      <c r="DD91" t="s">
        <v>3</v>
      </c>
      <c r="DE91" t="s">
        <v>3</v>
      </c>
      <c r="DF91">
        <f>ROUND(ROUND(AE91*AI91,2)*CX91,2)</f>
        <v>0</v>
      </c>
      <c r="DG91">
        <f t="shared" si="67"/>
        <v>0</v>
      </c>
      <c r="DH91">
        <f t="shared" si="66"/>
        <v>0</v>
      </c>
      <c r="DI91">
        <f t="shared" si="54"/>
        <v>0</v>
      </c>
      <c r="DJ91">
        <f>DF91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ROW(Source!A41)</f>
        <v>41</v>
      </c>
      <c r="B92">
        <v>55944370</v>
      </c>
      <c r="C92">
        <v>55985503</v>
      </c>
      <c r="D92">
        <v>55482207</v>
      </c>
      <c r="E92">
        <v>1</v>
      </c>
      <c r="F92">
        <v>1</v>
      </c>
      <c r="G92">
        <v>1081</v>
      </c>
      <c r="H92">
        <v>3</v>
      </c>
      <c r="I92" t="s">
        <v>865</v>
      </c>
      <c r="J92" t="s">
        <v>866</v>
      </c>
      <c r="K92" t="s">
        <v>867</v>
      </c>
      <c r="L92">
        <v>1354</v>
      </c>
      <c r="N92">
        <v>1010</v>
      </c>
      <c r="O92" t="s">
        <v>320</v>
      </c>
      <c r="P92" t="s">
        <v>320</v>
      </c>
      <c r="Q92">
        <v>1</v>
      </c>
      <c r="W92">
        <v>0</v>
      </c>
      <c r="X92">
        <v>1309074028</v>
      </c>
      <c r="Y92">
        <f>((AT92*1)*0)</f>
        <v>0</v>
      </c>
      <c r="AA92">
        <v>7.37</v>
      </c>
      <c r="AB92">
        <v>0</v>
      </c>
      <c r="AC92">
        <v>0</v>
      </c>
      <c r="AD92">
        <v>0</v>
      </c>
      <c r="AE92">
        <v>2.1800000000000002</v>
      </c>
      <c r="AF92">
        <v>0</v>
      </c>
      <c r="AG92">
        <v>0</v>
      </c>
      <c r="AH92">
        <v>0</v>
      </c>
      <c r="AI92">
        <v>3.38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</v>
      </c>
      <c r="AU92" t="s">
        <v>29</v>
      </c>
      <c r="AV92">
        <v>0</v>
      </c>
      <c r="AW92">
        <v>2</v>
      </c>
      <c r="AX92">
        <v>55985515</v>
      </c>
      <c r="AY92">
        <v>1</v>
      </c>
      <c r="AZ92">
        <v>0</v>
      </c>
      <c r="BA92">
        <v>122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ROUND(Y92*Source!I41,9)</f>
        <v>0</v>
      </c>
      <c r="CY92">
        <f>AA92</f>
        <v>7.37</v>
      </c>
      <c r="CZ92">
        <f>AE92</f>
        <v>2.1800000000000002</v>
      </c>
      <c r="DA92">
        <f>AI92</f>
        <v>3.38</v>
      </c>
      <c r="DB92">
        <f>ROUND(((ROUND(AT92*CZ92,2)*1)*0),6)</f>
        <v>0</v>
      </c>
      <c r="DC92">
        <f>ROUND(((ROUND(AT92*AG92,2)*1)*0),6)</f>
        <v>0</v>
      </c>
      <c r="DD92" t="s">
        <v>3</v>
      </c>
      <c r="DE92" t="s">
        <v>3</v>
      </c>
      <c r="DF92">
        <f>ROUND(ROUND(AE92*AI92,2)*CX92,2)</f>
        <v>0</v>
      </c>
      <c r="DG92">
        <f t="shared" si="67"/>
        <v>0</v>
      </c>
      <c r="DH92">
        <f t="shared" si="66"/>
        <v>0</v>
      </c>
      <c r="DI92">
        <f t="shared" si="54"/>
        <v>0</v>
      </c>
      <c r="DJ92">
        <f>DF92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ROW(Source!A42)</f>
        <v>42</v>
      </c>
      <c r="B93">
        <v>55944368</v>
      </c>
      <c r="C93">
        <v>55985518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759</v>
      </c>
      <c r="J93" t="s">
        <v>3</v>
      </c>
      <c r="K93" t="s">
        <v>760</v>
      </c>
      <c r="L93">
        <v>1191</v>
      </c>
      <c r="N93">
        <v>1013</v>
      </c>
      <c r="O93" t="s">
        <v>761</v>
      </c>
      <c r="P93" t="s">
        <v>761</v>
      </c>
      <c r="Q93">
        <v>1</v>
      </c>
      <c r="W93">
        <v>0</v>
      </c>
      <c r="X93">
        <v>476480486</v>
      </c>
      <c r="Y93">
        <f t="shared" ref="Y93:Y99" si="68">((AT93*1.2)*0.3)</f>
        <v>1.1123999999999998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3.09</v>
      </c>
      <c r="AU93" t="s">
        <v>30</v>
      </c>
      <c r="AV93">
        <v>1</v>
      </c>
      <c r="AW93">
        <v>2</v>
      </c>
      <c r="AX93">
        <v>55985521</v>
      </c>
      <c r="AY93">
        <v>1</v>
      </c>
      <c r="AZ93">
        <v>0</v>
      </c>
      <c r="BA93">
        <v>125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ROUND(AT93*Source!I42*AH93*AL93,2)</f>
        <v>0</v>
      </c>
      <c r="CV93">
        <f>ROUND(Y93*Source!I42,9)</f>
        <v>1.1124000000000001</v>
      </c>
      <c r="CW93">
        <v>0</v>
      </c>
      <c r="CX93">
        <f>ROUND(Y93*Source!I42,9)</f>
        <v>1.1124000000000001</v>
      </c>
      <c r="CY93">
        <f>AD93</f>
        <v>0</v>
      </c>
      <c r="CZ93">
        <f>AH93</f>
        <v>0</v>
      </c>
      <c r="DA93">
        <f>AL93</f>
        <v>1</v>
      </c>
      <c r="DB93">
        <f t="shared" ref="DB93:DB99" si="69">ROUND(((ROUND(AT93*CZ93,2)*1.2)*0.3),6)</f>
        <v>0</v>
      </c>
      <c r="DC93">
        <f t="shared" ref="DC93:DC99" si="70">ROUND(((ROUND(AT93*AG93,2)*1.2)*0.3),6)</f>
        <v>0</v>
      </c>
      <c r="DD93" t="s">
        <v>3</v>
      </c>
      <c r="DE93" t="s">
        <v>3</v>
      </c>
      <c r="DF93">
        <f t="shared" ref="DF93:DF105" si="71">ROUND(ROUND(AE93,2)*CX93,2)</f>
        <v>0</v>
      </c>
      <c r="DG93">
        <f t="shared" si="67"/>
        <v>0</v>
      </c>
      <c r="DH93">
        <f t="shared" si="66"/>
        <v>0</v>
      </c>
      <c r="DI93">
        <f t="shared" si="54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ROW(Source!A42)</f>
        <v>42</v>
      </c>
      <c r="B94">
        <v>55944368</v>
      </c>
      <c r="C94">
        <v>55985518</v>
      </c>
      <c r="D94">
        <v>55490209</v>
      </c>
      <c r="E94">
        <v>1</v>
      </c>
      <c r="F94">
        <v>1</v>
      </c>
      <c r="G94">
        <v>1081</v>
      </c>
      <c r="H94">
        <v>2</v>
      </c>
      <c r="I94" t="s">
        <v>766</v>
      </c>
      <c r="J94" t="s">
        <v>767</v>
      </c>
      <c r="K94" t="s">
        <v>768</v>
      </c>
      <c r="L94">
        <v>1368</v>
      </c>
      <c r="N94">
        <v>1011</v>
      </c>
      <c r="O94" t="s">
        <v>765</v>
      </c>
      <c r="P94" t="s">
        <v>765</v>
      </c>
      <c r="Q94">
        <v>1</v>
      </c>
      <c r="W94">
        <v>0</v>
      </c>
      <c r="X94">
        <v>874612079</v>
      </c>
      <c r="Y94">
        <f t="shared" si="68"/>
        <v>0.1152</v>
      </c>
      <c r="AA94">
        <v>0</v>
      </c>
      <c r="AB94">
        <v>87.01</v>
      </c>
      <c r="AC94">
        <v>13.21</v>
      </c>
      <c r="AD94">
        <v>0</v>
      </c>
      <c r="AE94">
        <v>0</v>
      </c>
      <c r="AF94">
        <v>83.1</v>
      </c>
      <c r="AG94">
        <v>12.62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0.32</v>
      </c>
      <c r="AU94" t="s">
        <v>30</v>
      </c>
      <c r="AV94">
        <v>0</v>
      </c>
      <c r="AW94">
        <v>2</v>
      </c>
      <c r="AX94">
        <v>55985522</v>
      </c>
      <c r="AY94">
        <v>1</v>
      </c>
      <c r="AZ94">
        <v>0</v>
      </c>
      <c r="BA94">
        <v>126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ROUND(Y94*Source!I42*DO94,9)</f>
        <v>1.453824</v>
      </c>
      <c r="CX94">
        <f>ROUND(Y94*Source!I42,9)</f>
        <v>0.1152</v>
      </c>
      <c r="CY94">
        <f>AB94</f>
        <v>87.01</v>
      </c>
      <c r="CZ94">
        <f>AF94</f>
        <v>83.1</v>
      </c>
      <c r="DA94">
        <f>AJ94</f>
        <v>1</v>
      </c>
      <c r="DB94">
        <f t="shared" si="69"/>
        <v>9.5724</v>
      </c>
      <c r="DC94">
        <f t="shared" si="70"/>
        <v>1.4543999999999999</v>
      </c>
      <c r="DD94" t="s">
        <v>3</v>
      </c>
      <c r="DE94" t="s">
        <v>3</v>
      </c>
      <c r="DF94">
        <f t="shared" si="71"/>
        <v>0</v>
      </c>
      <c r="DG94">
        <f t="shared" si="67"/>
        <v>9.57</v>
      </c>
      <c r="DH94">
        <f t="shared" si="66"/>
        <v>1.45</v>
      </c>
      <c r="DI94">
        <f t="shared" si="54"/>
        <v>0</v>
      </c>
      <c r="DJ94">
        <f>DG94</f>
        <v>9.57</v>
      </c>
      <c r="DK94">
        <v>0</v>
      </c>
      <c r="DL94" t="s">
        <v>769</v>
      </c>
      <c r="DM94">
        <v>0</v>
      </c>
      <c r="DN94" t="s">
        <v>761</v>
      </c>
      <c r="DO94">
        <v>12.62</v>
      </c>
    </row>
    <row r="95" spans="1:119" x14ac:dyDescent="0.25">
      <c r="A95">
        <f>ROW(Source!A43)</f>
        <v>43</v>
      </c>
      <c r="B95">
        <v>55944370</v>
      </c>
      <c r="C95">
        <v>55985518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759</v>
      </c>
      <c r="J95" t="s">
        <v>3</v>
      </c>
      <c r="K95" t="s">
        <v>760</v>
      </c>
      <c r="L95">
        <v>1191</v>
      </c>
      <c r="N95">
        <v>1013</v>
      </c>
      <c r="O95" t="s">
        <v>761</v>
      </c>
      <c r="P95" t="s">
        <v>761</v>
      </c>
      <c r="Q95">
        <v>1</v>
      </c>
      <c r="W95">
        <v>0</v>
      </c>
      <c r="X95">
        <v>476480486</v>
      </c>
      <c r="Y95">
        <f t="shared" si="68"/>
        <v>1.1123999999999998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5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3.09</v>
      </c>
      <c r="AU95" t="s">
        <v>30</v>
      </c>
      <c r="AV95">
        <v>1</v>
      </c>
      <c r="AW95">
        <v>2</v>
      </c>
      <c r="AX95">
        <v>55985521</v>
      </c>
      <c r="AY95">
        <v>1</v>
      </c>
      <c r="AZ95">
        <v>0</v>
      </c>
      <c r="BA95">
        <v>128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ROUND(AT95*Source!I43*AH95*AL95,2)</f>
        <v>0</v>
      </c>
      <c r="CV95">
        <f>ROUND(Y95*Source!I43,9)</f>
        <v>1.1124000000000001</v>
      </c>
      <c r="CW95">
        <v>0</v>
      </c>
      <c r="CX95">
        <f>ROUND(Y95*Source!I43,9)</f>
        <v>1.1124000000000001</v>
      </c>
      <c r="CY95">
        <f>AD95</f>
        <v>0</v>
      </c>
      <c r="CZ95">
        <f>AH95</f>
        <v>0</v>
      </c>
      <c r="DA95">
        <f>AL95</f>
        <v>1</v>
      </c>
      <c r="DB95">
        <f t="shared" si="69"/>
        <v>0</v>
      </c>
      <c r="DC95">
        <f t="shared" si="70"/>
        <v>0</v>
      </c>
      <c r="DD95" t="s">
        <v>3</v>
      </c>
      <c r="DE95" t="s">
        <v>3</v>
      </c>
      <c r="DF95">
        <f t="shared" si="71"/>
        <v>0</v>
      </c>
      <c r="DG95">
        <f t="shared" si="67"/>
        <v>0</v>
      </c>
      <c r="DH95">
        <f t="shared" si="66"/>
        <v>0</v>
      </c>
      <c r="DI95">
        <f t="shared" si="54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ROW(Source!A43)</f>
        <v>43</v>
      </c>
      <c r="B96">
        <v>55944370</v>
      </c>
      <c r="C96">
        <v>55985518</v>
      </c>
      <c r="D96">
        <v>55490209</v>
      </c>
      <c r="E96">
        <v>1</v>
      </c>
      <c r="F96">
        <v>1</v>
      </c>
      <c r="G96">
        <v>1081</v>
      </c>
      <c r="H96">
        <v>2</v>
      </c>
      <c r="I96" t="s">
        <v>766</v>
      </c>
      <c r="J96" t="s">
        <v>767</v>
      </c>
      <c r="K96" t="s">
        <v>768</v>
      </c>
      <c r="L96">
        <v>1368</v>
      </c>
      <c r="N96">
        <v>1011</v>
      </c>
      <c r="O96" t="s">
        <v>765</v>
      </c>
      <c r="P96" t="s">
        <v>765</v>
      </c>
      <c r="Q96">
        <v>1</v>
      </c>
      <c r="W96">
        <v>0</v>
      </c>
      <c r="X96">
        <v>874612079</v>
      </c>
      <c r="Y96">
        <f t="shared" si="68"/>
        <v>0.1152</v>
      </c>
      <c r="AA96">
        <v>0</v>
      </c>
      <c r="AB96">
        <v>1485.19</v>
      </c>
      <c r="AC96">
        <v>744.56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17.07</v>
      </c>
      <c r="AK96">
        <v>56.35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0.32</v>
      </c>
      <c r="AU96" t="s">
        <v>30</v>
      </c>
      <c r="AV96">
        <v>0</v>
      </c>
      <c r="AW96">
        <v>2</v>
      </c>
      <c r="AX96">
        <v>55985522</v>
      </c>
      <c r="AY96">
        <v>1</v>
      </c>
      <c r="AZ96">
        <v>0</v>
      </c>
      <c r="BA96">
        <v>129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ROUND(Y96*Source!I43*DO96,9)</f>
        <v>1.453824</v>
      </c>
      <c r="CX96">
        <f>ROUND(Y96*Source!I43,9)</f>
        <v>0.1152</v>
      </c>
      <c r="CY96">
        <f>AB96</f>
        <v>1485.19</v>
      </c>
      <c r="CZ96">
        <f>AF96</f>
        <v>83.1</v>
      </c>
      <c r="DA96">
        <f>AJ96</f>
        <v>17.07</v>
      </c>
      <c r="DB96">
        <f t="shared" si="69"/>
        <v>9.5724</v>
      </c>
      <c r="DC96">
        <f t="shared" si="70"/>
        <v>1.4543999999999999</v>
      </c>
      <c r="DD96" t="s">
        <v>3</v>
      </c>
      <c r="DE96" t="s">
        <v>3</v>
      </c>
      <c r="DF96">
        <f t="shared" si="71"/>
        <v>0</v>
      </c>
      <c r="DG96">
        <f>ROUND(ROUND(AF96*AJ96,2)*CX96,2)</f>
        <v>163.41</v>
      </c>
      <c r="DH96">
        <f>ROUND(ROUND(AG96*AK96,2)*CX96,2)</f>
        <v>81.92</v>
      </c>
      <c r="DI96">
        <f t="shared" si="54"/>
        <v>0</v>
      </c>
      <c r="DJ96">
        <f>DG96</f>
        <v>163.41</v>
      </c>
      <c r="DK96">
        <v>0</v>
      </c>
      <c r="DL96" t="s">
        <v>769</v>
      </c>
      <c r="DM96">
        <v>0</v>
      </c>
      <c r="DN96" t="s">
        <v>761</v>
      </c>
      <c r="DO96">
        <v>12.62</v>
      </c>
    </row>
    <row r="97" spans="1:119" x14ac:dyDescent="0.25">
      <c r="A97">
        <f>ROW(Source!A44)</f>
        <v>44</v>
      </c>
      <c r="B97">
        <v>55944368</v>
      </c>
      <c r="C97">
        <v>55985524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759</v>
      </c>
      <c r="J97" t="s">
        <v>3</v>
      </c>
      <c r="K97" t="s">
        <v>760</v>
      </c>
      <c r="L97">
        <v>1191</v>
      </c>
      <c r="N97">
        <v>1013</v>
      </c>
      <c r="O97" t="s">
        <v>761</v>
      </c>
      <c r="P97" t="s">
        <v>761</v>
      </c>
      <c r="Q97">
        <v>1</v>
      </c>
      <c r="W97">
        <v>0</v>
      </c>
      <c r="X97">
        <v>476480486</v>
      </c>
      <c r="Y97">
        <f t="shared" si="68"/>
        <v>0.48960000000000004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1.36</v>
      </c>
      <c r="AU97" t="s">
        <v>30</v>
      </c>
      <c r="AV97">
        <v>1</v>
      </c>
      <c r="AW97">
        <v>2</v>
      </c>
      <c r="AX97">
        <v>55985531</v>
      </c>
      <c r="AY97">
        <v>1</v>
      </c>
      <c r="AZ97">
        <v>0</v>
      </c>
      <c r="BA97">
        <v>131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ROUND(AT97*Source!I44*AH97*AL97,2)</f>
        <v>0</v>
      </c>
      <c r="CV97">
        <f>ROUND(Y97*Source!I44,9)</f>
        <v>0.48959999999999998</v>
      </c>
      <c r="CW97">
        <v>0</v>
      </c>
      <c r="CX97">
        <f>ROUND(Y97*Source!I44,9)</f>
        <v>0.48959999999999998</v>
      </c>
      <c r="CY97">
        <f>AD97</f>
        <v>0</v>
      </c>
      <c r="CZ97">
        <f>AH97</f>
        <v>0</v>
      </c>
      <c r="DA97">
        <f>AL97</f>
        <v>1</v>
      </c>
      <c r="DB97">
        <f t="shared" si="69"/>
        <v>0</v>
      </c>
      <c r="DC97">
        <f t="shared" si="70"/>
        <v>0</v>
      </c>
      <c r="DD97" t="s">
        <v>3</v>
      </c>
      <c r="DE97" t="s">
        <v>3</v>
      </c>
      <c r="DF97">
        <f t="shared" si="71"/>
        <v>0</v>
      </c>
      <c r="DG97">
        <f t="shared" ref="DG97:DG103" si="72">ROUND(ROUND(AF97,2)*CX97,2)</f>
        <v>0</v>
      </c>
      <c r="DH97">
        <f t="shared" ref="DH97:DH117" si="73">ROUND(ROUND(AG97,2)*CX97,2)</f>
        <v>0</v>
      </c>
      <c r="DI97">
        <f t="shared" si="54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ROW(Source!A44)</f>
        <v>44</v>
      </c>
      <c r="B98">
        <v>55944368</v>
      </c>
      <c r="C98">
        <v>55985524</v>
      </c>
      <c r="D98">
        <v>55490330</v>
      </c>
      <c r="E98">
        <v>1</v>
      </c>
      <c r="F98">
        <v>1</v>
      </c>
      <c r="G98">
        <v>1081</v>
      </c>
      <c r="H98">
        <v>2</v>
      </c>
      <c r="I98" t="s">
        <v>868</v>
      </c>
      <c r="J98" t="s">
        <v>869</v>
      </c>
      <c r="K98" t="s">
        <v>870</v>
      </c>
      <c r="L98">
        <v>1368</v>
      </c>
      <c r="N98">
        <v>1011</v>
      </c>
      <c r="O98" t="s">
        <v>765</v>
      </c>
      <c r="P98" t="s">
        <v>765</v>
      </c>
      <c r="Q98">
        <v>1</v>
      </c>
      <c r="W98">
        <v>0</v>
      </c>
      <c r="X98">
        <v>-2083101341</v>
      </c>
      <c r="Y98">
        <f t="shared" si="68"/>
        <v>6.1200000000000004E-3</v>
      </c>
      <c r="AA98">
        <v>0</v>
      </c>
      <c r="AB98">
        <v>0.84</v>
      </c>
      <c r="AC98">
        <v>0</v>
      </c>
      <c r="AD98">
        <v>0</v>
      </c>
      <c r="AE98">
        <v>0</v>
      </c>
      <c r="AF98">
        <v>0.8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1.7000000000000001E-2</v>
      </c>
      <c r="AU98" t="s">
        <v>30</v>
      </c>
      <c r="AV98">
        <v>0</v>
      </c>
      <c r="AW98">
        <v>2</v>
      </c>
      <c r="AX98">
        <v>55985532</v>
      </c>
      <c r="AY98">
        <v>1</v>
      </c>
      <c r="AZ98">
        <v>0</v>
      </c>
      <c r="BA98">
        <v>132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ROUND(Y98*Source!I44*DO98,9)</f>
        <v>0</v>
      </c>
      <c r="CX98">
        <f>ROUND(Y98*Source!I44,9)</f>
        <v>6.1199999999999996E-3</v>
      </c>
      <c r="CY98">
        <f>AB98</f>
        <v>0.84</v>
      </c>
      <c r="CZ98">
        <f>AF98</f>
        <v>0.8</v>
      </c>
      <c r="DA98">
        <f>AJ98</f>
        <v>1</v>
      </c>
      <c r="DB98">
        <f t="shared" si="69"/>
        <v>3.5999999999999999E-3</v>
      </c>
      <c r="DC98">
        <f t="shared" si="70"/>
        <v>0</v>
      </c>
      <c r="DD98" t="s">
        <v>3</v>
      </c>
      <c r="DE98" t="s">
        <v>3</v>
      </c>
      <c r="DF98">
        <f t="shared" si="71"/>
        <v>0</v>
      </c>
      <c r="DG98">
        <f t="shared" si="72"/>
        <v>0</v>
      </c>
      <c r="DH98">
        <f t="shared" si="73"/>
        <v>0</v>
      </c>
      <c r="DI98">
        <f t="shared" si="54"/>
        <v>0</v>
      </c>
      <c r="DJ98">
        <f>DG98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ROW(Source!A44)</f>
        <v>44</v>
      </c>
      <c r="B99">
        <v>55944368</v>
      </c>
      <c r="C99">
        <v>55985524</v>
      </c>
      <c r="D99">
        <v>55490296</v>
      </c>
      <c r="E99">
        <v>1</v>
      </c>
      <c r="F99">
        <v>1</v>
      </c>
      <c r="G99">
        <v>1081</v>
      </c>
      <c r="H99">
        <v>2</v>
      </c>
      <c r="I99" t="s">
        <v>871</v>
      </c>
      <c r="J99" t="s">
        <v>872</v>
      </c>
      <c r="K99" t="s">
        <v>873</v>
      </c>
      <c r="L99">
        <v>1368</v>
      </c>
      <c r="N99">
        <v>1011</v>
      </c>
      <c r="O99" t="s">
        <v>765</v>
      </c>
      <c r="P99" t="s">
        <v>765</v>
      </c>
      <c r="Q99">
        <v>1</v>
      </c>
      <c r="W99">
        <v>0</v>
      </c>
      <c r="X99">
        <v>-643591644</v>
      </c>
      <c r="Y99">
        <f t="shared" si="68"/>
        <v>7.1999999999999998E-3</v>
      </c>
      <c r="AA99">
        <v>0</v>
      </c>
      <c r="AB99">
        <v>0.49</v>
      </c>
      <c r="AC99">
        <v>0</v>
      </c>
      <c r="AD99">
        <v>0</v>
      </c>
      <c r="AE99">
        <v>0</v>
      </c>
      <c r="AF99">
        <v>0.47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0.02</v>
      </c>
      <c r="AU99" t="s">
        <v>30</v>
      </c>
      <c r="AV99">
        <v>0</v>
      </c>
      <c r="AW99">
        <v>2</v>
      </c>
      <c r="AX99">
        <v>55985533</v>
      </c>
      <c r="AY99">
        <v>1</v>
      </c>
      <c r="AZ99">
        <v>0</v>
      </c>
      <c r="BA99">
        <v>133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ROUND(Y99*Source!I44*DO99,9)</f>
        <v>0</v>
      </c>
      <c r="CX99">
        <f>ROUND(Y99*Source!I44,9)</f>
        <v>7.1999999999999998E-3</v>
      </c>
      <c r="CY99">
        <f>AB99</f>
        <v>0.49</v>
      </c>
      <c r="CZ99">
        <f>AF99</f>
        <v>0.47</v>
      </c>
      <c r="DA99">
        <f>AJ99</f>
        <v>1</v>
      </c>
      <c r="DB99">
        <f t="shared" si="69"/>
        <v>3.5999999999999999E-3</v>
      </c>
      <c r="DC99">
        <f t="shared" si="70"/>
        <v>0</v>
      </c>
      <c r="DD99" t="s">
        <v>3</v>
      </c>
      <c r="DE99" t="s">
        <v>3</v>
      </c>
      <c r="DF99">
        <f t="shared" si="71"/>
        <v>0</v>
      </c>
      <c r="DG99">
        <f t="shared" si="72"/>
        <v>0</v>
      </c>
      <c r="DH99">
        <f t="shared" si="73"/>
        <v>0</v>
      </c>
      <c r="DI99">
        <f t="shared" si="54"/>
        <v>0</v>
      </c>
      <c r="DJ99">
        <f>DG99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ROW(Source!A44)</f>
        <v>44</v>
      </c>
      <c r="B100">
        <v>55944368</v>
      </c>
      <c r="C100">
        <v>55985524</v>
      </c>
      <c r="D100">
        <v>55461074</v>
      </c>
      <c r="E100">
        <v>1</v>
      </c>
      <c r="F100">
        <v>1</v>
      </c>
      <c r="G100">
        <v>1081</v>
      </c>
      <c r="H100">
        <v>3</v>
      </c>
      <c r="I100" t="s">
        <v>874</v>
      </c>
      <c r="J100" t="s">
        <v>875</v>
      </c>
      <c r="K100" t="s">
        <v>876</v>
      </c>
      <c r="L100">
        <v>1346</v>
      </c>
      <c r="N100">
        <v>1009</v>
      </c>
      <c r="O100" t="s">
        <v>794</v>
      </c>
      <c r="P100" t="s">
        <v>794</v>
      </c>
      <c r="Q100">
        <v>1</v>
      </c>
      <c r="W100">
        <v>0</v>
      </c>
      <c r="X100">
        <v>-861631226</v>
      </c>
      <c r="Y100">
        <f>((AT100*1)*0)</f>
        <v>0</v>
      </c>
      <c r="AA100">
        <v>27.62</v>
      </c>
      <c r="AB100">
        <v>0</v>
      </c>
      <c r="AC100">
        <v>0</v>
      </c>
      <c r="AD100">
        <v>0</v>
      </c>
      <c r="AE100">
        <v>27.62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6.2700000000000004E-3</v>
      </c>
      <c r="AU100" t="s">
        <v>29</v>
      </c>
      <c r="AV100">
        <v>0</v>
      </c>
      <c r="AW100">
        <v>2</v>
      </c>
      <c r="AX100">
        <v>55985534</v>
      </c>
      <c r="AY100">
        <v>1</v>
      </c>
      <c r="AZ100">
        <v>0</v>
      </c>
      <c r="BA100">
        <v>134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ROUND(Y100*Source!I44,9)</f>
        <v>0</v>
      </c>
      <c r="CY100">
        <f>AA100</f>
        <v>27.62</v>
      </c>
      <c r="CZ100">
        <f>AE100</f>
        <v>27.62</v>
      </c>
      <c r="DA100">
        <f>AI100</f>
        <v>1</v>
      </c>
      <c r="DB100">
        <f>ROUND(((ROUND(AT100*CZ100,2)*1)*0),6)</f>
        <v>0</v>
      </c>
      <c r="DC100">
        <f>ROUND(((ROUND(AT100*AG100,2)*1)*0),6)</f>
        <v>0</v>
      </c>
      <c r="DD100" t="s">
        <v>3</v>
      </c>
      <c r="DE100" t="s">
        <v>3</v>
      </c>
      <c r="DF100">
        <f t="shared" si="71"/>
        <v>0</v>
      </c>
      <c r="DG100">
        <f t="shared" si="72"/>
        <v>0</v>
      </c>
      <c r="DH100">
        <f t="shared" si="73"/>
        <v>0</v>
      </c>
      <c r="DI100">
        <f t="shared" si="54"/>
        <v>0</v>
      </c>
      <c r="DJ100">
        <f>DF100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ROW(Source!A44)</f>
        <v>44</v>
      </c>
      <c r="B101">
        <v>55944368</v>
      </c>
      <c r="C101">
        <v>55985524</v>
      </c>
      <c r="D101">
        <v>55459793</v>
      </c>
      <c r="E101">
        <v>1</v>
      </c>
      <c r="F101">
        <v>1</v>
      </c>
      <c r="G101">
        <v>1081</v>
      </c>
      <c r="H101">
        <v>3</v>
      </c>
      <c r="I101" t="s">
        <v>841</v>
      </c>
      <c r="J101" t="s">
        <v>842</v>
      </c>
      <c r="K101" t="s">
        <v>843</v>
      </c>
      <c r="L101">
        <v>1348</v>
      </c>
      <c r="N101">
        <v>1009</v>
      </c>
      <c r="O101" t="s">
        <v>211</v>
      </c>
      <c r="P101" t="s">
        <v>211</v>
      </c>
      <c r="Q101">
        <v>1000</v>
      </c>
      <c r="W101">
        <v>0</v>
      </c>
      <c r="X101">
        <v>-761454284</v>
      </c>
      <c r="Y101">
        <f>((AT101*1)*0)</f>
        <v>0</v>
      </c>
      <c r="AA101">
        <v>64123.05</v>
      </c>
      <c r="AB101">
        <v>0</v>
      </c>
      <c r="AC101">
        <v>0</v>
      </c>
      <c r="AD101">
        <v>0</v>
      </c>
      <c r="AE101">
        <v>64123.05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1.0000000000000001E-5</v>
      </c>
      <c r="AU101" t="s">
        <v>29</v>
      </c>
      <c r="AV101">
        <v>0</v>
      </c>
      <c r="AW101">
        <v>2</v>
      </c>
      <c r="AX101">
        <v>55985535</v>
      </c>
      <c r="AY101">
        <v>1</v>
      </c>
      <c r="AZ101">
        <v>0</v>
      </c>
      <c r="BA101">
        <v>135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ROUND(Y101*Source!I44,9)</f>
        <v>0</v>
      </c>
      <c r="CY101">
        <f>AA101</f>
        <v>64123.05</v>
      </c>
      <c r="CZ101">
        <f>AE101</f>
        <v>64123.05</v>
      </c>
      <c r="DA101">
        <f>AI101</f>
        <v>1</v>
      </c>
      <c r="DB101">
        <f>ROUND(((ROUND(AT101*CZ101,2)*1)*0),6)</f>
        <v>0</v>
      </c>
      <c r="DC101">
        <f>ROUND(((ROUND(AT101*AG101,2)*1)*0),6)</f>
        <v>0</v>
      </c>
      <c r="DD101" t="s">
        <v>3</v>
      </c>
      <c r="DE101" t="s">
        <v>3</v>
      </c>
      <c r="DF101">
        <f t="shared" si="71"/>
        <v>0</v>
      </c>
      <c r="DG101">
        <f t="shared" si="72"/>
        <v>0</v>
      </c>
      <c r="DH101">
        <f t="shared" si="73"/>
        <v>0</v>
      </c>
      <c r="DI101">
        <f t="shared" si="54"/>
        <v>0</v>
      </c>
      <c r="DJ101">
        <f>DF101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ROW(Source!A44)</f>
        <v>44</v>
      </c>
      <c r="B102">
        <v>55944368</v>
      </c>
      <c r="C102">
        <v>55985524</v>
      </c>
      <c r="D102">
        <v>55469253</v>
      </c>
      <c r="E102">
        <v>1</v>
      </c>
      <c r="F102">
        <v>1</v>
      </c>
      <c r="G102">
        <v>1081</v>
      </c>
      <c r="H102">
        <v>3</v>
      </c>
      <c r="I102" t="s">
        <v>877</v>
      </c>
      <c r="J102" t="s">
        <v>878</v>
      </c>
      <c r="K102" t="s">
        <v>879</v>
      </c>
      <c r="L102">
        <v>1354</v>
      </c>
      <c r="N102">
        <v>1010</v>
      </c>
      <c r="O102" t="s">
        <v>320</v>
      </c>
      <c r="P102" t="s">
        <v>320</v>
      </c>
      <c r="Q102">
        <v>1</v>
      </c>
      <c r="W102">
        <v>0</v>
      </c>
      <c r="X102">
        <v>-32785108</v>
      </c>
      <c r="Y102">
        <f>((AT102*1)*0)</f>
        <v>0</v>
      </c>
      <c r="AA102">
        <v>15.25</v>
      </c>
      <c r="AB102">
        <v>0</v>
      </c>
      <c r="AC102">
        <v>0</v>
      </c>
      <c r="AD102">
        <v>0</v>
      </c>
      <c r="AE102">
        <v>15.25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0.1</v>
      </c>
      <c r="AU102" t="s">
        <v>29</v>
      </c>
      <c r="AV102">
        <v>0</v>
      </c>
      <c r="AW102">
        <v>2</v>
      </c>
      <c r="AX102">
        <v>55985536</v>
      </c>
      <c r="AY102">
        <v>1</v>
      </c>
      <c r="AZ102">
        <v>0</v>
      </c>
      <c r="BA102">
        <v>136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ROUND(Y102*Source!I44,9)</f>
        <v>0</v>
      </c>
      <c r="CY102">
        <f>AA102</f>
        <v>15.25</v>
      </c>
      <c r="CZ102">
        <f>AE102</f>
        <v>15.25</v>
      </c>
      <c r="DA102">
        <f>AI102</f>
        <v>1</v>
      </c>
      <c r="DB102">
        <f>ROUND(((ROUND(AT102*CZ102,2)*1)*0),6)</f>
        <v>0</v>
      </c>
      <c r="DC102">
        <f>ROUND(((ROUND(AT102*AG102,2)*1)*0),6)</f>
        <v>0</v>
      </c>
      <c r="DD102" t="s">
        <v>3</v>
      </c>
      <c r="DE102" t="s">
        <v>3</v>
      </c>
      <c r="DF102">
        <f t="shared" si="71"/>
        <v>0</v>
      </c>
      <c r="DG102">
        <f t="shared" si="72"/>
        <v>0</v>
      </c>
      <c r="DH102">
        <f t="shared" si="73"/>
        <v>0</v>
      </c>
      <c r="DI102">
        <f t="shared" si="54"/>
        <v>0</v>
      </c>
      <c r="DJ102">
        <f>DF102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ROW(Source!A45)</f>
        <v>45</v>
      </c>
      <c r="B103">
        <v>55944370</v>
      </c>
      <c r="C103">
        <v>55985524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759</v>
      </c>
      <c r="J103" t="s">
        <v>3</v>
      </c>
      <c r="K103" t="s">
        <v>760</v>
      </c>
      <c r="L103">
        <v>1191</v>
      </c>
      <c r="N103">
        <v>1013</v>
      </c>
      <c r="O103" t="s">
        <v>761</v>
      </c>
      <c r="P103" t="s">
        <v>761</v>
      </c>
      <c r="Q103">
        <v>1</v>
      </c>
      <c r="W103">
        <v>0</v>
      </c>
      <c r="X103">
        <v>476480486</v>
      </c>
      <c r="Y103">
        <f>((AT103*1.2)*0.3)</f>
        <v>0.48960000000000004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5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1.36</v>
      </c>
      <c r="AU103" t="s">
        <v>30</v>
      </c>
      <c r="AV103">
        <v>1</v>
      </c>
      <c r="AW103">
        <v>2</v>
      </c>
      <c r="AX103">
        <v>55985531</v>
      </c>
      <c r="AY103">
        <v>1</v>
      </c>
      <c r="AZ103">
        <v>0</v>
      </c>
      <c r="BA103">
        <v>138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ROUND(AT103*Source!I45*AH103*AL103,2)</f>
        <v>0</v>
      </c>
      <c r="CV103">
        <f>ROUND(Y103*Source!I45,9)</f>
        <v>0.48959999999999998</v>
      </c>
      <c r="CW103">
        <v>0</v>
      </c>
      <c r="CX103">
        <f>ROUND(Y103*Source!I45,9)</f>
        <v>0.48959999999999998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ROUND(((ROUND(AT103*CZ103,2)*1.2)*0.3),6)</f>
        <v>0</v>
      </c>
      <c r="DC103">
        <f>ROUND(((ROUND(AT103*AG103,2)*1.2)*0.3),6)</f>
        <v>0</v>
      </c>
      <c r="DD103" t="s">
        <v>3</v>
      </c>
      <c r="DE103" t="s">
        <v>3</v>
      </c>
      <c r="DF103">
        <f t="shared" si="71"/>
        <v>0</v>
      </c>
      <c r="DG103">
        <f t="shared" si="72"/>
        <v>0</v>
      </c>
      <c r="DH103">
        <f t="shared" si="73"/>
        <v>0</v>
      </c>
      <c r="DI103">
        <f t="shared" si="54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ROW(Source!A45)</f>
        <v>45</v>
      </c>
      <c r="B104">
        <v>55944370</v>
      </c>
      <c r="C104">
        <v>55985524</v>
      </c>
      <c r="D104">
        <v>55490330</v>
      </c>
      <c r="E104">
        <v>1</v>
      </c>
      <c r="F104">
        <v>1</v>
      </c>
      <c r="G104">
        <v>1081</v>
      </c>
      <c r="H104">
        <v>2</v>
      </c>
      <c r="I104" t="s">
        <v>868</v>
      </c>
      <c r="J104" t="s">
        <v>869</v>
      </c>
      <c r="K104" t="s">
        <v>870</v>
      </c>
      <c r="L104">
        <v>1368</v>
      </c>
      <c r="N104">
        <v>1011</v>
      </c>
      <c r="O104" t="s">
        <v>765</v>
      </c>
      <c r="P104" t="s">
        <v>765</v>
      </c>
      <c r="Q104">
        <v>1</v>
      </c>
      <c r="W104">
        <v>0</v>
      </c>
      <c r="X104">
        <v>-2083101341</v>
      </c>
      <c r="Y104">
        <f>((AT104*1.2)*0.3)</f>
        <v>6.1200000000000004E-3</v>
      </c>
      <c r="AA104">
        <v>0</v>
      </c>
      <c r="AB104">
        <v>7.92</v>
      </c>
      <c r="AC104">
        <v>0</v>
      </c>
      <c r="AD104">
        <v>0</v>
      </c>
      <c r="AE104">
        <v>0</v>
      </c>
      <c r="AF104">
        <v>0.8</v>
      </c>
      <c r="AG104">
        <v>0</v>
      </c>
      <c r="AH104">
        <v>0</v>
      </c>
      <c r="AI104">
        <v>1</v>
      </c>
      <c r="AJ104">
        <v>9.4600000000000009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1.7000000000000001E-2</v>
      </c>
      <c r="AU104" t="s">
        <v>30</v>
      </c>
      <c r="AV104">
        <v>0</v>
      </c>
      <c r="AW104">
        <v>2</v>
      </c>
      <c r="AX104">
        <v>55985532</v>
      </c>
      <c r="AY104">
        <v>1</v>
      </c>
      <c r="AZ104">
        <v>0</v>
      </c>
      <c r="BA104">
        <v>139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ROUND(Y104*Source!I45*DO104,9)</f>
        <v>0</v>
      </c>
      <c r="CX104">
        <f>ROUND(Y104*Source!I45,9)</f>
        <v>6.1199999999999996E-3</v>
      </c>
      <c r="CY104">
        <f>AB104</f>
        <v>7.92</v>
      </c>
      <c r="CZ104">
        <f>AF104</f>
        <v>0.8</v>
      </c>
      <c r="DA104">
        <f>AJ104</f>
        <v>9.4600000000000009</v>
      </c>
      <c r="DB104">
        <f>ROUND(((ROUND(AT104*CZ104,2)*1.2)*0.3),6)</f>
        <v>3.5999999999999999E-3</v>
      </c>
      <c r="DC104">
        <f>ROUND(((ROUND(AT104*AG104,2)*1.2)*0.3),6)</f>
        <v>0</v>
      </c>
      <c r="DD104" t="s">
        <v>3</v>
      </c>
      <c r="DE104" t="s">
        <v>3</v>
      </c>
      <c r="DF104">
        <f t="shared" si="71"/>
        <v>0</v>
      </c>
      <c r="DG104">
        <f>ROUND(ROUND(AF104*AJ104,2)*CX104,2)</f>
        <v>0.05</v>
      </c>
      <c r="DH104">
        <f t="shared" si="73"/>
        <v>0</v>
      </c>
      <c r="DI104">
        <f t="shared" si="54"/>
        <v>0</v>
      </c>
      <c r="DJ104">
        <f>DG104</f>
        <v>0.05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ROW(Source!A45)</f>
        <v>45</v>
      </c>
      <c r="B105">
        <v>55944370</v>
      </c>
      <c r="C105">
        <v>55985524</v>
      </c>
      <c r="D105">
        <v>55490296</v>
      </c>
      <c r="E105">
        <v>1</v>
      </c>
      <c r="F105">
        <v>1</v>
      </c>
      <c r="G105">
        <v>1081</v>
      </c>
      <c r="H105">
        <v>2</v>
      </c>
      <c r="I105" t="s">
        <v>871</v>
      </c>
      <c r="J105" t="s">
        <v>872</v>
      </c>
      <c r="K105" t="s">
        <v>873</v>
      </c>
      <c r="L105">
        <v>1368</v>
      </c>
      <c r="N105">
        <v>1011</v>
      </c>
      <c r="O105" t="s">
        <v>765</v>
      </c>
      <c r="P105" t="s">
        <v>765</v>
      </c>
      <c r="Q105">
        <v>1</v>
      </c>
      <c r="W105">
        <v>0</v>
      </c>
      <c r="X105">
        <v>-643591644</v>
      </c>
      <c r="Y105">
        <f>((AT105*1.2)*0.3)</f>
        <v>7.1999999999999998E-3</v>
      </c>
      <c r="AA105">
        <v>0</v>
      </c>
      <c r="AB105">
        <v>4.75</v>
      </c>
      <c r="AC105">
        <v>0</v>
      </c>
      <c r="AD105">
        <v>0</v>
      </c>
      <c r="AE105">
        <v>0</v>
      </c>
      <c r="AF105">
        <v>0.47</v>
      </c>
      <c r="AG105">
        <v>0</v>
      </c>
      <c r="AH105">
        <v>0</v>
      </c>
      <c r="AI105">
        <v>1</v>
      </c>
      <c r="AJ105">
        <v>9.66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0.02</v>
      </c>
      <c r="AU105" t="s">
        <v>30</v>
      </c>
      <c r="AV105">
        <v>0</v>
      </c>
      <c r="AW105">
        <v>2</v>
      </c>
      <c r="AX105">
        <v>55985533</v>
      </c>
      <c r="AY105">
        <v>1</v>
      </c>
      <c r="AZ105">
        <v>0</v>
      </c>
      <c r="BA105">
        <v>140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ROUND(Y105*Source!I45*DO105,9)</f>
        <v>0</v>
      </c>
      <c r="CX105">
        <f>ROUND(Y105*Source!I45,9)</f>
        <v>7.1999999999999998E-3</v>
      </c>
      <c r="CY105">
        <f>AB105</f>
        <v>4.75</v>
      </c>
      <c r="CZ105">
        <f>AF105</f>
        <v>0.47</v>
      </c>
      <c r="DA105">
        <f>AJ105</f>
        <v>9.66</v>
      </c>
      <c r="DB105">
        <f>ROUND(((ROUND(AT105*CZ105,2)*1.2)*0.3),6)</f>
        <v>3.5999999999999999E-3</v>
      </c>
      <c r="DC105">
        <f>ROUND(((ROUND(AT105*AG105,2)*1.2)*0.3),6)</f>
        <v>0</v>
      </c>
      <c r="DD105" t="s">
        <v>3</v>
      </c>
      <c r="DE105" t="s">
        <v>3</v>
      </c>
      <c r="DF105">
        <f t="shared" si="71"/>
        <v>0</v>
      </c>
      <c r="DG105">
        <f>ROUND(ROUND(AF105*AJ105,2)*CX105,2)</f>
        <v>0.03</v>
      </c>
      <c r="DH105">
        <f t="shared" si="73"/>
        <v>0</v>
      </c>
      <c r="DI105">
        <f t="shared" si="54"/>
        <v>0</v>
      </c>
      <c r="DJ105">
        <f>DG105</f>
        <v>0.03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ROW(Source!A45)</f>
        <v>45</v>
      </c>
      <c r="B106">
        <v>55944370</v>
      </c>
      <c r="C106">
        <v>55985524</v>
      </c>
      <c r="D106">
        <v>55461074</v>
      </c>
      <c r="E106">
        <v>1</v>
      </c>
      <c r="F106">
        <v>1</v>
      </c>
      <c r="G106">
        <v>1081</v>
      </c>
      <c r="H106">
        <v>3</v>
      </c>
      <c r="I106" t="s">
        <v>874</v>
      </c>
      <c r="J106" t="s">
        <v>875</v>
      </c>
      <c r="K106" t="s">
        <v>876</v>
      </c>
      <c r="L106">
        <v>1346</v>
      </c>
      <c r="N106">
        <v>1009</v>
      </c>
      <c r="O106" t="s">
        <v>794</v>
      </c>
      <c r="P106" t="s">
        <v>794</v>
      </c>
      <c r="Q106">
        <v>1</v>
      </c>
      <c r="W106">
        <v>0</v>
      </c>
      <c r="X106">
        <v>-861631226</v>
      </c>
      <c r="Y106">
        <f>((AT106*1)*0)</f>
        <v>0</v>
      </c>
      <c r="AA106">
        <v>163.51</v>
      </c>
      <c r="AB106">
        <v>0</v>
      </c>
      <c r="AC106">
        <v>0</v>
      </c>
      <c r="AD106">
        <v>0</v>
      </c>
      <c r="AE106">
        <v>27.62</v>
      </c>
      <c r="AF106">
        <v>0</v>
      </c>
      <c r="AG106">
        <v>0</v>
      </c>
      <c r="AH106">
        <v>0</v>
      </c>
      <c r="AI106">
        <v>5.92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6.2700000000000004E-3</v>
      </c>
      <c r="AU106" t="s">
        <v>29</v>
      </c>
      <c r="AV106">
        <v>0</v>
      </c>
      <c r="AW106">
        <v>2</v>
      </c>
      <c r="AX106">
        <v>55985534</v>
      </c>
      <c r="AY106">
        <v>1</v>
      </c>
      <c r="AZ106">
        <v>0</v>
      </c>
      <c r="BA106">
        <v>141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ROUND(Y106*Source!I45,9)</f>
        <v>0</v>
      </c>
      <c r="CY106">
        <f>AA106</f>
        <v>163.51</v>
      </c>
      <c r="CZ106">
        <f>AE106</f>
        <v>27.62</v>
      </c>
      <c r="DA106">
        <f>AI106</f>
        <v>5.92</v>
      </c>
      <c r="DB106">
        <f>ROUND(((ROUND(AT106*CZ106,2)*1)*0),6)</f>
        <v>0</v>
      </c>
      <c r="DC106">
        <f>ROUND(((ROUND(AT106*AG106,2)*1)*0),6)</f>
        <v>0</v>
      </c>
      <c r="DD106" t="s">
        <v>3</v>
      </c>
      <c r="DE106" t="s">
        <v>3</v>
      </c>
      <c r="DF106">
        <f>ROUND(ROUND(AE106*AI106,2)*CX106,2)</f>
        <v>0</v>
      </c>
      <c r="DG106">
        <f t="shared" ref="DG106:DG117" si="74">ROUND(ROUND(AF106,2)*CX106,2)</f>
        <v>0</v>
      </c>
      <c r="DH106">
        <f t="shared" si="73"/>
        <v>0</v>
      </c>
      <c r="DI106">
        <f t="shared" si="54"/>
        <v>0</v>
      </c>
      <c r="DJ106">
        <f>DF106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ROW(Source!A45)</f>
        <v>45</v>
      </c>
      <c r="B107">
        <v>55944370</v>
      </c>
      <c r="C107">
        <v>55985524</v>
      </c>
      <c r="D107">
        <v>55459793</v>
      </c>
      <c r="E107">
        <v>1</v>
      </c>
      <c r="F107">
        <v>1</v>
      </c>
      <c r="G107">
        <v>1081</v>
      </c>
      <c r="H107">
        <v>3</v>
      </c>
      <c r="I107" t="s">
        <v>841</v>
      </c>
      <c r="J107" t="s">
        <v>842</v>
      </c>
      <c r="K107" t="s">
        <v>843</v>
      </c>
      <c r="L107">
        <v>1348</v>
      </c>
      <c r="N107">
        <v>1009</v>
      </c>
      <c r="O107" t="s">
        <v>211</v>
      </c>
      <c r="P107" t="s">
        <v>211</v>
      </c>
      <c r="Q107">
        <v>1000</v>
      </c>
      <c r="W107">
        <v>0</v>
      </c>
      <c r="X107">
        <v>-761454284</v>
      </c>
      <c r="Y107">
        <f>((AT107*1)*0)</f>
        <v>0</v>
      </c>
      <c r="AA107">
        <v>1930745.04</v>
      </c>
      <c r="AB107">
        <v>0</v>
      </c>
      <c r="AC107">
        <v>0</v>
      </c>
      <c r="AD107">
        <v>0</v>
      </c>
      <c r="AE107">
        <v>64123.05</v>
      </c>
      <c r="AF107">
        <v>0</v>
      </c>
      <c r="AG107">
        <v>0</v>
      </c>
      <c r="AH107">
        <v>0</v>
      </c>
      <c r="AI107">
        <v>30.11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1.0000000000000001E-5</v>
      </c>
      <c r="AU107" t="s">
        <v>29</v>
      </c>
      <c r="AV107">
        <v>0</v>
      </c>
      <c r="AW107">
        <v>2</v>
      </c>
      <c r="AX107">
        <v>55985535</v>
      </c>
      <c r="AY107">
        <v>1</v>
      </c>
      <c r="AZ107">
        <v>0</v>
      </c>
      <c r="BA107">
        <v>142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ROUND(Y107*Source!I45,9)</f>
        <v>0</v>
      </c>
      <c r="CY107">
        <f>AA107</f>
        <v>1930745.04</v>
      </c>
      <c r="CZ107">
        <f>AE107</f>
        <v>64123.05</v>
      </c>
      <c r="DA107">
        <f>AI107</f>
        <v>30.11</v>
      </c>
      <c r="DB107">
        <f>ROUND(((ROUND(AT107*CZ107,2)*1)*0),6)</f>
        <v>0</v>
      </c>
      <c r="DC107">
        <f>ROUND(((ROUND(AT107*AG107,2)*1)*0),6)</f>
        <v>0</v>
      </c>
      <c r="DD107" t="s">
        <v>3</v>
      </c>
      <c r="DE107" t="s">
        <v>3</v>
      </c>
      <c r="DF107">
        <f>ROUND(ROUND(AE107*AI107,2)*CX107,2)</f>
        <v>0</v>
      </c>
      <c r="DG107">
        <f t="shared" si="74"/>
        <v>0</v>
      </c>
      <c r="DH107">
        <f t="shared" si="73"/>
        <v>0</v>
      </c>
      <c r="DI107">
        <f t="shared" si="54"/>
        <v>0</v>
      </c>
      <c r="DJ107">
        <f>DF107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ROW(Source!A45)</f>
        <v>45</v>
      </c>
      <c r="B108">
        <v>55944370</v>
      </c>
      <c r="C108">
        <v>55985524</v>
      </c>
      <c r="D108">
        <v>55469253</v>
      </c>
      <c r="E108">
        <v>1</v>
      </c>
      <c r="F108">
        <v>1</v>
      </c>
      <c r="G108">
        <v>1081</v>
      </c>
      <c r="H108">
        <v>3</v>
      </c>
      <c r="I108" t="s">
        <v>877</v>
      </c>
      <c r="J108" t="s">
        <v>878</v>
      </c>
      <c r="K108" t="s">
        <v>879</v>
      </c>
      <c r="L108">
        <v>1354</v>
      </c>
      <c r="N108">
        <v>1010</v>
      </c>
      <c r="O108" t="s">
        <v>320</v>
      </c>
      <c r="P108" t="s">
        <v>320</v>
      </c>
      <c r="Q108">
        <v>1</v>
      </c>
      <c r="W108">
        <v>0</v>
      </c>
      <c r="X108">
        <v>-32785108</v>
      </c>
      <c r="Y108">
        <f>((AT108*1)*0)</f>
        <v>0</v>
      </c>
      <c r="AA108">
        <v>36.14</v>
      </c>
      <c r="AB108">
        <v>0</v>
      </c>
      <c r="AC108">
        <v>0</v>
      </c>
      <c r="AD108">
        <v>0</v>
      </c>
      <c r="AE108">
        <v>15.25</v>
      </c>
      <c r="AF108">
        <v>0</v>
      </c>
      <c r="AG108">
        <v>0</v>
      </c>
      <c r="AH108">
        <v>0</v>
      </c>
      <c r="AI108">
        <v>2.37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0.1</v>
      </c>
      <c r="AU108" t="s">
        <v>29</v>
      </c>
      <c r="AV108">
        <v>0</v>
      </c>
      <c r="AW108">
        <v>2</v>
      </c>
      <c r="AX108">
        <v>55985536</v>
      </c>
      <c r="AY108">
        <v>1</v>
      </c>
      <c r="AZ108">
        <v>0</v>
      </c>
      <c r="BA108">
        <v>143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ROUND(Y108*Source!I45,9)</f>
        <v>0</v>
      </c>
      <c r="CY108">
        <f>AA108</f>
        <v>36.14</v>
      </c>
      <c r="CZ108">
        <f>AE108</f>
        <v>15.25</v>
      </c>
      <c r="DA108">
        <f>AI108</f>
        <v>2.37</v>
      </c>
      <c r="DB108">
        <f>ROUND(((ROUND(AT108*CZ108,2)*1)*0),6)</f>
        <v>0</v>
      </c>
      <c r="DC108">
        <f>ROUND(((ROUND(AT108*AG108,2)*1)*0),6)</f>
        <v>0</v>
      </c>
      <c r="DD108" t="s">
        <v>3</v>
      </c>
      <c r="DE108" t="s">
        <v>3</v>
      </c>
      <c r="DF108">
        <f>ROUND(ROUND(AE108*AI108,2)*CX108,2)</f>
        <v>0</v>
      </c>
      <c r="DG108">
        <f t="shared" si="74"/>
        <v>0</v>
      </c>
      <c r="DH108">
        <f t="shared" si="73"/>
        <v>0</v>
      </c>
      <c r="DI108">
        <f t="shared" si="54"/>
        <v>0</v>
      </c>
      <c r="DJ108">
        <f>DF108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ROW(Source!A46)</f>
        <v>46</v>
      </c>
      <c r="B109">
        <v>55944368</v>
      </c>
      <c r="C109">
        <v>55985538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759</v>
      </c>
      <c r="J109" t="s">
        <v>3</v>
      </c>
      <c r="K109" t="s">
        <v>760</v>
      </c>
      <c r="L109">
        <v>1191</v>
      </c>
      <c r="N109">
        <v>1013</v>
      </c>
      <c r="O109" t="s">
        <v>761</v>
      </c>
      <c r="P109" t="s">
        <v>761</v>
      </c>
      <c r="Q109">
        <v>1</v>
      </c>
      <c r="W109">
        <v>0</v>
      </c>
      <c r="X109">
        <v>476480486</v>
      </c>
      <c r="Y109">
        <f>((AT109*1.2)*0.3)</f>
        <v>0.74159999999999993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2.06</v>
      </c>
      <c r="AU109" t="s">
        <v>30</v>
      </c>
      <c r="AV109">
        <v>1</v>
      </c>
      <c r="AW109">
        <v>2</v>
      </c>
      <c r="AX109">
        <v>55985547</v>
      </c>
      <c r="AY109">
        <v>1</v>
      </c>
      <c r="AZ109">
        <v>0</v>
      </c>
      <c r="BA109">
        <v>145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ROUND(AT109*Source!I46*AH109*AL109,2)</f>
        <v>0</v>
      </c>
      <c r="CV109">
        <f>ROUND(Y109*Source!I46,9)</f>
        <v>69.710400000000007</v>
      </c>
      <c r="CW109">
        <v>0</v>
      </c>
      <c r="CX109">
        <f>ROUND(Y109*Source!I46,9)</f>
        <v>69.710400000000007</v>
      </c>
      <c r="CY109">
        <f>AD109</f>
        <v>0</v>
      </c>
      <c r="CZ109">
        <f>AH109</f>
        <v>0</v>
      </c>
      <c r="DA109">
        <f>AL109</f>
        <v>1</v>
      </c>
      <c r="DB109">
        <f>ROUND(((ROUND(AT109*CZ109,2)*1.2)*0.3),6)</f>
        <v>0</v>
      </c>
      <c r="DC109">
        <f>ROUND(((ROUND(AT109*AG109,2)*1.2)*0.3),6)</f>
        <v>0</v>
      </c>
      <c r="DD109" t="s">
        <v>3</v>
      </c>
      <c r="DE109" t="s">
        <v>3</v>
      </c>
      <c r="DF109">
        <f t="shared" ref="DF109:DF121" si="75">ROUND(ROUND(AE109,2)*CX109,2)</f>
        <v>0</v>
      </c>
      <c r="DG109">
        <f t="shared" si="74"/>
        <v>0</v>
      </c>
      <c r="DH109">
        <f t="shared" si="73"/>
        <v>0</v>
      </c>
      <c r="DI109">
        <f t="shared" si="54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ROW(Source!A46)</f>
        <v>46</v>
      </c>
      <c r="B110">
        <v>55944368</v>
      </c>
      <c r="C110">
        <v>55985538</v>
      </c>
      <c r="D110">
        <v>55489803</v>
      </c>
      <c r="E110">
        <v>1</v>
      </c>
      <c r="F110">
        <v>1</v>
      </c>
      <c r="G110">
        <v>1081</v>
      </c>
      <c r="H110">
        <v>2</v>
      </c>
      <c r="I110" t="s">
        <v>880</v>
      </c>
      <c r="J110" t="s">
        <v>881</v>
      </c>
      <c r="K110" t="s">
        <v>882</v>
      </c>
      <c r="L110">
        <v>1368</v>
      </c>
      <c r="N110">
        <v>1011</v>
      </c>
      <c r="O110" t="s">
        <v>765</v>
      </c>
      <c r="P110" t="s">
        <v>765</v>
      </c>
      <c r="Q110">
        <v>1</v>
      </c>
      <c r="W110">
        <v>0</v>
      </c>
      <c r="X110">
        <v>1752775000</v>
      </c>
      <c r="Y110">
        <f>((AT110*1.2)*0.3)</f>
        <v>6.8399999999999989E-2</v>
      </c>
      <c r="AA110">
        <v>0</v>
      </c>
      <c r="AB110">
        <v>43.4</v>
      </c>
      <c r="AC110">
        <v>13.21</v>
      </c>
      <c r="AD110">
        <v>0</v>
      </c>
      <c r="AE110">
        <v>0</v>
      </c>
      <c r="AF110">
        <v>41.45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0.19</v>
      </c>
      <c r="AU110" t="s">
        <v>30</v>
      </c>
      <c r="AV110">
        <v>0</v>
      </c>
      <c r="AW110">
        <v>2</v>
      </c>
      <c r="AX110">
        <v>55985548</v>
      </c>
      <c r="AY110">
        <v>1</v>
      </c>
      <c r="AZ110">
        <v>0</v>
      </c>
      <c r="BA110">
        <v>146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ROUND(Y110*Source!I46*DO110,9)</f>
        <v>81.141552000000004</v>
      </c>
      <c r="CX110">
        <f>ROUND(Y110*Source!I46,9)</f>
        <v>6.4295999999999998</v>
      </c>
      <c r="CY110">
        <f>AB110</f>
        <v>43.4</v>
      </c>
      <c r="CZ110">
        <f>AF110</f>
        <v>41.45</v>
      </c>
      <c r="DA110">
        <f>AJ110</f>
        <v>1</v>
      </c>
      <c r="DB110">
        <f>ROUND(((ROUND(AT110*CZ110,2)*1.2)*0.3),6)</f>
        <v>2.8368000000000002</v>
      </c>
      <c r="DC110">
        <f>ROUND(((ROUND(AT110*AG110,2)*1.2)*0.3),6)</f>
        <v>0.86399999999999999</v>
      </c>
      <c r="DD110" t="s">
        <v>3</v>
      </c>
      <c r="DE110" t="s">
        <v>3</v>
      </c>
      <c r="DF110">
        <f t="shared" si="75"/>
        <v>0</v>
      </c>
      <c r="DG110">
        <f t="shared" si="74"/>
        <v>266.51</v>
      </c>
      <c r="DH110">
        <f t="shared" si="73"/>
        <v>81.14</v>
      </c>
      <c r="DI110">
        <f t="shared" si="54"/>
        <v>0</v>
      </c>
      <c r="DJ110">
        <f>DG110</f>
        <v>266.51</v>
      </c>
      <c r="DK110">
        <v>0</v>
      </c>
      <c r="DL110" t="s">
        <v>769</v>
      </c>
      <c r="DM110">
        <v>0</v>
      </c>
      <c r="DN110" t="s">
        <v>761</v>
      </c>
      <c r="DO110">
        <v>12.62</v>
      </c>
    </row>
    <row r="111" spans="1:119" x14ac:dyDescent="0.25">
      <c r="A111">
        <f>ROW(Source!A46)</f>
        <v>46</v>
      </c>
      <c r="B111">
        <v>55944368</v>
      </c>
      <c r="C111">
        <v>55985538</v>
      </c>
      <c r="D111">
        <v>55489910</v>
      </c>
      <c r="E111">
        <v>1</v>
      </c>
      <c r="F111">
        <v>1</v>
      </c>
      <c r="G111">
        <v>1081</v>
      </c>
      <c r="H111">
        <v>2</v>
      </c>
      <c r="I111" t="s">
        <v>762</v>
      </c>
      <c r="J111" t="s">
        <v>763</v>
      </c>
      <c r="K111" t="s">
        <v>764</v>
      </c>
      <c r="L111">
        <v>1368</v>
      </c>
      <c r="N111">
        <v>1011</v>
      </c>
      <c r="O111" t="s">
        <v>765</v>
      </c>
      <c r="P111" t="s">
        <v>765</v>
      </c>
      <c r="Q111">
        <v>1</v>
      </c>
      <c r="W111">
        <v>0</v>
      </c>
      <c r="X111">
        <v>1498588441</v>
      </c>
      <c r="Y111">
        <f>((AT111*1.2)*0.3)</f>
        <v>0.21959999999999999</v>
      </c>
      <c r="AA111">
        <v>0</v>
      </c>
      <c r="AB111">
        <v>7.44</v>
      </c>
      <c r="AC111">
        <v>0</v>
      </c>
      <c r="AD111">
        <v>0</v>
      </c>
      <c r="AE111">
        <v>0</v>
      </c>
      <c r="AF111">
        <v>7.11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0.61</v>
      </c>
      <c r="AU111" t="s">
        <v>30</v>
      </c>
      <c r="AV111">
        <v>0</v>
      </c>
      <c r="AW111">
        <v>2</v>
      </c>
      <c r="AX111">
        <v>55985549</v>
      </c>
      <c r="AY111">
        <v>1</v>
      </c>
      <c r="AZ111">
        <v>0</v>
      </c>
      <c r="BA111">
        <v>147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ROUND(Y111*Source!I46*DO111,9)</f>
        <v>0</v>
      </c>
      <c r="CX111">
        <f>ROUND(Y111*Source!I46,9)</f>
        <v>20.642399999999999</v>
      </c>
      <c r="CY111">
        <f>AB111</f>
        <v>7.44</v>
      </c>
      <c r="CZ111">
        <f>AF111</f>
        <v>7.11</v>
      </c>
      <c r="DA111">
        <f>AJ111</f>
        <v>1</v>
      </c>
      <c r="DB111">
        <f>ROUND(((ROUND(AT111*CZ111,2)*1.2)*0.3),6)</f>
        <v>1.5624</v>
      </c>
      <c r="DC111">
        <f>ROUND(((ROUND(AT111*AG111,2)*1.2)*0.3),6)</f>
        <v>0</v>
      </c>
      <c r="DD111" t="s">
        <v>3</v>
      </c>
      <c r="DE111" t="s">
        <v>3</v>
      </c>
      <c r="DF111">
        <f t="shared" si="75"/>
        <v>0</v>
      </c>
      <c r="DG111">
        <f t="shared" si="74"/>
        <v>146.77000000000001</v>
      </c>
      <c r="DH111">
        <f t="shared" si="73"/>
        <v>0</v>
      </c>
      <c r="DI111">
        <f t="shared" si="54"/>
        <v>0</v>
      </c>
      <c r="DJ111">
        <f>DG111</f>
        <v>146.77000000000001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ROW(Source!A46)</f>
        <v>46</v>
      </c>
      <c r="B112">
        <v>55944368</v>
      </c>
      <c r="C112">
        <v>55985538</v>
      </c>
      <c r="D112">
        <v>55490209</v>
      </c>
      <c r="E112">
        <v>1</v>
      </c>
      <c r="F112">
        <v>1</v>
      </c>
      <c r="G112">
        <v>1081</v>
      </c>
      <c r="H112">
        <v>2</v>
      </c>
      <c r="I112" t="s">
        <v>766</v>
      </c>
      <c r="J112" t="s">
        <v>767</v>
      </c>
      <c r="K112" t="s">
        <v>768</v>
      </c>
      <c r="L112">
        <v>1368</v>
      </c>
      <c r="N112">
        <v>1011</v>
      </c>
      <c r="O112" t="s">
        <v>765</v>
      </c>
      <c r="P112" t="s">
        <v>765</v>
      </c>
      <c r="Q112">
        <v>1</v>
      </c>
      <c r="W112">
        <v>0</v>
      </c>
      <c r="X112">
        <v>874612079</v>
      </c>
      <c r="Y112">
        <f>((AT112*1.2)*0.3)</f>
        <v>2.1599999999999998E-2</v>
      </c>
      <c r="AA112">
        <v>0</v>
      </c>
      <c r="AB112">
        <v>87.01</v>
      </c>
      <c r="AC112">
        <v>13.21</v>
      </c>
      <c r="AD112">
        <v>0</v>
      </c>
      <c r="AE112">
        <v>0</v>
      </c>
      <c r="AF112">
        <v>83.1</v>
      </c>
      <c r="AG112">
        <v>12.62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0.06</v>
      </c>
      <c r="AU112" t="s">
        <v>30</v>
      </c>
      <c r="AV112">
        <v>0</v>
      </c>
      <c r="AW112">
        <v>2</v>
      </c>
      <c r="AX112">
        <v>55985550</v>
      </c>
      <c r="AY112">
        <v>1</v>
      </c>
      <c r="AZ112">
        <v>0</v>
      </c>
      <c r="BA112">
        <v>148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ROUND(Y112*Source!I46*DO112,9)</f>
        <v>25.623647999999999</v>
      </c>
      <c r="CX112">
        <f>ROUND(Y112*Source!I46,9)</f>
        <v>2.0304000000000002</v>
      </c>
      <c r="CY112">
        <f>AB112</f>
        <v>87.01</v>
      </c>
      <c r="CZ112">
        <f>AF112</f>
        <v>83.1</v>
      </c>
      <c r="DA112">
        <f>AJ112</f>
        <v>1</v>
      </c>
      <c r="DB112">
        <f>ROUND(((ROUND(AT112*CZ112,2)*1.2)*0.3),6)</f>
        <v>1.7964</v>
      </c>
      <c r="DC112">
        <f>ROUND(((ROUND(AT112*AG112,2)*1.2)*0.3),6)</f>
        <v>0.27360000000000001</v>
      </c>
      <c r="DD112" t="s">
        <v>3</v>
      </c>
      <c r="DE112" t="s">
        <v>3</v>
      </c>
      <c r="DF112">
        <f t="shared" si="75"/>
        <v>0</v>
      </c>
      <c r="DG112">
        <f t="shared" si="74"/>
        <v>168.73</v>
      </c>
      <c r="DH112">
        <f t="shared" si="73"/>
        <v>25.62</v>
      </c>
      <c r="DI112">
        <f t="shared" si="54"/>
        <v>0</v>
      </c>
      <c r="DJ112">
        <f>DG112</f>
        <v>168.73</v>
      </c>
      <c r="DK112">
        <v>0</v>
      </c>
      <c r="DL112" t="s">
        <v>769</v>
      </c>
      <c r="DM112">
        <v>0</v>
      </c>
      <c r="DN112" t="s">
        <v>761</v>
      </c>
      <c r="DO112">
        <v>12.62</v>
      </c>
    </row>
    <row r="113" spans="1:119" x14ac:dyDescent="0.25">
      <c r="A113">
        <f>ROW(Source!A46)</f>
        <v>46</v>
      </c>
      <c r="B113">
        <v>55944368</v>
      </c>
      <c r="C113">
        <v>55985538</v>
      </c>
      <c r="D113">
        <v>55490260</v>
      </c>
      <c r="E113">
        <v>1</v>
      </c>
      <c r="F113">
        <v>1</v>
      </c>
      <c r="G113">
        <v>1081</v>
      </c>
      <c r="H113">
        <v>2</v>
      </c>
      <c r="I113" t="s">
        <v>883</v>
      </c>
      <c r="J113" t="s">
        <v>884</v>
      </c>
      <c r="K113" t="s">
        <v>885</v>
      </c>
      <c r="L113">
        <v>1368</v>
      </c>
      <c r="N113">
        <v>1011</v>
      </c>
      <c r="O113" t="s">
        <v>765</v>
      </c>
      <c r="P113" t="s">
        <v>765</v>
      </c>
      <c r="Q113">
        <v>1</v>
      </c>
      <c r="W113">
        <v>0</v>
      </c>
      <c r="X113">
        <v>803042515</v>
      </c>
      <c r="Y113">
        <f>((AT113*1.2)*0.3)</f>
        <v>6.8399999999999989E-2</v>
      </c>
      <c r="AA113">
        <v>0</v>
      </c>
      <c r="AB113">
        <v>1.2</v>
      </c>
      <c r="AC113">
        <v>0</v>
      </c>
      <c r="AD113">
        <v>0</v>
      </c>
      <c r="AE113">
        <v>0</v>
      </c>
      <c r="AF113">
        <v>1.1499999999999999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0.19</v>
      </c>
      <c r="AU113" t="s">
        <v>30</v>
      </c>
      <c r="AV113">
        <v>0</v>
      </c>
      <c r="AW113">
        <v>2</v>
      </c>
      <c r="AX113">
        <v>55985551</v>
      </c>
      <c r="AY113">
        <v>1</v>
      </c>
      <c r="AZ113">
        <v>0</v>
      </c>
      <c r="BA113">
        <v>149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ROUND(Y113*Source!I46*DO113,9)</f>
        <v>0</v>
      </c>
      <c r="CX113">
        <f>ROUND(Y113*Source!I46,9)</f>
        <v>6.4295999999999998</v>
      </c>
      <c r="CY113">
        <f>AB113</f>
        <v>1.2</v>
      </c>
      <c r="CZ113">
        <f>AF113</f>
        <v>1.1499999999999999</v>
      </c>
      <c r="DA113">
        <f>AJ113</f>
        <v>1</v>
      </c>
      <c r="DB113">
        <f>ROUND(((ROUND(AT113*CZ113,2)*1.2)*0.3),6)</f>
        <v>7.9200000000000007E-2</v>
      </c>
      <c r="DC113">
        <f>ROUND(((ROUND(AT113*AG113,2)*1.2)*0.3),6)</f>
        <v>0</v>
      </c>
      <c r="DD113" t="s">
        <v>3</v>
      </c>
      <c r="DE113" t="s">
        <v>3</v>
      </c>
      <c r="DF113">
        <f t="shared" si="75"/>
        <v>0</v>
      </c>
      <c r="DG113">
        <f t="shared" si="74"/>
        <v>7.39</v>
      </c>
      <c r="DH113">
        <f t="shared" si="73"/>
        <v>0</v>
      </c>
      <c r="DI113">
        <f t="shared" si="54"/>
        <v>0</v>
      </c>
      <c r="DJ113">
        <f>DG113</f>
        <v>7.39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ROW(Source!A46)</f>
        <v>46</v>
      </c>
      <c r="B114">
        <v>55944368</v>
      </c>
      <c r="C114">
        <v>55985538</v>
      </c>
      <c r="D114">
        <v>55460310</v>
      </c>
      <c r="E114">
        <v>1</v>
      </c>
      <c r="F114">
        <v>1</v>
      </c>
      <c r="G114">
        <v>1081</v>
      </c>
      <c r="H114">
        <v>3</v>
      </c>
      <c r="I114" t="s">
        <v>795</v>
      </c>
      <c r="J114" t="s">
        <v>796</v>
      </c>
      <c r="K114" t="s">
        <v>797</v>
      </c>
      <c r="L114">
        <v>1346</v>
      </c>
      <c r="N114">
        <v>1009</v>
      </c>
      <c r="O114" t="s">
        <v>794</v>
      </c>
      <c r="P114" t="s">
        <v>794</v>
      </c>
      <c r="Q114">
        <v>1</v>
      </c>
      <c r="W114">
        <v>0</v>
      </c>
      <c r="X114">
        <v>-1097873860</v>
      </c>
      <c r="Y114">
        <f>((AT114*1)*0)</f>
        <v>0</v>
      </c>
      <c r="AA114">
        <v>29.89</v>
      </c>
      <c r="AB114">
        <v>0</v>
      </c>
      <c r="AC114">
        <v>0</v>
      </c>
      <c r="AD114">
        <v>0</v>
      </c>
      <c r="AE114">
        <v>29.89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0.02</v>
      </c>
      <c r="AU114" t="s">
        <v>29</v>
      </c>
      <c r="AV114">
        <v>0</v>
      </c>
      <c r="AW114">
        <v>2</v>
      </c>
      <c r="AX114">
        <v>55985552</v>
      </c>
      <c r="AY114">
        <v>1</v>
      </c>
      <c r="AZ114">
        <v>0</v>
      </c>
      <c r="BA114">
        <v>150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ROUND(Y114*Source!I46,9)</f>
        <v>0</v>
      </c>
      <c r="CY114">
        <f>AA114</f>
        <v>29.89</v>
      </c>
      <c r="CZ114">
        <f>AE114</f>
        <v>29.89</v>
      </c>
      <c r="DA114">
        <f>AI114</f>
        <v>1</v>
      </c>
      <c r="DB114">
        <f>ROUND(((ROUND(AT114*CZ114,2)*1)*0),6)</f>
        <v>0</v>
      </c>
      <c r="DC114">
        <f>ROUND(((ROUND(AT114*AG114,2)*1)*0),6)</f>
        <v>0</v>
      </c>
      <c r="DD114" t="s">
        <v>3</v>
      </c>
      <c r="DE114" t="s">
        <v>3</v>
      </c>
      <c r="DF114">
        <f t="shared" si="75"/>
        <v>0</v>
      </c>
      <c r="DG114">
        <f t="shared" si="74"/>
        <v>0</v>
      </c>
      <c r="DH114">
        <f t="shared" si="73"/>
        <v>0</v>
      </c>
      <c r="DI114">
        <f t="shared" si="54"/>
        <v>0</v>
      </c>
      <c r="DJ114">
        <f>DF114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ROW(Source!A46)</f>
        <v>46</v>
      </c>
      <c r="B115">
        <v>55944368</v>
      </c>
      <c r="C115">
        <v>55985538</v>
      </c>
      <c r="D115">
        <v>55460380</v>
      </c>
      <c r="E115">
        <v>1</v>
      </c>
      <c r="F115">
        <v>1</v>
      </c>
      <c r="G115">
        <v>1081</v>
      </c>
      <c r="H115">
        <v>3</v>
      </c>
      <c r="I115" t="s">
        <v>798</v>
      </c>
      <c r="J115" t="s">
        <v>799</v>
      </c>
      <c r="K115" t="s">
        <v>800</v>
      </c>
      <c r="L115">
        <v>1348</v>
      </c>
      <c r="N115">
        <v>1009</v>
      </c>
      <c r="O115" t="s">
        <v>211</v>
      </c>
      <c r="P115" t="s">
        <v>211</v>
      </c>
      <c r="Q115">
        <v>1000</v>
      </c>
      <c r="W115">
        <v>0</v>
      </c>
      <c r="X115">
        <v>277309194</v>
      </c>
      <c r="Y115">
        <f>((AT115*1)*0)</f>
        <v>0</v>
      </c>
      <c r="AA115">
        <v>8590.86</v>
      </c>
      <c r="AB115">
        <v>0</v>
      </c>
      <c r="AC115">
        <v>0</v>
      </c>
      <c r="AD115">
        <v>0</v>
      </c>
      <c r="AE115">
        <v>8590.86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1E-4</v>
      </c>
      <c r="AU115" t="s">
        <v>29</v>
      </c>
      <c r="AV115">
        <v>0</v>
      </c>
      <c r="AW115">
        <v>2</v>
      </c>
      <c r="AX115">
        <v>55985553</v>
      </c>
      <c r="AY115">
        <v>1</v>
      </c>
      <c r="AZ115">
        <v>0</v>
      </c>
      <c r="BA115">
        <v>151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ROUND(Y115*Source!I46,9)</f>
        <v>0</v>
      </c>
      <c r="CY115">
        <f>AA115</f>
        <v>8590.86</v>
      </c>
      <c r="CZ115">
        <f>AE115</f>
        <v>8590.86</v>
      </c>
      <c r="DA115">
        <f>AI115</f>
        <v>1</v>
      </c>
      <c r="DB115">
        <f>ROUND(((ROUND(AT115*CZ115,2)*1)*0),6)</f>
        <v>0</v>
      </c>
      <c r="DC115">
        <f>ROUND(((ROUND(AT115*AG115,2)*1)*0),6)</f>
        <v>0</v>
      </c>
      <c r="DD115" t="s">
        <v>3</v>
      </c>
      <c r="DE115" t="s">
        <v>3</v>
      </c>
      <c r="DF115">
        <f t="shared" si="75"/>
        <v>0</v>
      </c>
      <c r="DG115">
        <f t="shared" si="74"/>
        <v>0</v>
      </c>
      <c r="DH115">
        <f t="shared" si="73"/>
        <v>0</v>
      </c>
      <c r="DI115">
        <f t="shared" si="54"/>
        <v>0</v>
      </c>
      <c r="DJ115">
        <f>DF115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ROW(Source!A46)</f>
        <v>46</v>
      </c>
      <c r="B116">
        <v>55944368</v>
      </c>
      <c r="C116">
        <v>55985538</v>
      </c>
      <c r="D116">
        <v>55431448</v>
      </c>
      <c r="E116">
        <v>1081</v>
      </c>
      <c r="F116">
        <v>1</v>
      </c>
      <c r="G116">
        <v>1081</v>
      </c>
      <c r="H116">
        <v>3</v>
      </c>
      <c r="I116" t="s">
        <v>886</v>
      </c>
      <c r="J116" t="s">
        <v>3</v>
      </c>
      <c r="K116" t="s">
        <v>887</v>
      </c>
      <c r="L116">
        <v>1354</v>
      </c>
      <c r="N116">
        <v>1010</v>
      </c>
      <c r="O116" t="s">
        <v>320</v>
      </c>
      <c r="P116" t="s">
        <v>320</v>
      </c>
      <c r="Q116">
        <v>1</v>
      </c>
      <c r="W116">
        <v>0</v>
      </c>
      <c r="X116">
        <v>1628597579</v>
      </c>
      <c r="Y116">
        <f>((AT116*1)*0)</f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1</v>
      </c>
      <c r="AU116" t="s">
        <v>29</v>
      </c>
      <c r="AV116">
        <v>0</v>
      </c>
      <c r="AW116">
        <v>2</v>
      </c>
      <c r="AX116">
        <v>55985555</v>
      </c>
      <c r="AY116">
        <v>1</v>
      </c>
      <c r="AZ116">
        <v>0</v>
      </c>
      <c r="BA116">
        <v>153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ROUND(Y116*Source!I46,9)</f>
        <v>0</v>
      </c>
      <c r="CY116">
        <f>AA116</f>
        <v>0</v>
      </c>
      <c r="CZ116">
        <f>AE116</f>
        <v>0</v>
      </c>
      <c r="DA116">
        <f>AI116</f>
        <v>1</v>
      </c>
      <c r="DB116">
        <f>ROUND(((ROUND(AT116*CZ116,2)*1)*0),6)</f>
        <v>0</v>
      </c>
      <c r="DC116">
        <f>ROUND(((ROUND(AT116*AG116,2)*1)*0),6)</f>
        <v>0</v>
      </c>
      <c r="DD116" t="s">
        <v>3</v>
      </c>
      <c r="DE116" t="s">
        <v>3</v>
      </c>
      <c r="DF116">
        <f t="shared" si="75"/>
        <v>0</v>
      </c>
      <c r="DG116">
        <f t="shared" si="74"/>
        <v>0</v>
      </c>
      <c r="DH116">
        <f t="shared" si="73"/>
        <v>0</v>
      </c>
      <c r="DI116">
        <f t="shared" si="54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ROW(Source!A47)</f>
        <v>47</v>
      </c>
      <c r="B117">
        <v>55944370</v>
      </c>
      <c r="C117">
        <v>55985538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759</v>
      </c>
      <c r="J117" t="s">
        <v>3</v>
      </c>
      <c r="K117" t="s">
        <v>760</v>
      </c>
      <c r="L117">
        <v>1191</v>
      </c>
      <c r="N117">
        <v>1013</v>
      </c>
      <c r="O117" t="s">
        <v>761</v>
      </c>
      <c r="P117" t="s">
        <v>761</v>
      </c>
      <c r="Q117">
        <v>1</v>
      </c>
      <c r="W117">
        <v>0</v>
      </c>
      <c r="X117">
        <v>476480486</v>
      </c>
      <c r="Y117">
        <f>((AT117*1.2)*0.3)</f>
        <v>0.74159999999999993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5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2.06</v>
      </c>
      <c r="AU117" t="s">
        <v>30</v>
      </c>
      <c r="AV117">
        <v>1</v>
      </c>
      <c r="AW117">
        <v>2</v>
      </c>
      <c r="AX117">
        <v>55985547</v>
      </c>
      <c r="AY117">
        <v>1</v>
      </c>
      <c r="AZ117">
        <v>0</v>
      </c>
      <c r="BA117">
        <v>154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ROUND(AT117*Source!I47*AH117*AL117,2)</f>
        <v>0</v>
      </c>
      <c r="CV117">
        <f>ROUND(Y117*Source!I47,9)</f>
        <v>69.710400000000007</v>
      </c>
      <c r="CW117">
        <v>0</v>
      </c>
      <c r="CX117">
        <f>ROUND(Y117*Source!I47,9)</f>
        <v>69.710400000000007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ROUND(((ROUND(AT117*CZ117,2)*1.2)*0.3),6)</f>
        <v>0</v>
      </c>
      <c r="DC117">
        <f>ROUND(((ROUND(AT117*AG117,2)*1.2)*0.3),6)</f>
        <v>0</v>
      </c>
      <c r="DD117" t="s">
        <v>3</v>
      </c>
      <c r="DE117" t="s">
        <v>3</v>
      </c>
      <c r="DF117">
        <f t="shared" si="75"/>
        <v>0</v>
      </c>
      <c r="DG117">
        <f t="shared" si="74"/>
        <v>0</v>
      </c>
      <c r="DH117">
        <f t="shared" si="73"/>
        <v>0</v>
      </c>
      <c r="DI117">
        <f t="shared" si="54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ROW(Source!A47)</f>
        <v>47</v>
      </c>
      <c r="B118">
        <v>55944370</v>
      </c>
      <c r="C118">
        <v>55985538</v>
      </c>
      <c r="D118">
        <v>55489803</v>
      </c>
      <c r="E118">
        <v>1</v>
      </c>
      <c r="F118">
        <v>1</v>
      </c>
      <c r="G118">
        <v>1081</v>
      </c>
      <c r="H118">
        <v>2</v>
      </c>
      <c r="I118" t="s">
        <v>880</v>
      </c>
      <c r="J118" t="s">
        <v>881</v>
      </c>
      <c r="K118" t="s">
        <v>882</v>
      </c>
      <c r="L118">
        <v>1368</v>
      </c>
      <c r="N118">
        <v>1011</v>
      </c>
      <c r="O118" t="s">
        <v>765</v>
      </c>
      <c r="P118" t="s">
        <v>765</v>
      </c>
      <c r="Q118">
        <v>1</v>
      </c>
      <c r="W118">
        <v>0</v>
      </c>
      <c r="X118">
        <v>1752775000</v>
      </c>
      <c r="Y118">
        <f>((AT118*1.2)*0.3)</f>
        <v>6.8399999999999989E-2</v>
      </c>
      <c r="AA118">
        <v>0</v>
      </c>
      <c r="AB118">
        <v>1107.0899999999999</v>
      </c>
      <c r="AC118">
        <v>744.56</v>
      </c>
      <c r="AD118">
        <v>0</v>
      </c>
      <c r="AE118">
        <v>0</v>
      </c>
      <c r="AF118">
        <v>41.45</v>
      </c>
      <c r="AG118">
        <v>12.62</v>
      </c>
      <c r="AH118">
        <v>0</v>
      </c>
      <c r="AI118">
        <v>1</v>
      </c>
      <c r="AJ118">
        <v>25.51</v>
      </c>
      <c r="AK118">
        <v>56.35</v>
      </c>
      <c r="AL118">
        <v>1</v>
      </c>
      <c r="AM118">
        <v>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0.19</v>
      </c>
      <c r="AU118" t="s">
        <v>30</v>
      </c>
      <c r="AV118">
        <v>0</v>
      </c>
      <c r="AW118">
        <v>2</v>
      </c>
      <c r="AX118">
        <v>55985548</v>
      </c>
      <c r="AY118">
        <v>1</v>
      </c>
      <c r="AZ118">
        <v>0</v>
      </c>
      <c r="BA118">
        <v>155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ROUND(Y118*Source!I47*DO118,9)</f>
        <v>81.141552000000004</v>
      </c>
      <c r="CX118">
        <f>ROUND(Y118*Source!I47,9)</f>
        <v>6.4295999999999998</v>
      </c>
      <c r="CY118">
        <f>AB118</f>
        <v>1107.0899999999999</v>
      </c>
      <c r="CZ118">
        <f>AF118</f>
        <v>41.45</v>
      </c>
      <c r="DA118">
        <f>AJ118</f>
        <v>25.51</v>
      </c>
      <c r="DB118">
        <f>ROUND(((ROUND(AT118*CZ118,2)*1.2)*0.3),6)</f>
        <v>2.8368000000000002</v>
      </c>
      <c r="DC118">
        <f>ROUND(((ROUND(AT118*AG118,2)*1.2)*0.3),6)</f>
        <v>0.86399999999999999</v>
      </c>
      <c r="DD118" t="s">
        <v>3</v>
      </c>
      <c r="DE118" t="s">
        <v>3</v>
      </c>
      <c r="DF118">
        <f t="shared" si="75"/>
        <v>0</v>
      </c>
      <c r="DG118">
        <f>ROUND(ROUND(AF118*AJ118,2)*CX118,2)</f>
        <v>6798.59</v>
      </c>
      <c r="DH118">
        <f>ROUND(ROUND(AG118*AK118,2)*CX118,2)</f>
        <v>4572.3500000000004</v>
      </c>
      <c r="DI118">
        <f t="shared" si="54"/>
        <v>0</v>
      </c>
      <c r="DJ118">
        <f>DG118</f>
        <v>6798.59</v>
      </c>
      <c r="DK118">
        <v>0</v>
      </c>
      <c r="DL118" t="s">
        <v>769</v>
      </c>
      <c r="DM118">
        <v>0</v>
      </c>
      <c r="DN118" t="s">
        <v>761</v>
      </c>
      <c r="DO118">
        <v>12.62</v>
      </c>
    </row>
    <row r="119" spans="1:119" x14ac:dyDescent="0.25">
      <c r="A119">
        <f>ROW(Source!A47)</f>
        <v>47</v>
      </c>
      <c r="B119">
        <v>55944370</v>
      </c>
      <c r="C119">
        <v>55985538</v>
      </c>
      <c r="D119">
        <v>55489910</v>
      </c>
      <c r="E119">
        <v>1</v>
      </c>
      <c r="F119">
        <v>1</v>
      </c>
      <c r="G119">
        <v>1081</v>
      </c>
      <c r="H119">
        <v>2</v>
      </c>
      <c r="I119" t="s">
        <v>762</v>
      </c>
      <c r="J119" t="s">
        <v>763</v>
      </c>
      <c r="K119" t="s">
        <v>764</v>
      </c>
      <c r="L119">
        <v>1368</v>
      </c>
      <c r="N119">
        <v>1011</v>
      </c>
      <c r="O119" t="s">
        <v>765</v>
      </c>
      <c r="P119" t="s">
        <v>765</v>
      </c>
      <c r="Q119">
        <v>1</v>
      </c>
      <c r="W119">
        <v>0</v>
      </c>
      <c r="X119">
        <v>1498588441</v>
      </c>
      <c r="Y119">
        <f>((AT119*1.2)*0.3)</f>
        <v>0.21959999999999999</v>
      </c>
      <c r="AA119">
        <v>0</v>
      </c>
      <c r="AB119">
        <v>100.2</v>
      </c>
      <c r="AC119">
        <v>0</v>
      </c>
      <c r="AD119">
        <v>0</v>
      </c>
      <c r="AE119">
        <v>0</v>
      </c>
      <c r="AF119">
        <v>7.11</v>
      </c>
      <c r="AG119">
        <v>0</v>
      </c>
      <c r="AH119">
        <v>0</v>
      </c>
      <c r="AI119">
        <v>1</v>
      </c>
      <c r="AJ119">
        <v>13.46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0.61</v>
      </c>
      <c r="AU119" t="s">
        <v>30</v>
      </c>
      <c r="AV119">
        <v>0</v>
      </c>
      <c r="AW119">
        <v>2</v>
      </c>
      <c r="AX119">
        <v>55985549</v>
      </c>
      <c r="AY119">
        <v>1</v>
      </c>
      <c r="AZ119">
        <v>0</v>
      </c>
      <c r="BA119">
        <v>156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ROUND(Y119*Source!I47*DO119,9)</f>
        <v>0</v>
      </c>
      <c r="CX119">
        <f>ROUND(Y119*Source!I47,9)</f>
        <v>20.642399999999999</v>
      </c>
      <c r="CY119">
        <f>AB119</f>
        <v>100.2</v>
      </c>
      <c r="CZ119">
        <f>AF119</f>
        <v>7.11</v>
      </c>
      <c r="DA119">
        <f>AJ119</f>
        <v>13.46</v>
      </c>
      <c r="DB119">
        <f>ROUND(((ROUND(AT119*CZ119,2)*1.2)*0.3),6)</f>
        <v>1.5624</v>
      </c>
      <c r="DC119">
        <f>ROUND(((ROUND(AT119*AG119,2)*1.2)*0.3),6)</f>
        <v>0</v>
      </c>
      <c r="DD119" t="s">
        <v>3</v>
      </c>
      <c r="DE119" t="s">
        <v>3</v>
      </c>
      <c r="DF119">
        <f t="shared" si="75"/>
        <v>0</v>
      </c>
      <c r="DG119">
        <f>ROUND(ROUND(AF119*AJ119,2)*CX119,2)</f>
        <v>1975.48</v>
      </c>
      <c r="DH119">
        <f>ROUND(ROUND(AG119,2)*CX119,2)</f>
        <v>0</v>
      </c>
      <c r="DI119">
        <f t="shared" si="54"/>
        <v>0</v>
      </c>
      <c r="DJ119">
        <f>DG119</f>
        <v>1975.48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ROW(Source!A47)</f>
        <v>47</v>
      </c>
      <c r="B120">
        <v>55944370</v>
      </c>
      <c r="C120">
        <v>55985538</v>
      </c>
      <c r="D120">
        <v>55490209</v>
      </c>
      <c r="E120">
        <v>1</v>
      </c>
      <c r="F120">
        <v>1</v>
      </c>
      <c r="G120">
        <v>1081</v>
      </c>
      <c r="H120">
        <v>2</v>
      </c>
      <c r="I120" t="s">
        <v>766</v>
      </c>
      <c r="J120" t="s">
        <v>767</v>
      </c>
      <c r="K120" t="s">
        <v>768</v>
      </c>
      <c r="L120">
        <v>1368</v>
      </c>
      <c r="N120">
        <v>1011</v>
      </c>
      <c r="O120" t="s">
        <v>765</v>
      </c>
      <c r="P120" t="s">
        <v>765</v>
      </c>
      <c r="Q120">
        <v>1</v>
      </c>
      <c r="W120">
        <v>0</v>
      </c>
      <c r="X120">
        <v>874612079</v>
      </c>
      <c r="Y120">
        <f>((AT120*1.2)*0.3)</f>
        <v>2.1599999999999998E-2</v>
      </c>
      <c r="AA120">
        <v>0</v>
      </c>
      <c r="AB120">
        <v>1485.19</v>
      </c>
      <c r="AC120">
        <v>744.56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17.07</v>
      </c>
      <c r="AK120">
        <v>56.35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0.06</v>
      </c>
      <c r="AU120" t="s">
        <v>30</v>
      </c>
      <c r="AV120">
        <v>0</v>
      </c>
      <c r="AW120">
        <v>2</v>
      </c>
      <c r="AX120">
        <v>55985550</v>
      </c>
      <c r="AY120">
        <v>1</v>
      </c>
      <c r="AZ120">
        <v>0</v>
      </c>
      <c r="BA120">
        <v>157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ROUND(Y120*Source!I47*DO120,9)</f>
        <v>25.623647999999999</v>
      </c>
      <c r="CX120">
        <f>ROUND(Y120*Source!I47,9)</f>
        <v>2.0304000000000002</v>
      </c>
      <c r="CY120">
        <f>AB120</f>
        <v>1485.19</v>
      </c>
      <c r="CZ120">
        <f>AF120</f>
        <v>83.1</v>
      </c>
      <c r="DA120">
        <f>AJ120</f>
        <v>17.07</v>
      </c>
      <c r="DB120">
        <f>ROUND(((ROUND(AT120*CZ120,2)*1.2)*0.3),6)</f>
        <v>1.7964</v>
      </c>
      <c r="DC120">
        <f>ROUND(((ROUND(AT120*AG120,2)*1.2)*0.3),6)</f>
        <v>0.27360000000000001</v>
      </c>
      <c r="DD120" t="s">
        <v>3</v>
      </c>
      <c r="DE120" t="s">
        <v>3</v>
      </c>
      <c r="DF120">
        <f t="shared" si="75"/>
        <v>0</v>
      </c>
      <c r="DG120">
        <f>ROUND(ROUND(AF120*AJ120,2)*CX120,2)</f>
        <v>2880.16</v>
      </c>
      <c r="DH120">
        <f>ROUND(ROUND(AG120*AK120,2)*CX120,2)</f>
        <v>1443.9</v>
      </c>
      <c r="DI120">
        <f t="shared" si="54"/>
        <v>0</v>
      </c>
      <c r="DJ120">
        <f>DG120</f>
        <v>2880.16</v>
      </c>
      <c r="DK120">
        <v>0</v>
      </c>
      <c r="DL120" t="s">
        <v>769</v>
      </c>
      <c r="DM120">
        <v>0</v>
      </c>
      <c r="DN120" t="s">
        <v>761</v>
      </c>
      <c r="DO120">
        <v>12.62</v>
      </c>
    </row>
    <row r="121" spans="1:119" x14ac:dyDescent="0.25">
      <c r="A121">
        <f>ROW(Source!A47)</f>
        <v>47</v>
      </c>
      <c r="B121">
        <v>55944370</v>
      </c>
      <c r="C121">
        <v>55985538</v>
      </c>
      <c r="D121">
        <v>55490260</v>
      </c>
      <c r="E121">
        <v>1</v>
      </c>
      <c r="F121">
        <v>1</v>
      </c>
      <c r="G121">
        <v>1081</v>
      </c>
      <c r="H121">
        <v>2</v>
      </c>
      <c r="I121" t="s">
        <v>883</v>
      </c>
      <c r="J121" t="s">
        <v>884</v>
      </c>
      <c r="K121" t="s">
        <v>885</v>
      </c>
      <c r="L121">
        <v>1368</v>
      </c>
      <c r="N121">
        <v>1011</v>
      </c>
      <c r="O121" t="s">
        <v>765</v>
      </c>
      <c r="P121" t="s">
        <v>765</v>
      </c>
      <c r="Q121">
        <v>1</v>
      </c>
      <c r="W121">
        <v>0</v>
      </c>
      <c r="X121">
        <v>803042515</v>
      </c>
      <c r="Y121">
        <f>((AT121*1.2)*0.3)</f>
        <v>6.8399999999999989E-2</v>
      </c>
      <c r="AA121">
        <v>0</v>
      </c>
      <c r="AB121">
        <v>11.26</v>
      </c>
      <c r="AC121">
        <v>0</v>
      </c>
      <c r="AD121">
        <v>0</v>
      </c>
      <c r="AE121">
        <v>0</v>
      </c>
      <c r="AF121">
        <v>1.1499999999999999</v>
      </c>
      <c r="AG121">
        <v>0</v>
      </c>
      <c r="AH121">
        <v>0</v>
      </c>
      <c r="AI121">
        <v>1</v>
      </c>
      <c r="AJ121">
        <v>9.35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0.19</v>
      </c>
      <c r="AU121" t="s">
        <v>30</v>
      </c>
      <c r="AV121">
        <v>0</v>
      </c>
      <c r="AW121">
        <v>2</v>
      </c>
      <c r="AX121">
        <v>55985551</v>
      </c>
      <c r="AY121">
        <v>1</v>
      </c>
      <c r="AZ121">
        <v>0</v>
      </c>
      <c r="BA121">
        <v>158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ROUND(Y121*Source!I47*DO121,9)</f>
        <v>0</v>
      </c>
      <c r="CX121">
        <f>ROUND(Y121*Source!I47,9)</f>
        <v>6.4295999999999998</v>
      </c>
      <c r="CY121">
        <f>AB121</f>
        <v>11.26</v>
      </c>
      <c r="CZ121">
        <f>AF121</f>
        <v>1.1499999999999999</v>
      </c>
      <c r="DA121">
        <f>AJ121</f>
        <v>9.35</v>
      </c>
      <c r="DB121">
        <f>ROUND(((ROUND(AT121*CZ121,2)*1.2)*0.3),6)</f>
        <v>7.9200000000000007E-2</v>
      </c>
      <c r="DC121">
        <f>ROUND(((ROUND(AT121*AG121,2)*1.2)*0.3),6)</f>
        <v>0</v>
      </c>
      <c r="DD121" t="s">
        <v>3</v>
      </c>
      <c r="DE121" t="s">
        <v>3</v>
      </c>
      <c r="DF121">
        <f t="shared" si="75"/>
        <v>0</v>
      </c>
      <c r="DG121">
        <f>ROUND(ROUND(AF121*AJ121,2)*CX121,2)</f>
        <v>69.12</v>
      </c>
      <c r="DH121">
        <f t="shared" ref="DH121:DH168" si="76">ROUND(ROUND(AG121,2)*CX121,2)</f>
        <v>0</v>
      </c>
      <c r="DI121">
        <f t="shared" si="54"/>
        <v>0</v>
      </c>
      <c r="DJ121">
        <f>DG121</f>
        <v>69.12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ROW(Source!A47)</f>
        <v>47</v>
      </c>
      <c r="B122">
        <v>55944370</v>
      </c>
      <c r="C122">
        <v>55985538</v>
      </c>
      <c r="D122">
        <v>55460310</v>
      </c>
      <c r="E122">
        <v>1</v>
      </c>
      <c r="F122">
        <v>1</v>
      </c>
      <c r="G122">
        <v>1081</v>
      </c>
      <c r="H122">
        <v>3</v>
      </c>
      <c r="I122" t="s">
        <v>795</v>
      </c>
      <c r="J122" t="s">
        <v>796</v>
      </c>
      <c r="K122" t="s">
        <v>797</v>
      </c>
      <c r="L122">
        <v>1346</v>
      </c>
      <c r="N122">
        <v>1009</v>
      </c>
      <c r="O122" t="s">
        <v>794</v>
      </c>
      <c r="P122" t="s">
        <v>794</v>
      </c>
      <c r="Q122">
        <v>1</v>
      </c>
      <c r="W122">
        <v>0</v>
      </c>
      <c r="X122">
        <v>-1097873860</v>
      </c>
      <c r="Y122">
        <f>((AT122*1)*0)</f>
        <v>0</v>
      </c>
      <c r="AA122">
        <v>101.03</v>
      </c>
      <c r="AB122">
        <v>0</v>
      </c>
      <c r="AC122">
        <v>0</v>
      </c>
      <c r="AD122">
        <v>0</v>
      </c>
      <c r="AE122">
        <v>29.89</v>
      </c>
      <c r="AF122">
        <v>0</v>
      </c>
      <c r="AG122">
        <v>0</v>
      </c>
      <c r="AH122">
        <v>0</v>
      </c>
      <c r="AI122">
        <v>3.38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0.02</v>
      </c>
      <c r="AU122" t="s">
        <v>29</v>
      </c>
      <c r="AV122">
        <v>0</v>
      </c>
      <c r="AW122">
        <v>2</v>
      </c>
      <c r="AX122">
        <v>55985552</v>
      </c>
      <c r="AY122">
        <v>1</v>
      </c>
      <c r="AZ122">
        <v>0</v>
      </c>
      <c r="BA122">
        <v>159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ROUND(Y122*Source!I47,9)</f>
        <v>0</v>
      </c>
      <c r="CY122">
        <f>AA122</f>
        <v>101.03</v>
      </c>
      <c r="CZ122">
        <f>AE122</f>
        <v>29.89</v>
      </c>
      <c r="DA122">
        <f>AI122</f>
        <v>3.38</v>
      </c>
      <c r="DB122">
        <f>ROUND(((ROUND(AT122*CZ122,2)*1)*0),6)</f>
        <v>0</v>
      </c>
      <c r="DC122">
        <f>ROUND(((ROUND(AT122*AG122,2)*1)*0),6)</f>
        <v>0</v>
      </c>
      <c r="DD122" t="s">
        <v>3</v>
      </c>
      <c r="DE122" t="s">
        <v>3</v>
      </c>
      <c r="DF122">
        <f>ROUND(ROUND(AE122*AI122,2)*CX122,2)</f>
        <v>0</v>
      </c>
      <c r="DG122">
        <f t="shared" ref="DG122:DG147" si="77">ROUND(ROUND(AF122,2)*CX122,2)</f>
        <v>0</v>
      </c>
      <c r="DH122">
        <f t="shared" si="76"/>
        <v>0</v>
      </c>
      <c r="DI122">
        <f t="shared" si="54"/>
        <v>0</v>
      </c>
      <c r="DJ122">
        <f>DF122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ROW(Source!A47)</f>
        <v>47</v>
      </c>
      <c r="B123">
        <v>55944370</v>
      </c>
      <c r="C123">
        <v>55985538</v>
      </c>
      <c r="D123">
        <v>55460380</v>
      </c>
      <c r="E123">
        <v>1</v>
      </c>
      <c r="F123">
        <v>1</v>
      </c>
      <c r="G123">
        <v>1081</v>
      </c>
      <c r="H123">
        <v>3</v>
      </c>
      <c r="I123" t="s">
        <v>798</v>
      </c>
      <c r="J123" t="s">
        <v>799</v>
      </c>
      <c r="K123" t="s">
        <v>800</v>
      </c>
      <c r="L123">
        <v>1348</v>
      </c>
      <c r="N123">
        <v>1009</v>
      </c>
      <c r="O123" t="s">
        <v>211</v>
      </c>
      <c r="P123" t="s">
        <v>211</v>
      </c>
      <c r="Q123">
        <v>1000</v>
      </c>
      <c r="W123">
        <v>0</v>
      </c>
      <c r="X123">
        <v>277309194</v>
      </c>
      <c r="Y123">
        <f>((AT123*1)*0)</f>
        <v>0</v>
      </c>
      <c r="AA123">
        <v>141233.74</v>
      </c>
      <c r="AB123">
        <v>0</v>
      </c>
      <c r="AC123">
        <v>0</v>
      </c>
      <c r="AD123">
        <v>0</v>
      </c>
      <c r="AE123">
        <v>8590.86</v>
      </c>
      <c r="AF123">
        <v>0</v>
      </c>
      <c r="AG123">
        <v>0</v>
      </c>
      <c r="AH123">
        <v>0</v>
      </c>
      <c r="AI123">
        <v>16.440000000000001</v>
      </c>
      <c r="AJ123">
        <v>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1E-4</v>
      </c>
      <c r="AU123" t="s">
        <v>29</v>
      </c>
      <c r="AV123">
        <v>0</v>
      </c>
      <c r="AW123">
        <v>2</v>
      </c>
      <c r="AX123">
        <v>55985553</v>
      </c>
      <c r="AY123">
        <v>1</v>
      </c>
      <c r="AZ123">
        <v>0</v>
      </c>
      <c r="BA123">
        <v>160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ROUND(Y123*Source!I47,9)</f>
        <v>0</v>
      </c>
      <c r="CY123">
        <f>AA123</f>
        <v>141233.74</v>
      </c>
      <c r="CZ123">
        <f>AE123</f>
        <v>8590.86</v>
      </c>
      <c r="DA123">
        <f>AI123</f>
        <v>16.440000000000001</v>
      </c>
      <c r="DB123">
        <f>ROUND(((ROUND(AT123*CZ123,2)*1)*0),6)</f>
        <v>0</v>
      </c>
      <c r="DC123">
        <f>ROUND(((ROUND(AT123*AG123,2)*1)*0),6)</f>
        <v>0</v>
      </c>
      <c r="DD123" t="s">
        <v>3</v>
      </c>
      <c r="DE123" t="s">
        <v>3</v>
      </c>
      <c r="DF123">
        <f>ROUND(ROUND(AE123*AI123,2)*CX123,2)</f>
        <v>0</v>
      </c>
      <c r="DG123">
        <f t="shared" si="77"/>
        <v>0</v>
      </c>
      <c r="DH123">
        <f t="shared" si="76"/>
        <v>0</v>
      </c>
      <c r="DI123">
        <f t="shared" si="54"/>
        <v>0</v>
      </c>
      <c r="DJ123">
        <f>DF123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ROW(Source!A47)</f>
        <v>47</v>
      </c>
      <c r="B124">
        <v>55944370</v>
      </c>
      <c r="C124">
        <v>55985538</v>
      </c>
      <c r="D124">
        <v>55431448</v>
      </c>
      <c r="E124">
        <v>1081</v>
      </c>
      <c r="F124">
        <v>1</v>
      </c>
      <c r="G124">
        <v>1081</v>
      </c>
      <c r="H124">
        <v>3</v>
      </c>
      <c r="I124" t="s">
        <v>886</v>
      </c>
      <c r="J124" t="s">
        <v>3</v>
      </c>
      <c r="K124" t="s">
        <v>887</v>
      </c>
      <c r="L124">
        <v>1354</v>
      </c>
      <c r="N124">
        <v>1010</v>
      </c>
      <c r="O124" t="s">
        <v>320</v>
      </c>
      <c r="P124" t="s">
        <v>320</v>
      </c>
      <c r="Q124">
        <v>1</v>
      </c>
      <c r="W124">
        <v>0</v>
      </c>
      <c r="X124">
        <v>1628597579</v>
      </c>
      <c r="Y124">
        <f>((AT124*1)*0)</f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9.84</v>
      </c>
      <c r="AJ124">
        <v>1</v>
      </c>
      <c r="AK124">
        <v>1</v>
      </c>
      <c r="AL124">
        <v>1</v>
      </c>
      <c r="AM124">
        <v>5</v>
      </c>
      <c r="AN124">
        <v>0</v>
      </c>
      <c r="AO124">
        <v>0</v>
      </c>
      <c r="AP124">
        <v>1</v>
      </c>
      <c r="AQ124">
        <v>0</v>
      </c>
      <c r="AR124">
        <v>0</v>
      </c>
      <c r="AS124" t="s">
        <v>3</v>
      </c>
      <c r="AT124">
        <v>1</v>
      </c>
      <c r="AU124" t="s">
        <v>29</v>
      </c>
      <c r="AV124">
        <v>0</v>
      </c>
      <c r="AW124">
        <v>2</v>
      </c>
      <c r="AX124">
        <v>55985555</v>
      </c>
      <c r="AY124">
        <v>1</v>
      </c>
      <c r="AZ124">
        <v>0</v>
      </c>
      <c r="BA124">
        <v>162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ROUND(Y124*Source!I47,9)</f>
        <v>0</v>
      </c>
      <c r="CY124">
        <f>AA124</f>
        <v>0</v>
      </c>
      <c r="CZ124">
        <f>AE124</f>
        <v>0</v>
      </c>
      <c r="DA124">
        <f>AI124</f>
        <v>9.84</v>
      </c>
      <c r="DB124">
        <f>ROUND(((ROUND(AT124*CZ124,2)*1)*0),6)</f>
        <v>0</v>
      </c>
      <c r="DC124">
        <f>ROUND(((ROUND(AT124*AG124,2)*1)*0),6)</f>
        <v>0</v>
      </c>
      <c r="DD124" t="s">
        <v>3</v>
      </c>
      <c r="DE124" t="s">
        <v>3</v>
      </c>
      <c r="DF124">
        <f>ROUND(ROUND(AE124*AI124,2)*CX124,2)</f>
        <v>0</v>
      </c>
      <c r="DG124">
        <f t="shared" si="77"/>
        <v>0</v>
      </c>
      <c r="DH124">
        <f t="shared" si="76"/>
        <v>0</v>
      </c>
      <c r="DI124">
        <f t="shared" si="54"/>
        <v>0</v>
      </c>
      <c r="DJ124">
        <f>DF124</f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ROW(Source!A48)</f>
        <v>48</v>
      </c>
      <c r="B125">
        <v>55944368</v>
      </c>
      <c r="C125">
        <v>55985556</v>
      </c>
      <c r="D125">
        <v>55424304</v>
      </c>
      <c r="E125">
        <v>1081</v>
      </c>
      <c r="F125">
        <v>1</v>
      </c>
      <c r="G125">
        <v>1081</v>
      </c>
      <c r="H125">
        <v>1</v>
      </c>
      <c r="I125" t="s">
        <v>759</v>
      </c>
      <c r="J125" t="s">
        <v>3</v>
      </c>
      <c r="K125" t="s">
        <v>760</v>
      </c>
      <c r="L125">
        <v>1191</v>
      </c>
      <c r="N125">
        <v>1013</v>
      </c>
      <c r="O125" t="s">
        <v>761</v>
      </c>
      <c r="P125" t="s">
        <v>761</v>
      </c>
      <c r="Q125">
        <v>1</v>
      </c>
      <c r="W125">
        <v>0</v>
      </c>
      <c r="X125">
        <v>476480486</v>
      </c>
      <c r="Y125">
        <f>((AT125*1.2)*0.3)</f>
        <v>1.944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5.4</v>
      </c>
      <c r="AU125" t="s">
        <v>30</v>
      </c>
      <c r="AV125">
        <v>1</v>
      </c>
      <c r="AW125">
        <v>2</v>
      </c>
      <c r="AX125">
        <v>55985558</v>
      </c>
      <c r="AY125">
        <v>1</v>
      </c>
      <c r="AZ125">
        <v>0</v>
      </c>
      <c r="BA125">
        <v>163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ROUND(AT125*Source!I48*AH125*AL125,2)</f>
        <v>0</v>
      </c>
      <c r="CV125">
        <f>ROUND(Y125*Source!I48,9)</f>
        <v>23.327999999999999</v>
      </c>
      <c r="CW125">
        <v>0</v>
      </c>
      <c r="CX125">
        <f>ROUND(Y125*Source!I48,9)</f>
        <v>23.327999999999999</v>
      </c>
      <c r="CY125">
        <f>AD125</f>
        <v>0</v>
      </c>
      <c r="CZ125">
        <f>AH125</f>
        <v>0</v>
      </c>
      <c r="DA125">
        <f>AL125</f>
        <v>1</v>
      </c>
      <c r="DB125">
        <f>ROUND(((ROUND(AT125*CZ125,2)*1.2)*0.3),6)</f>
        <v>0</v>
      </c>
      <c r="DC125">
        <f>ROUND(((ROUND(AT125*AG125,2)*1.2)*0.3),6)</f>
        <v>0</v>
      </c>
      <c r="DD125" t="s">
        <v>3</v>
      </c>
      <c r="DE125" t="s">
        <v>3</v>
      </c>
      <c r="DF125">
        <f t="shared" ref="DF125:DF131" si="78">ROUND(ROUND(AE125,2)*CX125,2)</f>
        <v>0</v>
      </c>
      <c r="DG125">
        <f t="shared" si="77"/>
        <v>0</v>
      </c>
      <c r="DH125">
        <f t="shared" si="76"/>
        <v>0</v>
      </c>
      <c r="DI125">
        <f t="shared" si="54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ROW(Source!A49)</f>
        <v>49</v>
      </c>
      <c r="B126">
        <v>55944370</v>
      </c>
      <c r="C126">
        <v>55985556</v>
      </c>
      <c r="D126">
        <v>55424304</v>
      </c>
      <c r="E126">
        <v>1081</v>
      </c>
      <c r="F126">
        <v>1</v>
      </c>
      <c r="G126">
        <v>1081</v>
      </c>
      <c r="H126">
        <v>1</v>
      </c>
      <c r="I126" t="s">
        <v>759</v>
      </c>
      <c r="J126" t="s">
        <v>3</v>
      </c>
      <c r="K126" t="s">
        <v>760</v>
      </c>
      <c r="L126">
        <v>1191</v>
      </c>
      <c r="N126">
        <v>1013</v>
      </c>
      <c r="O126" t="s">
        <v>761</v>
      </c>
      <c r="P126" t="s">
        <v>761</v>
      </c>
      <c r="Q126">
        <v>1</v>
      </c>
      <c r="W126">
        <v>0</v>
      </c>
      <c r="X126">
        <v>476480486</v>
      </c>
      <c r="Y126">
        <f>((AT126*1.2)*0.3)</f>
        <v>1.944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5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5.4</v>
      </c>
      <c r="AU126" t="s">
        <v>30</v>
      </c>
      <c r="AV126">
        <v>1</v>
      </c>
      <c r="AW126">
        <v>2</v>
      </c>
      <c r="AX126">
        <v>55985558</v>
      </c>
      <c r="AY126">
        <v>1</v>
      </c>
      <c r="AZ126">
        <v>0</v>
      </c>
      <c r="BA126">
        <v>164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U126">
        <f>ROUND(AT126*Source!I49*AH126*AL126,2)</f>
        <v>0</v>
      </c>
      <c r="CV126">
        <f>ROUND(Y126*Source!I49,9)</f>
        <v>23.327999999999999</v>
      </c>
      <c r="CW126">
        <v>0</v>
      </c>
      <c r="CX126">
        <f>ROUND(Y126*Source!I49,9)</f>
        <v>23.327999999999999</v>
      </c>
      <c r="CY126">
        <f>AD126</f>
        <v>0</v>
      </c>
      <c r="CZ126">
        <f>AH126</f>
        <v>0</v>
      </c>
      <c r="DA126">
        <f>AL126</f>
        <v>1</v>
      </c>
      <c r="DB126">
        <f>ROUND(((ROUND(AT126*CZ126,2)*1.2)*0.3),6)</f>
        <v>0</v>
      </c>
      <c r="DC126">
        <f>ROUND(((ROUND(AT126*AG126,2)*1.2)*0.3),6)</f>
        <v>0</v>
      </c>
      <c r="DD126" t="s">
        <v>3</v>
      </c>
      <c r="DE126" t="s">
        <v>3</v>
      </c>
      <c r="DF126">
        <f t="shared" si="78"/>
        <v>0</v>
      </c>
      <c r="DG126">
        <f t="shared" si="77"/>
        <v>0</v>
      </c>
      <c r="DH126">
        <f t="shared" si="76"/>
        <v>0</v>
      </c>
      <c r="DI126">
        <f t="shared" si="54"/>
        <v>0</v>
      </c>
      <c r="DJ126">
        <f>DI126</f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ROW(Source!A50)</f>
        <v>50</v>
      </c>
      <c r="B127">
        <v>55944368</v>
      </c>
      <c r="C127">
        <v>55985559</v>
      </c>
      <c r="D127">
        <v>55424304</v>
      </c>
      <c r="E127">
        <v>1081</v>
      </c>
      <c r="F127">
        <v>1</v>
      </c>
      <c r="G127">
        <v>1081</v>
      </c>
      <c r="H127">
        <v>1</v>
      </c>
      <c r="I127" t="s">
        <v>759</v>
      </c>
      <c r="J127" t="s">
        <v>3</v>
      </c>
      <c r="K127" t="s">
        <v>760</v>
      </c>
      <c r="L127">
        <v>1191</v>
      </c>
      <c r="N127">
        <v>1013</v>
      </c>
      <c r="O127" t="s">
        <v>761</v>
      </c>
      <c r="P127" t="s">
        <v>761</v>
      </c>
      <c r="Q127">
        <v>1</v>
      </c>
      <c r="W127">
        <v>0</v>
      </c>
      <c r="X127">
        <v>476480486</v>
      </c>
      <c r="Y127">
        <f>(AT127*1.2)</f>
        <v>7.008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5.84</v>
      </c>
      <c r="AU127" t="s">
        <v>83</v>
      </c>
      <c r="AV127">
        <v>1</v>
      </c>
      <c r="AW127">
        <v>2</v>
      </c>
      <c r="AX127">
        <v>55985561</v>
      </c>
      <c r="AY127">
        <v>1</v>
      </c>
      <c r="AZ127">
        <v>0</v>
      </c>
      <c r="BA127">
        <v>165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ROUND(AT127*Source!I50*AH127*AL127,2)</f>
        <v>0</v>
      </c>
      <c r="CV127">
        <f>ROUND(Y127*Source!I50,9)</f>
        <v>0.14016000000000001</v>
      </c>
      <c r="CW127">
        <v>0</v>
      </c>
      <c r="CX127">
        <f>ROUND(Y127*Source!I50,9)</f>
        <v>0.14016000000000001</v>
      </c>
      <c r="CY127">
        <f>AD127</f>
        <v>0</v>
      </c>
      <c r="CZ127">
        <f>AH127</f>
        <v>0</v>
      </c>
      <c r="DA127">
        <f>AL127</f>
        <v>1</v>
      </c>
      <c r="DB127">
        <f>ROUND((ROUND(AT127*CZ127,2)*1.2),6)</f>
        <v>0</v>
      </c>
      <c r="DC127">
        <f>ROUND((ROUND(AT127*AG127,2)*1.2),6)</f>
        <v>0</v>
      </c>
      <c r="DD127" t="s">
        <v>3</v>
      </c>
      <c r="DE127" t="s">
        <v>3</v>
      </c>
      <c r="DF127">
        <f t="shared" si="78"/>
        <v>0</v>
      </c>
      <c r="DG127">
        <f t="shared" si="77"/>
        <v>0</v>
      </c>
      <c r="DH127">
        <f t="shared" si="76"/>
        <v>0</v>
      </c>
      <c r="DI127">
        <f t="shared" si="54"/>
        <v>0</v>
      </c>
      <c r="DJ127">
        <f>DI127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ROW(Source!A51)</f>
        <v>51</v>
      </c>
      <c r="B128">
        <v>55944370</v>
      </c>
      <c r="C128">
        <v>55985559</v>
      </c>
      <c r="D128">
        <v>55424304</v>
      </c>
      <c r="E128">
        <v>1081</v>
      </c>
      <c r="F128">
        <v>1</v>
      </c>
      <c r="G128">
        <v>1081</v>
      </c>
      <c r="H128">
        <v>1</v>
      </c>
      <c r="I128" t="s">
        <v>759</v>
      </c>
      <c r="J128" t="s">
        <v>3</v>
      </c>
      <c r="K128" t="s">
        <v>760</v>
      </c>
      <c r="L128">
        <v>1191</v>
      </c>
      <c r="N128">
        <v>1013</v>
      </c>
      <c r="O128" t="s">
        <v>761</v>
      </c>
      <c r="P128" t="s">
        <v>761</v>
      </c>
      <c r="Q128">
        <v>1</v>
      </c>
      <c r="W128">
        <v>0</v>
      </c>
      <c r="X128">
        <v>476480486</v>
      </c>
      <c r="Y128">
        <f>(AT128*1.2)</f>
        <v>7.008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5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5.84</v>
      </c>
      <c r="AU128" t="s">
        <v>83</v>
      </c>
      <c r="AV128">
        <v>1</v>
      </c>
      <c r="AW128">
        <v>2</v>
      </c>
      <c r="AX128">
        <v>55985561</v>
      </c>
      <c r="AY128">
        <v>1</v>
      </c>
      <c r="AZ128">
        <v>0</v>
      </c>
      <c r="BA128">
        <v>166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U128">
        <f>ROUND(AT128*Source!I51*AH128*AL128,2)</f>
        <v>0</v>
      </c>
      <c r="CV128">
        <f>ROUND(Y128*Source!I51,9)</f>
        <v>0.14016000000000001</v>
      </c>
      <c r="CW128">
        <v>0</v>
      </c>
      <c r="CX128">
        <f>ROUND(Y128*Source!I51,9)</f>
        <v>0.14016000000000001</v>
      </c>
      <c r="CY128">
        <f>AD128</f>
        <v>0</v>
      </c>
      <c r="CZ128">
        <f>AH128</f>
        <v>0</v>
      </c>
      <c r="DA128">
        <f>AL128</f>
        <v>1</v>
      </c>
      <c r="DB128">
        <f>ROUND((ROUND(AT128*CZ128,2)*1.2),6)</f>
        <v>0</v>
      </c>
      <c r="DC128">
        <f>ROUND((ROUND(AT128*AG128,2)*1.2),6)</f>
        <v>0</v>
      </c>
      <c r="DD128" t="s">
        <v>3</v>
      </c>
      <c r="DE128" t="s">
        <v>3</v>
      </c>
      <c r="DF128">
        <f t="shared" si="78"/>
        <v>0</v>
      </c>
      <c r="DG128">
        <f t="shared" si="77"/>
        <v>0</v>
      </c>
      <c r="DH128">
        <f t="shared" si="76"/>
        <v>0</v>
      </c>
      <c r="DI128">
        <f t="shared" si="54"/>
        <v>0</v>
      </c>
      <c r="DJ128">
        <f>DI128</f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ROW(Source!A52)</f>
        <v>52</v>
      </c>
      <c r="B129">
        <v>55944368</v>
      </c>
      <c r="C129">
        <v>55985562</v>
      </c>
      <c r="D129">
        <v>55424304</v>
      </c>
      <c r="E129">
        <v>1081</v>
      </c>
      <c r="F129">
        <v>1</v>
      </c>
      <c r="G129">
        <v>1081</v>
      </c>
      <c r="H129">
        <v>1</v>
      </c>
      <c r="I129" t="s">
        <v>759</v>
      </c>
      <c r="J129" t="s">
        <v>3</v>
      </c>
      <c r="K129" t="s">
        <v>760</v>
      </c>
      <c r="L129">
        <v>1191</v>
      </c>
      <c r="N129">
        <v>1013</v>
      </c>
      <c r="O129" t="s">
        <v>761</v>
      </c>
      <c r="P129" t="s">
        <v>761</v>
      </c>
      <c r="Q129">
        <v>1</v>
      </c>
      <c r="W129">
        <v>0</v>
      </c>
      <c r="X129">
        <v>476480486</v>
      </c>
      <c r="Y129">
        <f>((AT129*1.2)*0.3)</f>
        <v>0.74159999999999993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2.06</v>
      </c>
      <c r="AU129" t="s">
        <v>30</v>
      </c>
      <c r="AV129">
        <v>1</v>
      </c>
      <c r="AW129">
        <v>2</v>
      </c>
      <c r="AX129">
        <v>55985565</v>
      </c>
      <c r="AY129">
        <v>1</v>
      </c>
      <c r="AZ129">
        <v>0</v>
      </c>
      <c r="BA129">
        <v>167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ROUND(AT129*Source!I52*AH129*AL129,2)</f>
        <v>0</v>
      </c>
      <c r="CV129">
        <f>ROUND(Y129*Source!I52,9)</f>
        <v>17.798400000000001</v>
      </c>
      <c r="CW129">
        <v>0</v>
      </c>
      <c r="CX129">
        <f>ROUND(Y129*Source!I52,9)</f>
        <v>17.798400000000001</v>
      </c>
      <c r="CY129">
        <f>AD129</f>
        <v>0</v>
      </c>
      <c r="CZ129">
        <f>AH129</f>
        <v>0</v>
      </c>
      <c r="DA129">
        <f>AL129</f>
        <v>1</v>
      </c>
      <c r="DB129">
        <f>ROUND(((ROUND(AT129*CZ129,2)*1.2)*0.3),6)</f>
        <v>0</v>
      </c>
      <c r="DC129">
        <f>ROUND(((ROUND(AT129*AG129,2)*1.2)*0.3),6)</f>
        <v>0</v>
      </c>
      <c r="DD129" t="s">
        <v>3</v>
      </c>
      <c r="DE129" t="s">
        <v>3</v>
      </c>
      <c r="DF129">
        <f t="shared" si="78"/>
        <v>0</v>
      </c>
      <c r="DG129">
        <f t="shared" si="77"/>
        <v>0</v>
      </c>
      <c r="DH129">
        <f t="shared" si="76"/>
        <v>0</v>
      </c>
      <c r="DI129">
        <f t="shared" ref="DI129:DI192" si="79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ROW(Source!A52)</f>
        <v>52</v>
      </c>
      <c r="B130">
        <v>55944368</v>
      </c>
      <c r="C130">
        <v>55985562</v>
      </c>
      <c r="D130">
        <v>55424290</v>
      </c>
      <c r="E130">
        <v>1081</v>
      </c>
      <c r="F130">
        <v>1</v>
      </c>
      <c r="G130">
        <v>1081</v>
      </c>
      <c r="H130">
        <v>3</v>
      </c>
      <c r="I130" t="s">
        <v>786</v>
      </c>
      <c r="J130" t="s">
        <v>3</v>
      </c>
      <c r="K130" t="s">
        <v>787</v>
      </c>
      <c r="L130">
        <v>1348</v>
      </c>
      <c r="N130">
        <v>1009</v>
      </c>
      <c r="O130" t="s">
        <v>211</v>
      </c>
      <c r="P130" t="s">
        <v>211</v>
      </c>
      <c r="Q130">
        <v>1000</v>
      </c>
      <c r="W130">
        <v>0</v>
      </c>
      <c r="X130">
        <v>-783086922</v>
      </c>
      <c r="Y130">
        <f>((AT130*1)*0)</f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6.0000000000000001E-3</v>
      </c>
      <c r="AU130" t="s">
        <v>29</v>
      </c>
      <c r="AV130">
        <v>0</v>
      </c>
      <c r="AW130">
        <v>2</v>
      </c>
      <c r="AX130">
        <v>55985568</v>
      </c>
      <c r="AY130">
        <v>1</v>
      </c>
      <c r="AZ130">
        <v>0</v>
      </c>
      <c r="BA130">
        <v>170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ROUND(Y130*Source!I52,9)</f>
        <v>0</v>
      </c>
      <c r="CY130">
        <f>AA130</f>
        <v>0</v>
      </c>
      <c r="CZ130">
        <f>AE130</f>
        <v>0</v>
      </c>
      <c r="DA130">
        <f>AI130</f>
        <v>1</v>
      </c>
      <c r="DB130">
        <f>ROUND(((ROUND(AT130*CZ130,2)*1)*0),6)</f>
        <v>0</v>
      </c>
      <c r="DC130">
        <f>ROUND(((ROUND(AT130*AG130,2)*1)*0),6)</f>
        <v>0</v>
      </c>
      <c r="DD130" t="s">
        <v>3</v>
      </c>
      <c r="DE130" t="s">
        <v>3</v>
      </c>
      <c r="DF130">
        <f t="shared" si="78"/>
        <v>0</v>
      </c>
      <c r="DG130">
        <f t="shared" si="77"/>
        <v>0</v>
      </c>
      <c r="DH130">
        <f t="shared" si="76"/>
        <v>0</v>
      </c>
      <c r="DI130">
        <f t="shared" si="79"/>
        <v>0</v>
      </c>
      <c r="DJ130">
        <f>DF130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ROW(Source!A53)</f>
        <v>53</v>
      </c>
      <c r="B131">
        <v>55944370</v>
      </c>
      <c r="C131">
        <v>55985562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759</v>
      </c>
      <c r="J131" t="s">
        <v>3</v>
      </c>
      <c r="K131" t="s">
        <v>760</v>
      </c>
      <c r="L131">
        <v>1191</v>
      </c>
      <c r="N131">
        <v>1013</v>
      </c>
      <c r="O131" t="s">
        <v>761</v>
      </c>
      <c r="P131" t="s">
        <v>761</v>
      </c>
      <c r="Q131">
        <v>1</v>
      </c>
      <c r="W131">
        <v>0</v>
      </c>
      <c r="X131">
        <v>476480486</v>
      </c>
      <c r="Y131">
        <f>((AT131*1.2)*0.3)</f>
        <v>0.74159999999999993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5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2.06</v>
      </c>
      <c r="AU131" t="s">
        <v>30</v>
      </c>
      <c r="AV131">
        <v>1</v>
      </c>
      <c r="AW131">
        <v>2</v>
      </c>
      <c r="AX131">
        <v>55985565</v>
      </c>
      <c r="AY131">
        <v>1</v>
      </c>
      <c r="AZ131">
        <v>0</v>
      </c>
      <c r="BA131">
        <v>171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ROUND(AT131*Source!I53*AH131*AL131,2)</f>
        <v>0</v>
      </c>
      <c r="CV131">
        <f>ROUND(Y131*Source!I53,9)</f>
        <v>17.798400000000001</v>
      </c>
      <c r="CW131">
        <v>0</v>
      </c>
      <c r="CX131">
        <f>ROUND(Y131*Source!I53,9)</f>
        <v>17.798400000000001</v>
      </c>
      <c r="CY131">
        <f>AD131</f>
        <v>0</v>
      </c>
      <c r="CZ131">
        <f>AH131</f>
        <v>0</v>
      </c>
      <c r="DA131">
        <f>AL131</f>
        <v>1</v>
      </c>
      <c r="DB131">
        <f>ROUND(((ROUND(AT131*CZ131,2)*1.2)*0.3),6)</f>
        <v>0</v>
      </c>
      <c r="DC131">
        <f>ROUND(((ROUND(AT131*AG131,2)*1.2)*0.3),6)</f>
        <v>0</v>
      </c>
      <c r="DD131" t="s">
        <v>3</v>
      </c>
      <c r="DE131" t="s">
        <v>3</v>
      </c>
      <c r="DF131">
        <f t="shared" si="78"/>
        <v>0</v>
      </c>
      <c r="DG131">
        <f t="shared" si="77"/>
        <v>0</v>
      </c>
      <c r="DH131">
        <f t="shared" si="76"/>
        <v>0</v>
      </c>
      <c r="DI131">
        <f t="shared" si="79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ROW(Source!A53)</f>
        <v>53</v>
      </c>
      <c r="B132">
        <v>55944370</v>
      </c>
      <c r="C132">
        <v>55985562</v>
      </c>
      <c r="D132">
        <v>55424290</v>
      </c>
      <c r="E132">
        <v>1081</v>
      </c>
      <c r="F132">
        <v>1</v>
      </c>
      <c r="G132">
        <v>1081</v>
      </c>
      <c r="H132">
        <v>3</v>
      </c>
      <c r="I132" t="s">
        <v>786</v>
      </c>
      <c r="J132" t="s">
        <v>3</v>
      </c>
      <c r="K132" t="s">
        <v>787</v>
      </c>
      <c r="L132">
        <v>1348</v>
      </c>
      <c r="N132">
        <v>1009</v>
      </c>
      <c r="O132" t="s">
        <v>211</v>
      </c>
      <c r="P132" t="s">
        <v>211</v>
      </c>
      <c r="Q132">
        <v>1000</v>
      </c>
      <c r="W132">
        <v>0</v>
      </c>
      <c r="X132">
        <v>-783086922</v>
      </c>
      <c r="Y132">
        <f>((AT132*1)*0)</f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9.84</v>
      </c>
      <c r="AJ132">
        <v>1</v>
      </c>
      <c r="AK132">
        <v>1</v>
      </c>
      <c r="AL132">
        <v>1</v>
      </c>
      <c r="AM132">
        <v>5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6.0000000000000001E-3</v>
      </c>
      <c r="AU132" t="s">
        <v>29</v>
      </c>
      <c r="AV132">
        <v>0</v>
      </c>
      <c r="AW132">
        <v>2</v>
      </c>
      <c r="AX132">
        <v>55985568</v>
      </c>
      <c r="AY132">
        <v>1</v>
      </c>
      <c r="AZ132">
        <v>0</v>
      </c>
      <c r="BA132">
        <v>174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ROUND(Y132*Source!I53,9)</f>
        <v>0</v>
      </c>
      <c r="CY132">
        <f>AA132</f>
        <v>0</v>
      </c>
      <c r="CZ132">
        <f>AE132</f>
        <v>0</v>
      </c>
      <c r="DA132">
        <f>AI132</f>
        <v>9.84</v>
      </c>
      <c r="DB132">
        <f>ROUND(((ROUND(AT132*CZ132,2)*1)*0),6)</f>
        <v>0</v>
      </c>
      <c r="DC132">
        <f>ROUND(((ROUND(AT132*AG132,2)*1)*0),6)</f>
        <v>0</v>
      </c>
      <c r="DD132" t="s">
        <v>3</v>
      </c>
      <c r="DE132" t="s">
        <v>3</v>
      </c>
      <c r="DF132">
        <f>ROUND(ROUND(AE132*AI132,2)*CX132,2)</f>
        <v>0</v>
      </c>
      <c r="DG132">
        <f t="shared" si="77"/>
        <v>0</v>
      </c>
      <c r="DH132">
        <f t="shared" si="76"/>
        <v>0</v>
      </c>
      <c r="DI132">
        <f t="shared" si="79"/>
        <v>0</v>
      </c>
      <c r="DJ132">
        <f>DF132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ROW(Source!A54)</f>
        <v>54</v>
      </c>
      <c r="B133">
        <v>55944368</v>
      </c>
      <c r="C133">
        <v>57041643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759</v>
      </c>
      <c r="J133" t="s">
        <v>3</v>
      </c>
      <c r="K133" t="s">
        <v>760</v>
      </c>
      <c r="L133">
        <v>1191</v>
      </c>
      <c r="N133">
        <v>1013</v>
      </c>
      <c r="O133" t="s">
        <v>761</v>
      </c>
      <c r="P133" t="s">
        <v>761</v>
      </c>
      <c r="Q133">
        <v>1</v>
      </c>
      <c r="W133">
        <v>0</v>
      </c>
      <c r="X133">
        <v>476480486</v>
      </c>
      <c r="Y133">
        <f>((AT133*1.2)*0.3)</f>
        <v>0.18720000000000001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0.52</v>
      </c>
      <c r="AU133" t="s">
        <v>30</v>
      </c>
      <c r="AV133">
        <v>1</v>
      </c>
      <c r="AW133">
        <v>2</v>
      </c>
      <c r="AX133">
        <v>57041644</v>
      </c>
      <c r="AY133">
        <v>1</v>
      </c>
      <c r="AZ133">
        <v>0</v>
      </c>
      <c r="BA133">
        <v>175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ROUND(AT133*Source!I54*AH133*AL133,2)</f>
        <v>0</v>
      </c>
      <c r="CV133">
        <f>ROUND(Y133*Source!I54,9)</f>
        <v>5.6159999999999997</v>
      </c>
      <c r="CW133">
        <v>0</v>
      </c>
      <c r="CX133">
        <f>ROUND(Y133*Source!I54,9)</f>
        <v>5.6159999999999997</v>
      </c>
      <c r="CY133">
        <f>AD133</f>
        <v>0</v>
      </c>
      <c r="CZ133">
        <f>AH133</f>
        <v>0</v>
      </c>
      <c r="DA133">
        <f>AL133</f>
        <v>1</v>
      </c>
      <c r="DB133">
        <f>ROUND(((ROUND(AT133*CZ133,2)*1.2)*0.3),6)</f>
        <v>0</v>
      </c>
      <c r="DC133">
        <f>ROUND(((ROUND(AT133*AG133,2)*1.2)*0.3),6)</f>
        <v>0</v>
      </c>
      <c r="DD133" t="s">
        <v>3</v>
      </c>
      <c r="DE133" t="s">
        <v>3</v>
      </c>
      <c r="DF133">
        <f t="shared" ref="DF133:DF148" si="80">ROUND(ROUND(AE133,2)*CX133,2)</f>
        <v>0</v>
      </c>
      <c r="DG133">
        <f t="shared" si="77"/>
        <v>0</v>
      </c>
      <c r="DH133">
        <f t="shared" si="76"/>
        <v>0</v>
      </c>
      <c r="DI133">
        <f t="shared" si="79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ROW(Source!A55)</f>
        <v>55</v>
      </c>
      <c r="B134">
        <v>55944370</v>
      </c>
      <c r="C134">
        <v>57041643</v>
      </c>
      <c r="D134">
        <v>55424304</v>
      </c>
      <c r="E134">
        <v>1081</v>
      </c>
      <c r="F134">
        <v>1</v>
      </c>
      <c r="G134">
        <v>1081</v>
      </c>
      <c r="H134">
        <v>1</v>
      </c>
      <c r="I134" t="s">
        <v>759</v>
      </c>
      <c r="J134" t="s">
        <v>3</v>
      </c>
      <c r="K134" t="s">
        <v>760</v>
      </c>
      <c r="L134">
        <v>1191</v>
      </c>
      <c r="N134">
        <v>1013</v>
      </c>
      <c r="O134" t="s">
        <v>761</v>
      </c>
      <c r="P134" t="s">
        <v>761</v>
      </c>
      <c r="Q134">
        <v>1</v>
      </c>
      <c r="W134">
        <v>0</v>
      </c>
      <c r="X134">
        <v>476480486</v>
      </c>
      <c r="Y134">
        <f>((AT134*1.2)*0.3)</f>
        <v>0.18720000000000001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5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0.52</v>
      </c>
      <c r="AU134" t="s">
        <v>30</v>
      </c>
      <c r="AV134">
        <v>1</v>
      </c>
      <c r="AW134">
        <v>2</v>
      </c>
      <c r="AX134">
        <v>57041644</v>
      </c>
      <c r="AY134">
        <v>1</v>
      </c>
      <c r="AZ134">
        <v>0</v>
      </c>
      <c r="BA134">
        <v>178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U134">
        <f>ROUND(AT134*Source!I55*AH134*AL134,2)</f>
        <v>0</v>
      </c>
      <c r="CV134">
        <f>ROUND(Y134*Source!I55,9)</f>
        <v>5.6159999999999997</v>
      </c>
      <c r="CW134">
        <v>0</v>
      </c>
      <c r="CX134">
        <f>ROUND(Y134*Source!I55,9)</f>
        <v>5.6159999999999997</v>
      </c>
      <c r="CY134">
        <f>AD134</f>
        <v>0</v>
      </c>
      <c r="CZ134">
        <f>AH134</f>
        <v>0</v>
      </c>
      <c r="DA134">
        <f>AL134</f>
        <v>1</v>
      </c>
      <c r="DB134">
        <f>ROUND(((ROUND(AT134*CZ134,2)*1.2)*0.3),6)</f>
        <v>0</v>
      </c>
      <c r="DC134">
        <f>ROUND(((ROUND(AT134*AG134,2)*1.2)*0.3),6)</f>
        <v>0</v>
      </c>
      <c r="DD134" t="s">
        <v>3</v>
      </c>
      <c r="DE134" t="s">
        <v>3</v>
      </c>
      <c r="DF134">
        <f t="shared" si="80"/>
        <v>0</v>
      </c>
      <c r="DG134">
        <f t="shared" si="77"/>
        <v>0</v>
      </c>
      <c r="DH134">
        <f t="shared" si="76"/>
        <v>0</v>
      </c>
      <c r="DI134">
        <f t="shared" si="79"/>
        <v>0</v>
      </c>
      <c r="DJ134">
        <f>DI134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ROW(Source!A56)</f>
        <v>56</v>
      </c>
      <c r="B135">
        <v>55944368</v>
      </c>
      <c r="C135">
        <v>55985569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759</v>
      </c>
      <c r="J135" t="s">
        <v>3</v>
      </c>
      <c r="K135" t="s">
        <v>760</v>
      </c>
      <c r="L135">
        <v>1191</v>
      </c>
      <c r="N135">
        <v>1013</v>
      </c>
      <c r="O135" t="s">
        <v>761</v>
      </c>
      <c r="P135" t="s">
        <v>761</v>
      </c>
      <c r="Q135">
        <v>1</v>
      </c>
      <c r="W135">
        <v>0</v>
      </c>
      <c r="X135">
        <v>476480486</v>
      </c>
      <c r="Y135">
        <f>((AT135*1.2)*0.3)</f>
        <v>17.207999999999998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47.8</v>
      </c>
      <c r="AU135" t="s">
        <v>30</v>
      </c>
      <c r="AV135">
        <v>1</v>
      </c>
      <c r="AW135">
        <v>2</v>
      </c>
      <c r="AX135">
        <v>55985582</v>
      </c>
      <c r="AY135">
        <v>1</v>
      </c>
      <c r="AZ135">
        <v>0</v>
      </c>
      <c r="BA135">
        <v>181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ROUND(AT135*Source!I56*AH135*AL135,2)</f>
        <v>0</v>
      </c>
      <c r="CV135">
        <f>ROUND(Y135*Source!I56,9)</f>
        <v>516.24</v>
      </c>
      <c r="CW135">
        <v>0</v>
      </c>
      <c r="CX135">
        <f>ROUND(Y135*Source!I56,9)</f>
        <v>516.24</v>
      </c>
      <c r="CY135">
        <f>AD135</f>
        <v>0</v>
      </c>
      <c r="CZ135">
        <f>AH135</f>
        <v>0</v>
      </c>
      <c r="DA135">
        <f>AL135</f>
        <v>1</v>
      </c>
      <c r="DB135">
        <f>ROUND(((ROUND(AT135*CZ135,2)*1.2)*0.3),6)</f>
        <v>0</v>
      </c>
      <c r="DC135">
        <f>ROUND(((ROUND(AT135*AG135,2)*1.2)*0.3),6)</f>
        <v>0</v>
      </c>
      <c r="DD135" t="s">
        <v>3</v>
      </c>
      <c r="DE135" t="s">
        <v>3</v>
      </c>
      <c r="DF135">
        <f t="shared" si="80"/>
        <v>0</v>
      </c>
      <c r="DG135">
        <f t="shared" si="77"/>
        <v>0</v>
      </c>
      <c r="DH135">
        <f t="shared" si="76"/>
        <v>0</v>
      </c>
      <c r="DI135">
        <f t="shared" si="79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ROW(Source!A56)</f>
        <v>56</v>
      </c>
      <c r="B136">
        <v>55944368</v>
      </c>
      <c r="C136">
        <v>55985569</v>
      </c>
      <c r="D136">
        <v>55489910</v>
      </c>
      <c r="E136">
        <v>1</v>
      </c>
      <c r="F136">
        <v>1</v>
      </c>
      <c r="G136">
        <v>1081</v>
      </c>
      <c r="H136">
        <v>2</v>
      </c>
      <c r="I136" t="s">
        <v>762</v>
      </c>
      <c r="J136" t="s">
        <v>763</v>
      </c>
      <c r="K136" t="s">
        <v>764</v>
      </c>
      <c r="L136">
        <v>1368</v>
      </c>
      <c r="N136">
        <v>1011</v>
      </c>
      <c r="O136" t="s">
        <v>765</v>
      </c>
      <c r="P136" t="s">
        <v>765</v>
      </c>
      <c r="Q136">
        <v>1</v>
      </c>
      <c r="W136">
        <v>0</v>
      </c>
      <c r="X136">
        <v>1498588441</v>
      </c>
      <c r="Y136">
        <f>((AT136*1.2)*0.3)</f>
        <v>3.9600000000000003E-2</v>
      </c>
      <c r="AA136">
        <v>0</v>
      </c>
      <c r="AB136">
        <v>7.44</v>
      </c>
      <c r="AC136">
        <v>0</v>
      </c>
      <c r="AD136">
        <v>0</v>
      </c>
      <c r="AE136">
        <v>0</v>
      </c>
      <c r="AF136">
        <v>7.11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0.11</v>
      </c>
      <c r="AU136" t="s">
        <v>30</v>
      </c>
      <c r="AV136">
        <v>0</v>
      </c>
      <c r="AW136">
        <v>2</v>
      </c>
      <c r="AX136">
        <v>55985583</v>
      </c>
      <c r="AY136">
        <v>1</v>
      </c>
      <c r="AZ136">
        <v>0</v>
      </c>
      <c r="BA136">
        <v>182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ROUND(Y136*Source!I56*DO136,9)</f>
        <v>0</v>
      </c>
      <c r="CX136">
        <f>ROUND(Y136*Source!I56,9)</f>
        <v>1.1879999999999999</v>
      </c>
      <c r="CY136">
        <f>AB136</f>
        <v>7.44</v>
      </c>
      <c r="CZ136">
        <f>AF136</f>
        <v>7.11</v>
      </c>
      <c r="DA136">
        <f>AJ136</f>
        <v>1</v>
      </c>
      <c r="DB136">
        <f>ROUND(((ROUND(AT136*CZ136,2)*1.2)*0.3),6)</f>
        <v>0.28079999999999999</v>
      </c>
      <c r="DC136">
        <f>ROUND(((ROUND(AT136*AG136,2)*1.2)*0.3),6)</f>
        <v>0</v>
      </c>
      <c r="DD136" t="s">
        <v>3</v>
      </c>
      <c r="DE136" t="s">
        <v>3</v>
      </c>
      <c r="DF136">
        <f t="shared" si="80"/>
        <v>0</v>
      </c>
      <c r="DG136">
        <f t="shared" si="77"/>
        <v>8.4499999999999993</v>
      </c>
      <c r="DH136">
        <f t="shared" si="76"/>
        <v>0</v>
      </c>
      <c r="DI136">
        <f t="shared" si="79"/>
        <v>0</v>
      </c>
      <c r="DJ136">
        <f>DG136</f>
        <v>8.4499999999999993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ROW(Source!A56)</f>
        <v>56</v>
      </c>
      <c r="B137">
        <v>55944368</v>
      </c>
      <c r="C137">
        <v>55985569</v>
      </c>
      <c r="D137">
        <v>55459924</v>
      </c>
      <c r="E137">
        <v>1</v>
      </c>
      <c r="F137">
        <v>1</v>
      </c>
      <c r="G137">
        <v>1081</v>
      </c>
      <c r="H137">
        <v>3</v>
      </c>
      <c r="I137" t="s">
        <v>888</v>
      </c>
      <c r="J137" t="s">
        <v>889</v>
      </c>
      <c r="K137" t="s">
        <v>890</v>
      </c>
      <c r="L137">
        <v>1348</v>
      </c>
      <c r="N137">
        <v>1009</v>
      </c>
      <c r="O137" t="s">
        <v>211</v>
      </c>
      <c r="P137" t="s">
        <v>211</v>
      </c>
      <c r="Q137">
        <v>1000</v>
      </c>
      <c r="W137">
        <v>0</v>
      </c>
      <c r="X137">
        <v>112198144</v>
      </c>
      <c r="Y137">
        <f t="shared" ref="Y137:Y146" si="81">((AT137*1)*0)</f>
        <v>0</v>
      </c>
      <c r="AA137">
        <v>9844.31</v>
      </c>
      <c r="AB137">
        <v>0</v>
      </c>
      <c r="AC137">
        <v>0</v>
      </c>
      <c r="AD137">
        <v>0</v>
      </c>
      <c r="AE137">
        <v>9844.31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0.02</v>
      </c>
      <c r="AU137" t="s">
        <v>29</v>
      </c>
      <c r="AV137">
        <v>0</v>
      </c>
      <c r="AW137">
        <v>2</v>
      </c>
      <c r="AX137">
        <v>55985584</v>
      </c>
      <c r="AY137">
        <v>1</v>
      </c>
      <c r="AZ137">
        <v>0</v>
      </c>
      <c r="BA137">
        <v>183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ROUND(Y137*Source!I56,9)</f>
        <v>0</v>
      </c>
      <c r="CY137">
        <f t="shared" ref="CY137:CY146" si="82">AA137</f>
        <v>9844.31</v>
      </c>
      <c r="CZ137">
        <f t="shared" ref="CZ137:CZ146" si="83">AE137</f>
        <v>9844.31</v>
      </c>
      <c r="DA137">
        <f t="shared" ref="DA137:DA146" si="84">AI137</f>
        <v>1</v>
      </c>
      <c r="DB137">
        <f t="shared" ref="DB137:DB146" si="85">ROUND(((ROUND(AT137*CZ137,2)*1)*0),6)</f>
        <v>0</v>
      </c>
      <c r="DC137">
        <f t="shared" ref="DC137:DC146" si="86">ROUND(((ROUND(AT137*AG137,2)*1)*0),6)</f>
        <v>0</v>
      </c>
      <c r="DD137" t="s">
        <v>3</v>
      </c>
      <c r="DE137" t="s">
        <v>3</v>
      </c>
      <c r="DF137">
        <f t="shared" si="80"/>
        <v>0</v>
      </c>
      <c r="DG137">
        <f t="shared" si="77"/>
        <v>0</v>
      </c>
      <c r="DH137">
        <f t="shared" si="76"/>
        <v>0</v>
      </c>
      <c r="DI137">
        <f t="shared" si="79"/>
        <v>0</v>
      </c>
      <c r="DJ137">
        <f t="shared" ref="DJ137:DJ146" si="87">DF137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ROW(Source!A56)</f>
        <v>56</v>
      </c>
      <c r="B138">
        <v>55944368</v>
      </c>
      <c r="C138">
        <v>55985569</v>
      </c>
      <c r="D138">
        <v>55460089</v>
      </c>
      <c r="E138">
        <v>1</v>
      </c>
      <c r="F138">
        <v>1</v>
      </c>
      <c r="G138">
        <v>1081</v>
      </c>
      <c r="H138">
        <v>3</v>
      </c>
      <c r="I138" t="s">
        <v>891</v>
      </c>
      <c r="J138" t="s">
        <v>892</v>
      </c>
      <c r="K138" t="s">
        <v>893</v>
      </c>
      <c r="L138">
        <v>1348</v>
      </c>
      <c r="N138">
        <v>1009</v>
      </c>
      <c r="O138" t="s">
        <v>211</v>
      </c>
      <c r="P138" t="s">
        <v>211</v>
      </c>
      <c r="Q138">
        <v>1000</v>
      </c>
      <c r="W138">
        <v>0</v>
      </c>
      <c r="X138">
        <v>-906180160</v>
      </c>
      <c r="Y138">
        <f t="shared" si="81"/>
        <v>0</v>
      </c>
      <c r="AA138">
        <v>331.04</v>
      </c>
      <c r="AB138">
        <v>0</v>
      </c>
      <c r="AC138">
        <v>0</v>
      </c>
      <c r="AD138">
        <v>0</v>
      </c>
      <c r="AE138">
        <v>331.04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6.0000000000000002E-5</v>
      </c>
      <c r="AU138" t="s">
        <v>29</v>
      </c>
      <c r="AV138">
        <v>0</v>
      </c>
      <c r="AW138">
        <v>2</v>
      </c>
      <c r="AX138">
        <v>55985585</v>
      </c>
      <c r="AY138">
        <v>1</v>
      </c>
      <c r="AZ138">
        <v>0</v>
      </c>
      <c r="BA138">
        <v>184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ROUND(Y138*Source!I56,9)</f>
        <v>0</v>
      </c>
      <c r="CY138">
        <f t="shared" si="82"/>
        <v>331.04</v>
      </c>
      <c r="CZ138">
        <f t="shared" si="83"/>
        <v>331.04</v>
      </c>
      <c r="DA138">
        <f t="shared" si="84"/>
        <v>1</v>
      </c>
      <c r="DB138">
        <f t="shared" si="85"/>
        <v>0</v>
      </c>
      <c r="DC138">
        <f t="shared" si="86"/>
        <v>0</v>
      </c>
      <c r="DD138" t="s">
        <v>3</v>
      </c>
      <c r="DE138" t="s">
        <v>3</v>
      </c>
      <c r="DF138">
        <f t="shared" si="80"/>
        <v>0</v>
      </c>
      <c r="DG138">
        <f t="shared" si="77"/>
        <v>0</v>
      </c>
      <c r="DH138">
        <f t="shared" si="76"/>
        <v>0</v>
      </c>
      <c r="DI138">
        <f t="shared" si="79"/>
        <v>0</v>
      </c>
      <c r="DJ138">
        <f t="shared" si="87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ROW(Source!A56)</f>
        <v>56</v>
      </c>
      <c r="B139">
        <v>55944368</v>
      </c>
      <c r="C139">
        <v>55985569</v>
      </c>
      <c r="D139">
        <v>55460310</v>
      </c>
      <c r="E139">
        <v>1</v>
      </c>
      <c r="F139">
        <v>1</v>
      </c>
      <c r="G139">
        <v>1081</v>
      </c>
      <c r="H139">
        <v>3</v>
      </c>
      <c r="I139" t="s">
        <v>795</v>
      </c>
      <c r="J139" t="s">
        <v>796</v>
      </c>
      <c r="K139" t="s">
        <v>797</v>
      </c>
      <c r="L139">
        <v>1346</v>
      </c>
      <c r="N139">
        <v>1009</v>
      </c>
      <c r="O139" t="s">
        <v>794</v>
      </c>
      <c r="P139" t="s">
        <v>794</v>
      </c>
      <c r="Q139">
        <v>1</v>
      </c>
      <c r="W139">
        <v>0</v>
      </c>
      <c r="X139">
        <v>-1097873860</v>
      </c>
      <c r="Y139">
        <f t="shared" si="81"/>
        <v>0</v>
      </c>
      <c r="AA139">
        <v>29.89</v>
      </c>
      <c r="AB139">
        <v>0</v>
      </c>
      <c r="AC139">
        <v>0</v>
      </c>
      <c r="AD139">
        <v>0</v>
      </c>
      <c r="AE139">
        <v>29.89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0.104</v>
      </c>
      <c r="AU139" t="s">
        <v>29</v>
      </c>
      <c r="AV139">
        <v>0</v>
      </c>
      <c r="AW139">
        <v>2</v>
      </c>
      <c r="AX139">
        <v>55985586</v>
      </c>
      <c r="AY139">
        <v>1</v>
      </c>
      <c r="AZ139">
        <v>0</v>
      </c>
      <c r="BA139">
        <v>185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ROUND(Y139*Source!I56,9)</f>
        <v>0</v>
      </c>
      <c r="CY139">
        <f t="shared" si="82"/>
        <v>29.89</v>
      </c>
      <c r="CZ139">
        <f t="shared" si="83"/>
        <v>29.89</v>
      </c>
      <c r="DA139">
        <f t="shared" si="84"/>
        <v>1</v>
      </c>
      <c r="DB139">
        <f t="shared" si="85"/>
        <v>0</v>
      </c>
      <c r="DC139">
        <f t="shared" si="86"/>
        <v>0</v>
      </c>
      <c r="DD139" t="s">
        <v>3</v>
      </c>
      <c r="DE139" t="s">
        <v>3</v>
      </c>
      <c r="DF139">
        <f t="shared" si="80"/>
        <v>0</v>
      </c>
      <c r="DG139">
        <f t="shared" si="77"/>
        <v>0</v>
      </c>
      <c r="DH139">
        <f t="shared" si="76"/>
        <v>0</v>
      </c>
      <c r="DI139">
        <f t="shared" si="79"/>
        <v>0</v>
      </c>
      <c r="DJ139">
        <f t="shared" si="87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ROW(Source!A56)</f>
        <v>56</v>
      </c>
      <c r="B140">
        <v>55944368</v>
      </c>
      <c r="C140">
        <v>55985569</v>
      </c>
      <c r="D140">
        <v>55460380</v>
      </c>
      <c r="E140">
        <v>1</v>
      </c>
      <c r="F140">
        <v>1</v>
      </c>
      <c r="G140">
        <v>1081</v>
      </c>
      <c r="H140">
        <v>3</v>
      </c>
      <c r="I140" t="s">
        <v>798</v>
      </c>
      <c r="J140" t="s">
        <v>799</v>
      </c>
      <c r="K140" t="s">
        <v>800</v>
      </c>
      <c r="L140">
        <v>1348</v>
      </c>
      <c r="N140">
        <v>1009</v>
      </c>
      <c r="O140" t="s">
        <v>211</v>
      </c>
      <c r="P140" t="s">
        <v>211</v>
      </c>
      <c r="Q140">
        <v>1000</v>
      </c>
      <c r="W140">
        <v>0</v>
      </c>
      <c r="X140">
        <v>277309194</v>
      </c>
      <c r="Y140">
        <f t="shared" si="81"/>
        <v>0</v>
      </c>
      <c r="AA140">
        <v>8590.86</v>
      </c>
      <c r="AB140">
        <v>0</v>
      </c>
      <c r="AC140">
        <v>0</v>
      </c>
      <c r="AD140">
        <v>0</v>
      </c>
      <c r="AE140">
        <v>8590.86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2.9999999999999997E-4</v>
      </c>
      <c r="AU140" t="s">
        <v>29</v>
      </c>
      <c r="AV140">
        <v>0</v>
      </c>
      <c r="AW140">
        <v>2</v>
      </c>
      <c r="AX140">
        <v>55985587</v>
      </c>
      <c r="AY140">
        <v>1</v>
      </c>
      <c r="AZ140">
        <v>0</v>
      </c>
      <c r="BA140">
        <v>186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ROUND(Y140*Source!I56,9)</f>
        <v>0</v>
      </c>
      <c r="CY140">
        <f t="shared" si="82"/>
        <v>8590.86</v>
      </c>
      <c r="CZ140">
        <f t="shared" si="83"/>
        <v>8590.86</v>
      </c>
      <c r="DA140">
        <f t="shared" si="84"/>
        <v>1</v>
      </c>
      <c r="DB140">
        <f t="shared" si="85"/>
        <v>0</v>
      </c>
      <c r="DC140">
        <f t="shared" si="86"/>
        <v>0</v>
      </c>
      <c r="DD140" t="s">
        <v>3</v>
      </c>
      <c r="DE140" t="s">
        <v>3</v>
      </c>
      <c r="DF140">
        <f t="shared" si="80"/>
        <v>0</v>
      </c>
      <c r="DG140">
        <f t="shared" si="77"/>
        <v>0</v>
      </c>
      <c r="DH140">
        <f t="shared" si="76"/>
        <v>0</v>
      </c>
      <c r="DI140">
        <f t="shared" si="79"/>
        <v>0</v>
      </c>
      <c r="DJ140">
        <f t="shared" si="87"/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ROW(Source!A56)</f>
        <v>56</v>
      </c>
      <c r="B141">
        <v>55944368</v>
      </c>
      <c r="C141">
        <v>55985569</v>
      </c>
      <c r="D141">
        <v>55460424</v>
      </c>
      <c r="E141">
        <v>1</v>
      </c>
      <c r="F141">
        <v>1</v>
      </c>
      <c r="G141">
        <v>1081</v>
      </c>
      <c r="H141">
        <v>3</v>
      </c>
      <c r="I141" t="s">
        <v>801</v>
      </c>
      <c r="J141" t="s">
        <v>802</v>
      </c>
      <c r="K141" t="s">
        <v>803</v>
      </c>
      <c r="L141">
        <v>1346</v>
      </c>
      <c r="N141">
        <v>1009</v>
      </c>
      <c r="O141" t="s">
        <v>794</v>
      </c>
      <c r="P141" t="s">
        <v>794</v>
      </c>
      <c r="Q141">
        <v>1</v>
      </c>
      <c r="W141">
        <v>0</v>
      </c>
      <c r="X141">
        <v>1309298634</v>
      </c>
      <c r="Y141">
        <f t="shared" si="81"/>
        <v>0</v>
      </c>
      <c r="AA141">
        <v>159.06</v>
      </c>
      <c r="AB141">
        <v>0</v>
      </c>
      <c r="AC141">
        <v>0</v>
      </c>
      <c r="AD141">
        <v>0</v>
      </c>
      <c r="AE141">
        <v>159.06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0.12</v>
      </c>
      <c r="AU141" t="s">
        <v>29</v>
      </c>
      <c r="AV141">
        <v>0</v>
      </c>
      <c r="AW141">
        <v>2</v>
      </c>
      <c r="AX141">
        <v>55985588</v>
      </c>
      <c r="AY141">
        <v>1</v>
      </c>
      <c r="AZ141">
        <v>0</v>
      </c>
      <c r="BA141">
        <v>187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ROUND(Y141*Source!I56,9)</f>
        <v>0</v>
      </c>
      <c r="CY141">
        <f t="shared" si="82"/>
        <v>159.06</v>
      </c>
      <c r="CZ141">
        <f t="shared" si="83"/>
        <v>159.06</v>
      </c>
      <c r="DA141">
        <f t="shared" si="84"/>
        <v>1</v>
      </c>
      <c r="DB141">
        <f t="shared" si="85"/>
        <v>0</v>
      </c>
      <c r="DC141">
        <f t="shared" si="86"/>
        <v>0</v>
      </c>
      <c r="DD141" t="s">
        <v>3</v>
      </c>
      <c r="DE141" t="s">
        <v>3</v>
      </c>
      <c r="DF141">
        <f t="shared" si="80"/>
        <v>0</v>
      </c>
      <c r="DG141">
        <f t="shared" si="77"/>
        <v>0</v>
      </c>
      <c r="DH141">
        <f t="shared" si="76"/>
        <v>0</v>
      </c>
      <c r="DI141">
        <f t="shared" si="79"/>
        <v>0</v>
      </c>
      <c r="DJ141">
        <f t="shared" si="87"/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ROW(Source!A56)</f>
        <v>56</v>
      </c>
      <c r="B142">
        <v>55944368</v>
      </c>
      <c r="C142">
        <v>55985569</v>
      </c>
      <c r="D142">
        <v>55459400</v>
      </c>
      <c r="E142">
        <v>1</v>
      </c>
      <c r="F142">
        <v>1</v>
      </c>
      <c r="G142">
        <v>1081</v>
      </c>
      <c r="H142">
        <v>3</v>
      </c>
      <c r="I142" t="s">
        <v>832</v>
      </c>
      <c r="J142" t="s">
        <v>833</v>
      </c>
      <c r="K142" t="s">
        <v>834</v>
      </c>
      <c r="L142">
        <v>1346</v>
      </c>
      <c r="N142">
        <v>1009</v>
      </c>
      <c r="O142" t="s">
        <v>794</v>
      </c>
      <c r="P142" t="s">
        <v>794</v>
      </c>
      <c r="Q142">
        <v>1</v>
      </c>
      <c r="W142">
        <v>0</v>
      </c>
      <c r="X142">
        <v>-2129869794</v>
      </c>
      <c r="Y142">
        <f t="shared" si="81"/>
        <v>0</v>
      </c>
      <c r="AA142">
        <v>16.690000000000001</v>
      </c>
      <c r="AB142">
        <v>0</v>
      </c>
      <c r="AC142">
        <v>0</v>
      </c>
      <c r="AD142">
        <v>0</v>
      </c>
      <c r="AE142">
        <v>16.690000000000001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0.16</v>
      </c>
      <c r="AU142" t="s">
        <v>29</v>
      </c>
      <c r="AV142">
        <v>0</v>
      </c>
      <c r="AW142">
        <v>2</v>
      </c>
      <c r="AX142">
        <v>55985589</v>
      </c>
      <c r="AY142">
        <v>1</v>
      </c>
      <c r="AZ142">
        <v>0</v>
      </c>
      <c r="BA142">
        <v>188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ROUND(Y142*Source!I56,9)</f>
        <v>0</v>
      </c>
      <c r="CY142">
        <f t="shared" si="82"/>
        <v>16.690000000000001</v>
      </c>
      <c r="CZ142">
        <f t="shared" si="83"/>
        <v>16.690000000000001</v>
      </c>
      <c r="DA142">
        <f t="shared" si="84"/>
        <v>1</v>
      </c>
      <c r="DB142">
        <f t="shared" si="85"/>
        <v>0</v>
      </c>
      <c r="DC142">
        <f t="shared" si="86"/>
        <v>0</v>
      </c>
      <c r="DD142" t="s">
        <v>3</v>
      </c>
      <c r="DE142" t="s">
        <v>3</v>
      </c>
      <c r="DF142">
        <f t="shared" si="80"/>
        <v>0</v>
      </c>
      <c r="DG142">
        <f t="shared" si="77"/>
        <v>0</v>
      </c>
      <c r="DH142">
        <f t="shared" si="76"/>
        <v>0</v>
      </c>
      <c r="DI142">
        <f t="shared" si="79"/>
        <v>0</v>
      </c>
      <c r="DJ142">
        <f t="shared" si="87"/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ROW(Source!A56)</f>
        <v>56</v>
      </c>
      <c r="B143">
        <v>55944368</v>
      </c>
      <c r="C143">
        <v>55985569</v>
      </c>
      <c r="D143">
        <v>55459793</v>
      </c>
      <c r="E143">
        <v>1</v>
      </c>
      <c r="F143">
        <v>1</v>
      </c>
      <c r="G143">
        <v>1081</v>
      </c>
      <c r="H143">
        <v>3</v>
      </c>
      <c r="I143" t="s">
        <v>841</v>
      </c>
      <c r="J143" t="s">
        <v>842</v>
      </c>
      <c r="K143" t="s">
        <v>843</v>
      </c>
      <c r="L143">
        <v>1348</v>
      </c>
      <c r="N143">
        <v>1009</v>
      </c>
      <c r="O143" t="s">
        <v>211</v>
      </c>
      <c r="P143" t="s">
        <v>211</v>
      </c>
      <c r="Q143">
        <v>1000</v>
      </c>
      <c r="W143">
        <v>0</v>
      </c>
      <c r="X143">
        <v>-761454284</v>
      </c>
      <c r="Y143">
        <f t="shared" si="81"/>
        <v>0</v>
      </c>
      <c r="AA143">
        <v>64123.05</v>
      </c>
      <c r="AB143">
        <v>0</v>
      </c>
      <c r="AC143">
        <v>0</v>
      </c>
      <c r="AD143">
        <v>0</v>
      </c>
      <c r="AE143">
        <v>64123.05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3.2000000000000003E-4</v>
      </c>
      <c r="AU143" t="s">
        <v>29</v>
      </c>
      <c r="AV143">
        <v>0</v>
      </c>
      <c r="AW143">
        <v>2</v>
      </c>
      <c r="AX143">
        <v>55985590</v>
      </c>
      <c r="AY143">
        <v>1</v>
      </c>
      <c r="AZ143">
        <v>0</v>
      </c>
      <c r="BA143">
        <v>189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ROUND(Y143*Source!I56,9)</f>
        <v>0</v>
      </c>
      <c r="CY143">
        <f t="shared" si="82"/>
        <v>64123.05</v>
      </c>
      <c r="CZ143">
        <f t="shared" si="83"/>
        <v>64123.05</v>
      </c>
      <c r="DA143">
        <f t="shared" si="84"/>
        <v>1</v>
      </c>
      <c r="DB143">
        <f t="shared" si="85"/>
        <v>0</v>
      </c>
      <c r="DC143">
        <f t="shared" si="86"/>
        <v>0</v>
      </c>
      <c r="DD143" t="s">
        <v>3</v>
      </c>
      <c r="DE143" t="s">
        <v>3</v>
      </c>
      <c r="DF143">
        <f t="shared" si="80"/>
        <v>0</v>
      </c>
      <c r="DG143">
        <f t="shared" si="77"/>
        <v>0</v>
      </c>
      <c r="DH143">
        <f t="shared" si="76"/>
        <v>0</v>
      </c>
      <c r="DI143">
        <f t="shared" si="79"/>
        <v>0</v>
      </c>
      <c r="DJ143">
        <f t="shared" si="87"/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ROW(Source!A56)</f>
        <v>56</v>
      </c>
      <c r="B144">
        <v>55944368</v>
      </c>
      <c r="C144">
        <v>55985569</v>
      </c>
      <c r="D144">
        <v>55482166</v>
      </c>
      <c r="E144">
        <v>1</v>
      </c>
      <c r="F144">
        <v>1</v>
      </c>
      <c r="G144">
        <v>1081</v>
      </c>
      <c r="H144">
        <v>3</v>
      </c>
      <c r="I144" t="s">
        <v>847</v>
      </c>
      <c r="J144" t="s">
        <v>848</v>
      </c>
      <c r="K144" t="s">
        <v>849</v>
      </c>
      <c r="L144">
        <v>1301</v>
      </c>
      <c r="N144">
        <v>1003</v>
      </c>
      <c r="O144" t="s">
        <v>543</v>
      </c>
      <c r="P144" t="s">
        <v>543</v>
      </c>
      <c r="Q144">
        <v>1</v>
      </c>
      <c r="W144">
        <v>0</v>
      </c>
      <c r="X144">
        <v>876831867</v>
      </c>
      <c r="Y144">
        <f t="shared" si="81"/>
        <v>0</v>
      </c>
      <c r="AA144">
        <v>0.69</v>
      </c>
      <c r="AB144">
        <v>0</v>
      </c>
      <c r="AC144">
        <v>0</v>
      </c>
      <c r="AD144">
        <v>0</v>
      </c>
      <c r="AE144">
        <v>0.69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35.450000000000003</v>
      </c>
      <c r="AU144" t="s">
        <v>29</v>
      </c>
      <c r="AV144">
        <v>0</v>
      </c>
      <c r="AW144">
        <v>2</v>
      </c>
      <c r="AX144">
        <v>55985591</v>
      </c>
      <c r="AY144">
        <v>1</v>
      </c>
      <c r="AZ144">
        <v>0</v>
      </c>
      <c r="BA144">
        <v>190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ROUND(Y144*Source!I56,9)</f>
        <v>0</v>
      </c>
      <c r="CY144">
        <f t="shared" si="82"/>
        <v>0.69</v>
      </c>
      <c r="CZ144">
        <f t="shared" si="83"/>
        <v>0.69</v>
      </c>
      <c r="DA144">
        <f t="shared" si="84"/>
        <v>1</v>
      </c>
      <c r="DB144">
        <f t="shared" si="85"/>
        <v>0</v>
      </c>
      <c r="DC144">
        <f t="shared" si="86"/>
        <v>0</v>
      </c>
      <c r="DD144" t="s">
        <v>3</v>
      </c>
      <c r="DE144" t="s">
        <v>3</v>
      </c>
      <c r="DF144">
        <f t="shared" si="80"/>
        <v>0</v>
      </c>
      <c r="DG144">
        <f t="shared" si="77"/>
        <v>0</v>
      </c>
      <c r="DH144">
        <f t="shared" si="76"/>
        <v>0</v>
      </c>
      <c r="DI144">
        <f t="shared" si="79"/>
        <v>0</v>
      </c>
      <c r="DJ144">
        <f t="shared" si="87"/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ROW(Source!A56)</f>
        <v>56</v>
      </c>
      <c r="B145">
        <v>55944368</v>
      </c>
      <c r="C145">
        <v>55985569</v>
      </c>
      <c r="D145">
        <v>55482203</v>
      </c>
      <c r="E145">
        <v>1</v>
      </c>
      <c r="F145">
        <v>1</v>
      </c>
      <c r="G145">
        <v>1081</v>
      </c>
      <c r="H145">
        <v>3</v>
      </c>
      <c r="I145" t="s">
        <v>894</v>
      </c>
      <c r="J145" t="s">
        <v>895</v>
      </c>
      <c r="K145" t="s">
        <v>896</v>
      </c>
      <c r="L145">
        <v>1356</v>
      </c>
      <c r="N145">
        <v>1010</v>
      </c>
      <c r="O145" t="s">
        <v>785</v>
      </c>
      <c r="P145" t="s">
        <v>785</v>
      </c>
      <c r="Q145">
        <v>1000</v>
      </c>
      <c r="W145">
        <v>0</v>
      </c>
      <c r="X145">
        <v>474149623</v>
      </c>
      <c r="Y145">
        <f t="shared" si="81"/>
        <v>0</v>
      </c>
      <c r="AA145">
        <v>226.66</v>
      </c>
      <c r="AB145">
        <v>0</v>
      </c>
      <c r="AC145">
        <v>0</v>
      </c>
      <c r="AD145">
        <v>0</v>
      </c>
      <c r="AE145">
        <v>226.66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3.5999999999999997E-2</v>
      </c>
      <c r="AU145" t="s">
        <v>29</v>
      </c>
      <c r="AV145">
        <v>0</v>
      </c>
      <c r="AW145">
        <v>2</v>
      </c>
      <c r="AX145">
        <v>55985592</v>
      </c>
      <c r="AY145">
        <v>1</v>
      </c>
      <c r="AZ145">
        <v>0</v>
      </c>
      <c r="BA145">
        <v>191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ROUND(Y145*Source!I56,9)</f>
        <v>0</v>
      </c>
      <c r="CY145">
        <f t="shared" si="82"/>
        <v>226.66</v>
      </c>
      <c r="CZ145">
        <f t="shared" si="83"/>
        <v>226.66</v>
      </c>
      <c r="DA145">
        <f t="shared" si="84"/>
        <v>1</v>
      </c>
      <c r="DB145">
        <f t="shared" si="85"/>
        <v>0</v>
      </c>
      <c r="DC145">
        <f t="shared" si="86"/>
        <v>0</v>
      </c>
      <c r="DD145" t="s">
        <v>3</v>
      </c>
      <c r="DE145" t="s">
        <v>3</v>
      </c>
      <c r="DF145">
        <f t="shared" si="80"/>
        <v>0</v>
      </c>
      <c r="DG145">
        <f t="shared" si="77"/>
        <v>0</v>
      </c>
      <c r="DH145">
        <f t="shared" si="76"/>
        <v>0</v>
      </c>
      <c r="DI145">
        <f t="shared" si="79"/>
        <v>0</v>
      </c>
      <c r="DJ145">
        <f t="shared" si="87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ROW(Source!A56)</f>
        <v>56</v>
      </c>
      <c r="B146">
        <v>55944368</v>
      </c>
      <c r="C146">
        <v>55985569</v>
      </c>
      <c r="D146">
        <v>55482454</v>
      </c>
      <c r="E146">
        <v>1</v>
      </c>
      <c r="F146">
        <v>1</v>
      </c>
      <c r="G146">
        <v>1081</v>
      </c>
      <c r="H146">
        <v>3</v>
      </c>
      <c r="I146" t="s">
        <v>897</v>
      </c>
      <c r="J146" t="s">
        <v>898</v>
      </c>
      <c r="K146" t="s">
        <v>899</v>
      </c>
      <c r="L146">
        <v>1356</v>
      </c>
      <c r="N146">
        <v>1010</v>
      </c>
      <c r="O146" t="s">
        <v>785</v>
      </c>
      <c r="P146" t="s">
        <v>785</v>
      </c>
      <c r="Q146">
        <v>1000</v>
      </c>
      <c r="W146">
        <v>0</v>
      </c>
      <c r="X146">
        <v>1149507118</v>
      </c>
      <c r="Y146">
        <f t="shared" si="81"/>
        <v>0</v>
      </c>
      <c r="AA146">
        <v>452.68</v>
      </c>
      <c r="AB146">
        <v>0</v>
      </c>
      <c r="AC146">
        <v>0</v>
      </c>
      <c r="AD146">
        <v>0</v>
      </c>
      <c r="AE146">
        <v>452.68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0.04</v>
      </c>
      <c r="AU146" t="s">
        <v>29</v>
      </c>
      <c r="AV146">
        <v>0</v>
      </c>
      <c r="AW146">
        <v>2</v>
      </c>
      <c r="AX146">
        <v>55985593</v>
      </c>
      <c r="AY146">
        <v>1</v>
      </c>
      <c r="AZ146">
        <v>0</v>
      </c>
      <c r="BA146">
        <v>192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ROUND(Y146*Source!I56,9)</f>
        <v>0</v>
      </c>
      <c r="CY146">
        <f t="shared" si="82"/>
        <v>452.68</v>
      </c>
      <c r="CZ146">
        <f t="shared" si="83"/>
        <v>452.68</v>
      </c>
      <c r="DA146">
        <f t="shared" si="84"/>
        <v>1</v>
      </c>
      <c r="DB146">
        <f t="shared" si="85"/>
        <v>0</v>
      </c>
      <c r="DC146">
        <f t="shared" si="86"/>
        <v>0</v>
      </c>
      <c r="DD146" t="s">
        <v>3</v>
      </c>
      <c r="DE146" t="s">
        <v>3</v>
      </c>
      <c r="DF146">
        <f t="shared" si="80"/>
        <v>0</v>
      </c>
      <c r="DG146">
        <f t="shared" si="77"/>
        <v>0</v>
      </c>
      <c r="DH146">
        <f t="shared" si="76"/>
        <v>0</v>
      </c>
      <c r="DI146">
        <f t="shared" si="79"/>
        <v>0</v>
      </c>
      <c r="DJ146">
        <f t="shared" si="87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ROW(Source!A57)</f>
        <v>57</v>
      </c>
      <c r="B147">
        <v>55944370</v>
      </c>
      <c r="C147">
        <v>55985569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759</v>
      </c>
      <c r="J147" t="s">
        <v>3</v>
      </c>
      <c r="K147" t="s">
        <v>760</v>
      </c>
      <c r="L147">
        <v>1191</v>
      </c>
      <c r="N147">
        <v>1013</v>
      </c>
      <c r="O147" t="s">
        <v>761</v>
      </c>
      <c r="P147" t="s">
        <v>761</v>
      </c>
      <c r="Q147">
        <v>1</v>
      </c>
      <c r="W147">
        <v>0</v>
      </c>
      <c r="X147">
        <v>476480486</v>
      </c>
      <c r="Y147">
        <f>((AT147*1.2)*0.3)</f>
        <v>17.207999999999998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5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47.8</v>
      </c>
      <c r="AU147" t="s">
        <v>30</v>
      </c>
      <c r="AV147">
        <v>1</v>
      </c>
      <c r="AW147">
        <v>2</v>
      </c>
      <c r="AX147">
        <v>55985582</v>
      </c>
      <c r="AY147">
        <v>1</v>
      </c>
      <c r="AZ147">
        <v>0</v>
      </c>
      <c r="BA147">
        <v>196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ROUND(AT147*Source!I57*AH147*AL147,2)</f>
        <v>0</v>
      </c>
      <c r="CV147">
        <f>ROUND(Y147*Source!I57,9)</f>
        <v>516.24</v>
      </c>
      <c r="CW147">
        <v>0</v>
      </c>
      <c r="CX147">
        <f>ROUND(Y147*Source!I57,9)</f>
        <v>516.24</v>
      </c>
      <c r="CY147">
        <f>AD147</f>
        <v>0</v>
      </c>
      <c r="CZ147">
        <f>AH147</f>
        <v>0</v>
      </c>
      <c r="DA147">
        <f>AL147</f>
        <v>1</v>
      </c>
      <c r="DB147">
        <f>ROUND(((ROUND(AT147*CZ147,2)*1.2)*0.3),6)</f>
        <v>0</v>
      </c>
      <c r="DC147">
        <f>ROUND(((ROUND(AT147*AG147,2)*1.2)*0.3),6)</f>
        <v>0</v>
      </c>
      <c r="DD147" t="s">
        <v>3</v>
      </c>
      <c r="DE147" t="s">
        <v>3</v>
      </c>
      <c r="DF147">
        <f t="shared" si="80"/>
        <v>0</v>
      </c>
      <c r="DG147">
        <f t="shared" si="77"/>
        <v>0</v>
      </c>
      <c r="DH147">
        <f t="shared" si="76"/>
        <v>0</v>
      </c>
      <c r="DI147">
        <f t="shared" si="79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ROW(Source!A57)</f>
        <v>57</v>
      </c>
      <c r="B148">
        <v>55944370</v>
      </c>
      <c r="C148">
        <v>55985569</v>
      </c>
      <c r="D148">
        <v>55489910</v>
      </c>
      <c r="E148">
        <v>1</v>
      </c>
      <c r="F148">
        <v>1</v>
      </c>
      <c r="G148">
        <v>1081</v>
      </c>
      <c r="H148">
        <v>2</v>
      </c>
      <c r="I148" t="s">
        <v>762</v>
      </c>
      <c r="J148" t="s">
        <v>763</v>
      </c>
      <c r="K148" t="s">
        <v>764</v>
      </c>
      <c r="L148">
        <v>1368</v>
      </c>
      <c r="N148">
        <v>1011</v>
      </c>
      <c r="O148" t="s">
        <v>765</v>
      </c>
      <c r="P148" t="s">
        <v>765</v>
      </c>
      <c r="Q148">
        <v>1</v>
      </c>
      <c r="W148">
        <v>0</v>
      </c>
      <c r="X148">
        <v>1498588441</v>
      </c>
      <c r="Y148">
        <f>((AT148*1.2)*0.3)</f>
        <v>3.9600000000000003E-2</v>
      </c>
      <c r="AA148">
        <v>0</v>
      </c>
      <c r="AB148">
        <v>100.2</v>
      </c>
      <c r="AC148">
        <v>0</v>
      </c>
      <c r="AD148">
        <v>0</v>
      </c>
      <c r="AE148">
        <v>0</v>
      </c>
      <c r="AF148">
        <v>7.11</v>
      </c>
      <c r="AG148">
        <v>0</v>
      </c>
      <c r="AH148">
        <v>0</v>
      </c>
      <c r="AI148">
        <v>1</v>
      </c>
      <c r="AJ148">
        <v>13.46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0.11</v>
      </c>
      <c r="AU148" t="s">
        <v>30</v>
      </c>
      <c r="AV148">
        <v>0</v>
      </c>
      <c r="AW148">
        <v>2</v>
      </c>
      <c r="AX148">
        <v>55985583</v>
      </c>
      <c r="AY148">
        <v>1</v>
      </c>
      <c r="AZ148">
        <v>0</v>
      </c>
      <c r="BA148">
        <v>197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ROUND(Y148*Source!I57*DO148,9)</f>
        <v>0</v>
      </c>
      <c r="CX148">
        <f>ROUND(Y148*Source!I57,9)</f>
        <v>1.1879999999999999</v>
      </c>
      <c r="CY148">
        <f>AB148</f>
        <v>100.2</v>
      </c>
      <c r="CZ148">
        <f>AF148</f>
        <v>7.11</v>
      </c>
      <c r="DA148">
        <f>AJ148</f>
        <v>13.46</v>
      </c>
      <c r="DB148">
        <f>ROUND(((ROUND(AT148*CZ148,2)*1.2)*0.3),6)</f>
        <v>0.28079999999999999</v>
      </c>
      <c r="DC148">
        <f>ROUND(((ROUND(AT148*AG148,2)*1.2)*0.3),6)</f>
        <v>0</v>
      </c>
      <c r="DD148" t="s">
        <v>3</v>
      </c>
      <c r="DE148" t="s">
        <v>3</v>
      </c>
      <c r="DF148">
        <f t="shared" si="80"/>
        <v>0</v>
      </c>
      <c r="DG148">
        <f>ROUND(ROUND(AF148*AJ148,2)*CX148,2)</f>
        <v>113.69</v>
      </c>
      <c r="DH148">
        <f t="shared" si="76"/>
        <v>0</v>
      </c>
      <c r="DI148">
        <f t="shared" si="79"/>
        <v>0</v>
      </c>
      <c r="DJ148">
        <f>DG148</f>
        <v>113.69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ROW(Source!A57)</f>
        <v>57</v>
      </c>
      <c r="B149">
        <v>55944370</v>
      </c>
      <c r="C149">
        <v>55985569</v>
      </c>
      <c r="D149">
        <v>55459924</v>
      </c>
      <c r="E149">
        <v>1</v>
      </c>
      <c r="F149">
        <v>1</v>
      </c>
      <c r="G149">
        <v>1081</v>
      </c>
      <c r="H149">
        <v>3</v>
      </c>
      <c r="I149" t="s">
        <v>888</v>
      </c>
      <c r="J149" t="s">
        <v>889</v>
      </c>
      <c r="K149" t="s">
        <v>890</v>
      </c>
      <c r="L149">
        <v>1348</v>
      </c>
      <c r="N149">
        <v>1009</v>
      </c>
      <c r="O149" t="s">
        <v>211</v>
      </c>
      <c r="P149" t="s">
        <v>211</v>
      </c>
      <c r="Q149">
        <v>1000</v>
      </c>
      <c r="W149">
        <v>0</v>
      </c>
      <c r="X149">
        <v>112198144</v>
      </c>
      <c r="Y149">
        <f t="shared" ref="Y149:Y158" si="88">((AT149*1)*0)</f>
        <v>0</v>
      </c>
      <c r="AA149">
        <v>47843.35</v>
      </c>
      <c r="AB149">
        <v>0</v>
      </c>
      <c r="AC149">
        <v>0</v>
      </c>
      <c r="AD149">
        <v>0</v>
      </c>
      <c r="AE149">
        <v>9844.31</v>
      </c>
      <c r="AF149">
        <v>0</v>
      </c>
      <c r="AG149">
        <v>0</v>
      </c>
      <c r="AH149">
        <v>0</v>
      </c>
      <c r="AI149">
        <v>4.8600000000000003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0.02</v>
      </c>
      <c r="AU149" t="s">
        <v>29</v>
      </c>
      <c r="AV149">
        <v>0</v>
      </c>
      <c r="AW149">
        <v>2</v>
      </c>
      <c r="AX149">
        <v>55985584</v>
      </c>
      <c r="AY149">
        <v>1</v>
      </c>
      <c r="AZ149">
        <v>0</v>
      </c>
      <c r="BA149">
        <v>198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ROUND(Y149*Source!I57,9)</f>
        <v>0</v>
      </c>
      <c r="CY149">
        <f t="shared" ref="CY149:CY158" si="89">AA149</f>
        <v>47843.35</v>
      </c>
      <c r="CZ149">
        <f t="shared" ref="CZ149:CZ158" si="90">AE149</f>
        <v>9844.31</v>
      </c>
      <c r="DA149">
        <f t="shared" ref="DA149:DA158" si="91">AI149</f>
        <v>4.8600000000000003</v>
      </c>
      <c r="DB149">
        <f t="shared" ref="DB149:DB158" si="92">ROUND(((ROUND(AT149*CZ149,2)*1)*0),6)</f>
        <v>0</v>
      </c>
      <c r="DC149">
        <f t="shared" ref="DC149:DC158" si="93">ROUND(((ROUND(AT149*AG149,2)*1)*0),6)</f>
        <v>0</v>
      </c>
      <c r="DD149" t="s">
        <v>3</v>
      </c>
      <c r="DE149" t="s">
        <v>3</v>
      </c>
      <c r="DF149">
        <f t="shared" ref="DF149:DF158" si="94">ROUND(ROUND(AE149*AI149,2)*CX149,2)</f>
        <v>0</v>
      </c>
      <c r="DG149">
        <f t="shared" ref="DG149:DG168" si="95">ROUND(ROUND(AF149,2)*CX149,2)</f>
        <v>0</v>
      </c>
      <c r="DH149">
        <f t="shared" si="76"/>
        <v>0</v>
      </c>
      <c r="DI149">
        <f t="shared" si="79"/>
        <v>0</v>
      </c>
      <c r="DJ149">
        <f t="shared" ref="DJ149:DJ158" si="96">DF149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ROW(Source!A57)</f>
        <v>57</v>
      </c>
      <c r="B150">
        <v>55944370</v>
      </c>
      <c r="C150">
        <v>55985569</v>
      </c>
      <c r="D150">
        <v>55460089</v>
      </c>
      <c r="E150">
        <v>1</v>
      </c>
      <c r="F150">
        <v>1</v>
      </c>
      <c r="G150">
        <v>1081</v>
      </c>
      <c r="H150">
        <v>3</v>
      </c>
      <c r="I150" t="s">
        <v>891</v>
      </c>
      <c r="J150" t="s">
        <v>892</v>
      </c>
      <c r="K150" t="s">
        <v>893</v>
      </c>
      <c r="L150">
        <v>1348</v>
      </c>
      <c r="N150">
        <v>1009</v>
      </c>
      <c r="O150" t="s">
        <v>211</v>
      </c>
      <c r="P150" t="s">
        <v>211</v>
      </c>
      <c r="Q150">
        <v>1000</v>
      </c>
      <c r="W150">
        <v>0</v>
      </c>
      <c r="X150">
        <v>-906180160</v>
      </c>
      <c r="Y150">
        <f t="shared" si="88"/>
        <v>0</v>
      </c>
      <c r="AA150">
        <v>7130.6</v>
      </c>
      <c r="AB150">
        <v>0</v>
      </c>
      <c r="AC150">
        <v>0</v>
      </c>
      <c r="AD150">
        <v>0</v>
      </c>
      <c r="AE150">
        <v>331.04</v>
      </c>
      <c r="AF150">
        <v>0</v>
      </c>
      <c r="AG150">
        <v>0</v>
      </c>
      <c r="AH150">
        <v>0</v>
      </c>
      <c r="AI150">
        <v>21.54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6.0000000000000002E-5</v>
      </c>
      <c r="AU150" t="s">
        <v>29</v>
      </c>
      <c r="AV150">
        <v>0</v>
      </c>
      <c r="AW150">
        <v>2</v>
      </c>
      <c r="AX150">
        <v>55985585</v>
      </c>
      <c r="AY150">
        <v>1</v>
      </c>
      <c r="AZ150">
        <v>0</v>
      </c>
      <c r="BA150">
        <v>199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ROUND(Y150*Source!I57,9)</f>
        <v>0</v>
      </c>
      <c r="CY150">
        <f t="shared" si="89"/>
        <v>7130.6</v>
      </c>
      <c r="CZ150">
        <f t="shared" si="90"/>
        <v>331.04</v>
      </c>
      <c r="DA150">
        <f t="shared" si="91"/>
        <v>21.54</v>
      </c>
      <c r="DB150">
        <f t="shared" si="92"/>
        <v>0</v>
      </c>
      <c r="DC150">
        <f t="shared" si="93"/>
        <v>0</v>
      </c>
      <c r="DD150" t="s">
        <v>3</v>
      </c>
      <c r="DE150" t="s">
        <v>3</v>
      </c>
      <c r="DF150">
        <f t="shared" si="94"/>
        <v>0</v>
      </c>
      <c r="DG150">
        <f t="shared" si="95"/>
        <v>0</v>
      </c>
      <c r="DH150">
        <f t="shared" si="76"/>
        <v>0</v>
      </c>
      <c r="DI150">
        <f t="shared" si="79"/>
        <v>0</v>
      </c>
      <c r="DJ150">
        <f t="shared" si="96"/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ROW(Source!A57)</f>
        <v>57</v>
      </c>
      <c r="B151">
        <v>55944370</v>
      </c>
      <c r="C151">
        <v>55985569</v>
      </c>
      <c r="D151">
        <v>55460310</v>
      </c>
      <c r="E151">
        <v>1</v>
      </c>
      <c r="F151">
        <v>1</v>
      </c>
      <c r="G151">
        <v>1081</v>
      </c>
      <c r="H151">
        <v>3</v>
      </c>
      <c r="I151" t="s">
        <v>795</v>
      </c>
      <c r="J151" t="s">
        <v>796</v>
      </c>
      <c r="K151" t="s">
        <v>797</v>
      </c>
      <c r="L151">
        <v>1346</v>
      </c>
      <c r="N151">
        <v>1009</v>
      </c>
      <c r="O151" t="s">
        <v>794</v>
      </c>
      <c r="P151" t="s">
        <v>794</v>
      </c>
      <c r="Q151">
        <v>1</v>
      </c>
      <c r="W151">
        <v>0</v>
      </c>
      <c r="X151">
        <v>-1097873860</v>
      </c>
      <c r="Y151">
        <f t="shared" si="88"/>
        <v>0</v>
      </c>
      <c r="AA151">
        <v>101.03</v>
      </c>
      <c r="AB151">
        <v>0</v>
      </c>
      <c r="AC151">
        <v>0</v>
      </c>
      <c r="AD151">
        <v>0</v>
      </c>
      <c r="AE151">
        <v>29.89</v>
      </c>
      <c r="AF151">
        <v>0</v>
      </c>
      <c r="AG151">
        <v>0</v>
      </c>
      <c r="AH151">
        <v>0</v>
      </c>
      <c r="AI151">
        <v>3.38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0.104</v>
      </c>
      <c r="AU151" t="s">
        <v>29</v>
      </c>
      <c r="AV151">
        <v>0</v>
      </c>
      <c r="AW151">
        <v>2</v>
      </c>
      <c r="AX151">
        <v>55985586</v>
      </c>
      <c r="AY151">
        <v>1</v>
      </c>
      <c r="AZ151">
        <v>0</v>
      </c>
      <c r="BA151">
        <v>200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ROUND(Y151*Source!I57,9)</f>
        <v>0</v>
      </c>
      <c r="CY151">
        <f t="shared" si="89"/>
        <v>101.03</v>
      </c>
      <c r="CZ151">
        <f t="shared" si="90"/>
        <v>29.89</v>
      </c>
      <c r="DA151">
        <f t="shared" si="91"/>
        <v>3.38</v>
      </c>
      <c r="DB151">
        <f t="shared" si="92"/>
        <v>0</v>
      </c>
      <c r="DC151">
        <f t="shared" si="93"/>
        <v>0</v>
      </c>
      <c r="DD151" t="s">
        <v>3</v>
      </c>
      <c r="DE151" t="s">
        <v>3</v>
      </c>
      <c r="DF151">
        <f t="shared" si="94"/>
        <v>0</v>
      </c>
      <c r="DG151">
        <f t="shared" si="95"/>
        <v>0</v>
      </c>
      <c r="DH151">
        <f t="shared" si="76"/>
        <v>0</v>
      </c>
      <c r="DI151">
        <f t="shared" si="79"/>
        <v>0</v>
      </c>
      <c r="DJ151">
        <f t="shared" si="96"/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ROW(Source!A57)</f>
        <v>57</v>
      </c>
      <c r="B152">
        <v>55944370</v>
      </c>
      <c r="C152">
        <v>55985569</v>
      </c>
      <c r="D152">
        <v>55460380</v>
      </c>
      <c r="E152">
        <v>1</v>
      </c>
      <c r="F152">
        <v>1</v>
      </c>
      <c r="G152">
        <v>1081</v>
      </c>
      <c r="H152">
        <v>3</v>
      </c>
      <c r="I152" t="s">
        <v>798</v>
      </c>
      <c r="J152" t="s">
        <v>799</v>
      </c>
      <c r="K152" t="s">
        <v>800</v>
      </c>
      <c r="L152">
        <v>1348</v>
      </c>
      <c r="N152">
        <v>1009</v>
      </c>
      <c r="O152" t="s">
        <v>211</v>
      </c>
      <c r="P152" t="s">
        <v>211</v>
      </c>
      <c r="Q152">
        <v>1000</v>
      </c>
      <c r="W152">
        <v>0</v>
      </c>
      <c r="X152">
        <v>277309194</v>
      </c>
      <c r="Y152">
        <f t="shared" si="88"/>
        <v>0</v>
      </c>
      <c r="AA152">
        <v>141233.74</v>
      </c>
      <c r="AB152">
        <v>0</v>
      </c>
      <c r="AC152">
        <v>0</v>
      </c>
      <c r="AD152">
        <v>0</v>
      </c>
      <c r="AE152">
        <v>8590.86</v>
      </c>
      <c r="AF152">
        <v>0</v>
      </c>
      <c r="AG152">
        <v>0</v>
      </c>
      <c r="AH152">
        <v>0</v>
      </c>
      <c r="AI152">
        <v>16.440000000000001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2.9999999999999997E-4</v>
      </c>
      <c r="AU152" t="s">
        <v>29</v>
      </c>
      <c r="AV152">
        <v>0</v>
      </c>
      <c r="AW152">
        <v>2</v>
      </c>
      <c r="AX152">
        <v>55985587</v>
      </c>
      <c r="AY152">
        <v>1</v>
      </c>
      <c r="AZ152">
        <v>0</v>
      </c>
      <c r="BA152">
        <v>201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ROUND(Y152*Source!I57,9)</f>
        <v>0</v>
      </c>
      <c r="CY152">
        <f t="shared" si="89"/>
        <v>141233.74</v>
      </c>
      <c r="CZ152">
        <f t="shared" si="90"/>
        <v>8590.86</v>
      </c>
      <c r="DA152">
        <f t="shared" si="91"/>
        <v>16.440000000000001</v>
      </c>
      <c r="DB152">
        <f t="shared" si="92"/>
        <v>0</v>
      </c>
      <c r="DC152">
        <f t="shared" si="93"/>
        <v>0</v>
      </c>
      <c r="DD152" t="s">
        <v>3</v>
      </c>
      <c r="DE152" t="s">
        <v>3</v>
      </c>
      <c r="DF152">
        <f t="shared" si="94"/>
        <v>0</v>
      </c>
      <c r="DG152">
        <f t="shared" si="95"/>
        <v>0</v>
      </c>
      <c r="DH152">
        <f t="shared" si="76"/>
        <v>0</v>
      </c>
      <c r="DI152">
        <f t="shared" si="79"/>
        <v>0</v>
      </c>
      <c r="DJ152">
        <f t="shared" si="96"/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ROW(Source!A57)</f>
        <v>57</v>
      </c>
      <c r="B153">
        <v>55944370</v>
      </c>
      <c r="C153">
        <v>55985569</v>
      </c>
      <c r="D153">
        <v>55460424</v>
      </c>
      <c r="E153">
        <v>1</v>
      </c>
      <c r="F153">
        <v>1</v>
      </c>
      <c r="G153">
        <v>1081</v>
      </c>
      <c r="H153">
        <v>3</v>
      </c>
      <c r="I153" t="s">
        <v>801</v>
      </c>
      <c r="J153" t="s">
        <v>802</v>
      </c>
      <c r="K153" t="s">
        <v>803</v>
      </c>
      <c r="L153">
        <v>1346</v>
      </c>
      <c r="N153">
        <v>1009</v>
      </c>
      <c r="O153" t="s">
        <v>794</v>
      </c>
      <c r="P153" t="s">
        <v>794</v>
      </c>
      <c r="Q153">
        <v>1</v>
      </c>
      <c r="W153">
        <v>0</v>
      </c>
      <c r="X153">
        <v>1309298634</v>
      </c>
      <c r="Y153">
        <f t="shared" si="88"/>
        <v>0</v>
      </c>
      <c r="AA153">
        <v>286.31</v>
      </c>
      <c r="AB153">
        <v>0</v>
      </c>
      <c r="AC153">
        <v>0</v>
      </c>
      <c r="AD153">
        <v>0</v>
      </c>
      <c r="AE153">
        <v>159.06</v>
      </c>
      <c r="AF153">
        <v>0</v>
      </c>
      <c r="AG153">
        <v>0</v>
      </c>
      <c r="AH153">
        <v>0</v>
      </c>
      <c r="AI153">
        <v>1.8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0.12</v>
      </c>
      <c r="AU153" t="s">
        <v>29</v>
      </c>
      <c r="AV153">
        <v>0</v>
      </c>
      <c r="AW153">
        <v>2</v>
      </c>
      <c r="AX153">
        <v>55985588</v>
      </c>
      <c r="AY153">
        <v>1</v>
      </c>
      <c r="AZ153">
        <v>0</v>
      </c>
      <c r="BA153">
        <v>202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ROUND(Y153*Source!I57,9)</f>
        <v>0</v>
      </c>
      <c r="CY153">
        <f t="shared" si="89"/>
        <v>286.31</v>
      </c>
      <c r="CZ153">
        <f t="shared" si="90"/>
        <v>159.06</v>
      </c>
      <c r="DA153">
        <f t="shared" si="91"/>
        <v>1.8</v>
      </c>
      <c r="DB153">
        <f t="shared" si="92"/>
        <v>0</v>
      </c>
      <c r="DC153">
        <f t="shared" si="93"/>
        <v>0</v>
      </c>
      <c r="DD153" t="s">
        <v>3</v>
      </c>
      <c r="DE153" t="s">
        <v>3</v>
      </c>
      <c r="DF153">
        <f t="shared" si="94"/>
        <v>0</v>
      </c>
      <c r="DG153">
        <f t="shared" si="95"/>
        <v>0</v>
      </c>
      <c r="DH153">
        <f t="shared" si="76"/>
        <v>0</v>
      </c>
      <c r="DI153">
        <f t="shared" si="79"/>
        <v>0</v>
      </c>
      <c r="DJ153">
        <f t="shared" si="96"/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ROW(Source!A57)</f>
        <v>57</v>
      </c>
      <c r="B154">
        <v>55944370</v>
      </c>
      <c r="C154">
        <v>55985569</v>
      </c>
      <c r="D154">
        <v>55459400</v>
      </c>
      <c r="E154">
        <v>1</v>
      </c>
      <c r="F154">
        <v>1</v>
      </c>
      <c r="G154">
        <v>1081</v>
      </c>
      <c r="H154">
        <v>3</v>
      </c>
      <c r="I154" t="s">
        <v>832</v>
      </c>
      <c r="J154" t="s">
        <v>833</v>
      </c>
      <c r="K154" t="s">
        <v>834</v>
      </c>
      <c r="L154">
        <v>1346</v>
      </c>
      <c r="N154">
        <v>1009</v>
      </c>
      <c r="O154" t="s">
        <v>794</v>
      </c>
      <c r="P154" t="s">
        <v>794</v>
      </c>
      <c r="Q154">
        <v>1</v>
      </c>
      <c r="W154">
        <v>0</v>
      </c>
      <c r="X154">
        <v>-2129869794</v>
      </c>
      <c r="Y154">
        <f t="shared" si="88"/>
        <v>0</v>
      </c>
      <c r="AA154">
        <v>387.54</v>
      </c>
      <c r="AB154">
        <v>0</v>
      </c>
      <c r="AC154">
        <v>0</v>
      </c>
      <c r="AD154">
        <v>0</v>
      </c>
      <c r="AE154">
        <v>16.690000000000001</v>
      </c>
      <c r="AF154">
        <v>0</v>
      </c>
      <c r="AG154">
        <v>0</v>
      </c>
      <c r="AH154">
        <v>0</v>
      </c>
      <c r="AI154">
        <v>23.22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0.16</v>
      </c>
      <c r="AU154" t="s">
        <v>29</v>
      </c>
      <c r="AV154">
        <v>0</v>
      </c>
      <c r="AW154">
        <v>2</v>
      </c>
      <c r="AX154">
        <v>55985589</v>
      </c>
      <c r="AY154">
        <v>1</v>
      </c>
      <c r="AZ154">
        <v>0</v>
      </c>
      <c r="BA154">
        <v>203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ROUND(Y154*Source!I57,9)</f>
        <v>0</v>
      </c>
      <c r="CY154">
        <f t="shared" si="89"/>
        <v>387.54</v>
      </c>
      <c r="CZ154">
        <f t="shared" si="90"/>
        <v>16.690000000000001</v>
      </c>
      <c r="DA154">
        <f t="shared" si="91"/>
        <v>23.22</v>
      </c>
      <c r="DB154">
        <f t="shared" si="92"/>
        <v>0</v>
      </c>
      <c r="DC154">
        <f t="shared" si="93"/>
        <v>0</v>
      </c>
      <c r="DD154" t="s">
        <v>3</v>
      </c>
      <c r="DE154" t="s">
        <v>3</v>
      </c>
      <c r="DF154">
        <f t="shared" si="94"/>
        <v>0</v>
      </c>
      <c r="DG154">
        <f t="shared" si="95"/>
        <v>0</v>
      </c>
      <c r="DH154">
        <f t="shared" si="76"/>
        <v>0</v>
      </c>
      <c r="DI154">
        <f t="shared" si="79"/>
        <v>0</v>
      </c>
      <c r="DJ154">
        <f t="shared" si="96"/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ROW(Source!A57)</f>
        <v>57</v>
      </c>
      <c r="B155">
        <v>55944370</v>
      </c>
      <c r="C155">
        <v>55985569</v>
      </c>
      <c r="D155">
        <v>55459793</v>
      </c>
      <c r="E155">
        <v>1</v>
      </c>
      <c r="F155">
        <v>1</v>
      </c>
      <c r="G155">
        <v>1081</v>
      </c>
      <c r="H155">
        <v>3</v>
      </c>
      <c r="I155" t="s">
        <v>841</v>
      </c>
      <c r="J155" t="s">
        <v>842</v>
      </c>
      <c r="K155" t="s">
        <v>843</v>
      </c>
      <c r="L155">
        <v>1348</v>
      </c>
      <c r="N155">
        <v>1009</v>
      </c>
      <c r="O155" t="s">
        <v>211</v>
      </c>
      <c r="P155" t="s">
        <v>211</v>
      </c>
      <c r="Q155">
        <v>1000</v>
      </c>
      <c r="W155">
        <v>0</v>
      </c>
      <c r="X155">
        <v>-761454284</v>
      </c>
      <c r="Y155">
        <f t="shared" si="88"/>
        <v>0</v>
      </c>
      <c r="AA155">
        <v>1930745.04</v>
      </c>
      <c r="AB155">
        <v>0</v>
      </c>
      <c r="AC155">
        <v>0</v>
      </c>
      <c r="AD155">
        <v>0</v>
      </c>
      <c r="AE155">
        <v>64123.05</v>
      </c>
      <c r="AF155">
        <v>0</v>
      </c>
      <c r="AG155">
        <v>0</v>
      </c>
      <c r="AH155">
        <v>0</v>
      </c>
      <c r="AI155">
        <v>30.11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3.2000000000000003E-4</v>
      </c>
      <c r="AU155" t="s">
        <v>29</v>
      </c>
      <c r="AV155">
        <v>0</v>
      </c>
      <c r="AW155">
        <v>2</v>
      </c>
      <c r="AX155">
        <v>55985590</v>
      </c>
      <c r="AY155">
        <v>1</v>
      </c>
      <c r="AZ155">
        <v>0</v>
      </c>
      <c r="BA155">
        <v>204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ROUND(Y155*Source!I57,9)</f>
        <v>0</v>
      </c>
      <c r="CY155">
        <f t="shared" si="89"/>
        <v>1930745.04</v>
      </c>
      <c r="CZ155">
        <f t="shared" si="90"/>
        <v>64123.05</v>
      </c>
      <c r="DA155">
        <f t="shared" si="91"/>
        <v>30.11</v>
      </c>
      <c r="DB155">
        <f t="shared" si="92"/>
        <v>0</v>
      </c>
      <c r="DC155">
        <f t="shared" si="93"/>
        <v>0</v>
      </c>
      <c r="DD155" t="s">
        <v>3</v>
      </c>
      <c r="DE155" t="s">
        <v>3</v>
      </c>
      <c r="DF155">
        <f t="shared" si="94"/>
        <v>0</v>
      </c>
      <c r="DG155">
        <f t="shared" si="95"/>
        <v>0</v>
      </c>
      <c r="DH155">
        <f t="shared" si="76"/>
        <v>0</v>
      </c>
      <c r="DI155">
        <f t="shared" si="79"/>
        <v>0</v>
      </c>
      <c r="DJ155">
        <f t="shared" si="96"/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ROW(Source!A57)</f>
        <v>57</v>
      </c>
      <c r="B156">
        <v>55944370</v>
      </c>
      <c r="C156">
        <v>55985569</v>
      </c>
      <c r="D156">
        <v>55482166</v>
      </c>
      <c r="E156">
        <v>1</v>
      </c>
      <c r="F156">
        <v>1</v>
      </c>
      <c r="G156">
        <v>1081</v>
      </c>
      <c r="H156">
        <v>3</v>
      </c>
      <c r="I156" t="s">
        <v>847</v>
      </c>
      <c r="J156" t="s">
        <v>848</v>
      </c>
      <c r="K156" t="s">
        <v>849</v>
      </c>
      <c r="L156">
        <v>1301</v>
      </c>
      <c r="N156">
        <v>1003</v>
      </c>
      <c r="O156" t="s">
        <v>543</v>
      </c>
      <c r="P156" t="s">
        <v>543</v>
      </c>
      <c r="Q156">
        <v>1</v>
      </c>
      <c r="W156">
        <v>0</v>
      </c>
      <c r="X156">
        <v>876831867</v>
      </c>
      <c r="Y156">
        <f t="shared" si="88"/>
        <v>0</v>
      </c>
      <c r="AA156">
        <v>4.76</v>
      </c>
      <c r="AB156">
        <v>0</v>
      </c>
      <c r="AC156">
        <v>0</v>
      </c>
      <c r="AD156">
        <v>0</v>
      </c>
      <c r="AE156">
        <v>0.69</v>
      </c>
      <c r="AF156">
        <v>0</v>
      </c>
      <c r="AG156">
        <v>0</v>
      </c>
      <c r="AH156">
        <v>0</v>
      </c>
      <c r="AI156">
        <v>6.9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35.450000000000003</v>
      </c>
      <c r="AU156" t="s">
        <v>29</v>
      </c>
      <c r="AV156">
        <v>0</v>
      </c>
      <c r="AW156">
        <v>2</v>
      </c>
      <c r="AX156">
        <v>55985591</v>
      </c>
      <c r="AY156">
        <v>1</v>
      </c>
      <c r="AZ156">
        <v>0</v>
      </c>
      <c r="BA156">
        <v>205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ROUND(Y156*Source!I57,9)</f>
        <v>0</v>
      </c>
      <c r="CY156">
        <f t="shared" si="89"/>
        <v>4.76</v>
      </c>
      <c r="CZ156">
        <f t="shared" si="90"/>
        <v>0.69</v>
      </c>
      <c r="DA156">
        <f t="shared" si="91"/>
        <v>6.9</v>
      </c>
      <c r="DB156">
        <f t="shared" si="92"/>
        <v>0</v>
      </c>
      <c r="DC156">
        <f t="shared" si="93"/>
        <v>0</v>
      </c>
      <c r="DD156" t="s">
        <v>3</v>
      </c>
      <c r="DE156" t="s">
        <v>3</v>
      </c>
      <c r="DF156">
        <f t="shared" si="94"/>
        <v>0</v>
      </c>
      <c r="DG156">
        <f t="shared" si="95"/>
        <v>0</v>
      </c>
      <c r="DH156">
        <f t="shared" si="76"/>
        <v>0</v>
      </c>
      <c r="DI156">
        <f t="shared" si="79"/>
        <v>0</v>
      </c>
      <c r="DJ156">
        <f t="shared" si="96"/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ROW(Source!A57)</f>
        <v>57</v>
      </c>
      <c r="B157">
        <v>55944370</v>
      </c>
      <c r="C157">
        <v>55985569</v>
      </c>
      <c r="D157">
        <v>55482203</v>
      </c>
      <c r="E157">
        <v>1</v>
      </c>
      <c r="F157">
        <v>1</v>
      </c>
      <c r="G157">
        <v>1081</v>
      </c>
      <c r="H157">
        <v>3</v>
      </c>
      <c r="I157" t="s">
        <v>894</v>
      </c>
      <c r="J157" t="s">
        <v>895</v>
      </c>
      <c r="K157" t="s">
        <v>896</v>
      </c>
      <c r="L157">
        <v>1356</v>
      </c>
      <c r="N157">
        <v>1010</v>
      </c>
      <c r="O157" t="s">
        <v>785</v>
      </c>
      <c r="P157" t="s">
        <v>785</v>
      </c>
      <c r="Q157">
        <v>1000</v>
      </c>
      <c r="W157">
        <v>0</v>
      </c>
      <c r="X157">
        <v>474149623</v>
      </c>
      <c r="Y157">
        <f t="shared" si="88"/>
        <v>0</v>
      </c>
      <c r="AA157">
        <v>1527.69</v>
      </c>
      <c r="AB157">
        <v>0</v>
      </c>
      <c r="AC157">
        <v>0</v>
      </c>
      <c r="AD157">
        <v>0</v>
      </c>
      <c r="AE157">
        <v>226.66</v>
      </c>
      <c r="AF157">
        <v>0</v>
      </c>
      <c r="AG157">
        <v>0</v>
      </c>
      <c r="AH157">
        <v>0</v>
      </c>
      <c r="AI157">
        <v>6.74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3.5999999999999997E-2</v>
      </c>
      <c r="AU157" t="s">
        <v>29</v>
      </c>
      <c r="AV157">
        <v>0</v>
      </c>
      <c r="AW157">
        <v>2</v>
      </c>
      <c r="AX157">
        <v>55985592</v>
      </c>
      <c r="AY157">
        <v>1</v>
      </c>
      <c r="AZ157">
        <v>0</v>
      </c>
      <c r="BA157">
        <v>206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ROUND(Y157*Source!I57,9)</f>
        <v>0</v>
      </c>
      <c r="CY157">
        <f t="shared" si="89"/>
        <v>1527.69</v>
      </c>
      <c r="CZ157">
        <f t="shared" si="90"/>
        <v>226.66</v>
      </c>
      <c r="DA157">
        <f t="shared" si="91"/>
        <v>6.74</v>
      </c>
      <c r="DB157">
        <f t="shared" si="92"/>
        <v>0</v>
      </c>
      <c r="DC157">
        <f t="shared" si="93"/>
        <v>0</v>
      </c>
      <c r="DD157" t="s">
        <v>3</v>
      </c>
      <c r="DE157" t="s">
        <v>3</v>
      </c>
      <c r="DF157">
        <f t="shared" si="94"/>
        <v>0</v>
      </c>
      <c r="DG157">
        <f t="shared" si="95"/>
        <v>0</v>
      </c>
      <c r="DH157">
        <f t="shared" si="76"/>
        <v>0</v>
      </c>
      <c r="DI157">
        <f t="shared" si="79"/>
        <v>0</v>
      </c>
      <c r="DJ157">
        <f t="shared" si="96"/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ROW(Source!A57)</f>
        <v>57</v>
      </c>
      <c r="B158">
        <v>55944370</v>
      </c>
      <c r="C158">
        <v>55985569</v>
      </c>
      <c r="D158">
        <v>55482454</v>
      </c>
      <c r="E158">
        <v>1</v>
      </c>
      <c r="F158">
        <v>1</v>
      </c>
      <c r="G158">
        <v>1081</v>
      </c>
      <c r="H158">
        <v>3</v>
      </c>
      <c r="I158" t="s">
        <v>897</v>
      </c>
      <c r="J158" t="s">
        <v>898</v>
      </c>
      <c r="K158" t="s">
        <v>899</v>
      </c>
      <c r="L158">
        <v>1356</v>
      </c>
      <c r="N158">
        <v>1010</v>
      </c>
      <c r="O158" t="s">
        <v>785</v>
      </c>
      <c r="P158" t="s">
        <v>785</v>
      </c>
      <c r="Q158">
        <v>1000</v>
      </c>
      <c r="W158">
        <v>0</v>
      </c>
      <c r="X158">
        <v>1149507118</v>
      </c>
      <c r="Y158">
        <f t="shared" si="88"/>
        <v>0</v>
      </c>
      <c r="AA158">
        <v>1656.81</v>
      </c>
      <c r="AB158">
        <v>0</v>
      </c>
      <c r="AC158">
        <v>0</v>
      </c>
      <c r="AD158">
        <v>0</v>
      </c>
      <c r="AE158">
        <v>452.68</v>
      </c>
      <c r="AF158">
        <v>0</v>
      </c>
      <c r="AG158">
        <v>0</v>
      </c>
      <c r="AH158">
        <v>0</v>
      </c>
      <c r="AI158">
        <v>3.66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0.04</v>
      </c>
      <c r="AU158" t="s">
        <v>29</v>
      </c>
      <c r="AV158">
        <v>0</v>
      </c>
      <c r="AW158">
        <v>2</v>
      </c>
      <c r="AX158">
        <v>55985593</v>
      </c>
      <c r="AY158">
        <v>1</v>
      </c>
      <c r="AZ158">
        <v>0</v>
      </c>
      <c r="BA158">
        <v>207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ROUND(Y158*Source!I57,9)</f>
        <v>0</v>
      </c>
      <c r="CY158">
        <f t="shared" si="89"/>
        <v>1656.81</v>
      </c>
      <c r="CZ158">
        <f t="shared" si="90"/>
        <v>452.68</v>
      </c>
      <c r="DA158">
        <f t="shared" si="91"/>
        <v>3.66</v>
      </c>
      <c r="DB158">
        <f t="shared" si="92"/>
        <v>0</v>
      </c>
      <c r="DC158">
        <f t="shared" si="93"/>
        <v>0</v>
      </c>
      <c r="DD158" t="s">
        <v>3</v>
      </c>
      <c r="DE158" t="s">
        <v>3</v>
      </c>
      <c r="DF158">
        <f t="shared" si="94"/>
        <v>0</v>
      </c>
      <c r="DG158">
        <f t="shared" si="95"/>
        <v>0</v>
      </c>
      <c r="DH158">
        <f t="shared" si="76"/>
        <v>0</v>
      </c>
      <c r="DI158">
        <f t="shared" si="79"/>
        <v>0</v>
      </c>
      <c r="DJ158">
        <f t="shared" si="96"/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ROW(Source!A58)</f>
        <v>58</v>
      </c>
      <c r="B159">
        <v>55944368</v>
      </c>
      <c r="C159">
        <v>57041650</v>
      </c>
      <c r="D159">
        <v>55424304</v>
      </c>
      <c r="E159">
        <v>1081</v>
      </c>
      <c r="F159">
        <v>1</v>
      </c>
      <c r="G159">
        <v>1081</v>
      </c>
      <c r="H159">
        <v>1</v>
      </c>
      <c r="I159" t="s">
        <v>759</v>
      </c>
      <c r="J159" t="s">
        <v>3</v>
      </c>
      <c r="K159" t="s">
        <v>760</v>
      </c>
      <c r="L159">
        <v>1191</v>
      </c>
      <c r="N159">
        <v>1013</v>
      </c>
      <c r="O159" t="s">
        <v>761</v>
      </c>
      <c r="P159" t="s">
        <v>761</v>
      </c>
      <c r="Q159">
        <v>1</v>
      </c>
      <c r="W159">
        <v>0</v>
      </c>
      <c r="X159">
        <v>476480486</v>
      </c>
      <c r="Y159">
        <f>(AT159*1.2)</f>
        <v>2.6999999999999997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2.25</v>
      </c>
      <c r="AU159" t="s">
        <v>83</v>
      </c>
      <c r="AV159">
        <v>1</v>
      </c>
      <c r="AW159">
        <v>2</v>
      </c>
      <c r="AX159">
        <v>57041651</v>
      </c>
      <c r="AY159">
        <v>1</v>
      </c>
      <c r="AZ159">
        <v>0</v>
      </c>
      <c r="BA159">
        <v>211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ROUND(AT159*Source!I58*AH159*AL159,2)</f>
        <v>0</v>
      </c>
      <c r="CV159">
        <f>ROUND(Y159*Source!I58,9)</f>
        <v>101.25</v>
      </c>
      <c r="CW159">
        <v>0</v>
      </c>
      <c r="CX159">
        <f>ROUND(Y159*Source!I58,9)</f>
        <v>101.25</v>
      </c>
      <c r="CY159">
        <f>AD159</f>
        <v>0</v>
      </c>
      <c r="CZ159">
        <f>AH159</f>
        <v>0</v>
      </c>
      <c r="DA159">
        <f>AL159</f>
        <v>1</v>
      </c>
      <c r="DB159">
        <f>ROUND((ROUND(AT159*CZ159,2)*1.2),6)</f>
        <v>0</v>
      </c>
      <c r="DC159">
        <f>ROUND((ROUND(AT159*AG159,2)*1.2),6)</f>
        <v>0</v>
      </c>
      <c r="DD159" t="s">
        <v>3</v>
      </c>
      <c r="DE159" t="s">
        <v>3</v>
      </c>
      <c r="DF159">
        <f>ROUND(ROUND(AE159,2)*CX159,2)</f>
        <v>0</v>
      </c>
      <c r="DG159">
        <f t="shared" si="95"/>
        <v>0</v>
      </c>
      <c r="DH159">
        <f t="shared" si="76"/>
        <v>0</v>
      </c>
      <c r="DI159">
        <f t="shared" si="79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ROW(Source!A58)</f>
        <v>58</v>
      </c>
      <c r="B160">
        <v>55944368</v>
      </c>
      <c r="C160">
        <v>57041650</v>
      </c>
      <c r="D160">
        <v>55424288</v>
      </c>
      <c r="E160">
        <v>1081</v>
      </c>
      <c r="F160">
        <v>1</v>
      </c>
      <c r="G160">
        <v>1081</v>
      </c>
      <c r="H160">
        <v>3</v>
      </c>
      <c r="I160" t="s">
        <v>900</v>
      </c>
      <c r="J160" t="s">
        <v>3</v>
      </c>
      <c r="K160" t="s">
        <v>901</v>
      </c>
      <c r="L160">
        <v>1348</v>
      </c>
      <c r="N160">
        <v>1009</v>
      </c>
      <c r="O160" t="s">
        <v>211</v>
      </c>
      <c r="P160" t="s">
        <v>211</v>
      </c>
      <c r="Q160">
        <v>1000</v>
      </c>
      <c r="W160">
        <v>0</v>
      </c>
      <c r="X160">
        <v>1489638031</v>
      </c>
      <c r="Y160">
        <f>(AT160*1)</f>
        <v>7.0000000000000001E-3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7.0000000000000001E-3</v>
      </c>
      <c r="AU160" t="s">
        <v>82</v>
      </c>
      <c r="AV160">
        <v>0</v>
      </c>
      <c r="AW160">
        <v>2</v>
      </c>
      <c r="AX160">
        <v>57041652</v>
      </c>
      <c r="AY160">
        <v>1</v>
      </c>
      <c r="AZ160">
        <v>0</v>
      </c>
      <c r="BA160">
        <v>212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ROUND(Y160*Source!I58,9)</f>
        <v>0.26250000000000001</v>
      </c>
      <c r="CY160">
        <f>AA160</f>
        <v>0</v>
      </c>
      <c r="CZ160">
        <f>AE160</f>
        <v>0</v>
      </c>
      <c r="DA160">
        <f>AI160</f>
        <v>1</v>
      </c>
      <c r="DB160">
        <f>ROUND((ROUND(AT160*CZ160,2)*1),6)</f>
        <v>0</v>
      </c>
      <c r="DC160">
        <f>ROUND((ROUND(AT160*AG160,2)*1),6)</f>
        <v>0</v>
      </c>
      <c r="DD160" t="s">
        <v>3</v>
      </c>
      <c r="DE160" t="s">
        <v>3</v>
      </c>
      <c r="DF160">
        <f>ROUND(ROUND(AE160,2)*CX160,2)</f>
        <v>0</v>
      </c>
      <c r="DG160">
        <f t="shared" si="95"/>
        <v>0</v>
      </c>
      <c r="DH160">
        <f t="shared" si="76"/>
        <v>0</v>
      </c>
      <c r="DI160">
        <f t="shared" si="79"/>
        <v>0</v>
      </c>
      <c r="DJ160">
        <f>DF160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ROW(Source!A59)</f>
        <v>59</v>
      </c>
      <c r="B161">
        <v>55944370</v>
      </c>
      <c r="C161">
        <v>57041650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759</v>
      </c>
      <c r="J161" t="s">
        <v>3</v>
      </c>
      <c r="K161" t="s">
        <v>760</v>
      </c>
      <c r="L161">
        <v>1191</v>
      </c>
      <c r="N161">
        <v>1013</v>
      </c>
      <c r="O161" t="s">
        <v>761</v>
      </c>
      <c r="P161" t="s">
        <v>761</v>
      </c>
      <c r="Q161">
        <v>1</v>
      </c>
      <c r="W161">
        <v>0</v>
      </c>
      <c r="X161">
        <v>476480486</v>
      </c>
      <c r="Y161">
        <f>(AT161*1.2)</f>
        <v>2.6999999999999997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2.25</v>
      </c>
      <c r="AU161" t="s">
        <v>83</v>
      </c>
      <c r="AV161">
        <v>1</v>
      </c>
      <c r="AW161">
        <v>2</v>
      </c>
      <c r="AX161">
        <v>57041651</v>
      </c>
      <c r="AY161">
        <v>1</v>
      </c>
      <c r="AZ161">
        <v>0</v>
      </c>
      <c r="BA161">
        <v>213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ROUND(AT161*Source!I59*AH161*AL161,2)</f>
        <v>0</v>
      </c>
      <c r="CV161">
        <f>ROUND(Y161*Source!I59,9)</f>
        <v>101.25</v>
      </c>
      <c r="CW161">
        <v>0</v>
      </c>
      <c r="CX161">
        <f>ROUND(Y161*Source!I59,9)</f>
        <v>101.25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>ROUND(ROUND(AE161,2)*CX161,2)</f>
        <v>0</v>
      </c>
      <c r="DG161">
        <f t="shared" si="95"/>
        <v>0</v>
      </c>
      <c r="DH161">
        <f t="shared" si="76"/>
        <v>0</v>
      </c>
      <c r="DI161">
        <f t="shared" si="79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ROW(Source!A59)</f>
        <v>59</v>
      </c>
      <c r="B162">
        <v>55944370</v>
      </c>
      <c r="C162">
        <v>57041650</v>
      </c>
      <c r="D162">
        <v>55424288</v>
      </c>
      <c r="E162">
        <v>1081</v>
      </c>
      <c r="F162">
        <v>1</v>
      </c>
      <c r="G162">
        <v>1081</v>
      </c>
      <c r="H162">
        <v>3</v>
      </c>
      <c r="I162" t="s">
        <v>900</v>
      </c>
      <c r="J162" t="s">
        <v>3</v>
      </c>
      <c r="K162" t="s">
        <v>901</v>
      </c>
      <c r="L162">
        <v>1348</v>
      </c>
      <c r="N162">
        <v>1009</v>
      </c>
      <c r="O162" t="s">
        <v>211</v>
      </c>
      <c r="P162" t="s">
        <v>211</v>
      </c>
      <c r="Q162">
        <v>1000</v>
      </c>
      <c r="W162">
        <v>0</v>
      </c>
      <c r="X162">
        <v>1489638031</v>
      </c>
      <c r="Y162">
        <f>(AT162*1)</f>
        <v>7.0000000000000001E-3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9.84</v>
      </c>
      <c r="AJ162">
        <v>1</v>
      </c>
      <c r="AK162">
        <v>1</v>
      </c>
      <c r="AL162">
        <v>1</v>
      </c>
      <c r="AM162">
        <v>5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7.0000000000000001E-3</v>
      </c>
      <c r="AU162" t="s">
        <v>82</v>
      </c>
      <c r="AV162">
        <v>0</v>
      </c>
      <c r="AW162">
        <v>2</v>
      </c>
      <c r="AX162">
        <v>57041652</v>
      </c>
      <c r="AY162">
        <v>1</v>
      </c>
      <c r="AZ162">
        <v>0</v>
      </c>
      <c r="BA162">
        <v>214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ROUND(Y162*Source!I59,9)</f>
        <v>0.26250000000000001</v>
      </c>
      <c r="CY162">
        <f>AA162</f>
        <v>0</v>
      </c>
      <c r="CZ162">
        <f>AE162</f>
        <v>0</v>
      </c>
      <c r="DA162">
        <f>AI162</f>
        <v>9.84</v>
      </c>
      <c r="DB162">
        <f>ROUND((ROUND(AT162*CZ162,2)*1),6)</f>
        <v>0</v>
      </c>
      <c r="DC162">
        <f>ROUND((ROUND(AT162*AG162,2)*1),6)</f>
        <v>0</v>
      </c>
      <c r="DD162" t="s">
        <v>3</v>
      </c>
      <c r="DE162" t="s">
        <v>3</v>
      </c>
      <c r="DF162">
        <f>ROUND(ROUND(AE162*AI162,2)*CX162,2)</f>
        <v>0</v>
      </c>
      <c r="DG162">
        <f t="shared" si="95"/>
        <v>0</v>
      </c>
      <c r="DH162">
        <f t="shared" si="76"/>
        <v>0</v>
      </c>
      <c r="DI162">
        <f t="shared" si="79"/>
        <v>0</v>
      </c>
      <c r="DJ162">
        <f>DF162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ROW(Source!A60)</f>
        <v>60</v>
      </c>
      <c r="B163">
        <v>55944368</v>
      </c>
      <c r="C163">
        <v>57041653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759</v>
      </c>
      <c r="J163" t="s">
        <v>3</v>
      </c>
      <c r="K163" t="s">
        <v>760</v>
      </c>
      <c r="L163">
        <v>1191</v>
      </c>
      <c r="N163">
        <v>1013</v>
      </c>
      <c r="O163" t="s">
        <v>761</v>
      </c>
      <c r="P163" t="s">
        <v>761</v>
      </c>
      <c r="Q163">
        <v>1</v>
      </c>
      <c r="W163">
        <v>0</v>
      </c>
      <c r="X163">
        <v>476480486</v>
      </c>
      <c r="Y163">
        <f>((AT163*1.2)*0.3)</f>
        <v>1.9043999999999999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5.29</v>
      </c>
      <c r="AU163" t="s">
        <v>30</v>
      </c>
      <c r="AV163">
        <v>1</v>
      </c>
      <c r="AW163">
        <v>2</v>
      </c>
      <c r="AX163">
        <v>57041654</v>
      </c>
      <c r="AY163">
        <v>1</v>
      </c>
      <c r="AZ163">
        <v>0</v>
      </c>
      <c r="BA163">
        <v>215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ROUND(AT163*Source!I60*AH163*AL163,2)</f>
        <v>0</v>
      </c>
      <c r="CV163">
        <f>ROUND(Y163*Source!I60,9)</f>
        <v>81.508319999999998</v>
      </c>
      <c r="CW163">
        <v>0</v>
      </c>
      <c r="CX163">
        <f>ROUND(Y163*Source!I60,9)</f>
        <v>81.508319999999998</v>
      </c>
      <c r="CY163">
        <f>AD163</f>
        <v>0</v>
      </c>
      <c r="CZ163">
        <f>AH163</f>
        <v>0</v>
      </c>
      <c r="DA163">
        <f>AL163</f>
        <v>1</v>
      </c>
      <c r="DB163">
        <f>ROUND(((ROUND(AT163*CZ163,2)*1.2)*0.3),6)</f>
        <v>0</v>
      </c>
      <c r="DC163">
        <f>ROUND(((ROUND(AT163*AG163,2)*1.2)*0.3),6)</f>
        <v>0</v>
      </c>
      <c r="DD163" t="s">
        <v>3</v>
      </c>
      <c r="DE163" t="s">
        <v>3</v>
      </c>
      <c r="DF163">
        <f t="shared" ref="DF163:DF170" si="97">ROUND(ROUND(AE163,2)*CX163,2)</f>
        <v>0</v>
      </c>
      <c r="DG163">
        <f t="shared" si="95"/>
        <v>0</v>
      </c>
      <c r="DH163">
        <f t="shared" si="76"/>
        <v>0</v>
      </c>
      <c r="DI163">
        <f t="shared" si="79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ROW(Source!A60)</f>
        <v>60</v>
      </c>
      <c r="B164">
        <v>55944368</v>
      </c>
      <c r="C164">
        <v>57041653</v>
      </c>
      <c r="D164">
        <v>55490209</v>
      </c>
      <c r="E164">
        <v>1</v>
      </c>
      <c r="F164">
        <v>1</v>
      </c>
      <c r="G164">
        <v>1081</v>
      </c>
      <c r="H164">
        <v>2</v>
      </c>
      <c r="I164" t="s">
        <v>766</v>
      </c>
      <c r="J164" t="s">
        <v>767</v>
      </c>
      <c r="K164" t="s">
        <v>768</v>
      </c>
      <c r="L164">
        <v>1368</v>
      </c>
      <c r="N164">
        <v>1011</v>
      </c>
      <c r="O164" t="s">
        <v>765</v>
      </c>
      <c r="P164" t="s">
        <v>765</v>
      </c>
      <c r="Q164">
        <v>1</v>
      </c>
      <c r="W164">
        <v>0</v>
      </c>
      <c r="X164">
        <v>874612079</v>
      </c>
      <c r="Y164">
        <f>((AT164*1.2)*0.3)</f>
        <v>3.5999999999999999E-3</v>
      </c>
      <c r="AA164">
        <v>0</v>
      </c>
      <c r="AB164">
        <v>87.01</v>
      </c>
      <c r="AC164">
        <v>13.21</v>
      </c>
      <c r="AD164">
        <v>0</v>
      </c>
      <c r="AE164">
        <v>0</v>
      </c>
      <c r="AF164">
        <v>83.1</v>
      </c>
      <c r="AG164">
        <v>12.62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0.01</v>
      </c>
      <c r="AU164" t="s">
        <v>30</v>
      </c>
      <c r="AV164">
        <v>0</v>
      </c>
      <c r="AW164">
        <v>2</v>
      </c>
      <c r="AX164">
        <v>57041655</v>
      </c>
      <c r="AY164">
        <v>1</v>
      </c>
      <c r="AZ164">
        <v>0</v>
      </c>
      <c r="BA164">
        <v>216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ROUND(Y164*Source!I60*DO164,9)</f>
        <v>1.9444896</v>
      </c>
      <c r="CX164">
        <f>ROUND(Y164*Source!I60,9)</f>
        <v>0.15407999999999999</v>
      </c>
      <c r="CY164">
        <f>AB164</f>
        <v>87.01</v>
      </c>
      <c r="CZ164">
        <f>AF164</f>
        <v>83.1</v>
      </c>
      <c r="DA164">
        <f>AJ164</f>
        <v>1</v>
      </c>
      <c r="DB164">
        <f>ROUND(((ROUND(AT164*CZ164,2)*1.2)*0.3),6)</f>
        <v>0.29880000000000001</v>
      </c>
      <c r="DC164">
        <f>ROUND(((ROUND(AT164*AG164,2)*1.2)*0.3),6)</f>
        <v>4.6800000000000001E-2</v>
      </c>
      <c r="DD164" t="s">
        <v>3</v>
      </c>
      <c r="DE164" t="s">
        <v>3</v>
      </c>
      <c r="DF164">
        <f t="shared" si="97"/>
        <v>0</v>
      </c>
      <c r="DG164">
        <f t="shared" si="95"/>
        <v>12.8</v>
      </c>
      <c r="DH164">
        <f t="shared" si="76"/>
        <v>1.94</v>
      </c>
      <c r="DI164">
        <f t="shared" si="79"/>
        <v>0</v>
      </c>
      <c r="DJ164">
        <f>DG164</f>
        <v>12.8</v>
      </c>
      <c r="DK164">
        <v>0</v>
      </c>
      <c r="DL164" t="s">
        <v>769</v>
      </c>
      <c r="DM164">
        <v>0</v>
      </c>
      <c r="DN164" t="s">
        <v>761</v>
      </c>
      <c r="DO164">
        <v>12.62</v>
      </c>
    </row>
    <row r="165" spans="1:119" x14ac:dyDescent="0.25">
      <c r="A165">
        <f>ROW(Source!A60)</f>
        <v>60</v>
      </c>
      <c r="B165">
        <v>55944368</v>
      </c>
      <c r="C165">
        <v>57041653</v>
      </c>
      <c r="D165">
        <v>55489443</v>
      </c>
      <c r="E165">
        <v>1</v>
      </c>
      <c r="F165">
        <v>1</v>
      </c>
      <c r="G165">
        <v>1081</v>
      </c>
      <c r="H165">
        <v>2</v>
      </c>
      <c r="I165" t="s">
        <v>902</v>
      </c>
      <c r="J165" t="s">
        <v>903</v>
      </c>
      <c r="K165" t="s">
        <v>904</v>
      </c>
      <c r="L165">
        <v>1368</v>
      </c>
      <c r="N165">
        <v>1011</v>
      </c>
      <c r="O165" t="s">
        <v>765</v>
      </c>
      <c r="P165" t="s">
        <v>765</v>
      </c>
      <c r="Q165">
        <v>1</v>
      </c>
      <c r="W165">
        <v>0</v>
      </c>
      <c r="X165">
        <v>-44940208</v>
      </c>
      <c r="Y165">
        <f>((AT165*1.2)*0.3)</f>
        <v>3.5999999999999999E-3</v>
      </c>
      <c r="AA165">
        <v>0</v>
      </c>
      <c r="AB165">
        <v>187.59</v>
      </c>
      <c r="AC165">
        <v>17.73</v>
      </c>
      <c r="AD165">
        <v>0</v>
      </c>
      <c r="AE165">
        <v>0</v>
      </c>
      <c r="AF165">
        <v>179.17</v>
      </c>
      <c r="AG165">
        <v>16.93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0.01</v>
      </c>
      <c r="AU165" t="s">
        <v>30</v>
      </c>
      <c r="AV165">
        <v>0</v>
      </c>
      <c r="AW165">
        <v>2</v>
      </c>
      <c r="AX165">
        <v>57041656</v>
      </c>
      <c r="AY165">
        <v>1</v>
      </c>
      <c r="AZ165">
        <v>0</v>
      </c>
      <c r="BA165">
        <v>217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ROUND(Y165*Source!I60*DO165,9)</f>
        <v>2.6085744000000002</v>
      </c>
      <c r="CX165">
        <f>ROUND(Y165*Source!I60,9)</f>
        <v>0.15407999999999999</v>
      </c>
      <c r="CY165">
        <f>AB165</f>
        <v>187.59</v>
      </c>
      <c r="CZ165">
        <f>AF165</f>
        <v>179.17</v>
      </c>
      <c r="DA165">
        <f>AJ165</f>
        <v>1</v>
      </c>
      <c r="DB165">
        <f>ROUND(((ROUND(AT165*CZ165,2)*1.2)*0.3),6)</f>
        <v>0.64439999999999997</v>
      </c>
      <c r="DC165">
        <f>ROUND(((ROUND(AT165*AG165,2)*1.2)*0.3),6)</f>
        <v>6.1199999999999997E-2</v>
      </c>
      <c r="DD165" t="s">
        <v>3</v>
      </c>
      <c r="DE165" t="s">
        <v>3</v>
      </c>
      <c r="DF165">
        <f t="shared" si="97"/>
        <v>0</v>
      </c>
      <c r="DG165">
        <f t="shared" si="95"/>
        <v>27.61</v>
      </c>
      <c r="DH165">
        <f t="shared" si="76"/>
        <v>2.61</v>
      </c>
      <c r="DI165">
        <f t="shared" si="79"/>
        <v>0</v>
      </c>
      <c r="DJ165">
        <f>DG165</f>
        <v>27.61</v>
      </c>
      <c r="DK165">
        <v>0</v>
      </c>
      <c r="DL165" t="s">
        <v>769</v>
      </c>
      <c r="DM165">
        <v>0</v>
      </c>
      <c r="DN165" t="s">
        <v>761</v>
      </c>
      <c r="DO165">
        <v>16.93</v>
      </c>
    </row>
    <row r="166" spans="1:119" x14ac:dyDescent="0.25">
      <c r="A166">
        <f>ROW(Source!A60)</f>
        <v>60</v>
      </c>
      <c r="B166">
        <v>55944368</v>
      </c>
      <c r="C166">
        <v>57041653</v>
      </c>
      <c r="D166">
        <v>55482159</v>
      </c>
      <c r="E166">
        <v>1</v>
      </c>
      <c r="F166">
        <v>1</v>
      </c>
      <c r="G166">
        <v>1081</v>
      </c>
      <c r="H166">
        <v>3</v>
      </c>
      <c r="I166" t="s">
        <v>905</v>
      </c>
      <c r="J166" t="s">
        <v>906</v>
      </c>
      <c r="K166" t="s">
        <v>907</v>
      </c>
      <c r="L166">
        <v>1355</v>
      </c>
      <c r="N166">
        <v>1010</v>
      </c>
      <c r="O166" t="s">
        <v>80</v>
      </c>
      <c r="P166" t="s">
        <v>80</v>
      </c>
      <c r="Q166">
        <v>100</v>
      </c>
      <c r="W166">
        <v>0</v>
      </c>
      <c r="X166">
        <v>1662905328</v>
      </c>
      <c r="Y166">
        <f>((AT166*1)*0)</f>
        <v>0</v>
      </c>
      <c r="AA166">
        <v>59.47</v>
      </c>
      <c r="AB166">
        <v>0</v>
      </c>
      <c r="AC166">
        <v>0</v>
      </c>
      <c r="AD166">
        <v>0</v>
      </c>
      <c r="AE166">
        <v>59.47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2.1093999999999999</v>
      </c>
      <c r="AU166" t="s">
        <v>29</v>
      </c>
      <c r="AV166">
        <v>0</v>
      </c>
      <c r="AW166">
        <v>2</v>
      </c>
      <c r="AX166">
        <v>57041657</v>
      </c>
      <c r="AY166">
        <v>1</v>
      </c>
      <c r="AZ166">
        <v>0</v>
      </c>
      <c r="BA166">
        <v>218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ROUND(Y166*Source!I60,9)</f>
        <v>0</v>
      </c>
      <c r="CY166">
        <f>AA166</f>
        <v>59.47</v>
      </c>
      <c r="CZ166">
        <f>AE166</f>
        <v>59.47</v>
      </c>
      <c r="DA166">
        <f>AI166</f>
        <v>1</v>
      </c>
      <c r="DB166">
        <f>ROUND(((ROUND(AT166*CZ166,2)*1)*0),6)</f>
        <v>0</v>
      </c>
      <c r="DC166">
        <f>ROUND(((ROUND(AT166*AG166,2)*1)*0),6)</f>
        <v>0</v>
      </c>
      <c r="DD166" t="s">
        <v>3</v>
      </c>
      <c r="DE166" t="s">
        <v>3</v>
      </c>
      <c r="DF166">
        <f t="shared" si="97"/>
        <v>0</v>
      </c>
      <c r="DG166">
        <f t="shared" si="95"/>
        <v>0</v>
      </c>
      <c r="DH166">
        <f t="shared" si="76"/>
        <v>0</v>
      </c>
      <c r="DI166">
        <f t="shared" si="79"/>
        <v>0</v>
      </c>
      <c r="DJ166">
        <f>DF166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ROW(Source!A60)</f>
        <v>60</v>
      </c>
      <c r="B167">
        <v>55944368</v>
      </c>
      <c r="C167">
        <v>57041653</v>
      </c>
      <c r="D167">
        <v>55482204</v>
      </c>
      <c r="E167">
        <v>1</v>
      </c>
      <c r="F167">
        <v>1</v>
      </c>
      <c r="G167">
        <v>1081</v>
      </c>
      <c r="H167">
        <v>3</v>
      </c>
      <c r="I167" t="s">
        <v>820</v>
      </c>
      <c r="J167" t="s">
        <v>821</v>
      </c>
      <c r="K167" t="s">
        <v>822</v>
      </c>
      <c r="L167">
        <v>1356</v>
      </c>
      <c r="N167">
        <v>1010</v>
      </c>
      <c r="O167" t="s">
        <v>785</v>
      </c>
      <c r="P167" t="s">
        <v>785</v>
      </c>
      <c r="Q167">
        <v>1000</v>
      </c>
      <c r="W167">
        <v>0</v>
      </c>
      <c r="X167">
        <v>-2085281200</v>
      </c>
      <c r="Y167">
        <f>((AT167*1)*0)</f>
        <v>0</v>
      </c>
      <c r="AA167">
        <v>56.16</v>
      </c>
      <c r="AB167">
        <v>0</v>
      </c>
      <c r="AC167">
        <v>0</v>
      </c>
      <c r="AD167">
        <v>0</v>
      </c>
      <c r="AE167">
        <v>56.16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6.8999999999999999E-3</v>
      </c>
      <c r="AU167" t="s">
        <v>29</v>
      </c>
      <c r="AV167">
        <v>0</v>
      </c>
      <c r="AW167">
        <v>2</v>
      </c>
      <c r="AX167">
        <v>57041658</v>
      </c>
      <c r="AY167">
        <v>1</v>
      </c>
      <c r="AZ167">
        <v>0</v>
      </c>
      <c r="BA167">
        <v>219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ROUND(Y167*Source!I60,9)</f>
        <v>0</v>
      </c>
      <c r="CY167">
        <f>AA167</f>
        <v>56.16</v>
      </c>
      <c r="CZ167">
        <f>AE167</f>
        <v>56.16</v>
      </c>
      <c r="DA167">
        <f>AI167</f>
        <v>1</v>
      </c>
      <c r="DB167">
        <f>ROUND(((ROUND(AT167*CZ167,2)*1)*0),6)</f>
        <v>0</v>
      </c>
      <c r="DC167">
        <f>ROUND(((ROUND(AT167*AG167,2)*1)*0),6)</f>
        <v>0</v>
      </c>
      <c r="DD167" t="s">
        <v>3</v>
      </c>
      <c r="DE167" t="s">
        <v>3</v>
      </c>
      <c r="DF167">
        <f t="shared" si="97"/>
        <v>0</v>
      </c>
      <c r="DG167">
        <f t="shared" si="95"/>
        <v>0</v>
      </c>
      <c r="DH167">
        <f t="shared" si="76"/>
        <v>0</v>
      </c>
      <c r="DI167">
        <f t="shared" si="79"/>
        <v>0</v>
      </c>
      <c r="DJ167">
        <f>DF167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ROW(Source!A61)</f>
        <v>61</v>
      </c>
      <c r="B168">
        <v>55944370</v>
      </c>
      <c r="C168">
        <v>57041653</v>
      </c>
      <c r="D168">
        <v>55424304</v>
      </c>
      <c r="E168">
        <v>1081</v>
      </c>
      <c r="F168">
        <v>1</v>
      </c>
      <c r="G168">
        <v>1081</v>
      </c>
      <c r="H168">
        <v>1</v>
      </c>
      <c r="I168" t="s">
        <v>759</v>
      </c>
      <c r="J168" t="s">
        <v>3</v>
      </c>
      <c r="K168" t="s">
        <v>760</v>
      </c>
      <c r="L168">
        <v>1191</v>
      </c>
      <c r="N168">
        <v>1013</v>
      </c>
      <c r="O168" t="s">
        <v>761</v>
      </c>
      <c r="P168" t="s">
        <v>761</v>
      </c>
      <c r="Q168">
        <v>1</v>
      </c>
      <c r="W168">
        <v>0</v>
      </c>
      <c r="X168">
        <v>476480486</v>
      </c>
      <c r="Y168">
        <f>((AT168*1.2)*0.3)</f>
        <v>1.9043999999999999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5.29</v>
      </c>
      <c r="AU168" t="s">
        <v>30</v>
      </c>
      <c r="AV168">
        <v>1</v>
      </c>
      <c r="AW168">
        <v>2</v>
      </c>
      <c r="AX168">
        <v>57041654</v>
      </c>
      <c r="AY168">
        <v>1</v>
      </c>
      <c r="AZ168">
        <v>0</v>
      </c>
      <c r="BA168">
        <v>221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U168">
        <f>ROUND(AT168*Source!I61*AH168*AL168,2)</f>
        <v>0</v>
      </c>
      <c r="CV168">
        <f>ROUND(Y168*Source!I61,9)</f>
        <v>81.508319999999998</v>
      </c>
      <c r="CW168">
        <v>0</v>
      </c>
      <c r="CX168">
        <f>ROUND(Y168*Source!I61,9)</f>
        <v>81.508319999999998</v>
      </c>
      <c r="CY168">
        <f>AD168</f>
        <v>0</v>
      </c>
      <c r="CZ168">
        <f>AH168</f>
        <v>0</v>
      </c>
      <c r="DA168">
        <f>AL168</f>
        <v>1</v>
      </c>
      <c r="DB168">
        <f>ROUND(((ROUND(AT168*CZ168,2)*1.2)*0.3),6)</f>
        <v>0</v>
      </c>
      <c r="DC168">
        <f>ROUND(((ROUND(AT168*AG168,2)*1.2)*0.3),6)</f>
        <v>0</v>
      </c>
      <c r="DD168" t="s">
        <v>3</v>
      </c>
      <c r="DE168" t="s">
        <v>3</v>
      </c>
      <c r="DF168">
        <f t="shared" si="97"/>
        <v>0</v>
      </c>
      <c r="DG168">
        <f t="shared" si="95"/>
        <v>0</v>
      </c>
      <c r="DH168">
        <f t="shared" si="76"/>
        <v>0</v>
      </c>
      <c r="DI168">
        <f t="shared" si="79"/>
        <v>0</v>
      </c>
      <c r="DJ168">
        <f>DI168</f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ROW(Source!A61)</f>
        <v>61</v>
      </c>
      <c r="B169">
        <v>55944370</v>
      </c>
      <c r="C169">
        <v>57041653</v>
      </c>
      <c r="D169">
        <v>55490209</v>
      </c>
      <c r="E169">
        <v>1</v>
      </c>
      <c r="F169">
        <v>1</v>
      </c>
      <c r="G169">
        <v>1081</v>
      </c>
      <c r="H169">
        <v>2</v>
      </c>
      <c r="I169" t="s">
        <v>766</v>
      </c>
      <c r="J169" t="s">
        <v>767</v>
      </c>
      <c r="K169" t="s">
        <v>768</v>
      </c>
      <c r="L169">
        <v>1368</v>
      </c>
      <c r="N169">
        <v>1011</v>
      </c>
      <c r="O169" t="s">
        <v>765</v>
      </c>
      <c r="P169" t="s">
        <v>765</v>
      </c>
      <c r="Q169">
        <v>1</v>
      </c>
      <c r="W169">
        <v>0</v>
      </c>
      <c r="X169">
        <v>874612079</v>
      </c>
      <c r="Y169">
        <f>((AT169*1.2)*0.3)</f>
        <v>3.5999999999999999E-3</v>
      </c>
      <c r="AA169">
        <v>0</v>
      </c>
      <c r="AB169">
        <v>1485.19</v>
      </c>
      <c r="AC169">
        <v>744.56</v>
      </c>
      <c r="AD169">
        <v>0</v>
      </c>
      <c r="AE169">
        <v>0</v>
      </c>
      <c r="AF169">
        <v>83.1</v>
      </c>
      <c r="AG169">
        <v>12.62</v>
      </c>
      <c r="AH169">
        <v>0</v>
      </c>
      <c r="AI169">
        <v>1</v>
      </c>
      <c r="AJ169">
        <v>17.07</v>
      </c>
      <c r="AK169">
        <v>56.35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0.01</v>
      </c>
      <c r="AU169" t="s">
        <v>30</v>
      </c>
      <c r="AV169">
        <v>0</v>
      </c>
      <c r="AW169">
        <v>2</v>
      </c>
      <c r="AX169">
        <v>57041655</v>
      </c>
      <c r="AY169">
        <v>1</v>
      </c>
      <c r="AZ169">
        <v>0</v>
      </c>
      <c r="BA169">
        <v>222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f>ROUND(Y169*Source!I61*DO169,9)</f>
        <v>1.9444896</v>
      </c>
      <c r="CX169">
        <f>ROUND(Y169*Source!I61,9)</f>
        <v>0.15407999999999999</v>
      </c>
      <c r="CY169">
        <f>AB169</f>
        <v>1485.19</v>
      </c>
      <c r="CZ169">
        <f>AF169</f>
        <v>83.1</v>
      </c>
      <c r="DA169">
        <f>AJ169</f>
        <v>17.07</v>
      </c>
      <c r="DB169">
        <f>ROUND(((ROUND(AT169*CZ169,2)*1.2)*0.3),6)</f>
        <v>0.29880000000000001</v>
      </c>
      <c r="DC169">
        <f>ROUND(((ROUND(AT169*AG169,2)*1.2)*0.3),6)</f>
        <v>4.6800000000000001E-2</v>
      </c>
      <c r="DD169" t="s">
        <v>3</v>
      </c>
      <c r="DE169" t="s">
        <v>3</v>
      </c>
      <c r="DF169">
        <f t="shared" si="97"/>
        <v>0</v>
      </c>
      <c r="DG169">
        <f>ROUND(ROUND(AF169*AJ169,2)*CX169,2)</f>
        <v>218.57</v>
      </c>
      <c r="DH169">
        <f>ROUND(ROUND(AG169*AK169,2)*CX169,2)</f>
        <v>109.57</v>
      </c>
      <c r="DI169">
        <f t="shared" si="79"/>
        <v>0</v>
      </c>
      <c r="DJ169">
        <f>DG169</f>
        <v>218.57</v>
      </c>
      <c r="DK169">
        <v>0</v>
      </c>
      <c r="DL169" t="s">
        <v>769</v>
      </c>
      <c r="DM169">
        <v>0</v>
      </c>
      <c r="DN169" t="s">
        <v>761</v>
      </c>
      <c r="DO169">
        <v>12.62</v>
      </c>
    </row>
    <row r="170" spans="1:119" x14ac:dyDescent="0.25">
      <c r="A170">
        <f>ROW(Source!A61)</f>
        <v>61</v>
      </c>
      <c r="B170">
        <v>55944370</v>
      </c>
      <c r="C170">
        <v>57041653</v>
      </c>
      <c r="D170">
        <v>55489443</v>
      </c>
      <c r="E170">
        <v>1</v>
      </c>
      <c r="F170">
        <v>1</v>
      </c>
      <c r="G170">
        <v>1081</v>
      </c>
      <c r="H170">
        <v>2</v>
      </c>
      <c r="I170" t="s">
        <v>902</v>
      </c>
      <c r="J170" t="s">
        <v>903</v>
      </c>
      <c r="K170" t="s">
        <v>904</v>
      </c>
      <c r="L170">
        <v>1368</v>
      </c>
      <c r="N170">
        <v>1011</v>
      </c>
      <c r="O170" t="s">
        <v>765</v>
      </c>
      <c r="P170" t="s">
        <v>765</v>
      </c>
      <c r="Q170">
        <v>1</v>
      </c>
      <c r="W170">
        <v>0</v>
      </c>
      <c r="X170">
        <v>-44940208</v>
      </c>
      <c r="Y170">
        <f>((AT170*1.2)*0.3)</f>
        <v>3.5999999999999999E-3</v>
      </c>
      <c r="AA170">
        <v>0</v>
      </c>
      <c r="AB170">
        <v>2706.94</v>
      </c>
      <c r="AC170">
        <v>998.84</v>
      </c>
      <c r="AD170">
        <v>0</v>
      </c>
      <c r="AE170">
        <v>0</v>
      </c>
      <c r="AF170">
        <v>179.17</v>
      </c>
      <c r="AG170">
        <v>16.93</v>
      </c>
      <c r="AH170">
        <v>0</v>
      </c>
      <c r="AI170">
        <v>1</v>
      </c>
      <c r="AJ170">
        <v>14.43</v>
      </c>
      <c r="AK170">
        <v>56.35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0.01</v>
      </c>
      <c r="AU170" t="s">
        <v>30</v>
      </c>
      <c r="AV170">
        <v>0</v>
      </c>
      <c r="AW170">
        <v>2</v>
      </c>
      <c r="AX170">
        <v>57041656</v>
      </c>
      <c r="AY170">
        <v>1</v>
      </c>
      <c r="AZ170">
        <v>0</v>
      </c>
      <c r="BA170">
        <v>223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ROUND(Y170*Source!I61*DO170,9)</f>
        <v>2.6085744000000002</v>
      </c>
      <c r="CX170">
        <f>ROUND(Y170*Source!I61,9)</f>
        <v>0.15407999999999999</v>
      </c>
      <c r="CY170">
        <f>AB170</f>
        <v>2706.94</v>
      </c>
      <c r="CZ170">
        <f>AF170</f>
        <v>179.17</v>
      </c>
      <c r="DA170">
        <f>AJ170</f>
        <v>14.43</v>
      </c>
      <c r="DB170">
        <f>ROUND(((ROUND(AT170*CZ170,2)*1.2)*0.3),6)</f>
        <v>0.64439999999999997</v>
      </c>
      <c r="DC170">
        <f>ROUND(((ROUND(AT170*AG170,2)*1.2)*0.3),6)</f>
        <v>6.1199999999999997E-2</v>
      </c>
      <c r="DD170" t="s">
        <v>3</v>
      </c>
      <c r="DE170" t="s">
        <v>3</v>
      </c>
      <c r="DF170">
        <f t="shared" si="97"/>
        <v>0</v>
      </c>
      <c r="DG170">
        <f>ROUND(ROUND(AF170*AJ170,2)*CX170,2)</f>
        <v>398.36</v>
      </c>
      <c r="DH170">
        <f>ROUND(ROUND(AG170*AK170,2)*CX170,2)</f>
        <v>146.99</v>
      </c>
      <c r="DI170">
        <f t="shared" si="79"/>
        <v>0</v>
      </c>
      <c r="DJ170">
        <f>DG170</f>
        <v>398.36</v>
      </c>
      <c r="DK170">
        <v>0</v>
      </c>
      <c r="DL170" t="s">
        <v>769</v>
      </c>
      <c r="DM170">
        <v>0</v>
      </c>
      <c r="DN170" t="s">
        <v>761</v>
      </c>
      <c r="DO170">
        <v>16.93</v>
      </c>
    </row>
    <row r="171" spans="1:119" x14ac:dyDescent="0.25">
      <c r="A171">
        <f>ROW(Source!A61)</f>
        <v>61</v>
      </c>
      <c r="B171">
        <v>55944370</v>
      </c>
      <c r="C171">
        <v>57041653</v>
      </c>
      <c r="D171">
        <v>55482159</v>
      </c>
      <c r="E171">
        <v>1</v>
      </c>
      <c r="F171">
        <v>1</v>
      </c>
      <c r="G171">
        <v>1081</v>
      </c>
      <c r="H171">
        <v>3</v>
      </c>
      <c r="I171" t="s">
        <v>905</v>
      </c>
      <c r="J171" t="s">
        <v>906</v>
      </c>
      <c r="K171" t="s">
        <v>907</v>
      </c>
      <c r="L171">
        <v>1355</v>
      </c>
      <c r="N171">
        <v>1010</v>
      </c>
      <c r="O171" t="s">
        <v>80</v>
      </c>
      <c r="P171" t="s">
        <v>80</v>
      </c>
      <c r="Q171">
        <v>100</v>
      </c>
      <c r="W171">
        <v>0</v>
      </c>
      <c r="X171">
        <v>1662905328</v>
      </c>
      <c r="Y171">
        <f>((AT171*1)*0)</f>
        <v>0</v>
      </c>
      <c r="AA171">
        <v>223.61</v>
      </c>
      <c r="AB171">
        <v>0</v>
      </c>
      <c r="AC171">
        <v>0</v>
      </c>
      <c r="AD171">
        <v>0</v>
      </c>
      <c r="AE171">
        <v>59.47</v>
      </c>
      <c r="AF171">
        <v>0</v>
      </c>
      <c r="AG171">
        <v>0</v>
      </c>
      <c r="AH171">
        <v>0</v>
      </c>
      <c r="AI171">
        <v>3.76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2.1093999999999999</v>
      </c>
      <c r="AU171" t="s">
        <v>29</v>
      </c>
      <c r="AV171">
        <v>0</v>
      </c>
      <c r="AW171">
        <v>2</v>
      </c>
      <c r="AX171">
        <v>57041657</v>
      </c>
      <c r="AY171">
        <v>1</v>
      </c>
      <c r="AZ171">
        <v>0</v>
      </c>
      <c r="BA171">
        <v>224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ROUND(Y171*Source!I61,9)</f>
        <v>0</v>
      </c>
      <c r="CY171">
        <f>AA171</f>
        <v>223.61</v>
      </c>
      <c r="CZ171">
        <f>AE171</f>
        <v>59.47</v>
      </c>
      <c r="DA171">
        <f>AI171</f>
        <v>3.76</v>
      </c>
      <c r="DB171">
        <f>ROUND(((ROUND(AT171*CZ171,2)*1)*0),6)</f>
        <v>0</v>
      </c>
      <c r="DC171">
        <f>ROUND(((ROUND(AT171*AG171,2)*1)*0),6)</f>
        <v>0</v>
      </c>
      <c r="DD171" t="s">
        <v>3</v>
      </c>
      <c r="DE171" t="s">
        <v>3</v>
      </c>
      <c r="DF171">
        <f>ROUND(ROUND(AE171*AI171,2)*CX171,2)</f>
        <v>0</v>
      </c>
      <c r="DG171">
        <f t="shared" ref="DG171:DG183" si="98">ROUND(ROUND(AF171,2)*CX171,2)</f>
        <v>0</v>
      </c>
      <c r="DH171">
        <f t="shared" ref="DH171:DH183" si="99">ROUND(ROUND(AG171,2)*CX171,2)</f>
        <v>0</v>
      </c>
      <c r="DI171">
        <f t="shared" si="79"/>
        <v>0</v>
      </c>
      <c r="DJ171">
        <f>DF171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ROW(Source!A61)</f>
        <v>61</v>
      </c>
      <c r="B172">
        <v>55944370</v>
      </c>
      <c r="C172">
        <v>57041653</v>
      </c>
      <c r="D172">
        <v>55482204</v>
      </c>
      <c r="E172">
        <v>1</v>
      </c>
      <c r="F172">
        <v>1</v>
      </c>
      <c r="G172">
        <v>1081</v>
      </c>
      <c r="H172">
        <v>3</v>
      </c>
      <c r="I172" t="s">
        <v>820</v>
      </c>
      <c r="J172" t="s">
        <v>821</v>
      </c>
      <c r="K172" t="s">
        <v>822</v>
      </c>
      <c r="L172">
        <v>1356</v>
      </c>
      <c r="N172">
        <v>1010</v>
      </c>
      <c r="O172" t="s">
        <v>785</v>
      </c>
      <c r="P172" t="s">
        <v>785</v>
      </c>
      <c r="Q172">
        <v>1000</v>
      </c>
      <c r="W172">
        <v>0</v>
      </c>
      <c r="X172">
        <v>-2085281200</v>
      </c>
      <c r="Y172">
        <f>((AT172*1)*0)</f>
        <v>0</v>
      </c>
      <c r="AA172">
        <v>614.39</v>
      </c>
      <c r="AB172">
        <v>0</v>
      </c>
      <c r="AC172">
        <v>0</v>
      </c>
      <c r="AD172">
        <v>0</v>
      </c>
      <c r="AE172">
        <v>56.16</v>
      </c>
      <c r="AF172">
        <v>0</v>
      </c>
      <c r="AG172">
        <v>0</v>
      </c>
      <c r="AH172">
        <v>0</v>
      </c>
      <c r="AI172">
        <v>10.94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6.8999999999999999E-3</v>
      </c>
      <c r="AU172" t="s">
        <v>29</v>
      </c>
      <c r="AV172">
        <v>0</v>
      </c>
      <c r="AW172">
        <v>2</v>
      </c>
      <c r="AX172">
        <v>57041658</v>
      </c>
      <c r="AY172">
        <v>1</v>
      </c>
      <c r="AZ172">
        <v>0</v>
      </c>
      <c r="BA172">
        <v>225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ROUND(Y172*Source!I61,9)</f>
        <v>0</v>
      </c>
      <c r="CY172">
        <f>AA172</f>
        <v>614.39</v>
      </c>
      <c r="CZ172">
        <f>AE172</f>
        <v>56.16</v>
      </c>
      <c r="DA172">
        <f>AI172</f>
        <v>10.94</v>
      </c>
      <c r="DB172">
        <f>ROUND(((ROUND(AT172*CZ172,2)*1)*0),6)</f>
        <v>0</v>
      </c>
      <c r="DC172">
        <f>ROUND(((ROUND(AT172*AG172,2)*1)*0),6)</f>
        <v>0</v>
      </c>
      <c r="DD172" t="s">
        <v>3</v>
      </c>
      <c r="DE172" t="s">
        <v>3</v>
      </c>
      <c r="DF172">
        <f>ROUND(ROUND(AE172*AI172,2)*CX172,2)</f>
        <v>0</v>
      </c>
      <c r="DG172">
        <f t="shared" si="98"/>
        <v>0</v>
      </c>
      <c r="DH172">
        <f t="shared" si="99"/>
        <v>0</v>
      </c>
      <c r="DI172">
        <f t="shared" si="79"/>
        <v>0</v>
      </c>
      <c r="DJ172">
        <f>DF172</f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ROW(Source!A62)</f>
        <v>62</v>
      </c>
      <c r="B173">
        <v>55944368</v>
      </c>
      <c r="C173">
        <v>55985597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759</v>
      </c>
      <c r="J173" t="s">
        <v>3</v>
      </c>
      <c r="K173" t="s">
        <v>760</v>
      </c>
      <c r="L173">
        <v>1191</v>
      </c>
      <c r="N173">
        <v>1013</v>
      </c>
      <c r="O173" t="s">
        <v>761</v>
      </c>
      <c r="P173" t="s">
        <v>761</v>
      </c>
      <c r="Q173">
        <v>1</v>
      </c>
      <c r="W173">
        <v>0</v>
      </c>
      <c r="X173">
        <v>476480486</v>
      </c>
      <c r="Y173">
        <f>(AT173*1.2)</f>
        <v>11.568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9.64</v>
      </c>
      <c r="AU173" t="s">
        <v>83</v>
      </c>
      <c r="AV173">
        <v>1</v>
      </c>
      <c r="AW173">
        <v>2</v>
      </c>
      <c r="AX173">
        <v>55985599</v>
      </c>
      <c r="AY173">
        <v>1</v>
      </c>
      <c r="AZ173">
        <v>0</v>
      </c>
      <c r="BA173">
        <v>227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ROUND(AT173*Source!I62*AH173*AL173,2)</f>
        <v>0</v>
      </c>
      <c r="CV173">
        <f>ROUND(Y173*Source!I62,9)</f>
        <v>928.91039999999998</v>
      </c>
      <c r="CW173">
        <v>0</v>
      </c>
      <c r="CX173">
        <f>ROUND(Y173*Source!I62,9)</f>
        <v>928.91039999999998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ROUND((ROUND(AT173*CZ173,2)*1.2),6)</f>
        <v>0</v>
      </c>
      <c r="DC173">
        <f>ROUND((ROUND(AT173*AG173,2)*1.2),6)</f>
        <v>0</v>
      </c>
      <c r="DD173" t="s">
        <v>3</v>
      </c>
      <c r="DE173" t="s">
        <v>3</v>
      </c>
      <c r="DF173">
        <f t="shared" ref="DF173:DF186" si="100">ROUND(ROUND(AE173,2)*CX173,2)</f>
        <v>0</v>
      </c>
      <c r="DG173">
        <f t="shared" si="98"/>
        <v>0</v>
      </c>
      <c r="DH173">
        <f t="shared" si="99"/>
        <v>0</v>
      </c>
      <c r="DI173">
        <f t="shared" si="79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ROW(Source!A63)</f>
        <v>63</v>
      </c>
      <c r="B174">
        <v>55944370</v>
      </c>
      <c r="C174">
        <v>55985597</v>
      </c>
      <c r="D174">
        <v>55424304</v>
      </c>
      <c r="E174">
        <v>1081</v>
      </c>
      <c r="F174">
        <v>1</v>
      </c>
      <c r="G174">
        <v>1081</v>
      </c>
      <c r="H174">
        <v>1</v>
      </c>
      <c r="I174" t="s">
        <v>759</v>
      </c>
      <c r="J174" t="s">
        <v>3</v>
      </c>
      <c r="K174" t="s">
        <v>760</v>
      </c>
      <c r="L174">
        <v>1191</v>
      </c>
      <c r="N174">
        <v>1013</v>
      </c>
      <c r="O174" t="s">
        <v>761</v>
      </c>
      <c r="P174" t="s">
        <v>761</v>
      </c>
      <c r="Q174">
        <v>1</v>
      </c>
      <c r="W174">
        <v>0</v>
      </c>
      <c r="X174">
        <v>476480486</v>
      </c>
      <c r="Y174">
        <f>(AT174*1.2)</f>
        <v>11.568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5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9.64</v>
      </c>
      <c r="AU174" t="s">
        <v>83</v>
      </c>
      <c r="AV174">
        <v>1</v>
      </c>
      <c r="AW174">
        <v>2</v>
      </c>
      <c r="AX174">
        <v>55985599</v>
      </c>
      <c r="AY174">
        <v>1</v>
      </c>
      <c r="AZ174">
        <v>0</v>
      </c>
      <c r="BA174">
        <v>228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U174">
        <f>ROUND(AT174*Source!I63*AH174*AL174,2)</f>
        <v>0</v>
      </c>
      <c r="CV174">
        <f>ROUND(Y174*Source!I63,9)</f>
        <v>928.91039999999998</v>
      </c>
      <c r="CW174">
        <v>0</v>
      </c>
      <c r="CX174">
        <f>ROUND(Y174*Source!I63,9)</f>
        <v>928.91039999999998</v>
      </c>
      <c r="CY174">
        <f>AD174</f>
        <v>0</v>
      </c>
      <c r="CZ174">
        <f>AH174</f>
        <v>0</v>
      </c>
      <c r="DA174">
        <f>AL174</f>
        <v>1</v>
      </c>
      <c r="DB174">
        <f>ROUND((ROUND(AT174*CZ174,2)*1.2),6)</f>
        <v>0</v>
      </c>
      <c r="DC174">
        <f>ROUND((ROUND(AT174*AG174,2)*1.2),6)</f>
        <v>0</v>
      </c>
      <c r="DD174" t="s">
        <v>3</v>
      </c>
      <c r="DE174" t="s">
        <v>3</v>
      </c>
      <c r="DF174">
        <f t="shared" si="100"/>
        <v>0</v>
      </c>
      <c r="DG174">
        <f t="shared" si="98"/>
        <v>0</v>
      </c>
      <c r="DH174">
        <f t="shared" si="99"/>
        <v>0</v>
      </c>
      <c r="DI174">
        <f t="shared" si="79"/>
        <v>0</v>
      </c>
      <c r="DJ174">
        <f>DI174</f>
        <v>0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ROW(Source!A64)</f>
        <v>64</v>
      </c>
      <c r="B175">
        <v>55944368</v>
      </c>
      <c r="C175">
        <v>55985600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759</v>
      </c>
      <c r="J175" t="s">
        <v>3</v>
      </c>
      <c r="K175" t="s">
        <v>760</v>
      </c>
      <c r="L175">
        <v>1191</v>
      </c>
      <c r="N175">
        <v>1013</v>
      </c>
      <c r="O175" t="s">
        <v>761</v>
      </c>
      <c r="P175" t="s">
        <v>761</v>
      </c>
      <c r="Q175">
        <v>1</v>
      </c>
      <c r="W175">
        <v>0</v>
      </c>
      <c r="X175">
        <v>476480486</v>
      </c>
      <c r="Y175">
        <f>((AT175*1.2)*0.3)</f>
        <v>6.5304000000000002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18.14</v>
      </c>
      <c r="AU175" t="s">
        <v>30</v>
      </c>
      <c r="AV175">
        <v>1</v>
      </c>
      <c r="AW175">
        <v>2</v>
      </c>
      <c r="AX175">
        <v>55985609</v>
      </c>
      <c r="AY175">
        <v>1</v>
      </c>
      <c r="AZ175">
        <v>0</v>
      </c>
      <c r="BA175">
        <v>229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ROUND(AT175*Source!I64*AH175*AL175,2)</f>
        <v>0</v>
      </c>
      <c r="CV175">
        <f>ROUND(Y175*Source!I64,9)</f>
        <v>1.567296</v>
      </c>
      <c r="CW175">
        <v>0</v>
      </c>
      <c r="CX175">
        <f>ROUND(Y175*Source!I64,9)</f>
        <v>1.567296</v>
      </c>
      <c r="CY175">
        <f>AD175</f>
        <v>0</v>
      </c>
      <c r="CZ175">
        <f>AH175</f>
        <v>0</v>
      </c>
      <c r="DA175">
        <f>AL175</f>
        <v>1</v>
      </c>
      <c r="DB175">
        <f>ROUND(((ROUND(AT175*CZ175,2)*1.2)*0.3),6)</f>
        <v>0</v>
      </c>
      <c r="DC175">
        <f>ROUND(((ROUND(AT175*AG175,2)*1.2)*0.3),6)</f>
        <v>0</v>
      </c>
      <c r="DD175" t="s">
        <v>3</v>
      </c>
      <c r="DE175" t="s">
        <v>3</v>
      </c>
      <c r="DF175">
        <f t="shared" si="100"/>
        <v>0</v>
      </c>
      <c r="DG175">
        <f t="shared" si="98"/>
        <v>0</v>
      </c>
      <c r="DH175">
        <f t="shared" si="99"/>
        <v>0</v>
      </c>
      <c r="DI175">
        <f t="shared" si="79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ROW(Source!A64)</f>
        <v>64</v>
      </c>
      <c r="B176">
        <v>55944368</v>
      </c>
      <c r="C176">
        <v>55985600</v>
      </c>
      <c r="D176">
        <v>55490209</v>
      </c>
      <c r="E176">
        <v>1</v>
      </c>
      <c r="F176">
        <v>1</v>
      </c>
      <c r="G176">
        <v>1081</v>
      </c>
      <c r="H176">
        <v>2</v>
      </c>
      <c r="I176" t="s">
        <v>766</v>
      </c>
      <c r="J176" t="s">
        <v>767</v>
      </c>
      <c r="K176" t="s">
        <v>768</v>
      </c>
      <c r="L176">
        <v>1368</v>
      </c>
      <c r="N176">
        <v>1011</v>
      </c>
      <c r="O176" t="s">
        <v>765</v>
      </c>
      <c r="P176" t="s">
        <v>765</v>
      </c>
      <c r="Q176">
        <v>1</v>
      </c>
      <c r="W176">
        <v>0</v>
      </c>
      <c r="X176">
        <v>874612079</v>
      </c>
      <c r="Y176">
        <f>((AT176*1.2)*0.3)</f>
        <v>1.7999999999999999E-2</v>
      </c>
      <c r="AA176">
        <v>0</v>
      </c>
      <c r="AB176">
        <v>87.01</v>
      </c>
      <c r="AC176">
        <v>13.21</v>
      </c>
      <c r="AD176">
        <v>0</v>
      </c>
      <c r="AE176">
        <v>0</v>
      </c>
      <c r="AF176">
        <v>83.1</v>
      </c>
      <c r="AG176">
        <v>12.62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0.05</v>
      </c>
      <c r="AU176" t="s">
        <v>30</v>
      </c>
      <c r="AV176">
        <v>0</v>
      </c>
      <c r="AW176">
        <v>2</v>
      </c>
      <c r="AX176">
        <v>55985610</v>
      </c>
      <c r="AY176">
        <v>1</v>
      </c>
      <c r="AZ176">
        <v>0</v>
      </c>
      <c r="BA176">
        <v>230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ROUND(Y176*Source!I64*DO176,9)</f>
        <v>5.4518400000000002E-2</v>
      </c>
      <c r="CX176">
        <f>ROUND(Y176*Source!I64,9)</f>
        <v>4.3200000000000001E-3</v>
      </c>
      <c r="CY176">
        <f>AB176</f>
        <v>87.01</v>
      </c>
      <c r="CZ176">
        <f>AF176</f>
        <v>83.1</v>
      </c>
      <c r="DA176">
        <f>AJ176</f>
        <v>1</v>
      </c>
      <c r="DB176">
        <f>ROUND(((ROUND(AT176*CZ176,2)*1.2)*0.3),6)</f>
        <v>1.4976</v>
      </c>
      <c r="DC176">
        <f>ROUND(((ROUND(AT176*AG176,2)*1.2)*0.3),6)</f>
        <v>0.2268</v>
      </c>
      <c r="DD176" t="s">
        <v>3</v>
      </c>
      <c r="DE176" t="s">
        <v>3</v>
      </c>
      <c r="DF176">
        <f t="shared" si="100"/>
        <v>0</v>
      </c>
      <c r="DG176">
        <f t="shared" si="98"/>
        <v>0.36</v>
      </c>
      <c r="DH176">
        <f t="shared" si="99"/>
        <v>0.05</v>
      </c>
      <c r="DI176">
        <f t="shared" si="79"/>
        <v>0</v>
      </c>
      <c r="DJ176">
        <f>DG176</f>
        <v>0.36</v>
      </c>
      <c r="DK176">
        <v>0</v>
      </c>
      <c r="DL176" t="s">
        <v>769</v>
      </c>
      <c r="DM176">
        <v>0</v>
      </c>
      <c r="DN176" t="s">
        <v>761</v>
      </c>
      <c r="DO176">
        <v>12.62</v>
      </c>
    </row>
    <row r="177" spans="1:119" x14ac:dyDescent="0.25">
      <c r="A177">
        <f>ROW(Source!A64)</f>
        <v>64</v>
      </c>
      <c r="B177">
        <v>55944368</v>
      </c>
      <c r="C177">
        <v>55985600</v>
      </c>
      <c r="D177">
        <v>55490270</v>
      </c>
      <c r="E177">
        <v>1</v>
      </c>
      <c r="F177">
        <v>1</v>
      </c>
      <c r="G177">
        <v>1081</v>
      </c>
      <c r="H177">
        <v>2</v>
      </c>
      <c r="I177" t="s">
        <v>908</v>
      </c>
      <c r="J177" t="s">
        <v>909</v>
      </c>
      <c r="K177" t="s">
        <v>910</v>
      </c>
      <c r="L177">
        <v>1368</v>
      </c>
      <c r="N177">
        <v>1011</v>
      </c>
      <c r="O177" t="s">
        <v>765</v>
      </c>
      <c r="P177" t="s">
        <v>765</v>
      </c>
      <c r="Q177">
        <v>1</v>
      </c>
      <c r="W177">
        <v>0</v>
      </c>
      <c r="X177">
        <v>-1412866184</v>
      </c>
      <c r="Y177">
        <f>((AT177*1.2)*0.3)</f>
        <v>7.5600000000000001E-2</v>
      </c>
      <c r="AA177">
        <v>0</v>
      </c>
      <c r="AB177">
        <v>0.44</v>
      </c>
      <c r="AC177">
        <v>0</v>
      </c>
      <c r="AD177">
        <v>0</v>
      </c>
      <c r="AE177">
        <v>0</v>
      </c>
      <c r="AF177">
        <v>0.42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0.21</v>
      </c>
      <c r="AU177" t="s">
        <v>30</v>
      </c>
      <c r="AV177">
        <v>0</v>
      </c>
      <c r="AW177">
        <v>2</v>
      </c>
      <c r="AX177">
        <v>55985611</v>
      </c>
      <c r="AY177">
        <v>1</v>
      </c>
      <c r="AZ177">
        <v>0</v>
      </c>
      <c r="BA177">
        <v>231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ROUND(Y177*Source!I64*DO177,9)</f>
        <v>0</v>
      </c>
      <c r="CX177">
        <f>ROUND(Y177*Source!I64,9)</f>
        <v>1.8144E-2</v>
      </c>
      <c r="CY177">
        <f>AB177</f>
        <v>0.44</v>
      </c>
      <c r="CZ177">
        <f>AF177</f>
        <v>0.42</v>
      </c>
      <c r="DA177">
        <f>AJ177</f>
        <v>1</v>
      </c>
      <c r="DB177">
        <f>ROUND(((ROUND(AT177*CZ177,2)*1.2)*0.3),6)</f>
        <v>3.2399999999999998E-2</v>
      </c>
      <c r="DC177">
        <f>ROUND(((ROUND(AT177*AG177,2)*1.2)*0.3),6)</f>
        <v>0</v>
      </c>
      <c r="DD177" t="s">
        <v>3</v>
      </c>
      <c r="DE177" t="s">
        <v>3</v>
      </c>
      <c r="DF177">
        <f t="shared" si="100"/>
        <v>0</v>
      </c>
      <c r="DG177">
        <f t="shared" si="98"/>
        <v>0.01</v>
      </c>
      <c r="DH177">
        <f t="shared" si="99"/>
        <v>0</v>
      </c>
      <c r="DI177">
        <f t="shared" si="79"/>
        <v>0</v>
      </c>
      <c r="DJ177">
        <f>DG177</f>
        <v>0.01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ROW(Source!A64)</f>
        <v>64</v>
      </c>
      <c r="B178">
        <v>55944368</v>
      </c>
      <c r="C178">
        <v>55985600</v>
      </c>
      <c r="D178">
        <v>55489510</v>
      </c>
      <c r="E178">
        <v>1</v>
      </c>
      <c r="F178">
        <v>1</v>
      </c>
      <c r="G178">
        <v>1081</v>
      </c>
      <c r="H178">
        <v>2</v>
      </c>
      <c r="I178" t="s">
        <v>911</v>
      </c>
      <c r="J178" t="s">
        <v>912</v>
      </c>
      <c r="K178" t="s">
        <v>913</v>
      </c>
      <c r="L178">
        <v>1368</v>
      </c>
      <c r="N178">
        <v>1011</v>
      </c>
      <c r="O178" t="s">
        <v>765</v>
      </c>
      <c r="P178" t="s">
        <v>765</v>
      </c>
      <c r="Q178">
        <v>1</v>
      </c>
      <c r="W178">
        <v>0</v>
      </c>
      <c r="X178">
        <v>1364481760</v>
      </c>
      <c r="Y178">
        <f>((AT178*1.2)*0.3)</f>
        <v>1.6199999999999999E-2</v>
      </c>
      <c r="AA178">
        <v>0</v>
      </c>
      <c r="AB178">
        <v>56.43</v>
      </c>
      <c r="AC178">
        <v>13.21</v>
      </c>
      <c r="AD178">
        <v>0</v>
      </c>
      <c r="AE178">
        <v>0</v>
      </c>
      <c r="AF178">
        <v>53.9</v>
      </c>
      <c r="AG178">
        <v>12.62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4.4999999999999998E-2</v>
      </c>
      <c r="AU178" t="s">
        <v>30</v>
      </c>
      <c r="AV178">
        <v>0</v>
      </c>
      <c r="AW178">
        <v>2</v>
      </c>
      <c r="AX178">
        <v>55985612</v>
      </c>
      <c r="AY178">
        <v>1</v>
      </c>
      <c r="AZ178">
        <v>0</v>
      </c>
      <c r="BA178">
        <v>232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ROUND(Y178*Source!I64*DO178,9)</f>
        <v>4.9066560000000002E-2</v>
      </c>
      <c r="CX178">
        <f>ROUND(Y178*Source!I64,9)</f>
        <v>3.888E-3</v>
      </c>
      <c r="CY178">
        <f>AB178</f>
        <v>56.43</v>
      </c>
      <c r="CZ178">
        <f>AF178</f>
        <v>53.9</v>
      </c>
      <c r="DA178">
        <f>AJ178</f>
        <v>1</v>
      </c>
      <c r="DB178">
        <f>ROUND(((ROUND(AT178*CZ178,2)*1.2)*0.3),6)</f>
        <v>0.87480000000000002</v>
      </c>
      <c r="DC178">
        <f>ROUND(((ROUND(AT178*AG178,2)*1.2)*0.3),6)</f>
        <v>0.20519999999999999</v>
      </c>
      <c r="DD178" t="s">
        <v>3</v>
      </c>
      <c r="DE178" t="s">
        <v>3</v>
      </c>
      <c r="DF178">
        <f t="shared" si="100"/>
        <v>0</v>
      </c>
      <c r="DG178">
        <f t="shared" si="98"/>
        <v>0.21</v>
      </c>
      <c r="DH178">
        <f t="shared" si="99"/>
        <v>0.05</v>
      </c>
      <c r="DI178">
        <f t="shared" si="79"/>
        <v>0</v>
      </c>
      <c r="DJ178">
        <f>DG178</f>
        <v>0.21</v>
      </c>
      <c r="DK178">
        <v>0</v>
      </c>
      <c r="DL178" t="s">
        <v>769</v>
      </c>
      <c r="DM178">
        <v>0</v>
      </c>
      <c r="DN178" t="s">
        <v>761</v>
      </c>
      <c r="DO178">
        <v>12.62</v>
      </c>
    </row>
    <row r="179" spans="1:119" x14ac:dyDescent="0.25">
      <c r="A179">
        <f>ROW(Source!A64)</f>
        <v>64</v>
      </c>
      <c r="B179">
        <v>55944368</v>
      </c>
      <c r="C179">
        <v>55985600</v>
      </c>
      <c r="D179">
        <v>55459234</v>
      </c>
      <c r="E179">
        <v>1</v>
      </c>
      <c r="F179">
        <v>1</v>
      </c>
      <c r="G179">
        <v>1081</v>
      </c>
      <c r="H179">
        <v>3</v>
      </c>
      <c r="I179" t="s">
        <v>914</v>
      </c>
      <c r="J179" t="s">
        <v>915</v>
      </c>
      <c r="K179" t="s">
        <v>916</v>
      </c>
      <c r="L179">
        <v>1346</v>
      </c>
      <c r="N179">
        <v>1009</v>
      </c>
      <c r="O179" t="s">
        <v>794</v>
      </c>
      <c r="P179" t="s">
        <v>794</v>
      </c>
      <c r="Q179">
        <v>1</v>
      </c>
      <c r="W179">
        <v>0</v>
      </c>
      <c r="X179">
        <v>1343467368</v>
      </c>
      <c r="Y179">
        <f>((AT179*1)*0)</f>
        <v>0</v>
      </c>
      <c r="AA179">
        <v>1.61</v>
      </c>
      <c r="AB179">
        <v>0</v>
      </c>
      <c r="AC179">
        <v>0</v>
      </c>
      <c r="AD179">
        <v>0</v>
      </c>
      <c r="AE179">
        <v>1.61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3.0000000000000001E-3</v>
      </c>
      <c r="AU179" t="s">
        <v>29</v>
      </c>
      <c r="AV179">
        <v>0</v>
      </c>
      <c r="AW179">
        <v>2</v>
      </c>
      <c r="AX179">
        <v>55985613</v>
      </c>
      <c r="AY179">
        <v>1</v>
      </c>
      <c r="AZ179">
        <v>0</v>
      </c>
      <c r="BA179">
        <v>233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ROUND(Y179*Source!I64,9)</f>
        <v>0</v>
      </c>
      <c r="CY179">
        <f>AA179</f>
        <v>1.61</v>
      </c>
      <c r="CZ179">
        <f>AE179</f>
        <v>1.61</v>
      </c>
      <c r="DA179">
        <f>AI179</f>
        <v>1</v>
      </c>
      <c r="DB179">
        <f>ROUND(((ROUND(AT179*CZ179,2)*1)*0),6)</f>
        <v>0</v>
      </c>
      <c r="DC179">
        <f>ROUND(((ROUND(AT179*AG179,2)*1)*0),6)</f>
        <v>0</v>
      </c>
      <c r="DD179" t="s">
        <v>3</v>
      </c>
      <c r="DE179" t="s">
        <v>3</v>
      </c>
      <c r="DF179">
        <f t="shared" si="100"/>
        <v>0</v>
      </c>
      <c r="DG179">
        <f t="shared" si="98"/>
        <v>0</v>
      </c>
      <c r="DH179">
        <f t="shared" si="99"/>
        <v>0</v>
      </c>
      <c r="DI179">
        <f t="shared" si="79"/>
        <v>0</v>
      </c>
      <c r="DJ179">
        <f>DF179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ROW(Source!A64)</f>
        <v>64</v>
      </c>
      <c r="B180">
        <v>55944368</v>
      </c>
      <c r="C180">
        <v>55985600</v>
      </c>
      <c r="D180">
        <v>55466158</v>
      </c>
      <c r="E180">
        <v>1</v>
      </c>
      <c r="F180">
        <v>1</v>
      </c>
      <c r="G180">
        <v>1081</v>
      </c>
      <c r="H180">
        <v>3</v>
      </c>
      <c r="I180" t="s">
        <v>917</v>
      </c>
      <c r="J180" t="s">
        <v>918</v>
      </c>
      <c r="K180" t="s">
        <v>919</v>
      </c>
      <c r="L180">
        <v>1354</v>
      </c>
      <c r="N180">
        <v>1010</v>
      </c>
      <c r="O180" t="s">
        <v>320</v>
      </c>
      <c r="P180" t="s">
        <v>320</v>
      </c>
      <c r="Q180">
        <v>1</v>
      </c>
      <c r="W180">
        <v>0</v>
      </c>
      <c r="X180">
        <v>-400075818</v>
      </c>
      <c r="Y180">
        <f>((AT180*1)*0)</f>
        <v>0</v>
      </c>
      <c r="AA180">
        <v>48.47</v>
      </c>
      <c r="AB180">
        <v>0</v>
      </c>
      <c r="AC180">
        <v>0</v>
      </c>
      <c r="AD180">
        <v>0</v>
      </c>
      <c r="AE180">
        <v>48.47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0.14000000000000001</v>
      </c>
      <c r="AU180" t="s">
        <v>29</v>
      </c>
      <c r="AV180">
        <v>0</v>
      </c>
      <c r="AW180">
        <v>2</v>
      </c>
      <c r="AX180">
        <v>55985614</v>
      </c>
      <c r="AY180">
        <v>1</v>
      </c>
      <c r="AZ180">
        <v>0</v>
      </c>
      <c r="BA180">
        <v>234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ROUND(Y180*Source!I64,9)</f>
        <v>0</v>
      </c>
      <c r="CY180">
        <f>AA180</f>
        <v>48.47</v>
      </c>
      <c r="CZ180">
        <f>AE180</f>
        <v>48.47</v>
      </c>
      <c r="DA180">
        <f>AI180</f>
        <v>1</v>
      </c>
      <c r="DB180">
        <f>ROUND(((ROUND(AT180*CZ180,2)*1)*0),6)</f>
        <v>0</v>
      </c>
      <c r="DC180">
        <f>ROUND(((ROUND(AT180*AG180,2)*1)*0),6)</f>
        <v>0</v>
      </c>
      <c r="DD180" t="s">
        <v>3</v>
      </c>
      <c r="DE180" t="s">
        <v>3</v>
      </c>
      <c r="DF180">
        <f t="shared" si="100"/>
        <v>0</v>
      </c>
      <c r="DG180">
        <f t="shared" si="98"/>
        <v>0</v>
      </c>
      <c r="DH180">
        <f t="shared" si="99"/>
        <v>0</v>
      </c>
      <c r="DI180">
        <f t="shared" si="79"/>
        <v>0</v>
      </c>
      <c r="DJ180">
        <f>DF180</f>
        <v>0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ROW(Source!A64)</f>
        <v>64</v>
      </c>
      <c r="B181">
        <v>55944368</v>
      </c>
      <c r="C181">
        <v>55985600</v>
      </c>
      <c r="D181">
        <v>55459835</v>
      </c>
      <c r="E181">
        <v>1</v>
      </c>
      <c r="F181">
        <v>1</v>
      </c>
      <c r="G181">
        <v>1081</v>
      </c>
      <c r="H181">
        <v>3</v>
      </c>
      <c r="I181" t="s">
        <v>920</v>
      </c>
      <c r="J181" t="s">
        <v>921</v>
      </c>
      <c r="K181" t="s">
        <v>922</v>
      </c>
      <c r="L181">
        <v>1348</v>
      </c>
      <c r="N181">
        <v>1009</v>
      </c>
      <c r="O181" t="s">
        <v>211</v>
      </c>
      <c r="P181" t="s">
        <v>211</v>
      </c>
      <c r="Q181">
        <v>1000</v>
      </c>
      <c r="W181">
        <v>0</v>
      </c>
      <c r="X181">
        <v>-1860917919</v>
      </c>
      <c r="Y181">
        <f>((AT181*1)*0)</f>
        <v>0</v>
      </c>
      <c r="AA181">
        <v>12521.99</v>
      </c>
      <c r="AB181">
        <v>0</v>
      </c>
      <c r="AC181">
        <v>0</v>
      </c>
      <c r="AD181">
        <v>0</v>
      </c>
      <c r="AE181">
        <v>12521.99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7.9999999999999996E-6</v>
      </c>
      <c r="AU181" t="s">
        <v>29</v>
      </c>
      <c r="AV181">
        <v>0</v>
      </c>
      <c r="AW181">
        <v>2</v>
      </c>
      <c r="AX181">
        <v>55985615</v>
      </c>
      <c r="AY181">
        <v>1</v>
      </c>
      <c r="AZ181">
        <v>0</v>
      </c>
      <c r="BA181">
        <v>235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ROUND(Y181*Source!I64,9)</f>
        <v>0</v>
      </c>
      <c r="CY181">
        <f>AA181</f>
        <v>12521.99</v>
      </c>
      <c r="CZ181">
        <f>AE181</f>
        <v>12521.99</v>
      </c>
      <c r="DA181">
        <f>AI181</f>
        <v>1</v>
      </c>
      <c r="DB181">
        <f>ROUND(((ROUND(AT181*CZ181,2)*1)*0),6)</f>
        <v>0</v>
      </c>
      <c r="DC181">
        <f>ROUND(((ROUND(AT181*AG181,2)*1)*0),6)</f>
        <v>0</v>
      </c>
      <c r="DD181" t="s">
        <v>3</v>
      </c>
      <c r="DE181" t="s">
        <v>3</v>
      </c>
      <c r="DF181">
        <f t="shared" si="100"/>
        <v>0</v>
      </c>
      <c r="DG181">
        <f t="shared" si="98"/>
        <v>0</v>
      </c>
      <c r="DH181">
        <f t="shared" si="99"/>
        <v>0</v>
      </c>
      <c r="DI181">
        <f t="shared" si="79"/>
        <v>0</v>
      </c>
      <c r="DJ181">
        <f>DF181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ROW(Source!A64)</f>
        <v>64</v>
      </c>
      <c r="B182">
        <v>55944368</v>
      </c>
      <c r="C182">
        <v>55985600</v>
      </c>
      <c r="D182">
        <v>55469222</v>
      </c>
      <c r="E182">
        <v>1</v>
      </c>
      <c r="F182">
        <v>1</v>
      </c>
      <c r="G182">
        <v>1081</v>
      </c>
      <c r="H182">
        <v>3</v>
      </c>
      <c r="I182" t="s">
        <v>923</v>
      </c>
      <c r="J182" t="s">
        <v>924</v>
      </c>
      <c r="K182" t="s">
        <v>925</v>
      </c>
      <c r="L182">
        <v>1354</v>
      </c>
      <c r="N182">
        <v>1010</v>
      </c>
      <c r="O182" t="s">
        <v>320</v>
      </c>
      <c r="P182" t="s">
        <v>320</v>
      </c>
      <c r="Q182">
        <v>1</v>
      </c>
      <c r="W182">
        <v>0</v>
      </c>
      <c r="X182">
        <v>-1452932200</v>
      </c>
      <c r="Y182">
        <f>((AT182*1)*0)</f>
        <v>0</v>
      </c>
      <c r="AA182">
        <v>4.3600000000000003</v>
      </c>
      <c r="AB182">
        <v>0</v>
      </c>
      <c r="AC182">
        <v>0</v>
      </c>
      <c r="AD182">
        <v>0</v>
      </c>
      <c r="AE182">
        <v>4.3600000000000003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1.02</v>
      </c>
      <c r="AU182" t="s">
        <v>29</v>
      </c>
      <c r="AV182">
        <v>0</v>
      </c>
      <c r="AW182">
        <v>2</v>
      </c>
      <c r="AX182">
        <v>55985616</v>
      </c>
      <c r="AY182">
        <v>1</v>
      </c>
      <c r="AZ182">
        <v>0</v>
      </c>
      <c r="BA182">
        <v>236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ROUND(Y182*Source!I64,9)</f>
        <v>0</v>
      </c>
      <c r="CY182">
        <f>AA182</f>
        <v>4.3600000000000003</v>
      </c>
      <c r="CZ182">
        <f>AE182</f>
        <v>4.3600000000000003</v>
      </c>
      <c r="DA182">
        <f>AI182</f>
        <v>1</v>
      </c>
      <c r="DB182">
        <f>ROUND(((ROUND(AT182*CZ182,2)*1)*0),6)</f>
        <v>0</v>
      </c>
      <c r="DC182">
        <f>ROUND(((ROUND(AT182*AG182,2)*1)*0),6)</f>
        <v>0</v>
      </c>
      <c r="DD182" t="s">
        <v>3</v>
      </c>
      <c r="DE182" t="s">
        <v>3</v>
      </c>
      <c r="DF182">
        <f t="shared" si="100"/>
        <v>0</v>
      </c>
      <c r="DG182">
        <f t="shared" si="98"/>
        <v>0</v>
      </c>
      <c r="DH182">
        <f t="shared" si="99"/>
        <v>0</v>
      </c>
      <c r="DI182">
        <f t="shared" si="79"/>
        <v>0</v>
      </c>
      <c r="DJ182">
        <f>DF182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ROW(Source!A65)</f>
        <v>65</v>
      </c>
      <c r="B183">
        <v>55944370</v>
      </c>
      <c r="C183">
        <v>55985600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759</v>
      </c>
      <c r="J183" t="s">
        <v>3</v>
      </c>
      <c r="K183" t="s">
        <v>760</v>
      </c>
      <c r="L183">
        <v>1191</v>
      </c>
      <c r="N183">
        <v>1013</v>
      </c>
      <c r="O183" t="s">
        <v>761</v>
      </c>
      <c r="P183" t="s">
        <v>761</v>
      </c>
      <c r="Q183">
        <v>1</v>
      </c>
      <c r="W183">
        <v>0</v>
      </c>
      <c r="X183">
        <v>476480486</v>
      </c>
      <c r="Y183">
        <f>((AT183*1.2)*0.3)</f>
        <v>6.5304000000000002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18.14</v>
      </c>
      <c r="AU183" t="s">
        <v>30</v>
      </c>
      <c r="AV183">
        <v>1</v>
      </c>
      <c r="AW183">
        <v>2</v>
      </c>
      <c r="AX183">
        <v>55985609</v>
      </c>
      <c r="AY183">
        <v>1</v>
      </c>
      <c r="AZ183">
        <v>0</v>
      </c>
      <c r="BA183">
        <v>242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ROUND(AT183*Source!I65*AH183*AL183,2)</f>
        <v>0</v>
      </c>
      <c r="CV183">
        <f>ROUND(Y183*Source!I65,9)</f>
        <v>1.567296</v>
      </c>
      <c r="CW183">
        <v>0</v>
      </c>
      <c r="CX183">
        <f>ROUND(Y183*Source!I65,9)</f>
        <v>1.567296</v>
      </c>
      <c r="CY183">
        <f>AD183</f>
        <v>0</v>
      </c>
      <c r="CZ183">
        <f>AH183</f>
        <v>0</v>
      </c>
      <c r="DA183">
        <f>AL183</f>
        <v>1</v>
      </c>
      <c r="DB183">
        <f>ROUND(((ROUND(AT183*CZ183,2)*1.2)*0.3),6)</f>
        <v>0</v>
      </c>
      <c r="DC183">
        <f>ROUND(((ROUND(AT183*AG183,2)*1.2)*0.3),6)</f>
        <v>0</v>
      </c>
      <c r="DD183" t="s">
        <v>3</v>
      </c>
      <c r="DE183" t="s">
        <v>3</v>
      </c>
      <c r="DF183">
        <f t="shared" si="100"/>
        <v>0</v>
      </c>
      <c r="DG183">
        <f t="shared" si="98"/>
        <v>0</v>
      </c>
      <c r="DH183">
        <f t="shared" si="99"/>
        <v>0</v>
      </c>
      <c r="DI183">
        <f t="shared" si="79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ROW(Source!A65)</f>
        <v>65</v>
      </c>
      <c r="B184">
        <v>55944370</v>
      </c>
      <c r="C184">
        <v>55985600</v>
      </c>
      <c r="D184">
        <v>55490209</v>
      </c>
      <c r="E184">
        <v>1</v>
      </c>
      <c r="F184">
        <v>1</v>
      </c>
      <c r="G184">
        <v>1081</v>
      </c>
      <c r="H184">
        <v>2</v>
      </c>
      <c r="I184" t="s">
        <v>766</v>
      </c>
      <c r="J184" t="s">
        <v>767</v>
      </c>
      <c r="K184" t="s">
        <v>768</v>
      </c>
      <c r="L184">
        <v>1368</v>
      </c>
      <c r="N184">
        <v>1011</v>
      </c>
      <c r="O184" t="s">
        <v>765</v>
      </c>
      <c r="P184" t="s">
        <v>765</v>
      </c>
      <c r="Q184">
        <v>1</v>
      </c>
      <c r="W184">
        <v>0</v>
      </c>
      <c r="X184">
        <v>874612079</v>
      </c>
      <c r="Y184">
        <f>((AT184*1.2)*0.3)</f>
        <v>1.7999999999999999E-2</v>
      </c>
      <c r="AA184">
        <v>0</v>
      </c>
      <c r="AB184">
        <v>1485.19</v>
      </c>
      <c r="AC184">
        <v>744.56</v>
      </c>
      <c r="AD184">
        <v>0</v>
      </c>
      <c r="AE184">
        <v>0</v>
      </c>
      <c r="AF184">
        <v>83.1</v>
      </c>
      <c r="AG184">
        <v>12.62</v>
      </c>
      <c r="AH184">
        <v>0</v>
      </c>
      <c r="AI184">
        <v>1</v>
      </c>
      <c r="AJ184">
        <v>17.07</v>
      </c>
      <c r="AK184">
        <v>56.35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0.05</v>
      </c>
      <c r="AU184" t="s">
        <v>30</v>
      </c>
      <c r="AV184">
        <v>0</v>
      </c>
      <c r="AW184">
        <v>2</v>
      </c>
      <c r="AX184">
        <v>55985610</v>
      </c>
      <c r="AY184">
        <v>1</v>
      </c>
      <c r="AZ184">
        <v>0</v>
      </c>
      <c r="BA184">
        <v>243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ROUND(Y184*Source!I65*DO184,9)</f>
        <v>5.4518400000000002E-2</v>
      </c>
      <c r="CX184">
        <f>ROUND(Y184*Source!I65,9)</f>
        <v>4.3200000000000001E-3</v>
      </c>
      <c r="CY184">
        <f>AB184</f>
        <v>1485.19</v>
      </c>
      <c r="CZ184">
        <f>AF184</f>
        <v>83.1</v>
      </c>
      <c r="DA184">
        <f>AJ184</f>
        <v>17.07</v>
      </c>
      <c r="DB184">
        <f>ROUND(((ROUND(AT184*CZ184,2)*1.2)*0.3),6)</f>
        <v>1.4976</v>
      </c>
      <c r="DC184">
        <f>ROUND(((ROUND(AT184*AG184,2)*1.2)*0.3),6)</f>
        <v>0.2268</v>
      </c>
      <c r="DD184" t="s">
        <v>3</v>
      </c>
      <c r="DE184" t="s">
        <v>3</v>
      </c>
      <c r="DF184">
        <f t="shared" si="100"/>
        <v>0</v>
      </c>
      <c r="DG184">
        <f>ROUND(ROUND(AF184*AJ184,2)*CX184,2)</f>
        <v>6.13</v>
      </c>
      <c r="DH184">
        <f>ROUND(ROUND(AG184*AK184,2)*CX184,2)</f>
        <v>3.07</v>
      </c>
      <c r="DI184">
        <f t="shared" si="79"/>
        <v>0</v>
      </c>
      <c r="DJ184">
        <f>DG184</f>
        <v>6.13</v>
      </c>
      <c r="DK184">
        <v>0</v>
      </c>
      <c r="DL184" t="s">
        <v>769</v>
      </c>
      <c r="DM184">
        <v>0</v>
      </c>
      <c r="DN184" t="s">
        <v>761</v>
      </c>
      <c r="DO184">
        <v>12.62</v>
      </c>
    </row>
    <row r="185" spans="1:119" x14ac:dyDescent="0.25">
      <c r="A185">
        <f>ROW(Source!A65)</f>
        <v>65</v>
      </c>
      <c r="B185">
        <v>55944370</v>
      </c>
      <c r="C185">
        <v>55985600</v>
      </c>
      <c r="D185">
        <v>55490270</v>
      </c>
      <c r="E185">
        <v>1</v>
      </c>
      <c r="F185">
        <v>1</v>
      </c>
      <c r="G185">
        <v>1081</v>
      </c>
      <c r="H185">
        <v>2</v>
      </c>
      <c r="I185" t="s">
        <v>908</v>
      </c>
      <c r="J185" t="s">
        <v>909</v>
      </c>
      <c r="K185" t="s">
        <v>910</v>
      </c>
      <c r="L185">
        <v>1368</v>
      </c>
      <c r="N185">
        <v>1011</v>
      </c>
      <c r="O185" t="s">
        <v>765</v>
      </c>
      <c r="P185" t="s">
        <v>765</v>
      </c>
      <c r="Q185">
        <v>1</v>
      </c>
      <c r="W185">
        <v>0</v>
      </c>
      <c r="X185">
        <v>-1412866184</v>
      </c>
      <c r="Y185">
        <f>((AT185*1.2)*0.3)</f>
        <v>7.5600000000000001E-2</v>
      </c>
      <c r="AA185">
        <v>0</v>
      </c>
      <c r="AB185">
        <v>4.32</v>
      </c>
      <c r="AC185">
        <v>0</v>
      </c>
      <c r="AD185">
        <v>0</v>
      </c>
      <c r="AE185">
        <v>0</v>
      </c>
      <c r="AF185">
        <v>0.42</v>
      </c>
      <c r="AG185">
        <v>0</v>
      </c>
      <c r="AH185">
        <v>0</v>
      </c>
      <c r="AI185">
        <v>1</v>
      </c>
      <c r="AJ185">
        <v>9.83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0.21</v>
      </c>
      <c r="AU185" t="s">
        <v>30</v>
      </c>
      <c r="AV185">
        <v>0</v>
      </c>
      <c r="AW185">
        <v>2</v>
      </c>
      <c r="AX185">
        <v>55985611</v>
      </c>
      <c r="AY185">
        <v>1</v>
      </c>
      <c r="AZ185">
        <v>0</v>
      </c>
      <c r="BA185">
        <v>244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ROUND(Y185*Source!I65*DO185,9)</f>
        <v>0</v>
      </c>
      <c r="CX185">
        <f>ROUND(Y185*Source!I65,9)</f>
        <v>1.8144E-2</v>
      </c>
      <c r="CY185">
        <f>AB185</f>
        <v>4.32</v>
      </c>
      <c r="CZ185">
        <f>AF185</f>
        <v>0.42</v>
      </c>
      <c r="DA185">
        <f>AJ185</f>
        <v>9.83</v>
      </c>
      <c r="DB185">
        <f>ROUND(((ROUND(AT185*CZ185,2)*1.2)*0.3),6)</f>
        <v>3.2399999999999998E-2</v>
      </c>
      <c r="DC185">
        <f>ROUND(((ROUND(AT185*AG185,2)*1.2)*0.3),6)</f>
        <v>0</v>
      </c>
      <c r="DD185" t="s">
        <v>3</v>
      </c>
      <c r="DE185" t="s">
        <v>3</v>
      </c>
      <c r="DF185">
        <f t="shared" si="100"/>
        <v>0</v>
      </c>
      <c r="DG185">
        <f>ROUND(ROUND(AF185*AJ185,2)*CX185,2)</f>
        <v>7.0000000000000007E-2</v>
      </c>
      <c r="DH185">
        <f>ROUND(ROUND(AG185,2)*CX185,2)</f>
        <v>0</v>
      </c>
      <c r="DI185">
        <f t="shared" si="79"/>
        <v>0</v>
      </c>
      <c r="DJ185">
        <f>DG185</f>
        <v>7.0000000000000007E-2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ROW(Source!A65)</f>
        <v>65</v>
      </c>
      <c r="B186">
        <v>55944370</v>
      </c>
      <c r="C186">
        <v>55985600</v>
      </c>
      <c r="D186">
        <v>55489510</v>
      </c>
      <c r="E186">
        <v>1</v>
      </c>
      <c r="F186">
        <v>1</v>
      </c>
      <c r="G186">
        <v>1081</v>
      </c>
      <c r="H186">
        <v>2</v>
      </c>
      <c r="I186" t="s">
        <v>911</v>
      </c>
      <c r="J186" t="s">
        <v>912</v>
      </c>
      <c r="K186" t="s">
        <v>913</v>
      </c>
      <c r="L186">
        <v>1368</v>
      </c>
      <c r="N186">
        <v>1011</v>
      </c>
      <c r="O186" t="s">
        <v>765</v>
      </c>
      <c r="P186" t="s">
        <v>765</v>
      </c>
      <c r="Q186">
        <v>1</v>
      </c>
      <c r="W186">
        <v>0</v>
      </c>
      <c r="X186">
        <v>1364481760</v>
      </c>
      <c r="Y186">
        <f>((AT186*1.2)*0.3)</f>
        <v>1.6199999999999999E-2</v>
      </c>
      <c r="AA186">
        <v>0</v>
      </c>
      <c r="AB186">
        <v>1271.44</v>
      </c>
      <c r="AC186">
        <v>744.56</v>
      </c>
      <c r="AD186">
        <v>0</v>
      </c>
      <c r="AE186">
        <v>0</v>
      </c>
      <c r="AF186">
        <v>53.9</v>
      </c>
      <c r="AG186">
        <v>12.62</v>
      </c>
      <c r="AH186">
        <v>0</v>
      </c>
      <c r="AI186">
        <v>1</v>
      </c>
      <c r="AJ186">
        <v>22.53</v>
      </c>
      <c r="AK186">
        <v>56.35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4.4999999999999998E-2</v>
      </c>
      <c r="AU186" t="s">
        <v>30</v>
      </c>
      <c r="AV186">
        <v>0</v>
      </c>
      <c r="AW186">
        <v>2</v>
      </c>
      <c r="AX186">
        <v>55985612</v>
      </c>
      <c r="AY186">
        <v>1</v>
      </c>
      <c r="AZ186">
        <v>0</v>
      </c>
      <c r="BA186">
        <v>245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ROUND(Y186*Source!I65*DO186,9)</f>
        <v>4.9066560000000002E-2</v>
      </c>
      <c r="CX186">
        <f>ROUND(Y186*Source!I65,9)</f>
        <v>3.888E-3</v>
      </c>
      <c r="CY186">
        <f>AB186</f>
        <v>1271.44</v>
      </c>
      <c r="CZ186">
        <f>AF186</f>
        <v>53.9</v>
      </c>
      <c r="DA186">
        <f>AJ186</f>
        <v>22.53</v>
      </c>
      <c r="DB186">
        <f>ROUND(((ROUND(AT186*CZ186,2)*1.2)*0.3),6)</f>
        <v>0.87480000000000002</v>
      </c>
      <c r="DC186">
        <f>ROUND(((ROUND(AT186*AG186,2)*1.2)*0.3),6)</f>
        <v>0.20519999999999999</v>
      </c>
      <c r="DD186" t="s">
        <v>3</v>
      </c>
      <c r="DE186" t="s">
        <v>3</v>
      </c>
      <c r="DF186">
        <f t="shared" si="100"/>
        <v>0</v>
      </c>
      <c r="DG186">
        <f>ROUND(ROUND(AF186*AJ186,2)*CX186,2)</f>
        <v>4.72</v>
      </c>
      <c r="DH186">
        <f>ROUND(ROUND(AG186*AK186,2)*CX186,2)</f>
        <v>2.76</v>
      </c>
      <c r="DI186">
        <f t="shared" si="79"/>
        <v>0</v>
      </c>
      <c r="DJ186">
        <f>DG186</f>
        <v>4.72</v>
      </c>
      <c r="DK186">
        <v>0</v>
      </c>
      <c r="DL186" t="s">
        <v>769</v>
      </c>
      <c r="DM186">
        <v>0</v>
      </c>
      <c r="DN186" t="s">
        <v>761</v>
      </c>
      <c r="DO186">
        <v>12.62</v>
      </c>
    </row>
    <row r="187" spans="1:119" x14ac:dyDescent="0.25">
      <c r="A187">
        <f>ROW(Source!A65)</f>
        <v>65</v>
      </c>
      <c r="B187">
        <v>55944370</v>
      </c>
      <c r="C187">
        <v>55985600</v>
      </c>
      <c r="D187">
        <v>55459234</v>
      </c>
      <c r="E187">
        <v>1</v>
      </c>
      <c r="F187">
        <v>1</v>
      </c>
      <c r="G187">
        <v>1081</v>
      </c>
      <c r="H187">
        <v>3</v>
      </c>
      <c r="I187" t="s">
        <v>914</v>
      </c>
      <c r="J187" t="s">
        <v>915</v>
      </c>
      <c r="K187" t="s">
        <v>916</v>
      </c>
      <c r="L187">
        <v>1346</v>
      </c>
      <c r="N187">
        <v>1009</v>
      </c>
      <c r="O187" t="s">
        <v>794</v>
      </c>
      <c r="P187" t="s">
        <v>794</v>
      </c>
      <c r="Q187">
        <v>1</v>
      </c>
      <c r="W187">
        <v>0</v>
      </c>
      <c r="X187">
        <v>1343467368</v>
      </c>
      <c r="Y187">
        <f>((AT187*1)*0)</f>
        <v>0</v>
      </c>
      <c r="AA187">
        <v>23.6</v>
      </c>
      <c r="AB187">
        <v>0</v>
      </c>
      <c r="AC187">
        <v>0</v>
      </c>
      <c r="AD187">
        <v>0</v>
      </c>
      <c r="AE187">
        <v>1.61</v>
      </c>
      <c r="AF187">
        <v>0</v>
      </c>
      <c r="AG187">
        <v>0</v>
      </c>
      <c r="AH187">
        <v>0</v>
      </c>
      <c r="AI187">
        <v>14.66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3.0000000000000001E-3</v>
      </c>
      <c r="AU187" t="s">
        <v>29</v>
      </c>
      <c r="AV187">
        <v>0</v>
      </c>
      <c r="AW187">
        <v>2</v>
      </c>
      <c r="AX187">
        <v>55985613</v>
      </c>
      <c r="AY187">
        <v>1</v>
      </c>
      <c r="AZ187">
        <v>0</v>
      </c>
      <c r="BA187">
        <v>246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ROUND(Y187*Source!I65,9)</f>
        <v>0</v>
      </c>
      <c r="CY187">
        <f>AA187</f>
        <v>23.6</v>
      </c>
      <c r="CZ187">
        <f>AE187</f>
        <v>1.61</v>
      </c>
      <c r="DA187">
        <f>AI187</f>
        <v>14.66</v>
      </c>
      <c r="DB187">
        <f>ROUND(((ROUND(AT187*CZ187,2)*1)*0),6)</f>
        <v>0</v>
      </c>
      <c r="DC187">
        <f>ROUND(((ROUND(AT187*AG187,2)*1)*0),6)</f>
        <v>0</v>
      </c>
      <c r="DD187" t="s">
        <v>3</v>
      </c>
      <c r="DE187" t="s">
        <v>3</v>
      </c>
      <c r="DF187">
        <f>ROUND(ROUND(AE187*AI187,2)*CX187,2)</f>
        <v>0</v>
      </c>
      <c r="DG187">
        <f t="shared" ref="DG187:DG201" si="101">ROUND(ROUND(AF187,2)*CX187,2)</f>
        <v>0</v>
      </c>
      <c r="DH187">
        <f t="shared" ref="DH187:DH201" si="102">ROUND(ROUND(AG187,2)*CX187,2)</f>
        <v>0</v>
      </c>
      <c r="DI187">
        <f t="shared" si="79"/>
        <v>0</v>
      </c>
      <c r="DJ187">
        <f>DF187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ROW(Source!A65)</f>
        <v>65</v>
      </c>
      <c r="B188">
        <v>55944370</v>
      </c>
      <c r="C188">
        <v>55985600</v>
      </c>
      <c r="D188">
        <v>55466158</v>
      </c>
      <c r="E188">
        <v>1</v>
      </c>
      <c r="F188">
        <v>1</v>
      </c>
      <c r="G188">
        <v>1081</v>
      </c>
      <c r="H188">
        <v>3</v>
      </c>
      <c r="I188" t="s">
        <v>917</v>
      </c>
      <c r="J188" t="s">
        <v>918</v>
      </c>
      <c r="K188" t="s">
        <v>919</v>
      </c>
      <c r="L188">
        <v>1354</v>
      </c>
      <c r="N188">
        <v>1010</v>
      </c>
      <c r="O188" t="s">
        <v>320</v>
      </c>
      <c r="P188" t="s">
        <v>320</v>
      </c>
      <c r="Q188">
        <v>1</v>
      </c>
      <c r="W188">
        <v>0</v>
      </c>
      <c r="X188">
        <v>-400075818</v>
      </c>
      <c r="Y188">
        <f>((AT188*1)*0)</f>
        <v>0</v>
      </c>
      <c r="AA188">
        <v>566.61</v>
      </c>
      <c r="AB188">
        <v>0</v>
      </c>
      <c r="AC188">
        <v>0</v>
      </c>
      <c r="AD188">
        <v>0</v>
      </c>
      <c r="AE188">
        <v>48.47</v>
      </c>
      <c r="AF188">
        <v>0</v>
      </c>
      <c r="AG188">
        <v>0</v>
      </c>
      <c r="AH188">
        <v>0</v>
      </c>
      <c r="AI188">
        <v>11.69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0.14000000000000001</v>
      </c>
      <c r="AU188" t="s">
        <v>29</v>
      </c>
      <c r="AV188">
        <v>0</v>
      </c>
      <c r="AW188">
        <v>2</v>
      </c>
      <c r="AX188">
        <v>55985614</v>
      </c>
      <c r="AY188">
        <v>1</v>
      </c>
      <c r="AZ188">
        <v>0</v>
      </c>
      <c r="BA188">
        <v>247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ROUND(Y188*Source!I65,9)</f>
        <v>0</v>
      </c>
      <c r="CY188">
        <f>AA188</f>
        <v>566.61</v>
      </c>
      <c r="CZ188">
        <f>AE188</f>
        <v>48.47</v>
      </c>
      <c r="DA188">
        <f>AI188</f>
        <v>11.69</v>
      </c>
      <c r="DB188">
        <f>ROUND(((ROUND(AT188*CZ188,2)*1)*0),6)</f>
        <v>0</v>
      </c>
      <c r="DC188">
        <f>ROUND(((ROUND(AT188*AG188,2)*1)*0),6)</f>
        <v>0</v>
      </c>
      <c r="DD188" t="s">
        <v>3</v>
      </c>
      <c r="DE188" t="s">
        <v>3</v>
      </c>
      <c r="DF188">
        <f>ROUND(ROUND(AE188*AI188,2)*CX188,2)</f>
        <v>0</v>
      </c>
      <c r="DG188">
        <f t="shared" si="101"/>
        <v>0</v>
      </c>
      <c r="DH188">
        <f t="shared" si="102"/>
        <v>0</v>
      </c>
      <c r="DI188">
        <f t="shared" si="79"/>
        <v>0</v>
      </c>
      <c r="DJ188">
        <f>DF188</f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ROW(Source!A65)</f>
        <v>65</v>
      </c>
      <c r="B189">
        <v>55944370</v>
      </c>
      <c r="C189">
        <v>55985600</v>
      </c>
      <c r="D189">
        <v>55459835</v>
      </c>
      <c r="E189">
        <v>1</v>
      </c>
      <c r="F189">
        <v>1</v>
      </c>
      <c r="G189">
        <v>1081</v>
      </c>
      <c r="H189">
        <v>3</v>
      </c>
      <c r="I189" t="s">
        <v>920</v>
      </c>
      <c r="J189" t="s">
        <v>921</v>
      </c>
      <c r="K189" t="s">
        <v>922</v>
      </c>
      <c r="L189">
        <v>1348</v>
      </c>
      <c r="N189">
        <v>1009</v>
      </c>
      <c r="O189" t="s">
        <v>211</v>
      </c>
      <c r="P189" t="s">
        <v>211</v>
      </c>
      <c r="Q189">
        <v>1000</v>
      </c>
      <c r="W189">
        <v>0</v>
      </c>
      <c r="X189">
        <v>-1860917919</v>
      </c>
      <c r="Y189">
        <f>((AT189*1)*0)</f>
        <v>0</v>
      </c>
      <c r="AA189">
        <v>56975.05</v>
      </c>
      <c r="AB189">
        <v>0</v>
      </c>
      <c r="AC189">
        <v>0</v>
      </c>
      <c r="AD189">
        <v>0</v>
      </c>
      <c r="AE189">
        <v>12521.99</v>
      </c>
      <c r="AF189">
        <v>0</v>
      </c>
      <c r="AG189">
        <v>0</v>
      </c>
      <c r="AH189">
        <v>0</v>
      </c>
      <c r="AI189">
        <v>4.55</v>
      </c>
      <c r="AJ189">
        <v>1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7.9999999999999996E-6</v>
      </c>
      <c r="AU189" t="s">
        <v>29</v>
      </c>
      <c r="AV189">
        <v>0</v>
      </c>
      <c r="AW189">
        <v>2</v>
      </c>
      <c r="AX189">
        <v>55985615</v>
      </c>
      <c r="AY189">
        <v>1</v>
      </c>
      <c r="AZ189">
        <v>0</v>
      </c>
      <c r="BA189">
        <v>248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ROUND(Y189*Source!I65,9)</f>
        <v>0</v>
      </c>
      <c r="CY189">
        <f>AA189</f>
        <v>56975.05</v>
      </c>
      <c r="CZ189">
        <f>AE189</f>
        <v>12521.99</v>
      </c>
      <c r="DA189">
        <f>AI189</f>
        <v>4.55</v>
      </c>
      <c r="DB189">
        <f>ROUND(((ROUND(AT189*CZ189,2)*1)*0),6)</f>
        <v>0</v>
      </c>
      <c r="DC189">
        <f>ROUND(((ROUND(AT189*AG189,2)*1)*0),6)</f>
        <v>0</v>
      </c>
      <c r="DD189" t="s">
        <v>3</v>
      </c>
      <c r="DE189" t="s">
        <v>3</v>
      </c>
      <c r="DF189">
        <f>ROUND(ROUND(AE189*AI189,2)*CX189,2)</f>
        <v>0</v>
      </c>
      <c r="DG189">
        <f t="shared" si="101"/>
        <v>0</v>
      </c>
      <c r="DH189">
        <f t="shared" si="102"/>
        <v>0</v>
      </c>
      <c r="DI189">
        <f t="shared" si="79"/>
        <v>0</v>
      </c>
      <c r="DJ189">
        <f>DF189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ROW(Source!A65)</f>
        <v>65</v>
      </c>
      <c r="B190">
        <v>55944370</v>
      </c>
      <c r="C190">
        <v>55985600</v>
      </c>
      <c r="D190">
        <v>55469222</v>
      </c>
      <c r="E190">
        <v>1</v>
      </c>
      <c r="F190">
        <v>1</v>
      </c>
      <c r="G190">
        <v>1081</v>
      </c>
      <c r="H190">
        <v>3</v>
      </c>
      <c r="I190" t="s">
        <v>923</v>
      </c>
      <c r="J190" t="s">
        <v>924</v>
      </c>
      <c r="K190" t="s">
        <v>925</v>
      </c>
      <c r="L190">
        <v>1354</v>
      </c>
      <c r="N190">
        <v>1010</v>
      </c>
      <c r="O190" t="s">
        <v>320</v>
      </c>
      <c r="P190" t="s">
        <v>320</v>
      </c>
      <c r="Q190">
        <v>1</v>
      </c>
      <c r="W190">
        <v>0</v>
      </c>
      <c r="X190">
        <v>-1452932200</v>
      </c>
      <c r="Y190">
        <f>((AT190*1)*0)</f>
        <v>0</v>
      </c>
      <c r="AA190">
        <v>13.39</v>
      </c>
      <c r="AB190">
        <v>0</v>
      </c>
      <c r="AC190">
        <v>0</v>
      </c>
      <c r="AD190">
        <v>0</v>
      </c>
      <c r="AE190">
        <v>4.3600000000000003</v>
      </c>
      <c r="AF190">
        <v>0</v>
      </c>
      <c r="AG190">
        <v>0</v>
      </c>
      <c r="AH190">
        <v>0</v>
      </c>
      <c r="AI190">
        <v>3.07</v>
      </c>
      <c r="AJ190">
        <v>1</v>
      </c>
      <c r="AK190">
        <v>1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1.02</v>
      </c>
      <c r="AU190" t="s">
        <v>29</v>
      </c>
      <c r="AV190">
        <v>0</v>
      </c>
      <c r="AW190">
        <v>2</v>
      </c>
      <c r="AX190">
        <v>55985616</v>
      </c>
      <c r="AY190">
        <v>1</v>
      </c>
      <c r="AZ190">
        <v>0</v>
      </c>
      <c r="BA190">
        <v>249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ROUND(Y190*Source!I65,9)</f>
        <v>0</v>
      </c>
      <c r="CY190">
        <f>AA190</f>
        <v>13.39</v>
      </c>
      <c r="CZ190">
        <f>AE190</f>
        <v>4.3600000000000003</v>
      </c>
      <c r="DA190">
        <f>AI190</f>
        <v>3.07</v>
      </c>
      <c r="DB190">
        <f>ROUND(((ROUND(AT190*CZ190,2)*1)*0),6)</f>
        <v>0</v>
      </c>
      <c r="DC190">
        <f>ROUND(((ROUND(AT190*AG190,2)*1)*0),6)</f>
        <v>0</v>
      </c>
      <c r="DD190" t="s">
        <v>3</v>
      </c>
      <c r="DE190" t="s">
        <v>3</v>
      </c>
      <c r="DF190">
        <f>ROUND(ROUND(AE190*AI190,2)*CX190,2)</f>
        <v>0</v>
      </c>
      <c r="DG190">
        <f t="shared" si="101"/>
        <v>0</v>
      </c>
      <c r="DH190">
        <f t="shared" si="102"/>
        <v>0</v>
      </c>
      <c r="DI190">
        <f t="shared" si="79"/>
        <v>0</v>
      </c>
      <c r="DJ190">
        <f>DF190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ROW(Source!A66)</f>
        <v>66</v>
      </c>
      <c r="B191">
        <v>55944368</v>
      </c>
      <c r="C191">
        <v>55985622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759</v>
      </c>
      <c r="J191" t="s">
        <v>3</v>
      </c>
      <c r="K191" t="s">
        <v>760</v>
      </c>
      <c r="L191">
        <v>1191</v>
      </c>
      <c r="N191">
        <v>1013</v>
      </c>
      <c r="O191" t="s">
        <v>761</v>
      </c>
      <c r="P191" t="s">
        <v>761</v>
      </c>
      <c r="Q191">
        <v>1</v>
      </c>
      <c r="W191">
        <v>0</v>
      </c>
      <c r="X191">
        <v>476480486</v>
      </c>
      <c r="Y191">
        <f>((AT191*1.2)*0.3)</f>
        <v>2.6171999999999995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7.27</v>
      </c>
      <c r="AU191" t="s">
        <v>30</v>
      </c>
      <c r="AV191">
        <v>1</v>
      </c>
      <c r="AW191">
        <v>2</v>
      </c>
      <c r="AX191">
        <v>55985633</v>
      </c>
      <c r="AY191">
        <v>1</v>
      </c>
      <c r="AZ191">
        <v>0</v>
      </c>
      <c r="BA191">
        <v>255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U191">
        <f>ROUND(AT191*Source!I66*AH191*AL191,2)</f>
        <v>0</v>
      </c>
      <c r="CV191">
        <f>ROUND(Y191*Source!I66,9)</f>
        <v>0.62812800000000002</v>
      </c>
      <c r="CW191">
        <v>0</v>
      </c>
      <c r="CX191">
        <f>ROUND(Y191*Source!I66,9)</f>
        <v>0.62812800000000002</v>
      </c>
      <c r="CY191">
        <f>AD191</f>
        <v>0</v>
      </c>
      <c r="CZ191">
        <f>AH191</f>
        <v>0</v>
      </c>
      <c r="DA191">
        <f>AL191</f>
        <v>1</v>
      </c>
      <c r="DB191">
        <f>ROUND(((ROUND(AT191*CZ191,2)*1.2)*0.3),6)</f>
        <v>0</v>
      </c>
      <c r="DC191">
        <f>ROUND(((ROUND(AT191*AG191,2)*1.2)*0.3),6)</f>
        <v>0</v>
      </c>
      <c r="DD191" t="s">
        <v>3</v>
      </c>
      <c r="DE191" t="s">
        <v>3</v>
      </c>
      <c r="DF191">
        <f t="shared" ref="DF191:DF205" si="103">ROUND(ROUND(AE191,2)*CX191,2)</f>
        <v>0</v>
      </c>
      <c r="DG191">
        <f t="shared" si="101"/>
        <v>0</v>
      </c>
      <c r="DH191">
        <f t="shared" si="102"/>
        <v>0</v>
      </c>
      <c r="DI191">
        <f t="shared" si="79"/>
        <v>0</v>
      </c>
      <c r="DJ191">
        <f>DI191</f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ROW(Source!A66)</f>
        <v>66</v>
      </c>
      <c r="B192">
        <v>55944368</v>
      </c>
      <c r="C192">
        <v>55985622</v>
      </c>
      <c r="D192">
        <v>55490209</v>
      </c>
      <c r="E192">
        <v>1</v>
      </c>
      <c r="F192">
        <v>1</v>
      </c>
      <c r="G192">
        <v>1081</v>
      </c>
      <c r="H192">
        <v>2</v>
      </c>
      <c r="I192" t="s">
        <v>766</v>
      </c>
      <c r="J192" t="s">
        <v>767</v>
      </c>
      <c r="K192" t="s">
        <v>768</v>
      </c>
      <c r="L192">
        <v>1368</v>
      </c>
      <c r="N192">
        <v>1011</v>
      </c>
      <c r="O192" t="s">
        <v>765</v>
      </c>
      <c r="P192" t="s">
        <v>765</v>
      </c>
      <c r="Q192">
        <v>1</v>
      </c>
      <c r="W192">
        <v>0</v>
      </c>
      <c r="X192">
        <v>874612079</v>
      </c>
      <c r="Y192">
        <f>((AT192*1.2)*0.3)</f>
        <v>1.3679999999999998E-2</v>
      </c>
      <c r="AA192">
        <v>0</v>
      </c>
      <c r="AB192">
        <v>87.01</v>
      </c>
      <c r="AC192">
        <v>13.21</v>
      </c>
      <c r="AD192">
        <v>0</v>
      </c>
      <c r="AE192">
        <v>0</v>
      </c>
      <c r="AF192">
        <v>83.1</v>
      </c>
      <c r="AG192">
        <v>12.62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3.7999999999999999E-2</v>
      </c>
      <c r="AU192" t="s">
        <v>30</v>
      </c>
      <c r="AV192">
        <v>0</v>
      </c>
      <c r="AW192">
        <v>2</v>
      </c>
      <c r="AX192">
        <v>55985634</v>
      </c>
      <c r="AY192">
        <v>1</v>
      </c>
      <c r="AZ192">
        <v>0</v>
      </c>
      <c r="BA192">
        <v>256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ROUND(Y192*Source!I66*DO192,9)</f>
        <v>4.1433984E-2</v>
      </c>
      <c r="CX192">
        <f>ROUND(Y192*Source!I66,9)</f>
        <v>3.2832E-3</v>
      </c>
      <c r="CY192">
        <f>AB192</f>
        <v>87.01</v>
      </c>
      <c r="CZ192">
        <f>AF192</f>
        <v>83.1</v>
      </c>
      <c r="DA192">
        <f>AJ192</f>
        <v>1</v>
      </c>
      <c r="DB192">
        <f>ROUND(((ROUND(AT192*CZ192,2)*1.2)*0.3),6)</f>
        <v>1.1375999999999999</v>
      </c>
      <c r="DC192">
        <f>ROUND(((ROUND(AT192*AG192,2)*1.2)*0.3),6)</f>
        <v>0.17280000000000001</v>
      </c>
      <c r="DD192" t="s">
        <v>3</v>
      </c>
      <c r="DE192" t="s">
        <v>3</v>
      </c>
      <c r="DF192">
        <f t="shared" si="103"/>
        <v>0</v>
      </c>
      <c r="DG192">
        <f t="shared" si="101"/>
        <v>0.27</v>
      </c>
      <c r="DH192">
        <f t="shared" si="102"/>
        <v>0.04</v>
      </c>
      <c r="DI192">
        <f t="shared" si="79"/>
        <v>0</v>
      </c>
      <c r="DJ192">
        <f>DG192</f>
        <v>0.27</v>
      </c>
      <c r="DK192">
        <v>0</v>
      </c>
      <c r="DL192" t="s">
        <v>769</v>
      </c>
      <c r="DM192">
        <v>0</v>
      </c>
      <c r="DN192" t="s">
        <v>761</v>
      </c>
      <c r="DO192">
        <v>12.62</v>
      </c>
    </row>
    <row r="193" spans="1:119" x14ac:dyDescent="0.25">
      <c r="A193">
        <f>ROW(Source!A66)</f>
        <v>66</v>
      </c>
      <c r="B193">
        <v>55944368</v>
      </c>
      <c r="C193">
        <v>55985622</v>
      </c>
      <c r="D193">
        <v>55490270</v>
      </c>
      <c r="E193">
        <v>1</v>
      </c>
      <c r="F193">
        <v>1</v>
      </c>
      <c r="G193">
        <v>1081</v>
      </c>
      <c r="H193">
        <v>2</v>
      </c>
      <c r="I193" t="s">
        <v>908</v>
      </c>
      <c r="J193" t="s">
        <v>909</v>
      </c>
      <c r="K193" t="s">
        <v>910</v>
      </c>
      <c r="L193">
        <v>1368</v>
      </c>
      <c r="N193">
        <v>1011</v>
      </c>
      <c r="O193" t="s">
        <v>765</v>
      </c>
      <c r="P193" t="s">
        <v>765</v>
      </c>
      <c r="Q193">
        <v>1</v>
      </c>
      <c r="W193">
        <v>0</v>
      </c>
      <c r="X193">
        <v>-1412866184</v>
      </c>
      <c r="Y193">
        <f>((AT193*1.2)*0.3)</f>
        <v>7.1999999999999995E-2</v>
      </c>
      <c r="AA193">
        <v>0</v>
      </c>
      <c r="AB193">
        <v>0.44</v>
      </c>
      <c r="AC193">
        <v>0</v>
      </c>
      <c r="AD193">
        <v>0</v>
      </c>
      <c r="AE193">
        <v>0</v>
      </c>
      <c r="AF193">
        <v>0.42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0.2</v>
      </c>
      <c r="AU193" t="s">
        <v>30</v>
      </c>
      <c r="AV193">
        <v>0</v>
      </c>
      <c r="AW193">
        <v>2</v>
      </c>
      <c r="AX193">
        <v>55985635</v>
      </c>
      <c r="AY193">
        <v>1</v>
      </c>
      <c r="AZ193">
        <v>0</v>
      </c>
      <c r="BA193">
        <v>257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f>ROUND(Y193*Source!I66*DO193,9)</f>
        <v>0</v>
      </c>
      <c r="CX193">
        <f>ROUND(Y193*Source!I66,9)</f>
        <v>1.728E-2</v>
      </c>
      <c r="CY193">
        <f>AB193</f>
        <v>0.44</v>
      </c>
      <c r="CZ193">
        <f>AF193</f>
        <v>0.42</v>
      </c>
      <c r="DA193">
        <f>AJ193</f>
        <v>1</v>
      </c>
      <c r="DB193">
        <f>ROUND(((ROUND(AT193*CZ193,2)*1.2)*0.3),6)</f>
        <v>2.8799999999999999E-2</v>
      </c>
      <c r="DC193">
        <f>ROUND(((ROUND(AT193*AG193,2)*1.2)*0.3),6)</f>
        <v>0</v>
      </c>
      <c r="DD193" t="s">
        <v>3</v>
      </c>
      <c r="DE193" t="s">
        <v>3</v>
      </c>
      <c r="DF193">
        <f t="shared" si="103"/>
        <v>0</v>
      </c>
      <c r="DG193">
        <f t="shared" si="101"/>
        <v>0.01</v>
      </c>
      <c r="DH193">
        <f t="shared" si="102"/>
        <v>0</v>
      </c>
      <c r="DI193">
        <f t="shared" ref="DI193:DI256" si="104">ROUND(ROUND(AH193,2)*CX193,2)</f>
        <v>0</v>
      </c>
      <c r="DJ193">
        <f>DG193</f>
        <v>0.01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ROW(Source!A66)</f>
        <v>66</v>
      </c>
      <c r="B194">
        <v>55944368</v>
      </c>
      <c r="C194">
        <v>55985622</v>
      </c>
      <c r="D194">
        <v>55490296</v>
      </c>
      <c r="E194">
        <v>1</v>
      </c>
      <c r="F194">
        <v>1</v>
      </c>
      <c r="G194">
        <v>1081</v>
      </c>
      <c r="H194">
        <v>2</v>
      </c>
      <c r="I194" t="s">
        <v>871</v>
      </c>
      <c r="J194" t="s">
        <v>872</v>
      </c>
      <c r="K194" t="s">
        <v>873</v>
      </c>
      <c r="L194">
        <v>1368</v>
      </c>
      <c r="N194">
        <v>1011</v>
      </c>
      <c r="O194" t="s">
        <v>765</v>
      </c>
      <c r="P194" t="s">
        <v>765</v>
      </c>
      <c r="Q194">
        <v>1</v>
      </c>
      <c r="W194">
        <v>0</v>
      </c>
      <c r="X194">
        <v>-643591644</v>
      </c>
      <c r="Y194">
        <f>((AT194*1.2)*0.3)</f>
        <v>5.3999999999999999E-2</v>
      </c>
      <c r="AA194">
        <v>0</v>
      </c>
      <c r="AB194">
        <v>0.49</v>
      </c>
      <c r="AC194">
        <v>0</v>
      </c>
      <c r="AD194">
        <v>0</v>
      </c>
      <c r="AE194">
        <v>0</v>
      </c>
      <c r="AF194">
        <v>0.47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0.15</v>
      </c>
      <c r="AU194" t="s">
        <v>30</v>
      </c>
      <c r="AV194">
        <v>0</v>
      </c>
      <c r="AW194">
        <v>2</v>
      </c>
      <c r="AX194">
        <v>55985636</v>
      </c>
      <c r="AY194">
        <v>1</v>
      </c>
      <c r="AZ194">
        <v>0</v>
      </c>
      <c r="BA194">
        <v>258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ROUND(Y194*Source!I66*DO194,9)</f>
        <v>0</v>
      </c>
      <c r="CX194">
        <f>ROUND(Y194*Source!I66,9)</f>
        <v>1.2959999999999999E-2</v>
      </c>
      <c r="CY194">
        <f>AB194</f>
        <v>0.49</v>
      </c>
      <c r="CZ194">
        <f>AF194</f>
        <v>0.47</v>
      </c>
      <c r="DA194">
        <f>AJ194</f>
        <v>1</v>
      </c>
      <c r="DB194">
        <f>ROUND(((ROUND(AT194*CZ194,2)*1.2)*0.3),6)</f>
        <v>2.52E-2</v>
      </c>
      <c r="DC194">
        <f>ROUND(((ROUND(AT194*AG194,2)*1.2)*0.3),6)</f>
        <v>0</v>
      </c>
      <c r="DD194" t="s">
        <v>3</v>
      </c>
      <c r="DE194" t="s">
        <v>3</v>
      </c>
      <c r="DF194">
        <f t="shared" si="103"/>
        <v>0</v>
      </c>
      <c r="DG194">
        <f t="shared" si="101"/>
        <v>0.01</v>
      </c>
      <c r="DH194">
        <f t="shared" si="102"/>
        <v>0</v>
      </c>
      <c r="DI194">
        <f t="shared" si="104"/>
        <v>0</v>
      </c>
      <c r="DJ194">
        <f>DG194</f>
        <v>0.01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ROW(Source!A66)</f>
        <v>66</v>
      </c>
      <c r="B195">
        <v>55944368</v>
      </c>
      <c r="C195">
        <v>55985622</v>
      </c>
      <c r="D195">
        <v>55489510</v>
      </c>
      <c r="E195">
        <v>1</v>
      </c>
      <c r="F195">
        <v>1</v>
      </c>
      <c r="G195">
        <v>1081</v>
      </c>
      <c r="H195">
        <v>2</v>
      </c>
      <c r="I195" t="s">
        <v>911</v>
      </c>
      <c r="J195" t="s">
        <v>912</v>
      </c>
      <c r="K195" t="s">
        <v>913</v>
      </c>
      <c r="L195">
        <v>1368</v>
      </c>
      <c r="N195">
        <v>1011</v>
      </c>
      <c r="O195" t="s">
        <v>765</v>
      </c>
      <c r="P195" t="s">
        <v>765</v>
      </c>
      <c r="Q195">
        <v>1</v>
      </c>
      <c r="W195">
        <v>0</v>
      </c>
      <c r="X195">
        <v>1364481760</v>
      </c>
      <c r="Y195">
        <f>((AT195*1.2)*0.3)</f>
        <v>1.6199999999999999E-2</v>
      </c>
      <c r="AA195">
        <v>0</v>
      </c>
      <c r="AB195">
        <v>56.43</v>
      </c>
      <c r="AC195">
        <v>13.21</v>
      </c>
      <c r="AD195">
        <v>0</v>
      </c>
      <c r="AE195">
        <v>0</v>
      </c>
      <c r="AF195">
        <v>53.9</v>
      </c>
      <c r="AG195">
        <v>12.62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4.4999999999999998E-2</v>
      </c>
      <c r="AU195" t="s">
        <v>30</v>
      </c>
      <c r="AV195">
        <v>0</v>
      </c>
      <c r="AW195">
        <v>2</v>
      </c>
      <c r="AX195">
        <v>55985637</v>
      </c>
      <c r="AY195">
        <v>1</v>
      </c>
      <c r="AZ195">
        <v>0</v>
      </c>
      <c r="BA195">
        <v>259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ROUND(Y195*Source!I66*DO195,9)</f>
        <v>4.9066560000000002E-2</v>
      </c>
      <c r="CX195">
        <f>ROUND(Y195*Source!I66,9)</f>
        <v>3.888E-3</v>
      </c>
      <c r="CY195">
        <f>AB195</f>
        <v>56.43</v>
      </c>
      <c r="CZ195">
        <f>AF195</f>
        <v>53.9</v>
      </c>
      <c r="DA195">
        <f>AJ195</f>
        <v>1</v>
      </c>
      <c r="DB195">
        <f>ROUND(((ROUND(AT195*CZ195,2)*1.2)*0.3),6)</f>
        <v>0.87480000000000002</v>
      </c>
      <c r="DC195">
        <f>ROUND(((ROUND(AT195*AG195,2)*1.2)*0.3),6)</f>
        <v>0.20519999999999999</v>
      </c>
      <c r="DD195" t="s">
        <v>3</v>
      </c>
      <c r="DE195" t="s">
        <v>3</v>
      </c>
      <c r="DF195">
        <f t="shared" si="103"/>
        <v>0</v>
      </c>
      <c r="DG195">
        <f t="shared" si="101"/>
        <v>0.21</v>
      </c>
      <c r="DH195">
        <f t="shared" si="102"/>
        <v>0.05</v>
      </c>
      <c r="DI195">
        <f t="shared" si="104"/>
        <v>0</v>
      </c>
      <c r="DJ195">
        <f>DG195</f>
        <v>0.21</v>
      </c>
      <c r="DK195">
        <v>0</v>
      </c>
      <c r="DL195" t="s">
        <v>769</v>
      </c>
      <c r="DM195">
        <v>0</v>
      </c>
      <c r="DN195" t="s">
        <v>761</v>
      </c>
      <c r="DO195">
        <v>12.62</v>
      </c>
    </row>
    <row r="196" spans="1:119" x14ac:dyDescent="0.25">
      <c r="A196">
        <f>ROW(Source!A66)</f>
        <v>66</v>
      </c>
      <c r="B196">
        <v>55944368</v>
      </c>
      <c r="C196">
        <v>55985622</v>
      </c>
      <c r="D196">
        <v>55459234</v>
      </c>
      <c r="E196">
        <v>1</v>
      </c>
      <c r="F196">
        <v>1</v>
      </c>
      <c r="G196">
        <v>1081</v>
      </c>
      <c r="H196">
        <v>3</v>
      </c>
      <c r="I196" t="s">
        <v>914</v>
      </c>
      <c r="J196" t="s">
        <v>915</v>
      </c>
      <c r="K196" t="s">
        <v>916</v>
      </c>
      <c r="L196">
        <v>1346</v>
      </c>
      <c r="N196">
        <v>1009</v>
      </c>
      <c r="O196" t="s">
        <v>794</v>
      </c>
      <c r="P196" t="s">
        <v>794</v>
      </c>
      <c r="Q196">
        <v>1</v>
      </c>
      <c r="W196">
        <v>0</v>
      </c>
      <c r="X196">
        <v>1343467368</v>
      </c>
      <c r="Y196">
        <f>((AT196*1)*0)</f>
        <v>0</v>
      </c>
      <c r="AA196">
        <v>1.61</v>
      </c>
      <c r="AB196">
        <v>0</v>
      </c>
      <c r="AC196">
        <v>0</v>
      </c>
      <c r="AD196">
        <v>0</v>
      </c>
      <c r="AE196">
        <v>1.61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3.3999999999999998E-3</v>
      </c>
      <c r="AU196" t="s">
        <v>29</v>
      </c>
      <c r="AV196">
        <v>0</v>
      </c>
      <c r="AW196">
        <v>2</v>
      </c>
      <c r="AX196">
        <v>55985638</v>
      </c>
      <c r="AY196">
        <v>1</v>
      </c>
      <c r="AZ196">
        <v>0</v>
      </c>
      <c r="BA196">
        <v>260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ROUND(Y196*Source!I66,9)</f>
        <v>0</v>
      </c>
      <c r="CY196">
        <f>AA196</f>
        <v>1.61</v>
      </c>
      <c r="CZ196">
        <f>AE196</f>
        <v>1.61</v>
      </c>
      <c r="DA196">
        <f>AI196</f>
        <v>1</v>
      </c>
      <c r="DB196">
        <f>ROUND(((ROUND(AT196*CZ196,2)*1)*0),6)</f>
        <v>0</v>
      </c>
      <c r="DC196">
        <f>ROUND(((ROUND(AT196*AG196,2)*1)*0),6)</f>
        <v>0</v>
      </c>
      <c r="DD196" t="s">
        <v>3</v>
      </c>
      <c r="DE196" t="s">
        <v>3</v>
      </c>
      <c r="DF196">
        <f t="shared" si="103"/>
        <v>0</v>
      </c>
      <c r="DG196">
        <f t="shared" si="101"/>
        <v>0</v>
      </c>
      <c r="DH196">
        <f t="shared" si="102"/>
        <v>0</v>
      </c>
      <c r="DI196">
        <f t="shared" si="104"/>
        <v>0</v>
      </c>
      <c r="DJ196">
        <f>DF196</f>
        <v>0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ROW(Source!A66)</f>
        <v>66</v>
      </c>
      <c r="B197">
        <v>55944368</v>
      </c>
      <c r="C197">
        <v>55985622</v>
      </c>
      <c r="D197">
        <v>55466158</v>
      </c>
      <c r="E197">
        <v>1</v>
      </c>
      <c r="F197">
        <v>1</v>
      </c>
      <c r="G197">
        <v>1081</v>
      </c>
      <c r="H197">
        <v>3</v>
      </c>
      <c r="I197" t="s">
        <v>917</v>
      </c>
      <c r="J197" t="s">
        <v>918</v>
      </c>
      <c r="K197" t="s">
        <v>919</v>
      </c>
      <c r="L197">
        <v>1354</v>
      </c>
      <c r="N197">
        <v>1010</v>
      </c>
      <c r="O197" t="s">
        <v>320</v>
      </c>
      <c r="P197" t="s">
        <v>320</v>
      </c>
      <c r="Q197">
        <v>1</v>
      </c>
      <c r="W197">
        <v>0</v>
      </c>
      <c r="X197">
        <v>-400075818</v>
      </c>
      <c r="Y197">
        <f>((AT197*1)*0)</f>
        <v>0</v>
      </c>
      <c r="AA197">
        <v>48.47</v>
      </c>
      <c r="AB197">
        <v>0</v>
      </c>
      <c r="AC197">
        <v>0</v>
      </c>
      <c r="AD197">
        <v>0</v>
      </c>
      <c r="AE197">
        <v>48.47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0.15</v>
      </c>
      <c r="AU197" t="s">
        <v>29</v>
      </c>
      <c r="AV197">
        <v>0</v>
      </c>
      <c r="AW197">
        <v>2</v>
      </c>
      <c r="AX197">
        <v>55985639</v>
      </c>
      <c r="AY197">
        <v>1</v>
      </c>
      <c r="AZ197">
        <v>0</v>
      </c>
      <c r="BA197">
        <v>261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ROUND(Y197*Source!I66,9)</f>
        <v>0</v>
      </c>
      <c r="CY197">
        <f>AA197</f>
        <v>48.47</v>
      </c>
      <c r="CZ197">
        <f>AE197</f>
        <v>48.47</v>
      </c>
      <c r="DA197">
        <f>AI197</f>
        <v>1</v>
      </c>
      <c r="DB197">
        <f>ROUND(((ROUND(AT197*CZ197,2)*1)*0),6)</f>
        <v>0</v>
      </c>
      <c r="DC197">
        <f>ROUND(((ROUND(AT197*AG197,2)*1)*0),6)</f>
        <v>0</v>
      </c>
      <c r="DD197" t="s">
        <v>3</v>
      </c>
      <c r="DE197" t="s">
        <v>3</v>
      </c>
      <c r="DF197">
        <f t="shared" si="103"/>
        <v>0</v>
      </c>
      <c r="DG197">
        <f t="shared" si="101"/>
        <v>0</v>
      </c>
      <c r="DH197">
        <f t="shared" si="102"/>
        <v>0</v>
      </c>
      <c r="DI197">
        <f t="shared" si="104"/>
        <v>0</v>
      </c>
      <c r="DJ197">
        <f>DF197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ROW(Source!A66)</f>
        <v>66</v>
      </c>
      <c r="B198">
        <v>55944368</v>
      </c>
      <c r="C198">
        <v>55985622</v>
      </c>
      <c r="D198">
        <v>55459835</v>
      </c>
      <c r="E198">
        <v>1</v>
      </c>
      <c r="F198">
        <v>1</v>
      </c>
      <c r="G198">
        <v>1081</v>
      </c>
      <c r="H198">
        <v>3</v>
      </c>
      <c r="I198" t="s">
        <v>920</v>
      </c>
      <c r="J198" t="s">
        <v>921</v>
      </c>
      <c r="K198" t="s">
        <v>922</v>
      </c>
      <c r="L198">
        <v>1348</v>
      </c>
      <c r="N198">
        <v>1009</v>
      </c>
      <c r="O198" t="s">
        <v>211</v>
      </c>
      <c r="P198" t="s">
        <v>211</v>
      </c>
      <c r="Q198">
        <v>1000</v>
      </c>
      <c r="W198">
        <v>0</v>
      </c>
      <c r="X198">
        <v>-1860917919</v>
      </c>
      <c r="Y198">
        <f>((AT198*1)*0)</f>
        <v>0</v>
      </c>
      <c r="AA198">
        <v>12521.99</v>
      </c>
      <c r="AB198">
        <v>0</v>
      </c>
      <c r="AC198">
        <v>0</v>
      </c>
      <c r="AD198">
        <v>0</v>
      </c>
      <c r="AE198">
        <v>12521.99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9.0000000000000002E-6</v>
      </c>
      <c r="AU198" t="s">
        <v>29</v>
      </c>
      <c r="AV198">
        <v>0</v>
      </c>
      <c r="AW198">
        <v>2</v>
      </c>
      <c r="AX198">
        <v>55985640</v>
      </c>
      <c r="AY198">
        <v>1</v>
      </c>
      <c r="AZ198">
        <v>0</v>
      </c>
      <c r="BA198">
        <v>262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ROUND(Y198*Source!I66,9)</f>
        <v>0</v>
      </c>
      <c r="CY198">
        <f>AA198</f>
        <v>12521.99</v>
      </c>
      <c r="CZ198">
        <f>AE198</f>
        <v>12521.99</v>
      </c>
      <c r="DA198">
        <f>AI198</f>
        <v>1</v>
      </c>
      <c r="DB198">
        <f>ROUND(((ROUND(AT198*CZ198,2)*1)*0),6)</f>
        <v>0</v>
      </c>
      <c r="DC198">
        <f>ROUND(((ROUND(AT198*AG198,2)*1)*0),6)</f>
        <v>0</v>
      </c>
      <c r="DD198" t="s">
        <v>3</v>
      </c>
      <c r="DE198" t="s">
        <v>3</v>
      </c>
      <c r="DF198">
        <f t="shared" si="103"/>
        <v>0</v>
      </c>
      <c r="DG198">
        <f t="shared" si="101"/>
        <v>0</v>
      </c>
      <c r="DH198">
        <f t="shared" si="102"/>
        <v>0</v>
      </c>
      <c r="DI198">
        <f t="shared" si="104"/>
        <v>0</v>
      </c>
      <c r="DJ198">
        <f>DF198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ROW(Source!A66)</f>
        <v>66</v>
      </c>
      <c r="B199">
        <v>55944368</v>
      </c>
      <c r="C199">
        <v>55985622</v>
      </c>
      <c r="D199">
        <v>55469257</v>
      </c>
      <c r="E199">
        <v>1</v>
      </c>
      <c r="F199">
        <v>1</v>
      </c>
      <c r="G199">
        <v>1081</v>
      </c>
      <c r="H199">
        <v>3</v>
      </c>
      <c r="I199" t="s">
        <v>926</v>
      </c>
      <c r="J199" t="s">
        <v>927</v>
      </c>
      <c r="K199" t="s">
        <v>928</v>
      </c>
      <c r="L199">
        <v>1354</v>
      </c>
      <c r="N199">
        <v>1010</v>
      </c>
      <c r="O199" t="s">
        <v>320</v>
      </c>
      <c r="P199" t="s">
        <v>320</v>
      </c>
      <c r="Q199">
        <v>1</v>
      </c>
      <c r="W199">
        <v>0</v>
      </c>
      <c r="X199">
        <v>-1299121008</v>
      </c>
      <c r="Y199">
        <f>((AT199*1)*0)</f>
        <v>0</v>
      </c>
      <c r="AA199">
        <v>42.43</v>
      </c>
      <c r="AB199">
        <v>0</v>
      </c>
      <c r="AC199">
        <v>0</v>
      </c>
      <c r="AD199">
        <v>0</v>
      </c>
      <c r="AE199">
        <v>42.43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9.9000000000000005E-2</v>
      </c>
      <c r="AU199" t="s">
        <v>29</v>
      </c>
      <c r="AV199">
        <v>0</v>
      </c>
      <c r="AW199">
        <v>2</v>
      </c>
      <c r="AX199">
        <v>55985641</v>
      </c>
      <c r="AY199">
        <v>1</v>
      </c>
      <c r="AZ199">
        <v>0</v>
      </c>
      <c r="BA199">
        <v>263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ROUND(Y199*Source!I66,9)</f>
        <v>0</v>
      </c>
      <c r="CY199">
        <f>AA199</f>
        <v>42.43</v>
      </c>
      <c r="CZ199">
        <f>AE199</f>
        <v>42.43</v>
      </c>
      <c r="DA199">
        <f>AI199</f>
        <v>1</v>
      </c>
      <c r="DB199">
        <f>ROUND(((ROUND(AT199*CZ199,2)*1)*0),6)</f>
        <v>0</v>
      </c>
      <c r="DC199">
        <f>ROUND(((ROUND(AT199*AG199,2)*1)*0),6)</f>
        <v>0</v>
      </c>
      <c r="DD199" t="s">
        <v>3</v>
      </c>
      <c r="DE199" t="s">
        <v>3</v>
      </c>
      <c r="DF199">
        <f t="shared" si="103"/>
        <v>0</v>
      </c>
      <c r="DG199">
        <f t="shared" si="101"/>
        <v>0</v>
      </c>
      <c r="DH199">
        <f t="shared" si="102"/>
        <v>0</v>
      </c>
      <c r="DI199">
        <f t="shared" si="104"/>
        <v>0</v>
      </c>
      <c r="DJ199">
        <f>DF199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ROW(Source!A66)</f>
        <v>66</v>
      </c>
      <c r="B200">
        <v>55944368</v>
      </c>
      <c r="C200">
        <v>55985622</v>
      </c>
      <c r="D200">
        <v>55469222</v>
      </c>
      <c r="E200">
        <v>1</v>
      </c>
      <c r="F200">
        <v>1</v>
      </c>
      <c r="G200">
        <v>1081</v>
      </c>
      <c r="H200">
        <v>3</v>
      </c>
      <c r="I200" t="s">
        <v>923</v>
      </c>
      <c r="J200" t="s">
        <v>924</v>
      </c>
      <c r="K200" t="s">
        <v>925</v>
      </c>
      <c r="L200">
        <v>1354</v>
      </c>
      <c r="N200">
        <v>1010</v>
      </c>
      <c r="O200" t="s">
        <v>320</v>
      </c>
      <c r="P200" t="s">
        <v>320</v>
      </c>
      <c r="Q200">
        <v>1</v>
      </c>
      <c r="W200">
        <v>0</v>
      </c>
      <c r="X200">
        <v>-1452932200</v>
      </c>
      <c r="Y200">
        <f>((AT200*1)*0)</f>
        <v>0</v>
      </c>
      <c r="AA200">
        <v>4.3600000000000003</v>
      </c>
      <c r="AB200">
        <v>0</v>
      </c>
      <c r="AC200">
        <v>0</v>
      </c>
      <c r="AD200">
        <v>0</v>
      </c>
      <c r="AE200">
        <v>4.3600000000000003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1.1180000000000001</v>
      </c>
      <c r="AU200" t="s">
        <v>29</v>
      </c>
      <c r="AV200">
        <v>0</v>
      </c>
      <c r="AW200">
        <v>2</v>
      </c>
      <c r="AX200">
        <v>55985642</v>
      </c>
      <c r="AY200">
        <v>1</v>
      </c>
      <c r="AZ200">
        <v>0</v>
      </c>
      <c r="BA200">
        <v>264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ROUND(Y200*Source!I66,9)</f>
        <v>0</v>
      </c>
      <c r="CY200">
        <f>AA200</f>
        <v>4.3600000000000003</v>
      </c>
      <c r="CZ200">
        <f>AE200</f>
        <v>4.3600000000000003</v>
      </c>
      <c r="DA200">
        <f>AI200</f>
        <v>1</v>
      </c>
      <c r="DB200">
        <f>ROUND(((ROUND(AT200*CZ200,2)*1)*0),6)</f>
        <v>0</v>
      </c>
      <c r="DC200">
        <f>ROUND(((ROUND(AT200*AG200,2)*1)*0),6)</f>
        <v>0</v>
      </c>
      <c r="DD200" t="s">
        <v>3</v>
      </c>
      <c r="DE200" t="s">
        <v>3</v>
      </c>
      <c r="DF200">
        <f t="shared" si="103"/>
        <v>0</v>
      </c>
      <c r="DG200">
        <f t="shared" si="101"/>
        <v>0</v>
      </c>
      <c r="DH200">
        <f t="shared" si="102"/>
        <v>0</v>
      </c>
      <c r="DI200">
        <f t="shared" si="104"/>
        <v>0</v>
      </c>
      <c r="DJ200">
        <f>DF200</f>
        <v>0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ROW(Source!A67)</f>
        <v>67</v>
      </c>
      <c r="B201">
        <v>55944370</v>
      </c>
      <c r="C201">
        <v>55985622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759</v>
      </c>
      <c r="J201" t="s">
        <v>3</v>
      </c>
      <c r="K201" t="s">
        <v>760</v>
      </c>
      <c r="L201">
        <v>1191</v>
      </c>
      <c r="N201">
        <v>1013</v>
      </c>
      <c r="O201" t="s">
        <v>761</v>
      </c>
      <c r="P201" t="s">
        <v>761</v>
      </c>
      <c r="Q201">
        <v>1</v>
      </c>
      <c r="W201">
        <v>0</v>
      </c>
      <c r="X201">
        <v>476480486</v>
      </c>
      <c r="Y201">
        <f>((AT201*1.2)*0.3)</f>
        <v>2.6171999999999995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5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7.27</v>
      </c>
      <c r="AU201" t="s">
        <v>30</v>
      </c>
      <c r="AV201">
        <v>1</v>
      </c>
      <c r="AW201">
        <v>2</v>
      </c>
      <c r="AX201">
        <v>55985633</v>
      </c>
      <c r="AY201">
        <v>1</v>
      </c>
      <c r="AZ201">
        <v>0</v>
      </c>
      <c r="BA201">
        <v>269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ROUND(AT201*Source!I67*AH201*AL201,2)</f>
        <v>0</v>
      </c>
      <c r="CV201">
        <f>ROUND(Y201*Source!I67,9)</f>
        <v>0.62812800000000002</v>
      </c>
      <c r="CW201">
        <v>0</v>
      </c>
      <c r="CX201">
        <f>ROUND(Y201*Source!I67,9)</f>
        <v>0.62812800000000002</v>
      </c>
      <c r="CY201">
        <f>AD201</f>
        <v>0</v>
      </c>
      <c r="CZ201">
        <f>AH201</f>
        <v>0</v>
      </c>
      <c r="DA201">
        <f>AL201</f>
        <v>1</v>
      </c>
      <c r="DB201">
        <f>ROUND(((ROUND(AT201*CZ201,2)*1.2)*0.3),6)</f>
        <v>0</v>
      </c>
      <c r="DC201">
        <f>ROUND(((ROUND(AT201*AG201,2)*1.2)*0.3),6)</f>
        <v>0</v>
      </c>
      <c r="DD201" t="s">
        <v>3</v>
      </c>
      <c r="DE201" t="s">
        <v>3</v>
      </c>
      <c r="DF201">
        <f t="shared" si="103"/>
        <v>0</v>
      </c>
      <c r="DG201">
        <f t="shared" si="101"/>
        <v>0</v>
      </c>
      <c r="DH201">
        <f t="shared" si="102"/>
        <v>0</v>
      </c>
      <c r="DI201">
        <f t="shared" si="104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ROW(Source!A67)</f>
        <v>67</v>
      </c>
      <c r="B202">
        <v>55944370</v>
      </c>
      <c r="C202">
        <v>55985622</v>
      </c>
      <c r="D202">
        <v>55490209</v>
      </c>
      <c r="E202">
        <v>1</v>
      </c>
      <c r="F202">
        <v>1</v>
      </c>
      <c r="G202">
        <v>1081</v>
      </c>
      <c r="H202">
        <v>2</v>
      </c>
      <c r="I202" t="s">
        <v>766</v>
      </c>
      <c r="J202" t="s">
        <v>767</v>
      </c>
      <c r="K202" t="s">
        <v>768</v>
      </c>
      <c r="L202">
        <v>1368</v>
      </c>
      <c r="N202">
        <v>1011</v>
      </c>
      <c r="O202" t="s">
        <v>765</v>
      </c>
      <c r="P202" t="s">
        <v>765</v>
      </c>
      <c r="Q202">
        <v>1</v>
      </c>
      <c r="W202">
        <v>0</v>
      </c>
      <c r="X202">
        <v>874612079</v>
      </c>
      <c r="Y202">
        <f>((AT202*1.2)*0.3)</f>
        <v>1.3679999999999998E-2</v>
      </c>
      <c r="AA202">
        <v>0</v>
      </c>
      <c r="AB202">
        <v>1485.19</v>
      </c>
      <c r="AC202">
        <v>744.56</v>
      </c>
      <c r="AD202">
        <v>0</v>
      </c>
      <c r="AE202">
        <v>0</v>
      </c>
      <c r="AF202">
        <v>83.1</v>
      </c>
      <c r="AG202">
        <v>12.62</v>
      </c>
      <c r="AH202">
        <v>0</v>
      </c>
      <c r="AI202">
        <v>1</v>
      </c>
      <c r="AJ202">
        <v>17.07</v>
      </c>
      <c r="AK202">
        <v>56.35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3.7999999999999999E-2</v>
      </c>
      <c r="AU202" t="s">
        <v>30</v>
      </c>
      <c r="AV202">
        <v>0</v>
      </c>
      <c r="AW202">
        <v>2</v>
      </c>
      <c r="AX202">
        <v>55985634</v>
      </c>
      <c r="AY202">
        <v>1</v>
      </c>
      <c r="AZ202">
        <v>0</v>
      </c>
      <c r="BA202">
        <v>270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ROUND(Y202*Source!I67*DO202,9)</f>
        <v>4.1433984E-2</v>
      </c>
      <c r="CX202">
        <f>ROUND(Y202*Source!I67,9)</f>
        <v>3.2832E-3</v>
      </c>
      <c r="CY202">
        <f>AB202</f>
        <v>1485.19</v>
      </c>
      <c r="CZ202">
        <f>AF202</f>
        <v>83.1</v>
      </c>
      <c r="DA202">
        <f>AJ202</f>
        <v>17.07</v>
      </c>
      <c r="DB202">
        <f>ROUND(((ROUND(AT202*CZ202,2)*1.2)*0.3),6)</f>
        <v>1.1375999999999999</v>
      </c>
      <c r="DC202">
        <f>ROUND(((ROUND(AT202*AG202,2)*1.2)*0.3),6)</f>
        <v>0.17280000000000001</v>
      </c>
      <c r="DD202" t="s">
        <v>3</v>
      </c>
      <c r="DE202" t="s">
        <v>3</v>
      </c>
      <c r="DF202">
        <f t="shared" si="103"/>
        <v>0</v>
      </c>
      <c r="DG202">
        <f>ROUND(ROUND(AF202*AJ202,2)*CX202,2)</f>
        <v>4.66</v>
      </c>
      <c r="DH202">
        <f>ROUND(ROUND(AG202*AK202,2)*CX202,2)</f>
        <v>2.33</v>
      </c>
      <c r="DI202">
        <f t="shared" si="104"/>
        <v>0</v>
      </c>
      <c r="DJ202">
        <f>DG202</f>
        <v>4.66</v>
      </c>
      <c r="DK202">
        <v>0</v>
      </c>
      <c r="DL202" t="s">
        <v>769</v>
      </c>
      <c r="DM202">
        <v>0</v>
      </c>
      <c r="DN202" t="s">
        <v>761</v>
      </c>
      <c r="DO202">
        <v>12.62</v>
      </c>
    </row>
    <row r="203" spans="1:119" x14ac:dyDescent="0.25">
      <c r="A203">
        <f>ROW(Source!A67)</f>
        <v>67</v>
      </c>
      <c r="B203">
        <v>55944370</v>
      </c>
      <c r="C203">
        <v>55985622</v>
      </c>
      <c r="D203">
        <v>55490270</v>
      </c>
      <c r="E203">
        <v>1</v>
      </c>
      <c r="F203">
        <v>1</v>
      </c>
      <c r="G203">
        <v>1081</v>
      </c>
      <c r="H203">
        <v>2</v>
      </c>
      <c r="I203" t="s">
        <v>908</v>
      </c>
      <c r="J203" t="s">
        <v>909</v>
      </c>
      <c r="K203" t="s">
        <v>910</v>
      </c>
      <c r="L203">
        <v>1368</v>
      </c>
      <c r="N203">
        <v>1011</v>
      </c>
      <c r="O203" t="s">
        <v>765</v>
      </c>
      <c r="P203" t="s">
        <v>765</v>
      </c>
      <c r="Q203">
        <v>1</v>
      </c>
      <c r="W203">
        <v>0</v>
      </c>
      <c r="X203">
        <v>-1412866184</v>
      </c>
      <c r="Y203">
        <f>((AT203*1.2)*0.3)</f>
        <v>7.1999999999999995E-2</v>
      </c>
      <c r="AA203">
        <v>0</v>
      </c>
      <c r="AB203">
        <v>4.32</v>
      </c>
      <c r="AC203">
        <v>0</v>
      </c>
      <c r="AD203">
        <v>0</v>
      </c>
      <c r="AE203">
        <v>0</v>
      </c>
      <c r="AF203">
        <v>0.42</v>
      </c>
      <c r="AG203">
        <v>0</v>
      </c>
      <c r="AH203">
        <v>0</v>
      </c>
      <c r="AI203">
        <v>1</v>
      </c>
      <c r="AJ203">
        <v>9.83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0.2</v>
      </c>
      <c r="AU203" t="s">
        <v>30</v>
      </c>
      <c r="AV203">
        <v>0</v>
      </c>
      <c r="AW203">
        <v>2</v>
      </c>
      <c r="AX203">
        <v>55985635</v>
      </c>
      <c r="AY203">
        <v>1</v>
      </c>
      <c r="AZ203">
        <v>0</v>
      </c>
      <c r="BA203">
        <v>271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ROUND(Y203*Source!I67*DO203,9)</f>
        <v>0</v>
      </c>
      <c r="CX203">
        <f>ROUND(Y203*Source!I67,9)</f>
        <v>1.728E-2</v>
      </c>
      <c r="CY203">
        <f>AB203</f>
        <v>4.32</v>
      </c>
      <c r="CZ203">
        <f>AF203</f>
        <v>0.42</v>
      </c>
      <c r="DA203">
        <f>AJ203</f>
        <v>9.83</v>
      </c>
      <c r="DB203">
        <f>ROUND(((ROUND(AT203*CZ203,2)*1.2)*0.3),6)</f>
        <v>2.8799999999999999E-2</v>
      </c>
      <c r="DC203">
        <f>ROUND(((ROUND(AT203*AG203,2)*1.2)*0.3),6)</f>
        <v>0</v>
      </c>
      <c r="DD203" t="s">
        <v>3</v>
      </c>
      <c r="DE203" t="s">
        <v>3</v>
      </c>
      <c r="DF203">
        <f t="shared" si="103"/>
        <v>0</v>
      </c>
      <c r="DG203">
        <f>ROUND(ROUND(AF203*AJ203,2)*CX203,2)</f>
        <v>7.0000000000000007E-2</v>
      </c>
      <c r="DH203">
        <f>ROUND(ROUND(AG203,2)*CX203,2)</f>
        <v>0</v>
      </c>
      <c r="DI203">
        <f t="shared" si="104"/>
        <v>0</v>
      </c>
      <c r="DJ203">
        <f>DG203</f>
        <v>7.0000000000000007E-2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ROW(Source!A67)</f>
        <v>67</v>
      </c>
      <c r="B204">
        <v>55944370</v>
      </c>
      <c r="C204">
        <v>55985622</v>
      </c>
      <c r="D204">
        <v>55490296</v>
      </c>
      <c r="E204">
        <v>1</v>
      </c>
      <c r="F204">
        <v>1</v>
      </c>
      <c r="G204">
        <v>1081</v>
      </c>
      <c r="H204">
        <v>2</v>
      </c>
      <c r="I204" t="s">
        <v>871</v>
      </c>
      <c r="J204" t="s">
        <v>872</v>
      </c>
      <c r="K204" t="s">
        <v>873</v>
      </c>
      <c r="L204">
        <v>1368</v>
      </c>
      <c r="N204">
        <v>1011</v>
      </c>
      <c r="O204" t="s">
        <v>765</v>
      </c>
      <c r="P204" t="s">
        <v>765</v>
      </c>
      <c r="Q204">
        <v>1</v>
      </c>
      <c r="W204">
        <v>0</v>
      </c>
      <c r="X204">
        <v>-643591644</v>
      </c>
      <c r="Y204">
        <f>((AT204*1.2)*0.3)</f>
        <v>5.3999999999999999E-2</v>
      </c>
      <c r="AA204">
        <v>0</v>
      </c>
      <c r="AB204">
        <v>4.75</v>
      </c>
      <c r="AC204">
        <v>0</v>
      </c>
      <c r="AD204">
        <v>0</v>
      </c>
      <c r="AE204">
        <v>0</v>
      </c>
      <c r="AF204">
        <v>0.47</v>
      </c>
      <c r="AG204">
        <v>0</v>
      </c>
      <c r="AH204">
        <v>0</v>
      </c>
      <c r="AI204">
        <v>1</v>
      </c>
      <c r="AJ204">
        <v>9.66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0.15</v>
      </c>
      <c r="AU204" t="s">
        <v>30</v>
      </c>
      <c r="AV204">
        <v>0</v>
      </c>
      <c r="AW204">
        <v>2</v>
      </c>
      <c r="AX204">
        <v>55985636</v>
      </c>
      <c r="AY204">
        <v>1</v>
      </c>
      <c r="AZ204">
        <v>0</v>
      </c>
      <c r="BA204">
        <v>272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ROUND(Y204*Source!I67*DO204,9)</f>
        <v>0</v>
      </c>
      <c r="CX204">
        <f>ROUND(Y204*Source!I67,9)</f>
        <v>1.2959999999999999E-2</v>
      </c>
      <c r="CY204">
        <f>AB204</f>
        <v>4.75</v>
      </c>
      <c r="CZ204">
        <f>AF204</f>
        <v>0.47</v>
      </c>
      <c r="DA204">
        <f>AJ204</f>
        <v>9.66</v>
      </c>
      <c r="DB204">
        <f>ROUND(((ROUND(AT204*CZ204,2)*1.2)*0.3),6)</f>
        <v>2.52E-2</v>
      </c>
      <c r="DC204">
        <f>ROUND(((ROUND(AT204*AG204,2)*1.2)*0.3),6)</f>
        <v>0</v>
      </c>
      <c r="DD204" t="s">
        <v>3</v>
      </c>
      <c r="DE204" t="s">
        <v>3</v>
      </c>
      <c r="DF204">
        <f t="shared" si="103"/>
        <v>0</v>
      </c>
      <c r="DG204">
        <f>ROUND(ROUND(AF204*AJ204,2)*CX204,2)</f>
        <v>0.06</v>
      </c>
      <c r="DH204">
        <f>ROUND(ROUND(AG204,2)*CX204,2)</f>
        <v>0</v>
      </c>
      <c r="DI204">
        <f t="shared" si="104"/>
        <v>0</v>
      </c>
      <c r="DJ204">
        <f>DG204</f>
        <v>0.06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ROW(Source!A67)</f>
        <v>67</v>
      </c>
      <c r="B205">
        <v>55944370</v>
      </c>
      <c r="C205">
        <v>55985622</v>
      </c>
      <c r="D205">
        <v>55489510</v>
      </c>
      <c r="E205">
        <v>1</v>
      </c>
      <c r="F205">
        <v>1</v>
      </c>
      <c r="G205">
        <v>1081</v>
      </c>
      <c r="H205">
        <v>2</v>
      </c>
      <c r="I205" t="s">
        <v>911</v>
      </c>
      <c r="J205" t="s">
        <v>912</v>
      </c>
      <c r="K205" t="s">
        <v>913</v>
      </c>
      <c r="L205">
        <v>1368</v>
      </c>
      <c r="N205">
        <v>1011</v>
      </c>
      <c r="O205" t="s">
        <v>765</v>
      </c>
      <c r="P205" t="s">
        <v>765</v>
      </c>
      <c r="Q205">
        <v>1</v>
      </c>
      <c r="W205">
        <v>0</v>
      </c>
      <c r="X205">
        <v>1364481760</v>
      </c>
      <c r="Y205">
        <f>((AT205*1.2)*0.3)</f>
        <v>1.6199999999999999E-2</v>
      </c>
      <c r="AA205">
        <v>0</v>
      </c>
      <c r="AB205">
        <v>1271.44</v>
      </c>
      <c r="AC205">
        <v>744.56</v>
      </c>
      <c r="AD205">
        <v>0</v>
      </c>
      <c r="AE205">
        <v>0</v>
      </c>
      <c r="AF205">
        <v>53.9</v>
      </c>
      <c r="AG205">
        <v>12.62</v>
      </c>
      <c r="AH205">
        <v>0</v>
      </c>
      <c r="AI205">
        <v>1</v>
      </c>
      <c r="AJ205">
        <v>22.53</v>
      </c>
      <c r="AK205">
        <v>56.35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4.4999999999999998E-2</v>
      </c>
      <c r="AU205" t="s">
        <v>30</v>
      </c>
      <c r="AV205">
        <v>0</v>
      </c>
      <c r="AW205">
        <v>2</v>
      </c>
      <c r="AX205">
        <v>55985637</v>
      </c>
      <c r="AY205">
        <v>1</v>
      </c>
      <c r="AZ205">
        <v>0</v>
      </c>
      <c r="BA205">
        <v>273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ROUND(Y205*Source!I67*DO205,9)</f>
        <v>4.9066560000000002E-2</v>
      </c>
      <c r="CX205">
        <f>ROUND(Y205*Source!I67,9)</f>
        <v>3.888E-3</v>
      </c>
      <c r="CY205">
        <f>AB205</f>
        <v>1271.44</v>
      </c>
      <c r="CZ205">
        <f>AF205</f>
        <v>53.9</v>
      </c>
      <c r="DA205">
        <f>AJ205</f>
        <v>22.53</v>
      </c>
      <c r="DB205">
        <f>ROUND(((ROUND(AT205*CZ205,2)*1.2)*0.3),6)</f>
        <v>0.87480000000000002</v>
      </c>
      <c r="DC205">
        <f>ROUND(((ROUND(AT205*AG205,2)*1.2)*0.3),6)</f>
        <v>0.20519999999999999</v>
      </c>
      <c r="DD205" t="s">
        <v>3</v>
      </c>
      <c r="DE205" t="s">
        <v>3</v>
      </c>
      <c r="DF205">
        <f t="shared" si="103"/>
        <v>0</v>
      </c>
      <c r="DG205">
        <f>ROUND(ROUND(AF205*AJ205,2)*CX205,2)</f>
        <v>4.72</v>
      </c>
      <c r="DH205">
        <f>ROUND(ROUND(AG205*AK205,2)*CX205,2)</f>
        <v>2.76</v>
      </c>
      <c r="DI205">
        <f t="shared" si="104"/>
        <v>0</v>
      </c>
      <c r="DJ205">
        <f>DG205</f>
        <v>4.72</v>
      </c>
      <c r="DK205">
        <v>0</v>
      </c>
      <c r="DL205" t="s">
        <v>769</v>
      </c>
      <c r="DM205">
        <v>0</v>
      </c>
      <c r="DN205" t="s">
        <v>761</v>
      </c>
      <c r="DO205">
        <v>12.62</v>
      </c>
    </row>
    <row r="206" spans="1:119" x14ac:dyDescent="0.25">
      <c r="A206">
        <f>ROW(Source!A67)</f>
        <v>67</v>
      </c>
      <c r="B206">
        <v>55944370</v>
      </c>
      <c r="C206">
        <v>55985622</v>
      </c>
      <c r="D206">
        <v>55459234</v>
      </c>
      <c r="E206">
        <v>1</v>
      </c>
      <c r="F206">
        <v>1</v>
      </c>
      <c r="G206">
        <v>1081</v>
      </c>
      <c r="H206">
        <v>3</v>
      </c>
      <c r="I206" t="s">
        <v>914</v>
      </c>
      <c r="J206" t="s">
        <v>915</v>
      </c>
      <c r="K206" t="s">
        <v>916</v>
      </c>
      <c r="L206">
        <v>1346</v>
      </c>
      <c r="N206">
        <v>1009</v>
      </c>
      <c r="O206" t="s">
        <v>794</v>
      </c>
      <c r="P206" t="s">
        <v>794</v>
      </c>
      <c r="Q206">
        <v>1</v>
      </c>
      <c r="W206">
        <v>0</v>
      </c>
      <c r="X206">
        <v>1343467368</v>
      </c>
      <c r="Y206">
        <f>((AT206*1)*0)</f>
        <v>0</v>
      </c>
      <c r="AA206">
        <v>23.6</v>
      </c>
      <c r="AB206">
        <v>0</v>
      </c>
      <c r="AC206">
        <v>0</v>
      </c>
      <c r="AD206">
        <v>0</v>
      </c>
      <c r="AE206">
        <v>1.61</v>
      </c>
      <c r="AF206">
        <v>0</v>
      </c>
      <c r="AG206">
        <v>0</v>
      </c>
      <c r="AH206">
        <v>0</v>
      </c>
      <c r="AI206">
        <v>14.66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3.3999999999999998E-3</v>
      </c>
      <c r="AU206" t="s">
        <v>29</v>
      </c>
      <c r="AV206">
        <v>0</v>
      </c>
      <c r="AW206">
        <v>2</v>
      </c>
      <c r="AX206">
        <v>55985638</v>
      </c>
      <c r="AY206">
        <v>1</v>
      </c>
      <c r="AZ206">
        <v>0</v>
      </c>
      <c r="BA206">
        <v>274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ROUND(Y206*Source!I67,9)</f>
        <v>0</v>
      </c>
      <c r="CY206">
        <f>AA206</f>
        <v>23.6</v>
      </c>
      <c r="CZ206">
        <f>AE206</f>
        <v>1.61</v>
      </c>
      <c r="DA206">
        <f>AI206</f>
        <v>14.66</v>
      </c>
      <c r="DB206">
        <f>ROUND(((ROUND(AT206*CZ206,2)*1)*0),6)</f>
        <v>0</v>
      </c>
      <c r="DC206">
        <f>ROUND(((ROUND(AT206*AG206,2)*1)*0),6)</f>
        <v>0</v>
      </c>
      <c r="DD206" t="s">
        <v>3</v>
      </c>
      <c r="DE206" t="s">
        <v>3</v>
      </c>
      <c r="DF206">
        <f>ROUND(ROUND(AE206*AI206,2)*CX206,2)</f>
        <v>0</v>
      </c>
      <c r="DG206">
        <f t="shared" ref="DG206:DG215" si="105">ROUND(ROUND(AF206,2)*CX206,2)</f>
        <v>0</v>
      </c>
      <c r="DH206">
        <f t="shared" ref="DH206:DH215" si="106">ROUND(ROUND(AG206,2)*CX206,2)</f>
        <v>0</v>
      </c>
      <c r="DI206">
        <f t="shared" si="104"/>
        <v>0</v>
      </c>
      <c r="DJ206">
        <f>DF206</f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ROW(Source!A67)</f>
        <v>67</v>
      </c>
      <c r="B207">
        <v>55944370</v>
      </c>
      <c r="C207">
        <v>55985622</v>
      </c>
      <c r="D207">
        <v>55466158</v>
      </c>
      <c r="E207">
        <v>1</v>
      </c>
      <c r="F207">
        <v>1</v>
      </c>
      <c r="G207">
        <v>1081</v>
      </c>
      <c r="H207">
        <v>3</v>
      </c>
      <c r="I207" t="s">
        <v>917</v>
      </c>
      <c r="J207" t="s">
        <v>918</v>
      </c>
      <c r="K207" t="s">
        <v>919</v>
      </c>
      <c r="L207">
        <v>1354</v>
      </c>
      <c r="N207">
        <v>1010</v>
      </c>
      <c r="O207" t="s">
        <v>320</v>
      </c>
      <c r="P207" t="s">
        <v>320</v>
      </c>
      <c r="Q207">
        <v>1</v>
      </c>
      <c r="W207">
        <v>0</v>
      </c>
      <c r="X207">
        <v>-400075818</v>
      </c>
      <c r="Y207">
        <f>((AT207*1)*0)</f>
        <v>0</v>
      </c>
      <c r="AA207">
        <v>566.61</v>
      </c>
      <c r="AB207">
        <v>0</v>
      </c>
      <c r="AC207">
        <v>0</v>
      </c>
      <c r="AD207">
        <v>0</v>
      </c>
      <c r="AE207">
        <v>48.47</v>
      </c>
      <c r="AF207">
        <v>0</v>
      </c>
      <c r="AG207">
        <v>0</v>
      </c>
      <c r="AH207">
        <v>0</v>
      </c>
      <c r="AI207">
        <v>11.69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0.15</v>
      </c>
      <c r="AU207" t="s">
        <v>29</v>
      </c>
      <c r="AV207">
        <v>0</v>
      </c>
      <c r="AW207">
        <v>2</v>
      </c>
      <c r="AX207">
        <v>55985639</v>
      </c>
      <c r="AY207">
        <v>1</v>
      </c>
      <c r="AZ207">
        <v>0</v>
      </c>
      <c r="BA207">
        <v>275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ROUND(Y207*Source!I67,9)</f>
        <v>0</v>
      </c>
      <c r="CY207">
        <f>AA207</f>
        <v>566.61</v>
      </c>
      <c r="CZ207">
        <f>AE207</f>
        <v>48.47</v>
      </c>
      <c r="DA207">
        <f>AI207</f>
        <v>11.69</v>
      </c>
      <c r="DB207">
        <f>ROUND(((ROUND(AT207*CZ207,2)*1)*0),6)</f>
        <v>0</v>
      </c>
      <c r="DC207">
        <f>ROUND(((ROUND(AT207*AG207,2)*1)*0),6)</f>
        <v>0</v>
      </c>
      <c r="DD207" t="s">
        <v>3</v>
      </c>
      <c r="DE207" t="s">
        <v>3</v>
      </c>
      <c r="DF207">
        <f>ROUND(ROUND(AE207*AI207,2)*CX207,2)</f>
        <v>0</v>
      </c>
      <c r="DG207">
        <f t="shared" si="105"/>
        <v>0</v>
      </c>
      <c r="DH207">
        <f t="shared" si="106"/>
        <v>0</v>
      </c>
      <c r="DI207">
        <f t="shared" si="104"/>
        <v>0</v>
      </c>
      <c r="DJ207">
        <f>DF207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ROW(Source!A67)</f>
        <v>67</v>
      </c>
      <c r="B208">
        <v>55944370</v>
      </c>
      <c r="C208">
        <v>55985622</v>
      </c>
      <c r="D208">
        <v>55459835</v>
      </c>
      <c r="E208">
        <v>1</v>
      </c>
      <c r="F208">
        <v>1</v>
      </c>
      <c r="G208">
        <v>1081</v>
      </c>
      <c r="H208">
        <v>3</v>
      </c>
      <c r="I208" t="s">
        <v>920</v>
      </c>
      <c r="J208" t="s">
        <v>921</v>
      </c>
      <c r="K208" t="s">
        <v>922</v>
      </c>
      <c r="L208">
        <v>1348</v>
      </c>
      <c r="N208">
        <v>1009</v>
      </c>
      <c r="O208" t="s">
        <v>211</v>
      </c>
      <c r="P208" t="s">
        <v>211</v>
      </c>
      <c r="Q208">
        <v>1000</v>
      </c>
      <c r="W208">
        <v>0</v>
      </c>
      <c r="X208">
        <v>-1860917919</v>
      </c>
      <c r="Y208">
        <f>((AT208*1)*0)</f>
        <v>0</v>
      </c>
      <c r="AA208">
        <v>56975.05</v>
      </c>
      <c r="AB208">
        <v>0</v>
      </c>
      <c r="AC208">
        <v>0</v>
      </c>
      <c r="AD208">
        <v>0</v>
      </c>
      <c r="AE208">
        <v>12521.99</v>
      </c>
      <c r="AF208">
        <v>0</v>
      </c>
      <c r="AG208">
        <v>0</v>
      </c>
      <c r="AH208">
        <v>0</v>
      </c>
      <c r="AI208">
        <v>4.55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9.0000000000000002E-6</v>
      </c>
      <c r="AU208" t="s">
        <v>29</v>
      </c>
      <c r="AV208">
        <v>0</v>
      </c>
      <c r="AW208">
        <v>2</v>
      </c>
      <c r="AX208">
        <v>55985640</v>
      </c>
      <c r="AY208">
        <v>1</v>
      </c>
      <c r="AZ208">
        <v>0</v>
      </c>
      <c r="BA208">
        <v>276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ROUND(Y208*Source!I67,9)</f>
        <v>0</v>
      </c>
      <c r="CY208">
        <f>AA208</f>
        <v>56975.05</v>
      </c>
      <c r="CZ208">
        <f>AE208</f>
        <v>12521.99</v>
      </c>
      <c r="DA208">
        <f>AI208</f>
        <v>4.55</v>
      </c>
      <c r="DB208">
        <f>ROUND(((ROUND(AT208*CZ208,2)*1)*0),6)</f>
        <v>0</v>
      </c>
      <c r="DC208">
        <f>ROUND(((ROUND(AT208*AG208,2)*1)*0),6)</f>
        <v>0</v>
      </c>
      <c r="DD208" t="s">
        <v>3</v>
      </c>
      <c r="DE208" t="s">
        <v>3</v>
      </c>
      <c r="DF208">
        <f>ROUND(ROUND(AE208*AI208,2)*CX208,2)</f>
        <v>0</v>
      </c>
      <c r="DG208">
        <f t="shared" si="105"/>
        <v>0</v>
      </c>
      <c r="DH208">
        <f t="shared" si="106"/>
        <v>0</v>
      </c>
      <c r="DI208">
        <f t="shared" si="104"/>
        <v>0</v>
      </c>
      <c r="DJ208">
        <f>DF208</f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ROW(Source!A67)</f>
        <v>67</v>
      </c>
      <c r="B209">
        <v>55944370</v>
      </c>
      <c r="C209">
        <v>55985622</v>
      </c>
      <c r="D209">
        <v>55469257</v>
      </c>
      <c r="E209">
        <v>1</v>
      </c>
      <c r="F209">
        <v>1</v>
      </c>
      <c r="G209">
        <v>1081</v>
      </c>
      <c r="H209">
        <v>3</v>
      </c>
      <c r="I209" t="s">
        <v>926</v>
      </c>
      <c r="J209" t="s">
        <v>927</v>
      </c>
      <c r="K209" t="s">
        <v>928</v>
      </c>
      <c r="L209">
        <v>1354</v>
      </c>
      <c r="N209">
        <v>1010</v>
      </c>
      <c r="O209" t="s">
        <v>320</v>
      </c>
      <c r="P209" t="s">
        <v>320</v>
      </c>
      <c r="Q209">
        <v>1</v>
      </c>
      <c r="W209">
        <v>0</v>
      </c>
      <c r="X209">
        <v>-1299121008</v>
      </c>
      <c r="Y209">
        <f>((AT209*1)*0)</f>
        <v>0</v>
      </c>
      <c r="AA209">
        <v>200.69</v>
      </c>
      <c r="AB209">
        <v>0</v>
      </c>
      <c r="AC209">
        <v>0</v>
      </c>
      <c r="AD209">
        <v>0</v>
      </c>
      <c r="AE209">
        <v>42.43</v>
      </c>
      <c r="AF209">
        <v>0</v>
      </c>
      <c r="AG209">
        <v>0</v>
      </c>
      <c r="AH209">
        <v>0</v>
      </c>
      <c r="AI209">
        <v>4.7300000000000004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9.9000000000000005E-2</v>
      </c>
      <c r="AU209" t="s">
        <v>29</v>
      </c>
      <c r="AV209">
        <v>0</v>
      </c>
      <c r="AW209">
        <v>2</v>
      </c>
      <c r="AX209">
        <v>55985641</v>
      </c>
      <c r="AY209">
        <v>1</v>
      </c>
      <c r="AZ209">
        <v>0</v>
      </c>
      <c r="BA209">
        <v>277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ROUND(Y209*Source!I67,9)</f>
        <v>0</v>
      </c>
      <c r="CY209">
        <f>AA209</f>
        <v>200.69</v>
      </c>
      <c r="CZ209">
        <f>AE209</f>
        <v>42.43</v>
      </c>
      <c r="DA209">
        <f>AI209</f>
        <v>4.7300000000000004</v>
      </c>
      <c r="DB209">
        <f>ROUND(((ROUND(AT209*CZ209,2)*1)*0),6)</f>
        <v>0</v>
      </c>
      <c r="DC209">
        <f>ROUND(((ROUND(AT209*AG209,2)*1)*0),6)</f>
        <v>0</v>
      </c>
      <c r="DD209" t="s">
        <v>3</v>
      </c>
      <c r="DE209" t="s">
        <v>3</v>
      </c>
      <c r="DF209">
        <f>ROUND(ROUND(AE209*AI209,2)*CX209,2)</f>
        <v>0</v>
      </c>
      <c r="DG209">
        <f t="shared" si="105"/>
        <v>0</v>
      </c>
      <c r="DH209">
        <f t="shared" si="106"/>
        <v>0</v>
      </c>
      <c r="DI209">
        <f t="shared" si="104"/>
        <v>0</v>
      </c>
      <c r="DJ209">
        <f>DF209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ROW(Source!A67)</f>
        <v>67</v>
      </c>
      <c r="B210">
        <v>55944370</v>
      </c>
      <c r="C210">
        <v>55985622</v>
      </c>
      <c r="D210">
        <v>55469222</v>
      </c>
      <c r="E210">
        <v>1</v>
      </c>
      <c r="F210">
        <v>1</v>
      </c>
      <c r="G210">
        <v>1081</v>
      </c>
      <c r="H210">
        <v>3</v>
      </c>
      <c r="I210" t="s">
        <v>923</v>
      </c>
      <c r="J210" t="s">
        <v>924</v>
      </c>
      <c r="K210" t="s">
        <v>925</v>
      </c>
      <c r="L210">
        <v>1354</v>
      </c>
      <c r="N210">
        <v>1010</v>
      </c>
      <c r="O210" t="s">
        <v>320</v>
      </c>
      <c r="P210" t="s">
        <v>320</v>
      </c>
      <c r="Q210">
        <v>1</v>
      </c>
      <c r="W210">
        <v>0</v>
      </c>
      <c r="X210">
        <v>-1452932200</v>
      </c>
      <c r="Y210">
        <f>((AT210*1)*0)</f>
        <v>0</v>
      </c>
      <c r="AA210">
        <v>13.39</v>
      </c>
      <c r="AB210">
        <v>0</v>
      </c>
      <c r="AC210">
        <v>0</v>
      </c>
      <c r="AD210">
        <v>0</v>
      </c>
      <c r="AE210">
        <v>4.3600000000000003</v>
      </c>
      <c r="AF210">
        <v>0</v>
      </c>
      <c r="AG210">
        <v>0</v>
      </c>
      <c r="AH210">
        <v>0</v>
      </c>
      <c r="AI210">
        <v>3.07</v>
      </c>
      <c r="AJ210">
        <v>1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1.1180000000000001</v>
      </c>
      <c r="AU210" t="s">
        <v>29</v>
      </c>
      <c r="AV210">
        <v>0</v>
      </c>
      <c r="AW210">
        <v>2</v>
      </c>
      <c r="AX210">
        <v>55985642</v>
      </c>
      <c r="AY210">
        <v>1</v>
      </c>
      <c r="AZ210">
        <v>0</v>
      </c>
      <c r="BA210">
        <v>278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ROUND(Y210*Source!I67,9)</f>
        <v>0</v>
      </c>
      <c r="CY210">
        <f>AA210</f>
        <v>13.39</v>
      </c>
      <c r="CZ210">
        <f>AE210</f>
        <v>4.3600000000000003</v>
      </c>
      <c r="DA210">
        <f>AI210</f>
        <v>3.07</v>
      </c>
      <c r="DB210">
        <f>ROUND(((ROUND(AT210*CZ210,2)*1)*0),6)</f>
        <v>0</v>
      </c>
      <c r="DC210">
        <f>ROUND(((ROUND(AT210*AG210,2)*1)*0),6)</f>
        <v>0</v>
      </c>
      <c r="DD210" t="s">
        <v>3</v>
      </c>
      <c r="DE210" t="s">
        <v>3</v>
      </c>
      <c r="DF210">
        <f>ROUND(ROUND(AE210*AI210,2)*CX210,2)</f>
        <v>0</v>
      </c>
      <c r="DG210">
        <f t="shared" si="105"/>
        <v>0</v>
      </c>
      <c r="DH210">
        <f t="shared" si="106"/>
        <v>0</v>
      </c>
      <c r="DI210">
        <f t="shared" si="104"/>
        <v>0</v>
      </c>
      <c r="DJ210">
        <f>DF210</f>
        <v>0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ROW(Source!A68)</f>
        <v>68</v>
      </c>
      <c r="B211">
        <v>55944368</v>
      </c>
      <c r="C211">
        <v>55985647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759</v>
      </c>
      <c r="J211" t="s">
        <v>3</v>
      </c>
      <c r="K211" t="s">
        <v>760</v>
      </c>
      <c r="L211">
        <v>1191</v>
      </c>
      <c r="N211">
        <v>1013</v>
      </c>
      <c r="O211" t="s">
        <v>761</v>
      </c>
      <c r="P211" t="s">
        <v>761</v>
      </c>
      <c r="Q211">
        <v>1</v>
      </c>
      <c r="W211">
        <v>0</v>
      </c>
      <c r="X211">
        <v>476480486</v>
      </c>
      <c r="Y211">
        <f>((AT211*1.2)*0.3)</f>
        <v>7.8155999999999999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21.71</v>
      </c>
      <c r="AU211" t="s">
        <v>30</v>
      </c>
      <c r="AV211">
        <v>1</v>
      </c>
      <c r="AW211">
        <v>2</v>
      </c>
      <c r="AX211">
        <v>55985652</v>
      </c>
      <c r="AY211">
        <v>1</v>
      </c>
      <c r="AZ211">
        <v>0</v>
      </c>
      <c r="BA211">
        <v>283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U211">
        <f>ROUND(AT211*Source!I68*AH211*AL211,2)</f>
        <v>0</v>
      </c>
      <c r="CV211">
        <f>ROUND(Y211*Source!I68,9)</f>
        <v>1.5631200000000001</v>
      </c>
      <c r="CW211">
        <v>0</v>
      </c>
      <c r="CX211">
        <f>ROUND(Y211*Source!I68,9)</f>
        <v>1.5631200000000001</v>
      </c>
      <c r="CY211">
        <f>AD211</f>
        <v>0</v>
      </c>
      <c r="CZ211">
        <f>AH211</f>
        <v>0</v>
      </c>
      <c r="DA211">
        <f>AL211</f>
        <v>1</v>
      </c>
      <c r="DB211">
        <f>ROUND(((ROUND(AT211*CZ211,2)*1.2)*0.3),6)</f>
        <v>0</v>
      </c>
      <c r="DC211">
        <f>ROUND(((ROUND(AT211*AG211,2)*1.2)*0.3),6)</f>
        <v>0</v>
      </c>
      <c r="DD211" t="s">
        <v>3</v>
      </c>
      <c r="DE211" t="s">
        <v>3</v>
      </c>
      <c r="DF211">
        <f t="shared" ref="DF211:DF217" si="107">ROUND(ROUND(AE211,2)*CX211,2)</f>
        <v>0</v>
      </c>
      <c r="DG211">
        <f t="shared" si="105"/>
        <v>0</v>
      </c>
      <c r="DH211">
        <f t="shared" si="106"/>
        <v>0</v>
      </c>
      <c r="DI211">
        <f t="shared" si="104"/>
        <v>0</v>
      </c>
      <c r="DJ211">
        <f>DI211</f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ROW(Source!A68)</f>
        <v>68</v>
      </c>
      <c r="B212">
        <v>55944368</v>
      </c>
      <c r="C212">
        <v>55985647</v>
      </c>
      <c r="D212">
        <v>55490209</v>
      </c>
      <c r="E212">
        <v>1</v>
      </c>
      <c r="F212">
        <v>1</v>
      </c>
      <c r="G212">
        <v>1081</v>
      </c>
      <c r="H212">
        <v>2</v>
      </c>
      <c r="I212" t="s">
        <v>766</v>
      </c>
      <c r="J212" t="s">
        <v>767</v>
      </c>
      <c r="K212" t="s">
        <v>768</v>
      </c>
      <c r="L212">
        <v>1368</v>
      </c>
      <c r="N212">
        <v>1011</v>
      </c>
      <c r="O212" t="s">
        <v>765</v>
      </c>
      <c r="P212" t="s">
        <v>765</v>
      </c>
      <c r="Q212">
        <v>1</v>
      </c>
      <c r="W212">
        <v>0</v>
      </c>
      <c r="X212">
        <v>874612079</v>
      </c>
      <c r="Y212">
        <f>((AT212*1.2)*0.3)</f>
        <v>2.8799999999999999E-2</v>
      </c>
      <c r="AA212">
        <v>0</v>
      </c>
      <c r="AB212">
        <v>87.01</v>
      </c>
      <c r="AC212">
        <v>13.21</v>
      </c>
      <c r="AD212">
        <v>0</v>
      </c>
      <c r="AE212">
        <v>0</v>
      </c>
      <c r="AF212">
        <v>83.1</v>
      </c>
      <c r="AG212">
        <v>12.62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0.08</v>
      </c>
      <c r="AU212" t="s">
        <v>30</v>
      </c>
      <c r="AV212">
        <v>0</v>
      </c>
      <c r="AW212">
        <v>2</v>
      </c>
      <c r="AX212">
        <v>55985653</v>
      </c>
      <c r="AY212">
        <v>1</v>
      </c>
      <c r="AZ212">
        <v>0</v>
      </c>
      <c r="BA212">
        <v>284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ROUND(Y212*Source!I68*DO212,9)</f>
        <v>7.2691199999999997E-2</v>
      </c>
      <c r="CX212">
        <f>ROUND(Y212*Source!I68,9)</f>
        <v>5.7600000000000004E-3</v>
      </c>
      <c r="CY212">
        <f>AB212</f>
        <v>87.01</v>
      </c>
      <c r="CZ212">
        <f>AF212</f>
        <v>83.1</v>
      </c>
      <c r="DA212">
        <f>AJ212</f>
        <v>1</v>
      </c>
      <c r="DB212">
        <f>ROUND(((ROUND(AT212*CZ212,2)*1.2)*0.3),6)</f>
        <v>2.3940000000000001</v>
      </c>
      <c r="DC212">
        <f>ROUND(((ROUND(AT212*AG212,2)*1.2)*0.3),6)</f>
        <v>0.36359999999999998</v>
      </c>
      <c r="DD212" t="s">
        <v>3</v>
      </c>
      <c r="DE212" t="s">
        <v>3</v>
      </c>
      <c r="DF212">
        <f t="shared" si="107"/>
        <v>0</v>
      </c>
      <c r="DG212">
        <f t="shared" si="105"/>
        <v>0.48</v>
      </c>
      <c r="DH212">
        <f t="shared" si="106"/>
        <v>7.0000000000000007E-2</v>
      </c>
      <c r="DI212">
        <f t="shared" si="104"/>
        <v>0</v>
      </c>
      <c r="DJ212">
        <f>DG212</f>
        <v>0.48</v>
      </c>
      <c r="DK212">
        <v>0</v>
      </c>
      <c r="DL212" t="s">
        <v>769</v>
      </c>
      <c r="DM212">
        <v>0</v>
      </c>
      <c r="DN212" t="s">
        <v>761</v>
      </c>
      <c r="DO212">
        <v>12.62</v>
      </c>
    </row>
    <row r="213" spans="1:119" x14ac:dyDescent="0.25">
      <c r="A213">
        <f>ROW(Source!A68)</f>
        <v>68</v>
      </c>
      <c r="B213">
        <v>55944368</v>
      </c>
      <c r="C213">
        <v>55985647</v>
      </c>
      <c r="D213">
        <v>55490331</v>
      </c>
      <c r="E213">
        <v>1</v>
      </c>
      <c r="F213">
        <v>1</v>
      </c>
      <c r="G213">
        <v>1081</v>
      </c>
      <c r="H213">
        <v>2</v>
      </c>
      <c r="I213" t="s">
        <v>929</v>
      </c>
      <c r="J213" t="s">
        <v>930</v>
      </c>
      <c r="K213" t="s">
        <v>931</v>
      </c>
      <c r="L213">
        <v>1368</v>
      </c>
      <c r="N213">
        <v>1011</v>
      </c>
      <c r="O213" t="s">
        <v>765</v>
      </c>
      <c r="P213" t="s">
        <v>765</v>
      </c>
      <c r="Q213">
        <v>1</v>
      </c>
      <c r="W213">
        <v>0</v>
      </c>
      <c r="X213">
        <v>1043446422</v>
      </c>
      <c r="Y213">
        <f>((AT213*1.2)*0.3)</f>
        <v>0.89999999999999991</v>
      </c>
      <c r="AA213">
        <v>0</v>
      </c>
      <c r="AB213">
        <v>1.1599999999999999</v>
      </c>
      <c r="AC213">
        <v>0</v>
      </c>
      <c r="AD213">
        <v>0</v>
      </c>
      <c r="AE213">
        <v>0</v>
      </c>
      <c r="AF213">
        <v>1.1100000000000001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2.5</v>
      </c>
      <c r="AU213" t="s">
        <v>30</v>
      </c>
      <c r="AV213">
        <v>0</v>
      </c>
      <c r="AW213">
        <v>2</v>
      </c>
      <c r="AX213">
        <v>55985654</v>
      </c>
      <c r="AY213">
        <v>1</v>
      </c>
      <c r="AZ213">
        <v>0</v>
      </c>
      <c r="BA213">
        <v>285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ROUND(Y213*Source!I68*DO213,9)</f>
        <v>0</v>
      </c>
      <c r="CX213">
        <f>ROUND(Y213*Source!I68,9)</f>
        <v>0.18</v>
      </c>
      <c r="CY213">
        <f>AB213</f>
        <v>1.1599999999999999</v>
      </c>
      <c r="CZ213">
        <f>AF213</f>
        <v>1.1100000000000001</v>
      </c>
      <c r="DA213">
        <f>AJ213</f>
        <v>1</v>
      </c>
      <c r="DB213">
        <f>ROUND(((ROUND(AT213*CZ213,2)*1.2)*0.3),6)</f>
        <v>1.0007999999999999</v>
      </c>
      <c r="DC213">
        <f>ROUND(((ROUND(AT213*AG213,2)*1.2)*0.3),6)</f>
        <v>0</v>
      </c>
      <c r="DD213" t="s">
        <v>3</v>
      </c>
      <c r="DE213" t="s">
        <v>3</v>
      </c>
      <c r="DF213">
        <f t="shared" si="107"/>
        <v>0</v>
      </c>
      <c r="DG213">
        <f t="shared" si="105"/>
        <v>0.2</v>
      </c>
      <c r="DH213">
        <f t="shared" si="106"/>
        <v>0</v>
      </c>
      <c r="DI213">
        <f t="shared" si="104"/>
        <v>0</v>
      </c>
      <c r="DJ213">
        <f>DG213</f>
        <v>0.2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ROW(Source!A68)</f>
        <v>68</v>
      </c>
      <c r="B214">
        <v>55944368</v>
      </c>
      <c r="C214">
        <v>55985647</v>
      </c>
      <c r="D214">
        <v>55469263</v>
      </c>
      <c r="E214">
        <v>1</v>
      </c>
      <c r="F214">
        <v>1</v>
      </c>
      <c r="G214">
        <v>1081</v>
      </c>
      <c r="H214">
        <v>3</v>
      </c>
      <c r="I214" t="s">
        <v>932</v>
      </c>
      <c r="J214" t="s">
        <v>933</v>
      </c>
      <c r="K214" t="s">
        <v>934</v>
      </c>
      <c r="L214">
        <v>1354</v>
      </c>
      <c r="N214">
        <v>1010</v>
      </c>
      <c r="O214" t="s">
        <v>320</v>
      </c>
      <c r="P214" t="s">
        <v>320</v>
      </c>
      <c r="Q214">
        <v>1</v>
      </c>
      <c r="W214">
        <v>0</v>
      </c>
      <c r="X214">
        <v>955560065</v>
      </c>
      <c r="Y214">
        <f>((AT214*1)*0)</f>
        <v>0</v>
      </c>
      <c r="AA214">
        <v>14.22</v>
      </c>
      <c r="AB214">
        <v>0</v>
      </c>
      <c r="AC214">
        <v>0</v>
      </c>
      <c r="AD214">
        <v>0</v>
      </c>
      <c r="AE214">
        <v>14.22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0.27</v>
      </c>
      <c r="AU214" t="s">
        <v>29</v>
      </c>
      <c r="AV214">
        <v>0</v>
      </c>
      <c r="AW214">
        <v>2</v>
      </c>
      <c r="AX214">
        <v>55985655</v>
      </c>
      <c r="AY214">
        <v>1</v>
      </c>
      <c r="AZ214">
        <v>0</v>
      </c>
      <c r="BA214">
        <v>286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ROUND(Y214*Source!I68,9)</f>
        <v>0</v>
      </c>
      <c r="CY214">
        <f>AA214</f>
        <v>14.22</v>
      </c>
      <c r="CZ214">
        <f>AE214</f>
        <v>14.22</v>
      </c>
      <c r="DA214">
        <f>AI214</f>
        <v>1</v>
      </c>
      <c r="DB214">
        <f>ROUND(((ROUND(AT214*CZ214,2)*1)*0),6)</f>
        <v>0</v>
      </c>
      <c r="DC214">
        <f>ROUND(((ROUND(AT214*AG214,2)*1)*0),6)</f>
        <v>0</v>
      </c>
      <c r="DD214" t="s">
        <v>3</v>
      </c>
      <c r="DE214" t="s">
        <v>3</v>
      </c>
      <c r="DF214">
        <f t="shared" si="107"/>
        <v>0</v>
      </c>
      <c r="DG214">
        <f t="shared" si="105"/>
        <v>0</v>
      </c>
      <c r="DH214">
        <f t="shared" si="106"/>
        <v>0</v>
      </c>
      <c r="DI214">
        <f t="shared" si="104"/>
        <v>0</v>
      </c>
      <c r="DJ214">
        <f>DF214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ROW(Source!A69)</f>
        <v>69</v>
      </c>
      <c r="B215">
        <v>55944370</v>
      </c>
      <c r="C215">
        <v>55985647</v>
      </c>
      <c r="D215">
        <v>55424304</v>
      </c>
      <c r="E215">
        <v>1081</v>
      </c>
      <c r="F215">
        <v>1</v>
      </c>
      <c r="G215">
        <v>1081</v>
      </c>
      <c r="H215">
        <v>1</v>
      </c>
      <c r="I215" t="s">
        <v>759</v>
      </c>
      <c r="J215" t="s">
        <v>3</v>
      </c>
      <c r="K215" t="s">
        <v>760</v>
      </c>
      <c r="L215">
        <v>1191</v>
      </c>
      <c r="N215">
        <v>1013</v>
      </c>
      <c r="O215" t="s">
        <v>761</v>
      </c>
      <c r="P215" t="s">
        <v>761</v>
      </c>
      <c r="Q215">
        <v>1</v>
      </c>
      <c r="W215">
        <v>0</v>
      </c>
      <c r="X215">
        <v>476480486</v>
      </c>
      <c r="Y215">
        <f>((AT215*1.2)*0.3)</f>
        <v>7.8155999999999999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5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21.71</v>
      </c>
      <c r="AU215" t="s">
        <v>30</v>
      </c>
      <c r="AV215">
        <v>1</v>
      </c>
      <c r="AW215">
        <v>2</v>
      </c>
      <c r="AX215">
        <v>55985652</v>
      </c>
      <c r="AY215">
        <v>1</v>
      </c>
      <c r="AZ215">
        <v>0</v>
      </c>
      <c r="BA215">
        <v>289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ROUND(AT215*Source!I69*AH215*AL215,2)</f>
        <v>0</v>
      </c>
      <c r="CV215">
        <f>ROUND(Y215*Source!I69,9)</f>
        <v>1.5631200000000001</v>
      </c>
      <c r="CW215">
        <v>0</v>
      </c>
      <c r="CX215">
        <f>ROUND(Y215*Source!I69,9)</f>
        <v>1.5631200000000001</v>
      </c>
      <c r="CY215">
        <f>AD215</f>
        <v>0</v>
      </c>
      <c r="CZ215">
        <f>AH215</f>
        <v>0</v>
      </c>
      <c r="DA215">
        <f>AL215</f>
        <v>1</v>
      </c>
      <c r="DB215">
        <f>ROUND(((ROUND(AT215*CZ215,2)*1.2)*0.3),6)</f>
        <v>0</v>
      </c>
      <c r="DC215">
        <f>ROUND(((ROUND(AT215*AG215,2)*1.2)*0.3),6)</f>
        <v>0</v>
      </c>
      <c r="DD215" t="s">
        <v>3</v>
      </c>
      <c r="DE215" t="s">
        <v>3</v>
      </c>
      <c r="DF215">
        <f t="shared" si="107"/>
        <v>0</v>
      </c>
      <c r="DG215">
        <f t="shared" si="105"/>
        <v>0</v>
      </c>
      <c r="DH215">
        <f t="shared" si="106"/>
        <v>0</v>
      </c>
      <c r="DI215">
        <f t="shared" si="104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ROW(Source!A69)</f>
        <v>69</v>
      </c>
      <c r="B216">
        <v>55944370</v>
      </c>
      <c r="C216">
        <v>55985647</v>
      </c>
      <c r="D216">
        <v>55490209</v>
      </c>
      <c r="E216">
        <v>1</v>
      </c>
      <c r="F216">
        <v>1</v>
      </c>
      <c r="G216">
        <v>1081</v>
      </c>
      <c r="H216">
        <v>2</v>
      </c>
      <c r="I216" t="s">
        <v>766</v>
      </c>
      <c r="J216" t="s">
        <v>767</v>
      </c>
      <c r="K216" t="s">
        <v>768</v>
      </c>
      <c r="L216">
        <v>1368</v>
      </c>
      <c r="N216">
        <v>1011</v>
      </c>
      <c r="O216" t="s">
        <v>765</v>
      </c>
      <c r="P216" t="s">
        <v>765</v>
      </c>
      <c r="Q216">
        <v>1</v>
      </c>
      <c r="W216">
        <v>0</v>
      </c>
      <c r="X216">
        <v>874612079</v>
      </c>
      <c r="Y216">
        <f>((AT216*1.2)*0.3)</f>
        <v>2.8799999999999999E-2</v>
      </c>
      <c r="AA216">
        <v>0</v>
      </c>
      <c r="AB216">
        <v>1485.19</v>
      </c>
      <c r="AC216">
        <v>744.56</v>
      </c>
      <c r="AD216">
        <v>0</v>
      </c>
      <c r="AE216">
        <v>0</v>
      </c>
      <c r="AF216">
        <v>83.1</v>
      </c>
      <c r="AG216">
        <v>12.62</v>
      </c>
      <c r="AH216">
        <v>0</v>
      </c>
      <c r="AI216">
        <v>1</v>
      </c>
      <c r="AJ216">
        <v>17.07</v>
      </c>
      <c r="AK216">
        <v>56.35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0.08</v>
      </c>
      <c r="AU216" t="s">
        <v>30</v>
      </c>
      <c r="AV216">
        <v>0</v>
      </c>
      <c r="AW216">
        <v>2</v>
      </c>
      <c r="AX216">
        <v>55985653</v>
      </c>
      <c r="AY216">
        <v>1</v>
      </c>
      <c r="AZ216">
        <v>0</v>
      </c>
      <c r="BA216">
        <v>290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ROUND(Y216*Source!I69*DO216,9)</f>
        <v>7.2691199999999997E-2</v>
      </c>
      <c r="CX216">
        <f>ROUND(Y216*Source!I69,9)</f>
        <v>5.7600000000000004E-3</v>
      </c>
      <c r="CY216">
        <f>AB216</f>
        <v>1485.19</v>
      </c>
      <c r="CZ216">
        <f>AF216</f>
        <v>83.1</v>
      </c>
      <c r="DA216">
        <f>AJ216</f>
        <v>17.07</v>
      </c>
      <c r="DB216">
        <f>ROUND(((ROUND(AT216*CZ216,2)*1.2)*0.3),6)</f>
        <v>2.3940000000000001</v>
      </c>
      <c r="DC216">
        <f>ROUND(((ROUND(AT216*AG216,2)*1.2)*0.3),6)</f>
        <v>0.36359999999999998</v>
      </c>
      <c r="DD216" t="s">
        <v>3</v>
      </c>
      <c r="DE216" t="s">
        <v>3</v>
      </c>
      <c r="DF216">
        <f t="shared" si="107"/>
        <v>0</v>
      </c>
      <c r="DG216">
        <f>ROUND(ROUND(AF216*AJ216,2)*CX216,2)</f>
        <v>8.17</v>
      </c>
      <c r="DH216">
        <f>ROUND(ROUND(AG216*AK216,2)*CX216,2)</f>
        <v>4.0999999999999996</v>
      </c>
      <c r="DI216">
        <f t="shared" si="104"/>
        <v>0</v>
      </c>
      <c r="DJ216">
        <f>DG216</f>
        <v>8.17</v>
      </c>
      <c r="DK216">
        <v>0</v>
      </c>
      <c r="DL216" t="s">
        <v>769</v>
      </c>
      <c r="DM216">
        <v>0</v>
      </c>
      <c r="DN216" t="s">
        <v>761</v>
      </c>
      <c r="DO216">
        <v>12.62</v>
      </c>
    </row>
    <row r="217" spans="1:119" x14ac:dyDescent="0.25">
      <c r="A217">
        <f>ROW(Source!A69)</f>
        <v>69</v>
      </c>
      <c r="B217">
        <v>55944370</v>
      </c>
      <c r="C217">
        <v>55985647</v>
      </c>
      <c r="D217">
        <v>55490331</v>
      </c>
      <c r="E217">
        <v>1</v>
      </c>
      <c r="F217">
        <v>1</v>
      </c>
      <c r="G217">
        <v>1081</v>
      </c>
      <c r="H217">
        <v>2</v>
      </c>
      <c r="I217" t="s">
        <v>929</v>
      </c>
      <c r="J217" t="s">
        <v>930</v>
      </c>
      <c r="K217" t="s">
        <v>931</v>
      </c>
      <c r="L217">
        <v>1368</v>
      </c>
      <c r="N217">
        <v>1011</v>
      </c>
      <c r="O217" t="s">
        <v>765</v>
      </c>
      <c r="P217" t="s">
        <v>765</v>
      </c>
      <c r="Q217">
        <v>1</v>
      </c>
      <c r="W217">
        <v>0</v>
      </c>
      <c r="X217">
        <v>1043446422</v>
      </c>
      <c r="Y217">
        <f>((AT217*1.2)*0.3)</f>
        <v>0.89999999999999991</v>
      </c>
      <c r="AA217">
        <v>0</v>
      </c>
      <c r="AB217">
        <v>11.06</v>
      </c>
      <c r="AC217">
        <v>0</v>
      </c>
      <c r="AD217">
        <v>0</v>
      </c>
      <c r="AE217">
        <v>0</v>
      </c>
      <c r="AF217">
        <v>1.1100000000000001</v>
      </c>
      <c r="AG217">
        <v>0</v>
      </c>
      <c r="AH217">
        <v>0</v>
      </c>
      <c r="AI217">
        <v>1</v>
      </c>
      <c r="AJ217">
        <v>9.52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2.5</v>
      </c>
      <c r="AU217" t="s">
        <v>30</v>
      </c>
      <c r="AV217">
        <v>0</v>
      </c>
      <c r="AW217">
        <v>2</v>
      </c>
      <c r="AX217">
        <v>55985654</v>
      </c>
      <c r="AY217">
        <v>1</v>
      </c>
      <c r="AZ217">
        <v>0</v>
      </c>
      <c r="BA217">
        <v>291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ROUND(Y217*Source!I69*DO217,9)</f>
        <v>0</v>
      </c>
      <c r="CX217">
        <f>ROUND(Y217*Source!I69,9)</f>
        <v>0.18</v>
      </c>
      <c r="CY217">
        <f>AB217</f>
        <v>11.06</v>
      </c>
      <c r="CZ217">
        <f>AF217</f>
        <v>1.1100000000000001</v>
      </c>
      <c r="DA217">
        <f>AJ217</f>
        <v>9.52</v>
      </c>
      <c r="DB217">
        <f>ROUND(((ROUND(AT217*CZ217,2)*1.2)*0.3),6)</f>
        <v>1.0007999999999999</v>
      </c>
      <c r="DC217">
        <f>ROUND(((ROUND(AT217*AG217,2)*1.2)*0.3),6)</f>
        <v>0</v>
      </c>
      <c r="DD217" t="s">
        <v>3</v>
      </c>
      <c r="DE217" t="s">
        <v>3</v>
      </c>
      <c r="DF217">
        <f t="shared" si="107"/>
        <v>0</v>
      </c>
      <c r="DG217">
        <f>ROUND(ROUND(AF217*AJ217,2)*CX217,2)</f>
        <v>1.9</v>
      </c>
      <c r="DH217">
        <f t="shared" ref="DH217:DH244" si="108">ROUND(ROUND(AG217,2)*CX217,2)</f>
        <v>0</v>
      </c>
      <c r="DI217">
        <f t="shared" si="104"/>
        <v>0</v>
      </c>
      <c r="DJ217">
        <f>DG217</f>
        <v>1.9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ROW(Source!A69)</f>
        <v>69</v>
      </c>
      <c r="B218">
        <v>55944370</v>
      </c>
      <c r="C218">
        <v>55985647</v>
      </c>
      <c r="D218">
        <v>55469263</v>
      </c>
      <c r="E218">
        <v>1</v>
      </c>
      <c r="F218">
        <v>1</v>
      </c>
      <c r="G218">
        <v>1081</v>
      </c>
      <c r="H218">
        <v>3</v>
      </c>
      <c r="I218" t="s">
        <v>932</v>
      </c>
      <c r="J218" t="s">
        <v>933</v>
      </c>
      <c r="K218" t="s">
        <v>934</v>
      </c>
      <c r="L218">
        <v>1354</v>
      </c>
      <c r="N218">
        <v>1010</v>
      </c>
      <c r="O218" t="s">
        <v>320</v>
      </c>
      <c r="P218" t="s">
        <v>320</v>
      </c>
      <c r="Q218">
        <v>1</v>
      </c>
      <c r="W218">
        <v>0</v>
      </c>
      <c r="X218">
        <v>955560065</v>
      </c>
      <c r="Y218">
        <f>((AT218*1)*0)</f>
        <v>0</v>
      </c>
      <c r="AA218">
        <v>165.81</v>
      </c>
      <c r="AB218">
        <v>0</v>
      </c>
      <c r="AC218">
        <v>0</v>
      </c>
      <c r="AD218">
        <v>0</v>
      </c>
      <c r="AE218">
        <v>14.22</v>
      </c>
      <c r="AF218">
        <v>0</v>
      </c>
      <c r="AG218">
        <v>0</v>
      </c>
      <c r="AH218">
        <v>0</v>
      </c>
      <c r="AI218">
        <v>11.66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0.27</v>
      </c>
      <c r="AU218" t="s">
        <v>29</v>
      </c>
      <c r="AV218">
        <v>0</v>
      </c>
      <c r="AW218">
        <v>2</v>
      </c>
      <c r="AX218">
        <v>55985655</v>
      </c>
      <c r="AY218">
        <v>1</v>
      </c>
      <c r="AZ218">
        <v>0</v>
      </c>
      <c r="BA218">
        <v>292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ROUND(Y218*Source!I69,9)</f>
        <v>0</v>
      </c>
      <c r="CY218">
        <f>AA218</f>
        <v>165.81</v>
      </c>
      <c r="CZ218">
        <f>AE218</f>
        <v>14.22</v>
      </c>
      <c r="DA218">
        <f>AI218</f>
        <v>11.66</v>
      </c>
      <c r="DB218">
        <f>ROUND(((ROUND(AT218*CZ218,2)*1)*0),6)</f>
        <v>0</v>
      </c>
      <c r="DC218">
        <f>ROUND(((ROUND(AT218*AG218,2)*1)*0),6)</f>
        <v>0</v>
      </c>
      <c r="DD218" t="s">
        <v>3</v>
      </c>
      <c r="DE218" t="s">
        <v>3</v>
      </c>
      <c r="DF218">
        <f>ROUND(ROUND(AE218*AI218,2)*CX218,2)</f>
        <v>0</v>
      </c>
      <c r="DG218">
        <f t="shared" ref="DG218:DG244" si="109">ROUND(ROUND(AF218,2)*CX218,2)</f>
        <v>0</v>
      </c>
      <c r="DH218">
        <f t="shared" si="108"/>
        <v>0</v>
      </c>
      <c r="DI218">
        <f t="shared" si="104"/>
        <v>0</v>
      </c>
      <c r="DJ218">
        <f>DF218</f>
        <v>0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ROW(Source!A70)</f>
        <v>70</v>
      </c>
      <c r="B219">
        <v>55944368</v>
      </c>
      <c r="C219">
        <v>57041661</v>
      </c>
      <c r="D219">
        <v>55424304</v>
      </c>
      <c r="E219">
        <v>1081</v>
      </c>
      <c r="F219">
        <v>1</v>
      </c>
      <c r="G219">
        <v>1081</v>
      </c>
      <c r="H219">
        <v>1</v>
      </c>
      <c r="I219" t="s">
        <v>759</v>
      </c>
      <c r="J219" t="s">
        <v>3</v>
      </c>
      <c r="K219" t="s">
        <v>760</v>
      </c>
      <c r="L219">
        <v>1191</v>
      </c>
      <c r="N219">
        <v>1013</v>
      </c>
      <c r="O219" t="s">
        <v>761</v>
      </c>
      <c r="P219" t="s">
        <v>761</v>
      </c>
      <c r="Q219">
        <v>1</v>
      </c>
      <c r="W219">
        <v>0</v>
      </c>
      <c r="X219">
        <v>476480486</v>
      </c>
      <c r="Y219">
        <f>((AT219*1.2)*0.3)</f>
        <v>5.1731999999999996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14.37</v>
      </c>
      <c r="AU219" t="s">
        <v>30</v>
      </c>
      <c r="AV219">
        <v>1</v>
      </c>
      <c r="AW219">
        <v>2</v>
      </c>
      <c r="AX219">
        <v>57041662</v>
      </c>
      <c r="AY219">
        <v>1</v>
      </c>
      <c r="AZ219">
        <v>0</v>
      </c>
      <c r="BA219">
        <v>295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ROUND(AT219*Source!I70*AH219*AL219,2)</f>
        <v>0</v>
      </c>
      <c r="CV219">
        <f>ROUND(Y219*Source!I70,9)</f>
        <v>144.84960000000001</v>
      </c>
      <c r="CW219">
        <v>0</v>
      </c>
      <c r="CX219">
        <f>ROUND(Y219*Source!I70,9)</f>
        <v>144.84960000000001</v>
      </c>
      <c r="CY219">
        <f>AD219</f>
        <v>0</v>
      </c>
      <c r="CZ219">
        <f>AH219</f>
        <v>0</v>
      </c>
      <c r="DA219">
        <f>AL219</f>
        <v>1</v>
      </c>
      <c r="DB219">
        <f>ROUND(((ROUND(AT219*CZ219,2)*1.2)*0.3),6)</f>
        <v>0</v>
      </c>
      <c r="DC219">
        <f>ROUND(((ROUND(AT219*AG219,2)*1.2)*0.3),6)</f>
        <v>0</v>
      </c>
      <c r="DD219" t="s">
        <v>3</v>
      </c>
      <c r="DE219" t="s">
        <v>3</v>
      </c>
      <c r="DF219">
        <f t="shared" ref="DF219:DF225" si="110">ROUND(ROUND(AE219,2)*CX219,2)</f>
        <v>0</v>
      </c>
      <c r="DG219">
        <f t="shared" si="109"/>
        <v>0</v>
      </c>
      <c r="DH219">
        <f t="shared" si="108"/>
        <v>0</v>
      </c>
      <c r="DI219">
        <f t="shared" si="104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ROW(Source!A71)</f>
        <v>71</v>
      </c>
      <c r="B220">
        <v>55944370</v>
      </c>
      <c r="C220">
        <v>57041661</v>
      </c>
      <c r="D220">
        <v>55424304</v>
      </c>
      <c r="E220">
        <v>1081</v>
      </c>
      <c r="F220">
        <v>1</v>
      </c>
      <c r="G220">
        <v>1081</v>
      </c>
      <c r="H220">
        <v>1</v>
      </c>
      <c r="I220" t="s">
        <v>759</v>
      </c>
      <c r="J220" t="s">
        <v>3</v>
      </c>
      <c r="K220" t="s">
        <v>760</v>
      </c>
      <c r="L220">
        <v>1191</v>
      </c>
      <c r="N220">
        <v>1013</v>
      </c>
      <c r="O220" t="s">
        <v>761</v>
      </c>
      <c r="P220" t="s">
        <v>761</v>
      </c>
      <c r="Q220">
        <v>1</v>
      </c>
      <c r="W220">
        <v>0</v>
      </c>
      <c r="X220">
        <v>476480486</v>
      </c>
      <c r="Y220">
        <f>((AT220*1.2)*0.3)</f>
        <v>5.1731999999999996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5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14.37</v>
      </c>
      <c r="AU220" t="s">
        <v>30</v>
      </c>
      <c r="AV220">
        <v>1</v>
      </c>
      <c r="AW220">
        <v>2</v>
      </c>
      <c r="AX220">
        <v>57041662</v>
      </c>
      <c r="AY220">
        <v>1</v>
      </c>
      <c r="AZ220">
        <v>0</v>
      </c>
      <c r="BA220">
        <v>299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U220">
        <f>ROUND(AT220*Source!I71*AH220*AL220,2)</f>
        <v>0</v>
      </c>
      <c r="CV220">
        <f>ROUND(Y220*Source!I71,9)</f>
        <v>144.84960000000001</v>
      </c>
      <c r="CW220">
        <v>0</v>
      </c>
      <c r="CX220">
        <f>ROUND(Y220*Source!I71,9)</f>
        <v>144.84960000000001</v>
      </c>
      <c r="CY220">
        <f>AD220</f>
        <v>0</v>
      </c>
      <c r="CZ220">
        <f>AH220</f>
        <v>0</v>
      </c>
      <c r="DA220">
        <f>AL220</f>
        <v>1</v>
      </c>
      <c r="DB220">
        <f>ROUND(((ROUND(AT220*CZ220,2)*1.2)*0.3),6)</f>
        <v>0</v>
      </c>
      <c r="DC220">
        <f>ROUND(((ROUND(AT220*AG220,2)*1.2)*0.3),6)</f>
        <v>0</v>
      </c>
      <c r="DD220" t="s">
        <v>3</v>
      </c>
      <c r="DE220" t="s">
        <v>3</v>
      </c>
      <c r="DF220">
        <f t="shared" si="110"/>
        <v>0</v>
      </c>
      <c r="DG220">
        <f t="shared" si="109"/>
        <v>0</v>
      </c>
      <c r="DH220">
        <f t="shared" si="108"/>
        <v>0</v>
      </c>
      <c r="DI220">
        <f t="shared" si="104"/>
        <v>0</v>
      </c>
      <c r="DJ220">
        <f>DI220</f>
        <v>0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ROW(Source!A72)</f>
        <v>72</v>
      </c>
      <c r="B221">
        <v>55944368</v>
      </c>
      <c r="C221">
        <v>57041670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759</v>
      </c>
      <c r="J221" t="s">
        <v>3</v>
      </c>
      <c r="K221" t="s">
        <v>760</v>
      </c>
      <c r="L221">
        <v>1191</v>
      </c>
      <c r="N221">
        <v>1013</v>
      </c>
      <c r="O221" t="s">
        <v>761</v>
      </c>
      <c r="P221" t="s">
        <v>761</v>
      </c>
      <c r="Q221">
        <v>1</v>
      </c>
      <c r="W221">
        <v>0</v>
      </c>
      <c r="X221">
        <v>476480486</v>
      </c>
      <c r="Y221">
        <f>((AT221*1.2)*0.3)</f>
        <v>5.3999999999999995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15</v>
      </c>
      <c r="AU221" t="s">
        <v>30</v>
      </c>
      <c r="AV221">
        <v>1</v>
      </c>
      <c r="AW221">
        <v>2</v>
      </c>
      <c r="AX221">
        <v>57041671</v>
      </c>
      <c r="AY221">
        <v>1</v>
      </c>
      <c r="AZ221">
        <v>0</v>
      </c>
      <c r="BA221">
        <v>303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U221">
        <f>ROUND(AT221*Source!I72*AH221*AL221,2)</f>
        <v>0</v>
      </c>
      <c r="CV221">
        <f>ROUND(Y221*Source!I72,9)</f>
        <v>51.3</v>
      </c>
      <c r="CW221">
        <v>0</v>
      </c>
      <c r="CX221">
        <f>ROUND(Y221*Source!I72,9)</f>
        <v>51.3</v>
      </c>
      <c r="CY221">
        <f>AD221</f>
        <v>0</v>
      </c>
      <c r="CZ221">
        <f>AH221</f>
        <v>0</v>
      </c>
      <c r="DA221">
        <f>AL221</f>
        <v>1</v>
      </c>
      <c r="DB221">
        <f>ROUND(((ROUND(AT221*CZ221,2)*1.2)*0.3),6)</f>
        <v>0</v>
      </c>
      <c r="DC221">
        <f>ROUND(((ROUND(AT221*AG221,2)*1.2)*0.3),6)</f>
        <v>0</v>
      </c>
      <c r="DD221" t="s">
        <v>3</v>
      </c>
      <c r="DE221" t="s">
        <v>3</v>
      </c>
      <c r="DF221">
        <f t="shared" si="110"/>
        <v>0</v>
      </c>
      <c r="DG221">
        <f t="shared" si="109"/>
        <v>0</v>
      </c>
      <c r="DH221">
        <f t="shared" si="108"/>
        <v>0</v>
      </c>
      <c r="DI221">
        <f t="shared" si="104"/>
        <v>0</v>
      </c>
      <c r="DJ221">
        <f>DI221</f>
        <v>0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ROW(Source!A73)</f>
        <v>73</v>
      </c>
      <c r="B222">
        <v>55944370</v>
      </c>
      <c r="C222">
        <v>57041670</v>
      </c>
      <c r="D222">
        <v>55424304</v>
      </c>
      <c r="E222">
        <v>1081</v>
      </c>
      <c r="F222">
        <v>1</v>
      </c>
      <c r="G222">
        <v>1081</v>
      </c>
      <c r="H222">
        <v>1</v>
      </c>
      <c r="I222" t="s">
        <v>759</v>
      </c>
      <c r="J222" t="s">
        <v>3</v>
      </c>
      <c r="K222" t="s">
        <v>760</v>
      </c>
      <c r="L222">
        <v>1191</v>
      </c>
      <c r="N222">
        <v>1013</v>
      </c>
      <c r="O222" t="s">
        <v>761</v>
      </c>
      <c r="P222" t="s">
        <v>761</v>
      </c>
      <c r="Q222">
        <v>1</v>
      </c>
      <c r="W222">
        <v>0</v>
      </c>
      <c r="X222">
        <v>476480486</v>
      </c>
      <c r="Y222">
        <f>((AT222*1.2)*0.3)</f>
        <v>5.3999999999999995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5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15</v>
      </c>
      <c r="AU222" t="s">
        <v>30</v>
      </c>
      <c r="AV222">
        <v>1</v>
      </c>
      <c r="AW222">
        <v>2</v>
      </c>
      <c r="AX222">
        <v>57041671</v>
      </c>
      <c r="AY222">
        <v>1</v>
      </c>
      <c r="AZ222">
        <v>0</v>
      </c>
      <c r="BA222">
        <v>307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U222">
        <f>ROUND(AT222*Source!I73*AH222*AL222,2)</f>
        <v>0</v>
      </c>
      <c r="CV222">
        <f>ROUND(Y222*Source!I73,9)</f>
        <v>51.3</v>
      </c>
      <c r="CW222">
        <v>0</v>
      </c>
      <c r="CX222">
        <f>ROUND(Y222*Source!I73,9)</f>
        <v>51.3</v>
      </c>
      <c r="CY222">
        <f>AD222</f>
        <v>0</v>
      </c>
      <c r="CZ222">
        <f>AH222</f>
        <v>0</v>
      </c>
      <c r="DA222">
        <f>AL222</f>
        <v>1</v>
      </c>
      <c r="DB222">
        <f>ROUND(((ROUND(AT222*CZ222,2)*1.2)*0.3),6)</f>
        <v>0</v>
      </c>
      <c r="DC222">
        <f>ROUND(((ROUND(AT222*AG222,2)*1.2)*0.3),6)</f>
        <v>0</v>
      </c>
      <c r="DD222" t="s">
        <v>3</v>
      </c>
      <c r="DE222" t="s">
        <v>3</v>
      </c>
      <c r="DF222">
        <f t="shared" si="110"/>
        <v>0</v>
      </c>
      <c r="DG222">
        <f t="shared" si="109"/>
        <v>0</v>
      </c>
      <c r="DH222">
        <f t="shared" si="108"/>
        <v>0</v>
      </c>
      <c r="DI222">
        <f t="shared" si="104"/>
        <v>0</v>
      </c>
      <c r="DJ222">
        <f>DI222</f>
        <v>0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ROW(Source!A74)</f>
        <v>74</v>
      </c>
      <c r="B223">
        <v>55944368</v>
      </c>
      <c r="C223">
        <v>55985658</v>
      </c>
      <c r="D223">
        <v>55424304</v>
      </c>
      <c r="E223">
        <v>1081</v>
      </c>
      <c r="F223">
        <v>1</v>
      </c>
      <c r="G223">
        <v>1081</v>
      </c>
      <c r="H223">
        <v>1</v>
      </c>
      <c r="I223" t="s">
        <v>759</v>
      </c>
      <c r="J223" t="s">
        <v>3</v>
      </c>
      <c r="K223" t="s">
        <v>760</v>
      </c>
      <c r="L223">
        <v>1191</v>
      </c>
      <c r="N223">
        <v>1013</v>
      </c>
      <c r="O223" t="s">
        <v>761</v>
      </c>
      <c r="P223" t="s">
        <v>761</v>
      </c>
      <c r="Q223">
        <v>1</v>
      </c>
      <c r="W223">
        <v>0</v>
      </c>
      <c r="X223">
        <v>476480486</v>
      </c>
      <c r="Y223">
        <f>(AT223*1.2)</f>
        <v>36.527999999999999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30.44</v>
      </c>
      <c r="AU223" t="s">
        <v>83</v>
      </c>
      <c r="AV223">
        <v>1</v>
      </c>
      <c r="AW223">
        <v>2</v>
      </c>
      <c r="AX223">
        <v>55985661</v>
      </c>
      <c r="AY223">
        <v>1</v>
      </c>
      <c r="AZ223">
        <v>0</v>
      </c>
      <c r="BA223">
        <v>311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ROUND(AT223*Source!I74*AH223*AL223,2)</f>
        <v>0</v>
      </c>
      <c r="CV223">
        <f>ROUND(Y223*Source!I74,9)</f>
        <v>1369.8</v>
      </c>
      <c r="CW223">
        <v>0</v>
      </c>
      <c r="CX223">
        <f>ROUND(Y223*Source!I74,9)</f>
        <v>1369.8</v>
      </c>
      <c r="CY223">
        <f>AD223</f>
        <v>0</v>
      </c>
      <c r="CZ223">
        <f>AH223</f>
        <v>0</v>
      </c>
      <c r="DA223">
        <f>AL223</f>
        <v>1</v>
      </c>
      <c r="DB223">
        <f>ROUND((ROUND(AT223*CZ223,2)*1.2),6)</f>
        <v>0</v>
      </c>
      <c r="DC223">
        <f>ROUND((ROUND(AT223*AG223,2)*1.2),6)</f>
        <v>0</v>
      </c>
      <c r="DD223" t="s">
        <v>3</v>
      </c>
      <c r="DE223" t="s">
        <v>3</v>
      </c>
      <c r="DF223">
        <f t="shared" si="110"/>
        <v>0</v>
      </c>
      <c r="DG223">
        <f t="shared" si="109"/>
        <v>0</v>
      </c>
      <c r="DH223">
        <f t="shared" si="108"/>
        <v>0</v>
      </c>
      <c r="DI223">
        <f t="shared" si="104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ROW(Source!A74)</f>
        <v>74</v>
      </c>
      <c r="B224">
        <v>55944368</v>
      </c>
      <c r="C224">
        <v>55985658</v>
      </c>
      <c r="D224">
        <v>55424288</v>
      </c>
      <c r="E224">
        <v>1081</v>
      </c>
      <c r="F224">
        <v>1</v>
      </c>
      <c r="G224">
        <v>1081</v>
      </c>
      <c r="H224">
        <v>3</v>
      </c>
      <c r="I224" t="s">
        <v>900</v>
      </c>
      <c r="J224" t="s">
        <v>3</v>
      </c>
      <c r="K224" t="s">
        <v>901</v>
      </c>
      <c r="L224">
        <v>1348</v>
      </c>
      <c r="N224">
        <v>1009</v>
      </c>
      <c r="O224" t="s">
        <v>211</v>
      </c>
      <c r="P224" t="s">
        <v>211</v>
      </c>
      <c r="Q224">
        <v>1000</v>
      </c>
      <c r="W224">
        <v>0</v>
      </c>
      <c r="X224">
        <v>1489638031</v>
      </c>
      <c r="Y224">
        <f>(AT224*1)</f>
        <v>0.247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0.247</v>
      </c>
      <c r="AU224" t="s">
        <v>82</v>
      </c>
      <c r="AV224">
        <v>0</v>
      </c>
      <c r="AW224">
        <v>2</v>
      </c>
      <c r="AX224">
        <v>55985662</v>
      </c>
      <c r="AY224">
        <v>1</v>
      </c>
      <c r="AZ224">
        <v>0</v>
      </c>
      <c r="BA224">
        <v>312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ROUND(Y224*Source!I74,9)</f>
        <v>9.2624999999999993</v>
      </c>
      <c r="CY224">
        <f>AA224</f>
        <v>0</v>
      </c>
      <c r="CZ224">
        <f>AE224</f>
        <v>0</v>
      </c>
      <c r="DA224">
        <f>AI224</f>
        <v>1</v>
      </c>
      <c r="DB224">
        <f>ROUND((ROUND(AT224*CZ224,2)*1),6)</f>
        <v>0</v>
      </c>
      <c r="DC224">
        <f>ROUND((ROUND(AT224*AG224,2)*1),6)</f>
        <v>0</v>
      </c>
      <c r="DD224" t="s">
        <v>3</v>
      </c>
      <c r="DE224" t="s">
        <v>3</v>
      </c>
      <c r="DF224">
        <f t="shared" si="110"/>
        <v>0</v>
      </c>
      <c r="DG224">
        <f t="shared" si="109"/>
        <v>0</v>
      </c>
      <c r="DH224">
        <f t="shared" si="108"/>
        <v>0</v>
      </c>
      <c r="DI224">
        <f t="shared" si="104"/>
        <v>0</v>
      </c>
      <c r="DJ224">
        <f>DF224</f>
        <v>0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ROW(Source!A75)</f>
        <v>75</v>
      </c>
      <c r="B225">
        <v>55944370</v>
      </c>
      <c r="C225">
        <v>55985658</v>
      </c>
      <c r="D225">
        <v>55424304</v>
      </c>
      <c r="E225">
        <v>1081</v>
      </c>
      <c r="F225">
        <v>1</v>
      </c>
      <c r="G225">
        <v>1081</v>
      </c>
      <c r="H225">
        <v>1</v>
      </c>
      <c r="I225" t="s">
        <v>759</v>
      </c>
      <c r="J225" t="s">
        <v>3</v>
      </c>
      <c r="K225" t="s">
        <v>760</v>
      </c>
      <c r="L225">
        <v>1191</v>
      </c>
      <c r="N225">
        <v>1013</v>
      </c>
      <c r="O225" t="s">
        <v>761</v>
      </c>
      <c r="P225" t="s">
        <v>761</v>
      </c>
      <c r="Q225">
        <v>1</v>
      </c>
      <c r="W225">
        <v>0</v>
      </c>
      <c r="X225">
        <v>476480486</v>
      </c>
      <c r="Y225">
        <f>(AT225*1.2)</f>
        <v>36.527999999999999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5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30.44</v>
      </c>
      <c r="AU225" t="s">
        <v>83</v>
      </c>
      <c r="AV225">
        <v>1</v>
      </c>
      <c r="AW225">
        <v>2</v>
      </c>
      <c r="AX225">
        <v>55985661</v>
      </c>
      <c r="AY225">
        <v>1</v>
      </c>
      <c r="AZ225">
        <v>0</v>
      </c>
      <c r="BA225">
        <v>313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ROUND(AT225*Source!I75*AH225*AL225,2)</f>
        <v>0</v>
      </c>
      <c r="CV225">
        <f>ROUND(Y225*Source!I75,9)</f>
        <v>1369.8</v>
      </c>
      <c r="CW225">
        <v>0</v>
      </c>
      <c r="CX225">
        <f>ROUND(Y225*Source!I75,9)</f>
        <v>1369.8</v>
      </c>
      <c r="CY225">
        <f>AD225</f>
        <v>0</v>
      </c>
      <c r="CZ225">
        <f>AH225</f>
        <v>0</v>
      </c>
      <c r="DA225">
        <f>AL225</f>
        <v>1</v>
      </c>
      <c r="DB225">
        <f>ROUND((ROUND(AT225*CZ225,2)*1.2),6)</f>
        <v>0</v>
      </c>
      <c r="DC225">
        <f>ROUND((ROUND(AT225*AG225,2)*1.2),6)</f>
        <v>0</v>
      </c>
      <c r="DD225" t="s">
        <v>3</v>
      </c>
      <c r="DE225" t="s">
        <v>3</v>
      </c>
      <c r="DF225">
        <f t="shared" si="110"/>
        <v>0</v>
      </c>
      <c r="DG225">
        <f t="shared" si="109"/>
        <v>0</v>
      </c>
      <c r="DH225">
        <f t="shared" si="108"/>
        <v>0</v>
      </c>
      <c r="DI225">
        <f t="shared" si="104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ROW(Source!A75)</f>
        <v>75</v>
      </c>
      <c r="B226">
        <v>55944370</v>
      </c>
      <c r="C226">
        <v>55985658</v>
      </c>
      <c r="D226">
        <v>55424288</v>
      </c>
      <c r="E226">
        <v>1081</v>
      </c>
      <c r="F226">
        <v>1</v>
      </c>
      <c r="G226">
        <v>1081</v>
      </c>
      <c r="H226">
        <v>3</v>
      </c>
      <c r="I226" t="s">
        <v>900</v>
      </c>
      <c r="J226" t="s">
        <v>3</v>
      </c>
      <c r="K226" t="s">
        <v>901</v>
      </c>
      <c r="L226">
        <v>1348</v>
      </c>
      <c r="N226">
        <v>1009</v>
      </c>
      <c r="O226" t="s">
        <v>211</v>
      </c>
      <c r="P226" t="s">
        <v>211</v>
      </c>
      <c r="Q226">
        <v>1000</v>
      </c>
      <c r="W226">
        <v>0</v>
      </c>
      <c r="X226">
        <v>1489638031</v>
      </c>
      <c r="Y226">
        <f>(AT226*1)</f>
        <v>0.247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9.84</v>
      </c>
      <c r="AJ226">
        <v>1</v>
      </c>
      <c r="AK226">
        <v>1</v>
      </c>
      <c r="AL226">
        <v>1</v>
      </c>
      <c r="AM226">
        <v>5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0.247</v>
      </c>
      <c r="AU226" t="s">
        <v>82</v>
      </c>
      <c r="AV226">
        <v>0</v>
      </c>
      <c r="AW226">
        <v>2</v>
      </c>
      <c r="AX226">
        <v>55985662</v>
      </c>
      <c r="AY226">
        <v>1</v>
      </c>
      <c r="AZ226">
        <v>0</v>
      </c>
      <c r="BA226">
        <v>314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ROUND(Y226*Source!I75,9)</f>
        <v>9.2624999999999993</v>
      </c>
      <c r="CY226">
        <f>AA226</f>
        <v>0</v>
      </c>
      <c r="CZ226">
        <f>AE226</f>
        <v>0</v>
      </c>
      <c r="DA226">
        <f>AI226</f>
        <v>9.84</v>
      </c>
      <c r="DB226">
        <f>ROUND((ROUND(AT226*CZ226,2)*1),6)</f>
        <v>0</v>
      </c>
      <c r="DC226">
        <f>ROUND((ROUND(AT226*AG226,2)*1),6)</f>
        <v>0</v>
      </c>
      <c r="DD226" t="s">
        <v>3</v>
      </c>
      <c r="DE226" t="s">
        <v>3</v>
      </c>
      <c r="DF226">
        <f>ROUND(ROUND(AE226*AI226,2)*CX226,2)</f>
        <v>0</v>
      </c>
      <c r="DG226">
        <f t="shared" si="109"/>
        <v>0</v>
      </c>
      <c r="DH226">
        <f t="shared" si="108"/>
        <v>0</v>
      </c>
      <c r="DI226">
        <f t="shared" si="104"/>
        <v>0</v>
      </c>
      <c r="DJ226">
        <f>DF226</f>
        <v>0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ROW(Source!A76)</f>
        <v>76</v>
      </c>
      <c r="B227">
        <v>55944368</v>
      </c>
      <c r="C227">
        <v>55985663</v>
      </c>
      <c r="D227">
        <v>55424304</v>
      </c>
      <c r="E227">
        <v>1081</v>
      </c>
      <c r="F227">
        <v>1</v>
      </c>
      <c r="G227">
        <v>1081</v>
      </c>
      <c r="H227">
        <v>1</v>
      </c>
      <c r="I227" t="s">
        <v>759</v>
      </c>
      <c r="J227" t="s">
        <v>3</v>
      </c>
      <c r="K227" t="s">
        <v>760</v>
      </c>
      <c r="L227">
        <v>1191</v>
      </c>
      <c r="N227">
        <v>1013</v>
      </c>
      <c r="O227" t="s">
        <v>761</v>
      </c>
      <c r="P227" t="s">
        <v>761</v>
      </c>
      <c r="Q227">
        <v>1</v>
      </c>
      <c r="W227">
        <v>0</v>
      </c>
      <c r="X227">
        <v>476480486</v>
      </c>
      <c r="Y227">
        <f>(AT227*1.2)</f>
        <v>78.144000000000005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65.12</v>
      </c>
      <c r="AU227" t="s">
        <v>83</v>
      </c>
      <c r="AV227">
        <v>1</v>
      </c>
      <c r="AW227">
        <v>2</v>
      </c>
      <c r="AX227">
        <v>55985666</v>
      </c>
      <c r="AY227">
        <v>1</v>
      </c>
      <c r="AZ227">
        <v>0</v>
      </c>
      <c r="BA227">
        <v>315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ROUND(AT227*Source!I76*AH227*AL227,2)</f>
        <v>0</v>
      </c>
      <c r="CV227">
        <f>ROUND(Y227*Source!I76,9)</f>
        <v>7.8144</v>
      </c>
      <c r="CW227">
        <v>0</v>
      </c>
      <c r="CX227">
        <f>ROUND(Y227*Source!I76,9)</f>
        <v>7.8144</v>
      </c>
      <c r="CY227">
        <f>AD227</f>
        <v>0</v>
      </c>
      <c r="CZ227">
        <f>AH227</f>
        <v>0</v>
      </c>
      <c r="DA227">
        <f>AL227</f>
        <v>1</v>
      </c>
      <c r="DB227">
        <f>ROUND((ROUND(AT227*CZ227,2)*1.2),6)</f>
        <v>0</v>
      </c>
      <c r="DC227">
        <f>ROUND((ROUND(AT227*AG227,2)*1.2),6)</f>
        <v>0</v>
      </c>
      <c r="DD227" t="s">
        <v>3</v>
      </c>
      <c r="DE227" t="s">
        <v>3</v>
      </c>
      <c r="DF227">
        <f>ROUND(ROUND(AE227,2)*CX227,2)</f>
        <v>0</v>
      </c>
      <c r="DG227">
        <f t="shared" si="109"/>
        <v>0</v>
      </c>
      <c r="DH227">
        <f t="shared" si="108"/>
        <v>0</v>
      </c>
      <c r="DI227">
        <f t="shared" si="104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ROW(Source!A76)</f>
        <v>76</v>
      </c>
      <c r="B228">
        <v>55944368</v>
      </c>
      <c r="C228">
        <v>55985663</v>
      </c>
      <c r="D228">
        <v>55424288</v>
      </c>
      <c r="E228">
        <v>1081</v>
      </c>
      <c r="F228">
        <v>1</v>
      </c>
      <c r="G228">
        <v>1081</v>
      </c>
      <c r="H228">
        <v>3</v>
      </c>
      <c r="I228" t="s">
        <v>900</v>
      </c>
      <c r="J228" t="s">
        <v>3</v>
      </c>
      <c r="K228" t="s">
        <v>901</v>
      </c>
      <c r="L228">
        <v>1348</v>
      </c>
      <c r="N228">
        <v>1009</v>
      </c>
      <c r="O228" t="s">
        <v>211</v>
      </c>
      <c r="P228" t="s">
        <v>211</v>
      </c>
      <c r="Q228">
        <v>1000</v>
      </c>
      <c r="W228">
        <v>0</v>
      </c>
      <c r="X228">
        <v>1489638031</v>
      </c>
      <c r="Y228">
        <f>(AT228*1)</f>
        <v>0.85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0.85</v>
      </c>
      <c r="AU228" t="s">
        <v>82</v>
      </c>
      <c r="AV228">
        <v>0</v>
      </c>
      <c r="AW228">
        <v>2</v>
      </c>
      <c r="AX228">
        <v>55985667</v>
      </c>
      <c r="AY228">
        <v>1</v>
      </c>
      <c r="AZ228">
        <v>0</v>
      </c>
      <c r="BA228">
        <v>316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ROUND(Y228*Source!I76,9)</f>
        <v>8.5000000000000006E-2</v>
      </c>
      <c r="CY228">
        <f>AA228</f>
        <v>0</v>
      </c>
      <c r="CZ228">
        <f>AE228</f>
        <v>0</v>
      </c>
      <c r="DA228">
        <f>AI228</f>
        <v>1</v>
      </c>
      <c r="DB228">
        <f>ROUND((ROUND(AT228*CZ228,2)*1),6)</f>
        <v>0</v>
      </c>
      <c r="DC228">
        <f>ROUND((ROUND(AT228*AG228,2)*1),6)</f>
        <v>0</v>
      </c>
      <c r="DD228" t="s">
        <v>3</v>
      </c>
      <c r="DE228" t="s">
        <v>3</v>
      </c>
      <c r="DF228">
        <f>ROUND(ROUND(AE228,2)*CX228,2)</f>
        <v>0</v>
      </c>
      <c r="DG228">
        <f t="shared" si="109"/>
        <v>0</v>
      </c>
      <c r="DH228">
        <f t="shared" si="108"/>
        <v>0</v>
      </c>
      <c r="DI228">
        <f t="shared" si="104"/>
        <v>0</v>
      </c>
      <c r="DJ228">
        <f>DF228</f>
        <v>0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ROW(Source!A77)</f>
        <v>77</v>
      </c>
      <c r="B229">
        <v>55944370</v>
      </c>
      <c r="C229">
        <v>55985663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759</v>
      </c>
      <c r="J229" t="s">
        <v>3</v>
      </c>
      <c r="K229" t="s">
        <v>760</v>
      </c>
      <c r="L229">
        <v>1191</v>
      </c>
      <c r="N229">
        <v>1013</v>
      </c>
      <c r="O229" t="s">
        <v>761</v>
      </c>
      <c r="P229" t="s">
        <v>761</v>
      </c>
      <c r="Q229">
        <v>1</v>
      </c>
      <c r="W229">
        <v>0</v>
      </c>
      <c r="X229">
        <v>476480486</v>
      </c>
      <c r="Y229">
        <f>(AT229*1.2)</f>
        <v>78.144000000000005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5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65.12</v>
      </c>
      <c r="AU229" t="s">
        <v>83</v>
      </c>
      <c r="AV229">
        <v>1</v>
      </c>
      <c r="AW229">
        <v>2</v>
      </c>
      <c r="AX229">
        <v>55985666</v>
      </c>
      <c r="AY229">
        <v>1</v>
      </c>
      <c r="AZ229">
        <v>0</v>
      </c>
      <c r="BA229">
        <v>317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ROUND(AT229*Source!I77*AH229*AL229,2)</f>
        <v>0</v>
      </c>
      <c r="CV229">
        <f>ROUND(Y229*Source!I77,9)</f>
        <v>7.8144</v>
      </c>
      <c r="CW229">
        <v>0</v>
      </c>
      <c r="CX229">
        <f>ROUND(Y229*Source!I77,9)</f>
        <v>7.8144</v>
      </c>
      <c r="CY229">
        <f>AD229</f>
        <v>0</v>
      </c>
      <c r="CZ229">
        <f>AH229</f>
        <v>0</v>
      </c>
      <c r="DA229">
        <f>AL229</f>
        <v>1</v>
      </c>
      <c r="DB229">
        <f>ROUND((ROUND(AT229*CZ229,2)*1.2),6)</f>
        <v>0</v>
      </c>
      <c r="DC229">
        <f>ROUND((ROUND(AT229*AG229,2)*1.2),6)</f>
        <v>0</v>
      </c>
      <c r="DD229" t="s">
        <v>3</v>
      </c>
      <c r="DE229" t="s">
        <v>3</v>
      </c>
      <c r="DF229">
        <f>ROUND(ROUND(AE229,2)*CX229,2)</f>
        <v>0</v>
      </c>
      <c r="DG229">
        <f t="shared" si="109"/>
        <v>0</v>
      </c>
      <c r="DH229">
        <f t="shared" si="108"/>
        <v>0</v>
      </c>
      <c r="DI229">
        <f t="shared" si="104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ROW(Source!A77)</f>
        <v>77</v>
      </c>
      <c r="B230">
        <v>55944370</v>
      </c>
      <c r="C230">
        <v>55985663</v>
      </c>
      <c r="D230">
        <v>55424288</v>
      </c>
      <c r="E230">
        <v>1081</v>
      </c>
      <c r="F230">
        <v>1</v>
      </c>
      <c r="G230">
        <v>1081</v>
      </c>
      <c r="H230">
        <v>3</v>
      </c>
      <c r="I230" t="s">
        <v>900</v>
      </c>
      <c r="J230" t="s">
        <v>3</v>
      </c>
      <c r="K230" t="s">
        <v>901</v>
      </c>
      <c r="L230">
        <v>1348</v>
      </c>
      <c r="N230">
        <v>1009</v>
      </c>
      <c r="O230" t="s">
        <v>211</v>
      </c>
      <c r="P230" t="s">
        <v>211</v>
      </c>
      <c r="Q230">
        <v>1000</v>
      </c>
      <c r="W230">
        <v>0</v>
      </c>
      <c r="X230">
        <v>1489638031</v>
      </c>
      <c r="Y230">
        <f>(AT230*1)</f>
        <v>0.85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9.84</v>
      </c>
      <c r="AJ230">
        <v>1</v>
      </c>
      <c r="AK230">
        <v>1</v>
      </c>
      <c r="AL230">
        <v>1</v>
      </c>
      <c r="AM230">
        <v>5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0.85</v>
      </c>
      <c r="AU230" t="s">
        <v>82</v>
      </c>
      <c r="AV230">
        <v>0</v>
      </c>
      <c r="AW230">
        <v>2</v>
      </c>
      <c r="AX230">
        <v>55985667</v>
      </c>
      <c r="AY230">
        <v>1</v>
      </c>
      <c r="AZ230">
        <v>0</v>
      </c>
      <c r="BA230">
        <v>318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ROUND(Y230*Source!I77,9)</f>
        <v>8.5000000000000006E-2</v>
      </c>
      <c r="CY230">
        <f>AA230</f>
        <v>0</v>
      </c>
      <c r="CZ230">
        <f>AE230</f>
        <v>0</v>
      </c>
      <c r="DA230">
        <f>AI230</f>
        <v>9.84</v>
      </c>
      <c r="DB230">
        <f>ROUND((ROUND(AT230*CZ230,2)*1),6)</f>
        <v>0</v>
      </c>
      <c r="DC230">
        <f>ROUND((ROUND(AT230*AG230,2)*1),6)</f>
        <v>0</v>
      </c>
      <c r="DD230" t="s">
        <v>3</v>
      </c>
      <c r="DE230" t="s">
        <v>3</v>
      </c>
      <c r="DF230">
        <f>ROUND(ROUND(AE230*AI230,2)*CX230,2)</f>
        <v>0</v>
      </c>
      <c r="DG230">
        <f t="shared" si="109"/>
        <v>0</v>
      </c>
      <c r="DH230">
        <f t="shared" si="108"/>
        <v>0</v>
      </c>
      <c r="DI230">
        <f t="shared" si="104"/>
        <v>0</v>
      </c>
      <c r="DJ230">
        <f>DF230</f>
        <v>0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ROW(Source!A78)</f>
        <v>78</v>
      </c>
      <c r="B231">
        <v>55944368</v>
      </c>
      <c r="C231">
        <v>57041678</v>
      </c>
      <c r="D231">
        <v>55424304</v>
      </c>
      <c r="E231">
        <v>1081</v>
      </c>
      <c r="F231">
        <v>1</v>
      </c>
      <c r="G231">
        <v>1081</v>
      </c>
      <c r="H231">
        <v>1</v>
      </c>
      <c r="I231" t="s">
        <v>759</v>
      </c>
      <c r="J231" t="s">
        <v>3</v>
      </c>
      <c r="K231" t="s">
        <v>760</v>
      </c>
      <c r="L231">
        <v>1191</v>
      </c>
      <c r="N231">
        <v>1013</v>
      </c>
      <c r="O231" t="s">
        <v>761</v>
      </c>
      <c r="P231" t="s">
        <v>761</v>
      </c>
      <c r="Q231">
        <v>1</v>
      </c>
      <c r="W231">
        <v>0</v>
      </c>
      <c r="X231">
        <v>476480486</v>
      </c>
      <c r="Y231">
        <f>((AT231*1.2)*0.3)</f>
        <v>14.6412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40.67</v>
      </c>
      <c r="AU231" t="s">
        <v>30</v>
      </c>
      <c r="AV231">
        <v>1</v>
      </c>
      <c r="AW231">
        <v>2</v>
      </c>
      <c r="AX231">
        <v>57041679</v>
      </c>
      <c r="AY231">
        <v>1</v>
      </c>
      <c r="AZ231">
        <v>0</v>
      </c>
      <c r="BA231">
        <v>319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U231">
        <f>ROUND(AT231*Source!I78*AH231*AL231,2)</f>
        <v>0</v>
      </c>
      <c r="CV231">
        <f>ROUND(Y231*Source!I78,9)</f>
        <v>2.3425919999999998</v>
      </c>
      <c r="CW231">
        <v>0</v>
      </c>
      <c r="CX231">
        <f>ROUND(Y231*Source!I78,9)</f>
        <v>2.3425919999999998</v>
      </c>
      <c r="CY231">
        <f>AD231</f>
        <v>0</v>
      </c>
      <c r="CZ231">
        <f>AH231</f>
        <v>0</v>
      </c>
      <c r="DA231">
        <f>AL231</f>
        <v>1</v>
      </c>
      <c r="DB231">
        <f>ROUND(((ROUND(AT231*CZ231,2)*1.2)*0.3),6)</f>
        <v>0</v>
      </c>
      <c r="DC231">
        <f>ROUND(((ROUND(AT231*AG231,2)*1.2)*0.3),6)</f>
        <v>0</v>
      </c>
      <c r="DD231" t="s">
        <v>3</v>
      </c>
      <c r="DE231" t="s">
        <v>3</v>
      </c>
      <c r="DF231">
        <f>ROUND(ROUND(AE231,2)*CX231,2)</f>
        <v>0</v>
      </c>
      <c r="DG231">
        <f t="shared" si="109"/>
        <v>0</v>
      </c>
      <c r="DH231">
        <f t="shared" si="108"/>
        <v>0</v>
      </c>
      <c r="DI231">
        <f t="shared" si="104"/>
        <v>0</v>
      </c>
      <c r="DJ231">
        <f>DI231</f>
        <v>0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ROW(Source!A79)</f>
        <v>79</v>
      </c>
      <c r="B232">
        <v>55944370</v>
      </c>
      <c r="C232">
        <v>57041678</v>
      </c>
      <c r="D232">
        <v>55424304</v>
      </c>
      <c r="E232">
        <v>1081</v>
      </c>
      <c r="F232">
        <v>1</v>
      </c>
      <c r="G232">
        <v>1081</v>
      </c>
      <c r="H232">
        <v>1</v>
      </c>
      <c r="I232" t="s">
        <v>759</v>
      </c>
      <c r="J232" t="s">
        <v>3</v>
      </c>
      <c r="K232" t="s">
        <v>760</v>
      </c>
      <c r="L232">
        <v>1191</v>
      </c>
      <c r="N232">
        <v>1013</v>
      </c>
      <c r="O232" t="s">
        <v>761</v>
      </c>
      <c r="P232" t="s">
        <v>761</v>
      </c>
      <c r="Q232">
        <v>1</v>
      </c>
      <c r="W232">
        <v>0</v>
      </c>
      <c r="X232">
        <v>476480486</v>
      </c>
      <c r="Y232">
        <f>((AT232*1.2)*0.3)</f>
        <v>14.6412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5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40.67</v>
      </c>
      <c r="AU232" t="s">
        <v>30</v>
      </c>
      <c r="AV232">
        <v>1</v>
      </c>
      <c r="AW232">
        <v>2</v>
      </c>
      <c r="AX232">
        <v>57041679</v>
      </c>
      <c r="AY232">
        <v>1</v>
      </c>
      <c r="AZ232">
        <v>0</v>
      </c>
      <c r="BA232">
        <v>327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U232">
        <f>ROUND(AT232*Source!I79*AH232*AL232,2)</f>
        <v>0</v>
      </c>
      <c r="CV232">
        <f>ROUND(Y232*Source!I79,9)</f>
        <v>2.3425919999999998</v>
      </c>
      <c r="CW232">
        <v>0</v>
      </c>
      <c r="CX232">
        <f>ROUND(Y232*Source!I79,9)</f>
        <v>2.3425919999999998</v>
      </c>
      <c r="CY232">
        <f>AD232</f>
        <v>0</v>
      </c>
      <c r="CZ232">
        <f>AH232</f>
        <v>0</v>
      </c>
      <c r="DA232">
        <f>AL232</f>
        <v>1</v>
      </c>
      <c r="DB232">
        <f>ROUND(((ROUND(AT232*CZ232,2)*1.2)*0.3),6)</f>
        <v>0</v>
      </c>
      <c r="DC232">
        <f>ROUND(((ROUND(AT232*AG232,2)*1.2)*0.3),6)</f>
        <v>0</v>
      </c>
      <c r="DD232" t="s">
        <v>3</v>
      </c>
      <c r="DE232" t="s">
        <v>3</v>
      </c>
      <c r="DF232">
        <f>ROUND(ROUND(AE232,2)*CX232,2)</f>
        <v>0</v>
      </c>
      <c r="DG232">
        <f t="shared" si="109"/>
        <v>0</v>
      </c>
      <c r="DH232">
        <f t="shared" si="108"/>
        <v>0</v>
      </c>
      <c r="DI232">
        <f t="shared" si="104"/>
        <v>0</v>
      </c>
      <c r="DJ232">
        <f>DI232</f>
        <v>0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ROW(Source!A80)</f>
        <v>80</v>
      </c>
      <c r="B233">
        <v>55944368</v>
      </c>
      <c r="C233">
        <v>55985668</v>
      </c>
      <c r="D233">
        <v>55424304</v>
      </c>
      <c r="E233">
        <v>1081</v>
      </c>
      <c r="F233">
        <v>1</v>
      </c>
      <c r="G233">
        <v>1081</v>
      </c>
      <c r="H233">
        <v>1</v>
      </c>
      <c r="I233" t="s">
        <v>759</v>
      </c>
      <c r="J233" t="s">
        <v>3</v>
      </c>
      <c r="K233" t="s">
        <v>760</v>
      </c>
      <c r="L233">
        <v>1191</v>
      </c>
      <c r="N233">
        <v>1013</v>
      </c>
      <c r="O233" t="s">
        <v>761</v>
      </c>
      <c r="P233" t="s">
        <v>761</v>
      </c>
      <c r="Q233">
        <v>1</v>
      </c>
      <c r="W233">
        <v>0</v>
      </c>
      <c r="X233">
        <v>476480486</v>
      </c>
      <c r="Y233">
        <f>(AT233*1.2)</f>
        <v>15.707999999999998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13.09</v>
      </c>
      <c r="AU233" t="s">
        <v>83</v>
      </c>
      <c r="AV233">
        <v>1</v>
      </c>
      <c r="AW233">
        <v>2</v>
      </c>
      <c r="AX233">
        <v>55985671</v>
      </c>
      <c r="AY233">
        <v>1</v>
      </c>
      <c r="AZ233">
        <v>0</v>
      </c>
      <c r="BA233">
        <v>335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ROUND(AT233*Source!I80*AH233*AL233,2)</f>
        <v>0</v>
      </c>
      <c r="CV233">
        <f>ROUND(Y233*Source!I80,9)</f>
        <v>2.51328</v>
      </c>
      <c r="CW233">
        <v>0</v>
      </c>
      <c r="CX233">
        <f>ROUND(Y233*Source!I80,9)</f>
        <v>2.51328</v>
      </c>
      <c r="CY233">
        <f>AD233</f>
        <v>0</v>
      </c>
      <c r="CZ233">
        <f>AH233</f>
        <v>0</v>
      </c>
      <c r="DA233">
        <f>AL233</f>
        <v>1</v>
      </c>
      <c r="DB233">
        <f>ROUND((ROUND(AT233*CZ233,2)*1.2),6)</f>
        <v>0</v>
      </c>
      <c r="DC233">
        <f>ROUND((ROUND(AT233*AG233,2)*1.2),6)</f>
        <v>0</v>
      </c>
      <c r="DD233" t="s">
        <v>3</v>
      </c>
      <c r="DE233" t="s">
        <v>3</v>
      </c>
      <c r="DF233">
        <f>ROUND(ROUND(AE233,2)*CX233,2)</f>
        <v>0</v>
      </c>
      <c r="DG233">
        <f t="shared" si="109"/>
        <v>0</v>
      </c>
      <c r="DH233">
        <f t="shared" si="108"/>
        <v>0</v>
      </c>
      <c r="DI233">
        <f t="shared" si="104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ROW(Source!A80)</f>
        <v>80</v>
      </c>
      <c r="B234">
        <v>55944368</v>
      </c>
      <c r="C234">
        <v>55985668</v>
      </c>
      <c r="D234">
        <v>55424288</v>
      </c>
      <c r="E234">
        <v>1081</v>
      </c>
      <c r="F234">
        <v>1</v>
      </c>
      <c r="G234">
        <v>1081</v>
      </c>
      <c r="H234">
        <v>3</v>
      </c>
      <c r="I234" t="s">
        <v>900</v>
      </c>
      <c r="J234" t="s">
        <v>3</v>
      </c>
      <c r="K234" t="s">
        <v>901</v>
      </c>
      <c r="L234">
        <v>1348</v>
      </c>
      <c r="N234">
        <v>1009</v>
      </c>
      <c r="O234" t="s">
        <v>211</v>
      </c>
      <c r="P234" t="s">
        <v>211</v>
      </c>
      <c r="Q234">
        <v>1000</v>
      </c>
      <c r="W234">
        <v>0</v>
      </c>
      <c r="X234">
        <v>1489638031</v>
      </c>
      <c r="Y234">
        <f>(AT234*1)</f>
        <v>2.1000000000000001E-2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2.1000000000000001E-2</v>
      </c>
      <c r="AU234" t="s">
        <v>82</v>
      </c>
      <c r="AV234">
        <v>0</v>
      </c>
      <c r="AW234">
        <v>2</v>
      </c>
      <c r="AX234">
        <v>55985672</v>
      </c>
      <c r="AY234">
        <v>1</v>
      </c>
      <c r="AZ234">
        <v>0</v>
      </c>
      <c r="BA234">
        <v>336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ROUND(Y234*Source!I80,9)</f>
        <v>3.3600000000000001E-3</v>
      </c>
      <c r="CY234">
        <f>AA234</f>
        <v>0</v>
      </c>
      <c r="CZ234">
        <f>AE234</f>
        <v>0</v>
      </c>
      <c r="DA234">
        <f>AI234</f>
        <v>1</v>
      </c>
      <c r="DB234">
        <f>ROUND((ROUND(AT234*CZ234,2)*1),6)</f>
        <v>0</v>
      </c>
      <c r="DC234">
        <f>ROUND((ROUND(AT234*AG234,2)*1),6)</f>
        <v>0</v>
      </c>
      <c r="DD234" t="s">
        <v>3</v>
      </c>
      <c r="DE234" t="s">
        <v>3</v>
      </c>
      <c r="DF234">
        <f>ROUND(ROUND(AE234,2)*CX234,2)</f>
        <v>0</v>
      </c>
      <c r="DG234">
        <f t="shared" si="109"/>
        <v>0</v>
      </c>
      <c r="DH234">
        <f t="shared" si="108"/>
        <v>0</v>
      </c>
      <c r="DI234">
        <f t="shared" si="104"/>
        <v>0</v>
      </c>
      <c r="DJ234">
        <f>DF234</f>
        <v>0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ROW(Source!A81)</f>
        <v>81</v>
      </c>
      <c r="B235">
        <v>55944370</v>
      </c>
      <c r="C235">
        <v>55985668</v>
      </c>
      <c r="D235">
        <v>55424304</v>
      </c>
      <c r="E235">
        <v>1081</v>
      </c>
      <c r="F235">
        <v>1</v>
      </c>
      <c r="G235">
        <v>1081</v>
      </c>
      <c r="H235">
        <v>1</v>
      </c>
      <c r="I235" t="s">
        <v>759</v>
      </c>
      <c r="J235" t="s">
        <v>3</v>
      </c>
      <c r="K235" t="s">
        <v>760</v>
      </c>
      <c r="L235">
        <v>1191</v>
      </c>
      <c r="N235">
        <v>1013</v>
      </c>
      <c r="O235" t="s">
        <v>761</v>
      </c>
      <c r="P235" t="s">
        <v>761</v>
      </c>
      <c r="Q235">
        <v>1</v>
      </c>
      <c r="W235">
        <v>0</v>
      </c>
      <c r="X235">
        <v>476480486</v>
      </c>
      <c r="Y235">
        <f>(AT235*1.2)</f>
        <v>15.707999999999998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5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13.09</v>
      </c>
      <c r="AU235" t="s">
        <v>83</v>
      </c>
      <c r="AV235">
        <v>1</v>
      </c>
      <c r="AW235">
        <v>2</v>
      </c>
      <c r="AX235">
        <v>55985671</v>
      </c>
      <c r="AY235">
        <v>1</v>
      </c>
      <c r="AZ235">
        <v>0</v>
      </c>
      <c r="BA235">
        <v>337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U235">
        <f>ROUND(AT235*Source!I81*AH235*AL235,2)</f>
        <v>0</v>
      </c>
      <c r="CV235">
        <f>ROUND(Y235*Source!I81,9)</f>
        <v>2.51328</v>
      </c>
      <c r="CW235">
        <v>0</v>
      </c>
      <c r="CX235">
        <f>ROUND(Y235*Source!I81,9)</f>
        <v>2.51328</v>
      </c>
      <c r="CY235">
        <f>AD235</f>
        <v>0</v>
      </c>
      <c r="CZ235">
        <f>AH235</f>
        <v>0</v>
      </c>
      <c r="DA235">
        <f>AL235</f>
        <v>1</v>
      </c>
      <c r="DB235">
        <f>ROUND((ROUND(AT235*CZ235,2)*1.2),6)</f>
        <v>0</v>
      </c>
      <c r="DC235">
        <f>ROUND((ROUND(AT235*AG235,2)*1.2),6)</f>
        <v>0</v>
      </c>
      <c r="DD235" t="s">
        <v>3</v>
      </c>
      <c r="DE235" t="s">
        <v>3</v>
      </c>
      <c r="DF235">
        <f>ROUND(ROUND(AE235,2)*CX235,2)</f>
        <v>0</v>
      </c>
      <c r="DG235">
        <f t="shared" si="109"/>
        <v>0</v>
      </c>
      <c r="DH235">
        <f t="shared" si="108"/>
        <v>0</v>
      </c>
      <c r="DI235">
        <f t="shared" si="104"/>
        <v>0</v>
      </c>
      <c r="DJ235">
        <f>DI235</f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ROW(Source!A81)</f>
        <v>81</v>
      </c>
      <c r="B236">
        <v>55944370</v>
      </c>
      <c r="C236">
        <v>55985668</v>
      </c>
      <c r="D236">
        <v>55424288</v>
      </c>
      <c r="E236">
        <v>1081</v>
      </c>
      <c r="F236">
        <v>1</v>
      </c>
      <c r="G236">
        <v>1081</v>
      </c>
      <c r="H236">
        <v>3</v>
      </c>
      <c r="I236" t="s">
        <v>900</v>
      </c>
      <c r="J236" t="s">
        <v>3</v>
      </c>
      <c r="K236" t="s">
        <v>901</v>
      </c>
      <c r="L236">
        <v>1348</v>
      </c>
      <c r="N236">
        <v>1009</v>
      </c>
      <c r="O236" t="s">
        <v>211</v>
      </c>
      <c r="P236" t="s">
        <v>211</v>
      </c>
      <c r="Q236">
        <v>1000</v>
      </c>
      <c r="W236">
        <v>0</v>
      </c>
      <c r="X236">
        <v>1489638031</v>
      </c>
      <c r="Y236">
        <f>(AT236*1)</f>
        <v>2.1000000000000001E-2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9.84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2.1000000000000001E-2</v>
      </c>
      <c r="AU236" t="s">
        <v>82</v>
      </c>
      <c r="AV236">
        <v>0</v>
      </c>
      <c r="AW236">
        <v>2</v>
      </c>
      <c r="AX236">
        <v>55985672</v>
      </c>
      <c r="AY236">
        <v>1</v>
      </c>
      <c r="AZ236">
        <v>0</v>
      </c>
      <c r="BA236">
        <v>338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ROUND(Y236*Source!I81,9)</f>
        <v>3.3600000000000001E-3</v>
      </c>
      <c r="CY236">
        <f>AA236</f>
        <v>0</v>
      </c>
      <c r="CZ236">
        <f>AE236</f>
        <v>0</v>
      </c>
      <c r="DA236">
        <f>AI236</f>
        <v>9.84</v>
      </c>
      <c r="DB236">
        <f>ROUND((ROUND(AT236*CZ236,2)*1),6)</f>
        <v>0</v>
      </c>
      <c r="DC236">
        <f>ROUND((ROUND(AT236*AG236,2)*1),6)</f>
        <v>0</v>
      </c>
      <c r="DD236" t="s">
        <v>3</v>
      </c>
      <c r="DE236" t="s">
        <v>3</v>
      </c>
      <c r="DF236">
        <f>ROUND(ROUND(AE236*AI236,2)*CX236,2)</f>
        <v>0</v>
      </c>
      <c r="DG236">
        <f t="shared" si="109"/>
        <v>0</v>
      </c>
      <c r="DH236">
        <f t="shared" si="108"/>
        <v>0</v>
      </c>
      <c r="DI236">
        <f t="shared" si="104"/>
        <v>0</v>
      </c>
      <c r="DJ236">
        <f>DF236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ROW(Source!A82)</f>
        <v>82</v>
      </c>
      <c r="B237">
        <v>55944368</v>
      </c>
      <c r="C237">
        <v>55985673</v>
      </c>
      <c r="D237">
        <v>55424304</v>
      </c>
      <c r="E237">
        <v>1081</v>
      </c>
      <c r="F237">
        <v>1</v>
      </c>
      <c r="G237">
        <v>1081</v>
      </c>
      <c r="H237">
        <v>1</v>
      </c>
      <c r="I237" t="s">
        <v>759</v>
      </c>
      <c r="J237" t="s">
        <v>3</v>
      </c>
      <c r="K237" t="s">
        <v>760</v>
      </c>
      <c r="L237">
        <v>1191</v>
      </c>
      <c r="N237">
        <v>1013</v>
      </c>
      <c r="O237" t="s">
        <v>761</v>
      </c>
      <c r="P237" t="s">
        <v>761</v>
      </c>
      <c r="Q237">
        <v>1</v>
      </c>
      <c r="W237">
        <v>0</v>
      </c>
      <c r="X237">
        <v>476480486</v>
      </c>
      <c r="Y237">
        <f>((AT237*1.2)*0.3)</f>
        <v>0.74159999999999993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2.06</v>
      </c>
      <c r="AU237" t="s">
        <v>30</v>
      </c>
      <c r="AV237">
        <v>1</v>
      </c>
      <c r="AW237">
        <v>2</v>
      </c>
      <c r="AX237">
        <v>55985681</v>
      </c>
      <c r="AY237">
        <v>1</v>
      </c>
      <c r="AZ237">
        <v>0</v>
      </c>
      <c r="BA237">
        <v>339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U237">
        <f>ROUND(AT237*Source!I82*AH237*AL237,2)</f>
        <v>0</v>
      </c>
      <c r="CV237">
        <f>ROUND(Y237*Source!I82,9)</f>
        <v>0.74160000000000004</v>
      </c>
      <c r="CW237">
        <v>0</v>
      </c>
      <c r="CX237">
        <f>ROUND(Y237*Source!I82,9)</f>
        <v>0.74160000000000004</v>
      </c>
      <c r="CY237">
        <f>AD237</f>
        <v>0</v>
      </c>
      <c r="CZ237">
        <f>AH237</f>
        <v>0</v>
      </c>
      <c r="DA237">
        <f>AL237</f>
        <v>1</v>
      </c>
      <c r="DB237">
        <f>ROUND(((ROUND(AT237*CZ237,2)*1.2)*0.3),6)</f>
        <v>0</v>
      </c>
      <c r="DC237">
        <f>ROUND(((ROUND(AT237*AG237,2)*1.2)*0.3),6)</f>
        <v>0</v>
      </c>
      <c r="DD237" t="s">
        <v>3</v>
      </c>
      <c r="DE237" t="s">
        <v>3</v>
      </c>
      <c r="DF237">
        <f t="shared" ref="DF237:DF248" si="111">ROUND(ROUND(AE237,2)*CX237,2)</f>
        <v>0</v>
      </c>
      <c r="DG237">
        <f t="shared" si="109"/>
        <v>0</v>
      </c>
      <c r="DH237">
        <f t="shared" si="108"/>
        <v>0</v>
      </c>
      <c r="DI237">
        <f t="shared" si="104"/>
        <v>0</v>
      </c>
      <c r="DJ237">
        <f>DI237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ROW(Source!A82)</f>
        <v>82</v>
      </c>
      <c r="B238">
        <v>55944368</v>
      </c>
      <c r="C238">
        <v>55985673</v>
      </c>
      <c r="D238">
        <v>55489803</v>
      </c>
      <c r="E238">
        <v>1</v>
      </c>
      <c r="F238">
        <v>1</v>
      </c>
      <c r="G238">
        <v>1081</v>
      </c>
      <c r="H238">
        <v>2</v>
      </c>
      <c r="I238" t="s">
        <v>880</v>
      </c>
      <c r="J238" t="s">
        <v>881</v>
      </c>
      <c r="K238" t="s">
        <v>882</v>
      </c>
      <c r="L238">
        <v>1368</v>
      </c>
      <c r="N238">
        <v>1011</v>
      </c>
      <c r="O238" t="s">
        <v>765</v>
      </c>
      <c r="P238" t="s">
        <v>765</v>
      </c>
      <c r="Q238">
        <v>1</v>
      </c>
      <c r="W238">
        <v>0</v>
      </c>
      <c r="X238">
        <v>1752775000</v>
      </c>
      <c r="Y238">
        <f>((AT238*1.2)*0.3)</f>
        <v>0.09</v>
      </c>
      <c r="AA238">
        <v>0</v>
      </c>
      <c r="AB238">
        <v>43.4</v>
      </c>
      <c r="AC238">
        <v>13.21</v>
      </c>
      <c r="AD238">
        <v>0</v>
      </c>
      <c r="AE238">
        <v>0</v>
      </c>
      <c r="AF238">
        <v>41.45</v>
      </c>
      <c r="AG238">
        <v>12.62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0.25</v>
      </c>
      <c r="AU238" t="s">
        <v>30</v>
      </c>
      <c r="AV238">
        <v>0</v>
      </c>
      <c r="AW238">
        <v>2</v>
      </c>
      <c r="AX238">
        <v>55985682</v>
      </c>
      <c r="AY238">
        <v>1</v>
      </c>
      <c r="AZ238">
        <v>0</v>
      </c>
      <c r="BA238">
        <v>340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ROUND(Y238*Source!I82*DO238,9)</f>
        <v>1.1357999999999999</v>
      </c>
      <c r="CX238">
        <f>ROUND(Y238*Source!I82,9)</f>
        <v>0.09</v>
      </c>
      <c r="CY238">
        <f>AB238</f>
        <v>43.4</v>
      </c>
      <c r="CZ238">
        <f>AF238</f>
        <v>41.45</v>
      </c>
      <c r="DA238">
        <f>AJ238</f>
        <v>1</v>
      </c>
      <c r="DB238">
        <f>ROUND(((ROUND(AT238*CZ238,2)*1.2)*0.3),6)</f>
        <v>3.7296</v>
      </c>
      <c r="DC238">
        <f>ROUND(((ROUND(AT238*AG238,2)*1.2)*0.3),6)</f>
        <v>1.1375999999999999</v>
      </c>
      <c r="DD238" t="s">
        <v>3</v>
      </c>
      <c r="DE238" t="s">
        <v>3</v>
      </c>
      <c r="DF238">
        <f t="shared" si="111"/>
        <v>0</v>
      </c>
      <c r="DG238">
        <f t="shared" si="109"/>
        <v>3.73</v>
      </c>
      <c r="DH238">
        <f t="shared" si="108"/>
        <v>1.1399999999999999</v>
      </c>
      <c r="DI238">
        <f t="shared" si="104"/>
        <v>0</v>
      </c>
      <c r="DJ238">
        <f>DG238</f>
        <v>3.73</v>
      </c>
      <c r="DK238">
        <v>0</v>
      </c>
      <c r="DL238" t="s">
        <v>769</v>
      </c>
      <c r="DM238">
        <v>0</v>
      </c>
      <c r="DN238" t="s">
        <v>761</v>
      </c>
      <c r="DO238">
        <v>12.62</v>
      </c>
    </row>
    <row r="239" spans="1:119" x14ac:dyDescent="0.25">
      <c r="A239">
        <f>ROW(Source!A82)</f>
        <v>82</v>
      </c>
      <c r="B239">
        <v>55944368</v>
      </c>
      <c r="C239">
        <v>55985673</v>
      </c>
      <c r="D239">
        <v>55489910</v>
      </c>
      <c r="E239">
        <v>1</v>
      </c>
      <c r="F239">
        <v>1</v>
      </c>
      <c r="G239">
        <v>1081</v>
      </c>
      <c r="H239">
        <v>2</v>
      </c>
      <c r="I239" t="s">
        <v>762</v>
      </c>
      <c r="J239" t="s">
        <v>763</v>
      </c>
      <c r="K239" t="s">
        <v>764</v>
      </c>
      <c r="L239">
        <v>1368</v>
      </c>
      <c r="N239">
        <v>1011</v>
      </c>
      <c r="O239" t="s">
        <v>765</v>
      </c>
      <c r="P239" t="s">
        <v>765</v>
      </c>
      <c r="Q239">
        <v>1</v>
      </c>
      <c r="W239">
        <v>0</v>
      </c>
      <c r="X239">
        <v>1498588441</v>
      </c>
      <c r="Y239">
        <f>((AT239*1.2)*0.3)</f>
        <v>0.25919999999999999</v>
      </c>
      <c r="AA239">
        <v>0</v>
      </c>
      <c r="AB239">
        <v>7.44</v>
      </c>
      <c r="AC239">
        <v>0</v>
      </c>
      <c r="AD239">
        <v>0</v>
      </c>
      <c r="AE239">
        <v>0</v>
      </c>
      <c r="AF239">
        <v>7.11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0.72</v>
      </c>
      <c r="AU239" t="s">
        <v>30</v>
      </c>
      <c r="AV239">
        <v>0</v>
      </c>
      <c r="AW239">
        <v>2</v>
      </c>
      <c r="AX239">
        <v>55985683</v>
      </c>
      <c r="AY239">
        <v>1</v>
      </c>
      <c r="AZ239">
        <v>0</v>
      </c>
      <c r="BA239">
        <v>341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ROUND(Y239*Source!I82*DO239,9)</f>
        <v>0</v>
      </c>
      <c r="CX239">
        <f>ROUND(Y239*Source!I82,9)</f>
        <v>0.25919999999999999</v>
      </c>
      <c r="CY239">
        <f>AB239</f>
        <v>7.44</v>
      </c>
      <c r="CZ239">
        <f>AF239</f>
        <v>7.11</v>
      </c>
      <c r="DA239">
        <f>AJ239</f>
        <v>1</v>
      </c>
      <c r="DB239">
        <f>ROUND(((ROUND(AT239*CZ239,2)*1.2)*0.3),6)</f>
        <v>1.8431999999999999</v>
      </c>
      <c r="DC239">
        <f>ROUND(((ROUND(AT239*AG239,2)*1.2)*0.3),6)</f>
        <v>0</v>
      </c>
      <c r="DD239" t="s">
        <v>3</v>
      </c>
      <c r="DE239" t="s">
        <v>3</v>
      </c>
      <c r="DF239">
        <f t="shared" si="111"/>
        <v>0</v>
      </c>
      <c r="DG239">
        <f t="shared" si="109"/>
        <v>1.84</v>
      </c>
      <c r="DH239">
        <f t="shared" si="108"/>
        <v>0</v>
      </c>
      <c r="DI239">
        <f t="shared" si="104"/>
        <v>0</v>
      </c>
      <c r="DJ239">
        <f>DG239</f>
        <v>1.84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ROW(Source!A82)</f>
        <v>82</v>
      </c>
      <c r="B240">
        <v>55944368</v>
      </c>
      <c r="C240">
        <v>55985673</v>
      </c>
      <c r="D240">
        <v>55490209</v>
      </c>
      <c r="E240">
        <v>1</v>
      </c>
      <c r="F240">
        <v>1</v>
      </c>
      <c r="G240">
        <v>1081</v>
      </c>
      <c r="H240">
        <v>2</v>
      </c>
      <c r="I240" t="s">
        <v>766</v>
      </c>
      <c r="J240" t="s">
        <v>767</v>
      </c>
      <c r="K240" t="s">
        <v>768</v>
      </c>
      <c r="L240">
        <v>1368</v>
      </c>
      <c r="N240">
        <v>1011</v>
      </c>
      <c r="O240" t="s">
        <v>765</v>
      </c>
      <c r="P240" t="s">
        <v>765</v>
      </c>
      <c r="Q240">
        <v>1</v>
      </c>
      <c r="W240">
        <v>0</v>
      </c>
      <c r="X240">
        <v>874612079</v>
      </c>
      <c r="Y240">
        <f>((AT240*1.2)*0.3)</f>
        <v>3.9600000000000003E-2</v>
      </c>
      <c r="AA240">
        <v>0</v>
      </c>
      <c r="AB240">
        <v>87.01</v>
      </c>
      <c r="AC240">
        <v>13.21</v>
      </c>
      <c r="AD240">
        <v>0</v>
      </c>
      <c r="AE240">
        <v>0</v>
      </c>
      <c r="AF240">
        <v>83.1</v>
      </c>
      <c r="AG240">
        <v>12.62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0.11</v>
      </c>
      <c r="AU240" t="s">
        <v>30</v>
      </c>
      <c r="AV240">
        <v>0</v>
      </c>
      <c r="AW240">
        <v>2</v>
      </c>
      <c r="AX240">
        <v>55985684</v>
      </c>
      <c r="AY240">
        <v>1</v>
      </c>
      <c r="AZ240">
        <v>0</v>
      </c>
      <c r="BA240">
        <v>342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ROUND(Y240*Source!I82*DO240,9)</f>
        <v>0.49975199999999997</v>
      </c>
      <c r="CX240">
        <f>ROUND(Y240*Source!I82,9)</f>
        <v>3.9600000000000003E-2</v>
      </c>
      <c r="CY240">
        <f>AB240</f>
        <v>87.01</v>
      </c>
      <c r="CZ240">
        <f>AF240</f>
        <v>83.1</v>
      </c>
      <c r="DA240">
        <f>AJ240</f>
        <v>1</v>
      </c>
      <c r="DB240">
        <f>ROUND(((ROUND(AT240*CZ240,2)*1.2)*0.3),6)</f>
        <v>3.2904</v>
      </c>
      <c r="DC240">
        <f>ROUND(((ROUND(AT240*AG240,2)*1.2)*0.3),6)</f>
        <v>0.50039999999999996</v>
      </c>
      <c r="DD240" t="s">
        <v>3</v>
      </c>
      <c r="DE240" t="s">
        <v>3</v>
      </c>
      <c r="DF240">
        <f t="shared" si="111"/>
        <v>0</v>
      </c>
      <c r="DG240">
        <f t="shared" si="109"/>
        <v>3.29</v>
      </c>
      <c r="DH240">
        <f t="shared" si="108"/>
        <v>0.5</v>
      </c>
      <c r="DI240">
        <f t="shared" si="104"/>
        <v>0</v>
      </c>
      <c r="DJ240">
        <f>DG240</f>
        <v>3.29</v>
      </c>
      <c r="DK240">
        <v>0</v>
      </c>
      <c r="DL240" t="s">
        <v>769</v>
      </c>
      <c r="DM240">
        <v>0</v>
      </c>
      <c r="DN240" t="s">
        <v>761</v>
      </c>
      <c r="DO240">
        <v>12.62</v>
      </c>
    </row>
    <row r="241" spans="1:119" x14ac:dyDescent="0.25">
      <c r="A241">
        <f>ROW(Source!A82)</f>
        <v>82</v>
      </c>
      <c r="B241">
        <v>55944368</v>
      </c>
      <c r="C241">
        <v>55985673</v>
      </c>
      <c r="D241">
        <v>55490260</v>
      </c>
      <c r="E241">
        <v>1</v>
      </c>
      <c r="F241">
        <v>1</v>
      </c>
      <c r="G241">
        <v>1081</v>
      </c>
      <c r="H241">
        <v>2</v>
      </c>
      <c r="I241" t="s">
        <v>883</v>
      </c>
      <c r="J241" t="s">
        <v>884</v>
      </c>
      <c r="K241" t="s">
        <v>885</v>
      </c>
      <c r="L241">
        <v>1368</v>
      </c>
      <c r="N241">
        <v>1011</v>
      </c>
      <c r="O241" t="s">
        <v>765</v>
      </c>
      <c r="P241" t="s">
        <v>765</v>
      </c>
      <c r="Q241">
        <v>1</v>
      </c>
      <c r="W241">
        <v>0</v>
      </c>
      <c r="X241">
        <v>803042515</v>
      </c>
      <c r="Y241">
        <f>((AT241*1.2)*0.3)</f>
        <v>0.09</v>
      </c>
      <c r="AA241">
        <v>0</v>
      </c>
      <c r="AB241">
        <v>1.2</v>
      </c>
      <c r="AC241">
        <v>0</v>
      </c>
      <c r="AD241">
        <v>0</v>
      </c>
      <c r="AE241">
        <v>0</v>
      </c>
      <c r="AF241">
        <v>1.1499999999999999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0.25</v>
      </c>
      <c r="AU241" t="s">
        <v>30</v>
      </c>
      <c r="AV241">
        <v>0</v>
      </c>
      <c r="AW241">
        <v>2</v>
      </c>
      <c r="AX241">
        <v>55985685</v>
      </c>
      <c r="AY241">
        <v>1</v>
      </c>
      <c r="AZ241">
        <v>0</v>
      </c>
      <c r="BA241">
        <v>343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ROUND(Y241*Source!I82*DO241,9)</f>
        <v>0</v>
      </c>
      <c r="CX241">
        <f>ROUND(Y241*Source!I82,9)</f>
        <v>0.09</v>
      </c>
      <c r="CY241">
        <f>AB241</f>
        <v>1.2</v>
      </c>
      <c r="CZ241">
        <f>AF241</f>
        <v>1.1499999999999999</v>
      </c>
      <c r="DA241">
        <f>AJ241</f>
        <v>1</v>
      </c>
      <c r="DB241">
        <f>ROUND(((ROUND(AT241*CZ241,2)*1.2)*0.3),6)</f>
        <v>0.10440000000000001</v>
      </c>
      <c r="DC241">
        <f>ROUND(((ROUND(AT241*AG241,2)*1.2)*0.3),6)</f>
        <v>0</v>
      </c>
      <c r="DD241" t="s">
        <v>3</v>
      </c>
      <c r="DE241" t="s">
        <v>3</v>
      </c>
      <c r="DF241">
        <f t="shared" si="111"/>
        <v>0</v>
      </c>
      <c r="DG241">
        <f t="shared" si="109"/>
        <v>0.1</v>
      </c>
      <c r="DH241">
        <f t="shared" si="108"/>
        <v>0</v>
      </c>
      <c r="DI241">
        <f t="shared" si="104"/>
        <v>0</v>
      </c>
      <c r="DJ241">
        <f>DG241</f>
        <v>0.1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ROW(Source!A82)</f>
        <v>82</v>
      </c>
      <c r="B242">
        <v>55944368</v>
      </c>
      <c r="C242">
        <v>55985673</v>
      </c>
      <c r="D242">
        <v>55460310</v>
      </c>
      <c r="E242">
        <v>1</v>
      </c>
      <c r="F242">
        <v>1</v>
      </c>
      <c r="G242">
        <v>1081</v>
      </c>
      <c r="H242">
        <v>3</v>
      </c>
      <c r="I242" t="s">
        <v>795</v>
      </c>
      <c r="J242" t="s">
        <v>796</v>
      </c>
      <c r="K242" t="s">
        <v>797</v>
      </c>
      <c r="L242">
        <v>1346</v>
      </c>
      <c r="N242">
        <v>1009</v>
      </c>
      <c r="O242" t="s">
        <v>794</v>
      </c>
      <c r="P242" t="s">
        <v>794</v>
      </c>
      <c r="Q242">
        <v>1</v>
      </c>
      <c r="W242">
        <v>0</v>
      </c>
      <c r="X242">
        <v>-1097873860</v>
      </c>
      <c r="Y242">
        <f>((AT242*1)*0)</f>
        <v>0</v>
      </c>
      <c r="AA242">
        <v>29.89</v>
      </c>
      <c r="AB242">
        <v>0</v>
      </c>
      <c r="AC242">
        <v>0</v>
      </c>
      <c r="AD242">
        <v>0</v>
      </c>
      <c r="AE242">
        <v>29.89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0.02</v>
      </c>
      <c r="AU242" t="s">
        <v>29</v>
      </c>
      <c r="AV242">
        <v>0</v>
      </c>
      <c r="AW242">
        <v>2</v>
      </c>
      <c r="AX242">
        <v>55985686</v>
      </c>
      <c r="AY242">
        <v>1</v>
      </c>
      <c r="AZ242">
        <v>0</v>
      </c>
      <c r="BA242">
        <v>344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ROUND(Y242*Source!I82,9)</f>
        <v>0</v>
      </c>
      <c r="CY242">
        <f>AA242</f>
        <v>29.89</v>
      </c>
      <c r="CZ242">
        <f>AE242</f>
        <v>29.89</v>
      </c>
      <c r="DA242">
        <f>AI242</f>
        <v>1</v>
      </c>
      <c r="DB242">
        <f>ROUND(((ROUND(AT242*CZ242,2)*1)*0),6)</f>
        <v>0</v>
      </c>
      <c r="DC242">
        <f>ROUND(((ROUND(AT242*AG242,2)*1)*0),6)</f>
        <v>0</v>
      </c>
      <c r="DD242" t="s">
        <v>3</v>
      </c>
      <c r="DE242" t="s">
        <v>3</v>
      </c>
      <c r="DF242">
        <f t="shared" si="111"/>
        <v>0</v>
      </c>
      <c r="DG242">
        <f t="shared" si="109"/>
        <v>0</v>
      </c>
      <c r="DH242">
        <f t="shared" si="108"/>
        <v>0</v>
      </c>
      <c r="DI242">
        <f t="shared" si="104"/>
        <v>0</v>
      </c>
      <c r="DJ242">
        <f>DF242</f>
        <v>0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ROW(Source!A82)</f>
        <v>82</v>
      </c>
      <c r="B243">
        <v>55944368</v>
      </c>
      <c r="C243">
        <v>55985673</v>
      </c>
      <c r="D243">
        <v>55460380</v>
      </c>
      <c r="E243">
        <v>1</v>
      </c>
      <c r="F243">
        <v>1</v>
      </c>
      <c r="G243">
        <v>1081</v>
      </c>
      <c r="H243">
        <v>3</v>
      </c>
      <c r="I243" t="s">
        <v>798</v>
      </c>
      <c r="J243" t="s">
        <v>799</v>
      </c>
      <c r="K243" t="s">
        <v>800</v>
      </c>
      <c r="L243">
        <v>1348</v>
      </c>
      <c r="N243">
        <v>1009</v>
      </c>
      <c r="O243" t="s">
        <v>211</v>
      </c>
      <c r="P243" t="s">
        <v>211</v>
      </c>
      <c r="Q243">
        <v>1000</v>
      </c>
      <c r="W243">
        <v>0</v>
      </c>
      <c r="X243">
        <v>277309194</v>
      </c>
      <c r="Y243">
        <f>((AT243*1)*0)</f>
        <v>0</v>
      </c>
      <c r="AA243">
        <v>8590.86</v>
      </c>
      <c r="AB243">
        <v>0</v>
      </c>
      <c r="AC243">
        <v>0</v>
      </c>
      <c r="AD243">
        <v>0</v>
      </c>
      <c r="AE243">
        <v>8590.86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1.4999999999999999E-4</v>
      </c>
      <c r="AU243" t="s">
        <v>29</v>
      </c>
      <c r="AV243">
        <v>0</v>
      </c>
      <c r="AW243">
        <v>2</v>
      </c>
      <c r="AX243">
        <v>55985687</v>
      </c>
      <c r="AY243">
        <v>1</v>
      </c>
      <c r="AZ243">
        <v>0</v>
      </c>
      <c r="BA243">
        <v>345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ROUND(Y243*Source!I82,9)</f>
        <v>0</v>
      </c>
      <c r="CY243">
        <f>AA243</f>
        <v>8590.86</v>
      </c>
      <c r="CZ243">
        <f>AE243</f>
        <v>8590.86</v>
      </c>
      <c r="DA243">
        <f>AI243</f>
        <v>1</v>
      </c>
      <c r="DB243">
        <f>ROUND(((ROUND(AT243*CZ243,2)*1)*0),6)</f>
        <v>0</v>
      </c>
      <c r="DC243">
        <f>ROUND(((ROUND(AT243*AG243,2)*1)*0),6)</f>
        <v>0</v>
      </c>
      <c r="DD243" t="s">
        <v>3</v>
      </c>
      <c r="DE243" t="s">
        <v>3</v>
      </c>
      <c r="DF243">
        <f t="shared" si="111"/>
        <v>0</v>
      </c>
      <c r="DG243">
        <f t="shared" si="109"/>
        <v>0</v>
      </c>
      <c r="DH243">
        <f t="shared" si="108"/>
        <v>0</v>
      </c>
      <c r="DI243">
        <f t="shared" si="104"/>
        <v>0</v>
      </c>
      <c r="DJ243">
        <f>DF243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ROW(Source!A83)</f>
        <v>83</v>
      </c>
      <c r="B244">
        <v>55944370</v>
      </c>
      <c r="C244">
        <v>55985673</v>
      </c>
      <c r="D244">
        <v>55424304</v>
      </c>
      <c r="E244">
        <v>1081</v>
      </c>
      <c r="F244">
        <v>1</v>
      </c>
      <c r="G244">
        <v>1081</v>
      </c>
      <c r="H244">
        <v>1</v>
      </c>
      <c r="I244" t="s">
        <v>759</v>
      </c>
      <c r="J244" t="s">
        <v>3</v>
      </c>
      <c r="K244" t="s">
        <v>760</v>
      </c>
      <c r="L244">
        <v>1191</v>
      </c>
      <c r="N244">
        <v>1013</v>
      </c>
      <c r="O244" t="s">
        <v>761</v>
      </c>
      <c r="P244" t="s">
        <v>761</v>
      </c>
      <c r="Q244">
        <v>1</v>
      </c>
      <c r="W244">
        <v>0</v>
      </c>
      <c r="X244">
        <v>476480486</v>
      </c>
      <c r="Y244">
        <f>((AT244*1.2)*0.3)</f>
        <v>0.74159999999999993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5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2.06</v>
      </c>
      <c r="AU244" t="s">
        <v>30</v>
      </c>
      <c r="AV244">
        <v>1</v>
      </c>
      <c r="AW244">
        <v>2</v>
      </c>
      <c r="AX244">
        <v>55985681</v>
      </c>
      <c r="AY244">
        <v>1</v>
      </c>
      <c r="AZ244">
        <v>0</v>
      </c>
      <c r="BA244">
        <v>348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U244">
        <f>ROUND(AT244*Source!I83*AH244*AL244,2)</f>
        <v>0</v>
      </c>
      <c r="CV244">
        <f>ROUND(Y244*Source!I83,9)</f>
        <v>0.74160000000000004</v>
      </c>
      <c r="CW244">
        <v>0</v>
      </c>
      <c r="CX244">
        <f>ROUND(Y244*Source!I83,9)</f>
        <v>0.74160000000000004</v>
      </c>
      <c r="CY244">
        <f>AD244</f>
        <v>0</v>
      </c>
      <c r="CZ244">
        <f>AH244</f>
        <v>0</v>
      </c>
      <c r="DA244">
        <f>AL244</f>
        <v>1</v>
      </c>
      <c r="DB244">
        <f>ROUND(((ROUND(AT244*CZ244,2)*1.2)*0.3),6)</f>
        <v>0</v>
      </c>
      <c r="DC244">
        <f>ROUND(((ROUND(AT244*AG244,2)*1.2)*0.3),6)</f>
        <v>0</v>
      </c>
      <c r="DD244" t="s">
        <v>3</v>
      </c>
      <c r="DE244" t="s">
        <v>3</v>
      </c>
      <c r="DF244">
        <f t="shared" si="111"/>
        <v>0</v>
      </c>
      <c r="DG244">
        <f t="shared" si="109"/>
        <v>0</v>
      </c>
      <c r="DH244">
        <f t="shared" si="108"/>
        <v>0</v>
      </c>
      <c r="DI244">
        <f t="shared" si="104"/>
        <v>0</v>
      </c>
      <c r="DJ244">
        <f>DI244</f>
        <v>0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ROW(Source!A83)</f>
        <v>83</v>
      </c>
      <c r="B245">
        <v>55944370</v>
      </c>
      <c r="C245">
        <v>55985673</v>
      </c>
      <c r="D245">
        <v>55489803</v>
      </c>
      <c r="E245">
        <v>1</v>
      </c>
      <c r="F245">
        <v>1</v>
      </c>
      <c r="G245">
        <v>1081</v>
      </c>
      <c r="H245">
        <v>2</v>
      </c>
      <c r="I245" t="s">
        <v>880</v>
      </c>
      <c r="J245" t="s">
        <v>881</v>
      </c>
      <c r="K245" t="s">
        <v>882</v>
      </c>
      <c r="L245">
        <v>1368</v>
      </c>
      <c r="N245">
        <v>1011</v>
      </c>
      <c r="O245" t="s">
        <v>765</v>
      </c>
      <c r="P245" t="s">
        <v>765</v>
      </c>
      <c r="Q245">
        <v>1</v>
      </c>
      <c r="W245">
        <v>0</v>
      </c>
      <c r="X245">
        <v>1752775000</v>
      </c>
      <c r="Y245">
        <f>((AT245*1.2)*0.3)</f>
        <v>0.09</v>
      </c>
      <c r="AA245">
        <v>0</v>
      </c>
      <c r="AB245">
        <v>1107.0899999999999</v>
      </c>
      <c r="AC245">
        <v>744.56</v>
      </c>
      <c r="AD245">
        <v>0</v>
      </c>
      <c r="AE245">
        <v>0</v>
      </c>
      <c r="AF245">
        <v>41.45</v>
      </c>
      <c r="AG245">
        <v>12.62</v>
      </c>
      <c r="AH245">
        <v>0</v>
      </c>
      <c r="AI245">
        <v>1</v>
      </c>
      <c r="AJ245">
        <v>25.51</v>
      </c>
      <c r="AK245">
        <v>56.35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0.25</v>
      </c>
      <c r="AU245" t="s">
        <v>30</v>
      </c>
      <c r="AV245">
        <v>0</v>
      </c>
      <c r="AW245">
        <v>2</v>
      </c>
      <c r="AX245">
        <v>55985682</v>
      </c>
      <c r="AY245">
        <v>1</v>
      </c>
      <c r="AZ245">
        <v>0</v>
      </c>
      <c r="BA245">
        <v>349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f>ROUND(Y245*Source!I83*DO245,9)</f>
        <v>1.1357999999999999</v>
      </c>
      <c r="CX245">
        <f>ROUND(Y245*Source!I83,9)</f>
        <v>0.09</v>
      </c>
      <c r="CY245">
        <f>AB245</f>
        <v>1107.0899999999999</v>
      </c>
      <c r="CZ245">
        <f>AF245</f>
        <v>41.45</v>
      </c>
      <c r="DA245">
        <f>AJ245</f>
        <v>25.51</v>
      </c>
      <c r="DB245">
        <f>ROUND(((ROUND(AT245*CZ245,2)*1.2)*0.3),6)</f>
        <v>3.7296</v>
      </c>
      <c r="DC245">
        <f>ROUND(((ROUND(AT245*AG245,2)*1.2)*0.3),6)</f>
        <v>1.1375999999999999</v>
      </c>
      <c r="DD245" t="s">
        <v>3</v>
      </c>
      <c r="DE245" t="s">
        <v>3</v>
      </c>
      <c r="DF245">
        <f t="shared" si="111"/>
        <v>0</v>
      </c>
      <c r="DG245">
        <f>ROUND(ROUND(AF245*AJ245,2)*CX245,2)</f>
        <v>95.17</v>
      </c>
      <c r="DH245">
        <f>ROUND(ROUND(AG245*AK245,2)*CX245,2)</f>
        <v>64</v>
      </c>
      <c r="DI245">
        <f t="shared" si="104"/>
        <v>0</v>
      </c>
      <c r="DJ245">
        <f>DG245</f>
        <v>95.17</v>
      </c>
      <c r="DK245">
        <v>0</v>
      </c>
      <c r="DL245" t="s">
        <v>769</v>
      </c>
      <c r="DM245">
        <v>0</v>
      </c>
      <c r="DN245" t="s">
        <v>761</v>
      </c>
      <c r="DO245">
        <v>12.62</v>
      </c>
    </row>
    <row r="246" spans="1:119" x14ac:dyDescent="0.25">
      <c r="A246">
        <f>ROW(Source!A83)</f>
        <v>83</v>
      </c>
      <c r="B246">
        <v>55944370</v>
      </c>
      <c r="C246">
        <v>55985673</v>
      </c>
      <c r="D246">
        <v>55489910</v>
      </c>
      <c r="E246">
        <v>1</v>
      </c>
      <c r="F246">
        <v>1</v>
      </c>
      <c r="G246">
        <v>1081</v>
      </c>
      <c r="H246">
        <v>2</v>
      </c>
      <c r="I246" t="s">
        <v>762</v>
      </c>
      <c r="J246" t="s">
        <v>763</v>
      </c>
      <c r="K246" t="s">
        <v>764</v>
      </c>
      <c r="L246">
        <v>1368</v>
      </c>
      <c r="N246">
        <v>1011</v>
      </c>
      <c r="O246" t="s">
        <v>765</v>
      </c>
      <c r="P246" t="s">
        <v>765</v>
      </c>
      <c r="Q246">
        <v>1</v>
      </c>
      <c r="W246">
        <v>0</v>
      </c>
      <c r="X246">
        <v>1498588441</v>
      </c>
      <c r="Y246">
        <f>((AT246*1.2)*0.3)</f>
        <v>0.25919999999999999</v>
      </c>
      <c r="AA246">
        <v>0</v>
      </c>
      <c r="AB246">
        <v>100.2</v>
      </c>
      <c r="AC246">
        <v>0</v>
      </c>
      <c r="AD246">
        <v>0</v>
      </c>
      <c r="AE246">
        <v>0</v>
      </c>
      <c r="AF246">
        <v>7.11</v>
      </c>
      <c r="AG246">
        <v>0</v>
      </c>
      <c r="AH246">
        <v>0</v>
      </c>
      <c r="AI246">
        <v>1</v>
      </c>
      <c r="AJ246">
        <v>13.46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0.72</v>
      </c>
      <c r="AU246" t="s">
        <v>30</v>
      </c>
      <c r="AV246">
        <v>0</v>
      </c>
      <c r="AW246">
        <v>2</v>
      </c>
      <c r="AX246">
        <v>55985683</v>
      </c>
      <c r="AY246">
        <v>1</v>
      </c>
      <c r="AZ246">
        <v>0</v>
      </c>
      <c r="BA246">
        <v>350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ROUND(Y246*Source!I83*DO246,9)</f>
        <v>0</v>
      </c>
      <c r="CX246">
        <f>ROUND(Y246*Source!I83,9)</f>
        <v>0.25919999999999999</v>
      </c>
      <c r="CY246">
        <f>AB246</f>
        <v>100.2</v>
      </c>
      <c r="CZ246">
        <f>AF246</f>
        <v>7.11</v>
      </c>
      <c r="DA246">
        <f>AJ246</f>
        <v>13.46</v>
      </c>
      <c r="DB246">
        <f>ROUND(((ROUND(AT246*CZ246,2)*1.2)*0.3),6)</f>
        <v>1.8431999999999999</v>
      </c>
      <c r="DC246">
        <f>ROUND(((ROUND(AT246*AG246,2)*1.2)*0.3),6)</f>
        <v>0</v>
      </c>
      <c r="DD246" t="s">
        <v>3</v>
      </c>
      <c r="DE246" t="s">
        <v>3</v>
      </c>
      <c r="DF246">
        <f t="shared" si="111"/>
        <v>0</v>
      </c>
      <c r="DG246">
        <f>ROUND(ROUND(AF246*AJ246,2)*CX246,2)</f>
        <v>24.81</v>
      </c>
      <c r="DH246">
        <f>ROUND(ROUND(AG246,2)*CX246,2)</f>
        <v>0</v>
      </c>
      <c r="DI246">
        <f t="shared" si="104"/>
        <v>0</v>
      </c>
      <c r="DJ246">
        <f>DG246</f>
        <v>24.81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ROW(Source!A83)</f>
        <v>83</v>
      </c>
      <c r="B247">
        <v>55944370</v>
      </c>
      <c r="C247">
        <v>55985673</v>
      </c>
      <c r="D247">
        <v>55490209</v>
      </c>
      <c r="E247">
        <v>1</v>
      </c>
      <c r="F247">
        <v>1</v>
      </c>
      <c r="G247">
        <v>1081</v>
      </c>
      <c r="H247">
        <v>2</v>
      </c>
      <c r="I247" t="s">
        <v>766</v>
      </c>
      <c r="J247" t="s">
        <v>767</v>
      </c>
      <c r="K247" t="s">
        <v>768</v>
      </c>
      <c r="L247">
        <v>1368</v>
      </c>
      <c r="N247">
        <v>1011</v>
      </c>
      <c r="O247" t="s">
        <v>765</v>
      </c>
      <c r="P247" t="s">
        <v>765</v>
      </c>
      <c r="Q247">
        <v>1</v>
      </c>
      <c r="W247">
        <v>0</v>
      </c>
      <c r="X247">
        <v>874612079</v>
      </c>
      <c r="Y247">
        <f>((AT247*1.2)*0.3)</f>
        <v>3.9600000000000003E-2</v>
      </c>
      <c r="AA247">
        <v>0</v>
      </c>
      <c r="AB247">
        <v>1485.19</v>
      </c>
      <c r="AC247">
        <v>744.56</v>
      </c>
      <c r="AD247">
        <v>0</v>
      </c>
      <c r="AE247">
        <v>0</v>
      </c>
      <c r="AF247">
        <v>83.1</v>
      </c>
      <c r="AG247">
        <v>12.62</v>
      </c>
      <c r="AH247">
        <v>0</v>
      </c>
      <c r="AI247">
        <v>1</v>
      </c>
      <c r="AJ247">
        <v>17.07</v>
      </c>
      <c r="AK247">
        <v>56.35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0.11</v>
      </c>
      <c r="AU247" t="s">
        <v>30</v>
      </c>
      <c r="AV247">
        <v>0</v>
      </c>
      <c r="AW247">
        <v>2</v>
      </c>
      <c r="AX247">
        <v>55985684</v>
      </c>
      <c r="AY247">
        <v>1</v>
      </c>
      <c r="AZ247">
        <v>0</v>
      </c>
      <c r="BA247">
        <v>351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f>ROUND(Y247*Source!I83*DO247,9)</f>
        <v>0.49975199999999997</v>
      </c>
      <c r="CX247">
        <f>ROUND(Y247*Source!I83,9)</f>
        <v>3.9600000000000003E-2</v>
      </c>
      <c r="CY247">
        <f>AB247</f>
        <v>1485.19</v>
      </c>
      <c r="CZ247">
        <f>AF247</f>
        <v>83.1</v>
      </c>
      <c r="DA247">
        <f>AJ247</f>
        <v>17.07</v>
      </c>
      <c r="DB247">
        <f>ROUND(((ROUND(AT247*CZ247,2)*1.2)*0.3),6)</f>
        <v>3.2904</v>
      </c>
      <c r="DC247">
        <f>ROUND(((ROUND(AT247*AG247,2)*1.2)*0.3),6)</f>
        <v>0.50039999999999996</v>
      </c>
      <c r="DD247" t="s">
        <v>3</v>
      </c>
      <c r="DE247" t="s">
        <v>3</v>
      </c>
      <c r="DF247">
        <f t="shared" si="111"/>
        <v>0</v>
      </c>
      <c r="DG247">
        <f>ROUND(ROUND(AF247*AJ247,2)*CX247,2)</f>
        <v>56.17</v>
      </c>
      <c r="DH247">
        <f>ROUND(ROUND(AG247*AK247,2)*CX247,2)</f>
        <v>28.16</v>
      </c>
      <c r="DI247">
        <f t="shared" si="104"/>
        <v>0</v>
      </c>
      <c r="DJ247">
        <f>DG247</f>
        <v>56.17</v>
      </c>
      <c r="DK247">
        <v>0</v>
      </c>
      <c r="DL247" t="s">
        <v>769</v>
      </c>
      <c r="DM247">
        <v>0</v>
      </c>
      <c r="DN247" t="s">
        <v>761</v>
      </c>
      <c r="DO247">
        <v>12.62</v>
      </c>
    </row>
    <row r="248" spans="1:119" x14ac:dyDescent="0.25">
      <c r="A248">
        <f>ROW(Source!A83)</f>
        <v>83</v>
      </c>
      <c r="B248">
        <v>55944370</v>
      </c>
      <c r="C248">
        <v>55985673</v>
      </c>
      <c r="D248">
        <v>55490260</v>
      </c>
      <c r="E248">
        <v>1</v>
      </c>
      <c r="F248">
        <v>1</v>
      </c>
      <c r="G248">
        <v>1081</v>
      </c>
      <c r="H248">
        <v>2</v>
      </c>
      <c r="I248" t="s">
        <v>883</v>
      </c>
      <c r="J248" t="s">
        <v>884</v>
      </c>
      <c r="K248" t="s">
        <v>885</v>
      </c>
      <c r="L248">
        <v>1368</v>
      </c>
      <c r="N248">
        <v>1011</v>
      </c>
      <c r="O248" t="s">
        <v>765</v>
      </c>
      <c r="P248" t="s">
        <v>765</v>
      </c>
      <c r="Q248">
        <v>1</v>
      </c>
      <c r="W248">
        <v>0</v>
      </c>
      <c r="X248">
        <v>803042515</v>
      </c>
      <c r="Y248">
        <f>((AT248*1.2)*0.3)</f>
        <v>0.09</v>
      </c>
      <c r="AA248">
        <v>0</v>
      </c>
      <c r="AB248">
        <v>11.26</v>
      </c>
      <c r="AC248">
        <v>0</v>
      </c>
      <c r="AD248">
        <v>0</v>
      </c>
      <c r="AE248">
        <v>0</v>
      </c>
      <c r="AF248">
        <v>1.1499999999999999</v>
      </c>
      <c r="AG248">
        <v>0</v>
      </c>
      <c r="AH248">
        <v>0</v>
      </c>
      <c r="AI248">
        <v>1</v>
      </c>
      <c r="AJ248">
        <v>9.35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0.25</v>
      </c>
      <c r="AU248" t="s">
        <v>30</v>
      </c>
      <c r="AV248">
        <v>0</v>
      </c>
      <c r="AW248">
        <v>2</v>
      </c>
      <c r="AX248">
        <v>55985685</v>
      </c>
      <c r="AY248">
        <v>1</v>
      </c>
      <c r="AZ248">
        <v>0</v>
      </c>
      <c r="BA248">
        <v>352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ROUND(Y248*Source!I83*DO248,9)</f>
        <v>0</v>
      </c>
      <c r="CX248">
        <f>ROUND(Y248*Source!I83,9)</f>
        <v>0.09</v>
      </c>
      <c r="CY248">
        <f>AB248</f>
        <v>11.26</v>
      </c>
      <c r="CZ248">
        <f>AF248</f>
        <v>1.1499999999999999</v>
      </c>
      <c r="DA248">
        <f>AJ248</f>
        <v>9.35</v>
      </c>
      <c r="DB248">
        <f>ROUND(((ROUND(AT248*CZ248,2)*1.2)*0.3),6)</f>
        <v>0.10440000000000001</v>
      </c>
      <c r="DC248">
        <f>ROUND(((ROUND(AT248*AG248,2)*1.2)*0.3),6)</f>
        <v>0</v>
      </c>
      <c r="DD248" t="s">
        <v>3</v>
      </c>
      <c r="DE248" t="s">
        <v>3</v>
      </c>
      <c r="DF248">
        <f t="shared" si="111"/>
        <v>0</v>
      </c>
      <c r="DG248">
        <f>ROUND(ROUND(AF248*AJ248,2)*CX248,2)</f>
        <v>0.97</v>
      </c>
      <c r="DH248">
        <f t="shared" ref="DH248:DH258" si="112">ROUND(ROUND(AG248,2)*CX248,2)</f>
        <v>0</v>
      </c>
      <c r="DI248">
        <f t="shared" si="104"/>
        <v>0</v>
      </c>
      <c r="DJ248">
        <f>DG248</f>
        <v>0.97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ROW(Source!A83)</f>
        <v>83</v>
      </c>
      <c r="B249">
        <v>55944370</v>
      </c>
      <c r="C249">
        <v>55985673</v>
      </c>
      <c r="D249">
        <v>55460310</v>
      </c>
      <c r="E249">
        <v>1</v>
      </c>
      <c r="F249">
        <v>1</v>
      </c>
      <c r="G249">
        <v>1081</v>
      </c>
      <c r="H249">
        <v>3</v>
      </c>
      <c r="I249" t="s">
        <v>795</v>
      </c>
      <c r="J249" t="s">
        <v>796</v>
      </c>
      <c r="K249" t="s">
        <v>797</v>
      </c>
      <c r="L249">
        <v>1346</v>
      </c>
      <c r="N249">
        <v>1009</v>
      </c>
      <c r="O249" t="s">
        <v>794</v>
      </c>
      <c r="P249" t="s">
        <v>794</v>
      </c>
      <c r="Q249">
        <v>1</v>
      </c>
      <c r="W249">
        <v>0</v>
      </c>
      <c r="X249">
        <v>-1097873860</v>
      </c>
      <c r="Y249">
        <f>((AT249*1)*0)</f>
        <v>0</v>
      </c>
      <c r="AA249">
        <v>101.03</v>
      </c>
      <c r="AB249">
        <v>0</v>
      </c>
      <c r="AC249">
        <v>0</v>
      </c>
      <c r="AD249">
        <v>0</v>
      </c>
      <c r="AE249">
        <v>29.89</v>
      </c>
      <c r="AF249">
        <v>0</v>
      </c>
      <c r="AG249">
        <v>0</v>
      </c>
      <c r="AH249">
        <v>0</v>
      </c>
      <c r="AI249">
        <v>3.38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0.02</v>
      </c>
      <c r="AU249" t="s">
        <v>29</v>
      </c>
      <c r="AV249">
        <v>0</v>
      </c>
      <c r="AW249">
        <v>2</v>
      </c>
      <c r="AX249">
        <v>55985686</v>
      </c>
      <c r="AY249">
        <v>1</v>
      </c>
      <c r="AZ249">
        <v>0</v>
      </c>
      <c r="BA249">
        <v>353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ROUND(Y249*Source!I83,9)</f>
        <v>0</v>
      </c>
      <c r="CY249">
        <f>AA249</f>
        <v>101.03</v>
      </c>
      <c r="CZ249">
        <f>AE249</f>
        <v>29.89</v>
      </c>
      <c r="DA249">
        <f>AI249</f>
        <v>3.38</v>
      </c>
      <c r="DB249">
        <f>ROUND(((ROUND(AT249*CZ249,2)*1)*0),6)</f>
        <v>0</v>
      </c>
      <c r="DC249">
        <f>ROUND(((ROUND(AT249*AG249,2)*1)*0),6)</f>
        <v>0</v>
      </c>
      <c r="DD249" t="s">
        <v>3</v>
      </c>
      <c r="DE249" t="s">
        <v>3</v>
      </c>
      <c r="DF249">
        <f>ROUND(ROUND(AE249*AI249,2)*CX249,2)</f>
        <v>0</v>
      </c>
      <c r="DG249">
        <f t="shared" ref="DG249:DG258" si="113">ROUND(ROUND(AF249,2)*CX249,2)</f>
        <v>0</v>
      </c>
      <c r="DH249">
        <f t="shared" si="112"/>
        <v>0</v>
      </c>
      <c r="DI249">
        <f t="shared" si="104"/>
        <v>0</v>
      </c>
      <c r="DJ249">
        <f>DF249</f>
        <v>0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ROW(Source!A83)</f>
        <v>83</v>
      </c>
      <c r="B250">
        <v>55944370</v>
      </c>
      <c r="C250">
        <v>55985673</v>
      </c>
      <c r="D250">
        <v>55460380</v>
      </c>
      <c r="E250">
        <v>1</v>
      </c>
      <c r="F250">
        <v>1</v>
      </c>
      <c r="G250">
        <v>1081</v>
      </c>
      <c r="H250">
        <v>3</v>
      </c>
      <c r="I250" t="s">
        <v>798</v>
      </c>
      <c r="J250" t="s">
        <v>799</v>
      </c>
      <c r="K250" t="s">
        <v>800</v>
      </c>
      <c r="L250">
        <v>1348</v>
      </c>
      <c r="N250">
        <v>1009</v>
      </c>
      <c r="O250" t="s">
        <v>211</v>
      </c>
      <c r="P250" t="s">
        <v>211</v>
      </c>
      <c r="Q250">
        <v>1000</v>
      </c>
      <c r="W250">
        <v>0</v>
      </c>
      <c r="X250">
        <v>277309194</v>
      </c>
      <c r="Y250">
        <f>((AT250*1)*0)</f>
        <v>0</v>
      </c>
      <c r="AA250">
        <v>141233.74</v>
      </c>
      <c r="AB250">
        <v>0</v>
      </c>
      <c r="AC250">
        <v>0</v>
      </c>
      <c r="AD250">
        <v>0</v>
      </c>
      <c r="AE250">
        <v>8590.86</v>
      </c>
      <c r="AF250">
        <v>0</v>
      </c>
      <c r="AG250">
        <v>0</v>
      </c>
      <c r="AH250">
        <v>0</v>
      </c>
      <c r="AI250">
        <v>16.440000000000001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1.4999999999999999E-4</v>
      </c>
      <c r="AU250" t="s">
        <v>29</v>
      </c>
      <c r="AV250">
        <v>0</v>
      </c>
      <c r="AW250">
        <v>2</v>
      </c>
      <c r="AX250">
        <v>55985687</v>
      </c>
      <c r="AY250">
        <v>1</v>
      </c>
      <c r="AZ250">
        <v>0</v>
      </c>
      <c r="BA250">
        <v>354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ROUND(Y250*Source!I83,9)</f>
        <v>0</v>
      </c>
      <c r="CY250">
        <f>AA250</f>
        <v>141233.74</v>
      </c>
      <c r="CZ250">
        <f>AE250</f>
        <v>8590.86</v>
      </c>
      <c r="DA250">
        <f>AI250</f>
        <v>16.440000000000001</v>
      </c>
      <c r="DB250">
        <f>ROUND(((ROUND(AT250*CZ250,2)*1)*0),6)</f>
        <v>0</v>
      </c>
      <c r="DC250">
        <f>ROUND(((ROUND(AT250*AG250,2)*1)*0),6)</f>
        <v>0</v>
      </c>
      <c r="DD250" t="s">
        <v>3</v>
      </c>
      <c r="DE250" t="s">
        <v>3</v>
      </c>
      <c r="DF250">
        <f>ROUND(ROUND(AE250*AI250,2)*CX250,2)</f>
        <v>0</v>
      </c>
      <c r="DG250">
        <f t="shared" si="113"/>
        <v>0</v>
      </c>
      <c r="DH250">
        <f t="shared" si="112"/>
        <v>0</v>
      </c>
      <c r="DI250">
        <f t="shared" si="104"/>
        <v>0</v>
      </c>
      <c r="DJ250">
        <f>DF250</f>
        <v>0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ROW(Source!A84)</f>
        <v>84</v>
      </c>
      <c r="B251">
        <v>55944368</v>
      </c>
      <c r="C251">
        <v>55985690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759</v>
      </c>
      <c r="J251" t="s">
        <v>3</v>
      </c>
      <c r="K251" t="s">
        <v>760</v>
      </c>
      <c r="L251">
        <v>1191</v>
      </c>
      <c r="N251">
        <v>1013</v>
      </c>
      <c r="O251" t="s">
        <v>761</v>
      </c>
      <c r="P251" t="s">
        <v>761</v>
      </c>
      <c r="Q251">
        <v>1</v>
      </c>
      <c r="W251">
        <v>0</v>
      </c>
      <c r="X251">
        <v>476480486</v>
      </c>
      <c r="Y251">
        <f>((AT251*1.2)*0.3)</f>
        <v>0.74159999999999993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2.06</v>
      </c>
      <c r="AU251" t="s">
        <v>30</v>
      </c>
      <c r="AV251">
        <v>1</v>
      </c>
      <c r="AW251">
        <v>2</v>
      </c>
      <c r="AX251">
        <v>55985698</v>
      </c>
      <c r="AY251">
        <v>1</v>
      </c>
      <c r="AZ251">
        <v>0</v>
      </c>
      <c r="BA251">
        <v>357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ROUND(AT251*Source!I84*AH251*AL251,2)</f>
        <v>0</v>
      </c>
      <c r="CV251">
        <f>ROUND(Y251*Source!I84,9)</f>
        <v>0.74160000000000004</v>
      </c>
      <c r="CW251">
        <v>0</v>
      </c>
      <c r="CX251">
        <f>ROUND(Y251*Source!I84,9)</f>
        <v>0.74160000000000004</v>
      </c>
      <c r="CY251">
        <f>AD251</f>
        <v>0</v>
      </c>
      <c r="CZ251">
        <f>AH251</f>
        <v>0</v>
      </c>
      <c r="DA251">
        <f>AL251</f>
        <v>1</v>
      </c>
      <c r="DB251">
        <f>ROUND(((ROUND(AT251*CZ251,2)*1.2)*0.3),6)</f>
        <v>0</v>
      </c>
      <c r="DC251">
        <f>ROUND(((ROUND(AT251*AG251,2)*1.2)*0.3),6)</f>
        <v>0</v>
      </c>
      <c r="DD251" t="s">
        <v>3</v>
      </c>
      <c r="DE251" t="s">
        <v>3</v>
      </c>
      <c r="DF251">
        <f t="shared" ref="DF251:DF262" si="114">ROUND(ROUND(AE251,2)*CX251,2)</f>
        <v>0</v>
      </c>
      <c r="DG251">
        <f t="shared" si="113"/>
        <v>0</v>
      </c>
      <c r="DH251">
        <f t="shared" si="112"/>
        <v>0</v>
      </c>
      <c r="DI251">
        <f t="shared" si="104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ROW(Source!A84)</f>
        <v>84</v>
      </c>
      <c r="B252">
        <v>55944368</v>
      </c>
      <c r="C252">
        <v>55985690</v>
      </c>
      <c r="D252">
        <v>55489803</v>
      </c>
      <c r="E252">
        <v>1</v>
      </c>
      <c r="F252">
        <v>1</v>
      </c>
      <c r="G252">
        <v>1081</v>
      </c>
      <c r="H252">
        <v>2</v>
      </c>
      <c r="I252" t="s">
        <v>880</v>
      </c>
      <c r="J252" t="s">
        <v>881</v>
      </c>
      <c r="K252" t="s">
        <v>882</v>
      </c>
      <c r="L252">
        <v>1368</v>
      </c>
      <c r="N252">
        <v>1011</v>
      </c>
      <c r="O252" t="s">
        <v>765</v>
      </c>
      <c r="P252" t="s">
        <v>765</v>
      </c>
      <c r="Q252">
        <v>1</v>
      </c>
      <c r="W252">
        <v>0</v>
      </c>
      <c r="X252">
        <v>1752775000</v>
      </c>
      <c r="Y252">
        <f>((AT252*1.2)*0.3)</f>
        <v>0.09</v>
      </c>
      <c r="AA252">
        <v>0</v>
      </c>
      <c r="AB252">
        <v>43.4</v>
      </c>
      <c r="AC252">
        <v>13.21</v>
      </c>
      <c r="AD252">
        <v>0</v>
      </c>
      <c r="AE252">
        <v>0</v>
      </c>
      <c r="AF252">
        <v>41.45</v>
      </c>
      <c r="AG252">
        <v>12.62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0.25</v>
      </c>
      <c r="AU252" t="s">
        <v>30</v>
      </c>
      <c r="AV252">
        <v>0</v>
      </c>
      <c r="AW252">
        <v>2</v>
      </c>
      <c r="AX252">
        <v>55985699</v>
      </c>
      <c r="AY252">
        <v>1</v>
      </c>
      <c r="AZ252">
        <v>0</v>
      </c>
      <c r="BA252">
        <v>358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f>ROUND(Y252*Source!I84*DO252,9)</f>
        <v>1.1357999999999999</v>
      </c>
      <c r="CX252">
        <f>ROUND(Y252*Source!I84,9)</f>
        <v>0.09</v>
      </c>
      <c r="CY252">
        <f>AB252</f>
        <v>43.4</v>
      </c>
      <c r="CZ252">
        <f>AF252</f>
        <v>41.45</v>
      </c>
      <c r="DA252">
        <f>AJ252</f>
        <v>1</v>
      </c>
      <c r="DB252">
        <f>ROUND(((ROUND(AT252*CZ252,2)*1.2)*0.3),6)</f>
        <v>3.7296</v>
      </c>
      <c r="DC252">
        <f>ROUND(((ROUND(AT252*AG252,2)*1.2)*0.3),6)</f>
        <v>1.1375999999999999</v>
      </c>
      <c r="DD252" t="s">
        <v>3</v>
      </c>
      <c r="DE252" t="s">
        <v>3</v>
      </c>
      <c r="DF252">
        <f t="shared" si="114"/>
        <v>0</v>
      </c>
      <c r="DG252">
        <f t="shared" si="113"/>
        <v>3.73</v>
      </c>
      <c r="DH252">
        <f t="shared" si="112"/>
        <v>1.1399999999999999</v>
      </c>
      <c r="DI252">
        <f t="shared" si="104"/>
        <v>0</v>
      </c>
      <c r="DJ252">
        <f>DG252</f>
        <v>3.73</v>
      </c>
      <c r="DK252">
        <v>0</v>
      </c>
      <c r="DL252" t="s">
        <v>769</v>
      </c>
      <c r="DM252">
        <v>0</v>
      </c>
      <c r="DN252" t="s">
        <v>761</v>
      </c>
      <c r="DO252">
        <v>12.62</v>
      </c>
    </row>
    <row r="253" spans="1:119" x14ac:dyDescent="0.25">
      <c r="A253">
        <f>ROW(Source!A84)</f>
        <v>84</v>
      </c>
      <c r="B253">
        <v>55944368</v>
      </c>
      <c r="C253">
        <v>55985690</v>
      </c>
      <c r="D253">
        <v>55489910</v>
      </c>
      <c r="E253">
        <v>1</v>
      </c>
      <c r="F253">
        <v>1</v>
      </c>
      <c r="G253">
        <v>1081</v>
      </c>
      <c r="H253">
        <v>2</v>
      </c>
      <c r="I253" t="s">
        <v>762</v>
      </c>
      <c r="J253" t="s">
        <v>763</v>
      </c>
      <c r="K253" t="s">
        <v>764</v>
      </c>
      <c r="L253">
        <v>1368</v>
      </c>
      <c r="N253">
        <v>1011</v>
      </c>
      <c r="O253" t="s">
        <v>765</v>
      </c>
      <c r="P253" t="s">
        <v>765</v>
      </c>
      <c r="Q253">
        <v>1</v>
      </c>
      <c r="W253">
        <v>0</v>
      </c>
      <c r="X253">
        <v>1498588441</v>
      </c>
      <c r="Y253">
        <f>((AT253*1.2)*0.3)</f>
        <v>0.25919999999999999</v>
      </c>
      <c r="AA253">
        <v>0</v>
      </c>
      <c r="AB253">
        <v>7.44</v>
      </c>
      <c r="AC253">
        <v>0</v>
      </c>
      <c r="AD253">
        <v>0</v>
      </c>
      <c r="AE253">
        <v>0</v>
      </c>
      <c r="AF253">
        <v>7.11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0.72</v>
      </c>
      <c r="AU253" t="s">
        <v>30</v>
      </c>
      <c r="AV253">
        <v>0</v>
      </c>
      <c r="AW253">
        <v>2</v>
      </c>
      <c r="AX253">
        <v>55985700</v>
      </c>
      <c r="AY253">
        <v>1</v>
      </c>
      <c r="AZ253">
        <v>0</v>
      </c>
      <c r="BA253">
        <v>359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f>ROUND(Y253*Source!I84*DO253,9)</f>
        <v>0</v>
      </c>
      <c r="CX253">
        <f>ROUND(Y253*Source!I84,9)</f>
        <v>0.25919999999999999</v>
      </c>
      <c r="CY253">
        <f>AB253</f>
        <v>7.44</v>
      </c>
      <c r="CZ253">
        <f>AF253</f>
        <v>7.11</v>
      </c>
      <c r="DA253">
        <f>AJ253</f>
        <v>1</v>
      </c>
      <c r="DB253">
        <f>ROUND(((ROUND(AT253*CZ253,2)*1.2)*0.3),6)</f>
        <v>1.8431999999999999</v>
      </c>
      <c r="DC253">
        <f>ROUND(((ROUND(AT253*AG253,2)*1.2)*0.3),6)</f>
        <v>0</v>
      </c>
      <c r="DD253" t="s">
        <v>3</v>
      </c>
      <c r="DE253" t="s">
        <v>3</v>
      </c>
      <c r="DF253">
        <f t="shared" si="114"/>
        <v>0</v>
      </c>
      <c r="DG253">
        <f t="shared" si="113"/>
        <v>1.84</v>
      </c>
      <c r="DH253">
        <f t="shared" si="112"/>
        <v>0</v>
      </c>
      <c r="DI253">
        <f t="shared" si="104"/>
        <v>0</v>
      </c>
      <c r="DJ253">
        <f>DG253</f>
        <v>1.84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ROW(Source!A84)</f>
        <v>84</v>
      </c>
      <c r="B254">
        <v>55944368</v>
      </c>
      <c r="C254">
        <v>55985690</v>
      </c>
      <c r="D254">
        <v>55490209</v>
      </c>
      <c r="E254">
        <v>1</v>
      </c>
      <c r="F254">
        <v>1</v>
      </c>
      <c r="G254">
        <v>1081</v>
      </c>
      <c r="H254">
        <v>2</v>
      </c>
      <c r="I254" t="s">
        <v>766</v>
      </c>
      <c r="J254" t="s">
        <v>767</v>
      </c>
      <c r="K254" t="s">
        <v>768</v>
      </c>
      <c r="L254">
        <v>1368</v>
      </c>
      <c r="N254">
        <v>1011</v>
      </c>
      <c r="O254" t="s">
        <v>765</v>
      </c>
      <c r="P254" t="s">
        <v>765</v>
      </c>
      <c r="Q254">
        <v>1</v>
      </c>
      <c r="W254">
        <v>0</v>
      </c>
      <c r="X254">
        <v>874612079</v>
      </c>
      <c r="Y254">
        <f>((AT254*1.2)*0.3)</f>
        <v>3.9600000000000003E-2</v>
      </c>
      <c r="AA254">
        <v>0</v>
      </c>
      <c r="AB254">
        <v>87.01</v>
      </c>
      <c r="AC254">
        <v>13.21</v>
      </c>
      <c r="AD254">
        <v>0</v>
      </c>
      <c r="AE254">
        <v>0</v>
      </c>
      <c r="AF254">
        <v>83.1</v>
      </c>
      <c r="AG254">
        <v>12.62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0.11</v>
      </c>
      <c r="AU254" t="s">
        <v>30</v>
      </c>
      <c r="AV254">
        <v>0</v>
      </c>
      <c r="AW254">
        <v>2</v>
      </c>
      <c r="AX254">
        <v>55985701</v>
      </c>
      <c r="AY254">
        <v>1</v>
      </c>
      <c r="AZ254">
        <v>0</v>
      </c>
      <c r="BA254">
        <v>360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f>ROUND(Y254*Source!I84*DO254,9)</f>
        <v>0.49975199999999997</v>
      </c>
      <c r="CX254">
        <f>ROUND(Y254*Source!I84,9)</f>
        <v>3.9600000000000003E-2</v>
      </c>
      <c r="CY254">
        <f>AB254</f>
        <v>87.01</v>
      </c>
      <c r="CZ254">
        <f>AF254</f>
        <v>83.1</v>
      </c>
      <c r="DA254">
        <f>AJ254</f>
        <v>1</v>
      </c>
      <c r="DB254">
        <f>ROUND(((ROUND(AT254*CZ254,2)*1.2)*0.3),6)</f>
        <v>3.2904</v>
      </c>
      <c r="DC254">
        <f>ROUND(((ROUND(AT254*AG254,2)*1.2)*0.3),6)</f>
        <v>0.50039999999999996</v>
      </c>
      <c r="DD254" t="s">
        <v>3</v>
      </c>
      <c r="DE254" t="s">
        <v>3</v>
      </c>
      <c r="DF254">
        <f t="shared" si="114"/>
        <v>0</v>
      </c>
      <c r="DG254">
        <f t="shared" si="113"/>
        <v>3.29</v>
      </c>
      <c r="DH254">
        <f t="shared" si="112"/>
        <v>0.5</v>
      </c>
      <c r="DI254">
        <f t="shared" si="104"/>
        <v>0</v>
      </c>
      <c r="DJ254">
        <f>DG254</f>
        <v>3.29</v>
      </c>
      <c r="DK254">
        <v>0</v>
      </c>
      <c r="DL254" t="s">
        <v>769</v>
      </c>
      <c r="DM254">
        <v>0</v>
      </c>
      <c r="DN254" t="s">
        <v>761</v>
      </c>
      <c r="DO254">
        <v>12.62</v>
      </c>
    </row>
    <row r="255" spans="1:119" x14ac:dyDescent="0.25">
      <c r="A255">
        <f>ROW(Source!A84)</f>
        <v>84</v>
      </c>
      <c r="B255">
        <v>55944368</v>
      </c>
      <c r="C255">
        <v>55985690</v>
      </c>
      <c r="D255">
        <v>55490260</v>
      </c>
      <c r="E255">
        <v>1</v>
      </c>
      <c r="F255">
        <v>1</v>
      </c>
      <c r="G255">
        <v>1081</v>
      </c>
      <c r="H255">
        <v>2</v>
      </c>
      <c r="I255" t="s">
        <v>883</v>
      </c>
      <c r="J255" t="s">
        <v>884</v>
      </c>
      <c r="K255" t="s">
        <v>885</v>
      </c>
      <c r="L255">
        <v>1368</v>
      </c>
      <c r="N255">
        <v>1011</v>
      </c>
      <c r="O255" t="s">
        <v>765</v>
      </c>
      <c r="P255" t="s">
        <v>765</v>
      </c>
      <c r="Q255">
        <v>1</v>
      </c>
      <c r="W255">
        <v>0</v>
      </c>
      <c r="X255">
        <v>803042515</v>
      </c>
      <c r="Y255">
        <f>((AT255*1.2)*0.3)</f>
        <v>0.09</v>
      </c>
      <c r="AA255">
        <v>0</v>
      </c>
      <c r="AB255">
        <v>1.2</v>
      </c>
      <c r="AC255">
        <v>0</v>
      </c>
      <c r="AD255">
        <v>0</v>
      </c>
      <c r="AE255">
        <v>0</v>
      </c>
      <c r="AF255">
        <v>1.1499999999999999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0.25</v>
      </c>
      <c r="AU255" t="s">
        <v>30</v>
      </c>
      <c r="AV255">
        <v>0</v>
      </c>
      <c r="AW255">
        <v>2</v>
      </c>
      <c r="AX255">
        <v>55985702</v>
      </c>
      <c r="AY255">
        <v>1</v>
      </c>
      <c r="AZ255">
        <v>0</v>
      </c>
      <c r="BA255">
        <v>361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f>ROUND(Y255*Source!I84*DO255,9)</f>
        <v>0</v>
      </c>
      <c r="CX255">
        <f>ROUND(Y255*Source!I84,9)</f>
        <v>0.09</v>
      </c>
      <c r="CY255">
        <f>AB255</f>
        <v>1.2</v>
      </c>
      <c r="CZ255">
        <f>AF255</f>
        <v>1.1499999999999999</v>
      </c>
      <c r="DA255">
        <f>AJ255</f>
        <v>1</v>
      </c>
      <c r="DB255">
        <f>ROUND(((ROUND(AT255*CZ255,2)*1.2)*0.3),6)</f>
        <v>0.10440000000000001</v>
      </c>
      <c r="DC255">
        <f>ROUND(((ROUND(AT255*AG255,2)*1.2)*0.3),6)</f>
        <v>0</v>
      </c>
      <c r="DD255" t="s">
        <v>3</v>
      </c>
      <c r="DE255" t="s">
        <v>3</v>
      </c>
      <c r="DF255">
        <f t="shared" si="114"/>
        <v>0</v>
      </c>
      <c r="DG255">
        <f t="shared" si="113"/>
        <v>0.1</v>
      </c>
      <c r="DH255">
        <f t="shared" si="112"/>
        <v>0</v>
      </c>
      <c r="DI255">
        <f t="shared" si="104"/>
        <v>0</v>
      </c>
      <c r="DJ255">
        <f>DG255</f>
        <v>0.1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ROW(Source!A84)</f>
        <v>84</v>
      </c>
      <c r="B256">
        <v>55944368</v>
      </c>
      <c r="C256">
        <v>55985690</v>
      </c>
      <c r="D256">
        <v>55460310</v>
      </c>
      <c r="E256">
        <v>1</v>
      </c>
      <c r="F256">
        <v>1</v>
      </c>
      <c r="G256">
        <v>1081</v>
      </c>
      <c r="H256">
        <v>3</v>
      </c>
      <c r="I256" t="s">
        <v>795</v>
      </c>
      <c r="J256" t="s">
        <v>796</v>
      </c>
      <c r="K256" t="s">
        <v>797</v>
      </c>
      <c r="L256">
        <v>1346</v>
      </c>
      <c r="N256">
        <v>1009</v>
      </c>
      <c r="O256" t="s">
        <v>794</v>
      </c>
      <c r="P256" t="s">
        <v>794</v>
      </c>
      <c r="Q256">
        <v>1</v>
      </c>
      <c r="W256">
        <v>0</v>
      </c>
      <c r="X256">
        <v>-1097873860</v>
      </c>
      <c r="Y256">
        <f>((AT256*1)*0)</f>
        <v>0</v>
      </c>
      <c r="AA256">
        <v>29.89</v>
      </c>
      <c r="AB256">
        <v>0</v>
      </c>
      <c r="AC256">
        <v>0</v>
      </c>
      <c r="AD256">
        <v>0</v>
      </c>
      <c r="AE256">
        <v>29.89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0.02</v>
      </c>
      <c r="AU256" t="s">
        <v>29</v>
      </c>
      <c r="AV256">
        <v>0</v>
      </c>
      <c r="AW256">
        <v>2</v>
      </c>
      <c r="AX256">
        <v>55985703</v>
      </c>
      <c r="AY256">
        <v>1</v>
      </c>
      <c r="AZ256">
        <v>0</v>
      </c>
      <c r="BA256">
        <v>362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ROUND(Y256*Source!I84,9)</f>
        <v>0</v>
      </c>
      <c r="CY256">
        <f>AA256</f>
        <v>29.89</v>
      </c>
      <c r="CZ256">
        <f>AE256</f>
        <v>29.89</v>
      </c>
      <c r="DA256">
        <f>AI256</f>
        <v>1</v>
      </c>
      <c r="DB256">
        <f>ROUND(((ROUND(AT256*CZ256,2)*1)*0),6)</f>
        <v>0</v>
      </c>
      <c r="DC256">
        <f>ROUND(((ROUND(AT256*AG256,2)*1)*0),6)</f>
        <v>0</v>
      </c>
      <c r="DD256" t="s">
        <v>3</v>
      </c>
      <c r="DE256" t="s">
        <v>3</v>
      </c>
      <c r="DF256">
        <f t="shared" si="114"/>
        <v>0</v>
      </c>
      <c r="DG256">
        <f t="shared" si="113"/>
        <v>0</v>
      </c>
      <c r="DH256">
        <f t="shared" si="112"/>
        <v>0</v>
      </c>
      <c r="DI256">
        <f t="shared" si="104"/>
        <v>0</v>
      </c>
      <c r="DJ256">
        <f>DF256</f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ROW(Source!A84)</f>
        <v>84</v>
      </c>
      <c r="B257">
        <v>55944368</v>
      </c>
      <c r="C257">
        <v>55985690</v>
      </c>
      <c r="D257">
        <v>55460380</v>
      </c>
      <c r="E257">
        <v>1</v>
      </c>
      <c r="F257">
        <v>1</v>
      </c>
      <c r="G257">
        <v>1081</v>
      </c>
      <c r="H257">
        <v>3</v>
      </c>
      <c r="I257" t="s">
        <v>798</v>
      </c>
      <c r="J257" t="s">
        <v>799</v>
      </c>
      <c r="K257" t="s">
        <v>800</v>
      </c>
      <c r="L257">
        <v>1348</v>
      </c>
      <c r="N257">
        <v>1009</v>
      </c>
      <c r="O257" t="s">
        <v>211</v>
      </c>
      <c r="P257" t="s">
        <v>211</v>
      </c>
      <c r="Q257">
        <v>1000</v>
      </c>
      <c r="W257">
        <v>0</v>
      </c>
      <c r="X257">
        <v>277309194</v>
      </c>
      <c r="Y257">
        <f>((AT257*1)*0)</f>
        <v>0</v>
      </c>
      <c r="AA257">
        <v>8590.86</v>
      </c>
      <c r="AB257">
        <v>0</v>
      </c>
      <c r="AC257">
        <v>0</v>
      </c>
      <c r="AD257">
        <v>0</v>
      </c>
      <c r="AE257">
        <v>8590.86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1.4999999999999999E-4</v>
      </c>
      <c r="AU257" t="s">
        <v>29</v>
      </c>
      <c r="AV257">
        <v>0</v>
      </c>
      <c r="AW257">
        <v>2</v>
      </c>
      <c r="AX257">
        <v>55985704</v>
      </c>
      <c r="AY257">
        <v>1</v>
      </c>
      <c r="AZ257">
        <v>0</v>
      </c>
      <c r="BA257">
        <v>363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ROUND(Y257*Source!I84,9)</f>
        <v>0</v>
      </c>
      <c r="CY257">
        <f>AA257</f>
        <v>8590.86</v>
      </c>
      <c r="CZ257">
        <f>AE257</f>
        <v>8590.86</v>
      </c>
      <c r="DA257">
        <f>AI257</f>
        <v>1</v>
      </c>
      <c r="DB257">
        <f>ROUND(((ROUND(AT257*CZ257,2)*1)*0),6)</f>
        <v>0</v>
      </c>
      <c r="DC257">
        <f>ROUND(((ROUND(AT257*AG257,2)*1)*0),6)</f>
        <v>0</v>
      </c>
      <c r="DD257" t="s">
        <v>3</v>
      </c>
      <c r="DE257" t="s">
        <v>3</v>
      </c>
      <c r="DF257">
        <f t="shared" si="114"/>
        <v>0</v>
      </c>
      <c r="DG257">
        <f t="shared" si="113"/>
        <v>0</v>
      </c>
      <c r="DH257">
        <f t="shared" si="112"/>
        <v>0</v>
      </c>
      <c r="DI257">
        <f t="shared" ref="DI257:DI320" si="115">ROUND(ROUND(AH257,2)*CX257,2)</f>
        <v>0</v>
      </c>
      <c r="DJ257">
        <f>DF257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ROW(Source!A85)</f>
        <v>85</v>
      </c>
      <c r="B258">
        <v>55944370</v>
      </c>
      <c r="C258">
        <v>55985690</v>
      </c>
      <c r="D258">
        <v>55424304</v>
      </c>
      <c r="E258">
        <v>1081</v>
      </c>
      <c r="F258">
        <v>1</v>
      </c>
      <c r="G258">
        <v>1081</v>
      </c>
      <c r="H258">
        <v>1</v>
      </c>
      <c r="I258" t="s">
        <v>759</v>
      </c>
      <c r="J258" t="s">
        <v>3</v>
      </c>
      <c r="K258" t="s">
        <v>760</v>
      </c>
      <c r="L258">
        <v>1191</v>
      </c>
      <c r="N258">
        <v>1013</v>
      </c>
      <c r="O258" t="s">
        <v>761</v>
      </c>
      <c r="P258" t="s">
        <v>761</v>
      </c>
      <c r="Q258">
        <v>1</v>
      </c>
      <c r="W258">
        <v>0</v>
      </c>
      <c r="X258">
        <v>476480486</v>
      </c>
      <c r="Y258">
        <f>((AT258*1.2)*0.3)</f>
        <v>0.74159999999999993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5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2.06</v>
      </c>
      <c r="AU258" t="s">
        <v>30</v>
      </c>
      <c r="AV258">
        <v>1</v>
      </c>
      <c r="AW258">
        <v>2</v>
      </c>
      <c r="AX258">
        <v>55985698</v>
      </c>
      <c r="AY258">
        <v>1</v>
      </c>
      <c r="AZ258">
        <v>0</v>
      </c>
      <c r="BA258">
        <v>366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U258">
        <f>ROUND(AT258*Source!I85*AH258*AL258,2)</f>
        <v>0</v>
      </c>
      <c r="CV258">
        <f>ROUND(Y258*Source!I85,9)</f>
        <v>0.74160000000000004</v>
      </c>
      <c r="CW258">
        <v>0</v>
      </c>
      <c r="CX258">
        <f>ROUND(Y258*Source!I85,9)</f>
        <v>0.74160000000000004</v>
      </c>
      <c r="CY258">
        <f>AD258</f>
        <v>0</v>
      </c>
      <c r="CZ258">
        <f>AH258</f>
        <v>0</v>
      </c>
      <c r="DA258">
        <f>AL258</f>
        <v>1</v>
      </c>
      <c r="DB258">
        <f>ROUND(((ROUND(AT258*CZ258,2)*1.2)*0.3),6)</f>
        <v>0</v>
      </c>
      <c r="DC258">
        <f>ROUND(((ROUND(AT258*AG258,2)*1.2)*0.3),6)</f>
        <v>0</v>
      </c>
      <c r="DD258" t="s">
        <v>3</v>
      </c>
      <c r="DE258" t="s">
        <v>3</v>
      </c>
      <c r="DF258">
        <f t="shared" si="114"/>
        <v>0</v>
      </c>
      <c r="DG258">
        <f t="shared" si="113"/>
        <v>0</v>
      </c>
      <c r="DH258">
        <f t="shared" si="112"/>
        <v>0</v>
      </c>
      <c r="DI258">
        <f t="shared" si="115"/>
        <v>0</v>
      </c>
      <c r="DJ258">
        <f>DI258</f>
        <v>0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ROW(Source!A85)</f>
        <v>85</v>
      </c>
      <c r="B259">
        <v>55944370</v>
      </c>
      <c r="C259">
        <v>55985690</v>
      </c>
      <c r="D259">
        <v>55489803</v>
      </c>
      <c r="E259">
        <v>1</v>
      </c>
      <c r="F259">
        <v>1</v>
      </c>
      <c r="G259">
        <v>1081</v>
      </c>
      <c r="H259">
        <v>2</v>
      </c>
      <c r="I259" t="s">
        <v>880</v>
      </c>
      <c r="J259" t="s">
        <v>881</v>
      </c>
      <c r="K259" t="s">
        <v>882</v>
      </c>
      <c r="L259">
        <v>1368</v>
      </c>
      <c r="N259">
        <v>1011</v>
      </c>
      <c r="O259" t="s">
        <v>765</v>
      </c>
      <c r="P259" t="s">
        <v>765</v>
      </c>
      <c r="Q259">
        <v>1</v>
      </c>
      <c r="W259">
        <v>0</v>
      </c>
      <c r="X259">
        <v>1752775000</v>
      </c>
      <c r="Y259">
        <f>((AT259*1.2)*0.3)</f>
        <v>0.09</v>
      </c>
      <c r="AA259">
        <v>0</v>
      </c>
      <c r="AB259">
        <v>1107.0899999999999</v>
      </c>
      <c r="AC259">
        <v>744.56</v>
      </c>
      <c r="AD259">
        <v>0</v>
      </c>
      <c r="AE259">
        <v>0</v>
      </c>
      <c r="AF259">
        <v>41.45</v>
      </c>
      <c r="AG259">
        <v>12.62</v>
      </c>
      <c r="AH259">
        <v>0</v>
      </c>
      <c r="AI259">
        <v>1</v>
      </c>
      <c r="AJ259">
        <v>25.51</v>
      </c>
      <c r="AK259">
        <v>56.35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0.25</v>
      </c>
      <c r="AU259" t="s">
        <v>30</v>
      </c>
      <c r="AV259">
        <v>0</v>
      </c>
      <c r="AW259">
        <v>2</v>
      </c>
      <c r="AX259">
        <v>55985699</v>
      </c>
      <c r="AY259">
        <v>1</v>
      </c>
      <c r="AZ259">
        <v>0</v>
      </c>
      <c r="BA259">
        <v>367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ROUND(Y259*Source!I85*DO259,9)</f>
        <v>1.1357999999999999</v>
      </c>
      <c r="CX259">
        <f>ROUND(Y259*Source!I85,9)</f>
        <v>0.09</v>
      </c>
      <c r="CY259">
        <f>AB259</f>
        <v>1107.0899999999999</v>
      </c>
      <c r="CZ259">
        <f>AF259</f>
        <v>41.45</v>
      </c>
      <c r="DA259">
        <f>AJ259</f>
        <v>25.51</v>
      </c>
      <c r="DB259">
        <f>ROUND(((ROUND(AT259*CZ259,2)*1.2)*0.3),6)</f>
        <v>3.7296</v>
      </c>
      <c r="DC259">
        <f>ROUND(((ROUND(AT259*AG259,2)*1.2)*0.3),6)</f>
        <v>1.1375999999999999</v>
      </c>
      <c r="DD259" t="s">
        <v>3</v>
      </c>
      <c r="DE259" t="s">
        <v>3</v>
      </c>
      <c r="DF259">
        <f t="shared" si="114"/>
        <v>0</v>
      </c>
      <c r="DG259">
        <f>ROUND(ROUND(AF259*AJ259,2)*CX259,2)</f>
        <v>95.17</v>
      </c>
      <c r="DH259">
        <f>ROUND(ROUND(AG259*AK259,2)*CX259,2)</f>
        <v>64</v>
      </c>
      <c r="DI259">
        <f t="shared" si="115"/>
        <v>0</v>
      </c>
      <c r="DJ259">
        <f>DG259</f>
        <v>95.17</v>
      </c>
      <c r="DK259">
        <v>0</v>
      </c>
      <c r="DL259" t="s">
        <v>769</v>
      </c>
      <c r="DM259">
        <v>0</v>
      </c>
      <c r="DN259" t="s">
        <v>761</v>
      </c>
      <c r="DO259">
        <v>12.62</v>
      </c>
    </row>
    <row r="260" spans="1:119" x14ac:dyDescent="0.25">
      <c r="A260">
        <f>ROW(Source!A85)</f>
        <v>85</v>
      </c>
      <c r="B260">
        <v>55944370</v>
      </c>
      <c r="C260">
        <v>55985690</v>
      </c>
      <c r="D260">
        <v>55489910</v>
      </c>
      <c r="E260">
        <v>1</v>
      </c>
      <c r="F260">
        <v>1</v>
      </c>
      <c r="G260">
        <v>1081</v>
      </c>
      <c r="H260">
        <v>2</v>
      </c>
      <c r="I260" t="s">
        <v>762</v>
      </c>
      <c r="J260" t="s">
        <v>763</v>
      </c>
      <c r="K260" t="s">
        <v>764</v>
      </c>
      <c r="L260">
        <v>1368</v>
      </c>
      <c r="N260">
        <v>1011</v>
      </c>
      <c r="O260" t="s">
        <v>765</v>
      </c>
      <c r="P260" t="s">
        <v>765</v>
      </c>
      <c r="Q260">
        <v>1</v>
      </c>
      <c r="W260">
        <v>0</v>
      </c>
      <c r="X260">
        <v>1498588441</v>
      </c>
      <c r="Y260">
        <f>((AT260*1.2)*0.3)</f>
        <v>0.25919999999999999</v>
      </c>
      <c r="AA260">
        <v>0</v>
      </c>
      <c r="AB260">
        <v>100.2</v>
      </c>
      <c r="AC260">
        <v>0</v>
      </c>
      <c r="AD260">
        <v>0</v>
      </c>
      <c r="AE260">
        <v>0</v>
      </c>
      <c r="AF260">
        <v>7.11</v>
      </c>
      <c r="AG260">
        <v>0</v>
      </c>
      <c r="AH260">
        <v>0</v>
      </c>
      <c r="AI260">
        <v>1</v>
      </c>
      <c r="AJ260">
        <v>13.46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0.72</v>
      </c>
      <c r="AU260" t="s">
        <v>30</v>
      </c>
      <c r="AV260">
        <v>0</v>
      </c>
      <c r="AW260">
        <v>2</v>
      </c>
      <c r="AX260">
        <v>55985700</v>
      </c>
      <c r="AY260">
        <v>1</v>
      </c>
      <c r="AZ260">
        <v>0</v>
      </c>
      <c r="BA260">
        <v>368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f>ROUND(Y260*Source!I85*DO260,9)</f>
        <v>0</v>
      </c>
      <c r="CX260">
        <f>ROUND(Y260*Source!I85,9)</f>
        <v>0.25919999999999999</v>
      </c>
      <c r="CY260">
        <f>AB260</f>
        <v>100.2</v>
      </c>
      <c r="CZ260">
        <f>AF260</f>
        <v>7.11</v>
      </c>
      <c r="DA260">
        <f>AJ260</f>
        <v>13.46</v>
      </c>
      <c r="DB260">
        <f>ROUND(((ROUND(AT260*CZ260,2)*1.2)*0.3),6)</f>
        <v>1.8431999999999999</v>
      </c>
      <c r="DC260">
        <f>ROUND(((ROUND(AT260*AG260,2)*1.2)*0.3),6)</f>
        <v>0</v>
      </c>
      <c r="DD260" t="s">
        <v>3</v>
      </c>
      <c r="DE260" t="s">
        <v>3</v>
      </c>
      <c r="DF260">
        <f t="shared" si="114"/>
        <v>0</v>
      </c>
      <c r="DG260">
        <f>ROUND(ROUND(AF260*AJ260,2)*CX260,2)</f>
        <v>24.81</v>
      </c>
      <c r="DH260">
        <f>ROUND(ROUND(AG260,2)*CX260,2)</f>
        <v>0</v>
      </c>
      <c r="DI260">
        <f t="shared" si="115"/>
        <v>0</v>
      </c>
      <c r="DJ260">
        <f>DG260</f>
        <v>24.81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ROW(Source!A85)</f>
        <v>85</v>
      </c>
      <c r="B261">
        <v>55944370</v>
      </c>
      <c r="C261">
        <v>55985690</v>
      </c>
      <c r="D261">
        <v>55490209</v>
      </c>
      <c r="E261">
        <v>1</v>
      </c>
      <c r="F261">
        <v>1</v>
      </c>
      <c r="G261">
        <v>1081</v>
      </c>
      <c r="H261">
        <v>2</v>
      </c>
      <c r="I261" t="s">
        <v>766</v>
      </c>
      <c r="J261" t="s">
        <v>767</v>
      </c>
      <c r="K261" t="s">
        <v>768</v>
      </c>
      <c r="L261">
        <v>1368</v>
      </c>
      <c r="N261">
        <v>1011</v>
      </c>
      <c r="O261" t="s">
        <v>765</v>
      </c>
      <c r="P261" t="s">
        <v>765</v>
      </c>
      <c r="Q261">
        <v>1</v>
      </c>
      <c r="W261">
        <v>0</v>
      </c>
      <c r="X261">
        <v>874612079</v>
      </c>
      <c r="Y261">
        <f>((AT261*1.2)*0.3)</f>
        <v>3.9600000000000003E-2</v>
      </c>
      <c r="AA261">
        <v>0</v>
      </c>
      <c r="AB261">
        <v>1485.19</v>
      </c>
      <c r="AC261">
        <v>744.56</v>
      </c>
      <c r="AD261">
        <v>0</v>
      </c>
      <c r="AE261">
        <v>0</v>
      </c>
      <c r="AF261">
        <v>83.1</v>
      </c>
      <c r="AG261">
        <v>12.62</v>
      </c>
      <c r="AH261">
        <v>0</v>
      </c>
      <c r="AI261">
        <v>1</v>
      </c>
      <c r="AJ261">
        <v>17.07</v>
      </c>
      <c r="AK261">
        <v>56.35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0.11</v>
      </c>
      <c r="AU261" t="s">
        <v>30</v>
      </c>
      <c r="AV261">
        <v>0</v>
      </c>
      <c r="AW261">
        <v>2</v>
      </c>
      <c r="AX261">
        <v>55985701</v>
      </c>
      <c r="AY261">
        <v>1</v>
      </c>
      <c r="AZ261">
        <v>0</v>
      </c>
      <c r="BA261">
        <v>369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f>ROUND(Y261*Source!I85*DO261,9)</f>
        <v>0.49975199999999997</v>
      </c>
      <c r="CX261">
        <f>ROUND(Y261*Source!I85,9)</f>
        <v>3.9600000000000003E-2</v>
      </c>
      <c r="CY261">
        <f>AB261</f>
        <v>1485.19</v>
      </c>
      <c r="CZ261">
        <f>AF261</f>
        <v>83.1</v>
      </c>
      <c r="DA261">
        <f>AJ261</f>
        <v>17.07</v>
      </c>
      <c r="DB261">
        <f>ROUND(((ROUND(AT261*CZ261,2)*1.2)*0.3),6)</f>
        <v>3.2904</v>
      </c>
      <c r="DC261">
        <f>ROUND(((ROUND(AT261*AG261,2)*1.2)*0.3),6)</f>
        <v>0.50039999999999996</v>
      </c>
      <c r="DD261" t="s">
        <v>3</v>
      </c>
      <c r="DE261" t="s">
        <v>3</v>
      </c>
      <c r="DF261">
        <f t="shared" si="114"/>
        <v>0</v>
      </c>
      <c r="DG261">
        <f>ROUND(ROUND(AF261*AJ261,2)*CX261,2)</f>
        <v>56.17</v>
      </c>
      <c r="DH261">
        <f>ROUND(ROUND(AG261*AK261,2)*CX261,2)</f>
        <v>28.16</v>
      </c>
      <c r="DI261">
        <f t="shared" si="115"/>
        <v>0</v>
      </c>
      <c r="DJ261">
        <f>DG261</f>
        <v>56.17</v>
      </c>
      <c r="DK261">
        <v>0</v>
      </c>
      <c r="DL261" t="s">
        <v>769</v>
      </c>
      <c r="DM261">
        <v>0</v>
      </c>
      <c r="DN261" t="s">
        <v>761</v>
      </c>
      <c r="DO261">
        <v>12.62</v>
      </c>
    </row>
    <row r="262" spans="1:119" x14ac:dyDescent="0.25">
      <c r="A262">
        <f>ROW(Source!A85)</f>
        <v>85</v>
      </c>
      <c r="B262">
        <v>55944370</v>
      </c>
      <c r="C262">
        <v>55985690</v>
      </c>
      <c r="D262">
        <v>55490260</v>
      </c>
      <c r="E262">
        <v>1</v>
      </c>
      <c r="F262">
        <v>1</v>
      </c>
      <c r="G262">
        <v>1081</v>
      </c>
      <c r="H262">
        <v>2</v>
      </c>
      <c r="I262" t="s">
        <v>883</v>
      </c>
      <c r="J262" t="s">
        <v>884</v>
      </c>
      <c r="K262" t="s">
        <v>885</v>
      </c>
      <c r="L262">
        <v>1368</v>
      </c>
      <c r="N262">
        <v>1011</v>
      </c>
      <c r="O262" t="s">
        <v>765</v>
      </c>
      <c r="P262" t="s">
        <v>765</v>
      </c>
      <c r="Q262">
        <v>1</v>
      </c>
      <c r="W262">
        <v>0</v>
      </c>
      <c r="X262">
        <v>803042515</v>
      </c>
      <c r="Y262">
        <f>((AT262*1.2)*0.3)</f>
        <v>0.09</v>
      </c>
      <c r="AA262">
        <v>0</v>
      </c>
      <c r="AB262">
        <v>11.26</v>
      </c>
      <c r="AC262">
        <v>0</v>
      </c>
      <c r="AD262">
        <v>0</v>
      </c>
      <c r="AE262">
        <v>0</v>
      </c>
      <c r="AF262">
        <v>1.1499999999999999</v>
      </c>
      <c r="AG262">
        <v>0</v>
      </c>
      <c r="AH262">
        <v>0</v>
      </c>
      <c r="AI262">
        <v>1</v>
      </c>
      <c r="AJ262">
        <v>9.35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0.25</v>
      </c>
      <c r="AU262" t="s">
        <v>30</v>
      </c>
      <c r="AV262">
        <v>0</v>
      </c>
      <c r="AW262">
        <v>2</v>
      </c>
      <c r="AX262">
        <v>55985702</v>
      </c>
      <c r="AY262">
        <v>1</v>
      </c>
      <c r="AZ262">
        <v>0</v>
      </c>
      <c r="BA262">
        <v>370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f>ROUND(Y262*Source!I85*DO262,9)</f>
        <v>0</v>
      </c>
      <c r="CX262">
        <f>ROUND(Y262*Source!I85,9)</f>
        <v>0.09</v>
      </c>
      <c r="CY262">
        <f>AB262</f>
        <v>11.26</v>
      </c>
      <c r="CZ262">
        <f>AF262</f>
        <v>1.1499999999999999</v>
      </c>
      <c r="DA262">
        <f>AJ262</f>
        <v>9.35</v>
      </c>
      <c r="DB262">
        <f>ROUND(((ROUND(AT262*CZ262,2)*1.2)*0.3),6)</f>
        <v>0.10440000000000001</v>
      </c>
      <c r="DC262">
        <f>ROUND(((ROUND(AT262*AG262,2)*1.2)*0.3),6)</f>
        <v>0</v>
      </c>
      <c r="DD262" t="s">
        <v>3</v>
      </c>
      <c r="DE262" t="s">
        <v>3</v>
      </c>
      <c r="DF262">
        <f t="shared" si="114"/>
        <v>0</v>
      </c>
      <c r="DG262">
        <f>ROUND(ROUND(AF262*AJ262,2)*CX262,2)</f>
        <v>0.97</v>
      </c>
      <c r="DH262">
        <f t="shared" ref="DH262:DH277" si="116">ROUND(ROUND(AG262,2)*CX262,2)</f>
        <v>0</v>
      </c>
      <c r="DI262">
        <f t="shared" si="115"/>
        <v>0</v>
      </c>
      <c r="DJ262">
        <f>DG262</f>
        <v>0.97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ROW(Source!A85)</f>
        <v>85</v>
      </c>
      <c r="B263">
        <v>55944370</v>
      </c>
      <c r="C263">
        <v>55985690</v>
      </c>
      <c r="D263">
        <v>55460310</v>
      </c>
      <c r="E263">
        <v>1</v>
      </c>
      <c r="F263">
        <v>1</v>
      </c>
      <c r="G263">
        <v>1081</v>
      </c>
      <c r="H263">
        <v>3</v>
      </c>
      <c r="I263" t="s">
        <v>795</v>
      </c>
      <c r="J263" t="s">
        <v>796</v>
      </c>
      <c r="K263" t="s">
        <v>797</v>
      </c>
      <c r="L263">
        <v>1346</v>
      </c>
      <c r="N263">
        <v>1009</v>
      </c>
      <c r="O263" t="s">
        <v>794</v>
      </c>
      <c r="P263" t="s">
        <v>794</v>
      </c>
      <c r="Q263">
        <v>1</v>
      </c>
      <c r="W263">
        <v>0</v>
      </c>
      <c r="X263">
        <v>-1097873860</v>
      </c>
      <c r="Y263">
        <f>((AT263*1)*0)</f>
        <v>0</v>
      </c>
      <c r="AA263">
        <v>101.03</v>
      </c>
      <c r="AB263">
        <v>0</v>
      </c>
      <c r="AC263">
        <v>0</v>
      </c>
      <c r="AD263">
        <v>0</v>
      </c>
      <c r="AE263">
        <v>29.89</v>
      </c>
      <c r="AF263">
        <v>0</v>
      </c>
      <c r="AG263">
        <v>0</v>
      </c>
      <c r="AH263">
        <v>0</v>
      </c>
      <c r="AI263">
        <v>3.38</v>
      </c>
      <c r="AJ263">
        <v>1</v>
      </c>
      <c r="AK263">
        <v>1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0.02</v>
      </c>
      <c r="AU263" t="s">
        <v>29</v>
      </c>
      <c r="AV263">
        <v>0</v>
      </c>
      <c r="AW263">
        <v>2</v>
      </c>
      <c r="AX263">
        <v>55985703</v>
      </c>
      <c r="AY263">
        <v>1</v>
      </c>
      <c r="AZ263">
        <v>0</v>
      </c>
      <c r="BA263">
        <v>371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ROUND(Y263*Source!I85,9)</f>
        <v>0</v>
      </c>
      <c r="CY263">
        <f>AA263</f>
        <v>101.03</v>
      </c>
      <c r="CZ263">
        <f>AE263</f>
        <v>29.89</v>
      </c>
      <c r="DA263">
        <f>AI263</f>
        <v>3.38</v>
      </c>
      <c r="DB263">
        <f>ROUND(((ROUND(AT263*CZ263,2)*1)*0),6)</f>
        <v>0</v>
      </c>
      <c r="DC263">
        <f>ROUND(((ROUND(AT263*AG263,2)*1)*0),6)</f>
        <v>0</v>
      </c>
      <c r="DD263" t="s">
        <v>3</v>
      </c>
      <c r="DE263" t="s">
        <v>3</v>
      </c>
      <c r="DF263">
        <f>ROUND(ROUND(AE263*AI263,2)*CX263,2)</f>
        <v>0</v>
      </c>
      <c r="DG263">
        <f t="shared" ref="DG263:DG277" si="117">ROUND(ROUND(AF263,2)*CX263,2)</f>
        <v>0</v>
      </c>
      <c r="DH263">
        <f t="shared" si="116"/>
        <v>0</v>
      </c>
      <c r="DI263">
        <f t="shared" si="115"/>
        <v>0</v>
      </c>
      <c r="DJ263">
        <f>DF263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ROW(Source!A85)</f>
        <v>85</v>
      </c>
      <c r="B264">
        <v>55944370</v>
      </c>
      <c r="C264">
        <v>55985690</v>
      </c>
      <c r="D264">
        <v>55460380</v>
      </c>
      <c r="E264">
        <v>1</v>
      </c>
      <c r="F264">
        <v>1</v>
      </c>
      <c r="G264">
        <v>1081</v>
      </c>
      <c r="H264">
        <v>3</v>
      </c>
      <c r="I264" t="s">
        <v>798</v>
      </c>
      <c r="J264" t="s">
        <v>799</v>
      </c>
      <c r="K264" t="s">
        <v>800</v>
      </c>
      <c r="L264">
        <v>1348</v>
      </c>
      <c r="N264">
        <v>1009</v>
      </c>
      <c r="O264" t="s">
        <v>211</v>
      </c>
      <c r="P264" t="s">
        <v>211</v>
      </c>
      <c r="Q264">
        <v>1000</v>
      </c>
      <c r="W264">
        <v>0</v>
      </c>
      <c r="X264">
        <v>277309194</v>
      </c>
      <c r="Y264">
        <f>((AT264*1)*0)</f>
        <v>0</v>
      </c>
      <c r="AA264">
        <v>141233.74</v>
      </c>
      <c r="AB264">
        <v>0</v>
      </c>
      <c r="AC264">
        <v>0</v>
      </c>
      <c r="AD264">
        <v>0</v>
      </c>
      <c r="AE264">
        <v>8590.86</v>
      </c>
      <c r="AF264">
        <v>0</v>
      </c>
      <c r="AG264">
        <v>0</v>
      </c>
      <c r="AH264">
        <v>0</v>
      </c>
      <c r="AI264">
        <v>16.440000000000001</v>
      </c>
      <c r="AJ264">
        <v>1</v>
      </c>
      <c r="AK264">
        <v>1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1.4999999999999999E-4</v>
      </c>
      <c r="AU264" t="s">
        <v>29</v>
      </c>
      <c r="AV264">
        <v>0</v>
      </c>
      <c r="AW264">
        <v>2</v>
      </c>
      <c r="AX264">
        <v>55985704</v>
      </c>
      <c r="AY264">
        <v>1</v>
      </c>
      <c r="AZ264">
        <v>0</v>
      </c>
      <c r="BA264">
        <v>372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ROUND(Y264*Source!I85,9)</f>
        <v>0</v>
      </c>
      <c r="CY264">
        <f>AA264</f>
        <v>141233.74</v>
      </c>
      <c r="CZ264">
        <f>AE264</f>
        <v>8590.86</v>
      </c>
      <c r="DA264">
        <f>AI264</f>
        <v>16.440000000000001</v>
      </c>
      <c r="DB264">
        <f>ROUND(((ROUND(AT264*CZ264,2)*1)*0),6)</f>
        <v>0</v>
      </c>
      <c r="DC264">
        <f>ROUND(((ROUND(AT264*AG264,2)*1)*0),6)</f>
        <v>0</v>
      </c>
      <c r="DD264" t="s">
        <v>3</v>
      </c>
      <c r="DE264" t="s">
        <v>3</v>
      </c>
      <c r="DF264">
        <f>ROUND(ROUND(AE264*AI264,2)*CX264,2)</f>
        <v>0</v>
      </c>
      <c r="DG264">
        <f t="shared" si="117"/>
        <v>0</v>
      </c>
      <c r="DH264">
        <f t="shared" si="116"/>
        <v>0</v>
      </c>
      <c r="DI264">
        <f t="shared" si="115"/>
        <v>0</v>
      </c>
      <c r="DJ264">
        <f>DF264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ROW(Source!A121)</f>
        <v>121</v>
      </c>
      <c r="B265">
        <v>55944368</v>
      </c>
      <c r="C265">
        <v>55945015</v>
      </c>
      <c r="D265">
        <v>55424304</v>
      </c>
      <c r="E265">
        <v>1081</v>
      </c>
      <c r="F265">
        <v>1</v>
      </c>
      <c r="G265">
        <v>1081</v>
      </c>
      <c r="H265">
        <v>1</v>
      </c>
      <c r="I265" t="s">
        <v>759</v>
      </c>
      <c r="J265" t="s">
        <v>3</v>
      </c>
      <c r="K265" t="s">
        <v>760</v>
      </c>
      <c r="L265">
        <v>1191</v>
      </c>
      <c r="N265">
        <v>1013</v>
      </c>
      <c r="O265" t="s">
        <v>761</v>
      </c>
      <c r="P265" t="s">
        <v>761</v>
      </c>
      <c r="Q265">
        <v>1</v>
      </c>
      <c r="W265">
        <v>0</v>
      </c>
      <c r="X265">
        <v>476480486</v>
      </c>
      <c r="Y265">
        <f>(AT265*1.2)</f>
        <v>0.624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0.52</v>
      </c>
      <c r="AU265" t="s">
        <v>83</v>
      </c>
      <c r="AV265">
        <v>1</v>
      </c>
      <c r="AW265">
        <v>2</v>
      </c>
      <c r="AX265">
        <v>55945018</v>
      </c>
      <c r="AY265">
        <v>1</v>
      </c>
      <c r="AZ265">
        <v>0</v>
      </c>
      <c r="BA265">
        <v>375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ROUND(AT265*Source!I121*AH265*AL265,2)</f>
        <v>0</v>
      </c>
      <c r="CV265">
        <f>ROUND(Y265*Source!I121,9)</f>
        <v>70.512</v>
      </c>
      <c r="CW265">
        <v>0</v>
      </c>
      <c r="CX265">
        <f>ROUND(Y265*Source!I121,9)</f>
        <v>70.512</v>
      </c>
      <c r="CY265">
        <f>AD265</f>
        <v>0</v>
      </c>
      <c r="CZ265">
        <f>AH265</f>
        <v>0</v>
      </c>
      <c r="DA265">
        <f>AL265</f>
        <v>1</v>
      </c>
      <c r="DB265">
        <f>ROUND((ROUND(AT265*CZ265,2)*1.2),6)</f>
        <v>0</v>
      </c>
      <c r="DC265">
        <f>ROUND((ROUND(AT265*AG265,2)*1.2),6)</f>
        <v>0</v>
      </c>
      <c r="DD265" t="s">
        <v>3</v>
      </c>
      <c r="DE265" t="s">
        <v>3</v>
      </c>
      <c r="DF265">
        <f>ROUND(ROUND(AE265,2)*CX265,2)</f>
        <v>0</v>
      </c>
      <c r="DG265">
        <f t="shared" si="117"/>
        <v>0</v>
      </c>
      <c r="DH265">
        <f t="shared" si="116"/>
        <v>0</v>
      </c>
      <c r="DI265">
        <f t="shared" si="115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ROW(Source!A121)</f>
        <v>121</v>
      </c>
      <c r="B266">
        <v>55944368</v>
      </c>
      <c r="C266">
        <v>55945015</v>
      </c>
      <c r="D266">
        <v>55459191</v>
      </c>
      <c r="E266">
        <v>1</v>
      </c>
      <c r="F266">
        <v>1</v>
      </c>
      <c r="G266">
        <v>1081</v>
      </c>
      <c r="H266">
        <v>3</v>
      </c>
      <c r="I266" t="s">
        <v>209</v>
      </c>
      <c r="J266" t="s">
        <v>212</v>
      </c>
      <c r="K266" t="s">
        <v>210</v>
      </c>
      <c r="L266">
        <v>1348</v>
      </c>
      <c r="N266">
        <v>1009</v>
      </c>
      <c r="O266" t="s">
        <v>211</v>
      </c>
      <c r="P266" t="s">
        <v>211</v>
      </c>
      <c r="Q266">
        <v>1000</v>
      </c>
      <c r="W266">
        <v>0</v>
      </c>
      <c r="X266">
        <v>1706974629</v>
      </c>
      <c r="Y266">
        <f>AT266</f>
        <v>3.5000000000000004E-5</v>
      </c>
      <c r="AA266">
        <v>22524.65</v>
      </c>
      <c r="AB266">
        <v>0</v>
      </c>
      <c r="AC266">
        <v>0</v>
      </c>
      <c r="AD266">
        <v>0</v>
      </c>
      <c r="AE266">
        <v>22524.65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 t="s">
        <v>3</v>
      </c>
      <c r="AT266">
        <v>3.5000000000000004E-5</v>
      </c>
      <c r="AU266" t="s">
        <v>3</v>
      </c>
      <c r="AV266">
        <v>0</v>
      </c>
      <c r="AW266">
        <v>1</v>
      </c>
      <c r="AX266">
        <v>-1</v>
      </c>
      <c r="AY266">
        <v>0</v>
      </c>
      <c r="AZ266">
        <v>0</v>
      </c>
      <c r="BA266" t="s">
        <v>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ROUND(Y266*Source!I121,9)</f>
        <v>3.9550000000000002E-3</v>
      </c>
      <c r="CY266">
        <f>AA266</f>
        <v>22524.65</v>
      </c>
      <c r="CZ266">
        <f>AE266</f>
        <v>22524.65</v>
      </c>
      <c r="DA266">
        <f>AI266</f>
        <v>1</v>
      </c>
      <c r="DB266">
        <f>ROUND(ROUND(AT266*CZ266,2),6)</f>
        <v>0.79</v>
      </c>
      <c r="DC266">
        <f>ROUND(ROUND(AT266*AG266,2),6)</f>
        <v>0</v>
      </c>
      <c r="DD266" t="s">
        <v>3</v>
      </c>
      <c r="DE266" t="s">
        <v>3</v>
      </c>
      <c r="DF266">
        <f>ROUND(ROUND(AE266,2)*CX266,2)</f>
        <v>89.08</v>
      </c>
      <c r="DG266">
        <f t="shared" si="117"/>
        <v>0</v>
      </c>
      <c r="DH266">
        <f t="shared" si="116"/>
        <v>0</v>
      </c>
      <c r="DI266">
        <f t="shared" si="115"/>
        <v>0</v>
      </c>
      <c r="DJ266">
        <f>DF266</f>
        <v>89.08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ROW(Source!A122)</f>
        <v>122</v>
      </c>
      <c r="B267">
        <v>55944370</v>
      </c>
      <c r="C267">
        <v>55945015</v>
      </c>
      <c r="D267">
        <v>55424304</v>
      </c>
      <c r="E267">
        <v>1081</v>
      </c>
      <c r="F267">
        <v>1</v>
      </c>
      <c r="G267">
        <v>1081</v>
      </c>
      <c r="H267">
        <v>1</v>
      </c>
      <c r="I267" t="s">
        <v>759</v>
      </c>
      <c r="J267" t="s">
        <v>3</v>
      </c>
      <c r="K267" t="s">
        <v>760</v>
      </c>
      <c r="L267">
        <v>1191</v>
      </c>
      <c r="N267">
        <v>1013</v>
      </c>
      <c r="O267" t="s">
        <v>761</v>
      </c>
      <c r="P267" t="s">
        <v>761</v>
      </c>
      <c r="Q267">
        <v>1</v>
      </c>
      <c r="W267">
        <v>0</v>
      </c>
      <c r="X267">
        <v>476480486</v>
      </c>
      <c r="Y267">
        <f>(AT267*1.2)</f>
        <v>0.624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5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0.52</v>
      </c>
      <c r="AU267" t="s">
        <v>83</v>
      </c>
      <c r="AV267">
        <v>1</v>
      </c>
      <c r="AW267">
        <v>2</v>
      </c>
      <c r="AX267">
        <v>55945018</v>
      </c>
      <c r="AY267">
        <v>1</v>
      </c>
      <c r="AZ267">
        <v>0</v>
      </c>
      <c r="BA267">
        <v>378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ROUND(AT267*Source!I122*AH267*AL267,2)</f>
        <v>0</v>
      </c>
      <c r="CV267">
        <f>ROUND(Y267*Source!I122,9)</f>
        <v>70.512</v>
      </c>
      <c r="CW267">
        <v>0</v>
      </c>
      <c r="CX267">
        <f>ROUND(Y267*Source!I122,9)</f>
        <v>70.512</v>
      </c>
      <c r="CY267">
        <f>AD267</f>
        <v>0</v>
      </c>
      <c r="CZ267">
        <f>AH267</f>
        <v>0</v>
      </c>
      <c r="DA267">
        <f>AL267</f>
        <v>1</v>
      </c>
      <c r="DB267">
        <f>ROUND((ROUND(AT267*CZ267,2)*1.2),6)</f>
        <v>0</v>
      </c>
      <c r="DC267">
        <f>ROUND((ROUND(AT267*AG267,2)*1.2),6)</f>
        <v>0</v>
      </c>
      <c r="DD267" t="s">
        <v>3</v>
      </c>
      <c r="DE267" t="s">
        <v>3</v>
      </c>
      <c r="DF267">
        <f>ROUND(ROUND(AE267,2)*CX267,2)</f>
        <v>0</v>
      </c>
      <c r="DG267">
        <f t="shared" si="117"/>
        <v>0</v>
      </c>
      <c r="DH267">
        <f t="shared" si="116"/>
        <v>0</v>
      </c>
      <c r="DI267">
        <f t="shared" si="115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ROW(Source!A122)</f>
        <v>122</v>
      </c>
      <c r="B268">
        <v>55944370</v>
      </c>
      <c r="C268">
        <v>55945015</v>
      </c>
      <c r="D268">
        <v>55459191</v>
      </c>
      <c r="E268">
        <v>1</v>
      </c>
      <c r="F268">
        <v>1</v>
      </c>
      <c r="G268">
        <v>1081</v>
      </c>
      <c r="H268">
        <v>3</v>
      </c>
      <c r="I268" t="s">
        <v>209</v>
      </c>
      <c r="J268" t="s">
        <v>212</v>
      </c>
      <c r="K268" t="s">
        <v>210</v>
      </c>
      <c r="L268">
        <v>1348</v>
      </c>
      <c r="N268">
        <v>1009</v>
      </c>
      <c r="O268" t="s">
        <v>211</v>
      </c>
      <c r="P268" t="s">
        <v>211</v>
      </c>
      <c r="Q268">
        <v>1000</v>
      </c>
      <c r="W268">
        <v>0</v>
      </c>
      <c r="X268">
        <v>1706974629</v>
      </c>
      <c r="Y268">
        <f>AT268</f>
        <v>3.5000000000000004E-5</v>
      </c>
      <c r="AA268">
        <v>133571.17000000001</v>
      </c>
      <c r="AB268">
        <v>0</v>
      </c>
      <c r="AC268">
        <v>0</v>
      </c>
      <c r="AD268">
        <v>0</v>
      </c>
      <c r="AE268">
        <v>22524.65</v>
      </c>
      <c r="AF268">
        <v>0</v>
      </c>
      <c r="AG268">
        <v>0</v>
      </c>
      <c r="AH268">
        <v>0</v>
      </c>
      <c r="AI268">
        <v>5.93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3.5000000000000004E-5</v>
      </c>
      <c r="AU268" t="s">
        <v>3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ROUND(Y268*Source!I122,9)</f>
        <v>3.9550000000000002E-3</v>
      </c>
      <c r="CY268">
        <f>AA268</f>
        <v>133571.17000000001</v>
      </c>
      <c r="CZ268">
        <f>AE268</f>
        <v>22524.65</v>
      </c>
      <c r="DA268">
        <f>AI268</f>
        <v>5.93</v>
      </c>
      <c r="DB268">
        <f>ROUND(ROUND(AT268*CZ268,2),6)</f>
        <v>0.79</v>
      </c>
      <c r="DC268">
        <f>ROUND(ROUND(AT268*AG268,2),6)</f>
        <v>0</v>
      </c>
      <c r="DD268" t="s">
        <v>3</v>
      </c>
      <c r="DE268" t="s">
        <v>3</v>
      </c>
      <c r="DF268">
        <f>ROUND(ROUND(AE268*AI268,2)*CX268,2)</f>
        <v>528.27</v>
      </c>
      <c r="DG268">
        <f t="shared" si="117"/>
        <v>0</v>
      </c>
      <c r="DH268">
        <f t="shared" si="116"/>
        <v>0</v>
      </c>
      <c r="DI268">
        <f t="shared" si="115"/>
        <v>0</v>
      </c>
      <c r="DJ268">
        <f>DF268</f>
        <v>528.27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ROW(Source!A141)</f>
        <v>141</v>
      </c>
      <c r="B269">
        <v>55944368</v>
      </c>
      <c r="C269">
        <v>55945073</v>
      </c>
      <c r="D269">
        <v>55424304</v>
      </c>
      <c r="E269">
        <v>1081</v>
      </c>
      <c r="F269">
        <v>1</v>
      </c>
      <c r="G269">
        <v>1081</v>
      </c>
      <c r="H269">
        <v>1</v>
      </c>
      <c r="I269" t="s">
        <v>759</v>
      </c>
      <c r="J269" t="s">
        <v>3</v>
      </c>
      <c r="K269" t="s">
        <v>760</v>
      </c>
      <c r="L269">
        <v>1191</v>
      </c>
      <c r="N269">
        <v>1013</v>
      </c>
      <c r="O269" t="s">
        <v>761</v>
      </c>
      <c r="P269" t="s">
        <v>761</v>
      </c>
      <c r="Q269">
        <v>1</v>
      </c>
      <c r="W269">
        <v>0</v>
      </c>
      <c r="X269">
        <v>476480486</v>
      </c>
      <c r="Y269">
        <f>(AT269*1.2)</f>
        <v>0.624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0.52</v>
      </c>
      <c r="AU269" t="s">
        <v>83</v>
      </c>
      <c r="AV269">
        <v>1</v>
      </c>
      <c r="AW269">
        <v>2</v>
      </c>
      <c r="AX269">
        <v>55945076</v>
      </c>
      <c r="AY269">
        <v>1</v>
      </c>
      <c r="AZ269">
        <v>0</v>
      </c>
      <c r="BA269">
        <v>381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U269">
        <f>ROUND(AT269*Source!I141*AH269*AL269,2)</f>
        <v>0</v>
      </c>
      <c r="CV269">
        <f>ROUND(Y269*Source!I141,9)</f>
        <v>8.7360000000000007</v>
      </c>
      <c r="CW269">
        <v>0</v>
      </c>
      <c r="CX269">
        <f>ROUND(Y269*Source!I141,9)</f>
        <v>8.7360000000000007</v>
      </c>
      <c r="CY269">
        <f>AD269</f>
        <v>0</v>
      </c>
      <c r="CZ269">
        <f>AH269</f>
        <v>0</v>
      </c>
      <c r="DA269">
        <f>AL269</f>
        <v>1</v>
      </c>
      <c r="DB269">
        <f>ROUND((ROUND(AT269*CZ269,2)*1.2),6)</f>
        <v>0</v>
      </c>
      <c r="DC269">
        <f>ROUND((ROUND(AT269*AG269,2)*1.2),6)</f>
        <v>0</v>
      </c>
      <c r="DD269" t="s">
        <v>3</v>
      </c>
      <c r="DE269" t="s">
        <v>3</v>
      </c>
      <c r="DF269">
        <f>ROUND(ROUND(AE269,2)*CX269,2)</f>
        <v>0</v>
      </c>
      <c r="DG269">
        <f t="shared" si="117"/>
        <v>0</v>
      </c>
      <c r="DH269">
        <f t="shared" si="116"/>
        <v>0</v>
      </c>
      <c r="DI269">
        <f t="shared" si="115"/>
        <v>0</v>
      </c>
      <c r="DJ269">
        <f>DI269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ROW(Source!A141)</f>
        <v>141</v>
      </c>
      <c r="B270">
        <v>55944368</v>
      </c>
      <c r="C270">
        <v>55945073</v>
      </c>
      <c r="D270">
        <v>55459191</v>
      </c>
      <c r="E270">
        <v>1</v>
      </c>
      <c r="F270">
        <v>1</v>
      </c>
      <c r="G270">
        <v>1081</v>
      </c>
      <c r="H270">
        <v>3</v>
      </c>
      <c r="I270" t="s">
        <v>209</v>
      </c>
      <c r="J270" t="s">
        <v>212</v>
      </c>
      <c r="K270" t="s">
        <v>210</v>
      </c>
      <c r="L270">
        <v>1348</v>
      </c>
      <c r="N270">
        <v>1009</v>
      </c>
      <c r="O270" t="s">
        <v>211</v>
      </c>
      <c r="P270" t="s">
        <v>211</v>
      </c>
      <c r="Q270">
        <v>1000</v>
      </c>
      <c r="W270">
        <v>0</v>
      </c>
      <c r="X270">
        <v>1706974629</v>
      </c>
      <c r="Y270">
        <f>AT270</f>
        <v>3.5000000000000004E-5</v>
      </c>
      <c r="AA270">
        <v>22524.65</v>
      </c>
      <c r="AB270">
        <v>0</v>
      </c>
      <c r="AC270">
        <v>0</v>
      </c>
      <c r="AD270">
        <v>0</v>
      </c>
      <c r="AE270">
        <v>22524.65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3.5000000000000004E-5</v>
      </c>
      <c r="AU270" t="s">
        <v>3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ROUND(Y270*Source!I141,9)</f>
        <v>4.8999999999999998E-4</v>
      </c>
      <c r="CY270">
        <f>AA270</f>
        <v>22524.65</v>
      </c>
      <c r="CZ270">
        <f>AE270</f>
        <v>22524.65</v>
      </c>
      <c r="DA270">
        <f>AI270</f>
        <v>1</v>
      </c>
      <c r="DB270">
        <f>ROUND(ROUND(AT270*CZ270,2),6)</f>
        <v>0.79</v>
      </c>
      <c r="DC270">
        <f>ROUND(ROUND(AT270*AG270,2),6)</f>
        <v>0</v>
      </c>
      <c r="DD270" t="s">
        <v>3</v>
      </c>
      <c r="DE270" t="s">
        <v>3</v>
      </c>
      <c r="DF270">
        <f>ROUND(ROUND(AE270,2)*CX270,2)</f>
        <v>11.04</v>
      </c>
      <c r="DG270">
        <f t="shared" si="117"/>
        <v>0</v>
      </c>
      <c r="DH270">
        <f t="shared" si="116"/>
        <v>0</v>
      </c>
      <c r="DI270">
        <f t="shared" si="115"/>
        <v>0</v>
      </c>
      <c r="DJ270">
        <f>DF270</f>
        <v>11.04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ROW(Source!A142)</f>
        <v>142</v>
      </c>
      <c r="B271">
        <v>55944370</v>
      </c>
      <c r="C271">
        <v>55945073</v>
      </c>
      <c r="D271">
        <v>55424304</v>
      </c>
      <c r="E271">
        <v>1081</v>
      </c>
      <c r="F271">
        <v>1</v>
      </c>
      <c r="G271">
        <v>1081</v>
      </c>
      <c r="H271">
        <v>1</v>
      </c>
      <c r="I271" t="s">
        <v>759</v>
      </c>
      <c r="J271" t="s">
        <v>3</v>
      </c>
      <c r="K271" t="s">
        <v>760</v>
      </c>
      <c r="L271">
        <v>1191</v>
      </c>
      <c r="N271">
        <v>1013</v>
      </c>
      <c r="O271" t="s">
        <v>761</v>
      </c>
      <c r="P271" t="s">
        <v>761</v>
      </c>
      <c r="Q271">
        <v>1</v>
      </c>
      <c r="W271">
        <v>0</v>
      </c>
      <c r="X271">
        <v>476480486</v>
      </c>
      <c r="Y271">
        <f>(AT271*1.2)</f>
        <v>0.624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5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0.52</v>
      </c>
      <c r="AU271" t="s">
        <v>83</v>
      </c>
      <c r="AV271">
        <v>1</v>
      </c>
      <c r="AW271">
        <v>2</v>
      </c>
      <c r="AX271">
        <v>55945076</v>
      </c>
      <c r="AY271">
        <v>1</v>
      </c>
      <c r="AZ271">
        <v>0</v>
      </c>
      <c r="BA271">
        <v>384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ROUND(AT271*Source!I142*AH271*AL271,2)</f>
        <v>0</v>
      </c>
      <c r="CV271">
        <f>ROUND(Y271*Source!I142,9)</f>
        <v>8.7360000000000007</v>
      </c>
      <c r="CW271">
        <v>0</v>
      </c>
      <c r="CX271">
        <f>ROUND(Y271*Source!I142,9)</f>
        <v>8.7360000000000007</v>
      </c>
      <c r="CY271">
        <f>AD271</f>
        <v>0</v>
      </c>
      <c r="CZ271">
        <f>AH271</f>
        <v>0</v>
      </c>
      <c r="DA271">
        <f>AL271</f>
        <v>1</v>
      </c>
      <c r="DB271">
        <f>ROUND((ROUND(AT271*CZ271,2)*1.2),6)</f>
        <v>0</v>
      </c>
      <c r="DC271">
        <f>ROUND((ROUND(AT271*AG271,2)*1.2),6)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117"/>
        <v>0</v>
      </c>
      <c r="DH271">
        <f t="shared" si="116"/>
        <v>0</v>
      </c>
      <c r="DI271">
        <f t="shared" si="115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ROW(Source!A142)</f>
        <v>142</v>
      </c>
      <c r="B272">
        <v>55944370</v>
      </c>
      <c r="C272">
        <v>55945073</v>
      </c>
      <c r="D272">
        <v>55459191</v>
      </c>
      <c r="E272">
        <v>1</v>
      </c>
      <c r="F272">
        <v>1</v>
      </c>
      <c r="G272">
        <v>1081</v>
      </c>
      <c r="H272">
        <v>3</v>
      </c>
      <c r="I272" t="s">
        <v>209</v>
      </c>
      <c r="J272" t="s">
        <v>212</v>
      </c>
      <c r="K272" t="s">
        <v>210</v>
      </c>
      <c r="L272">
        <v>1348</v>
      </c>
      <c r="N272">
        <v>1009</v>
      </c>
      <c r="O272" t="s">
        <v>211</v>
      </c>
      <c r="P272" t="s">
        <v>211</v>
      </c>
      <c r="Q272">
        <v>1000</v>
      </c>
      <c r="W272">
        <v>0</v>
      </c>
      <c r="X272">
        <v>1706974629</v>
      </c>
      <c r="Y272">
        <f>AT272</f>
        <v>3.5000000000000004E-5</v>
      </c>
      <c r="AA272">
        <v>133571.17000000001</v>
      </c>
      <c r="AB272">
        <v>0</v>
      </c>
      <c r="AC272">
        <v>0</v>
      </c>
      <c r="AD272">
        <v>0</v>
      </c>
      <c r="AE272">
        <v>22524.65</v>
      </c>
      <c r="AF272">
        <v>0</v>
      </c>
      <c r="AG272">
        <v>0</v>
      </c>
      <c r="AH272">
        <v>0</v>
      </c>
      <c r="AI272">
        <v>5.93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3.5000000000000004E-5</v>
      </c>
      <c r="AU272" t="s">
        <v>3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ROUND(Y272*Source!I142,9)</f>
        <v>4.8999999999999998E-4</v>
      </c>
      <c r="CY272">
        <f>AA272</f>
        <v>133571.17000000001</v>
      </c>
      <c r="CZ272">
        <f>AE272</f>
        <v>22524.65</v>
      </c>
      <c r="DA272">
        <f>AI272</f>
        <v>5.93</v>
      </c>
      <c r="DB272">
        <f>ROUND(ROUND(AT272*CZ272,2),6)</f>
        <v>0.79</v>
      </c>
      <c r="DC272">
        <f>ROUND(ROUND(AT272*AG272,2),6)</f>
        <v>0</v>
      </c>
      <c r="DD272" t="s">
        <v>3</v>
      </c>
      <c r="DE272" t="s">
        <v>3</v>
      </c>
      <c r="DF272">
        <f>ROUND(ROUND(AE272*AI272,2)*CX272,2)</f>
        <v>65.45</v>
      </c>
      <c r="DG272">
        <f t="shared" si="117"/>
        <v>0</v>
      </c>
      <c r="DH272">
        <f t="shared" si="116"/>
        <v>0</v>
      </c>
      <c r="DI272">
        <f t="shared" si="115"/>
        <v>0</v>
      </c>
      <c r="DJ272">
        <f>DF272</f>
        <v>65.45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ROW(Source!A149)</f>
        <v>149</v>
      </c>
      <c r="B273">
        <v>55944368</v>
      </c>
      <c r="C273">
        <v>57037073</v>
      </c>
      <c r="D273">
        <v>55424304</v>
      </c>
      <c r="E273">
        <v>1081</v>
      </c>
      <c r="F273">
        <v>1</v>
      </c>
      <c r="G273">
        <v>1081</v>
      </c>
      <c r="H273">
        <v>1</v>
      </c>
      <c r="I273" t="s">
        <v>759</v>
      </c>
      <c r="J273" t="s">
        <v>3</v>
      </c>
      <c r="K273" t="s">
        <v>760</v>
      </c>
      <c r="L273">
        <v>1191</v>
      </c>
      <c r="N273">
        <v>1013</v>
      </c>
      <c r="O273" t="s">
        <v>761</v>
      </c>
      <c r="P273" t="s">
        <v>761</v>
      </c>
      <c r="Q273">
        <v>1</v>
      </c>
      <c r="W273">
        <v>0</v>
      </c>
      <c r="X273">
        <v>476480486</v>
      </c>
      <c r="Y273">
        <f>(AT273*1.2)</f>
        <v>0.624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0.52</v>
      </c>
      <c r="AU273" t="s">
        <v>83</v>
      </c>
      <c r="AV273">
        <v>1</v>
      </c>
      <c r="AW273">
        <v>2</v>
      </c>
      <c r="AX273">
        <v>57037101</v>
      </c>
      <c r="AY273">
        <v>1</v>
      </c>
      <c r="AZ273">
        <v>0</v>
      </c>
      <c r="BA273">
        <v>387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ROUND(AT273*Source!I149*AH273*AL273,2)</f>
        <v>0</v>
      </c>
      <c r="CV273">
        <f>ROUND(Y273*Source!I149,9)</f>
        <v>29.952000000000002</v>
      </c>
      <c r="CW273">
        <v>0</v>
      </c>
      <c r="CX273">
        <f>ROUND(Y273*Source!I149,9)</f>
        <v>29.952000000000002</v>
      </c>
      <c r="CY273">
        <f>AD273</f>
        <v>0</v>
      </c>
      <c r="CZ273">
        <f>AH273</f>
        <v>0</v>
      </c>
      <c r="DA273">
        <f>AL273</f>
        <v>1</v>
      </c>
      <c r="DB273">
        <f>ROUND((ROUND(AT273*CZ273,2)*1.2),6)</f>
        <v>0</v>
      </c>
      <c r="DC273">
        <f>ROUND((ROUND(AT273*AG273,2)*1.2),6)</f>
        <v>0</v>
      </c>
      <c r="DD273" t="s">
        <v>3</v>
      </c>
      <c r="DE273" t="s">
        <v>3</v>
      </c>
      <c r="DF273">
        <f t="shared" ref="DF273:DF279" si="118">ROUND(ROUND(AE273,2)*CX273,2)</f>
        <v>0</v>
      </c>
      <c r="DG273">
        <f t="shared" si="117"/>
        <v>0</v>
      </c>
      <c r="DH273">
        <f t="shared" si="116"/>
        <v>0</v>
      </c>
      <c r="DI273">
        <f t="shared" si="115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ROW(Source!A149)</f>
        <v>149</v>
      </c>
      <c r="B274">
        <v>55944368</v>
      </c>
      <c r="C274">
        <v>57037073</v>
      </c>
      <c r="D274">
        <v>55490209</v>
      </c>
      <c r="E274">
        <v>1</v>
      </c>
      <c r="F274">
        <v>1</v>
      </c>
      <c r="G274">
        <v>1081</v>
      </c>
      <c r="H274">
        <v>2</v>
      </c>
      <c r="I274" t="s">
        <v>766</v>
      </c>
      <c r="J274" t="s">
        <v>767</v>
      </c>
      <c r="K274" t="s">
        <v>768</v>
      </c>
      <c r="L274">
        <v>1368</v>
      </c>
      <c r="N274">
        <v>1011</v>
      </c>
      <c r="O274" t="s">
        <v>765</v>
      </c>
      <c r="P274" t="s">
        <v>765</v>
      </c>
      <c r="Q274">
        <v>1</v>
      </c>
      <c r="W274">
        <v>0</v>
      </c>
      <c r="X274">
        <v>874612079</v>
      </c>
      <c r="Y274">
        <f>(AT274*1.2)</f>
        <v>2.4E-2</v>
      </c>
      <c r="AA274">
        <v>0</v>
      </c>
      <c r="AB274">
        <v>87.01</v>
      </c>
      <c r="AC274">
        <v>13.21</v>
      </c>
      <c r="AD274">
        <v>0</v>
      </c>
      <c r="AE274">
        <v>0</v>
      </c>
      <c r="AF274">
        <v>83.1</v>
      </c>
      <c r="AG274">
        <v>12.62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0.02</v>
      </c>
      <c r="AU274" t="s">
        <v>83</v>
      </c>
      <c r="AV274">
        <v>0</v>
      </c>
      <c r="AW274">
        <v>2</v>
      </c>
      <c r="AX274">
        <v>57037102</v>
      </c>
      <c r="AY274">
        <v>1</v>
      </c>
      <c r="AZ274">
        <v>0</v>
      </c>
      <c r="BA274">
        <v>388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ROUND(Y274*Source!I149*DO274,9)</f>
        <v>14.53824</v>
      </c>
      <c r="CX274">
        <f>ROUND(Y274*Source!I149,9)</f>
        <v>1.1519999999999999</v>
      </c>
      <c r="CY274">
        <f>AB274</f>
        <v>87.01</v>
      </c>
      <c r="CZ274">
        <f>AF274</f>
        <v>83.1</v>
      </c>
      <c r="DA274">
        <f>AJ274</f>
        <v>1</v>
      </c>
      <c r="DB274">
        <f>ROUND((ROUND(AT274*CZ274,2)*1.2),6)</f>
        <v>1.992</v>
      </c>
      <c r="DC274">
        <f>ROUND((ROUND(AT274*AG274,2)*1.2),6)</f>
        <v>0.3</v>
      </c>
      <c r="DD274" t="s">
        <v>3</v>
      </c>
      <c r="DE274" t="s">
        <v>3</v>
      </c>
      <c r="DF274">
        <f t="shared" si="118"/>
        <v>0</v>
      </c>
      <c r="DG274">
        <f t="shared" si="117"/>
        <v>95.73</v>
      </c>
      <c r="DH274">
        <f t="shared" si="116"/>
        <v>14.54</v>
      </c>
      <c r="DI274">
        <f t="shared" si="115"/>
        <v>0</v>
      </c>
      <c r="DJ274">
        <f>DG274</f>
        <v>95.73</v>
      </c>
      <c r="DK274">
        <v>0</v>
      </c>
      <c r="DL274" t="s">
        <v>769</v>
      </c>
      <c r="DM274">
        <v>0</v>
      </c>
      <c r="DN274" t="s">
        <v>761</v>
      </c>
      <c r="DO274">
        <v>12.62</v>
      </c>
    </row>
    <row r="275" spans="1:119" x14ac:dyDescent="0.25">
      <c r="A275">
        <f>ROW(Source!A149)</f>
        <v>149</v>
      </c>
      <c r="B275">
        <v>55944368</v>
      </c>
      <c r="C275">
        <v>57037073</v>
      </c>
      <c r="D275">
        <v>55489519</v>
      </c>
      <c r="E275">
        <v>1</v>
      </c>
      <c r="F275">
        <v>1</v>
      </c>
      <c r="G275">
        <v>1081</v>
      </c>
      <c r="H275">
        <v>2</v>
      </c>
      <c r="I275" t="s">
        <v>935</v>
      </c>
      <c r="J275" t="s">
        <v>936</v>
      </c>
      <c r="K275" t="s">
        <v>937</v>
      </c>
      <c r="L275">
        <v>1368</v>
      </c>
      <c r="N275">
        <v>1011</v>
      </c>
      <c r="O275" t="s">
        <v>765</v>
      </c>
      <c r="P275" t="s">
        <v>765</v>
      </c>
      <c r="Q275">
        <v>1</v>
      </c>
      <c r="W275">
        <v>0</v>
      </c>
      <c r="X275">
        <v>-323623021</v>
      </c>
      <c r="Y275">
        <f>(AT275*1.2)</f>
        <v>0.24</v>
      </c>
      <c r="AA275">
        <v>0</v>
      </c>
      <c r="AB275">
        <v>138.9</v>
      </c>
      <c r="AC275">
        <v>15.22</v>
      </c>
      <c r="AD275">
        <v>0</v>
      </c>
      <c r="AE275">
        <v>0</v>
      </c>
      <c r="AF275">
        <v>132.66</v>
      </c>
      <c r="AG275">
        <v>14.54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0.2</v>
      </c>
      <c r="AU275" t="s">
        <v>83</v>
      </c>
      <c r="AV275">
        <v>0</v>
      </c>
      <c r="AW275">
        <v>2</v>
      </c>
      <c r="AX275">
        <v>57037103</v>
      </c>
      <c r="AY275">
        <v>1</v>
      </c>
      <c r="AZ275">
        <v>0</v>
      </c>
      <c r="BA275">
        <v>389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ROUND(Y275*Source!I149*DO275,9)</f>
        <v>167.5008</v>
      </c>
      <c r="CX275">
        <f>ROUND(Y275*Source!I149,9)</f>
        <v>11.52</v>
      </c>
      <c r="CY275">
        <f>AB275</f>
        <v>138.9</v>
      </c>
      <c r="CZ275">
        <f>AF275</f>
        <v>132.66</v>
      </c>
      <c r="DA275">
        <f>AJ275</f>
        <v>1</v>
      </c>
      <c r="DB275">
        <f>ROUND((ROUND(AT275*CZ275,2)*1.2),6)</f>
        <v>31.835999999999999</v>
      </c>
      <c r="DC275">
        <f>ROUND((ROUND(AT275*AG275,2)*1.2),6)</f>
        <v>3.492</v>
      </c>
      <c r="DD275" t="s">
        <v>3</v>
      </c>
      <c r="DE275" t="s">
        <v>3</v>
      </c>
      <c r="DF275">
        <f t="shared" si="118"/>
        <v>0</v>
      </c>
      <c r="DG275">
        <f t="shared" si="117"/>
        <v>1528.24</v>
      </c>
      <c r="DH275">
        <f t="shared" si="116"/>
        <v>167.5</v>
      </c>
      <c r="DI275">
        <f t="shared" si="115"/>
        <v>0</v>
      </c>
      <c r="DJ275">
        <f>DG275</f>
        <v>1528.24</v>
      </c>
      <c r="DK275">
        <v>0</v>
      </c>
      <c r="DL275" t="s">
        <v>769</v>
      </c>
      <c r="DM275">
        <v>0</v>
      </c>
      <c r="DN275" t="s">
        <v>761</v>
      </c>
      <c r="DO275">
        <v>14.54</v>
      </c>
    </row>
    <row r="276" spans="1:119" x14ac:dyDescent="0.25">
      <c r="A276">
        <f>ROW(Source!A149)</f>
        <v>149</v>
      </c>
      <c r="B276">
        <v>55944368</v>
      </c>
      <c r="C276">
        <v>57037073</v>
      </c>
      <c r="D276">
        <v>55459191</v>
      </c>
      <c r="E276">
        <v>1</v>
      </c>
      <c r="F276">
        <v>1</v>
      </c>
      <c r="G276">
        <v>1081</v>
      </c>
      <c r="H276">
        <v>3</v>
      </c>
      <c r="I276" t="s">
        <v>209</v>
      </c>
      <c r="J276" t="s">
        <v>212</v>
      </c>
      <c r="K276" t="s">
        <v>210</v>
      </c>
      <c r="L276">
        <v>1348</v>
      </c>
      <c r="N276">
        <v>1009</v>
      </c>
      <c r="O276" t="s">
        <v>211</v>
      </c>
      <c r="P276" t="s">
        <v>211</v>
      </c>
      <c r="Q276">
        <v>1000</v>
      </c>
      <c r="W276">
        <v>0</v>
      </c>
      <c r="X276">
        <v>1706974629</v>
      </c>
      <c r="Y276">
        <f>AT276</f>
        <v>3.2000000000000001E-7</v>
      </c>
      <c r="AA276">
        <v>22524.65</v>
      </c>
      <c r="AB276">
        <v>0</v>
      </c>
      <c r="AC276">
        <v>0</v>
      </c>
      <c r="AD276">
        <v>0</v>
      </c>
      <c r="AE276">
        <v>22524.65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3.2000000000000001E-7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ROUND(Y276*Source!I149,9)</f>
        <v>1.5359999999999999E-5</v>
      </c>
      <c r="CY276">
        <f>AA276</f>
        <v>22524.65</v>
      </c>
      <c r="CZ276">
        <f>AE276</f>
        <v>22524.65</v>
      </c>
      <c r="DA276">
        <f>AI276</f>
        <v>1</v>
      </c>
      <c r="DB276">
        <f>ROUND(ROUND(AT276*CZ276,2),6)</f>
        <v>0.01</v>
      </c>
      <c r="DC276">
        <f>ROUND(ROUND(AT276*AG276,2),6)</f>
        <v>0</v>
      </c>
      <c r="DD276" t="s">
        <v>3</v>
      </c>
      <c r="DE276" t="s">
        <v>3</v>
      </c>
      <c r="DF276">
        <f t="shared" si="118"/>
        <v>0.35</v>
      </c>
      <c r="DG276">
        <f t="shared" si="117"/>
        <v>0</v>
      </c>
      <c r="DH276">
        <f t="shared" si="116"/>
        <v>0</v>
      </c>
      <c r="DI276">
        <f t="shared" si="115"/>
        <v>0</v>
      </c>
      <c r="DJ276">
        <f>DF276</f>
        <v>0.35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ROW(Source!A150)</f>
        <v>150</v>
      </c>
      <c r="B277">
        <v>55944370</v>
      </c>
      <c r="C277">
        <v>57037073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759</v>
      </c>
      <c r="J277" t="s">
        <v>3</v>
      </c>
      <c r="K277" t="s">
        <v>760</v>
      </c>
      <c r="L277">
        <v>1191</v>
      </c>
      <c r="N277">
        <v>1013</v>
      </c>
      <c r="O277" t="s">
        <v>761</v>
      </c>
      <c r="P277" t="s">
        <v>761</v>
      </c>
      <c r="Q277">
        <v>1</v>
      </c>
      <c r="W277">
        <v>0</v>
      </c>
      <c r="X277">
        <v>476480486</v>
      </c>
      <c r="Y277">
        <f>(AT277*1.2)</f>
        <v>0.624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5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0.52</v>
      </c>
      <c r="AU277" t="s">
        <v>83</v>
      </c>
      <c r="AV277">
        <v>1</v>
      </c>
      <c r="AW277">
        <v>2</v>
      </c>
      <c r="AX277">
        <v>57037101</v>
      </c>
      <c r="AY277">
        <v>1</v>
      </c>
      <c r="AZ277">
        <v>0</v>
      </c>
      <c r="BA277">
        <v>392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U277">
        <f>ROUND(AT277*Source!I150*AH277*AL277,2)</f>
        <v>0</v>
      </c>
      <c r="CV277">
        <f>ROUND(Y277*Source!I150,9)</f>
        <v>29.952000000000002</v>
      </c>
      <c r="CW277">
        <v>0</v>
      </c>
      <c r="CX277">
        <f>ROUND(Y277*Source!I150,9)</f>
        <v>29.952000000000002</v>
      </c>
      <c r="CY277">
        <f>AD277</f>
        <v>0</v>
      </c>
      <c r="CZ277">
        <f>AH277</f>
        <v>0</v>
      </c>
      <c r="DA277">
        <f>AL277</f>
        <v>1</v>
      </c>
      <c r="DB277">
        <f>ROUND((ROUND(AT277*CZ277,2)*1.2),6)</f>
        <v>0</v>
      </c>
      <c r="DC277">
        <f>ROUND((ROUND(AT277*AG277,2)*1.2),6)</f>
        <v>0</v>
      </c>
      <c r="DD277" t="s">
        <v>3</v>
      </c>
      <c r="DE277" t="s">
        <v>3</v>
      </c>
      <c r="DF277">
        <f t="shared" si="118"/>
        <v>0</v>
      </c>
      <c r="DG277">
        <f t="shared" si="117"/>
        <v>0</v>
      </c>
      <c r="DH277">
        <f t="shared" si="116"/>
        <v>0</v>
      </c>
      <c r="DI277">
        <f t="shared" si="115"/>
        <v>0</v>
      </c>
      <c r="DJ277">
        <f>DI277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ROW(Source!A150)</f>
        <v>150</v>
      </c>
      <c r="B278">
        <v>55944370</v>
      </c>
      <c r="C278">
        <v>57037073</v>
      </c>
      <c r="D278">
        <v>55490209</v>
      </c>
      <c r="E278">
        <v>1</v>
      </c>
      <c r="F278">
        <v>1</v>
      </c>
      <c r="G278">
        <v>1081</v>
      </c>
      <c r="H278">
        <v>2</v>
      </c>
      <c r="I278" t="s">
        <v>766</v>
      </c>
      <c r="J278" t="s">
        <v>767</v>
      </c>
      <c r="K278" t="s">
        <v>768</v>
      </c>
      <c r="L278">
        <v>1368</v>
      </c>
      <c r="N278">
        <v>1011</v>
      </c>
      <c r="O278" t="s">
        <v>765</v>
      </c>
      <c r="P278" t="s">
        <v>765</v>
      </c>
      <c r="Q278">
        <v>1</v>
      </c>
      <c r="W278">
        <v>0</v>
      </c>
      <c r="X278">
        <v>874612079</v>
      </c>
      <c r="Y278">
        <f>(AT278*1.2)</f>
        <v>2.4E-2</v>
      </c>
      <c r="AA278">
        <v>0</v>
      </c>
      <c r="AB278">
        <v>1485.19</v>
      </c>
      <c r="AC278">
        <v>744.56</v>
      </c>
      <c r="AD278">
        <v>0</v>
      </c>
      <c r="AE278">
        <v>0</v>
      </c>
      <c r="AF278">
        <v>83.1</v>
      </c>
      <c r="AG278">
        <v>12.62</v>
      </c>
      <c r="AH278">
        <v>0</v>
      </c>
      <c r="AI278">
        <v>1</v>
      </c>
      <c r="AJ278">
        <v>17.07</v>
      </c>
      <c r="AK278">
        <v>56.35</v>
      </c>
      <c r="AL278">
        <v>1</v>
      </c>
      <c r="AM278">
        <v>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0.02</v>
      </c>
      <c r="AU278" t="s">
        <v>83</v>
      </c>
      <c r="AV278">
        <v>0</v>
      </c>
      <c r="AW278">
        <v>2</v>
      </c>
      <c r="AX278">
        <v>57037102</v>
      </c>
      <c r="AY278">
        <v>1</v>
      </c>
      <c r="AZ278">
        <v>0</v>
      </c>
      <c r="BA278">
        <v>393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ROUND(Y278*Source!I150*DO278,9)</f>
        <v>14.53824</v>
      </c>
      <c r="CX278">
        <f>ROUND(Y278*Source!I150,9)</f>
        <v>1.1519999999999999</v>
      </c>
      <c r="CY278">
        <f>AB278</f>
        <v>1485.19</v>
      </c>
      <c r="CZ278">
        <f>AF278</f>
        <v>83.1</v>
      </c>
      <c r="DA278">
        <f>AJ278</f>
        <v>17.07</v>
      </c>
      <c r="DB278">
        <f>ROUND((ROUND(AT278*CZ278,2)*1.2),6)</f>
        <v>1.992</v>
      </c>
      <c r="DC278">
        <f>ROUND((ROUND(AT278*AG278,2)*1.2),6)</f>
        <v>0.3</v>
      </c>
      <c r="DD278" t="s">
        <v>3</v>
      </c>
      <c r="DE278" t="s">
        <v>3</v>
      </c>
      <c r="DF278">
        <f t="shared" si="118"/>
        <v>0</v>
      </c>
      <c r="DG278">
        <f>ROUND(ROUND(AF278*AJ278,2)*CX278,2)</f>
        <v>1634.14</v>
      </c>
      <c r="DH278">
        <f>ROUND(ROUND(AG278*AK278,2)*CX278,2)</f>
        <v>819.23</v>
      </c>
      <c r="DI278">
        <f t="shared" si="115"/>
        <v>0</v>
      </c>
      <c r="DJ278">
        <f>DG278</f>
        <v>1634.14</v>
      </c>
      <c r="DK278">
        <v>0</v>
      </c>
      <c r="DL278" t="s">
        <v>769</v>
      </c>
      <c r="DM278">
        <v>0</v>
      </c>
      <c r="DN278" t="s">
        <v>761</v>
      </c>
      <c r="DO278">
        <v>12.62</v>
      </c>
    </row>
    <row r="279" spans="1:119" x14ac:dyDescent="0.25">
      <c r="A279">
        <f>ROW(Source!A150)</f>
        <v>150</v>
      </c>
      <c r="B279">
        <v>55944370</v>
      </c>
      <c r="C279">
        <v>57037073</v>
      </c>
      <c r="D279">
        <v>55489519</v>
      </c>
      <c r="E279">
        <v>1</v>
      </c>
      <c r="F279">
        <v>1</v>
      </c>
      <c r="G279">
        <v>1081</v>
      </c>
      <c r="H279">
        <v>2</v>
      </c>
      <c r="I279" t="s">
        <v>935</v>
      </c>
      <c r="J279" t="s">
        <v>936</v>
      </c>
      <c r="K279" t="s">
        <v>937</v>
      </c>
      <c r="L279">
        <v>1368</v>
      </c>
      <c r="N279">
        <v>1011</v>
      </c>
      <c r="O279" t="s">
        <v>765</v>
      </c>
      <c r="P279" t="s">
        <v>765</v>
      </c>
      <c r="Q279">
        <v>1</v>
      </c>
      <c r="W279">
        <v>0</v>
      </c>
      <c r="X279">
        <v>-323623021</v>
      </c>
      <c r="Y279">
        <f>(AT279*1.2)</f>
        <v>0.24</v>
      </c>
      <c r="AA279">
        <v>0</v>
      </c>
      <c r="AB279">
        <v>2143.15</v>
      </c>
      <c r="AC279">
        <v>857.84</v>
      </c>
      <c r="AD279">
        <v>0</v>
      </c>
      <c r="AE279">
        <v>0</v>
      </c>
      <c r="AF279">
        <v>132.66</v>
      </c>
      <c r="AG279">
        <v>14.54</v>
      </c>
      <c r="AH279">
        <v>0</v>
      </c>
      <c r="AI279">
        <v>1</v>
      </c>
      <c r="AJ279">
        <v>15.43</v>
      </c>
      <c r="AK279">
        <v>56.35</v>
      </c>
      <c r="AL279">
        <v>1</v>
      </c>
      <c r="AM279">
        <v>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0.2</v>
      </c>
      <c r="AU279" t="s">
        <v>83</v>
      </c>
      <c r="AV279">
        <v>0</v>
      </c>
      <c r="AW279">
        <v>2</v>
      </c>
      <c r="AX279">
        <v>57037103</v>
      </c>
      <c r="AY279">
        <v>1</v>
      </c>
      <c r="AZ279">
        <v>0</v>
      </c>
      <c r="BA279">
        <v>394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ROUND(Y279*Source!I150*DO279,9)</f>
        <v>167.5008</v>
      </c>
      <c r="CX279">
        <f>ROUND(Y279*Source!I150,9)</f>
        <v>11.52</v>
      </c>
      <c r="CY279">
        <f>AB279</f>
        <v>2143.15</v>
      </c>
      <c r="CZ279">
        <f>AF279</f>
        <v>132.66</v>
      </c>
      <c r="DA279">
        <f>AJ279</f>
        <v>15.43</v>
      </c>
      <c r="DB279">
        <f>ROUND((ROUND(AT279*CZ279,2)*1.2),6)</f>
        <v>31.835999999999999</v>
      </c>
      <c r="DC279">
        <f>ROUND((ROUND(AT279*AG279,2)*1.2),6)</f>
        <v>3.492</v>
      </c>
      <c r="DD279" t="s">
        <v>3</v>
      </c>
      <c r="DE279" t="s">
        <v>3</v>
      </c>
      <c r="DF279">
        <f t="shared" si="118"/>
        <v>0</v>
      </c>
      <c r="DG279">
        <f>ROUND(ROUND(AF279*AJ279,2)*CX279,2)</f>
        <v>23580.75</v>
      </c>
      <c r="DH279">
        <f>ROUND(ROUND(AG279*AK279,2)*CX279,2)</f>
        <v>9438.68</v>
      </c>
      <c r="DI279">
        <f t="shared" si="115"/>
        <v>0</v>
      </c>
      <c r="DJ279">
        <f>DG279</f>
        <v>23580.75</v>
      </c>
      <c r="DK279">
        <v>0</v>
      </c>
      <c r="DL279" t="s">
        <v>769</v>
      </c>
      <c r="DM279">
        <v>0</v>
      </c>
      <c r="DN279" t="s">
        <v>761</v>
      </c>
      <c r="DO279">
        <v>14.54</v>
      </c>
    </row>
    <row r="280" spans="1:119" x14ac:dyDescent="0.25">
      <c r="A280">
        <f>ROW(Source!A150)</f>
        <v>150</v>
      </c>
      <c r="B280">
        <v>55944370</v>
      </c>
      <c r="C280">
        <v>57037073</v>
      </c>
      <c r="D280">
        <v>55459191</v>
      </c>
      <c r="E280">
        <v>1</v>
      </c>
      <c r="F280">
        <v>1</v>
      </c>
      <c r="G280">
        <v>1081</v>
      </c>
      <c r="H280">
        <v>3</v>
      </c>
      <c r="I280" t="s">
        <v>209</v>
      </c>
      <c r="J280" t="s">
        <v>212</v>
      </c>
      <c r="K280" t="s">
        <v>210</v>
      </c>
      <c r="L280">
        <v>1348</v>
      </c>
      <c r="N280">
        <v>1009</v>
      </c>
      <c r="O280" t="s">
        <v>211</v>
      </c>
      <c r="P280" t="s">
        <v>211</v>
      </c>
      <c r="Q280">
        <v>1000</v>
      </c>
      <c r="W280">
        <v>0</v>
      </c>
      <c r="X280">
        <v>1706974629</v>
      </c>
      <c r="Y280">
        <f>AT280</f>
        <v>3.2000000000000001E-7</v>
      </c>
      <c r="AA280">
        <v>133571.17000000001</v>
      </c>
      <c r="AB280">
        <v>0</v>
      </c>
      <c r="AC280">
        <v>0</v>
      </c>
      <c r="AD280">
        <v>0</v>
      </c>
      <c r="AE280">
        <v>22524.65</v>
      </c>
      <c r="AF280">
        <v>0</v>
      </c>
      <c r="AG280">
        <v>0</v>
      </c>
      <c r="AH280">
        <v>0</v>
      </c>
      <c r="AI280">
        <v>5.93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3.2000000000000001E-7</v>
      </c>
      <c r="AU280" t="s">
        <v>3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ROUND(Y280*Source!I150,9)</f>
        <v>1.5359999999999999E-5</v>
      </c>
      <c r="CY280">
        <f>AA280</f>
        <v>133571.17000000001</v>
      </c>
      <c r="CZ280">
        <f>AE280</f>
        <v>22524.65</v>
      </c>
      <c r="DA280">
        <f>AI280</f>
        <v>5.93</v>
      </c>
      <c r="DB280">
        <f>ROUND(ROUND(AT280*CZ280,2),6)</f>
        <v>0.01</v>
      </c>
      <c r="DC280">
        <f>ROUND(ROUND(AT280*AG280,2),6)</f>
        <v>0</v>
      </c>
      <c r="DD280" t="s">
        <v>3</v>
      </c>
      <c r="DE280" t="s">
        <v>3</v>
      </c>
      <c r="DF280">
        <f>ROUND(ROUND(AE280*AI280,2)*CX280,2)</f>
        <v>2.0499999999999998</v>
      </c>
      <c r="DG280">
        <f t="shared" ref="DG280:DG310" si="119">ROUND(ROUND(AF280,2)*CX280,2)</f>
        <v>0</v>
      </c>
      <c r="DH280">
        <f t="shared" ref="DH280:DH311" si="120">ROUND(ROUND(AG280,2)*CX280,2)</f>
        <v>0</v>
      </c>
      <c r="DI280">
        <f t="shared" si="115"/>
        <v>0</v>
      </c>
      <c r="DJ280">
        <f>DF280</f>
        <v>2.0499999999999998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ROW(Source!A153)</f>
        <v>153</v>
      </c>
      <c r="B281">
        <v>55944368</v>
      </c>
      <c r="C281">
        <v>55945092</v>
      </c>
      <c r="D281">
        <v>55424304</v>
      </c>
      <c r="E281">
        <v>1081</v>
      </c>
      <c r="F281">
        <v>1</v>
      </c>
      <c r="G281">
        <v>1081</v>
      </c>
      <c r="H281">
        <v>1</v>
      </c>
      <c r="I281" t="s">
        <v>759</v>
      </c>
      <c r="J281" t="s">
        <v>3</v>
      </c>
      <c r="K281" t="s">
        <v>760</v>
      </c>
      <c r="L281">
        <v>1191</v>
      </c>
      <c r="N281">
        <v>1013</v>
      </c>
      <c r="O281" t="s">
        <v>761</v>
      </c>
      <c r="P281" t="s">
        <v>761</v>
      </c>
      <c r="Q281">
        <v>1</v>
      </c>
      <c r="W281">
        <v>0</v>
      </c>
      <c r="X281">
        <v>476480486</v>
      </c>
      <c r="Y281">
        <f>(AT281*1.2)</f>
        <v>0.624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0.52</v>
      </c>
      <c r="AU281" t="s">
        <v>83</v>
      </c>
      <c r="AV281">
        <v>1</v>
      </c>
      <c r="AW281">
        <v>2</v>
      </c>
      <c r="AX281">
        <v>55945095</v>
      </c>
      <c r="AY281">
        <v>1</v>
      </c>
      <c r="AZ281">
        <v>0</v>
      </c>
      <c r="BA281">
        <v>397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ROUND(AT281*Source!I153*AH281*AL281,2)</f>
        <v>0</v>
      </c>
      <c r="CV281">
        <f>ROUND(Y281*Source!I153,9)</f>
        <v>29.952000000000002</v>
      </c>
      <c r="CW281">
        <v>0</v>
      </c>
      <c r="CX281">
        <f>ROUND(Y281*Source!I153,9)</f>
        <v>29.952000000000002</v>
      </c>
      <c r="CY281">
        <f>AD281</f>
        <v>0</v>
      </c>
      <c r="CZ281">
        <f>AH281</f>
        <v>0</v>
      </c>
      <c r="DA281">
        <f>AL281</f>
        <v>1</v>
      </c>
      <c r="DB281">
        <f>ROUND((ROUND(AT281*CZ281,2)*1.2),6)</f>
        <v>0</v>
      </c>
      <c r="DC281">
        <f>ROUND((ROUND(AT281*AG281,2)*1.2),6)</f>
        <v>0</v>
      </c>
      <c r="DD281" t="s">
        <v>3</v>
      </c>
      <c r="DE281" t="s">
        <v>3</v>
      </c>
      <c r="DF281">
        <f>ROUND(ROUND(AE281,2)*CX281,2)</f>
        <v>0</v>
      </c>
      <c r="DG281">
        <f t="shared" si="119"/>
        <v>0</v>
      </c>
      <c r="DH281">
        <f t="shared" si="120"/>
        <v>0</v>
      </c>
      <c r="DI281">
        <f t="shared" si="115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ROW(Source!A153)</f>
        <v>153</v>
      </c>
      <c r="B282">
        <v>55944368</v>
      </c>
      <c r="C282">
        <v>55945092</v>
      </c>
      <c r="D282">
        <v>55459189</v>
      </c>
      <c r="E282">
        <v>1</v>
      </c>
      <c r="F282">
        <v>1</v>
      </c>
      <c r="G282">
        <v>1081</v>
      </c>
      <c r="H282">
        <v>3</v>
      </c>
      <c r="I282" t="s">
        <v>263</v>
      </c>
      <c r="J282" t="s">
        <v>265</v>
      </c>
      <c r="K282" t="s">
        <v>264</v>
      </c>
      <c r="L282">
        <v>1348</v>
      </c>
      <c r="N282">
        <v>1009</v>
      </c>
      <c r="O282" t="s">
        <v>211</v>
      </c>
      <c r="P282" t="s">
        <v>211</v>
      </c>
      <c r="Q282">
        <v>1000</v>
      </c>
      <c r="W282">
        <v>0</v>
      </c>
      <c r="X282">
        <v>-1932732921</v>
      </c>
      <c r="Y282">
        <f>AT282</f>
        <v>3.5000000000000004E-5</v>
      </c>
      <c r="AA282">
        <v>24609.759999999998</v>
      </c>
      <c r="AB282">
        <v>0</v>
      </c>
      <c r="AC282">
        <v>0</v>
      </c>
      <c r="AD282">
        <v>0</v>
      </c>
      <c r="AE282">
        <v>24609.759999999998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3.5000000000000004E-5</v>
      </c>
      <c r="AU282" t="s">
        <v>3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ROUND(Y282*Source!I153,9)</f>
        <v>1.6800000000000001E-3</v>
      </c>
      <c r="CY282">
        <f>AA282</f>
        <v>24609.759999999998</v>
      </c>
      <c r="CZ282">
        <f>AE282</f>
        <v>24609.759999999998</v>
      </c>
      <c r="DA282">
        <f>AI282</f>
        <v>1</v>
      </c>
      <c r="DB282">
        <f>ROUND(ROUND(AT282*CZ282,2),6)</f>
        <v>0.86</v>
      </c>
      <c r="DC282">
        <f>ROUND(ROUND(AT282*AG282,2),6)</f>
        <v>0</v>
      </c>
      <c r="DD282" t="s">
        <v>3</v>
      </c>
      <c r="DE282" t="s">
        <v>3</v>
      </c>
      <c r="DF282">
        <f>ROUND(ROUND(AE282,2)*CX282,2)</f>
        <v>41.34</v>
      </c>
      <c r="DG282">
        <f t="shared" si="119"/>
        <v>0</v>
      </c>
      <c r="DH282">
        <f t="shared" si="120"/>
        <v>0</v>
      </c>
      <c r="DI282">
        <f t="shared" si="115"/>
        <v>0</v>
      </c>
      <c r="DJ282">
        <f>DF282</f>
        <v>41.34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ROW(Source!A154)</f>
        <v>154</v>
      </c>
      <c r="B283">
        <v>55944370</v>
      </c>
      <c r="C283">
        <v>55945092</v>
      </c>
      <c r="D283">
        <v>55424304</v>
      </c>
      <c r="E283">
        <v>1081</v>
      </c>
      <c r="F283">
        <v>1</v>
      </c>
      <c r="G283">
        <v>1081</v>
      </c>
      <c r="H283">
        <v>1</v>
      </c>
      <c r="I283" t="s">
        <v>759</v>
      </c>
      <c r="J283" t="s">
        <v>3</v>
      </c>
      <c r="K283" t="s">
        <v>760</v>
      </c>
      <c r="L283">
        <v>1191</v>
      </c>
      <c r="N283">
        <v>1013</v>
      </c>
      <c r="O283" t="s">
        <v>761</v>
      </c>
      <c r="P283" t="s">
        <v>761</v>
      </c>
      <c r="Q283">
        <v>1</v>
      </c>
      <c r="W283">
        <v>0</v>
      </c>
      <c r="X283">
        <v>476480486</v>
      </c>
      <c r="Y283">
        <f>(AT283*1.2)</f>
        <v>0.624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0.52</v>
      </c>
      <c r="AU283" t="s">
        <v>83</v>
      </c>
      <c r="AV283">
        <v>1</v>
      </c>
      <c r="AW283">
        <v>2</v>
      </c>
      <c r="AX283">
        <v>55945095</v>
      </c>
      <c r="AY283">
        <v>1</v>
      </c>
      <c r="AZ283">
        <v>0</v>
      </c>
      <c r="BA283">
        <v>400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U283">
        <f>ROUND(AT283*Source!I154*AH283*AL283,2)</f>
        <v>0</v>
      </c>
      <c r="CV283">
        <f>ROUND(Y283*Source!I154,9)</f>
        <v>29.952000000000002</v>
      </c>
      <c r="CW283">
        <v>0</v>
      </c>
      <c r="CX283">
        <f>ROUND(Y283*Source!I154,9)</f>
        <v>29.952000000000002</v>
      </c>
      <c r="CY283">
        <f>AD283</f>
        <v>0</v>
      </c>
      <c r="CZ283">
        <f>AH283</f>
        <v>0</v>
      </c>
      <c r="DA283">
        <f>AL283</f>
        <v>1</v>
      </c>
      <c r="DB283">
        <f>ROUND((ROUND(AT283*CZ283,2)*1.2),6)</f>
        <v>0</v>
      </c>
      <c r="DC283">
        <f>ROUND((ROUND(AT283*AG283,2)*1.2),6)</f>
        <v>0</v>
      </c>
      <c r="DD283" t="s">
        <v>3</v>
      </c>
      <c r="DE283" t="s">
        <v>3</v>
      </c>
      <c r="DF283">
        <f>ROUND(ROUND(AE283,2)*CX283,2)</f>
        <v>0</v>
      </c>
      <c r="DG283">
        <f t="shared" si="119"/>
        <v>0</v>
      </c>
      <c r="DH283">
        <f t="shared" si="120"/>
        <v>0</v>
      </c>
      <c r="DI283">
        <f t="shared" si="115"/>
        <v>0</v>
      </c>
      <c r="DJ283">
        <f>DI283</f>
        <v>0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ROW(Source!A154)</f>
        <v>154</v>
      </c>
      <c r="B284">
        <v>55944370</v>
      </c>
      <c r="C284">
        <v>55945092</v>
      </c>
      <c r="D284">
        <v>55459189</v>
      </c>
      <c r="E284">
        <v>1</v>
      </c>
      <c r="F284">
        <v>1</v>
      </c>
      <c r="G284">
        <v>1081</v>
      </c>
      <c r="H284">
        <v>3</v>
      </c>
      <c r="I284" t="s">
        <v>263</v>
      </c>
      <c r="J284" t="s">
        <v>265</v>
      </c>
      <c r="K284" t="s">
        <v>264</v>
      </c>
      <c r="L284">
        <v>1348</v>
      </c>
      <c r="N284">
        <v>1009</v>
      </c>
      <c r="O284" t="s">
        <v>211</v>
      </c>
      <c r="P284" t="s">
        <v>211</v>
      </c>
      <c r="Q284">
        <v>1000</v>
      </c>
      <c r="W284">
        <v>0</v>
      </c>
      <c r="X284">
        <v>-1932732921</v>
      </c>
      <c r="Y284">
        <f>AT284</f>
        <v>3.5000000000000004E-5</v>
      </c>
      <c r="AA284">
        <v>94993.67</v>
      </c>
      <c r="AB284">
        <v>0</v>
      </c>
      <c r="AC284">
        <v>0</v>
      </c>
      <c r="AD284">
        <v>0</v>
      </c>
      <c r="AE284">
        <v>24609.759999999998</v>
      </c>
      <c r="AF284">
        <v>0</v>
      </c>
      <c r="AG284">
        <v>0</v>
      </c>
      <c r="AH284">
        <v>0</v>
      </c>
      <c r="AI284">
        <v>3.86</v>
      </c>
      <c r="AJ284">
        <v>1</v>
      </c>
      <c r="AK284">
        <v>1</v>
      </c>
      <c r="AL284">
        <v>1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 t="s">
        <v>3</v>
      </c>
      <c r="AT284">
        <v>3.5000000000000004E-5</v>
      </c>
      <c r="AU284" t="s">
        <v>3</v>
      </c>
      <c r="AV284">
        <v>0</v>
      </c>
      <c r="AW284">
        <v>1</v>
      </c>
      <c r="AX284">
        <v>-1</v>
      </c>
      <c r="AY284">
        <v>0</v>
      </c>
      <c r="AZ284">
        <v>0</v>
      </c>
      <c r="BA284" t="s">
        <v>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ROUND(Y284*Source!I154,9)</f>
        <v>1.6800000000000001E-3</v>
      </c>
      <c r="CY284">
        <f>AA284</f>
        <v>94993.67</v>
      </c>
      <c r="CZ284">
        <f>AE284</f>
        <v>24609.759999999998</v>
      </c>
      <c r="DA284">
        <f>AI284</f>
        <v>3.86</v>
      </c>
      <c r="DB284">
        <f>ROUND(ROUND(AT284*CZ284,2),6)</f>
        <v>0.86</v>
      </c>
      <c r="DC284">
        <f>ROUND(ROUND(AT284*AG284,2),6)</f>
        <v>0</v>
      </c>
      <c r="DD284" t="s">
        <v>3</v>
      </c>
      <c r="DE284" t="s">
        <v>3</v>
      </c>
      <c r="DF284">
        <f>ROUND(ROUND(AE284*AI284,2)*CX284,2)</f>
        <v>159.59</v>
      </c>
      <c r="DG284">
        <f t="shared" si="119"/>
        <v>0</v>
      </c>
      <c r="DH284">
        <f t="shared" si="120"/>
        <v>0</v>
      </c>
      <c r="DI284">
        <f t="shared" si="115"/>
        <v>0</v>
      </c>
      <c r="DJ284">
        <f>DF284</f>
        <v>159.59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ROW(Source!A165)</f>
        <v>165</v>
      </c>
      <c r="B285">
        <v>55944368</v>
      </c>
      <c r="C285">
        <v>55945125</v>
      </c>
      <c r="D285">
        <v>55424304</v>
      </c>
      <c r="E285">
        <v>1081</v>
      </c>
      <c r="F285">
        <v>1</v>
      </c>
      <c r="G285">
        <v>1081</v>
      </c>
      <c r="H285">
        <v>1</v>
      </c>
      <c r="I285" t="s">
        <v>759</v>
      </c>
      <c r="J285" t="s">
        <v>3</v>
      </c>
      <c r="K285" t="s">
        <v>760</v>
      </c>
      <c r="L285">
        <v>1191</v>
      </c>
      <c r="N285">
        <v>1013</v>
      </c>
      <c r="O285" t="s">
        <v>761</v>
      </c>
      <c r="P285" t="s">
        <v>761</v>
      </c>
      <c r="Q285">
        <v>1</v>
      </c>
      <c r="W285">
        <v>0</v>
      </c>
      <c r="X285">
        <v>476480486</v>
      </c>
      <c r="Y285">
        <f>(AT285*1.2)</f>
        <v>2.4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2</v>
      </c>
      <c r="AU285" t="s">
        <v>83</v>
      </c>
      <c r="AV285">
        <v>1</v>
      </c>
      <c r="AW285">
        <v>2</v>
      </c>
      <c r="AX285">
        <v>55945127</v>
      </c>
      <c r="AY285">
        <v>1</v>
      </c>
      <c r="AZ285">
        <v>0</v>
      </c>
      <c r="BA285">
        <v>403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U285">
        <f>ROUND(AT285*Source!I165*AH285*AL285,2)</f>
        <v>0</v>
      </c>
      <c r="CV285">
        <f>ROUND(Y285*Source!I165,9)</f>
        <v>115.2</v>
      </c>
      <c r="CW285">
        <v>0</v>
      </c>
      <c r="CX285">
        <f>ROUND(Y285*Source!I165,9)</f>
        <v>115.2</v>
      </c>
      <c r="CY285">
        <f>AD285</f>
        <v>0</v>
      </c>
      <c r="CZ285">
        <f>AH285</f>
        <v>0</v>
      </c>
      <c r="DA285">
        <f>AL285</f>
        <v>1</v>
      </c>
      <c r="DB285">
        <f>ROUND((ROUND(AT285*CZ285,2)*1.2),6)</f>
        <v>0</v>
      </c>
      <c r="DC285">
        <f>ROUND((ROUND(AT285*AG285,2)*1.2),6)</f>
        <v>0</v>
      </c>
      <c r="DD285" t="s">
        <v>3</v>
      </c>
      <c r="DE285" t="s">
        <v>3</v>
      </c>
      <c r="DF285">
        <f t="shared" ref="DF285:DF294" si="121">ROUND(ROUND(AE285,2)*CX285,2)</f>
        <v>0</v>
      </c>
      <c r="DG285">
        <f t="shared" si="119"/>
        <v>0</v>
      </c>
      <c r="DH285">
        <f t="shared" si="120"/>
        <v>0</v>
      </c>
      <c r="DI285">
        <f t="shared" si="115"/>
        <v>0</v>
      </c>
      <c r="DJ285">
        <f>DI285</f>
        <v>0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ROW(Source!A166)</f>
        <v>166</v>
      </c>
      <c r="B286">
        <v>55944370</v>
      </c>
      <c r="C286">
        <v>55945125</v>
      </c>
      <c r="D286">
        <v>55424304</v>
      </c>
      <c r="E286">
        <v>1081</v>
      </c>
      <c r="F286">
        <v>1</v>
      </c>
      <c r="G286">
        <v>1081</v>
      </c>
      <c r="H286">
        <v>1</v>
      </c>
      <c r="I286" t="s">
        <v>759</v>
      </c>
      <c r="J286" t="s">
        <v>3</v>
      </c>
      <c r="K286" t="s">
        <v>760</v>
      </c>
      <c r="L286">
        <v>1191</v>
      </c>
      <c r="N286">
        <v>1013</v>
      </c>
      <c r="O286" t="s">
        <v>761</v>
      </c>
      <c r="P286" t="s">
        <v>761</v>
      </c>
      <c r="Q286">
        <v>1</v>
      </c>
      <c r="W286">
        <v>0</v>
      </c>
      <c r="X286">
        <v>476480486</v>
      </c>
      <c r="Y286">
        <f>(AT286*1.2)</f>
        <v>2.4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5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2</v>
      </c>
      <c r="AU286" t="s">
        <v>83</v>
      </c>
      <c r="AV286">
        <v>1</v>
      </c>
      <c r="AW286">
        <v>2</v>
      </c>
      <c r="AX286">
        <v>55945127</v>
      </c>
      <c r="AY286">
        <v>1</v>
      </c>
      <c r="AZ286">
        <v>0</v>
      </c>
      <c r="BA286">
        <v>404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U286">
        <f>ROUND(AT286*Source!I166*AH286*AL286,2)</f>
        <v>0</v>
      </c>
      <c r="CV286">
        <f>ROUND(Y286*Source!I166,9)</f>
        <v>115.2</v>
      </c>
      <c r="CW286">
        <v>0</v>
      </c>
      <c r="CX286">
        <f>ROUND(Y286*Source!I166,9)</f>
        <v>115.2</v>
      </c>
      <c r="CY286">
        <f>AD286</f>
        <v>0</v>
      </c>
      <c r="CZ286">
        <f>AH286</f>
        <v>0</v>
      </c>
      <c r="DA286">
        <f>AL286</f>
        <v>1</v>
      </c>
      <c r="DB286">
        <f>ROUND((ROUND(AT286*CZ286,2)*1.2),6)</f>
        <v>0</v>
      </c>
      <c r="DC286">
        <f>ROUND((ROUND(AT286*AG286,2)*1.2),6)</f>
        <v>0</v>
      </c>
      <c r="DD286" t="s">
        <v>3</v>
      </c>
      <c r="DE286" t="s">
        <v>3</v>
      </c>
      <c r="DF286">
        <f t="shared" si="121"/>
        <v>0</v>
      </c>
      <c r="DG286">
        <f t="shared" si="119"/>
        <v>0</v>
      </c>
      <c r="DH286">
        <f t="shared" si="120"/>
        <v>0</v>
      </c>
      <c r="DI286">
        <f t="shared" si="115"/>
        <v>0</v>
      </c>
      <c r="DJ286">
        <f>DI286</f>
        <v>0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ROW(Source!A167)</f>
        <v>167</v>
      </c>
      <c r="B287">
        <v>55944368</v>
      </c>
      <c r="C287">
        <v>57037110</v>
      </c>
      <c r="D287">
        <v>55424304</v>
      </c>
      <c r="E287">
        <v>1081</v>
      </c>
      <c r="F287">
        <v>1</v>
      </c>
      <c r="G287">
        <v>1081</v>
      </c>
      <c r="H287">
        <v>1</v>
      </c>
      <c r="I287" t="s">
        <v>759</v>
      </c>
      <c r="J287" t="s">
        <v>3</v>
      </c>
      <c r="K287" t="s">
        <v>760</v>
      </c>
      <c r="L287">
        <v>1191</v>
      </c>
      <c r="N287">
        <v>1013</v>
      </c>
      <c r="O287" t="s">
        <v>761</v>
      </c>
      <c r="P287" t="s">
        <v>761</v>
      </c>
      <c r="Q287">
        <v>1</v>
      </c>
      <c r="W287">
        <v>0</v>
      </c>
      <c r="X287">
        <v>476480486</v>
      </c>
      <c r="Y287">
        <f>(AT287*1.2)</f>
        <v>13.56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11.3</v>
      </c>
      <c r="AU287" t="s">
        <v>83</v>
      </c>
      <c r="AV287">
        <v>1</v>
      </c>
      <c r="AW287">
        <v>2</v>
      </c>
      <c r="AX287">
        <v>57037111</v>
      </c>
      <c r="AY287">
        <v>1</v>
      </c>
      <c r="AZ287">
        <v>0</v>
      </c>
      <c r="BA287">
        <v>405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ROUND(AT287*Source!I167*AH287*AL287,2)</f>
        <v>0</v>
      </c>
      <c r="CV287">
        <f>ROUND(Y287*Source!I167,9)</f>
        <v>1.2203999999999999</v>
      </c>
      <c r="CW287">
        <v>0</v>
      </c>
      <c r="CX287">
        <f>ROUND(Y287*Source!I167,9)</f>
        <v>1.2203999999999999</v>
      </c>
      <c r="CY287">
        <f>AD287</f>
        <v>0</v>
      </c>
      <c r="CZ287">
        <f>AH287</f>
        <v>0</v>
      </c>
      <c r="DA287">
        <f>AL287</f>
        <v>1</v>
      </c>
      <c r="DB287">
        <f>ROUND((ROUND(AT287*CZ287,2)*1.2),6)</f>
        <v>0</v>
      </c>
      <c r="DC287">
        <f>ROUND((ROUND(AT287*AG287,2)*1.2),6)</f>
        <v>0</v>
      </c>
      <c r="DD287" t="s">
        <v>3</v>
      </c>
      <c r="DE287" t="s">
        <v>3</v>
      </c>
      <c r="DF287">
        <f t="shared" si="121"/>
        <v>0</v>
      </c>
      <c r="DG287">
        <f t="shared" si="119"/>
        <v>0</v>
      </c>
      <c r="DH287">
        <f t="shared" si="120"/>
        <v>0</v>
      </c>
      <c r="DI287">
        <f t="shared" si="115"/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ROW(Source!A167)</f>
        <v>167</v>
      </c>
      <c r="B288">
        <v>55944368</v>
      </c>
      <c r="C288">
        <v>57037110</v>
      </c>
      <c r="D288">
        <v>55459882</v>
      </c>
      <c r="E288">
        <v>1</v>
      </c>
      <c r="F288">
        <v>1</v>
      </c>
      <c r="G288">
        <v>1081</v>
      </c>
      <c r="H288">
        <v>3</v>
      </c>
      <c r="I288" t="s">
        <v>938</v>
      </c>
      <c r="J288" t="s">
        <v>939</v>
      </c>
      <c r="K288" t="s">
        <v>940</v>
      </c>
      <c r="L288">
        <v>1346</v>
      </c>
      <c r="N288">
        <v>1009</v>
      </c>
      <c r="O288" t="s">
        <v>794</v>
      </c>
      <c r="P288" t="s">
        <v>794</v>
      </c>
      <c r="Q288">
        <v>1</v>
      </c>
      <c r="W288">
        <v>0</v>
      </c>
      <c r="X288">
        <v>1881535140</v>
      </c>
      <c r="Y288">
        <f t="shared" ref="Y288:Y293" si="122">(AT288*1)</f>
        <v>2.9000000000000001E-2</v>
      </c>
      <c r="AA288">
        <v>26.88</v>
      </c>
      <c r="AB288">
        <v>0</v>
      </c>
      <c r="AC288">
        <v>0</v>
      </c>
      <c r="AD288">
        <v>0</v>
      </c>
      <c r="AE288">
        <v>26.88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2.9000000000000001E-2</v>
      </c>
      <c r="AU288" t="s">
        <v>82</v>
      </c>
      <c r="AV288">
        <v>0</v>
      </c>
      <c r="AW288">
        <v>2</v>
      </c>
      <c r="AX288">
        <v>57037112</v>
      </c>
      <c r="AY288">
        <v>1</v>
      </c>
      <c r="AZ288">
        <v>0</v>
      </c>
      <c r="BA288">
        <v>406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ROUND(Y288*Source!I167,9)</f>
        <v>2.6099999999999999E-3</v>
      </c>
      <c r="CY288">
        <f t="shared" ref="CY288:CY293" si="123">AA288</f>
        <v>26.88</v>
      </c>
      <c r="CZ288">
        <f t="shared" ref="CZ288:CZ293" si="124">AE288</f>
        <v>26.88</v>
      </c>
      <c r="DA288">
        <f t="shared" ref="DA288:DA293" si="125">AI288</f>
        <v>1</v>
      </c>
      <c r="DB288">
        <f t="shared" ref="DB288:DB293" si="126">ROUND((ROUND(AT288*CZ288,2)*1),6)</f>
        <v>0.78</v>
      </c>
      <c r="DC288">
        <f t="shared" ref="DC288:DC293" si="127">ROUND((ROUND(AT288*AG288,2)*1),6)</f>
        <v>0</v>
      </c>
      <c r="DD288" t="s">
        <v>3</v>
      </c>
      <c r="DE288" t="s">
        <v>3</v>
      </c>
      <c r="DF288">
        <f t="shared" si="121"/>
        <v>7.0000000000000007E-2</v>
      </c>
      <c r="DG288">
        <f t="shared" si="119"/>
        <v>0</v>
      </c>
      <c r="DH288">
        <f t="shared" si="120"/>
        <v>0</v>
      </c>
      <c r="DI288">
        <f t="shared" si="115"/>
        <v>0</v>
      </c>
      <c r="DJ288">
        <f t="shared" ref="DJ288:DJ293" si="128">DF288</f>
        <v>7.0000000000000007E-2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ROW(Source!A167)</f>
        <v>167</v>
      </c>
      <c r="B289">
        <v>55944368</v>
      </c>
      <c r="C289">
        <v>57037110</v>
      </c>
      <c r="D289">
        <v>55459400</v>
      </c>
      <c r="E289">
        <v>1</v>
      </c>
      <c r="F289">
        <v>1</v>
      </c>
      <c r="G289">
        <v>1081</v>
      </c>
      <c r="H289">
        <v>3</v>
      </c>
      <c r="I289" t="s">
        <v>832</v>
      </c>
      <c r="J289" t="s">
        <v>833</v>
      </c>
      <c r="K289" t="s">
        <v>834</v>
      </c>
      <c r="L289">
        <v>1346</v>
      </c>
      <c r="N289">
        <v>1009</v>
      </c>
      <c r="O289" t="s">
        <v>794</v>
      </c>
      <c r="P289" t="s">
        <v>794</v>
      </c>
      <c r="Q289">
        <v>1</v>
      </c>
      <c r="W289">
        <v>0</v>
      </c>
      <c r="X289">
        <v>-2129869794</v>
      </c>
      <c r="Y289">
        <f t="shared" si="122"/>
        <v>1.9E-2</v>
      </c>
      <c r="AA289">
        <v>16.690000000000001</v>
      </c>
      <c r="AB289">
        <v>0</v>
      </c>
      <c r="AC289">
        <v>0</v>
      </c>
      <c r="AD289">
        <v>0</v>
      </c>
      <c r="AE289">
        <v>16.690000000000001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1.9E-2</v>
      </c>
      <c r="AU289" t="s">
        <v>82</v>
      </c>
      <c r="AV289">
        <v>0</v>
      </c>
      <c r="AW289">
        <v>2</v>
      </c>
      <c r="AX289">
        <v>57037113</v>
      </c>
      <c r="AY289">
        <v>1</v>
      </c>
      <c r="AZ289">
        <v>0</v>
      </c>
      <c r="BA289">
        <v>407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ROUND(Y289*Source!I167,9)</f>
        <v>1.7099999999999999E-3</v>
      </c>
      <c r="CY289">
        <f t="shared" si="123"/>
        <v>16.690000000000001</v>
      </c>
      <c r="CZ289">
        <f t="shared" si="124"/>
        <v>16.690000000000001</v>
      </c>
      <c r="DA289">
        <f t="shared" si="125"/>
        <v>1</v>
      </c>
      <c r="DB289">
        <f t="shared" si="126"/>
        <v>0.32</v>
      </c>
      <c r="DC289">
        <f t="shared" si="127"/>
        <v>0</v>
      </c>
      <c r="DD289" t="s">
        <v>3</v>
      </c>
      <c r="DE289" t="s">
        <v>3</v>
      </c>
      <c r="DF289">
        <f t="shared" si="121"/>
        <v>0.03</v>
      </c>
      <c r="DG289">
        <f t="shared" si="119"/>
        <v>0</v>
      </c>
      <c r="DH289">
        <f t="shared" si="120"/>
        <v>0</v>
      </c>
      <c r="DI289">
        <f t="shared" si="115"/>
        <v>0</v>
      </c>
      <c r="DJ289">
        <f t="shared" si="128"/>
        <v>0.03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ROW(Source!A167)</f>
        <v>167</v>
      </c>
      <c r="B290">
        <v>55944368</v>
      </c>
      <c r="C290">
        <v>57037110</v>
      </c>
      <c r="D290">
        <v>55465950</v>
      </c>
      <c r="E290">
        <v>1</v>
      </c>
      <c r="F290">
        <v>1</v>
      </c>
      <c r="G290">
        <v>1081</v>
      </c>
      <c r="H290">
        <v>3</v>
      </c>
      <c r="I290" t="s">
        <v>941</v>
      </c>
      <c r="J290" t="s">
        <v>942</v>
      </c>
      <c r="K290" t="s">
        <v>943</v>
      </c>
      <c r="L290">
        <v>1348</v>
      </c>
      <c r="N290">
        <v>1009</v>
      </c>
      <c r="O290" t="s">
        <v>211</v>
      </c>
      <c r="P290" t="s">
        <v>211</v>
      </c>
      <c r="Q290">
        <v>1000</v>
      </c>
      <c r="W290">
        <v>0</v>
      </c>
      <c r="X290">
        <v>-623207709</v>
      </c>
      <c r="Y290">
        <f t="shared" si="122"/>
        <v>2.0000000000000002E-5</v>
      </c>
      <c r="AA290">
        <v>18528.66</v>
      </c>
      <c r="AB290">
        <v>0</v>
      </c>
      <c r="AC290">
        <v>0</v>
      </c>
      <c r="AD290">
        <v>0</v>
      </c>
      <c r="AE290">
        <v>18528.66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2.0000000000000002E-5</v>
      </c>
      <c r="AU290" t="s">
        <v>82</v>
      </c>
      <c r="AV290">
        <v>0</v>
      </c>
      <c r="AW290">
        <v>2</v>
      </c>
      <c r="AX290">
        <v>57037114</v>
      </c>
      <c r="AY290">
        <v>1</v>
      </c>
      <c r="AZ290">
        <v>0</v>
      </c>
      <c r="BA290">
        <v>408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ROUND(Y290*Source!I167,9)</f>
        <v>1.7999999999999999E-6</v>
      </c>
      <c r="CY290">
        <f t="shared" si="123"/>
        <v>18528.66</v>
      </c>
      <c r="CZ290">
        <f t="shared" si="124"/>
        <v>18528.66</v>
      </c>
      <c r="DA290">
        <f t="shared" si="125"/>
        <v>1</v>
      </c>
      <c r="DB290">
        <f t="shared" si="126"/>
        <v>0.37</v>
      </c>
      <c r="DC290">
        <f t="shared" si="127"/>
        <v>0</v>
      </c>
      <c r="DD290" t="s">
        <v>3</v>
      </c>
      <c r="DE290" t="s">
        <v>3</v>
      </c>
      <c r="DF290">
        <f t="shared" si="121"/>
        <v>0.03</v>
      </c>
      <c r="DG290">
        <f t="shared" si="119"/>
        <v>0</v>
      </c>
      <c r="DH290">
        <f t="shared" si="120"/>
        <v>0</v>
      </c>
      <c r="DI290">
        <f t="shared" si="115"/>
        <v>0</v>
      </c>
      <c r="DJ290">
        <f t="shared" si="128"/>
        <v>0.03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ROW(Source!A167)</f>
        <v>167</v>
      </c>
      <c r="B291">
        <v>55944368</v>
      </c>
      <c r="C291">
        <v>57037110</v>
      </c>
      <c r="D291">
        <v>55459794</v>
      </c>
      <c r="E291">
        <v>1</v>
      </c>
      <c r="F291">
        <v>1</v>
      </c>
      <c r="G291">
        <v>1081</v>
      </c>
      <c r="H291">
        <v>3</v>
      </c>
      <c r="I291" t="s">
        <v>862</v>
      </c>
      <c r="J291" t="s">
        <v>863</v>
      </c>
      <c r="K291" t="s">
        <v>864</v>
      </c>
      <c r="L291">
        <v>1348</v>
      </c>
      <c r="N291">
        <v>1009</v>
      </c>
      <c r="O291" t="s">
        <v>211</v>
      </c>
      <c r="P291" t="s">
        <v>211</v>
      </c>
      <c r="Q291">
        <v>1000</v>
      </c>
      <c r="W291">
        <v>0</v>
      </c>
      <c r="X291">
        <v>-1737481261</v>
      </c>
      <c r="Y291">
        <f t="shared" si="122"/>
        <v>7.7000000000000001E-5</v>
      </c>
      <c r="AA291">
        <v>78558.289999999994</v>
      </c>
      <c r="AB291">
        <v>0</v>
      </c>
      <c r="AC291">
        <v>0</v>
      </c>
      <c r="AD291">
        <v>0</v>
      </c>
      <c r="AE291">
        <v>78558.289999999994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7.7000000000000001E-5</v>
      </c>
      <c r="AU291" t="s">
        <v>82</v>
      </c>
      <c r="AV291">
        <v>0</v>
      </c>
      <c r="AW291">
        <v>2</v>
      </c>
      <c r="AX291">
        <v>57037115</v>
      </c>
      <c r="AY291">
        <v>1</v>
      </c>
      <c r="AZ291">
        <v>0</v>
      </c>
      <c r="BA291">
        <v>409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ROUND(Y291*Source!I167,9)</f>
        <v>6.9299999999999997E-6</v>
      </c>
      <c r="CY291">
        <f t="shared" si="123"/>
        <v>78558.289999999994</v>
      </c>
      <c r="CZ291">
        <f t="shared" si="124"/>
        <v>78558.289999999994</v>
      </c>
      <c r="DA291">
        <f t="shared" si="125"/>
        <v>1</v>
      </c>
      <c r="DB291">
        <f t="shared" si="126"/>
        <v>6.05</v>
      </c>
      <c r="DC291">
        <f t="shared" si="127"/>
        <v>0</v>
      </c>
      <c r="DD291" t="s">
        <v>3</v>
      </c>
      <c r="DE291" t="s">
        <v>3</v>
      </c>
      <c r="DF291">
        <f t="shared" si="121"/>
        <v>0.54</v>
      </c>
      <c r="DG291">
        <f t="shared" si="119"/>
        <v>0</v>
      </c>
      <c r="DH291">
        <f t="shared" si="120"/>
        <v>0</v>
      </c>
      <c r="DI291">
        <f t="shared" si="115"/>
        <v>0</v>
      </c>
      <c r="DJ291">
        <f t="shared" si="128"/>
        <v>0.54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ROW(Source!A167)</f>
        <v>167</v>
      </c>
      <c r="B292">
        <v>55944368</v>
      </c>
      <c r="C292">
        <v>57037110</v>
      </c>
      <c r="D292">
        <v>55482204</v>
      </c>
      <c r="E292">
        <v>1</v>
      </c>
      <c r="F292">
        <v>1</v>
      </c>
      <c r="G292">
        <v>1081</v>
      </c>
      <c r="H292">
        <v>3</v>
      </c>
      <c r="I292" t="s">
        <v>820</v>
      </c>
      <c r="J292" t="s">
        <v>821</v>
      </c>
      <c r="K292" t="s">
        <v>822</v>
      </c>
      <c r="L292">
        <v>1356</v>
      </c>
      <c r="N292">
        <v>1010</v>
      </c>
      <c r="O292" t="s">
        <v>785</v>
      </c>
      <c r="P292" t="s">
        <v>785</v>
      </c>
      <c r="Q292">
        <v>1000</v>
      </c>
      <c r="W292">
        <v>0</v>
      </c>
      <c r="X292">
        <v>-2085281200</v>
      </c>
      <c r="Y292">
        <f t="shared" si="122"/>
        <v>0.1</v>
      </c>
      <c r="AA292">
        <v>56.16</v>
      </c>
      <c r="AB292">
        <v>0</v>
      </c>
      <c r="AC292">
        <v>0</v>
      </c>
      <c r="AD292">
        <v>0</v>
      </c>
      <c r="AE292">
        <v>56.16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0.1</v>
      </c>
      <c r="AU292" t="s">
        <v>82</v>
      </c>
      <c r="AV292">
        <v>0</v>
      </c>
      <c r="AW292">
        <v>2</v>
      </c>
      <c r="AX292">
        <v>57037116</v>
      </c>
      <c r="AY292">
        <v>1</v>
      </c>
      <c r="AZ292">
        <v>0</v>
      </c>
      <c r="BA292">
        <v>410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ROUND(Y292*Source!I167,9)</f>
        <v>8.9999999999999993E-3</v>
      </c>
      <c r="CY292">
        <f t="shared" si="123"/>
        <v>56.16</v>
      </c>
      <c r="CZ292">
        <f t="shared" si="124"/>
        <v>56.16</v>
      </c>
      <c r="DA292">
        <f t="shared" si="125"/>
        <v>1</v>
      </c>
      <c r="DB292">
        <f t="shared" si="126"/>
        <v>5.62</v>
      </c>
      <c r="DC292">
        <f t="shared" si="127"/>
        <v>0</v>
      </c>
      <c r="DD292" t="s">
        <v>3</v>
      </c>
      <c r="DE292" t="s">
        <v>3</v>
      </c>
      <c r="DF292">
        <f t="shared" si="121"/>
        <v>0.51</v>
      </c>
      <c r="DG292">
        <f t="shared" si="119"/>
        <v>0</v>
      </c>
      <c r="DH292">
        <f t="shared" si="120"/>
        <v>0</v>
      </c>
      <c r="DI292">
        <f t="shared" si="115"/>
        <v>0</v>
      </c>
      <c r="DJ292">
        <f t="shared" si="128"/>
        <v>0.51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ROW(Source!A167)</f>
        <v>167</v>
      </c>
      <c r="B293">
        <v>55944368</v>
      </c>
      <c r="C293">
        <v>57037110</v>
      </c>
      <c r="D293">
        <v>55482235</v>
      </c>
      <c r="E293">
        <v>1</v>
      </c>
      <c r="F293">
        <v>1</v>
      </c>
      <c r="G293">
        <v>1081</v>
      </c>
      <c r="H293">
        <v>3</v>
      </c>
      <c r="I293" t="s">
        <v>944</v>
      </c>
      <c r="J293" t="s">
        <v>945</v>
      </c>
      <c r="K293" t="s">
        <v>946</v>
      </c>
      <c r="L293">
        <v>1346</v>
      </c>
      <c r="N293">
        <v>1009</v>
      </c>
      <c r="O293" t="s">
        <v>794</v>
      </c>
      <c r="P293" t="s">
        <v>794</v>
      </c>
      <c r="Q293">
        <v>1</v>
      </c>
      <c r="W293">
        <v>0</v>
      </c>
      <c r="X293">
        <v>-635265967</v>
      </c>
      <c r="Y293">
        <f t="shared" si="122"/>
        <v>0.04</v>
      </c>
      <c r="AA293">
        <v>42.05</v>
      </c>
      <c r="AB293">
        <v>0</v>
      </c>
      <c r="AC293">
        <v>0</v>
      </c>
      <c r="AD293">
        <v>0</v>
      </c>
      <c r="AE293">
        <v>42.05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0.04</v>
      </c>
      <c r="AU293" t="s">
        <v>82</v>
      </c>
      <c r="AV293">
        <v>0</v>
      </c>
      <c r="AW293">
        <v>2</v>
      </c>
      <c r="AX293">
        <v>57037117</v>
      </c>
      <c r="AY293">
        <v>1</v>
      </c>
      <c r="AZ293">
        <v>0</v>
      </c>
      <c r="BA293">
        <v>411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ROUND(Y293*Source!I167,9)</f>
        <v>3.5999999999999999E-3</v>
      </c>
      <c r="CY293">
        <f t="shared" si="123"/>
        <v>42.05</v>
      </c>
      <c r="CZ293">
        <f t="shared" si="124"/>
        <v>42.05</v>
      </c>
      <c r="DA293">
        <f t="shared" si="125"/>
        <v>1</v>
      </c>
      <c r="DB293">
        <f t="shared" si="126"/>
        <v>1.68</v>
      </c>
      <c r="DC293">
        <f t="shared" si="127"/>
        <v>0</v>
      </c>
      <c r="DD293" t="s">
        <v>3</v>
      </c>
      <c r="DE293" t="s">
        <v>3</v>
      </c>
      <c r="DF293">
        <f t="shared" si="121"/>
        <v>0.15</v>
      </c>
      <c r="DG293">
        <f t="shared" si="119"/>
        <v>0</v>
      </c>
      <c r="DH293">
        <f t="shared" si="120"/>
        <v>0</v>
      </c>
      <c r="DI293">
        <f t="shared" si="115"/>
        <v>0</v>
      </c>
      <c r="DJ293">
        <f t="shared" si="128"/>
        <v>0.15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ROW(Source!A168)</f>
        <v>168</v>
      </c>
      <c r="B294">
        <v>55944370</v>
      </c>
      <c r="C294">
        <v>57037110</v>
      </c>
      <c r="D294">
        <v>55424304</v>
      </c>
      <c r="E294">
        <v>1081</v>
      </c>
      <c r="F294">
        <v>1</v>
      </c>
      <c r="G294">
        <v>1081</v>
      </c>
      <c r="H294">
        <v>1</v>
      </c>
      <c r="I294" t="s">
        <v>759</v>
      </c>
      <c r="J294" t="s">
        <v>3</v>
      </c>
      <c r="K294" t="s">
        <v>760</v>
      </c>
      <c r="L294">
        <v>1191</v>
      </c>
      <c r="N294">
        <v>1013</v>
      </c>
      <c r="O294" t="s">
        <v>761</v>
      </c>
      <c r="P294" t="s">
        <v>761</v>
      </c>
      <c r="Q294">
        <v>1</v>
      </c>
      <c r="W294">
        <v>0</v>
      </c>
      <c r="X294">
        <v>476480486</v>
      </c>
      <c r="Y294">
        <f>(AT294*1.2)</f>
        <v>13.56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5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11.3</v>
      </c>
      <c r="AU294" t="s">
        <v>83</v>
      </c>
      <c r="AV294">
        <v>1</v>
      </c>
      <c r="AW294">
        <v>2</v>
      </c>
      <c r="AX294">
        <v>57037111</v>
      </c>
      <c r="AY294">
        <v>1</v>
      </c>
      <c r="AZ294">
        <v>0</v>
      </c>
      <c r="BA294">
        <v>412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U294">
        <f>ROUND(AT294*Source!I168*AH294*AL294,2)</f>
        <v>0</v>
      </c>
      <c r="CV294">
        <f>ROUND(Y294*Source!I168,9)</f>
        <v>1.2203999999999999</v>
      </c>
      <c r="CW294">
        <v>0</v>
      </c>
      <c r="CX294">
        <f>ROUND(Y294*Source!I168,9)</f>
        <v>1.2203999999999999</v>
      </c>
      <c r="CY294">
        <f>AD294</f>
        <v>0</v>
      </c>
      <c r="CZ294">
        <f>AH294</f>
        <v>0</v>
      </c>
      <c r="DA294">
        <f>AL294</f>
        <v>1</v>
      </c>
      <c r="DB294">
        <f>ROUND((ROUND(AT294*CZ294,2)*1.2),6)</f>
        <v>0</v>
      </c>
      <c r="DC294">
        <f>ROUND((ROUND(AT294*AG294,2)*1.2),6)</f>
        <v>0</v>
      </c>
      <c r="DD294" t="s">
        <v>3</v>
      </c>
      <c r="DE294" t="s">
        <v>3</v>
      </c>
      <c r="DF294">
        <f t="shared" si="121"/>
        <v>0</v>
      </c>
      <c r="DG294">
        <f t="shared" si="119"/>
        <v>0</v>
      </c>
      <c r="DH294">
        <f t="shared" si="120"/>
        <v>0</v>
      </c>
      <c r="DI294">
        <f t="shared" si="115"/>
        <v>0</v>
      </c>
      <c r="DJ294">
        <f>DI294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ROW(Source!A168)</f>
        <v>168</v>
      </c>
      <c r="B295">
        <v>55944370</v>
      </c>
      <c r="C295">
        <v>57037110</v>
      </c>
      <c r="D295">
        <v>55459882</v>
      </c>
      <c r="E295">
        <v>1</v>
      </c>
      <c r="F295">
        <v>1</v>
      </c>
      <c r="G295">
        <v>1081</v>
      </c>
      <c r="H295">
        <v>3</v>
      </c>
      <c r="I295" t="s">
        <v>938</v>
      </c>
      <c r="J295" t="s">
        <v>939</v>
      </c>
      <c r="K295" t="s">
        <v>940</v>
      </c>
      <c r="L295">
        <v>1346</v>
      </c>
      <c r="N295">
        <v>1009</v>
      </c>
      <c r="O295" t="s">
        <v>794</v>
      </c>
      <c r="P295" t="s">
        <v>794</v>
      </c>
      <c r="Q295">
        <v>1</v>
      </c>
      <c r="W295">
        <v>0</v>
      </c>
      <c r="X295">
        <v>1881535140</v>
      </c>
      <c r="Y295">
        <f t="shared" ref="Y295:Y300" si="129">(AT295*1)</f>
        <v>2.9000000000000001E-2</v>
      </c>
      <c r="AA295">
        <v>629.26</v>
      </c>
      <c r="AB295">
        <v>0</v>
      </c>
      <c r="AC295">
        <v>0</v>
      </c>
      <c r="AD295">
        <v>0</v>
      </c>
      <c r="AE295">
        <v>26.88</v>
      </c>
      <c r="AF295">
        <v>0</v>
      </c>
      <c r="AG295">
        <v>0</v>
      </c>
      <c r="AH295">
        <v>0</v>
      </c>
      <c r="AI295">
        <v>23.41</v>
      </c>
      <c r="AJ295">
        <v>1</v>
      </c>
      <c r="AK295">
        <v>1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2.9000000000000001E-2</v>
      </c>
      <c r="AU295" t="s">
        <v>82</v>
      </c>
      <c r="AV295">
        <v>0</v>
      </c>
      <c r="AW295">
        <v>2</v>
      </c>
      <c r="AX295">
        <v>57037112</v>
      </c>
      <c r="AY295">
        <v>1</v>
      </c>
      <c r="AZ295">
        <v>0</v>
      </c>
      <c r="BA295">
        <v>413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ROUND(Y295*Source!I168,9)</f>
        <v>2.6099999999999999E-3</v>
      </c>
      <c r="CY295">
        <f t="shared" ref="CY295:CY300" si="130">AA295</f>
        <v>629.26</v>
      </c>
      <c r="CZ295">
        <f t="shared" ref="CZ295:CZ300" si="131">AE295</f>
        <v>26.88</v>
      </c>
      <c r="DA295">
        <f t="shared" ref="DA295:DA300" si="132">AI295</f>
        <v>23.41</v>
      </c>
      <c r="DB295">
        <f t="shared" ref="DB295:DB300" si="133">ROUND((ROUND(AT295*CZ295,2)*1),6)</f>
        <v>0.78</v>
      </c>
      <c r="DC295">
        <f t="shared" ref="DC295:DC300" si="134">ROUND((ROUND(AT295*AG295,2)*1),6)</f>
        <v>0</v>
      </c>
      <c r="DD295" t="s">
        <v>3</v>
      </c>
      <c r="DE295" t="s">
        <v>3</v>
      </c>
      <c r="DF295">
        <f t="shared" ref="DF295:DF300" si="135">ROUND(ROUND(AE295*AI295,2)*CX295,2)</f>
        <v>1.64</v>
      </c>
      <c r="DG295">
        <f t="shared" si="119"/>
        <v>0</v>
      </c>
      <c r="DH295">
        <f t="shared" si="120"/>
        <v>0</v>
      </c>
      <c r="DI295">
        <f t="shared" si="115"/>
        <v>0</v>
      </c>
      <c r="DJ295">
        <f t="shared" ref="DJ295:DJ300" si="136">DF295</f>
        <v>1.64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ROW(Source!A168)</f>
        <v>168</v>
      </c>
      <c r="B296">
        <v>55944370</v>
      </c>
      <c r="C296">
        <v>57037110</v>
      </c>
      <c r="D296">
        <v>55459400</v>
      </c>
      <c r="E296">
        <v>1</v>
      </c>
      <c r="F296">
        <v>1</v>
      </c>
      <c r="G296">
        <v>1081</v>
      </c>
      <c r="H296">
        <v>3</v>
      </c>
      <c r="I296" t="s">
        <v>832</v>
      </c>
      <c r="J296" t="s">
        <v>833</v>
      </c>
      <c r="K296" t="s">
        <v>834</v>
      </c>
      <c r="L296">
        <v>1346</v>
      </c>
      <c r="N296">
        <v>1009</v>
      </c>
      <c r="O296" t="s">
        <v>794</v>
      </c>
      <c r="P296" t="s">
        <v>794</v>
      </c>
      <c r="Q296">
        <v>1</v>
      </c>
      <c r="W296">
        <v>0</v>
      </c>
      <c r="X296">
        <v>-2129869794</v>
      </c>
      <c r="Y296">
        <f t="shared" si="129"/>
        <v>1.9E-2</v>
      </c>
      <c r="AA296">
        <v>387.54</v>
      </c>
      <c r="AB296">
        <v>0</v>
      </c>
      <c r="AC296">
        <v>0</v>
      </c>
      <c r="AD296">
        <v>0</v>
      </c>
      <c r="AE296">
        <v>16.690000000000001</v>
      </c>
      <c r="AF296">
        <v>0</v>
      </c>
      <c r="AG296">
        <v>0</v>
      </c>
      <c r="AH296">
        <v>0</v>
      </c>
      <c r="AI296">
        <v>23.22</v>
      </c>
      <c r="AJ296">
        <v>1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1.9E-2</v>
      </c>
      <c r="AU296" t="s">
        <v>82</v>
      </c>
      <c r="AV296">
        <v>0</v>
      </c>
      <c r="AW296">
        <v>2</v>
      </c>
      <c r="AX296">
        <v>57037113</v>
      </c>
      <c r="AY296">
        <v>1</v>
      </c>
      <c r="AZ296">
        <v>0</v>
      </c>
      <c r="BA296">
        <v>414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ROUND(Y296*Source!I168,9)</f>
        <v>1.7099999999999999E-3</v>
      </c>
      <c r="CY296">
        <f t="shared" si="130"/>
        <v>387.54</v>
      </c>
      <c r="CZ296">
        <f t="shared" si="131"/>
        <v>16.690000000000001</v>
      </c>
      <c r="DA296">
        <f t="shared" si="132"/>
        <v>23.22</v>
      </c>
      <c r="DB296">
        <f t="shared" si="133"/>
        <v>0.32</v>
      </c>
      <c r="DC296">
        <f t="shared" si="134"/>
        <v>0</v>
      </c>
      <c r="DD296" t="s">
        <v>3</v>
      </c>
      <c r="DE296" t="s">
        <v>3</v>
      </c>
      <c r="DF296">
        <f t="shared" si="135"/>
        <v>0.66</v>
      </c>
      <c r="DG296">
        <f t="shared" si="119"/>
        <v>0</v>
      </c>
      <c r="DH296">
        <f t="shared" si="120"/>
        <v>0</v>
      </c>
      <c r="DI296">
        <f t="shared" si="115"/>
        <v>0</v>
      </c>
      <c r="DJ296">
        <f t="shared" si="136"/>
        <v>0.66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ROW(Source!A168)</f>
        <v>168</v>
      </c>
      <c r="B297">
        <v>55944370</v>
      </c>
      <c r="C297">
        <v>57037110</v>
      </c>
      <c r="D297">
        <v>55465950</v>
      </c>
      <c r="E297">
        <v>1</v>
      </c>
      <c r="F297">
        <v>1</v>
      </c>
      <c r="G297">
        <v>1081</v>
      </c>
      <c r="H297">
        <v>3</v>
      </c>
      <c r="I297" t="s">
        <v>941</v>
      </c>
      <c r="J297" t="s">
        <v>942</v>
      </c>
      <c r="K297" t="s">
        <v>943</v>
      </c>
      <c r="L297">
        <v>1348</v>
      </c>
      <c r="N297">
        <v>1009</v>
      </c>
      <c r="O297" t="s">
        <v>211</v>
      </c>
      <c r="P297" t="s">
        <v>211</v>
      </c>
      <c r="Q297">
        <v>1000</v>
      </c>
      <c r="W297">
        <v>0</v>
      </c>
      <c r="X297">
        <v>-623207709</v>
      </c>
      <c r="Y297">
        <f t="shared" si="129"/>
        <v>2.0000000000000002E-5</v>
      </c>
      <c r="AA297">
        <v>175651.7</v>
      </c>
      <c r="AB297">
        <v>0</v>
      </c>
      <c r="AC297">
        <v>0</v>
      </c>
      <c r="AD297">
        <v>0</v>
      </c>
      <c r="AE297">
        <v>18528.66</v>
      </c>
      <c r="AF297">
        <v>0</v>
      </c>
      <c r="AG297">
        <v>0</v>
      </c>
      <c r="AH297">
        <v>0</v>
      </c>
      <c r="AI297">
        <v>9.48</v>
      </c>
      <c r="AJ297">
        <v>1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2.0000000000000002E-5</v>
      </c>
      <c r="AU297" t="s">
        <v>82</v>
      </c>
      <c r="AV297">
        <v>0</v>
      </c>
      <c r="AW297">
        <v>2</v>
      </c>
      <c r="AX297">
        <v>57037114</v>
      </c>
      <c r="AY297">
        <v>1</v>
      </c>
      <c r="AZ297">
        <v>0</v>
      </c>
      <c r="BA297">
        <v>415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ROUND(Y297*Source!I168,9)</f>
        <v>1.7999999999999999E-6</v>
      </c>
      <c r="CY297">
        <f t="shared" si="130"/>
        <v>175651.7</v>
      </c>
      <c r="CZ297">
        <f t="shared" si="131"/>
        <v>18528.66</v>
      </c>
      <c r="DA297">
        <f t="shared" si="132"/>
        <v>9.48</v>
      </c>
      <c r="DB297">
        <f t="shared" si="133"/>
        <v>0.37</v>
      </c>
      <c r="DC297">
        <f t="shared" si="134"/>
        <v>0</v>
      </c>
      <c r="DD297" t="s">
        <v>3</v>
      </c>
      <c r="DE297" t="s">
        <v>3</v>
      </c>
      <c r="DF297">
        <f t="shared" si="135"/>
        <v>0.32</v>
      </c>
      <c r="DG297">
        <f t="shared" si="119"/>
        <v>0</v>
      </c>
      <c r="DH297">
        <f t="shared" si="120"/>
        <v>0</v>
      </c>
      <c r="DI297">
        <f t="shared" si="115"/>
        <v>0</v>
      </c>
      <c r="DJ297">
        <f t="shared" si="136"/>
        <v>0.32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ROW(Source!A168)</f>
        <v>168</v>
      </c>
      <c r="B298">
        <v>55944370</v>
      </c>
      <c r="C298">
        <v>57037110</v>
      </c>
      <c r="D298">
        <v>55459794</v>
      </c>
      <c r="E298">
        <v>1</v>
      </c>
      <c r="F298">
        <v>1</v>
      </c>
      <c r="G298">
        <v>1081</v>
      </c>
      <c r="H298">
        <v>3</v>
      </c>
      <c r="I298" t="s">
        <v>862</v>
      </c>
      <c r="J298" t="s">
        <v>863</v>
      </c>
      <c r="K298" t="s">
        <v>864</v>
      </c>
      <c r="L298">
        <v>1348</v>
      </c>
      <c r="N298">
        <v>1009</v>
      </c>
      <c r="O298" t="s">
        <v>211</v>
      </c>
      <c r="P298" t="s">
        <v>211</v>
      </c>
      <c r="Q298">
        <v>1000</v>
      </c>
      <c r="W298">
        <v>0</v>
      </c>
      <c r="X298">
        <v>-1737481261</v>
      </c>
      <c r="Y298">
        <f t="shared" si="129"/>
        <v>7.7000000000000001E-5</v>
      </c>
      <c r="AA298">
        <v>2802174.2</v>
      </c>
      <c r="AB298">
        <v>0</v>
      </c>
      <c r="AC298">
        <v>0</v>
      </c>
      <c r="AD298">
        <v>0</v>
      </c>
      <c r="AE298">
        <v>78558.289999999994</v>
      </c>
      <c r="AF298">
        <v>0</v>
      </c>
      <c r="AG298">
        <v>0</v>
      </c>
      <c r="AH298">
        <v>0</v>
      </c>
      <c r="AI298">
        <v>35.67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7.7000000000000001E-5</v>
      </c>
      <c r="AU298" t="s">
        <v>82</v>
      </c>
      <c r="AV298">
        <v>0</v>
      </c>
      <c r="AW298">
        <v>2</v>
      </c>
      <c r="AX298">
        <v>57037115</v>
      </c>
      <c r="AY298">
        <v>1</v>
      </c>
      <c r="AZ298">
        <v>0</v>
      </c>
      <c r="BA298">
        <v>416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ROUND(Y298*Source!I168,9)</f>
        <v>6.9299999999999997E-6</v>
      </c>
      <c r="CY298">
        <f t="shared" si="130"/>
        <v>2802174.2</v>
      </c>
      <c r="CZ298">
        <f t="shared" si="131"/>
        <v>78558.289999999994</v>
      </c>
      <c r="DA298">
        <f t="shared" si="132"/>
        <v>35.67</v>
      </c>
      <c r="DB298">
        <f t="shared" si="133"/>
        <v>6.05</v>
      </c>
      <c r="DC298">
        <f t="shared" si="134"/>
        <v>0</v>
      </c>
      <c r="DD298" t="s">
        <v>3</v>
      </c>
      <c r="DE298" t="s">
        <v>3</v>
      </c>
      <c r="DF298">
        <f t="shared" si="135"/>
        <v>19.420000000000002</v>
      </c>
      <c r="DG298">
        <f t="shared" si="119"/>
        <v>0</v>
      </c>
      <c r="DH298">
        <f t="shared" si="120"/>
        <v>0</v>
      </c>
      <c r="DI298">
        <f t="shared" si="115"/>
        <v>0</v>
      </c>
      <c r="DJ298">
        <f t="shared" si="136"/>
        <v>19.420000000000002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ROW(Source!A168)</f>
        <v>168</v>
      </c>
      <c r="B299">
        <v>55944370</v>
      </c>
      <c r="C299">
        <v>57037110</v>
      </c>
      <c r="D299">
        <v>55482204</v>
      </c>
      <c r="E299">
        <v>1</v>
      </c>
      <c r="F299">
        <v>1</v>
      </c>
      <c r="G299">
        <v>1081</v>
      </c>
      <c r="H299">
        <v>3</v>
      </c>
      <c r="I299" t="s">
        <v>820</v>
      </c>
      <c r="J299" t="s">
        <v>821</v>
      </c>
      <c r="K299" t="s">
        <v>822</v>
      </c>
      <c r="L299">
        <v>1356</v>
      </c>
      <c r="N299">
        <v>1010</v>
      </c>
      <c r="O299" t="s">
        <v>785</v>
      </c>
      <c r="P299" t="s">
        <v>785</v>
      </c>
      <c r="Q299">
        <v>1000</v>
      </c>
      <c r="W299">
        <v>0</v>
      </c>
      <c r="X299">
        <v>-2085281200</v>
      </c>
      <c r="Y299">
        <f t="shared" si="129"/>
        <v>0.1</v>
      </c>
      <c r="AA299">
        <v>614.39</v>
      </c>
      <c r="AB299">
        <v>0</v>
      </c>
      <c r="AC299">
        <v>0</v>
      </c>
      <c r="AD299">
        <v>0</v>
      </c>
      <c r="AE299">
        <v>56.16</v>
      </c>
      <c r="AF299">
        <v>0</v>
      </c>
      <c r="AG299">
        <v>0</v>
      </c>
      <c r="AH299">
        <v>0</v>
      </c>
      <c r="AI299">
        <v>10.94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0.1</v>
      </c>
      <c r="AU299" t="s">
        <v>82</v>
      </c>
      <c r="AV299">
        <v>0</v>
      </c>
      <c r="AW299">
        <v>2</v>
      </c>
      <c r="AX299">
        <v>57037116</v>
      </c>
      <c r="AY299">
        <v>1</v>
      </c>
      <c r="AZ299">
        <v>0</v>
      </c>
      <c r="BA299">
        <v>417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ROUND(Y299*Source!I168,9)</f>
        <v>8.9999999999999993E-3</v>
      </c>
      <c r="CY299">
        <f t="shared" si="130"/>
        <v>614.39</v>
      </c>
      <c r="CZ299">
        <f t="shared" si="131"/>
        <v>56.16</v>
      </c>
      <c r="DA299">
        <f t="shared" si="132"/>
        <v>10.94</v>
      </c>
      <c r="DB299">
        <f t="shared" si="133"/>
        <v>5.62</v>
      </c>
      <c r="DC299">
        <f t="shared" si="134"/>
        <v>0</v>
      </c>
      <c r="DD299" t="s">
        <v>3</v>
      </c>
      <c r="DE299" t="s">
        <v>3</v>
      </c>
      <c r="DF299">
        <f t="shared" si="135"/>
        <v>5.53</v>
      </c>
      <c r="DG299">
        <f t="shared" si="119"/>
        <v>0</v>
      </c>
      <c r="DH299">
        <f t="shared" si="120"/>
        <v>0</v>
      </c>
      <c r="DI299">
        <f t="shared" si="115"/>
        <v>0</v>
      </c>
      <c r="DJ299">
        <f t="shared" si="136"/>
        <v>5.53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ROW(Source!A168)</f>
        <v>168</v>
      </c>
      <c r="B300">
        <v>55944370</v>
      </c>
      <c r="C300">
        <v>57037110</v>
      </c>
      <c r="D300">
        <v>55482235</v>
      </c>
      <c r="E300">
        <v>1</v>
      </c>
      <c r="F300">
        <v>1</v>
      </c>
      <c r="G300">
        <v>1081</v>
      </c>
      <c r="H300">
        <v>3</v>
      </c>
      <c r="I300" t="s">
        <v>944</v>
      </c>
      <c r="J300" t="s">
        <v>945</v>
      </c>
      <c r="K300" t="s">
        <v>946</v>
      </c>
      <c r="L300">
        <v>1346</v>
      </c>
      <c r="N300">
        <v>1009</v>
      </c>
      <c r="O300" t="s">
        <v>794</v>
      </c>
      <c r="P300" t="s">
        <v>794</v>
      </c>
      <c r="Q300">
        <v>1</v>
      </c>
      <c r="W300">
        <v>0</v>
      </c>
      <c r="X300">
        <v>-635265967</v>
      </c>
      <c r="Y300">
        <f t="shared" si="129"/>
        <v>0.04</v>
      </c>
      <c r="AA300">
        <v>354.48</v>
      </c>
      <c r="AB300">
        <v>0</v>
      </c>
      <c r="AC300">
        <v>0</v>
      </c>
      <c r="AD300">
        <v>0</v>
      </c>
      <c r="AE300">
        <v>42.05</v>
      </c>
      <c r="AF300">
        <v>0</v>
      </c>
      <c r="AG300">
        <v>0</v>
      </c>
      <c r="AH300">
        <v>0</v>
      </c>
      <c r="AI300">
        <v>8.43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0.04</v>
      </c>
      <c r="AU300" t="s">
        <v>82</v>
      </c>
      <c r="AV300">
        <v>0</v>
      </c>
      <c r="AW300">
        <v>2</v>
      </c>
      <c r="AX300">
        <v>57037117</v>
      </c>
      <c r="AY300">
        <v>1</v>
      </c>
      <c r="AZ300">
        <v>0</v>
      </c>
      <c r="BA300">
        <v>418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ROUND(Y300*Source!I168,9)</f>
        <v>3.5999999999999999E-3</v>
      </c>
      <c r="CY300">
        <f t="shared" si="130"/>
        <v>354.48</v>
      </c>
      <c r="CZ300">
        <f t="shared" si="131"/>
        <v>42.05</v>
      </c>
      <c r="DA300">
        <f t="shared" si="132"/>
        <v>8.43</v>
      </c>
      <c r="DB300">
        <f t="shared" si="133"/>
        <v>1.68</v>
      </c>
      <c r="DC300">
        <f t="shared" si="134"/>
        <v>0</v>
      </c>
      <c r="DD300" t="s">
        <v>3</v>
      </c>
      <c r="DE300" t="s">
        <v>3</v>
      </c>
      <c r="DF300">
        <f t="shared" si="135"/>
        <v>1.28</v>
      </c>
      <c r="DG300">
        <f t="shared" si="119"/>
        <v>0</v>
      </c>
      <c r="DH300">
        <f t="shared" si="120"/>
        <v>0</v>
      </c>
      <c r="DI300">
        <f t="shared" si="115"/>
        <v>0</v>
      </c>
      <c r="DJ300">
        <f t="shared" si="136"/>
        <v>1.28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ROW(Source!A169)</f>
        <v>169</v>
      </c>
      <c r="B301">
        <v>55944368</v>
      </c>
      <c r="C301">
        <v>55945128</v>
      </c>
      <c r="D301">
        <v>55424304</v>
      </c>
      <c r="E301">
        <v>1081</v>
      </c>
      <c r="F301">
        <v>1</v>
      </c>
      <c r="G301">
        <v>1081</v>
      </c>
      <c r="H301">
        <v>1</v>
      </c>
      <c r="I301" t="s">
        <v>759</v>
      </c>
      <c r="J301" t="s">
        <v>3</v>
      </c>
      <c r="K301" t="s">
        <v>760</v>
      </c>
      <c r="L301">
        <v>1191</v>
      </c>
      <c r="N301">
        <v>1013</v>
      </c>
      <c r="O301" t="s">
        <v>761</v>
      </c>
      <c r="P301" t="s">
        <v>761</v>
      </c>
      <c r="Q301">
        <v>1</v>
      </c>
      <c r="W301">
        <v>0</v>
      </c>
      <c r="X301">
        <v>476480486</v>
      </c>
      <c r="Y301">
        <f>(AT301*1.2)</f>
        <v>12.360000000000001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10.3</v>
      </c>
      <c r="AU301" t="s">
        <v>83</v>
      </c>
      <c r="AV301">
        <v>1</v>
      </c>
      <c r="AW301">
        <v>2</v>
      </c>
      <c r="AX301">
        <v>55945138</v>
      </c>
      <c r="AY301">
        <v>1</v>
      </c>
      <c r="AZ301">
        <v>0</v>
      </c>
      <c r="BA301">
        <v>419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U301">
        <f>ROUND(AT301*Source!I169*AH301*AL301,2)</f>
        <v>0</v>
      </c>
      <c r="CV301">
        <f>ROUND(Y301*Source!I169,9)</f>
        <v>37.08</v>
      </c>
      <c r="CW301">
        <v>0</v>
      </c>
      <c r="CX301">
        <f>ROUND(Y301*Source!I169,9)</f>
        <v>37.08</v>
      </c>
      <c r="CY301">
        <f>AD301</f>
        <v>0</v>
      </c>
      <c r="CZ301">
        <f>AH301</f>
        <v>0</v>
      </c>
      <c r="DA301">
        <f>AL301</f>
        <v>1</v>
      </c>
      <c r="DB301">
        <f>ROUND((ROUND(AT301*CZ301,2)*1.2),6)</f>
        <v>0</v>
      </c>
      <c r="DC301">
        <f>ROUND((ROUND(AT301*AG301,2)*1.2),6)</f>
        <v>0</v>
      </c>
      <c r="DD301" t="s">
        <v>3</v>
      </c>
      <c r="DE301" t="s">
        <v>3</v>
      </c>
      <c r="DF301">
        <f t="shared" ref="DF301:DF312" si="137">ROUND(ROUND(AE301,2)*CX301,2)</f>
        <v>0</v>
      </c>
      <c r="DG301">
        <f t="shared" si="119"/>
        <v>0</v>
      </c>
      <c r="DH301">
        <f t="shared" si="120"/>
        <v>0</v>
      </c>
      <c r="DI301">
        <f t="shared" si="115"/>
        <v>0</v>
      </c>
      <c r="DJ301">
        <f>DI301</f>
        <v>0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ROW(Source!A169)</f>
        <v>169</v>
      </c>
      <c r="B302">
        <v>55944368</v>
      </c>
      <c r="C302">
        <v>55945128</v>
      </c>
      <c r="D302">
        <v>55489910</v>
      </c>
      <c r="E302">
        <v>1</v>
      </c>
      <c r="F302">
        <v>1</v>
      </c>
      <c r="G302">
        <v>1081</v>
      </c>
      <c r="H302">
        <v>2</v>
      </c>
      <c r="I302" t="s">
        <v>762</v>
      </c>
      <c r="J302" t="s">
        <v>763</v>
      </c>
      <c r="K302" t="s">
        <v>764</v>
      </c>
      <c r="L302">
        <v>1368</v>
      </c>
      <c r="N302">
        <v>1011</v>
      </c>
      <c r="O302" t="s">
        <v>765</v>
      </c>
      <c r="P302" t="s">
        <v>765</v>
      </c>
      <c r="Q302">
        <v>1</v>
      </c>
      <c r="W302">
        <v>0</v>
      </c>
      <c r="X302">
        <v>1498588441</v>
      </c>
      <c r="Y302">
        <f>(AT302*1.2)</f>
        <v>0.92399999999999993</v>
      </c>
      <c r="AA302">
        <v>0</v>
      </c>
      <c r="AB302">
        <v>7.44</v>
      </c>
      <c r="AC302">
        <v>0</v>
      </c>
      <c r="AD302">
        <v>0</v>
      </c>
      <c r="AE302">
        <v>0</v>
      </c>
      <c r="AF302">
        <v>7.11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-2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0.77</v>
      </c>
      <c r="AU302" t="s">
        <v>83</v>
      </c>
      <c r="AV302">
        <v>0</v>
      </c>
      <c r="AW302">
        <v>2</v>
      </c>
      <c r="AX302">
        <v>55945139</v>
      </c>
      <c r="AY302">
        <v>1</v>
      </c>
      <c r="AZ302">
        <v>0</v>
      </c>
      <c r="BA302">
        <v>420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ROUND(Y302*Source!I169*DO302,9)</f>
        <v>0</v>
      </c>
      <c r="CX302">
        <f>ROUND(Y302*Source!I169,9)</f>
        <v>2.7719999999999998</v>
      </c>
      <c r="CY302">
        <f>AB302</f>
        <v>7.44</v>
      </c>
      <c r="CZ302">
        <f>AF302</f>
        <v>7.11</v>
      </c>
      <c r="DA302">
        <f>AJ302</f>
        <v>1</v>
      </c>
      <c r="DB302">
        <f>ROUND((ROUND(AT302*CZ302,2)*1.2),6)</f>
        <v>6.5640000000000001</v>
      </c>
      <c r="DC302">
        <f>ROUND((ROUND(AT302*AG302,2)*1.2),6)</f>
        <v>0</v>
      </c>
      <c r="DD302" t="s">
        <v>3</v>
      </c>
      <c r="DE302" t="s">
        <v>3</v>
      </c>
      <c r="DF302">
        <f t="shared" si="137"/>
        <v>0</v>
      </c>
      <c r="DG302">
        <f t="shared" si="119"/>
        <v>19.71</v>
      </c>
      <c r="DH302">
        <f t="shared" si="120"/>
        <v>0</v>
      </c>
      <c r="DI302">
        <f t="shared" si="115"/>
        <v>0</v>
      </c>
      <c r="DJ302">
        <f>DG302</f>
        <v>19.71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ROW(Source!A169)</f>
        <v>169</v>
      </c>
      <c r="B303">
        <v>55944368</v>
      </c>
      <c r="C303">
        <v>55945128</v>
      </c>
      <c r="D303">
        <v>55490209</v>
      </c>
      <c r="E303">
        <v>1</v>
      </c>
      <c r="F303">
        <v>1</v>
      </c>
      <c r="G303">
        <v>1081</v>
      </c>
      <c r="H303">
        <v>2</v>
      </c>
      <c r="I303" t="s">
        <v>766</v>
      </c>
      <c r="J303" t="s">
        <v>767</v>
      </c>
      <c r="K303" t="s">
        <v>768</v>
      </c>
      <c r="L303">
        <v>1368</v>
      </c>
      <c r="N303">
        <v>1011</v>
      </c>
      <c r="O303" t="s">
        <v>765</v>
      </c>
      <c r="P303" t="s">
        <v>765</v>
      </c>
      <c r="Q303">
        <v>1</v>
      </c>
      <c r="W303">
        <v>0</v>
      </c>
      <c r="X303">
        <v>874612079</v>
      </c>
      <c r="Y303">
        <f>(AT303*1.2)</f>
        <v>8.4000000000000005E-2</v>
      </c>
      <c r="AA303">
        <v>0</v>
      </c>
      <c r="AB303">
        <v>87.01</v>
      </c>
      <c r="AC303">
        <v>13.21</v>
      </c>
      <c r="AD303">
        <v>0</v>
      </c>
      <c r="AE303">
        <v>0</v>
      </c>
      <c r="AF303">
        <v>83.1</v>
      </c>
      <c r="AG303">
        <v>12.62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7.0000000000000007E-2</v>
      </c>
      <c r="AU303" t="s">
        <v>83</v>
      </c>
      <c r="AV303">
        <v>0</v>
      </c>
      <c r="AW303">
        <v>2</v>
      </c>
      <c r="AX303">
        <v>55945140</v>
      </c>
      <c r="AY303">
        <v>1</v>
      </c>
      <c r="AZ303">
        <v>0</v>
      </c>
      <c r="BA303">
        <v>421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f>ROUND(Y303*Source!I169*DO303,9)</f>
        <v>3.18024</v>
      </c>
      <c r="CX303">
        <f>ROUND(Y303*Source!I169,9)</f>
        <v>0.252</v>
      </c>
      <c r="CY303">
        <f>AB303</f>
        <v>87.01</v>
      </c>
      <c r="CZ303">
        <f>AF303</f>
        <v>83.1</v>
      </c>
      <c r="DA303">
        <f>AJ303</f>
        <v>1</v>
      </c>
      <c r="DB303">
        <f>ROUND((ROUND(AT303*CZ303,2)*1.2),6)</f>
        <v>6.984</v>
      </c>
      <c r="DC303">
        <f>ROUND((ROUND(AT303*AG303,2)*1.2),6)</f>
        <v>1.056</v>
      </c>
      <c r="DD303" t="s">
        <v>3</v>
      </c>
      <c r="DE303" t="s">
        <v>3</v>
      </c>
      <c r="DF303">
        <f t="shared" si="137"/>
        <v>0</v>
      </c>
      <c r="DG303">
        <f t="shared" si="119"/>
        <v>20.94</v>
      </c>
      <c r="DH303">
        <f t="shared" si="120"/>
        <v>3.18</v>
      </c>
      <c r="DI303">
        <f t="shared" si="115"/>
        <v>0</v>
      </c>
      <c r="DJ303">
        <f>DG303</f>
        <v>20.94</v>
      </c>
      <c r="DK303">
        <v>0</v>
      </c>
      <c r="DL303" t="s">
        <v>769</v>
      </c>
      <c r="DM303">
        <v>0</v>
      </c>
      <c r="DN303" t="s">
        <v>761</v>
      </c>
      <c r="DO303">
        <v>12.62</v>
      </c>
    </row>
    <row r="304" spans="1:119" x14ac:dyDescent="0.25">
      <c r="A304">
        <f>ROW(Source!A169)</f>
        <v>169</v>
      </c>
      <c r="B304">
        <v>55944368</v>
      </c>
      <c r="C304">
        <v>55945128</v>
      </c>
      <c r="D304">
        <v>55460299</v>
      </c>
      <c r="E304">
        <v>1</v>
      </c>
      <c r="F304">
        <v>1</v>
      </c>
      <c r="G304">
        <v>1081</v>
      </c>
      <c r="H304">
        <v>3</v>
      </c>
      <c r="I304" t="s">
        <v>770</v>
      </c>
      <c r="J304" t="s">
        <v>771</v>
      </c>
      <c r="K304" t="s">
        <v>772</v>
      </c>
      <c r="L304">
        <v>1348</v>
      </c>
      <c r="N304">
        <v>1009</v>
      </c>
      <c r="O304" t="s">
        <v>211</v>
      </c>
      <c r="P304" t="s">
        <v>211</v>
      </c>
      <c r="Q304">
        <v>1000</v>
      </c>
      <c r="W304">
        <v>0</v>
      </c>
      <c r="X304">
        <v>173288080</v>
      </c>
      <c r="Y304">
        <f t="shared" ref="Y304:Y309" si="138">(AT304*1)</f>
        <v>1.4999999999999999E-4</v>
      </c>
      <c r="AA304">
        <v>8263.85</v>
      </c>
      <c r="AB304">
        <v>0</v>
      </c>
      <c r="AC304">
        <v>0</v>
      </c>
      <c r="AD304">
        <v>0</v>
      </c>
      <c r="AE304">
        <v>8263.85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1.4999999999999999E-4</v>
      </c>
      <c r="AU304" t="s">
        <v>82</v>
      </c>
      <c r="AV304">
        <v>0</v>
      </c>
      <c r="AW304">
        <v>2</v>
      </c>
      <c r="AX304">
        <v>55945141</v>
      </c>
      <c r="AY304">
        <v>1</v>
      </c>
      <c r="AZ304">
        <v>0</v>
      </c>
      <c r="BA304">
        <v>422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ROUND(Y304*Source!I169,9)</f>
        <v>4.4999999999999999E-4</v>
      </c>
      <c r="CY304">
        <f t="shared" ref="CY304:CY309" si="139">AA304</f>
        <v>8263.85</v>
      </c>
      <c r="CZ304">
        <f t="shared" ref="CZ304:CZ309" si="140">AE304</f>
        <v>8263.85</v>
      </c>
      <c r="DA304">
        <f t="shared" ref="DA304:DA309" si="141">AI304</f>
        <v>1</v>
      </c>
      <c r="DB304">
        <f t="shared" ref="DB304:DB309" si="142">ROUND((ROUND(AT304*CZ304,2)*1),6)</f>
        <v>1.24</v>
      </c>
      <c r="DC304">
        <f t="shared" ref="DC304:DC309" si="143">ROUND((ROUND(AT304*AG304,2)*1),6)</f>
        <v>0</v>
      </c>
      <c r="DD304" t="s">
        <v>3</v>
      </c>
      <c r="DE304" t="s">
        <v>3</v>
      </c>
      <c r="DF304">
        <f t="shared" si="137"/>
        <v>3.72</v>
      </c>
      <c r="DG304">
        <f t="shared" si="119"/>
        <v>0</v>
      </c>
      <c r="DH304">
        <f t="shared" si="120"/>
        <v>0</v>
      </c>
      <c r="DI304">
        <f t="shared" si="115"/>
        <v>0</v>
      </c>
      <c r="DJ304">
        <f t="shared" ref="DJ304:DJ309" si="144">DF304</f>
        <v>3.72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ROW(Source!A169)</f>
        <v>169</v>
      </c>
      <c r="B305">
        <v>55944368</v>
      </c>
      <c r="C305">
        <v>55945128</v>
      </c>
      <c r="D305">
        <v>55459810</v>
      </c>
      <c r="E305">
        <v>1</v>
      </c>
      <c r="F305">
        <v>1</v>
      </c>
      <c r="G305">
        <v>1081</v>
      </c>
      <c r="H305">
        <v>3</v>
      </c>
      <c r="I305" t="s">
        <v>773</v>
      </c>
      <c r="J305" t="s">
        <v>774</v>
      </c>
      <c r="K305" t="s">
        <v>775</v>
      </c>
      <c r="L305">
        <v>1348</v>
      </c>
      <c r="N305">
        <v>1009</v>
      </c>
      <c r="O305" t="s">
        <v>211</v>
      </c>
      <c r="P305" t="s">
        <v>211</v>
      </c>
      <c r="Q305">
        <v>1000</v>
      </c>
      <c r="W305">
        <v>0</v>
      </c>
      <c r="X305">
        <v>-98394079</v>
      </c>
      <c r="Y305">
        <f t="shared" si="138"/>
        <v>2E-3</v>
      </c>
      <c r="AA305">
        <v>9238.1299999999992</v>
      </c>
      <c r="AB305">
        <v>0</v>
      </c>
      <c r="AC305">
        <v>0</v>
      </c>
      <c r="AD305">
        <v>0</v>
      </c>
      <c r="AE305">
        <v>9238.1299999999992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2E-3</v>
      </c>
      <c r="AU305" t="s">
        <v>82</v>
      </c>
      <c r="AV305">
        <v>0</v>
      </c>
      <c r="AW305">
        <v>2</v>
      </c>
      <c r="AX305">
        <v>55945142</v>
      </c>
      <c r="AY305">
        <v>1</v>
      </c>
      <c r="AZ305">
        <v>0</v>
      </c>
      <c r="BA305">
        <v>423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ROUND(Y305*Source!I169,9)</f>
        <v>6.0000000000000001E-3</v>
      </c>
      <c r="CY305">
        <f t="shared" si="139"/>
        <v>9238.1299999999992</v>
      </c>
      <c r="CZ305">
        <f t="shared" si="140"/>
        <v>9238.1299999999992</v>
      </c>
      <c r="DA305">
        <f t="shared" si="141"/>
        <v>1</v>
      </c>
      <c r="DB305">
        <f t="shared" si="142"/>
        <v>18.48</v>
      </c>
      <c r="DC305">
        <f t="shared" si="143"/>
        <v>0</v>
      </c>
      <c r="DD305" t="s">
        <v>3</v>
      </c>
      <c r="DE305" t="s">
        <v>3</v>
      </c>
      <c r="DF305">
        <f t="shared" si="137"/>
        <v>55.43</v>
      </c>
      <c r="DG305">
        <f t="shared" si="119"/>
        <v>0</v>
      </c>
      <c r="DH305">
        <f t="shared" si="120"/>
        <v>0</v>
      </c>
      <c r="DI305">
        <f t="shared" si="115"/>
        <v>0</v>
      </c>
      <c r="DJ305">
        <f t="shared" si="144"/>
        <v>55.43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ROW(Source!A169)</f>
        <v>169</v>
      </c>
      <c r="B306">
        <v>55944368</v>
      </c>
      <c r="C306">
        <v>55945128</v>
      </c>
      <c r="D306">
        <v>55474549</v>
      </c>
      <c r="E306">
        <v>1</v>
      </c>
      <c r="F306">
        <v>1</v>
      </c>
      <c r="G306">
        <v>1081</v>
      </c>
      <c r="H306">
        <v>3</v>
      </c>
      <c r="I306" t="s">
        <v>776</v>
      </c>
      <c r="J306" t="s">
        <v>777</v>
      </c>
      <c r="K306" t="s">
        <v>778</v>
      </c>
      <c r="L306">
        <v>1301</v>
      </c>
      <c r="N306">
        <v>1003</v>
      </c>
      <c r="O306" t="s">
        <v>543</v>
      </c>
      <c r="P306" t="s">
        <v>543</v>
      </c>
      <c r="Q306">
        <v>1</v>
      </c>
      <c r="W306">
        <v>0</v>
      </c>
      <c r="X306">
        <v>-132838288</v>
      </c>
      <c r="Y306">
        <f t="shared" si="138"/>
        <v>2</v>
      </c>
      <c r="AA306">
        <v>60.03</v>
      </c>
      <c r="AB306">
        <v>0</v>
      </c>
      <c r="AC306">
        <v>0</v>
      </c>
      <c r="AD306">
        <v>0</v>
      </c>
      <c r="AE306">
        <v>60.03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2</v>
      </c>
      <c r="AU306" t="s">
        <v>82</v>
      </c>
      <c r="AV306">
        <v>0</v>
      </c>
      <c r="AW306">
        <v>2</v>
      </c>
      <c r="AX306">
        <v>55945143</v>
      </c>
      <c r="AY306">
        <v>1</v>
      </c>
      <c r="AZ306">
        <v>0</v>
      </c>
      <c r="BA306">
        <v>424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ROUND(Y306*Source!I169,9)</f>
        <v>6</v>
      </c>
      <c r="CY306">
        <f t="shared" si="139"/>
        <v>60.03</v>
      </c>
      <c r="CZ306">
        <f t="shared" si="140"/>
        <v>60.03</v>
      </c>
      <c r="DA306">
        <f t="shared" si="141"/>
        <v>1</v>
      </c>
      <c r="DB306">
        <f t="shared" si="142"/>
        <v>120.06</v>
      </c>
      <c r="DC306">
        <f t="shared" si="143"/>
        <v>0</v>
      </c>
      <c r="DD306" t="s">
        <v>3</v>
      </c>
      <c r="DE306" t="s">
        <v>3</v>
      </c>
      <c r="DF306">
        <f t="shared" si="137"/>
        <v>360.18</v>
      </c>
      <c r="DG306">
        <f t="shared" si="119"/>
        <v>0</v>
      </c>
      <c r="DH306">
        <f t="shared" si="120"/>
        <v>0</v>
      </c>
      <c r="DI306">
        <f t="shared" si="115"/>
        <v>0</v>
      </c>
      <c r="DJ306">
        <f t="shared" si="144"/>
        <v>360.18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ROW(Source!A169)</f>
        <v>169</v>
      </c>
      <c r="B307">
        <v>55944368</v>
      </c>
      <c r="C307">
        <v>55945128</v>
      </c>
      <c r="D307">
        <v>55481917</v>
      </c>
      <c r="E307">
        <v>1</v>
      </c>
      <c r="F307">
        <v>1</v>
      </c>
      <c r="G307">
        <v>1081</v>
      </c>
      <c r="H307">
        <v>3</v>
      </c>
      <c r="I307" t="s">
        <v>779</v>
      </c>
      <c r="J307" t="s">
        <v>780</v>
      </c>
      <c r="K307" t="s">
        <v>781</v>
      </c>
      <c r="L307">
        <v>1354</v>
      </c>
      <c r="N307">
        <v>1010</v>
      </c>
      <c r="O307" t="s">
        <v>320</v>
      </c>
      <c r="P307" t="s">
        <v>320</v>
      </c>
      <c r="Q307">
        <v>1</v>
      </c>
      <c r="W307">
        <v>0</v>
      </c>
      <c r="X307">
        <v>943120443</v>
      </c>
      <c r="Y307">
        <f t="shared" si="138"/>
        <v>2</v>
      </c>
      <c r="AA307">
        <v>39.840000000000003</v>
      </c>
      <c r="AB307">
        <v>0</v>
      </c>
      <c r="AC307">
        <v>0</v>
      </c>
      <c r="AD307">
        <v>0</v>
      </c>
      <c r="AE307">
        <v>39.840000000000003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2</v>
      </c>
      <c r="AU307" t="s">
        <v>82</v>
      </c>
      <c r="AV307">
        <v>0</v>
      </c>
      <c r="AW307">
        <v>2</v>
      </c>
      <c r="AX307">
        <v>55945144</v>
      </c>
      <c r="AY307">
        <v>1</v>
      </c>
      <c r="AZ307">
        <v>0</v>
      </c>
      <c r="BA307">
        <v>425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ROUND(Y307*Source!I169,9)</f>
        <v>6</v>
      </c>
      <c r="CY307">
        <f t="shared" si="139"/>
        <v>39.840000000000003</v>
      </c>
      <c r="CZ307">
        <f t="shared" si="140"/>
        <v>39.840000000000003</v>
      </c>
      <c r="DA307">
        <f t="shared" si="141"/>
        <v>1</v>
      </c>
      <c r="DB307">
        <f t="shared" si="142"/>
        <v>79.680000000000007</v>
      </c>
      <c r="DC307">
        <f t="shared" si="143"/>
        <v>0</v>
      </c>
      <c r="DD307" t="s">
        <v>3</v>
      </c>
      <c r="DE307" t="s">
        <v>3</v>
      </c>
      <c r="DF307">
        <f t="shared" si="137"/>
        <v>239.04</v>
      </c>
      <c r="DG307">
        <f t="shared" si="119"/>
        <v>0</v>
      </c>
      <c r="DH307">
        <f t="shared" si="120"/>
        <v>0</v>
      </c>
      <c r="DI307">
        <f t="shared" si="115"/>
        <v>0</v>
      </c>
      <c r="DJ307">
        <f t="shared" si="144"/>
        <v>239.04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ROW(Source!A169)</f>
        <v>169</v>
      </c>
      <c r="B308">
        <v>55944368</v>
      </c>
      <c r="C308">
        <v>55945128</v>
      </c>
      <c r="D308">
        <v>55481933</v>
      </c>
      <c r="E308">
        <v>1</v>
      </c>
      <c r="F308">
        <v>1</v>
      </c>
      <c r="G308">
        <v>1081</v>
      </c>
      <c r="H308">
        <v>3</v>
      </c>
      <c r="I308" t="s">
        <v>782</v>
      </c>
      <c r="J308" t="s">
        <v>783</v>
      </c>
      <c r="K308" t="s">
        <v>784</v>
      </c>
      <c r="L308">
        <v>1356</v>
      </c>
      <c r="N308">
        <v>1010</v>
      </c>
      <c r="O308" t="s">
        <v>785</v>
      </c>
      <c r="P308" t="s">
        <v>785</v>
      </c>
      <c r="Q308">
        <v>1000</v>
      </c>
      <c r="W308">
        <v>0</v>
      </c>
      <c r="X308">
        <v>-2144806629</v>
      </c>
      <c r="Y308">
        <f t="shared" si="138"/>
        <v>5.0000000000000001E-3</v>
      </c>
      <c r="AA308">
        <v>1639.86</v>
      </c>
      <c r="AB308">
        <v>0</v>
      </c>
      <c r="AC308">
        <v>0</v>
      </c>
      <c r="AD308">
        <v>0</v>
      </c>
      <c r="AE308">
        <v>1639.86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5.0000000000000001E-3</v>
      </c>
      <c r="AU308" t="s">
        <v>82</v>
      </c>
      <c r="AV308">
        <v>0</v>
      </c>
      <c r="AW308">
        <v>2</v>
      </c>
      <c r="AX308">
        <v>55945145</v>
      </c>
      <c r="AY308">
        <v>1</v>
      </c>
      <c r="AZ308">
        <v>0</v>
      </c>
      <c r="BA308">
        <v>426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ROUND(Y308*Source!I169,9)</f>
        <v>1.4999999999999999E-2</v>
      </c>
      <c r="CY308">
        <f t="shared" si="139"/>
        <v>1639.86</v>
      </c>
      <c r="CZ308">
        <f t="shared" si="140"/>
        <v>1639.86</v>
      </c>
      <c r="DA308">
        <f t="shared" si="141"/>
        <v>1</v>
      </c>
      <c r="DB308">
        <f t="shared" si="142"/>
        <v>8.1999999999999993</v>
      </c>
      <c r="DC308">
        <f t="shared" si="143"/>
        <v>0</v>
      </c>
      <c r="DD308" t="s">
        <v>3</v>
      </c>
      <c r="DE308" t="s">
        <v>3</v>
      </c>
      <c r="DF308">
        <f t="shared" si="137"/>
        <v>24.6</v>
      </c>
      <c r="DG308">
        <f t="shared" si="119"/>
        <v>0</v>
      </c>
      <c r="DH308">
        <f t="shared" si="120"/>
        <v>0</v>
      </c>
      <c r="DI308">
        <f t="shared" si="115"/>
        <v>0</v>
      </c>
      <c r="DJ308">
        <f t="shared" si="144"/>
        <v>24.6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ROW(Source!A169)</f>
        <v>169</v>
      </c>
      <c r="B309">
        <v>55944368</v>
      </c>
      <c r="C309">
        <v>55945128</v>
      </c>
      <c r="D309">
        <v>55424290</v>
      </c>
      <c r="E309">
        <v>1081</v>
      </c>
      <c r="F309">
        <v>1</v>
      </c>
      <c r="G309">
        <v>1081</v>
      </c>
      <c r="H309">
        <v>3</v>
      </c>
      <c r="I309" t="s">
        <v>786</v>
      </c>
      <c r="J309" t="s">
        <v>3</v>
      </c>
      <c r="K309" t="s">
        <v>787</v>
      </c>
      <c r="L309">
        <v>1348</v>
      </c>
      <c r="N309">
        <v>1009</v>
      </c>
      <c r="O309" t="s">
        <v>211</v>
      </c>
      <c r="P309" t="s">
        <v>211</v>
      </c>
      <c r="Q309">
        <v>1000</v>
      </c>
      <c r="W309">
        <v>0</v>
      </c>
      <c r="X309">
        <v>-783086922</v>
      </c>
      <c r="Y309">
        <f t="shared" si="138"/>
        <v>0.04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0.04</v>
      </c>
      <c r="AU309" t="s">
        <v>82</v>
      </c>
      <c r="AV309">
        <v>0</v>
      </c>
      <c r="AW309">
        <v>2</v>
      </c>
      <c r="AX309">
        <v>55945147</v>
      </c>
      <c r="AY309">
        <v>1</v>
      </c>
      <c r="AZ309">
        <v>0</v>
      </c>
      <c r="BA309">
        <v>428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ROUND(Y309*Source!I169,9)</f>
        <v>0.12</v>
      </c>
      <c r="CY309">
        <f t="shared" si="139"/>
        <v>0</v>
      </c>
      <c r="CZ309">
        <f t="shared" si="140"/>
        <v>0</v>
      </c>
      <c r="DA309">
        <f t="shared" si="141"/>
        <v>1</v>
      </c>
      <c r="DB309">
        <f t="shared" si="142"/>
        <v>0</v>
      </c>
      <c r="DC309">
        <f t="shared" si="143"/>
        <v>0</v>
      </c>
      <c r="DD309" t="s">
        <v>3</v>
      </c>
      <c r="DE309" t="s">
        <v>3</v>
      </c>
      <c r="DF309">
        <f t="shared" si="137"/>
        <v>0</v>
      </c>
      <c r="DG309">
        <f t="shared" si="119"/>
        <v>0</v>
      </c>
      <c r="DH309">
        <f t="shared" si="120"/>
        <v>0</v>
      </c>
      <c r="DI309">
        <f t="shared" si="115"/>
        <v>0</v>
      </c>
      <c r="DJ309">
        <f t="shared" si="144"/>
        <v>0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ROW(Source!A170)</f>
        <v>170</v>
      </c>
      <c r="B310">
        <v>55944370</v>
      </c>
      <c r="C310">
        <v>55945128</v>
      </c>
      <c r="D310">
        <v>55424304</v>
      </c>
      <c r="E310">
        <v>1081</v>
      </c>
      <c r="F310">
        <v>1</v>
      </c>
      <c r="G310">
        <v>1081</v>
      </c>
      <c r="H310">
        <v>1</v>
      </c>
      <c r="I310" t="s">
        <v>759</v>
      </c>
      <c r="J310" t="s">
        <v>3</v>
      </c>
      <c r="K310" t="s">
        <v>760</v>
      </c>
      <c r="L310">
        <v>1191</v>
      </c>
      <c r="N310">
        <v>1013</v>
      </c>
      <c r="O310" t="s">
        <v>761</v>
      </c>
      <c r="P310" t="s">
        <v>761</v>
      </c>
      <c r="Q310">
        <v>1</v>
      </c>
      <c r="W310">
        <v>0</v>
      </c>
      <c r="X310">
        <v>476480486</v>
      </c>
      <c r="Y310">
        <f>(AT310*1.2)</f>
        <v>12.360000000000001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5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10.3</v>
      </c>
      <c r="AU310" t="s">
        <v>83</v>
      </c>
      <c r="AV310">
        <v>1</v>
      </c>
      <c r="AW310">
        <v>2</v>
      </c>
      <c r="AX310">
        <v>55945138</v>
      </c>
      <c r="AY310">
        <v>1</v>
      </c>
      <c r="AZ310">
        <v>0</v>
      </c>
      <c r="BA310">
        <v>429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U310">
        <f>ROUND(AT310*Source!I170*AH310*AL310,2)</f>
        <v>0</v>
      </c>
      <c r="CV310">
        <f>ROUND(Y310*Source!I170,9)</f>
        <v>37.08</v>
      </c>
      <c r="CW310">
        <v>0</v>
      </c>
      <c r="CX310">
        <f>ROUND(Y310*Source!I170,9)</f>
        <v>37.08</v>
      </c>
      <c r="CY310">
        <f>AD310</f>
        <v>0</v>
      </c>
      <c r="CZ310">
        <f>AH310</f>
        <v>0</v>
      </c>
      <c r="DA310">
        <f>AL310</f>
        <v>1</v>
      </c>
      <c r="DB310">
        <f>ROUND((ROUND(AT310*CZ310,2)*1.2),6)</f>
        <v>0</v>
      </c>
      <c r="DC310">
        <f>ROUND((ROUND(AT310*AG310,2)*1.2),6)</f>
        <v>0</v>
      </c>
      <c r="DD310" t="s">
        <v>3</v>
      </c>
      <c r="DE310" t="s">
        <v>3</v>
      </c>
      <c r="DF310">
        <f t="shared" si="137"/>
        <v>0</v>
      </c>
      <c r="DG310">
        <f t="shared" si="119"/>
        <v>0</v>
      </c>
      <c r="DH310">
        <f t="shared" si="120"/>
        <v>0</v>
      </c>
      <c r="DI310">
        <f t="shared" si="115"/>
        <v>0</v>
      </c>
      <c r="DJ310">
        <f>DI310</f>
        <v>0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ROW(Source!A170)</f>
        <v>170</v>
      </c>
      <c r="B311">
        <v>55944370</v>
      </c>
      <c r="C311">
        <v>55945128</v>
      </c>
      <c r="D311">
        <v>55489910</v>
      </c>
      <c r="E311">
        <v>1</v>
      </c>
      <c r="F311">
        <v>1</v>
      </c>
      <c r="G311">
        <v>1081</v>
      </c>
      <c r="H311">
        <v>2</v>
      </c>
      <c r="I311" t="s">
        <v>762</v>
      </c>
      <c r="J311" t="s">
        <v>763</v>
      </c>
      <c r="K311" t="s">
        <v>764</v>
      </c>
      <c r="L311">
        <v>1368</v>
      </c>
      <c r="N311">
        <v>1011</v>
      </c>
      <c r="O311" t="s">
        <v>765</v>
      </c>
      <c r="P311" t="s">
        <v>765</v>
      </c>
      <c r="Q311">
        <v>1</v>
      </c>
      <c r="W311">
        <v>0</v>
      </c>
      <c r="X311">
        <v>1498588441</v>
      </c>
      <c r="Y311">
        <f>(AT311*1.2)</f>
        <v>0.92399999999999993</v>
      </c>
      <c r="AA311">
        <v>0</v>
      </c>
      <c r="AB311">
        <v>100.2</v>
      </c>
      <c r="AC311">
        <v>0</v>
      </c>
      <c r="AD311">
        <v>0</v>
      </c>
      <c r="AE311">
        <v>0</v>
      </c>
      <c r="AF311">
        <v>7.11</v>
      </c>
      <c r="AG311">
        <v>0</v>
      </c>
      <c r="AH311">
        <v>0</v>
      </c>
      <c r="AI311">
        <v>1</v>
      </c>
      <c r="AJ311">
        <v>13.46</v>
      </c>
      <c r="AK311">
        <v>1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0.77</v>
      </c>
      <c r="AU311" t="s">
        <v>83</v>
      </c>
      <c r="AV311">
        <v>0</v>
      </c>
      <c r="AW311">
        <v>2</v>
      </c>
      <c r="AX311">
        <v>55945139</v>
      </c>
      <c r="AY311">
        <v>1</v>
      </c>
      <c r="AZ311">
        <v>0</v>
      </c>
      <c r="BA311">
        <v>430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f>ROUND(Y311*Source!I170*DO311,9)</f>
        <v>0</v>
      </c>
      <c r="CX311">
        <f>ROUND(Y311*Source!I170,9)</f>
        <v>2.7719999999999998</v>
      </c>
      <c r="CY311">
        <f>AB311</f>
        <v>100.2</v>
      </c>
      <c r="CZ311">
        <f>AF311</f>
        <v>7.11</v>
      </c>
      <c r="DA311">
        <f>AJ311</f>
        <v>13.46</v>
      </c>
      <c r="DB311">
        <f>ROUND((ROUND(AT311*CZ311,2)*1.2),6)</f>
        <v>6.5640000000000001</v>
      </c>
      <c r="DC311">
        <f>ROUND((ROUND(AT311*AG311,2)*1.2),6)</f>
        <v>0</v>
      </c>
      <c r="DD311" t="s">
        <v>3</v>
      </c>
      <c r="DE311" t="s">
        <v>3</v>
      </c>
      <c r="DF311">
        <f t="shared" si="137"/>
        <v>0</v>
      </c>
      <c r="DG311">
        <f>ROUND(ROUND(AF311*AJ311,2)*CX311,2)</f>
        <v>265.27999999999997</v>
      </c>
      <c r="DH311">
        <f t="shared" si="120"/>
        <v>0</v>
      </c>
      <c r="DI311">
        <f t="shared" si="115"/>
        <v>0</v>
      </c>
      <c r="DJ311">
        <f>DG311</f>
        <v>265.27999999999997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ROW(Source!A170)</f>
        <v>170</v>
      </c>
      <c r="B312">
        <v>55944370</v>
      </c>
      <c r="C312">
        <v>55945128</v>
      </c>
      <c r="D312">
        <v>55490209</v>
      </c>
      <c r="E312">
        <v>1</v>
      </c>
      <c r="F312">
        <v>1</v>
      </c>
      <c r="G312">
        <v>1081</v>
      </c>
      <c r="H312">
        <v>2</v>
      </c>
      <c r="I312" t="s">
        <v>766</v>
      </c>
      <c r="J312" t="s">
        <v>767</v>
      </c>
      <c r="K312" t="s">
        <v>768</v>
      </c>
      <c r="L312">
        <v>1368</v>
      </c>
      <c r="N312">
        <v>1011</v>
      </c>
      <c r="O312" t="s">
        <v>765</v>
      </c>
      <c r="P312" t="s">
        <v>765</v>
      </c>
      <c r="Q312">
        <v>1</v>
      </c>
      <c r="W312">
        <v>0</v>
      </c>
      <c r="X312">
        <v>874612079</v>
      </c>
      <c r="Y312">
        <f>(AT312*1.2)</f>
        <v>8.4000000000000005E-2</v>
      </c>
      <c r="AA312">
        <v>0</v>
      </c>
      <c r="AB312">
        <v>1485.19</v>
      </c>
      <c r="AC312">
        <v>744.56</v>
      </c>
      <c r="AD312">
        <v>0</v>
      </c>
      <c r="AE312">
        <v>0</v>
      </c>
      <c r="AF312">
        <v>83.1</v>
      </c>
      <c r="AG312">
        <v>12.62</v>
      </c>
      <c r="AH312">
        <v>0</v>
      </c>
      <c r="AI312">
        <v>1</v>
      </c>
      <c r="AJ312">
        <v>17.07</v>
      </c>
      <c r="AK312">
        <v>56.35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7.0000000000000007E-2</v>
      </c>
      <c r="AU312" t="s">
        <v>83</v>
      </c>
      <c r="AV312">
        <v>0</v>
      </c>
      <c r="AW312">
        <v>2</v>
      </c>
      <c r="AX312">
        <v>55945140</v>
      </c>
      <c r="AY312">
        <v>1</v>
      </c>
      <c r="AZ312">
        <v>0</v>
      </c>
      <c r="BA312">
        <v>431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f>ROUND(Y312*Source!I170*DO312,9)</f>
        <v>3.18024</v>
      </c>
      <c r="CX312">
        <f>ROUND(Y312*Source!I170,9)</f>
        <v>0.252</v>
      </c>
      <c r="CY312">
        <f>AB312</f>
        <v>1485.19</v>
      </c>
      <c r="CZ312">
        <f>AF312</f>
        <v>83.1</v>
      </c>
      <c r="DA312">
        <f>AJ312</f>
        <v>17.07</v>
      </c>
      <c r="DB312">
        <f>ROUND((ROUND(AT312*CZ312,2)*1.2),6)</f>
        <v>6.984</v>
      </c>
      <c r="DC312">
        <f>ROUND((ROUND(AT312*AG312,2)*1.2),6)</f>
        <v>1.056</v>
      </c>
      <c r="DD312" t="s">
        <v>3</v>
      </c>
      <c r="DE312" t="s">
        <v>3</v>
      </c>
      <c r="DF312">
        <f t="shared" si="137"/>
        <v>0</v>
      </c>
      <c r="DG312">
        <f>ROUND(ROUND(AF312*AJ312,2)*CX312,2)</f>
        <v>357.47</v>
      </c>
      <c r="DH312">
        <f>ROUND(ROUND(AG312*AK312,2)*CX312,2)</f>
        <v>179.21</v>
      </c>
      <c r="DI312">
        <f t="shared" si="115"/>
        <v>0</v>
      </c>
      <c r="DJ312">
        <f>DG312</f>
        <v>357.47</v>
      </c>
      <c r="DK312">
        <v>0</v>
      </c>
      <c r="DL312" t="s">
        <v>769</v>
      </c>
      <c r="DM312">
        <v>0</v>
      </c>
      <c r="DN312" t="s">
        <v>761</v>
      </c>
      <c r="DO312">
        <v>12.62</v>
      </c>
    </row>
    <row r="313" spans="1:119" x14ac:dyDescent="0.25">
      <c r="A313">
        <f>ROW(Source!A170)</f>
        <v>170</v>
      </c>
      <c r="B313">
        <v>55944370</v>
      </c>
      <c r="C313">
        <v>55945128</v>
      </c>
      <c r="D313">
        <v>55460299</v>
      </c>
      <c r="E313">
        <v>1</v>
      </c>
      <c r="F313">
        <v>1</v>
      </c>
      <c r="G313">
        <v>1081</v>
      </c>
      <c r="H313">
        <v>3</v>
      </c>
      <c r="I313" t="s">
        <v>770</v>
      </c>
      <c r="J313" t="s">
        <v>771</v>
      </c>
      <c r="K313" t="s">
        <v>772</v>
      </c>
      <c r="L313">
        <v>1348</v>
      </c>
      <c r="N313">
        <v>1009</v>
      </c>
      <c r="O313" t="s">
        <v>211</v>
      </c>
      <c r="P313" t="s">
        <v>211</v>
      </c>
      <c r="Q313">
        <v>1000</v>
      </c>
      <c r="W313">
        <v>0</v>
      </c>
      <c r="X313">
        <v>173288080</v>
      </c>
      <c r="Y313">
        <f t="shared" ref="Y313:Y318" si="145">(AT313*1)</f>
        <v>1.4999999999999999E-4</v>
      </c>
      <c r="AA313">
        <v>242791.91</v>
      </c>
      <c r="AB313">
        <v>0</v>
      </c>
      <c r="AC313">
        <v>0</v>
      </c>
      <c r="AD313">
        <v>0</v>
      </c>
      <c r="AE313">
        <v>8263.85</v>
      </c>
      <c r="AF313">
        <v>0</v>
      </c>
      <c r="AG313">
        <v>0</v>
      </c>
      <c r="AH313">
        <v>0</v>
      </c>
      <c r="AI313">
        <v>29.38</v>
      </c>
      <c r="AJ313">
        <v>1</v>
      </c>
      <c r="AK313">
        <v>1</v>
      </c>
      <c r="AL313">
        <v>1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1.4999999999999999E-4</v>
      </c>
      <c r="AU313" t="s">
        <v>82</v>
      </c>
      <c r="AV313">
        <v>0</v>
      </c>
      <c r="AW313">
        <v>2</v>
      </c>
      <c r="AX313">
        <v>55945141</v>
      </c>
      <c r="AY313">
        <v>1</v>
      </c>
      <c r="AZ313">
        <v>0</v>
      </c>
      <c r="BA313">
        <v>432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ROUND(Y313*Source!I170,9)</f>
        <v>4.4999999999999999E-4</v>
      </c>
      <c r="CY313">
        <f t="shared" ref="CY313:CY318" si="146">AA313</f>
        <v>242791.91</v>
      </c>
      <c r="CZ313">
        <f t="shared" ref="CZ313:CZ318" si="147">AE313</f>
        <v>8263.85</v>
      </c>
      <c r="DA313">
        <f t="shared" ref="DA313:DA318" si="148">AI313</f>
        <v>29.38</v>
      </c>
      <c r="DB313">
        <f t="shared" ref="DB313:DB318" si="149">ROUND((ROUND(AT313*CZ313,2)*1),6)</f>
        <v>1.24</v>
      </c>
      <c r="DC313">
        <f t="shared" ref="DC313:DC318" si="150">ROUND((ROUND(AT313*AG313,2)*1),6)</f>
        <v>0</v>
      </c>
      <c r="DD313" t="s">
        <v>3</v>
      </c>
      <c r="DE313" t="s">
        <v>3</v>
      </c>
      <c r="DF313">
        <f t="shared" ref="DF313:DF318" si="151">ROUND(ROUND(AE313*AI313,2)*CX313,2)</f>
        <v>109.26</v>
      </c>
      <c r="DG313">
        <f t="shared" ref="DG313:DG342" si="152">ROUND(ROUND(AF313,2)*CX313,2)</f>
        <v>0</v>
      </c>
      <c r="DH313">
        <f t="shared" ref="DH313:DH343" si="153">ROUND(ROUND(AG313,2)*CX313,2)</f>
        <v>0</v>
      </c>
      <c r="DI313">
        <f t="shared" si="115"/>
        <v>0</v>
      </c>
      <c r="DJ313">
        <f t="shared" ref="DJ313:DJ318" si="154">DF313</f>
        <v>109.26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ROW(Source!A170)</f>
        <v>170</v>
      </c>
      <c r="B314">
        <v>55944370</v>
      </c>
      <c r="C314">
        <v>55945128</v>
      </c>
      <c r="D314">
        <v>55459810</v>
      </c>
      <c r="E314">
        <v>1</v>
      </c>
      <c r="F314">
        <v>1</v>
      </c>
      <c r="G314">
        <v>1081</v>
      </c>
      <c r="H314">
        <v>3</v>
      </c>
      <c r="I314" t="s">
        <v>773</v>
      </c>
      <c r="J314" t="s">
        <v>774</v>
      </c>
      <c r="K314" t="s">
        <v>775</v>
      </c>
      <c r="L314">
        <v>1348</v>
      </c>
      <c r="N314">
        <v>1009</v>
      </c>
      <c r="O314" t="s">
        <v>211</v>
      </c>
      <c r="P314" t="s">
        <v>211</v>
      </c>
      <c r="Q314">
        <v>1000</v>
      </c>
      <c r="W314">
        <v>0</v>
      </c>
      <c r="X314">
        <v>-98394079</v>
      </c>
      <c r="Y314">
        <f t="shared" si="145"/>
        <v>2E-3</v>
      </c>
      <c r="AA314">
        <v>69285.98</v>
      </c>
      <c r="AB314">
        <v>0</v>
      </c>
      <c r="AC314">
        <v>0</v>
      </c>
      <c r="AD314">
        <v>0</v>
      </c>
      <c r="AE314">
        <v>9238.1299999999992</v>
      </c>
      <c r="AF314">
        <v>0</v>
      </c>
      <c r="AG314">
        <v>0</v>
      </c>
      <c r="AH314">
        <v>0</v>
      </c>
      <c r="AI314">
        <v>7.5</v>
      </c>
      <c r="AJ314">
        <v>1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2E-3</v>
      </c>
      <c r="AU314" t="s">
        <v>82</v>
      </c>
      <c r="AV314">
        <v>0</v>
      </c>
      <c r="AW314">
        <v>2</v>
      </c>
      <c r="AX314">
        <v>55945142</v>
      </c>
      <c r="AY314">
        <v>1</v>
      </c>
      <c r="AZ314">
        <v>0</v>
      </c>
      <c r="BA314">
        <v>433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ROUND(Y314*Source!I170,9)</f>
        <v>6.0000000000000001E-3</v>
      </c>
      <c r="CY314">
        <f t="shared" si="146"/>
        <v>69285.98</v>
      </c>
      <c r="CZ314">
        <f t="shared" si="147"/>
        <v>9238.1299999999992</v>
      </c>
      <c r="DA314">
        <f t="shared" si="148"/>
        <v>7.5</v>
      </c>
      <c r="DB314">
        <f t="shared" si="149"/>
        <v>18.48</v>
      </c>
      <c r="DC314">
        <f t="shared" si="150"/>
        <v>0</v>
      </c>
      <c r="DD314" t="s">
        <v>3</v>
      </c>
      <c r="DE314" t="s">
        <v>3</v>
      </c>
      <c r="DF314">
        <f t="shared" si="151"/>
        <v>415.72</v>
      </c>
      <c r="DG314">
        <f t="shared" si="152"/>
        <v>0</v>
      </c>
      <c r="DH314">
        <f t="shared" si="153"/>
        <v>0</v>
      </c>
      <c r="DI314">
        <f t="shared" si="115"/>
        <v>0</v>
      </c>
      <c r="DJ314">
        <f t="shared" si="154"/>
        <v>415.72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ROW(Source!A170)</f>
        <v>170</v>
      </c>
      <c r="B315">
        <v>55944370</v>
      </c>
      <c r="C315">
        <v>55945128</v>
      </c>
      <c r="D315">
        <v>55474549</v>
      </c>
      <c r="E315">
        <v>1</v>
      </c>
      <c r="F315">
        <v>1</v>
      </c>
      <c r="G315">
        <v>1081</v>
      </c>
      <c r="H315">
        <v>3</v>
      </c>
      <c r="I315" t="s">
        <v>776</v>
      </c>
      <c r="J315" t="s">
        <v>777</v>
      </c>
      <c r="K315" t="s">
        <v>778</v>
      </c>
      <c r="L315">
        <v>1301</v>
      </c>
      <c r="N315">
        <v>1003</v>
      </c>
      <c r="O315" t="s">
        <v>543</v>
      </c>
      <c r="P315" t="s">
        <v>543</v>
      </c>
      <c r="Q315">
        <v>1</v>
      </c>
      <c r="W315">
        <v>0</v>
      </c>
      <c r="X315">
        <v>-132838288</v>
      </c>
      <c r="Y315">
        <f t="shared" si="145"/>
        <v>2</v>
      </c>
      <c r="AA315">
        <v>197.5</v>
      </c>
      <c r="AB315">
        <v>0</v>
      </c>
      <c r="AC315">
        <v>0</v>
      </c>
      <c r="AD315">
        <v>0</v>
      </c>
      <c r="AE315">
        <v>60.03</v>
      </c>
      <c r="AF315">
        <v>0</v>
      </c>
      <c r="AG315">
        <v>0</v>
      </c>
      <c r="AH315">
        <v>0</v>
      </c>
      <c r="AI315">
        <v>3.29</v>
      </c>
      <c r="AJ315">
        <v>1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2</v>
      </c>
      <c r="AU315" t="s">
        <v>82</v>
      </c>
      <c r="AV315">
        <v>0</v>
      </c>
      <c r="AW315">
        <v>2</v>
      </c>
      <c r="AX315">
        <v>55945143</v>
      </c>
      <c r="AY315">
        <v>1</v>
      </c>
      <c r="AZ315">
        <v>0</v>
      </c>
      <c r="BA315">
        <v>434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ROUND(Y315*Source!I170,9)</f>
        <v>6</v>
      </c>
      <c r="CY315">
        <f t="shared" si="146"/>
        <v>197.5</v>
      </c>
      <c r="CZ315">
        <f t="shared" si="147"/>
        <v>60.03</v>
      </c>
      <c r="DA315">
        <f t="shared" si="148"/>
        <v>3.29</v>
      </c>
      <c r="DB315">
        <f t="shared" si="149"/>
        <v>120.06</v>
      </c>
      <c r="DC315">
        <f t="shared" si="150"/>
        <v>0</v>
      </c>
      <c r="DD315" t="s">
        <v>3</v>
      </c>
      <c r="DE315" t="s">
        <v>3</v>
      </c>
      <c r="DF315">
        <f t="shared" si="151"/>
        <v>1185</v>
      </c>
      <c r="DG315">
        <f t="shared" si="152"/>
        <v>0</v>
      </c>
      <c r="DH315">
        <f t="shared" si="153"/>
        <v>0</v>
      </c>
      <c r="DI315">
        <f t="shared" si="115"/>
        <v>0</v>
      </c>
      <c r="DJ315">
        <f t="shared" si="154"/>
        <v>1185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ROW(Source!A170)</f>
        <v>170</v>
      </c>
      <c r="B316">
        <v>55944370</v>
      </c>
      <c r="C316">
        <v>55945128</v>
      </c>
      <c r="D316">
        <v>55481917</v>
      </c>
      <c r="E316">
        <v>1</v>
      </c>
      <c r="F316">
        <v>1</v>
      </c>
      <c r="G316">
        <v>1081</v>
      </c>
      <c r="H316">
        <v>3</v>
      </c>
      <c r="I316" t="s">
        <v>779</v>
      </c>
      <c r="J316" t="s">
        <v>780</v>
      </c>
      <c r="K316" t="s">
        <v>781</v>
      </c>
      <c r="L316">
        <v>1354</v>
      </c>
      <c r="N316">
        <v>1010</v>
      </c>
      <c r="O316" t="s">
        <v>320</v>
      </c>
      <c r="P316" t="s">
        <v>320</v>
      </c>
      <c r="Q316">
        <v>1</v>
      </c>
      <c r="W316">
        <v>0</v>
      </c>
      <c r="X316">
        <v>943120443</v>
      </c>
      <c r="Y316">
        <f t="shared" si="145"/>
        <v>2</v>
      </c>
      <c r="AA316">
        <v>572.9</v>
      </c>
      <c r="AB316">
        <v>0</v>
      </c>
      <c r="AC316">
        <v>0</v>
      </c>
      <c r="AD316">
        <v>0</v>
      </c>
      <c r="AE316">
        <v>39.840000000000003</v>
      </c>
      <c r="AF316">
        <v>0</v>
      </c>
      <c r="AG316">
        <v>0</v>
      </c>
      <c r="AH316">
        <v>0</v>
      </c>
      <c r="AI316">
        <v>14.38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2</v>
      </c>
      <c r="AU316" t="s">
        <v>82</v>
      </c>
      <c r="AV316">
        <v>0</v>
      </c>
      <c r="AW316">
        <v>2</v>
      </c>
      <c r="AX316">
        <v>55945144</v>
      </c>
      <c r="AY316">
        <v>1</v>
      </c>
      <c r="AZ316">
        <v>0</v>
      </c>
      <c r="BA316">
        <v>435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ROUND(Y316*Source!I170,9)</f>
        <v>6</v>
      </c>
      <c r="CY316">
        <f t="shared" si="146"/>
        <v>572.9</v>
      </c>
      <c r="CZ316">
        <f t="shared" si="147"/>
        <v>39.840000000000003</v>
      </c>
      <c r="DA316">
        <f t="shared" si="148"/>
        <v>14.38</v>
      </c>
      <c r="DB316">
        <f t="shared" si="149"/>
        <v>79.680000000000007</v>
      </c>
      <c r="DC316">
        <f t="shared" si="150"/>
        <v>0</v>
      </c>
      <c r="DD316" t="s">
        <v>3</v>
      </c>
      <c r="DE316" t="s">
        <v>3</v>
      </c>
      <c r="DF316">
        <f t="shared" si="151"/>
        <v>3437.4</v>
      </c>
      <c r="DG316">
        <f t="shared" si="152"/>
        <v>0</v>
      </c>
      <c r="DH316">
        <f t="shared" si="153"/>
        <v>0</v>
      </c>
      <c r="DI316">
        <f t="shared" si="115"/>
        <v>0</v>
      </c>
      <c r="DJ316">
        <f t="shared" si="154"/>
        <v>3437.4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ROW(Source!A170)</f>
        <v>170</v>
      </c>
      <c r="B317">
        <v>55944370</v>
      </c>
      <c r="C317">
        <v>55945128</v>
      </c>
      <c r="D317">
        <v>55481933</v>
      </c>
      <c r="E317">
        <v>1</v>
      </c>
      <c r="F317">
        <v>1</v>
      </c>
      <c r="G317">
        <v>1081</v>
      </c>
      <c r="H317">
        <v>3</v>
      </c>
      <c r="I317" t="s">
        <v>782</v>
      </c>
      <c r="J317" t="s">
        <v>783</v>
      </c>
      <c r="K317" t="s">
        <v>784</v>
      </c>
      <c r="L317">
        <v>1356</v>
      </c>
      <c r="N317">
        <v>1010</v>
      </c>
      <c r="O317" t="s">
        <v>785</v>
      </c>
      <c r="P317" t="s">
        <v>785</v>
      </c>
      <c r="Q317">
        <v>1000</v>
      </c>
      <c r="W317">
        <v>0</v>
      </c>
      <c r="X317">
        <v>-2144806629</v>
      </c>
      <c r="Y317">
        <f t="shared" si="145"/>
        <v>5.0000000000000001E-3</v>
      </c>
      <c r="AA317">
        <v>4526.01</v>
      </c>
      <c r="AB317">
        <v>0</v>
      </c>
      <c r="AC317">
        <v>0</v>
      </c>
      <c r="AD317">
        <v>0</v>
      </c>
      <c r="AE317">
        <v>1639.86</v>
      </c>
      <c r="AF317">
        <v>0</v>
      </c>
      <c r="AG317">
        <v>0</v>
      </c>
      <c r="AH317">
        <v>0</v>
      </c>
      <c r="AI317">
        <v>2.76</v>
      </c>
      <c r="AJ317">
        <v>1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5.0000000000000001E-3</v>
      </c>
      <c r="AU317" t="s">
        <v>82</v>
      </c>
      <c r="AV317">
        <v>0</v>
      </c>
      <c r="AW317">
        <v>2</v>
      </c>
      <c r="AX317">
        <v>55945145</v>
      </c>
      <c r="AY317">
        <v>1</v>
      </c>
      <c r="AZ317">
        <v>0</v>
      </c>
      <c r="BA317">
        <v>436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ROUND(Y317*Source!I170,9)</f>
        <v>1.4999999999999999E-2</v>
      </c>
      <c r="CY317">
        <f t="shared" si="146"/>
        <v>4526.01</v>
      </c>
      <c r="CZ317">
        <f t="shared" si="147"/>
        <v>1639.86</v>
      </c>
      <c r="DA317">
        <f t="shared" si="148"/>
        <v>2.76</v>
      </c>
      <c r="DB317">
        <f t="shared" si="149"/>
        <v>8.1999999999999993</v>
      </c>
      <c r="DC317">
        <f t="shared" si="150"/>
        <v>0</v>
      </c>
      <c r="DD317" t="s">
        <v>3</v>
      </c>
      <c r="DE317" t="s">
        <v>3</v>
      </c>
      <c r="DF317">
        <f t="shared" si="151"/>
        <v>67.89</v>
      </c>
      <c r="DG317">
        <f t="shared" si="152"/>
        <v>0</v>
      </c>
      <c r="DH317">
        <f t="shared" si="153"/>
        <v>0</v>
      </c>
      <c r="DI317">
        <f t="shared" si="115"/>
        <v>0</v>
      </c>
      <c r="DJ317">
        <f t="shared" si="154"/>
        <v>67.89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ROW(Source!A170)</f>
        <v>170</v>
      </c>
      <c r="B318">
        <v>55944370</v>
      </c>
      <c r="C318">
        <v>55945128</v>
      </c>
      <c r="D318">
        <v>55424290</v>
      </c>
      <c r="E318">
        <v>1081</v>
      </c>
      <c r="F318">
        <v>1</v>
      </c>
      <c r="G318">
        <v>1081</v>
      </c>
      <c r="H318">
        <v>3</v>
      </c>
      <c r="I318" t="s">
        <v>786</v>
      </c>
      <c r="J318" t="s">
        <v>3</v>
      </c>
      <c r="K318" t="s">
        <v>787</v>
      </c>
      <c r="L318">
        <v>1348</v>
      </c>
      <c r="N318">
        <v>1009</v>
      </c>
      <c r="O318" t="s">
        <v>211</v>
      </c>
      <c r="P318" t="s">
        <v>211</v>
      </c>
      <c r="Q318">
        <v>1000</v>
      </c>
      <c r="W318">
        <v>0</v>
      </c>
      <c r="X318">
        <v>-783086922</v>
      </c>
      <c r="Y318">
        <f t="shared" si="145"/>
        <v>0.04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9.84</v>
      </c>
      <c r="AJ318">
        <v>1</v>
      </c>
      <c r="AK318">
        <v>1</v>
      </c>
      <c r="AL318">
        <v>1</v>
      </c>
      <c r="AM318">
        <v>5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0.04</v>
      </c>
      <c r="AU318" t="s">
        <v>82</v>
      </c>
      <c r="AV318">
        <v>0</v>
      </c>
      <c r="AW318">
        <v>2</v>
      </c>
      <c r="AX318">
        <v>55945147</v>
      </c>
      <c r="AY318">
        <v>1</v>
      </c>
      <c r="AZ318">
        <v>0</v>
      </c>
      <c r="BA318">
        <v>438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ROUND(Y318*Source!I170,9)</f>
        <v>0.12</v>
      </c>
      <c r="CY318">
        <f t="shared" si="146"/>
        <v>0</v>
      </c>
      <c r="CZ318">
        <f t="shared" si="147"/>
        <v>0</v>
      </c>
      <c r="DA318">
        <f t="shared" si="148"/>
        <v>9.84</v>
      </c>
      <c r="DB318">
        <f t="shared" si="149"/>
        <v>0</v>
      </c>
      <c r="DC318">
        <f t="shared" si="150"/>
        <v>0</v>
      </c>
      <c r="DD318" t="s">
        <v>3</v>
      </c>
      <c r="DE318" t="s">
        <v>3</v>
      </c>
      <c r="DF318">
        <f t="shared" si="151"/>
        <v>0</v>
      </c>
      <c r="DG318">
        <f t="shared" si="152"/>
        <v>0</v>
      </c>
      <c r="DH318">
        <f t="shared" si="153"/>
        <v>0</v>
      </c>
      <c r="DI318">
        <f t="shared" si="115"/>
        <v>0</v>
      </c>
      <c r="DJ318">
        <f t="shared" si="154"/>
        <v>0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ROW(Source!A173)</f>
        <v>173</v>
      </c>
      <c r="B319">
        <v>55944368</v>
      </c>
      <c r="C319">
        <v>57037118</v>
      </c>
      <c r="D319">
        <v>55424304</v>
      </c>
      <c r="E319">
        <v>1081</v>
      </c>
      <c r="F319">
        <v>1</v>
      </c>
      <c r="G319">
        <v>1081</v>
      </c>
      <c r="H319">
        <v>1</v>
      </c>
      <c r="I319" t="s">
        <v>759</v>
      </c>
      <c r="J319" t="s">
        <v>3</v>
      </c>
      <c r="K319" t="s">
        <v>760</v>
      </c>
      <c r="L319">
        <v>1191</v>
      </c>
      <c r="N319">
        <v>1013</v>
      </c>
      <c r="O319" t="s">
        <v>761</v>
      </c>
      <c r="P319" t="s">
        <v>761</v>
      </c>
      <c r="Q319">
        <v>1</v>
      </c>
      <c r="W319">
        <v>0</v>
      </c>
      <c r="X319">
        <v>476480486</v>
      </c>
      <c r="Y319">
        <f>(AT319*1.2)</f>
        <v>1.008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0.84</v>
      </c>
      <c r="AU319" t="s">
        <v>83</v>
      </c>
      <c r="AV319">
        <v>1</v>
      </c>
      <c r="AW319">
        <v>2</v>
      </c>
      <c r="AX319">
        <v>57037119</v>
      </c>
      <c r="AY319">
        <v>1</v>
      </c>
      <c r="AZ319">
        <v>0</v>
      </c>
      <c r="BA319">
        <v>439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U319">
        <f>ROUND(AT319*Source!I173*AH319*AL319,2)</f>
        <v>0</v>
      </c>
      <c r="CV319">
        <f>ROUND(Y319*Source!I173,9)</f>
        <v>4.032</v>
      </c>
      <c r="CW319">
        <v>0</v>
      </c>
      <c r="CX319">
        <f>ROUND(Y319*Source!I173,9)</f>
        <v>4.032</v>
      </c>
      <c r="CY319">
        <f>AD319</f>
        <v>0</v>
      </c>
      <c r="CZ319">
        <f>AH319</f>
        <v>0</v>
      </c>
      <c r="DA319">
        <f>AL319</f>
        <v>1</v>
      </c>
      <c r="DB319">
        <f>ROUND((ROUND(AT319*CZ319,2)*1.2),6)</f>
        <v>0</v>
      </c>
      <c r="DC319">
        <f>ROUND((ROUND(AT319*AG319,2)*1.2),6)</f>
        <v>0</v>
      </c>
      <c r="DD319" t="s">
        <v>3</v>
      </c>
      <c r="DE319" t="s">
        <v>3</v>
      </c>
      <c r="DF319">
        <f>ROUND(ROUND(AE319,2)*CX319,2)</f>
        <v>0</v>
      </c>
      <c r="DG319">
        <f t="shared" si="152"/>
        <v>0</v>
      </c>
      <c r="DH319">
        <f t="shared" si="153"/>
        <v>0</v>
      </c>
      <c r="DI319">
        <f t="shared" si="115"/>
        <v>0</v>
      </c>
      <c r="DJ319">
        <f>DI319</f>
        <v>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ROW(Source!A174)</f>
        <v>174</v>
      </c>
      <c r="B320">
        <v>55944370</v>
      </c>
      <c r="C320">
        <v>57037118</v>
      </c>
      <c r="D320">
        <v>55424304</v>
      </c>
      <c r="E320">
        <v>1081</v>
      </c>
      <c r="F320">
        <v>1</v>
      </c>
      <c r="G320">
        <v>1081</v>
      </c>
      <c r="H320">
        <v>1</v>
      </c>
      <c r="I320" t="s">
        <v>759</v>
      </c>
      <c r="J320" t="s">
        <v>3</v>
      </c>
      <c r="K320" t="s">
        <v>760</v>
      </c>
      <c r="L320">
        <v>1191</v>
      </c>
      <c r="N320">
        <v>1013</v>
      </c>
      <c r="O320" t="s">
        <v>761</v>
      </c>
      <c r="P320" t="s">
        <v>761</v>
      </c>
      <c r="Q320">
        <v>1</v>
      </c>
      <c r="W320">
        <v>0</v>
      </c>
      <c r="X320">
        <v>476480486</v>
      </c>
      <c r="Y320">
        <f>(AT320*1.2)</f>
        <v>1.008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5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0.84</v>
      </c>
      <c r="AU320" t="s">
        <v>83</v>
      </c>
      <c r="AV320">
        <v>1</v>
      </c>
      <c r="AW320">
        <v>2</v>
      </c>
      <c r="AX320">
        <v>57037119</v>
      </c>
      <c r="AY320">
        <v>1</v>
      </c>
      <c r="AZ320">
        <v>0</v>
      </c>
      <c r="BA320">
        <v>440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U320">
        <f>ROUND(AT320*Source!I174*AH320*AL320,2)</f>
        <v>0</v>
      </c>
      <c r="CV320">
        <f>ROUND(Y320*Source!I174,9)</f>
        <v>4.032</v>
      </c>
      <c r="CW320">
        <v>0</v>
      </c>
      <c r="CX320">
        <f>ROUND(Y320*Source!I174,9)</f>
        <v>4.032</v>
      </c>
      <c r="CY320">
        <f>AD320</f>
        <v>0</v>
      </c>
      <c r="CZ320">
        <f>AH320</f>
        <v>0</v>
      </c>
      <c r="DA320">
        <f>AL320</f>
        <v>1</v>
      </c>
      <c r="DB320">
        <f>ROUND((ROUND(AT320*CZ320,2)*1.2),6)</f>
        <v>0</v>
      </c>
      <c r="DC320">
        <f>ROUND((ROUND(AT320*AG320,2)*1.2),6)</f>
        <v>0</v>
      </c>
      <c r="DD320" t="s">
        <v>3</v>
      </c>
      <c r="DE320" t="s">
        <v>3</v>
      </c>
      <c r="DF320">
        <f>ROUND(ROUND(AE320,2)*CX320,2)</f>
        <v>0</v>
      </c>
      <c r="DG320">
        <f t="shared" si="152"/>
        <v>0</v>
      </c>
      <c r="DH320">
        <f t="shared" si="153"/>
        <v>0</v>
      </c>
      <c r="DI320">
        <f t="shared" si="115"/>
        <v>0</v>
      </c>
      <c r="DJ320">
        <f>DI320</f>
        <v>0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ROW(Source!A175)</f>
        <v>175</v>
      </c>
      <c r="B321">
        <v>55944368</v>
      </c>
      <c r="C321">
        <v>57037120</v>
      </c>
      <c r="D321">
        <v>55424304</v>
      </c>
      <c r="E321">
        <v>1081</v>
      </c>
      <c r="F321">
        <v>1</v>
      </c>
      <c r="G321">
        <v>1081</v>
      </c>
      <c r="H321">
        <v>1</v>
      </c>
      <c r="I321" t="s">
        <v>759</v>
      </c>
      <c r="J321" t="s">
        <v>3</v>
      </c>
      <c r="K321" t="s">
        <v>760</v>
      </c>
      <c r="L321">
        <v>1191</v>
      </c>
      <c r="N321">
        <v>1013</v>
      </c>
      <c r="O321" t="s">
        <v>761</v>
      </c>
      <c r="P321" t="s">
        <v>761</v>
      </c>
      <c r="Q321">
        <v>1</v>
      </c>
      <c r="W321">
        <v>0</v>
      </c>
      <c r="X321">
        <v>476480486</v>
      </c>
      <c r="Y321">
        <f>(AT321*1.2)</f>
        <v>0.6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0.5</v>
      </c>
      <c r="AU321" t="s">
        <v>83</v>
      </c>
      <c r="AV321">
        <v>1</v>
      </c>
      <c r="AW321">
        <v>2</v>
      </c>
      <c r="AX321">
        <v>57037121</v>
      </c>
      <c r="AY321">
        <v>1</v>
      </c>
      <c r="AZ321">
        <v>0</v>
      </c>
      <c r="BA321">
        <v>441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U321">
        <f>ROUND(AT321*Source!I175*AH321*AL321,2)</f>
        <v>0</v>
      </c>
      <c r="CV321">
        <f>ROUND(Y321*Source!I175,9)</f>
        <v>2.4</v>
      </c>
      <c r="CW321">
        <v>0</v>
      </c>
      <c r="CX321">
        <f>ROUND(Y321*Source!I175,9)</f>
        <v>2.4</v>
      </c>
      <c r="CY321">
        <f>AD321</f>
        <v>0</v>
      </c>
      <c r="CZ321">
        <f>AH321</f>
        <v>0</v>
      </c>
      <c r="DA321">
        <f>AL321</f>
        <v>1</v>
      </c>
      <c r="DB321">
        <f>ROUND((ROUND(AT321*CZ321,2)*1.2),6)</f>
        <v>0</v>
      </c>
      <c r="DC321">
        <f>ROUND((ROUND(AT321*AG321,2)*1.2),6)</f>
        <v>0</v>
      </c>
      <c r="DD321" t="s">
        <v>3</v>
      </c>
      <c r="DE321" t="s">
        <v>3</v>
      </c>
      <c r="DF321">
        <f>ROUND(ROUND(AE321,2)*CX321,2)</f>
        <v>0</v>
      </c>
      <c r="DG321">
        <f t="shared" si="152"/>
        <v>0</v>
      </c>
      <c r="DH321">
        <f t="shared" si="153"/>
        <v>0</v>
      </c>
      <c r="DI321">
        <f t="shared" ref="DI321:DI384" si="155">ROUND(ROUND(AH321,2)*CX321,2)</f>
        <v>0</v>
      </c>
      <c r="DJ321">
        <f>DI321</f>
        <v>0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ROW(Source!A175)</f>
        <v>175</v>
      </c>
      <c r="B322">
        <v>55944368</v>
      </c>
      <c r="C322">
        <v>57037120</v>
      </c>
      <c r="D322">
        <v>55424290</v>
      </c>
      <c r="E322">
        <v>1081</v>
      </c>
      <c r="F322">
        <v>1</v>
      </c>
      <c r="G322">
        <v>1081</v>
      </c>
      <c r="H322">
        <v>3</v>
      </c>
      <c r="I322" t="s">
        <v>786</v>
      </c>
      <c r="J322" t="s">
        <v>3</v>
      </c>
      <c r="K322" t="s">
        <v>787</v>
      </c>
      <c r="L322">
        <v>1348</v>
      </c>
      <c r="N322">
        <v>1009</v>
      </c>
      <c r="O322" t="s">
        <v>211</v>
      </c>
      <c r="P322" t="s">
        <v>211</v>
      </c>
      <c r="Q322">
        <v>1000</v>
      </c>
      <c r="W322">
        <v>0</v>
      </c>
      <c r="X322">
        <v>-783086922</v>
      </c>
      <c r="Y322">
        <f>(AT322*1)</f>
        <v>1E-3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1E-3</v>
      </c>
      <c r="AU322" t="s">
        <v>82</v>
      </c>
      <c r="AV322">
        <v>0</v>
      </c>
      <c r="AW322">
        <v>2</v>
      </c>
      <c r="AX322">
        <v>57037123</v>
      </c>
      <c r="AY322">
        <v>1</v>
      </c>
      <c r="AZ322">
        <v>0</v>
      </c>
      <c r="BA322">
        <v>443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ROUND(Y322*Source!I175,9)</f>
        <v>4.0000000000000001E-3</v>
      </c>
      <c r="CY322">
        <f>AA322</f>
        <v>0</v>
      </c>
      <c r="CZ322">
        <f>AE322</f>
        <v>0</v>
      </c>
      <c r="DA322">
        <f>AI322</f>
        <v>1</v>
      </c>
      <c r="DB322">
        <f>ROUND((ROUND(AT322*CZ322,2)*1),6)</f>
        <v>0</v>
      </c>
      <c r="DC322">
        <f>ROUND((ROUND(AT322*AG322,2)*1),6)</f>
        <v>0</v>
      </c>
      <c r="DD322" t="s">
        <v>3</v>
      </c>
      <c r="DE322" t="s">
        <v>3</v>
      </c>
      <c r="DF322">
        <f>ROUND(ROUND(AE322,2)*CX322,2)</f>
        <v>0</v>
      </c>
      <c r="DG322">
        <f t="shared" si="152"/>
        <v>0</v>
      </c>
      <c r="DH322">
        <f t="shared" si="153"/>
        <v>0</v>
      </c>
      <c r="DI322">
        <f t="shared" si="155"/>
        <v>0</v>
      </c>
      <c r="DJ322">
        <f>DF322</f>
        <v>0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ROW(Source!A176)</f>
        <v>176</v>
      </c>
      <c r="B323">
        <v>55944370</v>
      </c>
      <c r="C323">
        <v>57037120</v>
      </c>
      <c r="D323">
        <v>55424304</v>
      </c>
      <c r="E323">
        <v>1081</v>
      </c>
      <c r="F323">
        <v>1</v>
      </c>
      <c r="G323">
        <v>1081</v>
      </c>
      <c r="H323">
        <v>1</v>
      </c>
      <c r="I323" t="s">
        <v>759</v>
      </c>
      <c r="J323" t="s">
        <v>3</v>
      </c>
      <c r="K323" t="s">
        <v>760</v>
      </c>
      <c r="L323">
        <v>1191</v>
      </c>
      <c r="N323">
        <v>1013</v>
      </c>
      <c r="O323" t="s">
        <v>761</v>
      </c>
      <c r="P323" t="s">
        <v>761</v>
      </c>
      <c r="Q323">
        <v>1</v>
      </c>
      <c r="W323">
        <v>0</v>
      </c>
      <c r="X323">
        <v>476480486</v>
      </c>
      <c r="Y323">
        <f>(AT323*1.2)</f>
        <v>0.6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5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0.5</v>
      </c>
      <c r="AU323" t="s">
        <v>83</v>
      </c>
      <c r="AV323">
        <v>1</v>
      </c>
      <c r="AW323">
        <v>2</v>
      </c>
      <c r="AX323">
        <v>57037121</v>
      </c>
      <c r="AY323">
        <v>1</v>
      </c>
      <c r="AZ323">
        <v>0</v>
      </c>
      <c r="BA323">
        <v>444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ROUND(AT323*Source!I176*AH323*AL323,2)</f>
        <v>0</v>
      </c>
      <c r="CV323">
        <f>ROUND(Y323*Source!I176,9)</f>
        <v>2.4</v>
      </c>
      <c r="CW323">
        <v>0</v>
      </c>
      <c r="CX323">
        <f>ROUND(Y323*Source!I176,9)</f>
        <v>2.4</v>
      </c>
      <c r="CY323">
        <f>AD323</f>
        <v>0</v>
      </c>
      <c r="CZ323">
        <f>AH323</f>
        <v>0</v>
      </c>
      <c r="DA323">
        <f>AL323</f>
        <v>1</v>
      </c>
      <c r="DB323">
        <f>ROUND((ROUND(AT323*CZ323,2)*1.2),6)</f>
        <v>0</v>
      </c>
      <c r="DC323">
        <f>ROUND((ROUND(AT323*AG323,2)*1.2),6)</f>
        <v>0</v>
      </c>
      <c r="DD323" t="s">
        <v>3</v>
      </c>
      <c r="DE323" t="s">
        <v>3</v>
      </c>
      <c r="DF323">
        <f>ROUND(ROUND(AE323,2)*CX323,2)</f>
        <v>0</v>
      </c>
      <c r="DG323">
        <f t="shared" si="152"/>
        <v>0</v>
      </c>
      <c r="DH323">
        <f t="shared" si="153"/>
        <v>0</v>
      </c>
      <c r="DI323">
        <f t="shared" si="155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ROW(Source!A176)</f>
        <v>176</v>
      </c>
      <c r="B324">
        <v>55944370</v>
      </c>
      <c r="C324">
        <v>57037120</v>
      </c>
      <c r="D324">
        <v>55424290</v>
      </c>
      <c r="E324">
        <v>1081</v>
      </c>
      <c r="F324">
        <v>1</v>
      </c>
      <c r="G324">
        <v>1081</v>
      </c>
      <c r="H324">
        <v>3</v>
      </c>
      <c r="I324" t="s">
        <v>786</v>
      </c>
      <c r="J324" t="s">
        <v>3</v>
      </c>
      <c r="K324" t="s">
        <v>787</v>
      </c>
      <c r="L324">
        <v>1348</v>
      </c>
      <c r="N324">
        <v>1009</v>
      </c>
      <c r="O324" t="s">
        <v>211</v>
      </c>
      <c r="P324" t="s">
        <v>211</v>
      </c>
      <c r="Q324">
        <v>1000</v>
      </c>
      <c r="W324">
        <v>0</v>
      </c>
      <c r="X324">
        <v>-783086922</v>
      </c>
      <c r="Y324">
        <f>(AT324*1)</f>
        <v>1E-3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9.84</v>
      </c>
      <c r="AJ324">
        <v>1</v>
      </c>
      <c r="AK324">
        <v>1</v>
      </c>
      <c r="AL324">
        <v>1</v>
      </c>
      <c r="AM324">
        <v>5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1E-3</v>
      </c>
      <c r="AU324" t="s">
        <v>82</v>
      </c>
      <c r="AV324">
        <v>0</v>
      </c>
      <c r="AW324">
        <v>2</v>
      </c>
      <c r="AX324">
        <v>57037123</v>
      </c>
      <c r="AY324">
        <v>1</v>
      </c>
      <c r="AZ324">
        <v>0</v>
      </c>
      <c r="BA324">
        <v>446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ROUND(Y324*Source!I176,9)</f>
        <v>4.0000000000000001E-3</v>
      </c>
      <c r="CY324">
        <f>AA324</f>
        <v>0</v>
      </c>
      <c r="CZ324">
        <f>AE324</f>
        <v>0</v>
      </c>
      <c r="DA324">
        <f>AI324</f>
        <v>9.84</v>
      </c>
      <c r="DB324">
        <f>ROUND((ROUND(AT324*CZ324,2)*1),6)</f>
        <v>0</v>
      </c>
      <c r="DC324">
        <f>ROUND((ROUND(AT324*AG324,2)*1),6)</f>
        <v>0</v>
      </c>
      <c r="DD324" t="s">
        <v>3</v>
      </c>
      <c r="DE324" t="s">
        <v>3</v>
      </c>
      <c r="DF324">
        <f>ROUND(ROUND(AE324*AI324,2)*CX324,2)</f>
        <v>0</v>
      </c>
      <c r="DG324">
        <f t="shared" si="152"/>
        <v>0</v>
      </c>
      <c r="DH324">
        <f t="shared" si="153"/>
        <v>0</v>
      </c>
      <c r="DI324">
        <f t="shared" si="155"/>
        <v>0</v>
      </c>
      <c r="DJ324">
        <f>DF324</f>
        <v>0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ROW(Source!A177)</f>
        <v>177</v>
      </c>
      <c r="B325">
        <v>55944368</v>
      </c>
      <c r="C325">
        <v>55945154</v>
      </c>
      <c r="D325">
        <v>55424304</v>
      </c>
      <c r="E325">
        <v>1081</v>
      </c>
      <c r="F325">
        <v>1</v>
      </c>
      <c r="G325">
        <v>1081</v>
      </c>
      <c r="H325">
        <v>1</v>
      </c>
      <c r="I325" t="s">
        <v>759</v>
      </c>
      <c r="J325" t="s">
        <v>3</v>
      </c>
      <c r="K325" t="s">
        <v>760</v>
      </c>
      <c r="L325">
        <v>1191</v>
      </c>
      <c r="N325">
        <v>1013</v>
      </c>
      <c r="O325" t="s">
        <v>761</v>
      </c>
      <c r="P325" t="s">
        <v>761</v>
      </c>
      <c r="Q325">
        <v>1</v>
      </c>
      <c r="W325">
        <v>0</v>
      </c>
      <c r="X325">
        <v>476480486</v>
      </c>
      <c r="Y325">
        <f>(AT325*1.2)</f>
        <v>3.2759999999999998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2.73</v>
      </c>
      <c r="AU325" t="s">
        <v>83</v>
      </c>
      <c r="AV325">
        <v>1</v>
      </c>
      <c r="AW325">
        <v>2</v>
      </c>
      <c r="AX325">
        <v>55945172</v>
      </c>
      <c r="AY325">
        <v>1</v>
      </c>
      <c r="AZ325">
        <v>0</v>
      </c>
      <c r="BA325">
        <v>447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U325">
        <f>ROUND(AT325*Source!I177*AH325*AL325,2)</f>
        <v>0</v>
      </c>
      <c r="CV325">
        <f>ROUND(Y325*Source!I177,9)</f>
        <v>13.103999999999999</v>
      </c>
      <c r="CW325">
        <v>0</v>
      </c>
      <c r="CX325">
        <f>ROUND(Y325*Source!I177,9)</f>
        <v>13.103999999999999</v>
      </c>
      <c r="CY325">
        <f>AD325</f>
        <v>0</v>
      </c>
      <c r="CZ325">
        <f>AH325</f>
        <v>0</v>
      </c>
      <c r="DA325">
        <f>AL325</f>
        <v>1</v>
      </c>
      <c r="DB325">
        <f>ROUND((ROUND(AT325*CZ325,2)*1.2),6)</f>
        <v>0</v>
      </c>
      <c r="DC325">
        <f>ROUND((ROUND(AT325*AG325,2)*1.2),6)</f>
        <v>0</v>
      </c>
      <c r="DD325" t="s">
        <v>3</v>
      </c>
      <c r="DE325" t="s">
        <v>3</v>
      </c>
      <c r="DF325">
        <f t="shared" ref="DF325:DF345" si="156">ROUND(ROUND(AE325,2)*CX325,2)</f>
        <v>0</v>
      </c>
      <c r="DG325">
        <f t="shared" si="152"/>
        <v>0</v>
      </c>
      <c r="DH325">
        <f t="shared" si="153"/>
        <v>0</v>
      </c>
      <c r="DI325">
        <f t="shared" si="155"/>
        <v>0</v>
      </c>
      <c r="DJ325">
        <f>DI325</f>
        <v>0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ROW(Source!A177)</f>
        <v>177</v>
      </c>
      <c r="B326">
        <v>55944368</v>
      </c>
      <c r="C326">
        <v>55945154</v>
      </c>
      <c r="D326">
        <v>55489910</v>
      </c>
      <c r="E326">
        <v>1</v>
      </c>
      <c r="F326">
        <v>1</v>
      </c>
      <c r="G326">
        <v>1081</v>
      </c>
      <c r="H326">
        <v>2</v>
      </c>
      <c r="I326" t="s">
        <v>762</v>
      </c>
      <c r="J326" t="s">
        <v>763</v>
      </c>
      <c r="K326" t="s">
        <v>764</v>
      </c>
      <c r="L326">
        <v>1368</v>
      </c>
      <c r="N326">
        <v>1011</v>
      </c>
      <c r="O326" t="s">
        <v>765</v>
      </c>
      <c r="P326" t="s">
        <v>765</v>
      </c>
      <c r="Q326">
        <v>1</v>
      </c>
      <c r="W326">
        <v>0</v>
      </c>
      <c r="X326">
        <v>1498588441</v>
      </c>
      <c r="Y326">
        <f>(AT326*1.2)</f>
        <v>0.13200000000000001</v>
      </c>
      <c r="AA326">
        <v>0</v>
      </c>
      <c r="AB326">
        <v>7.44</v>
      </c>
      <c r="AC326">
        <v>0</v>
      </c>
      <c r="AD326">
        <v>0</v>
      </c>
      <c r="AE326">
        <v>0</v>
      </c>
      <c r="AF326">
        <v>7.11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0.11</v>
      </c>
      <c r="AU326" t="s">
        <v>83</v>
      </c>
      <c r="AV326">
        <v>0</v>
      </c>
      <c r="AW326">
        <v>2</v>
      </c>
      <c r="AX326">
        <v>55945173</v>
      </c>
      <c r="AY326">
        <v>1</v>
      </c>
      <c r="AZ326">
        <v>0</v>
      </c>
      <c r="BA326">
        <v>448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ROUND(Y326*Source!I177*DO326,9)</f>
        <v>0</v>
      </c>
      <c r="CX326">
        <f>ROUND(Y326*Source!I177,9)</f>
        <v>0.52800000000000002</v>
      </c>
      <c r="CY326">
        <f>AB326</f>
        <v>7.44</v>
      </c>
      <c r="CZ326">
        <f>AF326</f>
        <v>7.11</v>
      </c>
      <c r="DA326">
        <f>AJ326</f>
        <v>1</v>
      </c>
      <c r="DB326">
        <f>ROUND((ROUND(AT326*CZ326,2)*1.2),6)</f>
        <v>0.93600000000000005</v>
      </c>
      <c r="DC326">
        <f>ROUND((ROUND(AT326*AG326,2)*1.2),6)</f>
        <v>0</v>
      </c>
      <c r="DD326" t="s">
        <v>3</v>
      </c>
      <c r="DE326" t="s">
        <v>3</v>
      </c>
      <c r="DF326">
        <f t="shared" si="156"/>
        <v>0</v>
      </c>
      <c r="DG326">
        <f t="shared" si="152"/>
        <v>3.75</v>
      </c>
      <c r="DH326">
        <f t="shared" si="153"/>
        <v>0</v>
      </c>
      <c r="DI326">
        <f t="shared" si="155"/>
        <v>0</v>
      </c>
      <c r="DJ326">
        <f>DG326</f>
        <v>3.75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ROW(Source!A177)</f>
        <v>177</v>
      </c>
      <c r="B327">
        <v>55944368</v>
      </c>
      <c r="C327">
        <v>55945154</v>
      </c>
      <c r="D327">
        <v>55490209</v>
      </c>
      <c r="E327">
        <v>1</v>
      </c>
      <c r="F327">
        <v>1</v>
      </c>
      <c r="G327">
        <v>1081</v>
      </c>
      <c r="H327">
        <v>2</v>
      </c>
      <c r="I327" t="s">
        <v>766</v>
      </c>
      <c r="J327" t="s">
        <v>767</v>
      </c>
      <c r="K327" t="s">
        <v>768</v>
      </c>
      <c r="L327">
        <v>1368</v>
      </c>
      <c r="N327">
        <v>1011</v>
      </c>
      <c r="O327" t="s">
        <v>765</v>
      </c>
      <c r="P327" t="s">
        <v>765</v>
      </c>
      <c r="Q327">
        <v>1</v>
      </c>
      <c r="W327">
        <v>0</v>
      </c>
      <c r="X327">
        <v>874612079</v>
      </c>
      <c r="Y327">
        <f>(AT327*1.2)</f>
        <v>1.2E-2</v>
      </c>
      <c r="AA327">
        <v>0</v>
      </c>
      <c r="AB327">
        <v>87.01</v>
      </c>
      <c r="AC327">
        <v>13.21</v>
      </c>
      <c r="AD327">
        <v>0</v>
      </c>
      <c r="AE327">
        <v>0</v>
      </c>
      <c r="AF327">
        <v>83.1</v>
      </c>
      <c r="AG327">
        <v>12.62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0.01</v>
      </c>
      <c r="AU327" t="s">
        <v>83</v>
      </c>
      <c r="AV327">
        <v>0</v>
      </c>
      <c r="AW327">
        <v>2</v>
      </c>
      <c r="AX327">
        <v>55945174</v>
      </c>
      <c r="AY327">
        <v>1</v>
      </c>
      <c r="AZ327">
        <v>0</v>
      </c>
      <c r="BA327">
        <v>449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ROUND(Y327*Source!I177*DO327,9)</f>
        <v>0.60575999999999997</v>
      </c>
      <c r="CX327">
        <f>ROUND(Y327*Source!I177,9)</f>
        <v>4.8000000000000001E-2</v>
      </c>
      <c r="CY327">
        <f>AB327</f>
        <v>87.01</v>
      </c>
      <c r="CZ327">
        <f>AF327</f>
        <v>83.1</v>
      </c>
      <c r="DA327">
        <f>AJ327</f>
        <v>1</v>
      </c>
      <c r="DB327">
        <f>ROUND((ROUND(AT327*CZ327,2)*1.2),6)</f>
        <v>0.996</v>
      </c>
      <c r="DC327">
        <f>ROUND((ROUND(AT327*AG327,2)*1.2),6)</f>
        <v>0.156</v>
      </c>
      <c r="DD327" t="s">
        <v>3</v>
      </c>
      <c r="DE327" t="s">
        <v>3</v>
      </c>
      <c r="DF327">
        <f t="shared" si="156"/>
        <v>0</v>
      </c>
      <c r="DG327">
        <f t="shared" si="152"/>
        <v>3.99</v>
      </c>
      <c r="DH327">
        <f t="shared" si="153"/>
        <v>0.61</v>
      </c>
      <c r="DI327">
        <f t="shared" si="155"/>
        <v>0</v>
      </c>
      <c r="DJ327">
        <f>DG327</f>
        <v>3.99</v>
      </c>
      <c r="DK327">
        <v>0</v>
      </c>
      <c r="DL327" t="s">
        <v>769</v>
      </c>
      <c r="DM327">
        <v>0</v>
      </c>
      <c r="DN327" t="s">
        <v>761</v>
      </c>
      <c r="DO327">
        <v>12.62</v>
      </c>
    </row>
    <row r="328" spans="1:119" x14ac:dyDescent="0.25">
      <c r="A328">
        <f>ROW(Source!A177)</f>
        <v>177</v>
      </c>
      <c r="B328">
        <v>55944368</v>
      </c>
      <c r="C328">
        <v>55945154</v>
      </c>
      <c r="D328">
        <v>55490324</v>
      </c>
      <c r="E328">
        <v>1</v>
      </c>
      <c r="F328">
        <v>1</v>
      </c>
      <c r="G328">
        <v>1081</v>
      </c>
      <c r="H328">
        <v>2</v>
      </c>
      <c r="I328" t="s">
        <v>788</v>
      </c>
      <c r="J328" t="s">
        <v>789</v>
      </c>
      <c r="K328" t="s">
        <v>790</v>
      </c>
      <c r="L328">
        <v>1368</v>
      </c>
      <c r="N328">
        <v>1011</v>
      </c>
      <c r="O328" t="s">
        <v>765</v>
      </c>
      <c r="P328" t="s">
        <v>765</v>
      </c>
      <c r="Q328">
        <v>1</v>
      </c>
      <c r="W328">
        <v>0</v>
      </c>
      <c r="X328">
        <v>1906446486</v>
      </c>
      <c r="Y328">
        <f>(AT328*1.2)</f>
        <v>3.5999999999999997E-2</v>
      </c>
      <c r="AA328">
        <v>0</v>
      </c>
      <c r="AB328">
        <v>0.37</v>
      </c>
      <c r="AC328">
        <v>0</v>
      </c>
      <c r="AD328">
        <v>0</v>
      </c>
      <c r="AE328">
        <v>0</v>
      </c>
      <c r="AF328">
        <v>0.35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0.03</v>
      </c>
      <c r="AU328" t="s">
        <v>83</v>
      </c>
      <c r="AV328">
        <v>0</v>
      </c>
      <c r="AW328">
        <v>2</v>
      </c>
      <c r="AX328">
        <v>55945175</v>
      </c>
      <c r="AY328">
        <v>1</v>
      </c>
      <c r="AZ328">
        <v>0</v>
      </c>
      <c r="BA328">
        <v>450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ROUND(Y328*Source!I177*DO328,9)</f>
        <v>0</v>
      </c>
      <c r="CX328">
        <f>ROUND(Y328*Source!I177,9)</f>
        <v>0.14399999999999999</v>
      </c>
      <c r="CY328">
        <f>AB328</f>
        <v>0.37</v>
      </c>
      <c r="CZ328">
        <f>AF328</f>
        <v>0.35</v>
      </c>
      <c r="DA328">
        <f>AJ328</f>
        <v>1</v>
      </c>
      <c r="DB328">
        <f>ROUND((ROUND(AT328*CZ328,2)*1.2),6)</f>
        <v>1.2E-2</v>
      </c>
      <c r="DC328">
        <f>ROUND((ROUND(AT328*AG328,2)*1.2),6)</f>
        <v>0</v>
      </c>
      <c r="DD328" t="s">
        <v>3</v>
      </c>
      <c r="DE328" t="s">
        <v>3</v>
      </c>
      <c r="DF328">
        <f t="shared" si="156"/>
        <v>0</v>
      </c>
      <c r="DG328">
        <f t="shared" si="152"/>
        <v>0.05</v>
      </c>
      <c r="DH328">
        <f t="shared" si="153"/>
        <v>0</v>
      </c>
      <c r="DI328">
        <f t="shared" si="155"/>
        <v>0</v>
      </c>
      <c r="DJ328">
        <f>DG328</f>
        <v>0.05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ROW(Source!A177)</f>
        <v>177</v>
      </c>
      <c r="B329">
        <v>55944368</v>
      </c>
      <c r="C329">
        <v>55945154</v>
      </c>
      <c r="D329">
        <v>55460220</v>
      </c>
      <c r="E329">
        <v>1</v>
      </c>
      <c r="F329">
        <v>1</v>
      </c>
      <c r="G329">
        <v>1081</v>
      </c>
      <c r="H329">
        <v>3</v>
      </c>
      <c r="I329" t="s">
        <v>791</v>
      </c>
      <c r="J329" t="s">
        <v>792</v>
      </c>
      <c r="K329" t="s">
        <v>793</v>
      </c>
      <c r="L329">
        <v>1346</v>
      </c>
      <c r="N329">
        <v>1009</v>
      </c>
      <c r="O329" t="s">
        <v>794</v>
      </c>
      <c r="P329" t="s">
        <v>794</v>
      </c>
      <c r="Q329">
        <v>1</v>
      </c>
      <c r="W329">
        <v>0</v>
      </c>
      <c r="X329">
        <v>-1801558800</v>
      </c>
      <c r="Y329">
        <f t="shared" ref="Y329:Y336" si="157">(AT329*1)</f>
        <v>2E-3</v>
      </c>
      <c r="AA329">
        <v>13.95</v>
      </c>
      <c r="AB329">
        <v>0</v>
      </c>
      <c r="AC329">
        <v>0</v>
      </c>
      <c r="AD329">
        <v>0</v>
      </c>
      <c r="AE329">
        <v>13.95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2E-3</v>
      </c>
      <c r="AU329" t="s">
        <v>82</v>
      </c>
      <c r="AV329">
        <v>0</v>
      </c>
      <c r="AW329">
        <v>2</v>
      </c>
      <c r="AX329">
        <v>55945176</v>
      </c>
      <c r="AY329">
        <v>1</v>
      </c>
      <c r="AZ329">
        <v>0</v>
      </c>
      <c r="BA329">
        <v>451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ROUND(Y329*Source!I177,9)</f>
        <v>8.0000000000000002E-3</v>
      </c>
      <c r="CY329">
        <f t="shared" ref="CY329:CY341" si="158">AA329</f>
        <v>13.95</v>
      </c>
      <c r="CZ329">
        <f t="shared" ref="CZ329:CZ341" si="159">AE329</f>
        <v>13.95</v>
      </c>
      <c r="DA329">
        <f t="shared" ref="DA329:DA341" si="160">AI329</f>
        <v>1</v>
      </c>
      <c r="DB329">
        <f t="shared" ref="DB329:DB336" si="161">ROUND((ROUND(AT329*CZ329,2)*1),6)</f>
        <v>0.03</v>
      </c>
      <c r="DC329">
        <f t="shared" ref="DC329:DC336" si="162">ROUND((ROUND(AT329*AG329,2)*1),6)</f>
        <v>0</v>
      </c>
      <c r="DD329" t="s">
        <v>3</v>
      </c>
      <c r="DE329" t="s">
        <v>3</v>
      </c>
      <c r="DF329">
        <f t="shared" si="156"/>
        <v>0.11</v>
      </c>
      <c r="DG329">
        <f t="shared" si="152"/>
        <v>0</v>
      </c>
      <c r="DH329">
        <f t="shared" si="153"/>
        <v>0</v>
      </c>
      <c r="DI329">
        <f t="shared" si="155"/>
        <v>0</v>
      </c>
      <c r="DJ329">
        <f t="shared" ref="DJ329:DJ341" si="163">DF329</f>
        <v>0.11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ROW(Source!A177)</f>
        <v>177</v>
      </c>
      <c r="B330">
        <v>55944368</v>
      </c>
      <c r="C330">
        <v>55945154</v>
      </c>
      <c r="D330">
        <v>55460310</v>
      </c>
      <c r="E330">
        <v>1</v>
      </c>
      <c r="F330">
        <v>1</v>
      </c>
      <c r="G330">
        <v>1081</v>
      </c>
      <c r="H330">
        <v>3</v>
      </c>
      <c r="I330" t="s">
        <v>795</v>
      </c>
      <c r="J330" t="s">
        <v>796</v>
      </c>
      <c r="K330" t="s">
        <v>797</v>
      </c>
      <c r="L330">
        <v>1346</v>
      </c>
      <c r="N330">
        <v>1009</v>
      </c>
      <c r="O330" t="s">
        <v>794</v>
      </c>
      <c r="P330" t="s">
        <v>794</v>
      </c>
      <c r="Q330">
        <v>1</v>
      </c>
      <c r="W330">
        <v>0</v>
      </c>
      <c r="X330">
        <v>-1097873860</v>
      </c>
      <c r="Y330">
        <f t="shared" si="157"/>
        <v>3.9E-2</v>
      </c>
      <c r="AA330">
        <v>29.89</v>
      </c>
      <c r="AB330">
        <v>0</v>
      </c>
      <c r="AC330">
        <v>0</v>
      </c>
      <c r="AD330">
        <v>0</v>
      </c>
      <c r="AE330">
        <v>29.89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3.9E-2</v>
      </c>
      <c r="AU330" t="s">
        <v>82</v>
      </c>
      <c r="AV330">
        <v>0</v>
      </c>
      <c r="AW330">
        <v>2</v>
      </c>
      <c r="AX330">
        <v>55945177</v>
      </c>
      <c r="AY330">
        <v>1</v>
      </c>
      <c r="AZ330">
        <v>0</v>
      </c>
      <c r="BA330">
        <v>452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ROUND(Y330*Source!I177,9)</f>
        <v>0.156</v>
      </c>
      <c r="CY330">
        <f t="shared" si="158"/>
        <v>29.89</v>
      </c>
      <c r="CZ330">
        <f t="shared" si="159"/>
        <v>29.89</v>
      </c>
      <c r="DA330">
        <f t="shared" si="160"/>
        <v>1</v>
      </c>
      <c r="DB330">
        <f t="shared" si="161"/>
        <v>1.17</v>
      </c>
      <c r="DC330">
        <f t="shared" si="162"/>
        <v>0</v>
      </c>
      <c r="DD330" t="s">
        <v>3</v>
      </c>
      <c r="DE330" t="s">
        <v>3</v>
      </c>
      <c r="DF330">
        <f t="shared" si="156"/>
        <v>4.66</v>
      </c>
      <c r="DG330">
        <f t="shared" si="152"/>
        <v>0</v>
      </c>
      <c r="DH330">
        <f t="shared" si="153"/>
        <v>0</v>
      </c>
      <c r="DI330">
        <f t="shared" si="155"/>
        <v>0</v>
      </c>
      <c r="DJ330">
        <f t="shared" si="163"/>
        <v>4.66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ROW(Source!A177)</f>
        <v>177</v>
      </c>
      <c r="B331">
        <v>55944368</v>
      </c>
      <c r="C331">
        <v>55945154</v>
      </c>
      <c r="D331">
        <v>55460380</v>
      </c>
      <c r="E331">
        <v>1</v>
      </c>
      <c r="F331">
        <v>1</v>
      </c>
      <c r="G331">
        <v>1081</v>
      </c>
      <c r="H331">
        <v>3</v>
      </c>
      <c r="I331" t="s">
        <v>798</v>
      </c>
      <c r="J331" t="s">
        <v>799</v>
      </c>
      <c r="K331" t="s">
        <v>800</v>
      </c>
      <c r="L331">
        <v>1348</v>
      </c>
      <c r="N331">
        <v>1009</v>
      </c>
      <c r="O331" t="s">
        <v>211</v>
      </c>
      <c r="P331" t="s">
        <v>211</v>
      </c>
      <c r="Q331">
        <v>1000</v>
      </c>
      <c r="W331">
        <v>0</v>
      </c>
      <c r="X331">
        <v>277309194</v>
      </c>
      <c r="Y331">
        <f t="shared" si="157"/>
        <v>8.0000000000000007E-5</v>
      </c>
      <c r="AA331">
        <v>8590.86</v>
      </c>
      <c r="AB331">
        <v>0</v>
      </c>
      <c r="AC331">
        <v>0</v>
      </c>
      <c r="AD331">
        <v>0</v>
      </c>
      <c r="AE331">
        <v>8590.86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8.0000000000000007E-5</v>
      </c>
      <c r="AU331" t="s">
        <v>82</v>
      </c>
      <c r="AV331">
        <v>0</v>
      </c>
      <c r="AW331">
        <v>2</v>
      </c>
      <c r="AX331">
        <v>55945178</v>
      </c>
      <c r="AY331">
        <v>1</v>
      </c>
      <c r="AZ331">
        <v>0</v>
      </c>
      <c r="BA331">
        <v>453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ROUND(Y331*Source!I177,9)</f>
        <v>3.2000000000000003E-4</v>
      </c>
      <c r="CY331">
        <f t="shared" si="158"/>
        <v>8590.86</v>
      </c>
      <c r="CZ331">
        <f t="shared" si="159"/>
        <v>8590.86</v>
      </c>
      <c r="DA331">
        <f t="shared" si="160"/>
        <v>1</v>
      </c>
      <c r="DB331">
        <f t="shared" si="161"/>
        <v>0.69</v>
      </c>
      <c r="DC331">
        <f t="shared" si="162"/>
        <v>0</v>
      </c>
      <c r="DD331" t="s">
        <v>3</v>
      </c>
      <c r="DE331" t="s">
        <v>3</v>
      </c>
      <c r="DF331">
        <f t="shared" si="156"/>
        <v>2.75</v>
      </c>
      <c r="DG331">
        <f t="shared" si="152"/>
        <v>0</v>
      </c>
      <c r="DH331">
        <f t="shared" si="153"/>
        <v>0</v>
      </c>
      <c r="DI331">
        <f t="shared" si="155"/>
        <v>0</v>
      </c>
      <c r="DJ331">
        <f t="shared" si="163"/>
        <v>2.75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ROW(Source!A177)</f>
        <v>177</v>
      </c>
      <c r="B332">
        <v>55944368</v>
      </c>
      <c r="C332">
        <v>55945154</v>
      </c>
      <c r="D332">
        <v>55460424</v>
      </c>
      <c r="E332">
        <v>1</v>
      </c>
      <c r="F332">
        <v>1</v>
      </c>
      <c r="G332">
        <v>1081</v>
      </c>
      <c r="H332">
        <v>3</v>
      </c>
      <c r="I332" t="s">
        <v>801</v>
      </c>
      <c r="J332" t="s">
        <v>802</v>
      </c>
      <c r="K332" t="s">
        <v>803</v>
      </c>
      <c r="L332">
        <v>1346</v>
      </c>
      <c r="N332">
        <v>1009</v>
      </c>
      <c r="O332" t="s">
        <v>794</v>
      </c>
      <c r="P332" t="s">
        <v>794</v>
      </c>
      <c r="Q332">
        <v>1</v>
      </c>
      <c r="W332">
        <v>0</v>
      </c>
      <c r="X332">
        <v>1309298634</v>
      </c>
      <c r="Y332">
        <f t="shared" si="157"/>
        <v>2.4E-2</v>
      </c>
      <c r="AA332">
        <v>159.06</v>
      </c>
      <c r="AB332">
        <v>0</v>
      </c>
      <c r="AC332">
        <v>0</v>
      </c>
      <c r="AD332">
        <v>0</v>
      </c>
      <c r="AE332">
        <v>159.06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2.4E-2</v>
      </c>
      <c r="AU332" t="s">
        <v>82</v>
      </c>
      <c r="AV332">
        <v>0</v>
      </c>
      <c r="AW332">
        <v>2</v>
      </c>
      <c r="AX332">
        <v>55945179</v>
      </c>
      <c r="AY332">
        <v>1</v>
      </c>
      <c r="AZ332">
        <v>0</v>
      </c>
      <c r="BA332">
        <v>454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ROUND(Y332*Source!I177,9)</f>
        <v>9.6000000000000002E-2</v>
      </c>
      <c r="CY332">
        <f t="shared" si="158"/>
        <v>159.06</v>
      </c>
      <c r="CZ332">
        <f t="shared" si="159"/>
        <v>159.06</v>
      </c>
      <c r="DA332">
        <f t="shared" si="160"/>
        <v>1</v>
      </c>
      <c r="DB332">
        <f t="shared" si="161"/>
        <v>3.82</v>
      </c>
      <c r="DC332">
        <f t="shared" si="162"/>
        <v>0</v>
      </c>
      <c r="DD332" t="s">
        <v>3</v>
      </c>
      <c r="DE332" t="s">
        <v>3</v>
      </c>
      <c r="DF332">
        <f t="shared" si="156"/>
        <v>15.27</v>
      </c>
      <c r="DG332">
        <f t="shared" si="152"/>
        <v>0</v>
      </c>
      <c r="DH332">
        <f t="shared" si="153"/>
        <v>0</v>
      </c>
      <c r="DI332">
        <f t="shared" si="155"/>
        <v>0</v>
      </c>
      <c r="DJ332">
        <f t="shared" si="163"/>
        <v>15.27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ROW(Source!A177)</f>
        <v>177</v>
      </c>
      <c r="B333">
        <v>55944368</v>
      </c>
      <c r="C333">
        <v>55945154</v>
      </c>
      <c r="D333">
        <v>55459339</v>
      </c>
      <c r="E333">
        <v>1</v>
      </c>
      <c r="F333">
        <v>1</v>
      </c>
      <c r="G333">
        <v>1081</v>
      </c>
      <c r="H333">
        <v>3</v>
      </c>
      <c r="I333" t="s">
        <v>804</v>
      </c>
      <c r="J333" t="s">
        <v>805</v>
      </c>
      <c r="K333" t="s">
        <v>806</v>
      </c>
      <c r="L333">
        <v>1354</v>
      </c>
      <c r="N333">
        <v>1010</v>
      </c>
      <c r="O333" t="s">
        <v>320</v>
      </c>
      <c r="P333" t="s">
        <v>320</v>
      </c>
      <c r="Q333">
        <v>1</v>
      </c>
      <c r="W333">
        <v>0</v>
      </c>
      <c r="X333">
        <v>1424298623</v>
      </c>
      <c r="Y333">
        <f t="shared" si="157"/>
        <v>1.3</v>
      </c>
      <c r="AA333">
        <v>3.86</v>
      </c>
      <c r="AB333">
        <v>0</v>
      </c>
      <c r="AC333">
        <v>0</v>
      </c>
      <c r="AD333">
        <v>0</v>
      </c>
      <c r="AE333">
        <v>3.86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1.3</v>
      </c>
      <c r="AU333" t="s">
        <v>82</v>
      </c>
      <c r="AV333">
        <v>0</v>
      </c>
      <c r="AW333">
        <v>2</v>
      </c>
      <c r="AX333">
        <v>55945180</v>
      </c>
      <c r="AY333">
        <v>1</v>
      </c>
      <c r="AZ333">
        <v>0</v>
      </c>
      <c r="BA333">
        <v>455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ROUND(Y333*Source!I177,9)</f>
        <v>5.2</v>
      </c>
      <c r="CY333">
        <f t="shared" si="158"/>
        <v>3.86</v>
      </c>
      <c r="CZ333">
        <f t="shared" si="159"/>
        <v>3.86</v>
      </c>
      <c r="DA333">
        <f t="shared" si="160"/>
        <v>1</v>
      </c>
      <c r="DB333">
        <f t="shared" si="161"/>
        <v>5.0199999999999996</v>
      </c>
      <c r="DC333">
        <f t="shared" si="162"/>
        <v>0</v>
      </c>
      <c r="DD333" t="s">
        <v>3</v>
      </c>
      <c r="DE333" t="s">
        <v>3</v>
      </c>
      <c r="DF333">
        <f t="shared" si="156"/>
        <v>20.07</v>
      </c>
      <c r="DG333">
        <f t="shared" si="152"/>
        <v>0</v>
      </c>
      <c r="DH333">
        <f t="shared" si="153"/>
        <v>0</v>
      </c>
      <c r="DI333">
        <f t="shared" si="155"/>
        <v>0</v>
      </c>
      <c r="DJ333">
        <f t="shared" si="163"/>
        <v>20.07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ROW(Source!A177)</f>
        <v>177</v>
      </c>
      <c r="B334">
        <v>55944368</v>
      </c>
      <c r="C334">
        <v>55945154</v>
      </c>
      <c r="D334">
        <v>55459340</v>
      </c>
      <c r="E334">
        <v>1</v>
      </c>
      <c r="F334">
        <v>1</v>
      </c>
      <c r="G334">
        <v>1081</v>
      </c>
      <c r="H334">
        <v>3</v>
      </c>
      <c r="I334" t="s">
        <v>807</v>
      </c>
      <c r="J334" t="s">
        <v>808</v>
      </c>
      <c r="K334" t="s">
        <v>809</v>
      </c>
      <c r="L334">
        <v>1354</v>
      </c>
      <c r="N334">
        <v>1010</v>
      </c>
      <c r="O334" t="s">
        <v>320</v>
      </c>
      <c r="P334" t="s">
        <v>320</v>
      </c>
      <c r="Q334">
        <v>1</v>
      </c>
      <c r="W334">
        <v>0</v>
      </c>
      <c r="X334">
        <v>-1352077490</v>
      </c>
      <c r="Y334">
        <f t="shared" si="157"/>
        <v>1.4</v>
      </c>
      <c r="AA334">
        <v>0.89</v>
      </c>
      <c r="AB334">
        <v>0</v>
      </c>
      <c r="AC334">
        <v>0</v>
      </c>
      <c r="AD334">
        <v>0</v>
      </c>
      <c r="AE334">
        <v>0.89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1.4</v>
      </c>
      <c r="AU334" t="s">
        <v>82</v>
      </c>
      <c r="AV334">
        <v>0</v>
      </c>
      <c r="AW334">
        <v>2</v>
      </c>
      <c r="AX334">
        <v>55945181</v>
      </c>
      <c r="AY334">
        <v>1</v>
      </c>
      <c r="AZ334">
        <v>0</v>
      </c>
      <c r="BA334">
        <v>456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ROUND(Y334*Source!I177,9)</f>
        <v>5.6</v>
      </c>
      <c r="CY334">
        <f t="shared" si="158"/>
        <v>0.89</v>
      </c>
      <c r="CZ334">
        <f t="shared" si="159"/>
        <v>0.89</v>
      </c>
      <c r="DA334">
        <f t="shared" si="160"/>
        <v>1</v>
      </c>
      <c r="DB334">
        <f t="shared" si="161"/>
        <v>1.25</v>
      </c>
      <c r="DC334">
        <f t="shared" si="162"/>
        <v>0</v>
      </c>
      <c r="DD334" t="s">
        <v>3</v>
      </c>
      <c r="DE334" t="s">
        <v>3</v>
      </c>
      <c r="DF334">
        <f t="shared" si="156"/>
        <v>4.9800000000000004</v>
      </c>
      <c r="DG334">
        <f t="shared" si="152"/>
        <v>0</v>
      </c>
      <c r="DH334">
        <f t="shared" si="153"/>
        <v>0</v>
      </c>
      <c r="DI334">
        <f t="shared" si="155"/>
        <v>0</v>
      </c>
      <c r="DJ334">
        <f t="shared" si="163"/>
        <v>4.9800000000000004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ROW(Source!A177)</f>
        <v>177</v>
      </c>
      <c r="B335">
        <v>55944368</v>
      </c>
      <c r="C335">
        <v>55945154</v>
      </c>
      <c r="D335">
        <v>55461230</v>
      </c>
      <c r="E335">
        <v>1</v>
      </c>
      <c r="F335">
        <v>1</v>
      </c>
      <c r="G335">
        <v>1081</v>
      </c>
      <c r="H335">
        <v>3</v>
      </c>
      <c r="I335" t="s">
        <v>810</v>
      </c>
      <c r="J335" t="s">
        <v>811</v>
      </c>
      <c r="K335" t="s">
        <v>812</v>
      </c>
      <c r="L335">
        <v>1346</v>
      </c>
      <c r="N335">
        <v>1009</v>
      </c>
      <c r="O335" t="s">
        <v>794</v>
      </c>
      <c r="P335" t="s">
        <v>794</v>
      </c>
      <c r="Q335">
        <v>1</v>
      </c>
      <c r="W335">
        <v>0</v>
      </c>
      <c r="X335">
        <v>1561715650</v>
      </c>
      <c r="Y335">
        <f t="shared" si="157"/>
        <v>1.2E-2</v>
      </c>
      <c r="AA335">
        <v>15.11</v>
      </c>
      <c r="AB335">
        <v>0</v>
      </c>
      <c r="AC335">
        <v>0</v>
      </c>
      <c r="AD335">
        <v>0</v>
      </c>
      <c r="AE335">
        <v>15.11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1.2E-2</v>
      </c>
      <c r="AU335" t="s">
        <v>82</v>
      </c>
      <c r="AV335">
        <v>0</v>
      </c>
      <c r="AW335">
        <v>2</v>
      </c>
      <c r="AX335">
        <v>55945182</v>
      </c>
      <c r="AY335">
        <v>1</v>
      </c>
      <c r="AZ335">
        <v>0</v>
      </c>
      <c r="BA335">
        <v>457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ROUND(Y335*Source!I177,9)</f>
        <v>4.8000000000000001E-2</v>
      </c>
      <c r="CY335">
        <f t="shared" si="158"/>
        <v>15.11</v>
      </c>
      <c r="CZ335">
        <f t="shared" si="159"/>
        <v>15.11</v>
      </c>
      <c r="DA335">
        <f t="shared" si="160"/>
        <v>1</v>
      </c>
      <c r="DB335">
        <f t="shared" si="161"/>
        <v>0.18</v>
      </c>
      <c r="DC335">
        <f t="shared" si="162"/>
        <v>0</v>
      </c>
      <c r="DD335" t="s">
        <v>3</v>
      </c>
      <c r="DE335" t="s">
        <v>3</v>
      </c>
      <c r="DF335">
        <f t="shared" si="156"/>
        <v>0.73</v>
      </c>
      <c r="DG335">
        <f t="shared" si="152"/>
        <v>0</v>
      </c>
      <c r="DH335">
        <f t="shared" si="153"/>
        <v>0</v>
      </c>
      <c r="DI335">
        <f t="shared" si="155"/>
        <v>0</v>
      </c>
      <c r="DJ335">
        <f t="shared" si="163"/>
        <v>0.73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ROW(Source!A177)</f>
        <v>177</v>
      </c>
      <c r="B336">
        <v>55944368</v>
      </c>
      <c r="C336">
        <v>55945154</v>
      </c>
      <c r="D336">
        <v>55461670</v>
      </c>
      <c r="E336">
        <v>1</v>
      </c>
      <c r="F336">
        <v>1</v>
      </c>
      <c r="G336">
        <v>1081</v>
      </c>
      <c r="H336">
        <v>3</v>
      </c>
      <c r="I336" t="s">
        <v>813</v>
      </c>
      <c r="J336" t="s">
        <v>814</v>
      </c>
      <c r="K336" t="s">
        <v>815</v>
      </c>
      <c r="L336">
        <v>1346</v>
      </c>
      <c r="N336">
        <v>1009</v>
      </c>
      <c r="O336" t="s">
        <v>794</v>
      </c>
      <c r="P336" t="s">
        <v>794</v>
      </c>
      <c r="Q336">
        <v>1</v>
      </c>
      <c r="W336">
        <v>0</v>
      </c>
      <c r="X336">
        <v>1134135272</v>
      </c>
      <c r="Y336">
        <f t="shared" si="157"/>
        <v>1.2E-2</v>
      </c>
      <c r="AA336">
        <v>23.12</v>
      </c>
      <c r="AB336">
        <v>0</v>
      </c>
      <c r="AC336">
        <v>0</v>
      </c>
      <c r="AD336">
        <v>0</v>
      </c>
      <c r="AE336">
        <v>23.12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1.2E-2</v>
      </c>
      <c r="AU336" t="s">
        <v>82</v>
      </c>
      <c r="AV336">
        <v>0</v>
      </c>
      <c r="AW336">
        <v>2</v>
      </c>
      <c r="AX336">
        <v>55945183</v>
      </c>
      <c r="AY336">
        <v>1</v>
      </c>
      <c r="AZ336">
        <v>0</v>
      </c>
      <c r="BA336">
        <v>458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ROUND(Y336*Source!I177,9)</f>
        <v>4.8000000000000001E-2</v>
      </c>
      <c r="CY336">
        <f t="shared" si="158"/>
        <v>23.12</v>
      </c>
      <c r="CZ336">
        <f t="shared" si="159"/>
        <v>23.12</v>
      </c>
      <c r="DA336">
        <f t="shared" si="160"/>
        <v>1</v>
      </c>
      <c r="DB336">
        <f t="shared" si="161"/>
        <v>0.28000000000000003</v>
      </c>
      <c r="DC336">
        <f t="shared" si="162"/>
        <v>0</v>
      </c>
      <c r="DD336" t="s">
        <v>3</v>
      </c>
      <c r="DE336" t="s">
        <v>3</v>
      </c>
      <c r="DF336">
        <f t="shared" si="156"/>
        <v>1.1100000000000001</v>
      </c>
      <c r="DG336">
        <f t="shared" si="152"/>
        <v>0</v>
      </c>
      <c r="DH336">
        <f t="shared" si="153"/>
        <v>0</v>
      </c>
      <c r="DI336">
        <f t="shared" si="155"/>
        <v>0</v>
      </c>
      <c r="DJ336">
        <f t="shared" si="163"/>
        <v>1.1100000000000001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ROW(Source!A177)</f>
        <v>177</v>
      </c>
      <c r="B337">
        <v>55944368</v>
      </c>
      <c r="C337">
        <v>55945154</v>
      </c>
      <c r="D337">
        <v>55459191</v>
      </c>
      <c r="E337">
        <v>1</v>
      </c>
      <c r="F337">
        <v>1</v>
      </c>
      <c r="G337">
        <v>1081</v>
      </c>
      <c r="H337">
        <v>3</v>
      </c>
      <c r="I337" t="s">
        <v>209</v>
      </c>
      <c r="J337" t="s">
        <v>212</v>
      </c>
      <c r="K337" t="s">
        <v>210</v>
      </c>
      <c r="L337">
        <v>1348</v>
      </c>
      <c r="N337">
        <v>1009</v>
      </c>
      <c r="O337" t="s">
        <v>211</v>
      </c>
      <c r="P337" t="s">
        <v>211</v>
      </c>
      <c r="Q337">
        <v>1000</v>
      </c>
      <c r="W337">
        <v>0</v>
      </c>
      <c r="X337">
        <v>1706974629</v>
      </c>
      <c r="Y337">
        <f>AT337</f>
        <v>3.7300000000000001E-4</v>
      </c>
      <c r="AA337">
        <v>22524.65</v>
      </c>
      <c r="AB337">
        <v>0</v>
      </c>
      <c r="AC337">
        <v>0</v>
      </c>
      <c r="AD337">
        <v>0</v>
      </c>
      <c r="AE337">
        <v>22524.65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 t="s">
        <v>3</v>
      </c>
      <c r="AT337">
        <v>3.7300000000000001E-4</v>
      </c>
      <c r="AU337" t="s">
        <v>3</v>
      </c>
      <c r="AV337">
        <v>0</v>
      </c>
      <c r="AW337">
        <v>1</v>
      </c>
      <c r="AX337">
        <v>-1</v>
      </c>
      <c r="AY337">
        <v>0</v>
      </c>
      <c r="AZ337">
        <v>0</v>
      </c>
      <c r="BA337" t="s">
        <v>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ROUND(Y337*Source!I177,9)</f>
        <v>1.4920000000000001E-3</v>
      </c>
      <c r="CY337">
        <f t="shared" si="158"/>
        <v>22524.65</v>
      </c>
      <c r="CZ337">
        <f t="shared" si="159"/>
        <v>22524.65</v>
      </c>
      <c r="DA337">
        <f t="shared" si="160"/>
        <v>1</v>
      </c>
      <c r="DB337">
        <f>ROUND(ROUND(AT337*CZ337,2),6)</f>
        <v>8.4</v>
      </c>
      <c r="DC337">
        <f>ROUND(ROUND(AT337*AG337,2),6)</f>
        <v>0</v>
      </c>
      <c r="DD337" t="s">
        <v>3</v>
      </c>
      <c r="DE337" t="s">
        <v>3</v>
      </c>
      <c r="DF337">
        <f t="shared" si="156"/>
        <v>33.61</v>
      </c>
      <c r="DG337">
        <f t="shared" si="152"/>
        <v>0</v>
      </c>
      <c r="DH337">
        <f t="shared" si="153"/>
        <v>0</v>
      </c>
      <c r="DI337">
        <f t="shared" si="155"/>
        <v>0</v>
      </c>
      <c r="DJ337">
        <f t="shared" si="163"/>
        <v>33.61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ROW(Source!A177)</f>
        <v>177</v>
      </c>
      <c r="B338">
        <v>55944368</v>
      </c>
      <c r="C338">
        <v>55945154</v>
      </c>
      <c r="D338">
        <v>55466338</v>
      </c>
      <c r="E338">
        <v>1</v>
      </c>
      <c r="F338">
        <v>1</v>
      </c>
      <c r="G338">
        <v>1081</v>
      </c>
      <c r="H338">
        <v>3</v>
      </c>
      <c r="I338" t="s">
        <v>816</v>
      </c>
      <c r="J338" t="s">
        <v>817</v>
      </c>
      <c r="K338" t="s">
        <v>818</v>
      </c>
      <c r="L338">
        <v>1349</v>
      </c>
      <c r="N338">
        <v>1009</v>
      </c>
      <c r="O338" t="s">
        <v>819</v>
      </c>
      <c r="P338" t="s">
        <v>819</v>
      </c>
      <c r="Q338">
        <v>1E-3</v>
      </c>
      <c r="W338">
        <v>0</v>
      </c>
      <c r="X338">
        <v>-667754050</v>
      </c>
      <c r="Y338">
        <f>(AT338*1)</f>
        <v>1</v>
      </c>
      <c r="AA338">
        <v>7.0000000000000007E-2</v>
      </c>
      <c r="AB338">
        <v>0</v>
      </c>
      <c r="AC338">
        <v>0</v>
      </c>
      <c r="AD338">
        <v>0</v>
      </c>
      <c r="AE338">
        <v>7.0000000000000007E-2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1</v>
      </c>
      <c r="AU338" t="s">
        <v>82</v>
      </c>
      <c r="AV338">
        <v>0</v>
      </c>
      <c r="AW338">
        <v>2</v>
      </c>
      <c r="AX338">
        <v>55945184</v>
      </c>
      <c r="AY338">
        <v>1</v>
      </c>
      <c r="AZ338">
        <v>0</v>
      </c>
      <c r="BA338">
        <v>459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ROUND(Y338*Source!I177,9)</f>
        <v>4</v>
      </c>
      <c r="CY338">
        <f t="shared" si="158"/>
        <v>7.0000000000000007E-2</v>
      </c>
      <c r="CZ338">
        <f t="shared" si="159"/>
        <v>7.0000000000000007E-2</v>
      </c>
      <c r="DA338">
        <f t="shared" si="160"/>
        <v>1</v>
      </c>
      <c r="DB338">
        <f>ROUND((ROUND(AT338*CZ338,2)*1),6)</f>
        <v>7.0000000000000007E-2</v>
      </c>
      <c r="DC338">
        <f>ROUND((ROUND(AT338*AG338,2)*1),6)</f>
        <v>0</v>
      </c>
      <c r="DD338" t="s">
        <v>3</v>
      </c>
      <c r="DE338" t="s">
        <v>3</v>
      </c>
      <c r="DF338">
        <f t="shared" si="156"/>
        <v>0.28000000000000003</v>
      </c>
      <c r="DG338">
        <f t="shared" si="152"/>
        <v>0</v>
      </c>
      <c r="DH338">
        <f t="shared" si="153"/>
        <v>0</v>
      </c>
      <c r="DI338">
        <f t="shared" si="155"/>
        <v>0</v>
      </c>
      <c r="DJ338">
        <f t="shared" si="163"/>
        <v>0.28000000000000003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ROW(Source!A177)</f>
        <v>177</v>
      </c>
      <c r="B339">
        <v>55944368</v>
      </c>
      <c r="C339">
        <v>55945154</v>
      </c>
      <c r="D339">
        <v>55482204</v>
      </c>
      <c r="E339">
        <v>1</v>
      </c>
      <c r="F339">
        <v>1</v>
      </c>
      <c r="G339">
        <v>1081</v>
      </c>
      <c r="H339">
        <v>3</v>
      </c>
      <c r="I339" t="s">
        <v>820</v>
      </c>
      <c r="J339" t="s">
        <v>821</v>
      </c>
      <c r="K339" t="s">
        <v>822</v>
      </c>
      <c r="L339">
        <v>1356</v>
      </c>
      <c r="N339">
        <v>1010</v>
      </c>
      <c r="O339" t="s">
        <v>785</v>
      </c>
      <c r="P339" t="s">
        <v>785</v>
      </c>
      <c r="Q339">
        <v>1000</v>
      </c>
      <c r="W339">
        <v>0</v>
      </c>
      <c r="X339">
        <v>-2085281200</v>
      </c>
      <c r="Y339">
        <f>(AT339*1)</f>
        <v>3.0999999999999999E-3</v>
      </c>
      <c r="AA339">
        <v>56.16</v>
      </c>
      <c r="AB339">
        <v>0</v>
      </c>
      <c r="AC339">
        <v>0</v>
      </c>
      <c r="AD339">
        <v>0</v>
      </c>
      <c r="AE339">
        <v>56.16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3.0999999999999999E-3</v>
      </c>
      <c r="AU339" t="s">
        <v>82</v>
      </c>
      <c r="AV339">
        <v>0</v>
      </c>
      <c r="AW339">
        <v>2</v>
      </c>
      <c r="AX339">
        <v>55945185</v>
      </c>
      <c r="AY339">
        <v>1</v>
      </c>
      <c r="AZ339">
        <v>0</v>
      </c>
      <c r="BA339">
        <v>460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ROUND(Y339*Source!I177,9)</f>
        <v>1.24E-2</v>
      </c>
      <c r="CY339">
        <f t="shared" si="158"/>
        <v>56.16</v>
      </c>
      <c r="CZ339">
        <f t="shared" si="159"/>
        <v>56.16</v>
      </c>
      <c r="DA339">
        <f t="shared" si="160"/>
        <v>1</v>
      </c>
      <c r="DB339">
        <f>ROUND((ROUND(AT339*CZ339,2)*1),6)</f>
        <v>0.17</v>
      </c>
      <c r="DC339">
        <f>ROUND((ROUND(AT339*AG339,2)*1),6)</f>
        <v>0</v>
      </c>
      <c r="DD339" t="s">
        <v>3</v>
      </c>
      <c r="DE339" t="s">
        <v>3</v>
      </c>
      <c r="DF339">
        <f t="shared" si="156"/>
        <v>0.7</v>
      </c>
      <c r="DG339">
        <f t="shared" si="152"/>
        <v>0</v>
      </c>
      <c r="DH339">
        <f t="shared" si="153"/>
        <v>0</v>
      </c>
      <c r="DI339">
        <f t="shared" si="155"/>
        <v>0</v>
      </c>
      <c r="DJ339">
        <f t="shared" si="163"/>
        <v>0.7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ROW(Source!A177)</f>
        <v>177</v>
      </c>
      <c r="B340">
        <v>55944368</v>
      </c>
      <c r="C340">
        <v>55945154</v>
      </c>
      <c r="D340">
        <v>55482617</v>
      </c>
      <c r="E340">
        <v>1</v>
      </c>
      <c r="F340">
        <v>1</v>
      </c>
      <c r="G340">
        <v>1081</v>
      </c>
      <c r="H340">
        <v>3</v>
      </c>
      <c r="I340" t="s">
        <v>823</v>
      </c>
      <c r="J340" t="s">
        <v>824</v>
      </c>
      <c r="K340" t="s">
        <v>825</v>
      </c>
      <c r="L340">
        <v>1354</v>
      </c>
      <c r="N340">
        <v>1010</v>
      </c>
      <c r="O340" t="s">
        <v>320</v>
      </c>
      <c r="P340" t="s">
        <v>320</v>
      </c>
      <c r="Q340">
        <v>1</v>
      </c>
      <c r="W340">
        <v>0</v>
      </c>
      <c r="X340">
        <v>-1189947653</v>
      </c>
      <c r="Y340">
        <f>(AT340*1)</f>
        <v>1</v>
      </c>
      <c r="AA340">
        <v>14.99</v>
      </c>
      <c r="AB340">
        <v>0</v>
      </c>
      <c r="AC340">
        <v>0</v>
      </c>
      <c r="AD340">
        <v>0</v>
      </c>
      <c r="AE340">
        <v>14.99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1</v>
      </c>
      <c r="AU340" t="s">
        <v>82</v>
      </c>
      <c r="AV340">
        <v>0</v>
      </c>
      <c r="AW340">
        <v>2</v>
      </c>
      <c r="AX340">
        <v>55945186</v>
      </c>
      <c r="AY340">
        <v>1</v>
      </c>
      <c r="AZ340">
        <v>0</v>
      </c>
      <c r="BA340">
        <v>461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ROUND(Y340*Source!I177,9)</f>
        <v>4</v>
      </c>
      <c r="CY340">
        <f t="shared" si="158"/>
        <v>14.99</v>
      </c>
      <c r="CZ340">
        <f t="shared" si="159"/>
        <v>14.99</v>
      </c>
      <c r="DA340">
        <f t="shared" si="160"/>
        <v>1</v>
      </c>
      <c r="DB340">
        <f>ROUND((ROUND(AT340*CZ340,2)*1),6)</f>
        <v>14.99</v>
      </c>
      <c r="DC340">
        <f>ROUND((ROUND(AT340*AG340,2)*1),6)</f>
        <v>0</v>
      </c>
      <c r="DD340" t="s">
        <v>3</v>
      </c>
      <c r="DE340" t="s">
        <v>3</v>
      </c>
      <c r="DF340">
        <f t="shared" si="156"/>
        <v>59.96</v>
      </c>
      <c r="DG340">
        <f t="shared" si="152"/>
        <v>0</v>
      </c>
      <c r="DH340">
        <f t="shared" si="153"/>
        <v>0</v>
      </c>
      <c r="DI340">
        <f t="shared" si="155"/>
        <v>0</v>
      </c>
      <c r="DJ340">
        <f t="shared" si="163"/>
        <v>59.96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ROW(Source!A177)</f>
        <v>177</v>
      </c>
      <c r="B341">
        <v>55944368</v>
      </c>
      <c r="C341">
        <v>55945154</v>
      </c>
      <c r="D341">
        <v>55483089</v>
      </c>
      <c r="E341">
        <v>1</v>
      </c>
      <c r="F341">
        <v>1</v>
      </c>
      <c r="G341">
        <v>1081</v>
      </c>
      <c r="H341">
        <v>3</v>
      </c>
      <c r="I341" t="s">
        <v>308</v>
      </c>
      <c r="J341" t="s">
        <v>310</v>
      </c>
      <c r="K341" t="s">
        <v>309</v>
      </c>
      <c r="L341">
        <v>1355</v>
      </c>
      <c r="N341">
        <v>1010</v>
      </c>
      <c r="O341" t="s">
        <v>80</v>
      </c>
      <c r="P341" t="s">
        <v>80</v>
      </c>
      <c r="Q341">
        <v>100</v>
      </c>
      <c r="W341">
        <v>0</v>
      </c>
      <c r="X341">
        <v>-1663317437</v>
      </c>
      <c r="Y341">
        <f>AT341</f>
        <v>6.1000000000000006E-2</v>
      </c>
      <c r="AA341">
        <v>16.21</v>
      </c>
      <c r="AB341">
        <v>0</v>
      </c>
      <c r="AC341">
        <v>0</v>
      </c>
      <c r="AD341">
        <v>0</v>
      </c>
      <c r="AE341">
        <v>16.21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6.1000000000000006E-2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ROUND(Y341*Source!I177,9)</f>
        <v>0.24399999999999999</v>
      </c>
      <c r="CY341">
        <f t="shared" si="158"/>
        <v>16.21</v>
      </c>
      <c r="CZ341">
        <f t="shared" si="159"/>
        <v>16.21</v>
      </c>
      <c r="DA341">
        <f t="shared" si="160"/>
        <v>1</v>
      </c>
      <c r="DB341">
        <f>ROUND(ROUND(AT341*CZ341,2),6)</f>
        <v>0.99</v>
      </c>
      <c r="DC341">
        <f>ROUND(ROUND(AT341*AG341,2),6)</f>
        <v>0</v>
      </c>
      <c r="DD341" t="s">
        <v>3</v>
      </c>
      <c r="DE341" t="s">
        <v>3</v>
      </c>
      <c r="DF341">
        <f t="shared" si="156"/>
        <v>3.96</v>
      </c>
      <c r="DG341">
        <f t="shared" si="152"/>
        <v>0</v>
      </c>
      <c r="DH341">
        <f t="shared" si="153"/>
        <v>0</v>
      </c>
      <c r="DI341">
        <f t="shared" si="155"/>
        <v>0</v>
      </c>
      <c r="DJ341">
        <f t="shared" si="163"/>
        <v>3.96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ROW(Source!A178)</f>
        <v>178</v>
      </c>
      <c r="B342">
        <v>55944370</v>
      </c>
      <c r="C342">
        <v>55945154</v>
      </c>
      <c r="D342">
        <v>55424304</v>
      </c>
      <c r="E342">
        <v>1081</v>
      </c>
      <c r="F342">
        <v>1</v>
      </c>
      <c r="G342">
        <v>1081</v>
      </c>
      <c r="H342">
        <v>1</v>
      </c>
      <c r="I342" t="s">
        <v>759</v>
      </c>
      <c r="J342" t="s">
        <v>3</v>
      </c>
      <c r="K342" t="s">
        <v>760</v>
      </c>
      <c r="L342">
        <v>1191</v>
      </c>
      <c r="N342">
        <v>1013</v>
      </c>
      <c r="O342" t="s">
        <v>761</v>
      </c>
      <c r="P342" t="s">
        <v>761</v>
      </c>
      <c r="Q342">
        <v>1</v>
      </c>
      <c r="W342">
        <v>0</v>
      </c>
      <c r="X342">
        <v>476480486</v>
      </c>
      <c r="Y342">
        <f>(AT342*1.2)</f>
        <v>3.2759999999999998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5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2.73</v>
      </c>
      <c r="AU342" t="s">
        <v>83</v>
      </c>
      <c r="AV342">
        <v>1</v>
      </c>
      <c r="AW342">
        <v>2</v>
      </c>
      <c r="AX342">
        <v>55945172</v>
      </c>
      <c r="AY342">
        <v>1</v>
      </c>
      <c r="AZ342">
        <v>0</v>
      </c>
      <c r="BA342">
        <v>466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U342">
        <f>ROUND(AT342*Source!I178*AH342*AL342,2)</f>
        <v>0</v>
      </c>
      <c r="CV342">
        <f>ROUND(Y342*Source!I178,9)</f>
        <v>13.103999999999999</v>
      </c>
      <c r="CW342">
        <v>0</v>
      </c>
      <c r="CX342">
        <f>ROUND(Y342*Source!I178,9)</f>
        <v>13.103999999999999</v>
      </c>
      <c r="CY342">
        <f>AD342</f>
        <v>0</v>
      </c>
      <c r="CZ342">
        <f>AH342</f>
        <v>0</v>
      </c>
      <c r="DA342">
        <f>AL342</f>
        <v>1</v>
      </c>
      <c r="DB342">
        <f>ROUND((ROUND(AT342*CZ342,2)*1.2),6)</f>
        <v>0</v>
      </c>
      <c r="DC342">
        <f>ROUND((ROUND(AT342*AG342,2)*1.2),6)</f>
        <v>0</v>
      </c>
      <c r="DD342" t="s">
        <v>3</v>
      </c>
      <c r="DE342" t="s">
        <v>3</v>
      </c>
      <c r="DF342">
        <f t="shared" si="156"/>
        <v>0</v>
      </c>
      <c r="DG342">
        <f t="shared" si="152"/>
        <v>0</v>
      </c>
      <c r="DH342">
        <f t="shared" si="153"/>
        <v>0</v>
      </c>
      <c r="DI342">
        <f t="shared" si="155"/>
        <v>0</v>
      </c>
      <c r="DJ342">
        <f>DI342</f>
        <v>0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ROW(Source!A178)</f>
        <v>178</v>
      </c>
      <c r="B343">
        <v>55944370</v>
      </c>
      <c r="C343">
        <v>55945154</v>
      </c>
      <c r="D343">
        <v>55489910</v>
      </c>
      <c r="E343">
        <v>1</v>
      </c>
      <c r="F343">
        <v>1</v>
      </c>
      <c r="G343">
        <v>1081</v>
      </c>
      <c r="H343">
        <v>2</v>
      </c>
      <c r="I343" t="s">
        <v>762</v>
      </c>
      <c r="J343" t="s">
        <v>763</v>
      </c>
      <c r="K343" t="s">
        <v>764</v>
      </c>
      <c r="L343">
        <v>1368</v>
      </c>
      <c r="N343">
        <v>1011</v>
      </c>
      <c r="O343" t="s">
        <v>765</v>
      </c>
      <c r="P343" t="s">
        <v>765</v>
      </c>
      <c r="Q343">
        <v>1</v>
      </c>
      <c r="W343">
        <v>0</v>
      </c>
      <c r="X343">
        <v>1498588441</v>
      </c>
      <c r="Y343">
        <f>(AT343*1.2)</f>
        <v>0.13200000000000001</v>
      </c>
      <c r="AA343">
        <v>0</v>
      </c>
      <c r="AB343">
        <v>100.2</v>
      </c>
      <c r="AC343">
        <v>0</v>
      </c>
      <c r="AD343">
        <v>0</v>
      </c>
      <c r="AE343">
        <v>0</v>
      </c>
      <c r="AF343">
        <v>7.11</v>
      </c>
      <c r="AG343">
        <v>0</v>
      </c>
      <c r="AH343">
        <v>0</v>
      </c>
      <c r="AI343">
        <v>1</v>
      </c>
      <c r="AJ343">
        <v>13.46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0.11</v>
      </c>
      <c r="AU343" t="s">
        <v>83</v>
      </c>
      <c r="AV343">
        <v>0</v>
      </c>
      <c r="AW343">
        <v>2</v>
      </c>
      <c r="AX343">
        <v>55945173</v>
      </c>
      <c r="AY343">
        <v>1</v>
      </c>
      <c r="AZ343">
        <v>0</v>
      </c>
      <c r="BA343">
        <v>467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ROUND(Y343*Source!I178*DO343,9)</f>
        <v>0</v>
      </c>
      <c r="CX343">
        <f>ROUND(Y343*Source!I178,9)</f>
        <v>0.52800000000000002</v>
      </c>
      <c r="CY343">
        <f>AB343</f>
        <v>100.2</v>
      </c>
      <c r="CZ343">
        <f>AF343</f>
        <v>7.11</v>
      </c>
      <c r="DA343">
        <f>AJ343</f>
        <v>13.46</v>
      </c>
      <c r="DB343">
        <f>ROUND((ROUND(AT343*CZ343,2)*1.2),6)</f>
        <v>0.93600000000000005</v>
      </c>
      <c r="DC343">
        <f>ROUND((ROUND(AT343*AG343,2)*1.2),6)</f>
        <v>0</v>
      </c>
      <c r="DD343" t="s">
        <v>3</v>
      </c>
      <c r="DE343" t="s">
        <v>3</v>
      </c>
      <c r="DF343">
        <f t="shared" si="156"/>
        <v>0</v>
      </c>
      <c r="DG343">
        <f>ROUND(ROUND(AF343*AJ343,2)*CX343,2)</f>
        <v>50.53</v>
      </c>
      <c r="DH343">
        <f t="shared" si="153"/>
        <v>0</v>
      </c>
      <c r="DI343">
        <f t="shared" si="155"/>
        <v>0</v>
      </c>
      <c r="DJ343">
        <f>DG343</f>
        <v>50.53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ROW(Source!A178)</f>
        <v>178</v>
      </c>
      <c r="B344">
        <v>55944370</v>
      </c>
      <c r="C344">
        <v>55945154</v>
      </c>
      <c r="D344">
        <v>55490209</v>
      </c>
      <c r="E344">
        <v>1</v>
      </c>
      <c r="F344">
        <v>1</v>
      </c>
      <c r="G344">
        <v>1081</v>
      </c>
      <c r="H344">
        <v>2</v>
      </c>
      <c r="I344" t="s">
        <v>766</v>
      </c>
      <c r="J344" t="s">
        <v>767</v>
      </c>
      <c r="K344" t="s">
        <v>768</v>
      </c>
      <c r="L344">
        <v>1368</v>
      </c>
      <c r="N344">
        <v>1011</v>
      </c>
      <c r="O344" t="s">
        <v>765</v>
      </c>
      <c r="P344" t="s">
        <v>765</v>
      </c>
      <c r="Q344">
        <v>1</v>
      </c>
      <c r="W344">
        <v>0</v>
      </c>
      <c r="X344">
        <v>874612079</v>
      </c>
      <c r="Y344">
        <f>(AT344*1.2)</f>
        <v>1.2E-2</v>
      </c>
      <c r="AA344">
        <v>0</v>
      </c>
      <c r="AB344">
        <v>1485.19</v>
      </c>
      <c r="AC344">
        <v>744.56</v>
      </c>
      <c r="AD344">
        <v>0</v>
      </c>
      <c r="AE344">
        <v>0</v>
      </c>
      <c r="AF344">
        <v>83.1</v>
      </c>
      <c r="AG344">
        <v>12.62</v>
      </c>
      <c r="AH344">
        <v>0</v>
      </c>
      <c r="AI344">
        <v>1</v>
      </c>
      <c r="AJ344">
        <v>17.07</v>
      </c>
      <c r="AK344">
        <v>56.35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0.01</v>
      </c>
      <c r="AU344" t="s">
        <v>83</v>
      </c>
      <c r="AV344">
        <v>0</v>
      </c>
      <c r="AW344">
        <v>2</v>
      </c>
      <c r="AX344">
        <v>55945174</v>
      </c>
      <c r="AY344">
        <v>1</v>
      </c>
      <c r="AZ344">
        <v>0</v>
      </c>
      <c r="BA344">
        <v>468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ROUND(Y344*Source!I178*DO344,9)</f>
        <v>0.60575999999999997</v>
      </c>
      <c r="CX344">
        <f>ROUND(Y344*Source!I178,9)</f>
        <v>4.8000000000000001E-2</v>
      </c>
      <c r="CY344">
        <f>AB344</f>
        <v>1485.19</v>
      </c>
      <c r="CZ344">
        <f>AF344</f>
        <v>83.1</v>
      </c>
      <c r="DA344">
        <f>AJ344</f>
        <v>17.07</v>
      </c>
      <c r="DB344">
        <f>ROUND((ROUND(AT344*CZ344,2)*1.2),6)</f>
        <v>0.996</v>
      </c>
      <c r="DC344">
        <f>ROUND((ROUND(AT344*AG344,2)*1.2),6)</f>
        <v>0.156</v>
      </c>
      <c r="DD344" t="s">
        <v>3</v>
      </c>
      <c r="DE344" t="s">
        <v>3</v>
      </c>
      <c r="DF344">
        <f t="shared" si="156"/>
        <v>0</v>
      </c>
      <c r="DG344">
        <f>ROUND(ROUND(AF344*AJ344,2)*CX344,2)</f>
        <v>68.09</v>
      </c>
      <c r="DH344">
        <f>ROUND(ROUND(AG344*AK344,2)*CX344,2)</f>
        <v>34.130000000000003</v>
      </c>
      <c r="DI344">
        <f t="shared" si="155"/>
        <v>0</v>
      </c>
      <c r="DJ344">
        <f>DG344</f>
        <v>68.09</v>
      </c>
      <c r="DK344">
        <v>0</v>
      </c>
      <c r="DL344" t="s">
        <v>769</v>
      </c>
      <c r="DM344">
        <v>0</v>
      </c>
      <c r="DN344" t="s">
        <v>761</v>
      </c>
      <c r="DO344">
        <v>12.62</v>
      </c>
    </row>
    <row r="345" spans="1:119" x14ac:dyDescent="0.25">
      <c r="A345">
        <f>ROW(Source!A178)</f>
        <v>178</v>
      </c>
      <c r="B345">
        <v>55944370</v>
      </c>
      <c r="C345">
        <v>55945154</v>
      </c>
      <c r="D345">
        <v>55490324</v>
      </c>
      <c r="E345">
        <v>1</v>
      </c>
      <c r="F345">
        <v>1</v>
      </c>
      <c r="G345">
        <v>1081</v>
      </c>
      <c r="H345">
        <v>2</v>
      </c>
      <c r="I345" t="s">
        <v>788</v>
      </c>
      <c r="J345" t="s">
        <v>789</v>
      </c>
      <c r="K345" t="s">
        <v>790</v>
      </c>
      <c r="L345">
        <v>1368</v>
      </c>
      <c r="N345">
        <v>1011</v>
      </c>
      <c r="O345" t="s">
        <v>765</v>
      </c>
      <c r="P345" t="s">
        <v>765</v>
      </c>
      <c r="Q345">
        <v>1</v>
      </c>
      <c r="W345">
        <v>0</v>
      </c>
      <c r="X345">
        <v>1906446486</v>
      </c>
      <c r="Y345">
        <f>(AT345*1.2)</f>
        <v>3.5999999999999997E-2</v>
      </c>
      <c r="AA345">
        <v>0</v>
      </c>
      <c r="AB345">
        <v>3.37</v>
      </c>
      <c r="AC345">
        <v>0</v>
      </c>
      <c r="AD345">
        <v>0</v>
      </c>
      <c r="AE345">
        <v>0</v>
      </c>
      <c r="AF345">
        <v>0.35</v>
      </c>
      <c r="AG345">
        <v>0</v>
      </c>
      <c r="AH345">
        <v>0</v>
      </c>
      <c r="AI345">
        <v>1</v>
      </c>
      <c r="AJ345">
        <v>9.1999999999999993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0.03</v>
      </c>
      <c r="AU345" t="s">
        <v>83</v>
      </c>
      <c r="AV345">
        <v>0</v>
      </c>
      <c r="AW345">
        <v>2</v>
      </c>
      <c r="AX345">
        <v>55945175</v>
      </c>
      <c r="AY345">
        <v>1</v>
      </c>
      <c r="AZ345">
        <v>0</v>
      </c>
      <c r="BA345">
        <v>469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ROUND(Y345*Source!I178*DO345,9)</f>
        <v>0</v>
      </c>
      <c r="CX345">
        <f>ROUND(Y345*Source!I178,9)</f>
        <v>0.14399999999999999</v>
      </c>
      <c r="CY345">
        <f>AB345</f>
        <v>3.37</v>
      </c>
      <c r="CZ345">
        <f>AF345</f>
        <v>0.35</v>
      </c>
      <c r="DA345">
        <f>AJ345</f>
        <v>9.1999999999999993</v>
      </c>
      <c r="DB345">
        <f>ROUND((ROUND(AT345*CZ345,2)*1.2),6)</f>
        <v>1.2E-2</v>
      </c>
      <c r="DC345">
        <f>ROUND((ROUND(AT345*AG345,2)*1.2),6)</f>
        <v>0</v>
      </c>
      <c r="DD345" t="s">
        <v>3</v>
      </c>
      <c r="DE345" t="s">
        <v>3</v>
      </c>
      <c r="DF345">
        <f t="shared" si="156"/>
        <v>0</v>
      </c>
      <c r="DG345">
        <f>ROUND(ROUND(AF345*AJ345,2)*CX345,2)</f>
        <v>0.46</v>
      </c>
      <c r="DH345">
        <f t="shared" ref="DH345:DH378" si="164">ROUND(ROUND(AG345,2)*CX345,2)</f>
        <v>0</v>
      </c>
      <c r="DI345">
        <f t="shared" si="155"/>
        <v>0</v>
      </c>
      <c r="DJ345">
        <f>DG345</f>
        <v>0.46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ROW(Source!A178)</f>
        <v>178</v>
      </c>
      <c r="B346">
        <v>55944370</v>
      </c>
      <c r="C346">
        <v>55945154</v>
      </c>
      <c r="D346">
        <v>55460220</v>
      </c>
      <c r="E346">
        <v>1</v>
      </c>
      <c r="F346">
        <v>1</v>
      </c>
      <c r="G346">
        <v>1081</v>
      </c>
      <c r="H346">
        <v>3</v>
      </c>
      <c r="I346" t="s">
        <v>791</v>
      </c>
      <c r="J346" t="s">
        <v>792</v>
      </c>
      <c r="K346" t="s">
        <v>793</v>
      </c>
      <c r="L346">
        <v>1346</v>
      </c>
      <c r="N346">
        <v>1009</v>
      </c>
      <c r="O346" t="s">
        <v>794</v>
      </c>
      <c r="P346" t="s">
        <v>794</v>
      </c>
      <c r="Q346">
        <v>1</v>
      </c>
      <c r="W346">
        <v>0</v>
      </c>
      <c r="X346">
        <v>-1801558800</v>
      </c>
      <c r="Y346">
        <f t="shared" ref="Y346:Y353" si="165">(AT346*1)</f>
        <v>2E-3</v>
      </c>
      <c r="AA346">
        <v>338.71</v>
      </c>
      <c r="AB346">
        <v>0</v>
      </c>
      <c r="AC346">
        <v>0</v>
      </c>
      <c r="AD346">
        <v>0</v>
      </c>
      <c r="AE346">
        <v>13.95</v>
      </c>
      <c r="AF346">
        <v>0</v>
      </c>
      <c r="AG346">
        <v>0</v>
      </c>
      <c r="AH346">
        <v>0</v>
      </c>
      <c r="AI346">
        <v>24.28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2E-3</v>
      </c>
      <c r="AU346" t="s">
        <v>82</v>
      </c>
      <c r="AV346">
        <v>0</v>
      </c>
      <c r="AW346">
        <v>2</v>
      </c>
      <c r="AX346">
        <v>55945176</v>
      </c>
      <c r="AY346">
        <v>1</v>
      </c>
      <c r="AZ346">
        <v>0</v>
      </c>
      <c r="BA346">
        <v>470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ROUND(Y346*Source!I178,9)</f>
        <v>8.0000000000000002E-3</v>
      </c>
      <c r="CY346">
        <f t="shared" ref="CY346:CY358" si="166">AA346</f>
        <v>338.71</v>
      </c>
      <c r="CZ346">
        <f t="shared" ref="CZ346:CZ358" si="167">AE346</f>
        <v>13.95</v>
      </c>
      <c r="DA346">
        <f t="shared" ref="DA346:DA358" si="168">AI346</f>
        <v>24.28</v>
      </c>
      <c r="DB346">
        <f t="shared" ref="DB346:DB353" si="169">ROUND((ROUND(AT346*CZ346,2)*1),6)</f>
        <v>0.03</v>
      </c>
      <c r="DC346">
        <f t="shared" ref="DC346:DC353" si="170">ROUND((ROUND(AT346*AG346,2)*1),6)</f>
        <v>0</v>
      </c>
      <c r="DD346" t="s">
        <v>3</v>
      </c>
      <c r="DE346" t="s">
        <v>3</v>
      </c>
      <c r="DF346">
        <f t="shared" ref="DF346:DF358" si="171">ROUND(ROUND(AE346*AI346,2)*CX346,2)</f>
        <v>2.71</v>
      </c>
      <c r="DG346">
        <f t="shared" ref="DG346:DG378" si="172">ROUND(ROUND(AF346,2)*CX346,2)</f>
        <v>0</v>
      </c>
      <c r="DH346">
        <f t="shared" si="164"/>
        <v>0</v>
      </c>
      <c r="DI346">
        <f t="shared" si="155"/>
        <v>0</v>
      </c>
      <c r="DJ346">
        <f t="shared" ref="DJ346:DJ358" si="173">DF346</f>
        <v>2.71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ROW(Source!A178)</f>
        <v>178</v>
      </c>
      <c r="B347">
        <v>55944370</v>
      </c>
      <c r="C347">
        <v>55945154</v>
      </c>
      <c r="D347">
        <v>55460310</v>
      </c>
      <c r="E347">
        <v>1</v>
      </c>
      <c r="F347">
        <v>1</v>
      </c>
      <c r="G347">
        <v>1081</v>
      </c>
      <c r="H347">
        <v>3</v>
      </c>
      <c r="I347" t="s">
        <v>795</v>
      </c>
      <c r="J347" t="s">
        <v>796</v>
      </c>
      <c r="K347" t="s">
        <v>797</v>
      </c>
      <c r="L347">
        <v>1346</v>
      </c>
      <c r="N347">
        <v>1009</v>
      </c>
      <c r="O347" t="s">
        <v>794</v>
      </c>
      <c r="P347" t="s">
        <v>794</v>
      </c>
      <c r="Q347">
        <v>1</v>
      </c>
      <c r="W347">
        <v>0</v>
      </c>
      <c r="X347">
        <v>-1097873860</v>
      </c>
      <c r="Y347">
        <f t="shared" si="165"/>
        <v>3.9E-2</v>
      </c>
      <c r="AA347">
        <v>101.03</v>
      </c>
      <c r="AB347">
        <v>0</v>
      </c>
      <c r="AC347">
        <v>0</v>
      </c>
      <c r="AD347">
        <v>0</v>
      </c>
      <c r="AE347">
        <v>29.89</v>
      </c>
      <c r="AF347">
        <v>0</v>
      </c>
      <c r="AG347">
        <v>0</v>
      </c>
      <c r="AH347">
        <v>0</v>
      </c>
      <c r="AI347">
        <v>3.38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3.9E-2</v>
      </c>
      <c r="AU347" t="s">
        <v>82</v>
      </c>
      <c r="AV347">
        <v>0</v>
      </c>
      <c r="AW347">
        <v>2</v>
      </c>
      <c r="AX347">
        <v>55945177</v>
      </c>
      <c r="AY347">
        <v>1</v>
      </c>
      <c r="AZ347">
        <v>0</v>
      </c>
      <c r="BA347">
        <v>471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ROUND(Y347*Source!I178,9)</f>
        <v>0.156</v>
      </c>
      <c r="CY347">
        <f t="shared" si="166"/>
        <v>101.03</v>
      </c>
      <c r="CZ347">
        <f t="shared" si="167"/>
        <v>29.89</v>
      </c>
      <c r="DA347">
        <f t="shared" si="168"/>
        <v>3.38</v>
      </c>
      <c r="DB347">
        <f t="shared" si="169"/>
        <v>1.17</v>
      </c>
      <c r="DC347">
        <f t="shared" si="170"/>
        <v>0</v>
      </c>
      <c r="DD347" t="s">
        <v>3</v>
      </c>
      <c r="DE347" t="s">
        <v>3</v>
      </c>
      <c r="DF347">
        <f t="shared" si="171"/>
        <v>15.76</v>
      </c>
      <c r="DG347">
        <f t="shared" si="172"/>
        <v>0</v>
      </c>
      <c r="DH347">
        <f t="shared" si="164"/>
        <v>0</v>
      </c>
      <c r="DI347">
        <f t="shared" si="155"/>
        <v>0</v>
      </c>
      <c r="DJ347">
        <f t="shared" si="173"/>
        <v>15.76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ROW(Source!A178)</f>
        <v>178</v>
      </c>
      <c r="B348">
        <v>55944370</v>
      </c>
      <c r="C348">
        <v>55945154</v>
      </c>
      <c r="D348">
        <v>55460380</v>
      </c>
      <c r="E348">
        <v>1</v>
      </c>
      <c r="F348">
        <v>1</v>
      </c>
      <c r="G348">
        <v>1081</v>
      </c>
      <c r="H348">
        <v>3</v>
      </c>
      <c r="I348" t="s">
        <v>798</v>
      </c>
      <c r="J348" t="s">
        <v>799</v>
      </c>
      <c r="K348" t="s">
        <v>800</v>
      </c>
      <c r="L348">
        <v>1348</v>
      </c>
      <c r="N348">
        <v>1009</v>
      </c>
      <c r="O348" t="s">
        <v>211</v>
      </c>
      <c r="P348" t="s">
        <v>211</v>
      </c>
      <c r="Q348">
        <v>1000</v>
      </c>
      <c r="W348">
        <v>0</v>
      </c>
      <c r="X348">
        <v>277309194</v>
      </c>
      <c r="Y348">
        <f t="shared" si="165"/>
        <v>8.0000000000000007E-5</v>
      </c>
      <c r="AA348">
        <v>141233.74</v>
      </c>
      <c r="AB348">
        <v>0</v>
      </c>
      <c r="AC348">
        <v>0</v>
      </c>
      <c r="AD348">
        <v>0</v>
      </c>
      <c r="AE348">
        <v>8590.86</v>
      </c>
      <c r="AF348">
        <v>0</v>
      </c>
      <c r="AG348">
        <v>0</v>
      </c>
      <c r="AH348">
        <v>0</v>
      </c>
      <c r="AI348">
        <v>16.440000000000001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8.0000000000000007E-5</v>
      </c>
      <c r="AU348" t="s">
        <v>82</v>
      </c>
      <c r="AV348">
        <v>0</v>
      </c>
      <c r="AW348">
        <v>2</v>
      </c>
      <c r="AX348">
        <v>55945178</v>
      </c>
      <c r="AY348">
        <v>1</v>
      </c>
      <c r="AZ348">
        <v>0</v>
      </c>
      <c r="BA348">
        <v>472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ROUND(Y348*Source!I178,9)</f>
        <v>3.2000000000000003E-4</v>
      </c>
      <c r="CY348">
        <f t="shared" si="166"/>
        <v>141233.74</v>
      </c>
      <c r="CZ348">
        <f t="shared" si="167"/>
        <v>8590.86</v>
      </c>
      <c r="DA348">
        <f t="shared" si="168"/>
        <v>16.440000000000001</v>
      </c>
      <c r="DB348">
        <f t="shared" si="169"/>
        <v>0.69</v>
      </c>
      <c r="DC348">
        <f t="shared" si="170"/>
        <v>0</v>
      </c>
      <c r="DD348" t="s">
        <v>3</v>
      </c>
      <c r="DE348" t="s">
        <v>3</v>
      </c>
      <c r="DF348">
        <f t="shared" si="171"/>
        <v>45.19</v>
      </c>
      <c r="DG348">
        <f t="shared" si="172"/>
        <v>0</v>
      </c>
      <c r="DH348">
        <f t="shared" si="164"/>
        <v>0</v>
      </c>
      <c r="DI348">
        <f t="shared" si="155"/>
        <v>0</v>
      </c>
      <c r="DJ348">
        <f t="shared" si="173"/>
        <v>45.19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ROW(Source!A178)</f>
        <v>178</v>
      </c>
      <c r="B349">
        <v>55944370</v>
      </c>
      <c r="C349">
        <v>55945154</v>
      </c>
      <c r="D349">
        <v>55460424</v>
      </c>
      <c r="E349">
        <v>1</v>
      </c>
      <c r="F349">
        <v>1</v>
      </c>
      <c r="G349">
        <v>1081</v>
      </c>
      <c r="H349">
        <v>3</v>
      </c>
      <c r="I349" t="s">
        <v>801</v>
      </c>
      <c r="J349" t="s">
        <v>802</v>
      </c>
      <c r="K349" t="s">
        <v>803</v>
      </c>
      <c r="L349">
        <v>1346</v>
      </c>
      <c r="N349">
        <v>1009</v>
      </c>
      <c r="O349" t="s">
        <v>794</v>
      </c>
      <c r="P349" t="s">
        <v>794</v>
      </c>
      <c r="Q349">
        <v>1</v>
      </c>
      <c r="W349">
        <v>0</v>
      </c>
      <c r="X349">
        <v>1309298634</v>
      </c>
      <c r="Y349">
        <f t="shared" si="165"/>
        <v>2.4E-2</v>
      </c>
      <c r="AA349">
        <v>286.31</v>
      </c>
      <c r="AB349">
        <v>0</v>
      </c>
      <c r="AC349">
        <v>0</v>
      </c>
      <c r="AD349">
        <v>0</v>
      </c>
      <c r="AE349">
        <v>159.06</v>
      </c>
      <c r="AF349">
        <v>0</v>
      </c>
      <c r="AG349">
        <v>0</v>
      </c>
      <c r="AH349">
        <v>0</v>
      </c>
      <c r="AI349">
        <v>1.8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2.4E-2</v>
      </c>
      <c r="AU349" t="s">
        <v>82</v>
      </c>
      <c r="AV349">
        <v>0</v>
      </c>
      <c r="AW349">
        <v>2</v>
      </c>
      <c r="AX349">
        <v>55945179</v>
      </c>
      <c r="AY349">
        <v>1</v>
      </c>
      <c r="AZ349">
        <v>0</v>
      </c>
      <c r="BA349">
        <v>473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ROUND(Y349*Source!I178,9)</f>
        <v>9.6000000000000002E-2</v>
      </c>
      <c r="CY349">
        <f t="shared" si="166"/>
        <v>286.31</v>
      </c>
      <c r="CZ349">
        <f t="shared" si="167"/>
        <v>159.06</v>
      </c>
      <c r="DA349">
        <f t="shared" si="168"/>
        <v>1.8</v>
      </c>
      <c r="DB349">
        <f t="shared" si="169"/>
        <v>3.82</v>
      </c>
      <c r="DC349">
        <f t="shared" si="170"/>
        <v>0</v>
      </c>
      <c r="DD349" t="s">
        <v>3</v>
      </c>
      <c r="DE349" t="s">
        <v>3</v>
      </c>
      <c r="DF349">
        <f t="shared" si="171"/>
        <v>27.49</v>
      </c>
      <c r="DG349">
        <f t="shared" si="172"/>
        <v>0</v>
      </c>
      <c r="DH349">
        <f t="shared" si="164"/>
        <v>0</v>
      </c>
      <c r="DI349">
        <f t="shared" si="155"/>
        <v>0</v>
      </c>
      <c r="DJ349">
        <f t="shared" si="173"/>
        <v>27.49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ROW(Source!A178)</f>
        <v>178</v>
      </c>
      <c r="B350">
        <v>55944370</v>
      </c>
      <c r="C350">
        <v>55945154</v>
      </c>
      <c r="D350">
        <v>55459339</v>
      </c>
      <c r="E350">
        <v>1</v>
      </c>
      <c r="F350">
        <v>1</v>
      </c>
      <c r="G350">
        <v>1081</v>
      </c>
      <c r="H350">
        <v>3</v>
      </c>
      <c r="I350" t="s">
        <v>804</v>
      </c>
      <c r="J350" t="s">
        <v>805</v>
      </c>
      <c r="K350" t="s">
        <v>806</v>
      </c>
      <c r="L350">
        <v>1354</v>
      </c>
      <c r="N350">
        <v>1010</v>
      </c>
      <c r="O350" t="s">
        <v>320</v>
      </c>
      <c r="P350" t="s">
        <v>320</v>
      </c>
      <c r="Q350">
        <v>1</v>
      </c>
      <c r="W350">
        <v>0</v>
      </c>
      <c r="X350">
        <v>1424298623</v>
      </c>
      <c r="Y350">
        <f t="shared" si="165"/>
        <v>1.3</v>
      </c>
      <c r="AA350">
        <v>7.57</v>
      </c>
      <c r="AB350">
        <v>0</v>
      </c>
      <c r="AC350">
        <v>0</v>
      </c>
      <c r="AD350">
        <v>0</v>
      </c>
      <c r="AE350">
        <v>3.86</v>
      </c>
      <c r="AF350">
        <v>0</v>
      </c>
      <c r="AG350">
        <v>0</v>
      </c>
      <c r="AH350">
        <v>0</v>
      </c>
      <c r="AI350">
        <v>1.96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1.3</v>
      </c>
      <c r="AU350" t="s">
        <v>82</v>
      </c>
      <c r="AV350">
        <v>0</v>
      </c>
      <c r="AW350">
        <v>2</v>
      </c>
      <c r="AX350">
        <v>55945180</v>
      </c>
      <c r="AY350">
        <v>1</v>
      </c>
      <c r="AZ350">
        <v>0</v>
      </c>
      <c r="BA350">
        <v>474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ROUND(Y350*Source!I178,9)</f>
        <v>5.2</v>
      </c>
      <c r="CY350">
        <f t="shared" si="166"/>
        <v>7.57</v>
      </c>
      <c r="CZ350">
        <f t="shared" si="167"/>
        <v>3.86</v>
      </c>
      <c r="DA350">
        <f t="shared" si="168"/>
        <v>1.96</v>
      </c>
      <c r="DB350">
        <f t="shared" si="169"/>
        <v>5.0199999999999996</v>
      </c>
      <c r="DC350">
        <f t="shared" si="170"/>
        <v>0</v>
      </c>
      <c r="DD350" t="s">
        <v>3</v>
      </c>
      <c r="DE350" t="s">
        <v>3</v>
      </c>
      <c r="DF350">
        <f t="shared" si="171"/>
        <v>39.36</v>
      </c>
      <c r="DG350">
        <f t="shared" si="172"/>
        <v>0</v>
      </c>
      <c r="DH350">
        <f t="shared" si="164"/>
        <v>0</v>
      </c>
      <c r="DI350">
        <f t="shared" si="155"/>
        <v>0</v>
      </c>
      <c r="DJ350">
        <f t="shared" si="173"/>
        <v>39.36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ROW(Source!A178)</f>
        <v>178</v>
      </c>
      <c r="B351">
        <v>55944370</v>
      </c>
      <c r="C351">
        <v>55945154</v>
      </c>
      <c r="D351">
        <v>55459340</v>
      </c>
      <c r="E351">
        <v>1</v>
      </c>
      <c r="F351">
        <v>1</v>
      </c>
      <c r="G351">
        <v>1081</v>
      </c>
      <c r="H351">
        <v>3</v>
      </c>
      <c r="I351" t="s">
        <v>807</v>
      </c>
      <c r="J351" t="s">
        <v>808</v>
      </c>
      <c r="K351" t="s">
        <v>809</v>
      </c>
      <c r="L351">
        <v>1354</v>
      </c>
      <c r="N351">
        <v>1010</v>
      </c>
      <c r="O351" t="s">
        <v>320</v>
      </c>
      <c r="P351" t="s">
        <v>320</v>
      </c>
      <c r="Q351">
        <v>1</v>
      </c>
      <c r="W351">
        <v>0</v>
      </c>
      <c r="X351">
        <v>-1352077490</v>
      </c>
      <c r="Y351">
        <f t="shared" si="165"/>
        <v>1.4</v>
      </c>
      <c r="AA351">
        <v>0.83</v>
      </c>
      <c r="AB351">
        <v>0</v>
      </c>
      <c r="AC351">
        <v>0</v>
      </c>
      <c r="AD351">
        <v>0</v>
      </c>
      <c r="AE351">
        <v>0.89</v>
      </c>
      <c r="AF351">
        <v>0</v>
      </c>
      <c r="AG351">
        <v>0</v>
      </c>
      <c r="AH351">
        <v>0</v>
      </c>
      <c r="AI351">
        <v>0.93</v>
      </c>
      <c r="AJ351">
        <v>1</v>
      </c>
      <c r="AK351">
        <v>1</v>
      </c>
      <c r="AL351">
        <v>1</v>
      </c>
      <c r="AM351">
        <v>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1.4</v>
      </c>
      <c r="AU351" t="s">
        <v>82</v>
      </c>
      <c r="AV351">
        <v>0</v>
      </c>
      <c r="AW351">
        <v>2</v>
      </c>
      <c r="AX351">
        <v>55945181</v>
      </c>
      <c r="AY351">
        <v>1</v>
      </c>
      <c r="AZ351">
        <v>0</v>
      </c>
      <c r="BA351">
        <v>475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ROUND(Y351*Source!I178,9)</f>
        <v>5.6</v>
      </c>
      <c r="CY351">
        <f t="shared" si="166"/>
        <v>0.83</v>
      </c>
      <c r="CZ351">
        <f t="shared" si="167"/>
        <v>0.89</v>
      </c>
      <c r="DA351">
        <f t="shared" si="168"/>
        <v>0.93</v>
      </c>
      <c r="DB351">
        <f t="shared" si="169"/>
        <v>1.25</v>
      </c>
      <c r="DC351">
        <f t="shared" si="170"/>
        <v>0</v>
      </c>
      <c r="DD351" t="s">
        <v>3</v>
      </c>
      <c r="DE351" t="s">
        <v>3</v>
      </c>
      <c r="DF351">
        <f t="shared" si="171"/>
        <v>4.6500000000000004</v>
      </c>
      <c r="DG351">
        <f t="shared" si="172"/>
        <v>0</v>
      </c>
      <c r="DH351">
        <f t="shared" si="164"/>
        <v>0</v>
      </c>
      <c r="DI351">
        <f t="shared" si="155"/>
        <v>0</v>
      </c>
      <c r="DJ351">
        <f t="shared" si="173"/>
        <v>4.6500000000000004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ROW(Source!A178)</f>
        <v>178</v>
      </c>
      <c r="B352">
        <v>55944370</v>
      </c>
      <c r="C352">
        <v>55945154</v>
      </c>
      <c r="D352">
        <v>55461230</v>
      </c>
      <c r="E352">
        <v>1</v>
      </c>
      <c r="F352">
        <v>1</v>
      </c>
      <c r="G352">
        <v>1081</v>
      </c>
      <c r="H352">
        <v>3</v>
      </c>
      <c r="I352" t="s">
        <v>810</v>
      </c>
      <c r="J352" t="s">
        <v>811</v>
      </c>
      <c r="K352" t="s">
        <v>812</v>
      </c>
      <c r="L352">
        <v>1346</v>
      </c>
      <c r="N352">
        <v>1009</v>
      </c>
      <c r="O352" t="s">
        <v>794</v>
      </c>
      <c r="P352" t="s">
        <v>794</v>
      </c>
      <c r="Q352">
        <v>1</v>
      </c>
      <c r="W352">
        <v>0</v>
      </c>
      <c r="X352">
        <v>1561715650</v>
      </c>
      <c r="Y352">
        <f t="shared" si="165"/>
        <v>1.2E-2</v>
      </c>
      <c r="AA352">
        <v>200.81</v>
      </c>
      <c r="AB352">
        <v>0</v>
      </c>
      <c r="AC352">
        <v>0</v>
      </c>
      <c r="AD352">
        <v>0</v>
      </c>
      <c r="AE352">
        <v>15.11</v>
      </c>
      <c r="AF352">
        <v>0</v>
      </c>
      <c r="AG352">
        <v>0</v>
      </c>
      <c r="AH352">
        <v>0</v>
      </c>
      <c r="AI352">
        <v>13.29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1.2E-2</v>
      </c>
      <c r="AU352" t="s">
        <v>82</v>
      </c>
      <c r="AV352">
        <v>0</v>
      </c>
      <c r="AW352">
        <v>2</v>
      </c>
      <c r="AX352">
        <v>55945182</v>
      </c>
      <c r="AY352">
        <v>1</v>
      </c>
      <c r="AZ352">
        <v>0</v>
      </c>
      <c r="BA352">
        <v>476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ROUND(Y352*Source!I178,9)</f>
        <v>4.8000000000000001E-2</v>
      </c>
      <c r="CY352">
        <f t="shared" si="166"/>
        <v>200.81</v>
      </c>
      <c r="CZ352">
        <f t="shared" si="167"/>
        <v>15.11</v>
      </c>
      <c r="DA352">
        <f t="shared" si="168"/>
        <v>13.29</v>
      </c>
      <c r="DB352">
        <f t="shared" si="169"/>
        <v>0.18</v>
      </c>
      <c r="DC352">
        <f t="shared" si="170"/>
        <v>0</v>
      </c>
      <c r="DD352" t="s">
        <v>3</v>
      </c>
      <c r="DE352" t="s">
        <v>3</v>
      </c>
      <c r="DF352">
        <f t="shared" si="171"/>
        <v>9.64</v>
      </c>
      <c r="DG352">
        <f t="shared" si="172"/>
        <v>0</v>
      </c>
      <c r="DH352">
        <f t="shared" si="164"/>
        <v>0</v>
      </c>
      <c r="DI352">
        <f t="shared" si="155"/>
        <v>0</v>
      </c>
      <c r="DJ352">
        <f t="shared" si="173"/>
        <v>9.64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ROW(Source!A178)</f>
        <v>178</v>
      </c>
      <c r="B353">
        <v>55944370</v>
      </c>
      <c r="C353">
        <v>55945154</v>
      </c>
      <c r="D353">
        <v>55461670</v>
      </c>
      <c r="E353">
        <v>1</v>
      </c>
      <c r="F353">
        <v>1</v>
      </c>
      <c r="G353">
        <v>1081</v>
      </c>
      <c r="H353">
        <v>3</v>
      </c>
      <c r="I353" t="s">
        <v>813</v>
      </c>
      <c r="J353" t="s">
        <v>814</v>
      </c>
      <c r="K353" t="s">
        <v>815</v>
      </c>
      <c r="L353">
        <v>1346</v>
      </c>
      <c r="N353">
        <v>1009</v>
      </c>
      <c r="O353" t="s">
        <v>794</v>
      </c>
      <c r="P353" t="s">
        <v>794</v>
      </c>
      <c r="Q353">
        <v>1</v>
      </c>
      <c r="W353">
        <v>0</v>
      </c>
      <c r="X353">
        <v>1134135272</v>
      </c>
      <c r="Y353">
        <f t="shared" si="165"/>
        <v>1.2E-2</v>
      </c>
      <c r="AA353">
        <v>246.69</v>
      </c>
      <c r="AB353">
        <v>0</v>
      </c>
      <c r="AC353">
        <v>0</v>
      </c>
      <c r="AD353">
        <v>0</v>
      </c>
      <c r="AE353">
        <v>23.12</v>
      </c>
      <c r="AF353">
        <v>0</v>
      </c>
      <c r="AG353">
        <v>0</v>
      </c>
      <c r="AH353">
        <v>0</v>
      </c>
      <c r="AI353">
        <v>10.67</v>
      </c>
      <c r="AJ353">
        <v>1</v>
      </c>
      <c r="AK353">
        <v>1</v>
      </c>
      <c r="AL353">
        <v>1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1.2E-2</v>
      </c>
      <c r="AU353" t="s">
        <v>82</v>
      </c>
      <c r="AV353">
        <v>0</v>
      </c>
      <c r="AW353">
        <v>2</v>
      </c>
      <c r="AX353">
        <v>55945183</v>
      </c>
      <c r="AY353">
        <v>1</v>
      </c>
      <c r="AZ353">
        <v>0</v>
      </c>
      <c r="BA353">
        <v>477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ROUND(Y353*Source!I178,9)</f>
        <v>4.8000000000000001E-2</v>
      </c>
      <c r="CY353">
        <f t="shared" si="166"/>
        <v>246.69</v>
      </c>
      <c r="CZ353">
        <f t="shared" si="167"/>
        <v>23.12</v>
      </c>
      <c r="DA353">
        <f t="shared" si="168"/>
        <v>10.67</v>
      </c>
      <c r="DB353">
        <f t="shared" si="169"/>
        <v>0.28000000000000003</v>
      </c>
      <c r="DC353">
        <f t="shared" si="170"/>
        <v>0</v>
      </c>
      <c r="DD353" t="s">
        <v>3</v>
      </c>
      <c r="DE353" t="s">
        <v>3</v>
      </c>
      <c r="DF353">
        <f t="shared" si="171"/>
        <v>11.84</v>
      </c>
      <c r="DG353">
        <f t="shared" si="172"/>
        <v>0</v>
      </c>
      <c r="DH353">
        <f t="shared" si="164"/>
        <v>0</v>
      </c>
      <c r="DI353">
        <f t="shared" si="155"/>
        <v>0</v>
      </c>
      <c r="DJ353">
        <f t="shared" si="173"/>
        <v>11.84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ROW(Source!A178)</f>
        <v>178</v>
      </c>
      <c r="B354">
        <v>55944370</v>
      </c>
      <c r="C354">
        <v>55945154</v>
      </c>
      <c r="D354">
        <v>55459191</v>
      </c>
      <c r="E354">
        <v>1</v>
      </c>
      <c r="F354">
        <v>1</v>
      </c>
      <c r="G354">
        <v>1081</v>
      </c>
      <c r="H354">
        <v>3</v>
      </c>
      <c r="I354" t="s">
        <v>209</v>
      </c>
      <c r="J354" t="s">
        <v>212</v>
      </c>
      <c r="K354" t="s">
        <v>210</v>
      </c>
      <c r="L354">
        <v>1348</v>
      </c>
      <c r="N354">
        <v>1009</v>
      </c>
      <c r="O354" t="s">
        <v>211</v>
      </c>
      <c r="P354" t="s">
        <v>211</v>
      </c>
      <c r="Q354">
        <v>1000</v>
      </c>
      <c r="W354">
        <v>0</v>
      </c>
      <c r="X354">
        <v>1706974629</v>
      </c>
      <c r="Y354">
        <f>AT354</f>
        <v>3.7300000000000001E-4</v>
      </c>
      <c r="AA354">
        <v>133571.17000000001</v>
      </c>
      <c r="AB354">
        <v>0</v>
      </c>
      <c r="AC354">
        <v>0</v>
      </c>
      <c r="AD354">
        <v>0</v>
      </c>
      <c r="AE354">
        <v>22524.65</v>
      </c>
      <c r="AF354">
        <v>0</v>
      </c>
      <c r="AG354">
        <v>0</v>
      </c>
      <c r="AH354">
        <v>0</v>
      </c>
      <c r="AI354">
        <v>5.93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3.7300000000000001E-4</v>
      </c>
      <c r="AU354" t="s">
        <v>3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ROUND(Y354*Source!I178,9)</f>
        <v>1.4920000000000001E-3</v>
      </c>
      <c r="CY354">
        <f t="shared" si="166"/>
        <v>133571.17000000001</v>
      </c>
      <c r="CZ354">
        <f t="shared" si="167"/>
        <v>22524.65</v>
      </c>
      <c r="DA354">
        <f t="shared" si="168"/>
        <v>5.93</v>
      </c>
      <c r="DB354">
        <f>ROUND(ROUND(AT354*CZ354,2),6)</f>
        <v>8.4</v>
      </c>
      <c r="DC354">
        <f>ROUND(ROUND(AT354*AG354,2),6)</f>
        <v>0</v>
      </c>
      <c r="DD354" t="s">
        <v>3</v>
      </c>
      <c r="DE354" t="s">
        <v>3</v>
      </c>
      <c r="DF354">
        <f t="shared" si="171"/>
        <v>199.29</v>
      </c>
      <c r="DG354">
        <f t="shared" si="172"/>
        <v>0</v>
      </c>
      <c r="DH354">
        <f t="shared" si="164"/>
        <v>0</v>
      </c>
      <c r="DI354">
        <f t="shared" si="155"/>
        <v>0</v>
      </c>
      <c r="DJ354">
        <f t="shared" si="173"/>
        <v>199.29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ROW(Source!A178)</f>
        <v>178</v>
      </c>
      <c r="B355">
        <v>55944370</v>
      </c>
      <c r="C355">
        <v>55945154</v>
      </c>
      <c r="D355">
        <v>55466338</v>
      </c>
      <c r="E355">
        <v>1</v>
      </c>
      <c r="F355">
        <v>1</v>
      </c>
      <c r="G355">
        <v>1081</v>
      </c>
      <c r="H355">
        <v>3</v>
      </c>
      <c r="I355" t="s">
        <v>816</v>
      </c>
      <c r="J355" t="s">
        <v>817</v>
      </c>
      <c r="K355" t="s">
        <v>818</v>
      </c>
      <c r="L355">
        <v>1349</v>
      </c>
      <c r="N355">
        <v>1009</v>
      </c>
      <c r="O355" t="s">
        <v>819</v>
      </c>
      <c r="P355" t="s">
        <v>819</v>
      </c>
      <c r="Q355">
        <v>1E-3</v>
      </c>
      <c r="W355">
        <v>0</v>
      </c>
      <c r="X355">
        <v>-667754050</v>
      </c>
      <c r="Y355">
        <f>(AT355*1)</f>
        <v>1</v>
      </c>
      <c r="AA355">
        <v>0.44</v>
      </c>
      <c r="AB355">
        <v>0</v>
      </c>
      <c r="AC355">
        <v>0</v>
      </c>
      <c r="AD355">
        <v>0</v>
      </c>
      <c r="AE355">
        <v>7.0000000000000007E-2</v>
      </c>
      <c r="AF355">
        <v>0</v>
      </c>
      <c r="AG355">
        <v>0</v>
      </c>
      <c r="AH355">
        <v>0</v>
      </c>
      <c r="AI355">
        <v>6.29</v>
      </c>
      <c r="AJ355">
        <v>1</v>
      </c>
      <c r="AK355">
        <v>1</v>
      </c>
      <c r="AL355">
        <v>1</v>
      </c>
      <c r="AM355">
        <v>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1</v>
      </c>
      <c r="AU355" t="s">
        <v>82</v>
      </c>
      <c r="AV355">
        <v>0</v>
      </c>
      <c r="AW355">
        <v>2</v>
      </c>
      <c r="AX355">
        <v>55945184</v>
      </c>
      <c r="AY355">
        <v>1</v>
      </c>
      <c r="AZ355">
        <v>0</v>
      </c>
      <c r="BA355">
        <v>478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ROUND(Y355*Source!I178,9)</f>
        <v>4</v>
      </c>
      <c r="CY355">
        <f t="shared" si="166"/>
        <v>0.44</v>
      </c>
      <c r="CZ355">
        <f t="shared" si="167"/>
        <v>7.0000000000000007E-2</v>
      </c>
      <c r="DA355">
        <f t="shared" si="168"/>
        <v>6.29</v>
      </c>
      <c r="DB355">
        <f>ROUND((ROUND(AT355*CZ355,2)*1),6)</f>
        <v>7.0000000000000007E-2</v>
      </c>
      <c r="DC355">
        <f>ROUND((ROUND(AT355*AG355,2)*1),6)</f>
        <v>0</v>
      </c>
      <c r="DD355" t="s">
        <v>3</v>
      </c>
      <c r="DE355" t="s">
        <v>3</v>
      </c>
      <c r="DF355">
        <f t="shared" si="171"/>
        <v>1.76</v>
      </c>
      <c r="DG355">
        <f t="shared" si="172"/>
        <v>0</v>
      </c>
      <c r="DH355">
        <f t="shared" si="164"/>
        <v>0</v>
      </c>
      <c r="DI355">
        <f t="shared" si="155"/>
        <v>0</v>
      </c>
      <c r="DJ355">
        <f t="shared" si="173"/>
        <v>1.76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ROW(Source!A178)</f>
        <v>178</v>
      </c>
      <c r="B356">
        <v>55944370</v>
      </c>
      <c r="C356">
        <v>55945154</v>
      </c>
      <c r="D356">
        <v>55482204</v>
      </c>
      <c r="E356">
        <v>1</v>
      </c>
      <c r="F356">
        <v>1</v>
      </c>
      <c r="G356">
        <v>1081</v>
      </c>
      <c r="H356">
        <v>3</v>
      </c>
      <c r="I356" t="s">
        <v>820</v>
      </c>
      <c r="J356" t="s">
        <v>821</v>
      </c>
      <c r="K356" t="s">
        <v>822</v>
      </c>
      <c r="L356">
        <v>1356</v>
      </c>
      <c r="N356">
        <v>1010</v>
      </c>
      <c r="O356" t="s">
        <v>785</v>
      </c>
      <c r="P356" t="s">
        <v>785</v>
      </c>
      <c r="Q356">
        <v>1000</v>
      </c>
      <c r="W356">
        <v>0</v>
      </c>
      <c r="X356">
        <v>-2085281200</v>
      </c>
      <c r="Y356">
        <f>(AT356*1)</f>
        <v>3.0999999999999999E-3</v>
      </c>
      <c r="AA356">
        <v>614.39</v>
      </c>
      <c r="AB356">
        <v>0</v>
      </c>
      <c r="AC356">
        <v>0</v>
      </c>
      <c r="AD356">
        <v>0</v>
      </c>
      <c r="AE356">
        <v>56.16</v>
      </c>
      <c r="AF356">
        <v>0</v>
      </c>
      <c r="AG356">
        <v>0</v>
      </c>
      <c r="AH356">
        <v>0</v>
      </c>
      <c r="AI356">
        <v>10.94</v>
      </c>
      <c r="AJ356">
        <v>1</v>
      </c>
      <c r="AK356">
        <v>1</v>
      </c>
      <c r="AL356">
        <v>1</v>
      </c>
      <c r="AM356">
        <v>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3.0999999999999999E-3</v>
      </c>
      <c r="AU356" t="s">
        <v>82</v>
      </c>
      <c r="AV356">
        <v>0</v>
      </c>
      <c r="AW356">
        <v>2</v>
      </c>
      <c r="AX356">
        <v>55945185</v>
      </c>
      <c r="AY356">
        <v>1</v>
      </c>
      <c r="AZ356">
        <v>0</v>
      </c>
      <c r="BA356">
        <v>479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ROUND(Y356*Source!I178,9)</f>
        <v>1.24E-2</v>
      </c>
      <c r="CY356">
        <f t="shared" si="166"/>
        <v>614.39</v>
      </c>
      <c r="CZ356">
        <f t="shared" si="167"/>
        <v>56.16</v>
      </c>
      <c r="DA356">
        <f t="shared" si="168"/>
        <v>10.94</v>
      </c>
      <c r="DB356">
        <f>ROUND((ROUND(AT356*CZ356,2)*1),6)</f>
        <v>0.17</v>
      </c>
      <c r="DC356">
        <f>ROUND((ROUND(AT356*AG356,2)*1),6)</f>
        <v>0</v>
      </c>
      <c r="DD356" t="s">
        <v>3</v>
      </c>
      <c r="DE356" t="s">
        <v>3</v>
      </c>
      <c r="DF356">
        <f t="shared" si="171"/>
        <v>7.62</v>
      </c>
      <c r="DG356">
        <f t="shared" si="172"/>
        <v>0</v>
      </c>
      <c r="DH356">
        <f t="shared" si="164"/>
        <v>0</v>
      </c>
      <c r="DI356">
        <f t="shared" si="155"/>
        <v>0</v>
      </c>
      <c r="DJ356">
        <f t="shared" si="173"/>
        <v>7.62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ROW(Source!A178)</f>
        <v>178</v>
      </c>
      <c r="B357">
        <v>55944370</v>
      </c>
      <c r="C357">
        <v>55945154</v>
      </c>
      <c r="D357">
        <v>55482617</v>
      </c>
      <c r="E357">
        <v>1</v>
      </c>
      <c r="F357">
        <v>1</v>
      </c>
      <c r="G357">
        <v>1081</v>
      </c>
      <c r="H357">
        <v>3</v>
      </c>
      <c r="I357" t="s">
        <v>823</v>
      </c>
      <c r="J357" t="s">
        <v>824</v>
      </c>
      <c r="K357" t="s">
        <v>825</v>
      </c>
      <c r="L357">
        <v>1354</v>
      </c>
      <c r="N357">
        <v>1010</v>
      </c>
      <c r="O357" t="s">
        <v>320</v>
      </c>
      <c r="P357" t="s">
        <v>320</v>
      </c>
      <c r="Q357">
        <v>1</v>
      </c>
      <c r="W357">
        <v>0</v>
      </c>
      <c r="X357">
        <v>-1189947653</v>
      </c>
      <c r="Y357">
        <f>(AT357*1)</f>
        <v>1</v>
      </c>
      <c r="AA357">
        <v>123.97</v>
      </c>
      <c r="AB357">
        <v>0</v>
      </c>
      <c r="AC357">
        <v>0</v>
      </c>
      <c r="AD357">
        <v>0</v>
      </c>
      <c r="AE357">
        <v>14.99</v>
      </c>
      <c r="AF357">
        <v>0</v>
      </c>
      <c r="AG357">
        <v>0</v>
      </c>
      <c r="AH357">
        <v>0</v>
      </c>
      <c r="AI357">
        <v>8.27</v>
      </c>
      <c r="AJ357">
        <v>1</v>
      </c>
      <c r="AK357">
        <v>1</v>
      </c>
      <c r="AL357">
        <v>1</v>
      </c>
      <c r="AM357">
        <v>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1</v>
      </c>
      <c r="AU357" t="s">
        <v>82</v>
      </c>
      <c r="AV357">
        <v>0</v>
      </c>
      <c r="AW357">
        <v>2</v>
      </c>
      <c r="AX357">
        <v>55945186</v>
      </c>
      <c r="AY357">
        <v>1</v>
      </c>
      <c r="AZ357">
        <v>0</v>
      </c>
      <c r="BA357">
        <v>480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ROUND(Y357*Source!I178,9)</f>
        <v>4</v>
      </c>
      <c r="CY357">
        <f t="shared" si="166"/>
        <v>123.97</v>
      </c>
      <c r="CZ357">
        <f t="shared" si="167"/>
        <v>14.99</v>
      </c>
      <c r="DA357">
        <f t="shared" si="168"/>
        <v>8.27</v>
      </c>
      <c r="DB357">
        <f>ROUND((ROUND(AT357*CZ357,2)*1),6)</f>
        <v>14.99</v>
      </c>
      <c r="DC357">
        <f>ROUND((ROUND(AT357*AG357,2)*1),6)</f>
        <v>0</v>
      </c>
      <c r="DD357" t="s">
        <v>3</v>
      </c>
      <c r="DE357" t="s">
        <v>3</v>
      </c>
      <c r="DF357">
        <f t="shared" si="171"/>
        <v>495.88</v>
      </c>
      <c r="DG357">
        <f t="shared" si="172"/>
        <v>0</v>
      </c>
      <c r="DH357">
        <f t="shared" si="164"/>
        <v>0</v>
      </c>
      <c r="DI357">
        <f t="shared" si="155"/>
        <v>0</v>
      </c>
      <c r="DJ357">
        <f t="shared" si="173"/>
        <v>495.88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ROW(Source!A178)</f>
        <v>178</v>
      </c>
      <c r="B358">
        <v>55944370</v>
      </c>
      <c r="C358">
        <v>55945154</v>
      </c>
      <c r="D358">
        <v>55483089</v>
      </c>
      <c r="E358">
        <v>1</v>
      </c>
      <c r="F358">
        <v>1</v>
      </c>
      <c r="G358">
        <v>1081</v>
      </c>
      <c r="H358">
        <v>3</v>
      </c>
      <c r="I358" t="s">
        <v>308</v>
      </c>
      <c r="J358" t="s">
        <v>310</v>
      </c>
      <c r="K358" t="s">
        <v>309</v>
      </c>
      <c r="L358">
        <v>1355</v>
      </c>
      <c r="N358">
        <v>1010</v>
      </c>
      <c r="O358" t="s">
        <v>80</v>
      </c>
      <c r="P358" t="s">
        <v>80</v>
      </c>
      <c r="Q358">
        <v>100</v>
      </c>
      <c r="W358">
        <v>0</v>
      </c>
      <c r="X358">
        <v>-1663317437</v>
      </c>
      <c r="Y358">
        <f>AT358</f>
        <v>6.1000000000000006E-2</v>
      </c>
      <c r="AA358">
        <v>132.27000000000001</v>
      </c>
      <c r="AB358">
        <v>0</v>
      </c>
      <c r="AC358">
        <v>0</v>
      </c>
      <c r="AD358">
        <v>0</v>
      </c>
      <c r="AE358">
        <v>16.21</v>
      </c>
      <c r="AF358">
        <v>0</v>
      </c>
      <c r="AG358">
        <v>0</v>
      </c>
      <c r="AH358">
        <v>0</v>
      </c>
      <c r="AI358">
        <v>8.16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6.1000000000000006E-2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ROUND(Y358*Source!I178,9)</f>
        <v>0.24399999999999999</v>
      </c>
      <c r="CY358">
        <f t="shared" si="166"/>
        <v>132.27000000000001</v>
      </c>
      <c r="CZ358">
        <f t="shared" si="167"/>
        <v>16.21</v>
      </c>
      <c r="DA358">
        <f t="shared" si="168"/>
        <v>8.16</v>
      </c>
      <c r="DB358">
        <f>ROUND(ROUND(AT358*CZ358,2),6)</f>
        <v>0.99</v>
      </c>
      <c r="DC358">
        <f>ROUND(ROUND(AT358*AG358,2),6)</f>
        <v>0</v>
      </c>
      <c r="DD358" t="s">
        <v>3</v>
      </c>
      <c r="DE358" t="s">
        <v>3</v>
      </c>
      <c r="DF358">
        <f t="shared" si="171"/>
        <v>32.270000000000003</v>
      </c>
      <c r="DG358">
        <f t="shared" si="172"/>
        <v>0</v>
      </c>
      <c r="DH358">
        <f t="shared" si="164"/>
        <v>0</v>
      </c>
      <c r="DI358">
        <f t="shared" si="155"/>
        <v>0</v>
      </c>
      <c r="DJ358">
        <f t="shared" si="173"/>
        <v>32.270000000000003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ROW(Source!A185)</f>
        <v>185</v>
      </c>
      <c r="B359">
        <v>55944368</v>
      </c>
      <c r="C359">
        <v>57037125</v>
      </c>
      <c r="D359">
        <v>55424304</v>
      </c>
      <c r="E359">
        <v>1081</v>
      </c>
      <c r="F359">
        <v>1</v>
      </c>
      <c r="G359">
        <v>1081</v>
      </c>
      <c r="H359">
        <v>1</v>
      </c>
      <c r="I359" t="s">
        <v>759</v>
      </c>
      <c r="J359" t="s">
        <v>3</v>
      </c>
      <c r="K359" t="s">
        <v>760</v>
      </c>
      <c r="L359">
        <v>1191</v>
      </c>
      <c r="N359">
        <v>1013</v>
      </c>
      <c r="O359" t="s">
        <v>761</v>
      </c>
      <c r="P359" t="s">
        <v>761</v>
      </c>
      <c r="Q359">
        <v>1</v>
      </c>
      <c r="W359">
        <v>0</v>
      </c>
      <c r="X359">
        <v>476480486</v>
      </c>
      <c r="Y359">
        <f>(AT359*1.2)</f>
        <v>0.624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0.52</v>
      </c>
      <c r="AU359" t="s">
        <v>83</v>
      </c>
      <c r="AV359">
        <v>1</v>
      </c>
      <c r="AW359">
        <v>2</v>
      </c>
      <c r="AX359">
        <v>57037126</v>
      </c>
      <c r="AY359">
        <v>1</v>
      </c>
      <c r="AZ359">
        <v>0</v>
      </c>
      <c r="BA359">
        <v>485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ROUND(AT359*Source!I185*AH359*AL359,2)</f>
        <v>0</v>
      </c>
      <c r="CV359">
        <f>ROUND(Y359*Source!I185,9)</f>
        <v>2.496</v>
      </c>
      <c r="CW359">
        <v>0</v>
      </c>
      <c r="CX359">
        <f>ROUND(Y359*Source!I185,9)</f>
        <v>2.496</v>
      </c>
      <c r="CY359">
        <f>AD359</f>
        <v>0</v>
      </c>
      <c r="CZ359">
        <f>AH359</f>
        <v>0</v>
      </c>
      <c r="DA359">
        <f>AL359</f>
        <v>1</v>
      </c>
      <c r="DB359">
        <f>ROUND((ROUND(AT359*CZ359,2)*1.2),6)</f>
        <v>0</v>
      </c>
      <c r="DC359">
        <f>ROUND((ROUND(AT359*AG359,2)*1.2),6)</f>
        <v>0</v>
      </c>
      <c r="DD359" t="s">
        <v>3</v>
      </c>
      <c r="DE359" t="s">
        <v>3</v>
      </c>
      <c r="DF359">
        <f>ROUND(ROUND(AE359,2)*CX359,2)</f>
        <v>0</v>
      </c>
      <c r="DG359">
        <f t="shared" si="172"/>
        <v>0</v>
      </c>
      <c r="DH359">
        <f t="shared" si="164"/>
        <v>0</v>
      </c>
      <c r="DI359">
        <f t="shared" si="155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ROW(Source!A185)</f>
        <v>185</v>
      </c>
      <c r="B360">
        <v>55944368</v>
      </c>
      <c r="C360">
        <v>57037125</v>
      </c>
      <c r="D360">
        <v>55459191</v>
      </c>
      <c r="E360">
        <v>1</v>
      </c>
      <c r="F360">
        <v>1</v>
      </c>
      <c r="G360">
        <v>1081</v>
      </c>
      <c r="H360">
        <v>3</v>
      </c>
      <c r="I360" t="s">
        <v>209</v>
      </c>
      <c r="J360" t="s">
        <v>212</v>
      </c>
      <c r="K360" t="s">
        <v>210</v>
      </c>
      <c r="L360">
        <v>1348</v>
      </c>
      <c r="N360">
        <v>1009</v>
      </c>
      <c r="O360" t="s">
        <v>211</v>
      </c>
      <c r="P360" t="s">
        <v>211</v>
      </c>
      <c r="Q360">
        <v>1000</v>
      </c>
      <c r="W360">
        <v>0</v>
      </c>
      <c r="X360">
        <v>1706974629</v>
      </c>
      <c r="Y360">
        <f>(AT360*1)</f>
        <v>3.5000000000000004E-5</v>
      </c>
      <c r="AA360">
        <v>22524.65</v>
      </c>
      <c r="AB360">
        <v>0</v>
      </c>
      <c r="AC360">
        <v>0</v>
      </c>
      <c r="AD360">
        <v>0</v>
      </c>
      <c r="AE360">
        <v>22524.65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 t="s">
        <v>3</v>
      </c>
      <c r="AT360">
        <v>3.5000000000000004E-5</v>
      </c>
      <c r="AU360" t="s">
        <v>82</v>
      </c>
      <c r="AV360">
        <v>0</v>
      </c>
      <c r="AW360">
        <v>1</v>
      </c>
      <c r="AX360">
        <v>-1</v>
      </c>
      <c r="AY360">
        <v>0</v>
      </c>
      <c r="AZ360">
        <v>0</v>
      </c>
      <c r="BA360" t="s">
        <v>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ROUND(Y360*Source!I185,9)</f>
        <v>1.3999999999999999E-4</v>
      </c>
      <c r="CY360">
        <f>AA360</f>
        <v>22524.65</v>
      </c>
      <c r="CZ360">
        <f>AE360</f>
        <v>22524.65</v>
      </c>
      <c r="DA360">
        <f>AI360</f>
        <v>1</v>
      </c>
      <c r="DB360">
        <f>ROUND((ROUND(AT360*CZ360,2)*1),6)</f>
        <v>0.79</v>
      </c>
      <c r="DC360">
        <f>ROUND((ROUND(AT360*AG360,2)*1),6)</f>
        <v>0</v>
      </c>
      <c r="DD360" t="s">
        <v>3</v>
      </c>
      <c r="DE360" t="s">
        <v>3</v>
      </c>
      <c r="DF360">
        <f>ROUND(ROUND(AE360,2)*CX360,2)</f>
        <v>3.15</v>
      </c>
      <c r="DG360">
        <f t="shared" si="172"/>
        <v>0</v>
      </c>
      <c r="DH360">
        <f t="shared" si="164"/>
        <v>0</v>
      </c>
      <c r="DI360">
        <f t="shared" si="155"/>
        <v>0</v>
      </c>
      <c r="DJ360">
        <f>DF360</f>
        <v>3.15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ROW(Source!A186)</f>
        <v>186</v>
      </c>
      <c r="B361">
        <v>55944370</v>
      </c>
      <c r="C361">
        <v>57037125</v>
      </c>
      <c r="D361">
        <v>55424304</v>
      </c>
      <c r="E361">
        <v>1081</v>
      </c>
      <c r="F361">
        <v>1</v>
      </c>
      <c r="G361">
        <v>1081</v>
      </c>
      <c r="H361">
        <v>1</v>
      </c>
      <c r="I361" t="s">
        <v>759</v>
      </c>
      <c r="J361" t="s">
        <v>3</v>
      </c>
      <c r="K361" t="s">
        <v>760</v>
      </c>
      <c r="L361">
        <v>1191</v>
      </c>
      <c r="N361">
        <v>1013</v>
      </c>
      <c r="O361" t="s">
        <v>761</v>
      </c>
      <c r="P361" t="s">
        <v>761</v>
      </c>
      <c r="Q361">
        <v>1</v>
      </c>
      <c r="W361">
        <v>0</v>
      </c>
      <c r="X361">
        <v>476480486</v>
      </c>
      <c r="Y361">
        <f>(AT361*1.2)</f>
        <v>0.624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5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0.52</v>
      </c>
      <c r="AU361" t="s">
        <v>83</v>
      </c>
      <c r="AV361">
        <v>1</v>
      </c>
      <c r="AW361">
        <v>2</v>
      </c>
      <c r="AX361">
        <v>57037126</v>
      </c>
      <c r="AY361">
        <v>1</v>
      </c>
      <c r="AZ361">
        <v>0</v>
      </c>
      <c r="BA361">
        <v>488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U361">
        <f>ROUND(AT361*Source!I186*AH361*AL361,2)</f>
        <v>0</v>
      </c>
      <c r="CV361">
        <f>ROUND(Y361*Source!I186,9)</f>
        <v>2.496</v>
      </c>
      <c r="CW361">
        <v>0</v>
      </c>
      <c r="CX361">
        <f>ROUND(Y361*Source!I186,9)</f>
        <v>2.496</v>
      </c>
      <c r="CY361">
        <f>AD361</f>
        <v>0</v>
      </c>
      <c r="CZ361">
        <f>AH361</f>
        <v>0</v>
      </c>
      <c r="DA361">
        <f>AL361</f>
        <v>1</v>
      </c>
      <c r="DB361">
        <f>ROUND((ROUND(AT361*CZ361,2)*1.2),6)</f>
        <v>0</v>
      </c>
      <c r="DC361">
        <f>ROUND((ROUND(AT361*AG361,2)*1.2),6)</f>
        <v>0</v>
      </c>
      <c r="DD361" t="s">
        <v>3</v>
      </c>
      <c r="DE361" t="s">
        <v>3</v>
      </c>
      <c r="DF361">
        <f>ROUND(ROUND(AE361,2)*CX361,2)</f>
        <v>0</v>
      </c>
      <c r="DG361">
        <f t="shared" si="172"/>
        <v>0</v>
      </c>
      <c r="DH361">
        <f t="shared" si="164"/>
        <v>0</v>
      </c>
      <c r="DI361">
        <f t="shared" si="155"/>
        <v>0</v>
      </c>
      <c r="DJ361">
        <f>DI361</f>
        <v>0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ROW(Source!A186)</f>
        <v>186</v>
      </c>
      <c r="B362">
        <v>55944370</v>
      </c>
      <c r="C362">
        <v>57037125</v>
      </c>
      <c r="D362">
        <v>55459191</v>
      </c>
      <c r="E362">
        <v>1</v>
      </c>
      <c r="F362">
        <v>1</v>
      </c>
      <c r="G362">
        <v>1081</v>
      </c>
      <c r="H362">
        <v>3</v>
      </c>
      <c r="I362" t="s">
        <v>209</v>
      </c>
      <c r="J362" t="s">
        <v>212</v>
      </c>
      <c r="K362" t="s">
        <v>210</v>
      </c>
      <c r="L362">
        <v>1348</v>
      </c>
      <c r="N362">
        <v>1009</v>
      </c>
      <c r="O362" t="s">
        <v>211</v>
      </c>
      <c r="P362" t="s">
        <v>211</v>
      </c>
      <c r="Q362">
        <v>1000</v>
      </c>
      <c r="W362">
        <v>0</v>
      </c>
      <c r="X362">
        <v>1706974629</v>
      </c>
      <c r="Y362">
        <f>(AT362*1)</f>
        <v>3.5000000000000004E-5</v>
      </c>
      <c r="AA362">
        <v>133571.17000000001</v>
      </c>
      <c r="AB362">
        <v>0</v>
      </c>
      <c r="AC362">
        <v>0</v>
      </c>
      <c r="AD362">
        <v>0</v>
      </c>
      <c r="AE362">
        <v>22524.65</v>
      </c>
      <c r="AF362">
        <v>0</v>
      </c>
      <c r="AG362">
        <v>0</v>
      </c>
      <c r="AH362">
        <v>0</v>
      </c>
      <c r="AI362">
        <v>5.93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 t="s">
        <v>3</v>
      </c>
      <c r="AT362">
        <v>3.5000000000000004E-5</v>
      </c>
      <c r="AU362" t="s">
        <v>82</v>
      </c>
      <c r="AV362">
        <v>0</v>
      </c>
      <c r="AW362">
        <v>1</v>
      </c>
      <c r="AX362">
        <v>-1</v>
      </c>
      <c r="AY362">
        <v>0</v>
      </c>
      <c r="AZ362">
        <v>0</v>
      </c>
      <c r="BA362" t="s">
        <v>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ROUND(Y362*Source!I186,9)</f>
        <v>1.3999999999999999E-4</v>
      </c>
      <c r="CY362">
        <f>AA362</f>
        <v>133571.17000000001</v>
      </c>
      <c r="CZ362">
        <f>AE362</f>
        <v>22524.65</v>
      </c>
      <c r="DA362">
        <f>AI362</f>
        <v>5.93</v>
      </c>
      <c r="DB362">
        <f>ROUND((ROUND(AT362*CZ362,2)*1),6)</f>
        <v>0.79</v>
      </c>
      <c r="DC362">
        <f>ROUND((ROUND(AT362*AG362,2)*1),6)</f>
        <v>0</v>
      </c>
      <c r="DD362" t="s">
        <v>3</v>
      </c>
      <c r="DE362" t="s">
        <v>3</v>
      </c>
      <c r="DF362">
        <f>ROUND(ROUND(AE362*AI362,2)*CX362,2)</f>
        <v>18.7</v>
      </c>
      <c r="DG362">
        <f t="shared" si="172"/>
        <v>0</v>
      </c>
      <c r="DH362">
        <f t="shared" si="164"/>
        <v>0</v>
      </c>
      <c r="DI362">
        <f t="shared" si="155"/>
        <v>0</v>
      </c>
      <c r="DJ362">
        <f>DF362</f>
        <v>18.7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ROW(Source!A189)</f>
        <v>189</v>
      </c>
      <c r="B363">
        <v>55944368</v>
      </c>
      <c r="C363">
        <v>55945200</v>
      </c>
      <c r="D363">
        <v>55424304</v>
      </c>
      <c r="E363">
        <v>1081</v>
      </c>
      <c r="F363">
        <v>1</v>
      </c>
      <c r="G363">
        <v>1081</v>
      </c>
      <c r="H363">
        <v>1</v>
      </c>
      <c r="I363" t="s">
        <v>759</v>
      </c>
      <c r="J363" t="s">
        <v>3</v>
      </c>
      <c r="K363" t="s">
        <v>760</v>
      </c>
      <c r="L363">
        <v>1191</v>
      </c>
      <c r="N363">
        <v>1013</v>
      </c>
      <c r="O363" t="s">
        <v>761</v>
      </c>
      <c r="P363" t="s">
        <v>761</v>
      </c>
      <c r="Q363">
        <v>1</v>
      </c>
      <c r="W363">
        <v>0</v>
      </c>
      <c r="X363">
        <v>476480486</v>
      </c>
      <c r="Y363">
        <f>(AT363*1.2)</f>
        <v>11.16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9.3000000000000007</v>
      </c>
      <c r="AU363" t="s">
        <v>83</v>
      </c>
      <c r="AV363">
        <v>1</v>
      </c>
      <c r="AW363">
        <v>2</v>
      </c>
      <c r="AX363">
        <v>55945216</v>
      </c>
      <c r="AY363">
        <v>1</v>
      </c>
      <c r="AZ363">
        <v>0</v>
      </c>
      <c r="BA363">
        <v>491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U363">
        <f>ROUND(AT363*Source!I189*AH363*AL363,2)</f>
        <v>0</v>
      </c>
      <c r="CV363">
        <f>ROUND(Y363*Source!I189,9)</f>
        <v>44.64</v>
      </c>
      <c r="CW363">
        <v>0</v>
      </c>
      <c r="CX363">
        <f>ROUND(Y363*Source!I189,9)</f>
        <v>44.64</v>
      </c>
      <c r="CY363">
        <f>AD363</f>
        <v>0</v>
      </c>
      <c r="CZ363">
        <f>AH363</f>
        <v>0</v>
      </c>
      <c r="DA363">
        <f>AL363</f>
        <v>1</v>
      </c>
      <c r="DB363">
        <f>ROUND((ROUND(AT363*CZ363,2)*1.2),6)</f>
        <v>0</v>
      </c>
      <c r="DC363">
        <f>ROUND((ROUND(AT363*AG363,2)*1.2),6)</f>
        <v>0</v>
      </c>
      <c r="DD363" t="s">
        <v>3</v>
      </c>
      <c r="DE363" t="s">
        <v>3</v>
      </c>
      <c r="DF363">
        <f t="shared" ref="DF363:DF379" si="174">ROUND(ROUND(AE363,2)*CX363,2)</f>
        <v>0</v>
      </c>
      <c r="DG363">
        <f t="shared" si="172"/>
        <v>0</v>
      </c>
      <c r="DH363">
        <f t="shared" si="164"/>
        <v>0</v>
      </c>
      <c r="DI363">
        <f t="shared" si="155"/>
        <v>0</v>
      </c>
      <c r="DJ363">
        <f>DI363</f>
        <v>0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ROW(Source!A189)</f>
        <v>189</v>
      </c>
      <c r="B364">
        <v>55944368</v>
      </c>
      <c r="C364">
        <v>55945200</v>
      </c>
      <c r="D364">
        <v>55489513</v>
      </c>
      <c r="E364">
        <v>1</v>
      </c>
      <c r="F364">
        <v>1</v>
      </c>
      <c r="G364">
        <v>1081</v>
      </c>
      <c r="H364">
        <v>2</v>
      </c>
      <c r="I364" t="s">
        <v>826</v>
      </c>
      <c r="J364" t="s">
        <v>827</v>
      </c>
      <c r="K364" t="s">
        <v>828</v>
      </c>
      <c r="L364">
        <v>1368</v>
      </c>
      <c r="N364">
        <v>1011</v>
      </c>
      <c r="O364" t="s">
        <v>765</v>
      </c>
      <c r="P364" t="s">
        <v>765</v>
      </c>
      <c r="Q364">
        <v>1</v>
      </c>
      <c r="W364">
        <v>0</v>
      </c>
      <c r="X364">
        <v>-1520980008</v>
      </c>
      <c r="Y364">
        <f>(AT364*1.2)</f>
        <v>0.48</v>
      </c>
      <c r="AA364">
        <v>0</v>
      </c>
      <c r="AB364">
        <v>120.23</v>
      </c>
      <c r="AC364">
        <v>13.21</v>
      </c>
      <c r="AD364">
        <v>0</v>
      </c>
      <c r="AE364">
        <v>0</v>
      </c>
      <c r="AF364">
        <v>114.83</v>
      </c>
      <c r="AG364">
        <v>12.62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-2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0.4</v>
      </c>
      <c r="AU364" t="s">
        <v>83</v>
      </c>
      <c r="AV364">
        <v>0</v>
      </c>
      <c r="AW364">
        <v>2</v>
      </c>
      <c r="AX364">
        <v>55945217</v>
      </c>
      <c r="AY364">
        <v>1</v>
      </c>
      <c r="AZ364">
        <v>0</v>
      </c>
      <c r="BA364">
        <v>492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f>ROUND(Y364*Source!I189*DO364,9)</f>
        <v>24.230399999999999</v>
      </c>
      <c r="CX364">
        <f>ROUND(Y364*Source!I189,9)</f>
        <v>1.92</v>
      </c>
      <c r="CY364">
        <f>AB364</f>
        <v>120.23</v>
      </c>
      <c r="CZ364">
        <f>AF364</f>
        <v>114.83</v>
      </c>
      <c r="DA364">
        <f>AJ364</f>
        <v>1</v>
      </c>
      <c r="DB364">
        <f>ROUND((ROUND(AT364*CZ364,2)*1.2),6)</f>
        <v>55.116</v>
      </c>
      <c r="DC364">
        <f>ROUND((ROUND(AT364*AG364,2)*1.2),6)</f>
        <v>6.06</v>
      </c>
      <c r="DD364" t="s">
        <v>3</v>
      </c>
      <c r="DE364" t="s">
        <v>3</v>
      </c>
      <c r="DF364">
        <f t="shared" si="174"/>
        <v>0</v>
      </c>
      <c r="DG364">
        <f t="shared" si="172"/>
        <v>220.47</v>
      </c>
      <c r="DH364">
        <f t="shared" si="164"/>
        <v>24.23</v>
      </c>
      <c r="DI364">
        <f t="shared" si="155"/>
        <v>0</v>
      </c>
      <c r="DJ364">
        <f>DG364</f>
        <v>220.47</v>
      </c>
      <c r="DK364">
        <v>0</v>
      </c>
      <c r="DL364" t="s">
        <v>769</v>
      </c>
      <c r="DM364">
        <v>0</v>
      </c>
      <c r="DN364" t="s">
        <v>761</v>
      </c>
      <c r="DO364">
        <v>12.62</v>
      </c>
    </row>
    <row r="365" spans="1:119" x14ac:dyDescent="0.25">
      <c r="A365">
        <f>ROW(Source!A189)</f>
        <v>189</v>
      </c>
      <c r="B365">
        <v>55944368</v>
      </c>
      <c r="C365">
        <v>55945200</v>
      </c>
      <c r="D365">
        <v>55459261</v>
      </c>
      <c r="E365">
        <v>1</v>
      </c>
      <c r="F365">
        <v>1</v>
      </c>
      <c r="G365">
        <v>1081</v>
      </c>
      <c r="H365">
        <v>3</v>
      </c>
      <c r="I365" t="s">
        <v>829</v>
      </c>
      <c r="J365" t="s">
        <v>830</v>
      </c>
      <c r="K365" t="s">
        <v>831</v>
      </c>
      <c r="L365">
        <v>1348</v>
      </c>
      <c r="N365">
        <v>1009</v>
      </c>
      <c r="O365" t="s">
        <v>211</v>
      </c>
      <c r="P365" t="s">
        <v>211</v>
      </c>
      <c r="Q365">
        <v>1000</v>
      </c>
      <c r="W365">
        <v>0</v>
      </c>
      <c r="X365">
        <v>-2092697376</v>
      </c>
      <c r="Y365">
        <f>(AT365*1)</f>
        <v>2.9999999999999997E-4</v>
      </c>
      <c r="AA365">
        <v>1219.68</v>
      </c>
      <c r="AB365">
        <v>0</v>
      </c>
      <c r="AC365">
        <v>0</v>
      </c>
      <c r="AD365">
        <v>0</v>
      </c>
      <c r="AE365">
        <v>1219.68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2.9999999999999997E-4</v>
      </c>
      <c r="AU365" t="s">
        <v>82</v>
      </c>
      <c r="AV365">
        <v>0</v>
      </c>
      <c r="AW365">
        <v>2</v>
      </c>
      <c r="AX365">
        <v>55945218</v>
      </c>
      <c r="AY365">
        <v>1</v>
      </c>
      <c r="AZ365">
        <v>0</v>
      </c>
      <c r="BA365">
        <v>493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ROUND(Y365*Source!I189,9)</f>
        <v>1.1999999999999999E-3</v>
      </c>
      <c r="CY365">
        <f t="shared" ref="CY365:CY377" si="175">AA365</f>
        <v>1219.68</v>
      </c>
      <c r="CZ365">
        <f t="shared" ref="CZ365:CZ377" si="176">AE365</f>
        <v>1219.68</v>
      </c>
      <c r="DA365">
        <f t="shared" ref="DA365:DA377" si="177">AI365</f>
        <v>1</v>
      </c>
      <c r="DB365">
        <f>ROUND((ROUND(AT365*CZ365,2)*1),6)</f>
        <v>0.37</v>
      </c>
      <c r="DC365">
        <f>ROUND((ROUND(AT365*AG365,2)*1),6)</f>
        <v>0</v>
      </c>
      <c r="DD365" t="s">
        <v>3</v>
      </c>
      <c r="DE365" t="s">
        <v>3</v>
      </c>
      <c r="DF365">
        <f t="shared" si="174"/>
        <v>1.46</v>
      </c>
      <c r="DG365">
        <f t="shared" si="172"/>
        <v>0</v>
      </c>
      <c r="DH365">
        <f t="shared" si="164"/>
        <v>0</v>
      </c>
      <c r="DI365">
        <f t="shared" si="155"/>
        <v>0</v>
      </c>
      <c r="DJ365">
        <f t="shared" ref="DJ365:DJ377" si="178">DF365</f>
        <v>1.46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ROW(Source!A189)</f>
        <v>189</v>
      </c>
      <c r="B366">
        <v>55944368</v>
      </c>
      <c r="C366">
        <v>55945200</v>
      </c>
      <c r="D366">
        <v>55461230</v>
      </c>
      <c r="E366">
        <v>1</v>
      </c>
      <c r="F366">
        <v>1</v>
      </c>
      <c r="G366">
        <v>1081</v>
      </c>
      <c r="H366">
        <v>3</v>
      </c>
      <c r="I366" t="s">
        <v>810</v>
      </c>
      <c r="J366" t="s">
        <v>811</v>
      </c>
      <c r="K366" t="s">
        <v>812</v>
      </c>
      <c r="L366">
        <v>1346</v>
      </c>
      <c r="N366">
        <v>1009</v>
      </c>
      <c r="O366" t="s">
        <v>794</v>
      </c>
      <c r="P366" t="s">
        <v>794</v>
      </c>
      <c r="Q366">
        <v>1</v>
      </c>
      <c r="W366">
        <v>0</v>
      </c>
      <c r="X366">
        <v>1561715650</v>
      </c>
      <c r="Y366">
        <f>(AT366*1)</f>
        <v>0.03</v>
      </c>
      <c r="AA366">
        <v>15.11</v>
      </c>
      <c r="AB366">
        <v>0</v>
      </c>
      <c r="AC366">
        <v>0</v>
      </c>
      <c r="AD366">
        <v>0</v>
      </c>
      <c r="AE366">
        <v>15.11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0.03</v>
      </c>
      <c r="AU366" t="s">
        <v>82</v>
      </c>
      <c r="AV366">
        <v>0</v>
      </c>
      <c r="AW366">
        <v>2</v>
      </c>
      <c r="AX366">
        <v>55945219</v>
      </c>
      <c r="AY366">
        <v>1</v>
      </c>
      <c r="AZ366">
        <v>0</v>
      </c>
      <c r="BA366">
        <v>494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ROUND(Y366*Source!I189,9)</f>
        <v>0.12</v>
      </c>
      <c r="CY366">
        <f t="shared" si="175"/>
        <v>15.11</v>
      </c>
      <c r="CZ366">
        <f t="shared" si="176"/>
        <v>15.11</v>
      </c>
      <c r="DA366">
        <f t="shared" si="177"/>
        <v>1</v>
      </c>
      <c r="DB366">
        <f>ROUND((ROUND(AT366*CZ366,2)*1),6)</f>
        <v>0.45</v>
      </c>
      <c r="DC366">
        <f>ROUND((ROUND(AT366*AG366,2)*1),6)</f>
        <v>0</v>
      </c>
      <c r="DD366" t="s">
        <v>3</v>
      </c>
      <c r="DE366" t="s">
        <v>3</v>
      </c>
      <c r="DF366">
        <f t="shared" si="174"/>
        <v>1.81</v>
      </c>
      <c r="DG366">
        <f t="shared" si="172"/>
        <v>0</v>
      </c>
      <c r="DH366">
        <f t="shared" si="164"/>
        <v>0</v>
      </c>
      <c r="DI366">
        <f t="shared" si="155"/>
        <v>0</v>
      </c>
      <c r="DJ366">
        <f t="shared" si="178"/>
        <v>1.81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ROW(Source!A189)</f>
        <v>189</v>
      </c>
      <c r="B367">
        <v>55944368</v>
      </c>
      <c r="C367">
        <v>55945200</v>
      </c>
      <c r="D367">
        <v>55459400</v>
      </c>
      <c r="E367">
        <v>1</v>
      </c>
      <c r="F367">
        <v>1</v>
      </c>
      <c r="G367">
        <v>1081</v>
      </c>
      <c r="H367">
        <v>3</v>
      </c>
      <c r="I367" t="s">
        <v>832</v>
      </c>
      <c r="J367" t="s">
        <v>833</v>
      </c>
      <c r="K367" t="s">
        <v>834</v>
      </c>
      <c r="L367">
        <v>1346</v>
      </c>
      <c r="N367">
        <v>1009</v>
      </c>
      <c r="O367" t="s">
        <v>794</v>
      </c>
      <c r="P367" t="s">
        <v>794</v>
      </c>
      <c r="Q367">
        <v>1</v>
      </c>
      <c r="W367">
        <v>0</v>
      </c>
      <c r="X367">
        <v>-2129869794</v>
      </c>
      <c r="Y367">
        <f>(AT367*1)</f>
        <v>0.01</v>
      </c>
      <c r="AA367">
        <v>16.690000000000001</v>
      </c>
      <c r="AB367">
        <v>0</v>
      </c>
      <c r="AC367">
        <v>0</v>
      </c>
      <c r="AD367">
        <v>0</v>
      </c>
      <c r="AE367">
        <v>16.690000000000001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0.01</v>
      </c>
      <c r="AU367" t="s">
        <v>82</v>
      </c>
      <c r="AV367">
        <v>0</v>
      </c>
      <c r="AW367">
        <v>2</v>
      </c>
      <c r="AX367">
        <v>55945220</v>
      </c>
      <c r="AY367">
        <v>1</v>
      </c>
      <c r="AZ367">
        <v>0</v>
      </c>
      <c r="BA367">
        <v>495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ROUND(Y367*Source!I189,9)</f>
        <v>0.04</v>
      </c>
      <c r="CY367">
        <f t="shared" si="175"/>
        <v>16.690000000000001</v>
      </c>
      <c r="CZ367">
        <f t="shared" si="176"/>
        <v>16.690000000000001</v>
      </c>
      <c r="DA367">
        <f t="shared" si="177"/>
        <v>1</v>
      </c>
      <c r="DB367">
        <f>ROUND((ROUND(AT367*CZ367,2)*1),6)</f>
        <v>0.17</v>
      </c>
      <c r="DC367">
        <f>ROUND((ROUND(AT367*AG367,2)*1),6)</f>
        <v>0</v>
      </c>
      <c r="DD367" t="s">
        <v>3</v>
      </c>
      <c r="DE367" t="s">
        <v>3</v>
      </c>
      <c r="DF367">
        <f t="shared" si="174"/>
        <v>0.67</v>
      </c>
      <c r="DG367">
        <f t="shared" si="172"/>
        <v>0</v>
      </c>
      <c r="DH367">
        <f t="shared" si="164"/>
        <v>0</v>
      </c>
      <c r="DI367">
        <f t="shared" si="155"/>
        <v>0</v>
      </c>
      <c r="DJ367">
        <f t="shared" si="178"/>
        <v>0.67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ROW(Source!A189)</f>
        <v>189</v>
      </c>
      <c r="B368">
        <v>55944368</v>
      </c>
      <c r="C368">
        <v>55945200</v>
      </c>
      <c r="D368">
        <v>55459485</v>
      </c>
      <c r="E368">
        <v>1</v>
      </c>
      <c r="F368">
        <v>1</v>
      </c>
      <c r="G368">
        <v>1081</v>
      </c>
      <c r="H368">
        <v>3</v>
      </c>
      <c r="I368" t="s">
        <v>835</v>
      </c>
      <c r="J368" t="s">
        <v>836</v>
      </c>
      <c r="K368" t="s">
        <v>837</v>
      </c>
      <c r="L368">
        <v>1348</v>
      </c>
      <c r="N368">
        <v>1009</v>
      </c>
      <c r="O368" t="s">
        <v>211</v>
      </c>
      <c r="P368" t="s">
        <v>211</v>
      </c>
      <c r="Q368">
        <v>1000</v>
      </c>
      <c r="W368">
        <v>0</v>
      </c>
      <c r="X368">
        <v>1193527006</v>
      </c>
      <c r="Y368">
        <f>(AT368*1)</f>
        <v>2.0000000000000002E-5</v>
      </c>
      <c r="AA368">
        <v>17722.25</v>
      </c>
      <c r="AB368">
        <v>0</v>
      </c>
      <c r="AC368">
        <v>0</v>
      </c>
      <c r="AD368">
        <v>0</v>
      </c>
      <c r="AE368">
        <v>17722.25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2.0000000000000002E-5</v>
      </c>
      <c r="AU368" t="s">
        <v>82</v>
      </c>
      <c r="AV368">
        <v>0</v>
      </c>
      <c r="AW368">
        <v>2</v>
      </c>
      <c r="AX368">
        <v>55945221</v>
      </c>
      <c r="AY368">
        <v>1</v>
      </c>
      <c r="AZ368">
        <v>0</v>
      </c>
      <c r="BA368">
        <v>496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ROUND(Y368*Source!I189,9)</f>
        <v>8.0000000000000007E-5</v>
      </c>
      <c r="CY368">
        <f t="shared" si="175"/>
        <v>17722.25</v>
      </c>
      <c r="CZ368">
        <f t="shared" si="176"/>
        <v>17722.25</v>
      </c>
      <c r="DA368">
        <f t="shared" si="177"/>
        <v>1</v>
      </c>
      <c r="DB368">
        <f>ROUND((ROUND(AT368*CZ368,2)*1),6)</f>
        <v>0.35</v>
      </c>
      <c r="DC368">
        <f>ROUND((ROUND(AT368*AG368,2)*1),6)</f>
        <v>0</v>
      </c>
      <c r="DD368" t="s">
        <v>3</v>
      </c>
      <c r="DE368" t="s">
        <v>3</v>
      </c>
      <c r="DF368">
        <f t="shared" si="174"/>
        <v>1.42</v>
      </c>
      <c r="DG368">
        <f t="shared" si="172"/>
        <v>0</v>
      </c>
      <c r="DH368">
        <f t="shared" si="164"/>
        <v>0</v>
      </c>
      <c r="DI368">
        <f t="shared" si="155"/>
        <v>0</v>
      </c>
      <c r="DJ368">
        <f t="shared" si="178"/>
        <v>1.42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ROW(Source!A189)</f>
        <v>189</v>
      </c>
      <c r="B369">
        <v>55944368</v>
      </c>
      <c r="C369">
        <v>55945200</v>
      </c>
      <c r="D369">
        <v>55459191</v>
      </c>
      <c r="E369">
        <v>1</v>
      </c>
      <c r="F369">
        <v>1</v>
      </c>
      <c r="G369">
        <v>1081</v>
      </c>
      <c r="H369">
        <v>3</v>
      </c>
      <c r="I369" t="s">
        <v>209</v>
      </c>
      <c r="J369" t="s">
        <v>212</v>
      </c>
      <c r="K369" t="s">
        <v>210</v>
      </c>
      <c r="L369">
        <v>1348</v>
      </c>
      <c r="N369">
        <v>1009</v>
      </c>
      <c r="O369" t="s">
        <v>211</v>
      </c>
      <c r="P369" t="s">
        <v>211</v>
      </c>
      <c r="Q369">
        <v>1000</v>
      </c>
      <c r="W369">
        <v>0</v>
      </c>
      <c r="X369">
        <v>1706974629</v>
      </c>
      <c r="Y369">
        <f>AT369</f>
        <v>2.9999999999999997E-4</v>
      </c>
      <c r="AA369">
        <v>22524.65</v>
      </c>
      <c r="AB369">
        <v>0</v>
      </c>
      <c r="AC369">
        <v>0</v>
      </c>
      <c r="AD369">
        <v>0</v>
      </c>
      <c r="AE369">
        <v>22524.65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2.9999999999999997E-4</v>
      </c>
      <c r="AU369" t="s">
        <v>3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ROUND(Y369*Source!I189,9)</f>
        <v>1.1999999999999999E-3</v>
      </c>
      <c r="CY369">
        <f t="shared" si="175"/>
        <v>22524.65</v>
      </c>
      <c r="CZ369">
        <f t="shared" si="176"/>
        <v>22524.65</v>
      </c>
      <c r="DA369">
        <f t="shared" si="177"/>
        <v>1</v>
      </c>
      <c r="DB369">
        <f>ROUND(ROUND(AT369*CZ369,2),6)</f>
        <v>6.76</v>
      </c>
      <c r="DC369">
        <f>ROUND(ROUND(AT369*AG369,2),6)</f>
        <v>0</v>
      </c>
      <c r="DD369" t="s">
        <v>3</v>
      </c>
      <c r="DE369" t="s">
        <v>3</v>
      </c>
      <c r="DF369">
        <f t="shared" si="174"/>
        <v>27.03</v>
      </c>
      <c r="DG369">
        <f t="shared" si="172"/>
        <v>0</v>
      </c>
      <c r="DH369">
        <f t="shared" si="164"/>
        <v>0</v>
      </c>
      <c r="DI369">
        <f t="shared" si="155"/>
        <v>0</v>
      </c>
      <c r="DJ369">
        <f t="shared" si="178"/>
        <v>27.03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ROW(Source!A189)</f>
        <v>189</v>
      </c>
      <c r="B370">
        <v>55944368</v>
      </c>
      <c r="C370">
        <v>55945200</v>
      </c>
      <c r="D370">
        <v>55466000</v>
      </c>
      <c r="E370">
        <v>1</v>
      </c>
      <c r="F370">
        <v>1</v>
      </c>
      <c r="G370">
        <v>1081</v>
      </c>
      <c r="H370">
        <v>3</v>
      </c>
      <c r="I370" t="s">
        <v>838</v>
      </c>
      <c r="J370" t="s">
        <v>839</v>
      </c>
      <c r="K370" t="s">
        <v>840</v>
      </c>
      <c r="L370">
        <v>1355</v>
      </c>
      <c r="N370">
        <v>1010</v>
      </c>
      <c r="O370" t="s">
        <v>80</v>
      </c>
      <c r="P370" t="s">
        <v>80</v>
      </c>
      <c r="Q370">
        <v>100</v>
      </c>
      <c r="W370">
        <v>0</v>
      </c>
      <c r="X370">
        <v>436393287</v>
      </c>
      <c r="Y370">
        <f>(AT370*1)</f>
        <v>0.1</v>
      </c>
      <c r="AA370">
        <v>120.19</v>
      </c>
      <c r="AB370">
        <v>0</v>
      </c>
      <c r="AC370">
        <v>0</v>
      </c>
      <c r="AD370">
        <v>0</v>
      </c>
      <c r="AE370">
        <v>120.19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0.1</v>
      </c>
      <c r="AU370" t="s">
        <v>82</v>
      </c>
      <c r="AV370">
        <v>0</v>
      </c>
      <c r="AW370">
        <v>2</v>
      </c>
      <c r="AX370">
        <v>55945222</v>
      </c>
      <c r="AY370">
        <v>1</v>
      </c>
      <c r="AZ370">
        <v>0</v>
      </c>
      <c r="BA370">
        <v>497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ROUND(Y370*Source!I189,9)</f>
        <v>0.4</v>
      </c>
      <c r="CY370">
        <f t="shared" si="175"/>
        <v>120.19</v>
      </c>
      <c r="CZ370">
        <f t="shared" si="176"/>
        <v>120.19</v>
      </c>
      <c r="DA370">
        <f t="shared" si="177"/>
        <v>1</v>
      </c>
      <c r="DB370">
        <f>ROUND((ROUND(AT370*CZ370,2)*1),6)</f>
        <v>12.02</v>
      </c>
      <c r="DC370">
        <f>ROUND((ROUND(AT370*AG370,2)*1),6)</f>
        <v>0</v>
      </c>
      <c r="DD370" t="s">
        <v>3</v>
      </c>
      <c r="DE370" t="s">
        <v>3</v>
      </c>
      <c r="DF370">
        <f t="shared" si="174"/>
        <v>48.08</v>
      </c>
      <c r="DG370">
        <f t="shared" si="172"/>
        <v>0</v>
      </c>
      <c r="DH370">
        <f t="shared" si="164"/>
        <v>0</v>
      </c>
      <c r="DI370">
        <f t="shared" si="155"/>
        <v>0</v>
      </c>
      <c r="DJ370">
        <f t="shared" si="178"/>
        <v>48.08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ROW(Source!A189)</f>
        <v>189</v>
      </c>
      <c r="B371">
        <v>55944368</v>
      </c>
      <c r="C371">
        <v>55945200</v>
      </c>
      <c r="D371">
        <v>55459793</v>
      </c>
      <c r="E371">
        <v>1</v>
      </c>
      <c r="F371">
        <v>1</v>
      </c>
      <c r="G371">
        <v>1081</v>
      </c>
      <c r="H371">
        <v>3</v>
      </c>
      <c r="I371" t="s">
        <v>841</v>
      </c>
      <c r="J371" t="s">
        <v>842</v>
      </c>
      <c r="K371" t="s">
        <v>843</v>
      </c>
      <c r="L371">
        <v>1348</v>
      </c>
      <c r="N371">
        <v>1009</v>
      </c>
      <c r="O371" t="s">
        <v>211</v>
      </c>
      <c r="P371" t="s">
        <v>211</v>
      </c>
      <c r="Q371">
        <v>1000</v>
      </c>
      <c r="W371">
        <v>0</v>
      </c>
      <c r="X371">
        <v>-761454284</v>
      </c>
      <c r="Y371">
        <f>(AT371*1)</f>
        <v>6.0000000000000002E-5</v>
      </c>
      <c r="AA371">
        <v>64123.05</v>
      </c>
      <c r="AB371">
        <v>0</v>
      </c>
      <c r="AC371">
        <v>0</v>
      </c>
      <c r="AD371">
        <v>0</v>
      </c>
      <c r="AE371">
        <v>64123.05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6.0000000000000002E-5</v>
      </c>
      <c r="AU371" t="s">
        <v>82</v>
      </c>
      <c r="AV371">
        <v>0</v>
      </c>
      <c r="AW371">
        <v>2</v>
      </c>
      <c r="AX371">
        <v>55945223</v>
      </c>
      <c r="AY371">
        <v>1</v>
      </c>
      <c r="AZ371">
        <v>0</v>
      </c>
      <c r="BA371">
        <v>498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ROUND(Y371*Source!I189,9)</f>
        <v>2.4000000000000001E-4</v>
      </c>
      <c r="CY371">
        <f t="shared" si="175"/>
        <v>64123.05</v>
      </c>
      <c r="CZ371">
        <f t="shared" si="176"/>
        <v>64123.05</v>
      </c>
      <c r="DA371">
        <f t="shared" si="177"/>
        <v>1</v>
      </c>
      <c r="DB371">
        <f>ROUND((ROUND(AT371*CZ371,2)*1),6)</f>
        <v>3.85</v>
      </c>
      <c r="DC371">
        <f>ROUND((ROUND(AT371*AG371,2)*1),6)</f>
        <v>0</v>
      </c>
      <c r="DD371" t="s">
        <v>3</v>
      </c>
      <c r="DE371" t="s">
        <v>3</v>
      </c>
      <c r="DF371">
        <f t="shared" si="174"/>
        <v>15.39</v>
      </c>
      <c r="DG371">
        <f t="shared" si="172"/>
        <v>0</v>
      </c>
      <c r="DH371">
        <f t="shared" si="164"/>
        <v>0</v>
      </c>
      <c r="DI371">
        <f t="shared" si="155"/>
        <v>0</v>
      </c>
      <c r="DJ371">
        <f t="shared" si="178"/>
        <v>15.39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ROW(Source!A189)</f>
        <v>189</v>
      </c>
      <c r="B372">
        <v>55944368</v>
      </c>
      <c r="C372">
        <v>55945200</v>
      </c>
      <c r="D372">
        <v>55459801</v>
      </c>
      <c r="E372">
        <v>1</v>
      </c>
      <c r="F372">
        <v>1</v>
      </c>
      <c r="G372">
        <v>1081</v>
      </c>
      <c r="H372">
        <v>3</v>
      </c>
      <c r="I372" t="s">
        <v>844</v>
      </c>
      <c r="J372" t="s">
        <v>845</v>
      </c>
      <c r="K372" t="s">
        <v>846</v>
      </c>
      <c r="L372">
        <v>1348</v>
      </c>
      <c r="N372">
        <v>1009</v>
      </c>
      <c r="O372" t="s">
        <v>211</v>
      </c>
      <c r="P372" t="s">
        <v>211</v>
      </c>
      <c r="Q372">
        <v>1000</v>
      </c>
      <c r="W372">
        <v>0</v>
      </c>
      <c r="X372">
        <v>-148386787</v>
      </c>
      <c r="Y372">
        <f>(AT372*1)</f>
        <v>1E-4</v>
      </c>
      <c r="AA372">
        <v>81241.14</v>
      </c>
      <c r="AB372">
        <v>0</v>
      </c>
      <c r="AC372">
        <v>0</v>
      </c>
      <c r="AD372">
        <v>0</v>
      </c>
      <c r="AE372">
        <v>81241.14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1E-4</v>
      </c>
      <c r="AU372" t="s">
        <v>82</v>
      </c>
      <c r="AV372">
        <v>0</v>
      </c>
      <c r="AW372">
        <v>2</v>
      </c>
      <c r="AX372">
        <v>55945224</v>
      </c>
      <c r="AY372">
        <v>1</v>
      </c>
      <c r="AZ372">
        <v>0</v>
      </c>
      <c r="BA372">
        <v>499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ROUND(Y372*Source!I189,9)</f>
        <v>4.0000000000000002E-4</v>
      </c>
      <c r="CY372">
        <f t="shared" si="175"/>
        <v>81241.14</v>
      </c>
      <c r="CZ372">
        <f t="shared" si="176"/>
        <v>81241.14</v>
      </c>
      <c r="DA372">
        <f t="shared" si="177"/>
        <v>1</v>
      </c>
      <c r="DB372">
        <f>ROUND((ROUND(AT372*CZ372,2)*1),6)</f>
        <v>8.1199999999999992</v>
      </c>
      <c r="DC372">
        <f>ROUND((ROUND(AT372*AG372,2)*1),6)</f>
        <v>0</v>
      </c>
      <c r="DD372" t="s">
        <v>3</v>
      </c>
      <c r="DE372" t="s">
        <v>3</v>
      </c>
      <c r="DF372">
        <f t="shared" si="174"/>
        <v>32.5</v>
      </c>
      <c r="DG372">
        <f t="shared" si="172"/>
        <v>0</v>
      </c>
      <c r="DH372">
        <f t="shared" si="164"/>
        <v>0</v>
      </c>
      <c r="DI372">
        <f t="shared" si="155"/>
        <v>0</v>
      </c>
      <c r="DJ372">
        <f t="shared" si="178"/>
        <v>32.5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ROW(Source!A189)</f>
        <v>189</v>
      </c>
      <c r="B373">
        <v>55944368</v>
      </c>
      <c r="C373">
        <v>55945200</v>
      </c>
      <c r="D373">
        <v>55482166</v>
      </c>
      <c r="E373">
        <v>1</v>
      </c>
      <c r="F373">
        <v>1</v>
      </c>
      <c r="G373">
        <v>1081</v>
      </c>
      <c r="H373">
        <v>3</v>
      </c>
      <c r="I373" t="s">
        <v>847</v>
      </c>
      <c r="J373" t="s">
        <v>848</v>
      </c>
      <c r="K373" t="s">
        <v>849</v>
      </c>
      <c r="L373">
        <v>1301</v>
      </c>
      <c r="N373">
        <v>1003</v>
      </c>
      <c r="O373" t="s">
        <v>543</v>
      </c>
      <c r="P373" t="s">
        <v>543</v>
      </c>
      <c r="Q373">
        <v>1</v>
      </c>
      <c r="W373">
        <v>0</v>
      </c>
      <c r="X373">
        <v>876831867</v>
      </c>
      <c r="Y373">
        <f>(AT373*1)</f>
        <v>5.91</v>
      </c>
      <c r="AA373">
        <v>0.69</v>
      </c>
      <c r="AB373">
        <v>0</v>
      </c>
      <c r="AC373">
        <v>0</v>
      </c>
      <c r="AD373">
        <v>0</v>
      </c>
      <c r="AE373">
        <v>0.69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5.91</v>
      </c>
      <c r="AU373" t="s">
        <v>82</v>
      </c>
      <c r="AV373">
        <v>0</v>
      </c>
      <c r="AW373">
        <v>2</v>
      </c>
      <c r="AX373">
        <v>55945225</v>
      </c>
      <c r="AY373">
        <v>1</v>
      </c>
      <c r="AZ373">
        <v>0</v>
      </c>
      <c r="BA373">
        <v>500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ROUND(Y373*Source!I189,9)</f>
        <v>23.64</v>
      </c>
      <c r="CY373">
        <f t="shared" si="175"/>
        <v>0.69</v>
      </c>
      <c r="CZ373">
        <f t="shared" si="176"/>
        <v>0.69</v>
      </c>
      <c r="DA373">
        <f t="shared" si="177"/>
        <v>1</v>
      </c>
      <c r="DB373">
        <f>ROUND((ROUND(AT373*CZ373,2)*1),6)</f>
        <v>4.08</v>
      </c>
      <c r="DC373">
        <f>ROUND((ROUND(AT373*AG373,2)*1),6)</f>
        <v>0</v>
      </c>
      <c r="DD373" t="s">
        <v>3</v>
      </c>
      <c r="DE373" t="s">
        <v>3</v>
      </c>
      <c r="DF373">
        <f t="shared" si="174"/>
        <v>16.309999999999999</v>
      </c>
      <c r="DG373">
        <f t="shared" si="172"/>
        <v>0</v>
      </c>
      <c r="DH373">
        <f t="shared" si="164"/>
        <v>0</v>
      </c>
      <c r="DI373">
        <f t="shared" si="155"/>
        <v>0</v>
      </c>
      <c r="DJ373">
        <f t="shared" si="178"/>
        <v>16.309999999999999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ROW(Source!A189)</f>
        <v>189</v>
      </c>
      <c r="B374">
        <v>55944368</v>
      </c>
      <c r="C374">
        <v>55945200</v>
      </c>
      <c r="D374">
        <v>55482233</v>
      </c>
      <c r="E374">
        <v>1</v>
      </c>
      <c r="F374">
        <v>1</v>
      </c>
      <c r="G374">
        <v>1081</v>
      </c>
      <c r="H374">
        <v>3</v>
      </c>
      <c r="I374" t="s">
        <v>850</v>
      </c>
      <c r="J374" t="s">
        <v>851</v>
      </c>
      <c r="K374" t="s">
        <v>852</v>
      </c>
      <c r="L374">
        <v>1346</v>
      </c>
      <c r="N374">
        <v>1009</v>
      </c>
      <c r="O374" t="s">
        <v>794</v>
      </c>
      <c r="P374" t="s">
        <v>794</v>
      </c>
      <c r="Q374">
        <v>1</v>
      </c>
      <c r="W374">
        <v>0</v>
      </c>
      <c r="X374">
        <v>1566362712</v>
      </c>
      <c r="Y374">
        <f>(AT374*1)</f>
        <v>0.02</v>
      </c>
      <c r="AA374">
        <v>493.08</v>
      </c>
      <c r="AB374">
        <v>0</v>
      </c>
      <c r="AC374">
        <v>0</v>
      </c>
      <c r="AD374">
        <v>0</v>
      </c>
      <c r="AE374">
        <v>493.08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0.02</v>
      </c>
      <c r="AU374" t="s">
        <v>82</v>
      </c>
      <c r="AV374">
        <v>0</v>
      </c>
      <c r="AW374">
        <v>2</v>
      </c>
      <c r="AX374">
        <v>55945226</v>
      </c>
      <c r="AY374">
        <v>1</v>
      </c>
      <c r="AZ374">
        <v>0</v>
      </c>
      <c r="BA374">
        <v>501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ROUND(Y374*Source!I189,9)</f>
        <v>0.08</v>
      </c>
      <c r="CY374">
        <f t="shared" si="175"/>
        <v>493.08</v>
      </c>
      <c r="CZ374">
        <f t="shared" si="176"/>
        <v>493.08</v>
      </c>
      <c r="DA374">
        <f t="shared" si="177"/>
        <v>1</v>
      </c>
      <c r="DB374">
        <f>ROUND((ROUND(AT374*CZ374,2)*1),6)</f>
        <v>9.86</v>
      </c>
      <c r="DC374">
        <f>ROUND((ROUND(AT374*AG374,2)*1),6)</f>
        <v>0</v>
      </c>
      <c r="DD374" t="s">
        <v>3</v>
      </c>
      <c r="DE374" t="s">
        <v>3</v>
      </c>
      <c r="DF374">
        <f t="shared" si="174"/>
        <v>39.450000000000003</v>
      </c>
      <c r="DG374">
        <f t="shared" si="172"/>
        <v>0</v>
      </c>
      <c r="DH374">
        <f t="shared" si="164"/>
        <v>0</v>
      </c>
      <c r="DI374">
        <f t="shared" si="155"/>
        <v>0</v>
      </c>
      <c r="DJ374">
        <f t="shared" si="178"/>
        <v>39.450000000000003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ROW(Source!A189)</f>
        <v>189</v>
      </c>
      <c r="B375">
        <v>55944368</v>
      </c>
      <c r="C375">
        <v>55945200</v>
      </c>
      <c r="D375">
        <v>55482234</v>
      </c>
      <c r="E375">
        <v>1</v>
      </c>
      <c r="F375">
        <v>1</v>
      </c>
      <c r="G375">
        <v>1081</v>
      </c>
      <c r="H375">
        <v>3</v>
      </c>
      <c r="I375" t="s">
        <v>318</v>
      </c>
      <c r="J375" t="s">
        <v>321</v>
      </c>
      <c r="K375" t="s">
        <v>319</v>
      </c>
      <c r="L375">
        <v>1354</v>
      </c>
      <c r="N375">
        <v>1010</v>
      </c>
      <c r="O375" t="s">
        <v>320</v>
      </c>
      <c r="P375" t="s">
        <v>320</v>
      </c>
      <c r="Q375">
        <v>1</v>
      </c>
      <c r="W375">
        <v>0</v>
      </c>
      <c r="X375">
        <v>-1446611938</v>
      </c>
      <c r="Y375">
        <f>AT375</f>
        <v>10</v>
      </c>
      <c r="AA375">
        <v>0.25</v>
      </c>
      <c r="AB375">
        <v>0</v>
      </c>
      <c r="AC375">
        <v>0</v>
      </c>
      <c r="AD375">
        <v>0</v>
      </c>
      <c r="AE375">
        <v>0.25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 t="s">
        <v>3</v>
      </c>
      <c r="AT375">
        <v>10</v>
      </c>
      <c r="AU375" t="s">
        <v>3</v>
      </c>
      <c r="AV375">
        <v>0</v>
      </c>
      <c r="AW375">
        <v>1</v>
      </c>
      <c r="AX375">
        <v>-1</v>
      </c>
      <c r="AY375">
        <v>0</v>
      </c>
      <c r="AZ375">
        <v>0</v>
      </c>
      <c r="BA375" t="s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ROUND(Y375*Source!I189,9)</f>
        <v>40</v>
      </c>
      <c r="CY375">
        <f t="shared" si="175"/>
        <v>0.25</v>
      </c>
      <c r="CZ375">
        <f t="shared" si="176"/>
        <v>0.25</v>
      </c>
      <c r="DA375">
        <f t="shared" si="177"/>
        <v>1</v>
      </c>
      <c r="DB375">
        <f>ROUND(ROUND(AT375*CZ375,2),6)</f>
        <v>2.5</v>
      </c>
      <c r="DC375">
        <f>ROUND(ROUND(AT375*AG375,2),6)</f>
        <v>0</v>
      </c>
      <c r="DD375" t="s">
        <v>3</v>
      </c>
      <c r="DE375" t="s">
        <v>3</v>
      </c>
      <c r="DF375">
        <f t="shared" si="174"/>
        <v>10</v>
      </c>
      <c r="DG375">
        <f t="shared" si="172"/>
        <v>0</v>
      </c>
      <c r="DH375">
        <f t="shared" si="164"/>
        <v>0</v>
      </c>
      <c r="DI375">
        <f t="shared" si="155"/>
        <v>0</v>
      </c>
      <c r="DJ375">
        <f t="shared" si="178"/>
        <v>10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ROW(Source!A189)</f>
        <v>189</v>
      </c>
      <c r="B376">
        <v>55944368</v>
      </c>
      <c r="C376">
        <v>55945200</v>
      </c>
      <c r="D376">
        <v>55481799</v>
      </c>
      <c r="E376">
        <v>1</v>
      </c>
      <c r="F376">
        <v>1</v>
      </c>
      <c r="G376">
        <v>1081</v>
      </c>
      <c r="H376">
        <v>3</v>
      </c>
      <c r="I376" t="s">
        <v>853</v>
      </c>
      <c r="J376" t="s">
        <v>854</v>
      </c>
      <c r="K376" t="s">
        <v>855</v>
      </c>
      <c r="L376">
        <v>1355</v>
      </c>
      <c r="N376">
        <v>1010</v>
      </c>
      <c r="O376" t="s">
        <v>80</v>
      </c>
      <c r="P376" t="s">
        <v>80</v>
      </c>
      <c r="Q376">
        <v>100</v>
      </c>
      <c r="W376">
        <v>0</v>
      </c>
      <c r="X376">
        <v>-846071348</v>
      </c>
      <c r="Y376">
        <f>(AT376*1)</f>
        <v>0.04</v>
      </c>
      <c r="AA376">
        <v>413.16</v>
      </c>
      <c r="AB376">
        <v>0</v>
      </c>
      <c r="AC376">
        <v>0</v>
      </c>
      <c r="AD376">
        <v>0</v>
      </c>
      <c r="AE376">
        <v>413.16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0.04</v>
      </c>
      <c r="AU376" t="s">
        <v>82</v>
      </c>
      <c r="AV376">
        <v>0</v>
      </c>
      <c r="AW376">
        <v>2</v>
      </c>
      <c r="AX376">
        <v>55945227</v>
      </c>
      <c r="AY376">
        <v>1</v>
      </c>
      <c r="AZ376">
        <v>0</v>
      </c>
      <c r="BA376">
        <v>502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ROUND(Y376*Source!I189,9)</f>
        <v>0.16</v>
      </c>
      <c r="CY376">
        <f t="shared" si="175"/>
        <v>413.16</v>
      </c>
      <c r="CZ376">
        <f t="shared" si="176"/>
        <v>413.16</v>
      </c>
      <c r="DA376">
        <f t="shared" si="177"/>
        <v>1</v>
      </c>
      <c r="DB376">
        <f>ROUND((ROUND(AT376*CZ376,2)*1),6)</f>
        <v>16.53</v>
      </c>
      <c r="DC376">
        <f>ROUND((ROUND(AT376*AG376,2)*1),6)</f>
        <v>0</v>
      </c>
      <c r="DD376" t="s">
        <v>3</v>
      </c>
      <c r="DE376" t="s">
        <v>3</v>
      </c>
      <c r="DF376">
        <f t="shared" si="174"/>
        <v>66.11</v>
      </c>
      <c r="DG376">
        <f t="shared" si="172"/>
        <v>0</v>
      </c>
      <c r="DH376">
        <f t="shared" si="164"/>
        <v>0</v>
      </c>
      <c r="DI376">
        <f t="shared" si="155"/>
        <v>0</v>
      </c>
      <c r="DJ376">
        <f t="shared" si="178"/>
        <v>66.11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ROW(Source!A189)</f>
        <v>189</v>
      </c>
      <c r="B377">
        <v>55944368</v>
      </c>
      <c r="C377">
        <v>55945200</v>
      </c>
      <c r="D377">
        <v>55424290</v>
      </c>
      <c r="E377">
        <v>1081</v>
      </c>
      <c r="F377">
        <v>1</v>
      </c>
      <c r="G377">
        <v>1081</v>
      </c>
      <c r="H377">
        <v>3</v>
      </c>
      <c r="I377" t="s">
        <v>786</v>
      </c>
      <c r="J377" t="s">
        <v>3</v>
      </c>
      <c r="K377" t="s">
        <v>787</v>
      </c>
      <c r="L377">
        <v>1348</v>
      </c>
      <c r="N377">
        <v>1009</v>
      </c>
      <c r="O377" t="s">
        <v>211</v>
      </c>
      <c r="P377" t="s">
        <v>211</v>
      </c>
      <c r="Q377">
        <v>1000</v>
      </c>
      <c r="W377">
        <v>0</v>
      </c>
      <c r="X377">
        <v>-783086922</v>
      </c>
      <c r="Y377">
        <f>(AT377*1)</f>
        <v>1E-3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1E-3</v>
      </c>
      <c r="AU377" t="s">
        <v>82</v>
      </c>
      <c r="AV377">
        <v>0</v>
      </c>
      <c r="AW377">
        <v>2</v>
      </c>
      <c r="AX377">
        <v>55945231</v>
      </c>
      <c r="AY377">
        <v>1</v>
      </c>
      <c r="AZ377">
        <v>0</v>
      </c>
      <c r="BA377">
        <v>506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ROUND(Y377*Source!I189,9)</f>
        <v>4.0000000000000001E-3</v>
      </c>
      <c r="CY377">
        <f t="shared" si="175"/>
        <v>0</v>
      </c>
      <c r="CZ377">
        <f t="shared" si="176"/>
        <v>0</v>
      </c>
      <c r="DA377">
        <f t="shared" si="177"/>
        <v>1</v>
      </c>
      <c r="DB377">
        <f>ROUND((ROUND(AT377*CZ377,2)*1),6)</f>
        <v>0</v>
      </c>
      <c r="DC377">
        <f>ROUND((ROUND(AT377*AG377,2)*1),6)</f>
        <v>0</v>
      </c>
      <c r="DD377" t="s">
        <v>3</v>
      </c>
      <c r="DE377" t="s">
        <v>3</v>
      </c>
      <c r="DF377">
        <f t="shared" si="174"/>
        <v>0</v>
      </c>
      <c r="DG377">
        <f t="shared" si="172"/>
        <v>0</v>
      </c>
      <c r="DH377">
        <f t="shared" si="164"/>
        <v>0</v>
      </c>
      <c r="DI377">
        <f t="shared" si="155"/>
        <v>0</v>
      </c>
      <c r="DJ377">
        <f t="shared" si="178"/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ROW(Source!A190)</f>
        <v>190</v>
      </c>
      <c r="B378">
        <v>55944370</v>
      </c>
      <c r="C378">
        <v>55945200</v>
      </c>
      <c r="D378">
        <v>55424304</v>
      </c>
      <c r="E378">
        <v>1081</v>
      </c>
      <c r="F378">
        <v>1</v>
      </c>
      <c r="G378">
        <v>1081</v>
      </c>
      <c r="H378">
        <v>1</v>
      </c>
      <c r="I378" t="s">
        <v>759</v>
      </c>
      <c r="J378" t="s">
        <v>3</v>
      </c>
      <c r="K378" t="s">
        <v>760</v>
      </c>
      <c r="L378">
        <v>1191</v>
      </c>
      <c r="N378">
        <v>1013</v>
      </c>
      <c r="O378" t="s">
        <v>761</v>
      </c>
      <c r="P378" t="s">
        <v>761</v>
      </c>
      <c r="Q378">
        <v>1</v>
      </c>
      <c r="W378">
        <v>0</v>
      </c>
      <c r="X378">
        <v>476480486</v>
      </c>
      <c r="Y378">
        <f>(AT378*1.2)</f>
        <v>11.16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5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9.3000000000000007</v>
      </c>
      <c r="AU378" t="s">
        <v>83</v>
      </c>
      <c r="AV378">
        <v>1</v>
      </c>
      <c r="AW378">
        <v>2</v>
      </c>
      <c r="AX378">
        <v>55945216</v>
      </c>
      <c r="AY378">
        <v>1</v>
      </c>
      <c r="AZ378">
        <v>0</v>
      </c>
      <c r="BA378">
        <v>507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U378">
        <f>ROUND(AT378*Source!I190*AH378*AL378,2)</f>
        <v>0</v>
      </c>
      <c r="CV378">
        <f>ROUND(Y378*Source!I190,9)</f>
        <v>44.64</v>
      </c>
      <c r="CW378">
        <v>0</v>
      </c>
      <c r="CX378">
        <f>ROUND(Y378*Source!I190,9)</f>
        <v>44.64</v>
      </c>
      <c r="CY378">
        <f>AD378</f>
        <v>0</v>
      </c>
      <c r="CZ378">
        <f>AH378</f>
        <v>0</v>
      </c>
      <c r="DA378">
        <f>AL378</f>
        <v>1</v>
      </c>
      <c r="DB378">
        <f>ROUND((ROUND(AT378*CZ378,2)*1.2),6)</f>
        <v>0</v>
      </c>
      <c r="DC378">
        <f>ROUND((ROUND(AT378*AG378,2)*1.2),6)</f>
        <v>0</v>
      </c>
      <c r="DD378" t="s">
        <v>3</v>
      </c>
      <c r="DE378" t="s">
        <v>3</v>
      </c>
      <c r="DF378">
        <f t="shared" si="174"/>
        <v>0</v>
      </c>
      <c r="DG378">
        <f t="shared" si="172"/>
        <v>0</v>
      </c>
      <c r="DH378">
        <f t="shared" si="164"/>
        <v>0</v>
      </c>
      <c r="DI378">
        <f t="shared" si="155"/>
        <v>0</v>
      </c>
      <c r="DJ378">
        <f>DI378</f>
        <v>0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ROW(Source!A190)</f>
        <v>190</v>
      </c>
      <c r="B379">
        <v>55944370</v>
      </c>
      <c r="C379">
        <v>55945200</v>
      </c>
      <c r="D379">
        <v>55489513</v>
      </c>
      <c r="E379">
        <v>1</v>
      </c>
      <c r="F379">
        <v>1</v>
      </c>
      <c r="G379">
        <v>1081</v>
      </c>
      <c r="H379">
        <v>2</v>
      </c>
      <c r="I379" t="s">
        <v>826</v>
      </c>
      <c r="J379" t="s">
        <v>827</v>
      </c>
      <c r="K379" t="s">
        <v>828</v>
      </c>
      <c r="L379">
        <v>1368</v>
      </c>
      <c r="N379">
        <v>1011</v>
      </c>
      <c r="O379" t="s">
        <v>765</v>
      </c>
      <c r="P379" t="s">
        <v>765</v>
      </c>
      <c r="Q379">
        <v>1</v>
      </c>
      <c r="W379">
        <v>0</v>
      </c>
      <c r="X379">
        <v>-1520980008</v>
      </c>
      <c r="Y379">
        <f>(AT379*1.2)</f>
        <v>0.48</v>
      </c>
      <c r="AA379">
        <v>0</v>
      </c>
      <c r="AB379">
        <v>1942.87</v>
      </c>
      <c r="AC379">
        <v>744.56</v>
      </c>
      <c r="AD379">
        <v>0</v>
      </c>
      <c r="AE379">
        <v>0</v>
      </c>
      <c r="AF379">
        <v>114.83</v>
      </c>
      <c r="AG379">
        <v>12.62</v>
      </c>
      <c r="AH379">
        <v>0</v>
      </c>
      <c r="AI379">
        <v>1</v>
      </c>
      <c r="AJ379">
        <v>16.16</v>
      </c>
      <c r="AK379">
        <v>56.35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0.4</v>
      </c>
      <c r="AU379" t="s">
        <v>83</v>
      </c>
      <c r="AV379">
        <v>0</v>
      </c>
      <c r="AW379">
        <v>2</v>
      </c>
      <c r="AX379">
        <v>55945217</v>
      </c>
      <c r="AY379">
        <v>1</v>
      </c>
      <c r="AZ379">
        <v>0</v>
      </c>
      <c r="BA379">
        <v>508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ROUND(Y379*Source!I190*DO379,9)</f>
        <v>24.230399999999999</v>
      </c>
      <c r="CX379">
        <f>ROUND(Y379*Source!I190,9)</f>
        <v>1.92</v>
      </c>
      <c r="CY379">
        <f>AB379</f>
        <v>1942.87</v>
      </c>
      <c r="CZ379">
        <f>AF379</f>
        <v>114.83</v>
      </c>
      <c r="DA379">
        <f>AJ379</f>
        <v>16.16</v>
      </c>
      <c r="DB379">
        <f>ROUND((ROUND(AT379*CZ379,2)*1.2),6)</f>
        <v>55.116</v>
      </c>
      <c r="DC379">
        <f>ROUND((ROUND(AT379*AG379,2)*1.2),6)</f>
        <v>6.06</v>
      </c>
      <c r="DD379" t="s">
        <v>3</v>
      </c>
      <c r="DE379" t="s">
        <v>3</v>
      </c>
      <c r="DF379">
        <f t="shared" si="174"/>
        <v>0</v>
      </c>
      <c r="DG379">
        <f>ROUND(ROUND(AF379*AJ379,2)*CX379,2)</f>
        <v>3562.85</v>
      </c>
      <c r="DH379">
        <f>ROUND(ROUND(AG379*AK379,2)*CX379,2)</f>
        <v>1365.39</v>
      </c>
      <c r="DI379">
        <f t="shared" si="155"/>
        <v>0</v>
      </c>
      <c r="DJ379">
        <f>DG379</f>
        <v>3562.85</v>
      </c>
      <c r="DK379">
        <v>0</v>
      </c>
      <c r="DL379" t="s">
        <v>769</v>
      </c>
      <c r="DM379">
        <v>0</v>
      </c>
      <c r="DN379" t="s">
        <v>761</v>
      </c>
      <c r="DO379">
        <v>12.62</v>
      </c>
    </row>
    <row r="380" spans="1:119" x14ac:dyDescent="0.25">
      <c r="A380">
        <f>ROW(Source!A190)</f>
        <v>190</v>
      </c>
      <c r="B380">
        <v>55944370</v>
      </c>
      <c r="C380">
        <v>55945200</v>
      </c>
      <c r="D380">
        <v>55459261</v>
      </c>
      <c r="E380">
        <v>1</v>
      </c>
      <c r="F380">
        <v>1</v>
      </c>
      <c r="G380">
        <v>1081</v>
      </c>
      <c r="H380">
        <v>3</v>
      </c>
      <c r="I380" t="s">
        <v>829</v>
      </c>
      <c r="J380" t="s">
        <v>830</v>
      </c>
      <c r="K380" t="s">
        <v>831</v>
      </c>
      <c r="L380">
        <v>1348</v>
      </c>
      <c r="N380">
        <v>1009</v>
      </c>
      <c r="O380" t="s">
        <v>211</v>
      </c>
      <c r="P380" t="s">
        <v>211</v>
      </c>
      <c r="Q380">
        <v>1000</v>
      </c>
      <c r="W380">
        <v>0</v>
      </c>
      <c r="X380">
        <v>-2092697376</v>
      </c>
      <c r="Y380">
        <f>(AT380*1)</f>
        <v>2.9999999999999997E-4</v>
      </c>
      <c r="AA380">
        <v>7305.88</v>
      </c>
      <c r="AB380">
        <v>0</v>
      </c>
      <c r="AC380">
        <v>0</v>
      </c>
      <c r="AD380">
        <v>0</v>
      </c>
      <c r="AE380">
        <v>1219.68</v>
      </c>
      <c r="AF380">
        <v>0</v>
      </c>
      <c r="AG380">
        <v>0</v>
      </c>
      <c r="AH380">
        <v>0</v>
      </c>
      <c r="AI380">
        <v>5.99</v>
      </c>
      <c r="AJ380">
        <v>1</v>
      </c>
      <c r="AK380">
        <v>1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2.9999999999999997E-4</v>
      </c>
      <c r="AU380" t="s">
        <v>82</v>
      </c>
      <c r="AV380">
        <v>0</v>
      </c>
      <c r="AW380">
        <v>2</v>
      </c>
      <c r="AX380">
        <v>55945218</v>
      </c>
      <c r="AY380">
        <v>1</v>
      </c>
      <c r="AZ380">
        <v>0</v>
      </c>
      <c r="BA380">
        <v>509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ROUND(Y380*Source!I190,9)</f>
        <v>1.1999999999999999E-3</v>
      </c>
      <c r="CY380">
        <f t="shared" ref="CY380:CY392" si="179">AA380</f>
        <v>7305.88</v>
      </c>
      <c r="CZ380">
        <f t="shared" ref="CZ380:CZ392" si="180">AE380</f>
        <v>1219.68</v>
      </c>
      <c r="DA380">
        <f t="shared" ref="DA380:DA392" si="181">AI380</f>
        <v>5.99</v>
      </c>
      <c r="DB380">
        <f>ROUND((ROUND(AT380*CZ380,2)*1),6)</f>
        <v>0.37</v>
      </c>
      <c r="DC380">
        <f>ROUND((ROUND(AT380*AG380,2)*1),6)</f>
        <v>0</v>
      </c>
      <c r="DD380" t="s">
        <v>3</v>
      </c>
      <c r="DE380" t="s">
        <v>3</v>
      </c>
      <c r="DF380">
        <f t="shared" ref="DF380:DF392" si="182">ROUND(ROUND(AE380*AI380,2)*CX380,2)</f>
        <v>8.77</v>
      </c>
      <c r="DG380">
        <f t="shared" ref="DG380:DG399" si="183">ROUND(ROUND(AF380,2)*CX380,2)</f>
        <v>0</v>
      </c>
      <c r="DH380">
        <f t="shared" ref="DH380:DH399" si="184">ROUND(ROUND(AG380,2)*CX380,2)</f>
        <v>0</v>
      </c>
      <c r="DI380">
        <f t="shared" si="155"/>
        <v>0</v>
      </c>
      <c r="DJ380">
        <f t="shared" ref="DJ380:DJ392" si="185">DF380</f>
        <v>8.77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ROW(Source!A190)</f>
        <v>190</v>
      </c>
      <c r="B381">
        <v>55944370</v>
      </c>
      <c r="C381">
        <v>55945200</v>
      </c>
      <c r="D381">
        <v>55461230</v>
      </c>
      <c r="E381">
        <v>1</v>
      </c>
      <c r="F381">
        <v>1</v>
      </c>
      <c r="G381">
        <v>1081</v>
      </c>
      <c r="H381">
        <v>3</v>
      </c>
      <c r="I381" t="s">
        <v>810</v>
      </c>
      <c r="J381" t="s">
        <v>811</v>
      </c>
      <c r="K381" t="s">
        <v>812</v>
      </c>
      <c r="L381">
        <v>1346</v>
      </c>
      <c r="N381">
        <v>1009</v>
      </c>
      <c r="O381" t="s">
        <v>794</v>
      </c>
      <c r="P381" t="s">
        <v>794</v>
      </c>
      <c r="Q381">
        <v>1</v>
      </c>
      <c r="W381">
        <v>0</v>
      </c>
      <c r="X381">
        <v>1561715650</v>
      </c>
      <c r="Y381">
        <f>(AT381*1)</f>
        <v>0.03</v>
      </c>
      <c r="AA381">
        <v>200.81</v>
      </c>
      <c r="AB381">
        <v>0</v>
      </c>
      <c r="AC381">
        <v>0</v>
      </c>
      <c r="AD381">
        <v>0</v>
      </c>
      <c r="AE381">
        <v>15.11</v>
      </c>
      <c r="AF381">
        <v>0</v>
      </c>
      <c r="AG381">
        <v>0</v>
      </c>
      <c r="AH381">
        <v>0</v>
      </c>
      <c r="AI381">
        <v>13.29</v>
      </c>
      <c r="AJ381">
        <v>1</v>
      </c>
      <c r="AK381">
        <v>1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0.03</v>
      </c>
      <c r="AU381" t="s">
        <v>82</v>
      </c>
      <c r="AV381">
        <v>0</v>
      </c>
      <c r="AW381">
        <v>2</v>
      </c>
      <c r="AX381">
        <v>55945219</v>
      </c>
      <c r="AY381">
        <v>1</v>
      </c>
      <c r="AZ381">
        <v>0</v>
      </c>
      <c r="BA381">
        <v>510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ROUND(Y381*Source!I190,9)</f>
        <v>0.12</v>
      </c>
      <c r="CY381">
        <f t="shared" si="179"/>
        <v>200.81</v>
      </c>
      <c r="CZ381">
        <f t="shared" si="180"/>
        <v>15.11</v>
      </c>
      <c r="DA381">
        <f t="shared" si="181"/>
        <v>13.29</v>
      </c>
      <c r="DB381">
        <f>ROUND((ROUND(AT381*CZ381,2)*1),6)</f>
        <v>0.45</v>
      </c>
      <c r="DC381">
        <f>ROUND((ROUND(AT381*AG381,2)*1),6)</f>
        <v>0</v>
      </c>
      <c r="DD381" t="s">
        <v>3</v>
      </c>
      <c r="DE381" t="s">
        <v>3</v>
      </c>
      <c r="DF381">
        <f t="shared" si="182"/>
        <v>24.1</v>
      </c>
      <c r="DG381">
        <f t="shared" si="183"/>
        <v>0</v>
      </c>
      <c r="DH381">
        <f t="shared" si="184"/>
        <v>0</v>
      </c>
      <c r="DI381">
        <f t="shared" si="155"/>
        <v>0</v>
      </c>
      <c r="DJ381">
        <f t="shared" si="185"/>
        <v>24.1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ROW(Source!A190)</f>
        <v>190</v>
      </c>
      <c r="B382">
        <v>55944370</v>
      </c>
      <c r="C382">
        <v>55945200</v>
      </c>
      <c r="D382">
        <v>55459400</v>
      </c>
      <c r="E382">
        <v>1</v>
      </c>
      <c r="F382">
        <v>1</v>
      </c>
      <c r="G382">
        <v>1081</v>
      </c>
      <c r="H382">
        <v>3</v>
      </c>
      <c r="I382" t="s">
        <v>832</v>
      </c>
      <c r="J382" t="s">
        <v>833</v>
      </c>
      <c r="K382" t="s">
        <v>834</v>
      </c>
      <c r="L382">
        <v>1346</v>
      </c>
      <c r="N382">
        <v>1009</v>
      </c>
      <c r="O382" t="s">
        <v>794</v>
      </c>
      <c r="P382" t="s">
        <v>794</v>
      </c>
      <c r="Q382">
        <v>1</v>
      </c>
      <c r="W382">
        <v>0</v>
      </c>
      <c r="X382">
        <v>-2129869794</v>
      </c>
      <c r="Y382">
        <f>(AT382*1)</f>
        <v>0.01</v>
      </c>
      <c r="AA382">
        <v>387.54</v>
      </c>
      <c r="AB382">
        <v>0</v>
      </c>
      <c r="AC382">
        <v>0</v>
      </c>
      <c r="AD382">
        <v>0</v>
      </c>
      <c r="AE382">
        <v>16.690000000000001</v>
      </c>
      <c r="AF382">
        <v>0</v>
      </c>
      <c r="AG382">
        <v>0</v>
      </c>
      <c r="AH382">
        <v>0</v>
      </c>
      <c r="AI382">
        <v>23.22</v>
      </c>
      <c r="AJ382">
        <v>1</v>
      </c>
      <c r="AK382">
        <v>1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0.01</v>
      </c>
      <c r="AU382" t="s">
        <v>82</v>
      </c>
      <c r="AV382">
        <v>0</v>
      </c>
      <c r="AW382">
        <v>2</v>
      </c>
      <c r="AX382">
        <v>55945220</v>
      </c>
      <c r="AY382">
        <v>1</v>
      </c>
      <c r="AZ382">
        <v>0</v>
      </c>
      <c r="BA382">
        <v>511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ROUND(Y382*Source!I190,9)</f>
        <v>0.04</v>
      </c>
      <c r="CY382">
        <f t="shared" si="179"/>
        <v>387.54</v>
      </c>
      <c r="CZ382">
        <f t="shared" si="180"/>
        <v>16.690000000000001</v>
      </c>
      <c r="DA382">
        <f t="shared" si="181"/>
        <v>23.22</v>
      </c>
      <c r="DB382">
        <f>ROUND((ROUND(AT382*CZ382,2)*1),6)</f>
        <v>0.17</v>
      </c>
      <c r="DC382">
        <f>ROUND((ROUND(AT382*AG382,2)*1),6)</f>
        <v>0</v>
      </c>
      <c r="DD382" t="s">
        <v>3</v>
      </c>
      <c r="DE382" t="s">
        <v>3</v>
      </c>
      <c r="DF382">
        <f t="shared" si="182"/>
        <v>15.5</v>
      </c>
      <c r="DG382">
        <f t="shared" si="183"/>
        <v>0</v>
      </c>
      <c r="DH382">
        <f t="shared" si="184"/>
        <v>0</v>
      </c>
      <c r="DI382">
        <f t="shared" si="155"/>
        <v>0</v>
      </c>
      <c r="DJ382">
        <f t="shared" si="185"/>
        <v>15.5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ROW(Source!A190)</f>
        <v>190</v>
      </c>
      <c r="B383">
        <v>55944370</v>
      </c>
      <c r="C383">
        <v>55945200</v>
      </c>
      <c r="D383">
        <v>55459485</v>
      </c>
      <c r="E383">
        <v>1</v>
      </c>
      <c r="F383">
        <v>1</v>
      </c>
      <c r="G383">
        <v>1081</v>
      </c>
      <c r="H383">
        <v>3</v>
      </c>
      <c r="I383" t="s">
        <v>835</v>
      </c>
      <c r="J383" t="s">
        <v>836</v>
      </c>
      <c r="K383" t="s">
        <v>837</v>
      </c>
      <c r="L383">
        <v>1348</v>
      </c>
      <c r="N383">
        <v>1009</v>
      </c>
      <c r="O383" t="s">
        <v>211</v>
      </c>
      <c r="P383" t="s">
        <v>211</v>
      </c>
      <c r="Q383">
        <v>1000</v>
      </c>
      <c r="W383">
        <v>0</v>
      </c>
      <c r="X383">
        <v>1193527006</v>
      </c>
      <c r="Y383">
        <f>(AT383*1)</f>
        <v>2.0000000000000002E-5</v>
      </c>
      <c r="AA383">
        <v>120334.08</v>
      </c>
      <c r="AB383">
        <v>0</v>
      </c>
      <c r="AC383">
        <v>0</v>
      </c>
      <c r="AD383">
        <v>0</v>
      </c>
      <c r="AE383">
        <v>17722.25</v>
      </c>
      <c r="AF383">
        <v>0</v>
      </c>
      <c r="AG383">
        <v>0</v>
      </c>
      <c r="AH383">
        <v>0</v>
      </c>
      <c r="AI383">
        <v>6.79</v>
      </c>
      <c r="AJ383">
        <v>1</v>
      </c>
      <c r="AK383">
        <v>1</v>
      </c>
      <c r="AL383">
        <v>1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2.0000000000000002E-5</v>
      </c>
      <c r="AU383" t="s">
        <v>82</v>
      </c>
      <c r="AV383">
        <v>0</v>
      </c>
      <c r="AW383">
        <v>2</v>
      </c>
      <c r="AX383">
        <v>55945221</v>
      </c>
      <c r="AY383">
        <v>1</v>
      </c>
      <c r="AZ383">
        <v>0</v>
      </c>
      <c r="BA383">
        <v>512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ROUND(Y383*Source!I190,9)</f>
        <v>8.0000000000000007E-5</v>
      </c>
      <c r="CY383">
        <f t="shared" si="179"/>
        <v>120334.08</v>
      </c>
      <c r="CZ383">
        <f t="shared" si="180"/>
        <v>17722.25</v>
      </c>
      <c r="DA383">
        <f t="shared" si="181"/>
        <v>6.79</v>
      </c>
      <c r="DB383">
        <f>ROUND((ROUND(AT383*CZ383,2)*1),6)</f>
        <v>0.35</v>
      </c>
      <c r="DC383">
        <f>ROUND((ROUND(AT383*AG383,2)*1),6)</f>
        <v>0</v>
      </c>
      <c r="DD383" t="s">
        <v>3</v>
      </c>
      <c r="DE383" t="s">
        <v>3</v>
      </c>
      <c r="DF383">
        <f t="shared" si="182"/>
        <v>9.6300000000000008</v>
      </c>
      <c r="DG383">
        <f t="shared" si="183"/>
        <v>0</v>
      </c>
      <c r="DH383">
        <f t="shared" si="184"/>
        <v>0</v>
      </c>
      <c r="DI383">
        <f t="shared" si="155"/>
        <v>0</v>
      </c>
      <c r="DJ383">
        <f t="shared" si="185"/>
        <v>9.6300000000000008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ROW(Source!A190)</f>
        <v>190</v>
      </c>
      <c r="B384">
        <v>55944370</v>
      </c>
      <c r="C384">
        <v>55945200</v>
      </c>
      <c r="D384">
        <v>55459191</v>
      </c>
      <c r="E384">
        <v>1</v>
      </c>
      <c r="F384">
        <v>1</v>
      </c>
      <c r="G384">
        <v>1081</v>
      </c>
      <c r="H384">
        <v>3</v>
      </c>
      <c r="I384" t="s">
        <v>209</v>
      </c>
      <c r="J384" t="s">
        <v>212</v>
      </c>
      <c r="K384" t="s">
        <v>210</v>
      </c>
      <c r="L384">
        <v>1348</v>
      </c>
      <c r="N384">
        <v>1009</v>
      </c>
      <c r="O384" t="s">
        <v>211</v>
      </c>
      <c r="P384" t="s">
        <v>211</v>
      </c>
      <c r="Q384">
        <v>1000</v>
      </c>
      <c r="W384">
        <v>0</v>
      </c>
      <c r="X384">
        <v>1706974629</v>
      </c>
      <c r="Y384">
        <f>AT384</f>
        <v>2.9999999999999997E-4</v>
      </c>
      <c r="AA384">
        <v>133571.17000000001</v>
      </c>
      <c r="AB384">
        <v>0</v>
      </c>
      <c r="AC384">
        <v>0</v>
      </c>
      <c r="AD384">
        <v>0</v>
      </c>
      <c r="AE384">
        <v>22524.65</v>
      </c>
      <c r="AF384">
        <v>0</v>
      </c>
      <c r="AG384">
        <v>0</v>
      </c>
      <c r="AH384">
        <v>0</v>
      </c>
      <c r="AI384">
        <v>5.93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2.9999999999999997E-4</v>
      </c>
      <c r="AU384" t="s">
        <v>3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ROUND(Y384*Source!I190,9)</f>
        <v>1.1999999999999999E-3</v>
      </c>
      <c r="CY384">
        <f t="shared" si="179"/>
        <v>133571.17000000001</v>
      </c>
      <c r="CZ384">
        <f t="shared" si="180"/>
        <v>22524.65</v>
      </c>
      <c r="DA384">
        <f t="shared" si="181"/>
        <v>5.93</v>
      </c>
      <c r="DB384">
        <f>ROUND(ROUND(AT384*CZ384,2),6)</f>
        <v>6.76</v>
      </c>
      <c r="DC384">
        <f>ROUND(ROUND(AT384*AG384,2),6)</f>
        <v>0</v>
      </c>
      <c r="DD384" t="s">
        <v>3</v>
      </c>
      <c r="DE384" t="s">
        <v>3</v>
      </c>
      <c r="DF384">
        <f t="shared" si="182"/>
        <v>160.29</v>
      </c>
      <c r="DG384">
        <f t="shared" si="183"/>
        <v>0</v>
      </c>
      <c r="DH384">
        <f t="shared" si="184"/>
        <v>0</v>
      </c>
      <c r="DI384">
        <f t="shared" si="155"/>
        <v>0</v>
      </c>
      <c r="DJ384">
        <f t="shared" si="185"/>
        <v>160.29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ROW(Source!A190)</f>
        <v>190</v>
      </c>
      <c r="B385">
        <v>55944370</v>
      </c>
      <c r="C385">
        <v>55945200</v>
      </c>
      <c r="D385">
        <v>55466000</v>
      </c>
      <c r="E385">
        <v>1</v>
      </c>
      <c r="F385">
        <v>1</v>
      </c>
      <c r="G385">
        <v>1081</v>
      </c>
      <c r="H385">
        <v>3</v>
      </c>
      <c r="I385" t="s">
        <v>838</v>
      </c>
      <c r="J385" t="s">
        <v>839</v>
      </c>
      <c r="K385" t="s">
        <v>840</v>
      </c>
      <c r="L385">
        <v>1355</v>
      </c>
      <c r="N385">
        <v>1010</v>
      </c>
      <c r="O385" t="s">
        <v>80</v>
      </c>
      <c r="P385" t="s">
        <v>80</v>
      </c>
      <c r="Q385">
        <v>100</v>
      </c>
      <c r="W385">
        <v>0</v>
      </c>
      <c r="X385">
        <v>436393287</v>
      </c>
      <c r="Y385">
        <f>(AT385*1)</f>
        <v>0.1</v>
      </c>
      <c r="AA385">
        <v>1555.26</v>
      </c>
      <c r="AB385">
        <v>0</v>
      </c>
      <c r="AC385">
        <v>0</v>
      </c>
      <c r="AD385">
        <v>0</v>
      </c>
      <c r="AE385">
        <v>120.19</v>
      </c>
      <c r="AF385">
        <v>0</v>
      </c>
      <c r="AG385">
        <v>0</v>
      </c>
      <c r="AH385">
        <v>0</v>
      </c>
      <c r="AI385">
        <v>12.94</v>
      </c>
      <c r="AJ385">
        <v>1</v>
      </c>
      <c r="AK385">
        <v>1</v>
      </c>
      <c r="AL385">
        <v>1</v>
      </c>
      <c r="AM385">
        <v>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0.1</v>
      </c>
      <c r="AU385" t="s">
        <v>82</v>
      </c>
      <c r="AV385">
        <v>0</v>
      </c>
      <c r="AW385">
        <v>2</v>
      </c>
      <c r="AX385">
        <v>55945222</v>
      </c>
      <c r="AY385">
        <v>1</v>
      </c>
      <c r="AZ385">
        <v>0</v>
      </c>
      <c r="BA385">
        <v>513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ROUND(Y385*Source!I190,9)</f>
        <v>0.4</v>
      </c>
      <c r="CY385">
        <f t="shared" si="179"/>
        <v>1555.26</v>
      </c>
      <c r="CZ385">
        <f t="shared" si="180"/>
        <v>120.19</v>
      </c>
      <c r="DA385">
        <f t="shared" si="181"/>
        <v>12.94</v>
      </c>
      <c r="DB385">
        <f>ROUND((ROUND(AT385*CZ385,2)*1),6)</f>
        <v>12.02</v>
      </c>
      <c r="DC385">
        <f>ROUND((ROUND(AT385*AG385,2)*1),6)</f>
        <v>0</v>
      </c>
      <c r="DD385" t="s">
        <v>3</v>
      </c>
      <c r="DE385" t="s">
        <v>3</v>
      </c>
      <c r="DF385">
        <f t="shared" si="182"/>
        <v>622.1</v>
      </c>
      <c r="DG385">
        <f t="shared" si="183"/>
        <v>0</v>
      </c>
      <c r="DH385">
        <f t="shared" si="184"/>
        <v>0</v>
      </c>
      <c r="DI385">
        <f t="shared" ref="DI385:DI448" si="186">ROUND(ROUND(AH385,2)*CX385,2)</f>
        <v>0</v>
      </c>
      <c r="DJ385">
        <f t="shared" si="185"/>
        <v>622.1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ROW(Source!A190)</f>
        <v>190</v>
      </c>
      <c r="B386">
        <v>55944370</v>
      </c>
      <c r="C386">
        <v>55945200</v>
      </c>
      <c r="D386">
        <v>55459793</v>
      </c>
      <c r="E386">
        <v>1</v>
      </c>
      <c r="F386">
        <v>1</v>
      </c>
      <c r="G386">
        <v>1081</v>
      </c>
      <c r="H386">
        <v>3</v>
      </c>
      <c r="I386" t="s">
        <v>841</v>
      </c>
      <c r="J386" t="s">
        <v>842</v>
      </c>
      <c r="K386" t="s">
        <v>843</v>
      </c>
      <c r="L386">
        <v>1348</v>
      </c>
      <c r="N386">
        <v>1009</v>
      </c>
      <c r="O386" t="s">
        <v>211</v>
      </c>
      <c r="P386" t="s">
        <v>211</v>
      </c>
      <c r="Q386">
        <v>1000</v>
      </c>
      <c r="W386">
        <v>0</v>
      </c>
      <c r="X386">
        <v>-761454284</v>
      </c>
      <c r="Y386">
        <f>(AT386*1)</f>
        <v>6.0000000000000002E-5</v>
      </c>
      <c r="AA386">
        <v>1930745.04</v>
      </c>
      <c r="AB386">
        <v>0</v>
      </c>
      <c r="AC386">
        <v>0</v>
      </c>
      <c r="AD386">
        <v>0</v>
      </c>
      <c r="AE386">
        <v>64123.05</v>
      </c>
      <c r="AF386">
        <v>0</v>
      </c>
      <c r="AG386">
        <v>0</v>
      </c>
      <c r="AH386">
        <v>0</v>
      </c>
      <c r="AI386">
        <v>30.11</v>
      </c>
      <c r="AJ386">
        <v>1</v>
      </c>
      <c r="AK386">
        <v>1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6.0000000000000002E-5</v>
      </c>
      <c r="AU386" t="s">
        <v>82</v>
      </c>
      <c r="AV386">
        <v>0</v>
      </c>
      <c r="AW386">
        <v>2</v>
      </c>
      <c r="AX386">
        <v>55945223</v>
      </c>
      <c r="AY386">
        <v>1</v>
      </c>
      <c r="AZ386">
        <v>0</v>
      </c>
      <c r="BA386">
        <v>514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ROUND(Y386*Source!I190,9)</f>
        <v>2.4000000000000001E-4</v>
      </c>
      <c r="CY386">
        <f t="shared" si="179"/>
        <v>1930745.04</v>
      </c>
      <c r="CZ386">
        <f t="shared" si="180"/>
        <v>64123.05</v>
      </c>
      <c r="DA386">
        <f t="shared" si="181"/>
        <v>30.11</v>
      </c>
      <c r="DB386">
        <f>ROUND((ROUND(AT386*CZ386,2)*1),6)</f>
        <v>3.85</v>
      </c>
      <c r="DC386">
        <f>ROUND((ROUND(AT386*AG386,2)*1),6)</f>
        <v>0</v>
      </c>
      <c r="DD386" t="s">
        <v>3</v>
      </c>
      <c r="DE386" t="s">
        <v>3</v>
      </c>
      <c r="DF386">
        <f t="shared" si="182"/>
        <v>463.38</v>
      </c>
      <c r="DG386">
        <f t="shared" si="183"/>
        <v>0</v>
      </c>
      <c r="DH386">
        <f t="shared" si="184"/>
        <v>0</v>
      </c>
      <c r="DI386">
        <f t="shared" si="186"/>
        <v>0</v>
      </c>
      <c r="DJ386">
        <f t="shared" si="185"/>
        <v>463.38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5">
      <c r="A387">
        <f>ROW(Source!A190)</f>
        <v>190</v>
      </c>
      <c r="B387">
        <v>55944370</v>
      </c>
      <c r="C387">
        <v>55945200</v>
      </c>
      <c r="D387">
        <v>55459801</v>
      </c>
      <c r="E387">
        <v>1</v>
      </c>
      <c r="F387">
        <v>1</v>
      </c>
      <c r="G387">
        <v>1081</v>
      </c>
      <c r="H387">
        <v>3</v>
      </c>
      <c r="I387" t="s">
        <v>844</v>
      </c>
      <c r="J387" t="s">
        <v>845</v>
      </c>
      <c r="K387" t="s">
        <v>846</v>
      </c>
      <c r="L387">
        <v>1348</v>
      </c>
      <c r="N387">
        <v>1009</v>
      </c>
      <c r="O387" t="s">
        <v>211</v>
      </c>
      <c r="P387" t="s">
        <v>211</v>
      </c>
      <c r="Q387">
        <v>1000</v>
      </c>
      <c r="W387">
        <v>0</v>
      </c>
      <c r="X387">
        <v>-148386787</v>
      </c>
      <c r="Y387">
        <f>(AT387*1)</f>
        <v>1E-4</v>
      </c>
      <c r="AA387">
        <v>1195057.17</v>
      </c>
      <c r="AB387">
        <v>0</v>
      </c>
      <c r="AC387">
        <v>0</v>
      </c>
      <c r="AD387">
        <v>0</v>
      </c>
      <c r="AE387">
        <v>81241.14</v>
      </c>
      <c r="AF387">
        <v>0</v>
      </c>
      <c r="AG387">
        <v>0</v>
      </c>
      <c r="AH387">
        <v>0</v>
      </c>
      <c r="AI387">
        <v>14.71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1E-4</v>
      </c>
      <c r="AU387" t="s">
        <v>82</v>
      </c>
      <c r="AV387">
        <v>0</v>
      </c>
      <c r="AW387">
        <v>2</v>
      </c>
      <c r="AX387">
        <v>55945224</v>
      </c>
      <c r="AY387">
        <v>1</v>
      </c>
      <c r="AZ387">
        <v>0</v>
      </c>
      <c r="BA387">
        <v>515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ROUND(Y387*Source!I190,9)</f>
        <v>4.0000000000000002E-4</v>
      </c>
      <c r="CY387">
        <f t="shared" si="179"/>
        <v>1195057.17</v>
      </c>
      <c r="CZ387">
        <f t="shared" si="180"/>
        <v>81241.14</v>
      </c>
      <c r="DA387">
        <f t="shared" si="181"/>
        <v>14.71</v>
      </c>
      <c r="DB387">
        <f>ROUND((ROUND(AT387*CZ387,2)*1),6)</f>
        <v>8.1199999999999992</v>
      </c>
      <c r="DC387">
        <f>ROUND((ROUND(AT387*AG387,2)*1),6)</f>
        <v>0</v>
      </c>
      <c r="DD387" t="s">
        <v>3</v>
      </c>
      <c r="DE387" t="s">
        <v>3</v>
      </c>
      <c r="DF387">
        <f t="shared" si="182"/>
        <v>478.02</v>
      </c>
      <c r="DG387">
        <f t="shared" si="183"/>
        <v>0</v>
      </c>
      <c r="DH387">
        <f t="shared" si="184"/>
        <v>0</v>
      </c>
      <c r="DI387">
        <f t="shared" si="186"/>
        <v>0</v>
      </c>
      <c r="DJ387">
        <f t="shared" si="185"/>
        <v>478.02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ROW(Source!A190)</f>
        <v>190</v>
      </c>
      <c r="B388">
        <v>55944370</v>
      </c>
      <c r="C388">
        <v>55945200</v>
      </c>
      <c r="D388">
        <v>55482166</v>
      </c>
      <c r="E388">
        <v>1</v>
      </c>
      <c r="F388">
        <v>1</v>
      </c>
      <c r="G388">
        <v>1081</v>
      </c>
      <c r="H388">
        <v>3</v>
      </c>
      <c r="I388" t="s">
        <v>847</v>
      </c>
      <c r="J388" t="s">
        <v>848</v>
      </c>
      <c r="K388" t="s">
        <v>849</v>
      </c>
      <c r="L388">
        <v>1301</v>
      </c>
      <c r="N388">
        <v>1003</v>
      </c>
      <c r="O388" t="s">
        <v>543</v>
      </c>
      <c r="P388" t="s">
        <v>543</v>
      </c>
      <c r="Q388">
        <v>1</v>
      </c>
      <c r="W388">
        <v>0</v>
      </c>
      <c r="X388">
        <v>876831867</v>
      </c>
      <c r="Y388">
        <f>(AT388*1)</f>
        <v>5.91</v>
      </c>
      <c r="AA388">
        <v>4.76</v>
      </c>
      <c r="AB388">
        <v>0</v>
      </c>
      <c r="AC388">
        <v>0</v>
      </c>
      <c r="AD388">
        <v>0</v>
      </c>
      <c r="AE388">
        <v>0.69</v>
      </c>
      <c r="AF388">
        <v>0</v>
      </c>
      <c r="AG388">
        <v>0</v>
      </c>
      <c r="AH388">
        <v>0</v>
      </c>
      <c r="AI388">
        <v>6.9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5.91</v>
      </c>
      <c r="AU388" t="s">
        <v>82</v>
      </c>
      <c r="AV388">
        <v>0</v>
      </c>
      <c r="AW388">
        <v>2</v>
      </c>
      <c r="AX388">
        <v>55945225</v>
      </c>
      <c r="AY388">
        <v>1</v>
      </c>
      <c r="AZ388">
        <v>0</v>
      </c>
      <c r="BA388">
        <v>516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ROUND(Y388*Source!I190,9)</f>
        <v>23.64</v>
      </c>
      <c r="CY388">
        <f t="shared" si="179"/>
        <v>4.76</v>
      </c>
      <c r="CZ388">
        <f t="shared" si="180"/>
        <v>0.69</v>
      </c>
      <c r="DA388">
        <f t="shared" si="181"/>
        <v>6.9</v>
      </c>
      <c r="DB388">
        <f>ROUND((ROUND(AT388*CZ388,2)*1),6)</f>
        <v>4.08</v>
      </c>
      <c r="DC388">
        <f>ROUND((ROUND(AT388*AG388,2)*1),6)</f>
        <v>0</v>
      </c>
      <c r="DD388" t="s">
        <v>3</v>
      </c>
      <c r="DE388" t="s">
        <v>3</v>
      </c>
      <c r="DF388">
        <f t="shared" si="182"/>
        <v>112.53</v>
      </c>
      <c r="DG388">
        <f t="shared" si="183"/>
        <v>0</v>
      </c>
      <c r="DH388">
        <f t="shared" si="184"/>
        <v>0</v>
      </c>
      <c r="DI388">
        <f t="shared" si="186"/>
        <v>0</v>
      </c>
      <c r="DJ388">
        <f t="shared" si="185"/>
        <v>112.53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ROW(Source!A190)</f>
        <v>190</v>
      </c>
      <c r="B389">
        <v>55944370</v>
      </c>
      <c r="C389">
        <v>55945200</v>
      </c>
      <c r="D389">
        <v>55482233</v>
      </c>
      <c r="E389">
        <v>1</v>
      </c>
      <c r="F389">
        <v>1</v>
      </c>
      <c r="G389">
        <v>1081</v>
      </c>
      <c r="H389">
        <v>3</v>
      </c>
      <c r="I389" t="s">
        <v>850</v>
      </c>
      <c r="J389" t="s">
        <v>851</v>
      </c>
      <c r="K389" t="s">
        <v>852</v>
      </c>
      <c r="L389">
        <v>1346</v>
      </c>
      <c r="N389">
        <v>1009</v>
      </c>
      <c r="O389" t="s">
        <v>794</v>
      </c>
      <c r="P389" t="s">
        <v>794</v>
      </c>
      <c r="Q389">
        <v>1</v>
      </c>
      <c r="W389">
        <v>0</v>
      </c>
      <c r="X389">
        <v>1566362712</v>
      </c>
      <c r="Y389">
        <f>(AT389*1)</f>
        <v>0.02</v>
      </c>
      <c r="AA389">
        <v>3047.23</v>
      </c>
      <c r="AB389">
        <v>0</v>
      </c>
      <c r="AC389">
        <v>0</v>
      </c>
      <c r="AD389">
        <v>0</v>
      </c>
      <c r="AE389">
        <v>493.08</v>
      </c>
      <c r="AF389">
        <v>0</v>
      </c>
      <c r="AG389">
        <v>0</v>
      </c>
      <c r="AH389">
        <v>0</v>
      </c>
      <c r="AI389">
        <v>6.18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0.02</v>
      </c>
      <c r="AU389" t="s">
        <v>82</v>
      </c>
      <c r="AV389">
        <v>0</v>
      </c>
      <c r="AW389">
        <v>2</v>
      </c>
      <c r="AX389">
        <v>55945226</v>
      </c>
      <c r="AY389">
        <v>1</v>
      </c>
      <c r="AZ389">
        <v>0</v>
      </c>
      <c r="BA389">
        <v>517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ROUND(Y389*Source!I190,9)</f>
        <v>0.08</v>
      </c>
      <c r="CY389">
        <f t="shared" si="179"/>
        <v>3047.23</v>
      </c>
      <c r="CZ389">
        <f t="shared" si="180"/>
        <v>493.08</v>
      </c>
      <c r="DA389">
        <f t="shared" si="181"/>
        <v>6.18</v>
      </c>
      <c r="DB389">
        <f>ROUND((ROUND(AT389*CZ389,2)*1),6)</f>
        <v>9.86</v>
      </c>
      <c r="DC389">
        <f>ROUND((ROUND(AT389*AG389,2)*1),6)</f>
        <v>0</v>
      </c>
      <c r="DD389" t="s">
        <v>3</v>
      </c>
      <c r="DE389" t="s">
        <v>3</v>
      </c>
      <c r="DF389">
        <f t="shared" si="182"/>
        <v>243.78</v>
      </c>
      <c r="DG389">
        <f t="shared" si="183"/>
        <v>0</v>
      </c>
      <c r="DH389">
        <f t="shared" si="184"/>
        <v>0</v>
      </c>
      <c r="DI389">
        <f t="shared" si="186"/>
        <v>0</v>
      </c>
      <c r="DJ389">
        <f t="shared" si="185"/>
        <v>243.78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ROW(Source!A190)</f>
        <v>190</v>
      </c>
      <c r="B390">
        <v>55944370</v>
      </c>
      <c r="C390">
        <v>55945200</v>
      </c>
      <c r="D390">
        <v>55482234</v>
      </c>
      <c r="E390">
        <v>1</v>
      </c>
      <c r="F390">
        <v>1</v>
      </c>
      <c r="G390">
        <v>1081</v>
      </c>
      <c r="H390">
        <v>3</v>
      </c>
      <c r="I390" t="s">
        <v>318</v>
      </c>
      <c r="J390" t="s">
        <v>321</v>
      </c>
      <c r="K390" t="s">
        <v>319</v>
      </c>
      <c r="L390">
        <v>1354</v>
      </c>
      <c r="N390">
        <v>1010</v>
      </c>
      <c r="O390" t="s">
        <v>320</v>
      </c>
      <c r="P390" t="s">
        <v>320</v>
      </c>
      <c r="Q390">
        <v>1</v>
      </c>
      <c r="W390">
        <v>0</v>
      </c>
      <c r="X390">
        <v>-1446611938</v>
      </c>
      <c r="Y390">
        <f>AT390</f>
        <v>10</v>
      </c>
      <c r="AA390">
        <v>2.17</v>
      </c>
      <c r="AB390">
        <v>0</v>
      </c>
      <c r="AC390">
        <v>0</v>
      </c>
      <c r="AD390">
        <v>0</v>
      </c>
      <c r="AE390">
        <v>0.25</v>
      </c>
      <c r="AF390">
        <v>0</v>
      </c>
      <c r="AG390">
        <v>0</v>
      </c>
      <c r="AH390">
        <v>0</v>
      </c>
      <c r="AI390">
        <v>8.68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10</v>
      </c>
      <c r="AU390" t="s">
        <v>3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ROUND(Y390*Source!I190,9)</f>
        <v>40</v>
      </c>
      <c r="CY390">
        <f t="shared" si="179"/>
        <v>2.17</v>
      </c>
      <c r="CZ390">
        <f t="shared" si="180"/>
        <v>0.25</v>
      </c>
      <c r="DA390">
        <f t="shared" si="181"/>
        <v>8.68</v>
      </c>
      <c r="DB390">
        <f>ROUND(ROUND(AT390*CZ390,2),6)</f>
        <v>2.5</v>
      </c>
      <c r="DC390">
        <f>ROUND(ROUND(AT390*AG390,2),6)</f>
        <v>0</v>
      </c>
      <c r="DD390" t="s">
        <v>3</v>
      </c>
      <c r="DE390" t="s">
        <v>3</v>
      </c>
      <c r="DF390">
        <f t="shared" si="182"/>
        <v>86.8</v>
      </c>
      <c r="DG390">
        <f t="shared" si="183"/>
        <v>0</v>
      </c>
      <c r="DH390">
        <f t="shared" si="184"/>
        <v>0</v>
      </c>
      <c r="DI390">
        <f t="shared" si="186"/>
        <v>0</v>
      </c>
      <c r="DJ390">
        <f t="shared" si="185"/>
        <v>86.8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ROW(Source!A190)</f>
        <v>190</v>
      </c>
      <c r="B391">
        <v>55944370</v>
      </c>
      <c r="C391">
        <v>55945200</v>
      </c>
      <c r="D391">
        <v>55481799</v>
      </c>
      <c r="E391">
        <v>1</v>
      </c>
      <c r="F391">
        <v>1</v>
      </c>
      <c r="G391">
        <v>1081</v>
      </c>
      <c r="H391">
        <v>3</v>
      </c>
      <c r="I391" t="s">
        <v>853</v>
      </c>
      <c r="J391" t="s">
        <v>854</v>
      </c>
      <c r="K391" t="s">
        <v>855</v>
      </c>
      <c r="L391">
        <v>1355</v>
      </c>
      <c r="N391">
        <v>1010</v>
      </c>
      <c r="O391" t="s">
        <v>80</v>
      </c>
      <c r="P391" t="s">
        <v>80</v>
      </c>
      <c r="Q391">
        <v>100</v>
      </c>
      <c r="W391">
        <v>0</v>
      </c>
      <c r="X391">
        <v>-846071348</v>
      </c>
      <c r="Y391">
        <f>(AT391*1)</f>
        <v>0.04</v>
      </c>
      <c r="AA391">
        <v>2297.17</v>
      </c>
      <c r="AB391">
        <v>0</v>
      </c>
      <c r="AC391">
        <v>0</v>
      </c>
      <c r="AD391">
        <v>0</v>
      </c>
      <c r="AE391">
        <v>413.16</v>
      </c>
      <c r="AF391">
        <v>0</v>
      </c>
      <c r="AG391">
        <v>0</v>
      </c>
      <c r="AH391">
        <v>0</v>
      </c>
      <c r="AI391">
        <v>5.56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0.04</v>
      </c>
      <c r="AU391" t="s">
        <v>82</v>
      </c>
      <c r="AV391">
        <v>0</v>
      </c>
      <c r="AW391">
        <v>2</v>
      </c>
      <c r="AX391">
        <v>55945227</v>
      </c>
      <c r="AY391">
        <v>1</v>
      </c>
      <c r="AZ391">
        <v>0</v>
      </c>
      <c r="BA391">
        <v>518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ROUND(Y391*Source!I190,9)</f>
        <v>0.16</v>
      </c>
      <c r="CY391">
        <f t="shared" si="179"/>
        <v>2297.17</v>
      </c>
      <c r="CZ391">
        <f t="shared" si="180"/>
        <v>413.16</v>
      </c>
      <c r="DA391">
        <f t="shared" si="181"/>
        <v>5.56</v>
      </c>
      <c r="DB391">
        <f>ROUND((ROUND(AT391*CZ391,2)*1),6)</f>
        <v>16.53</v>
      </c>
      <c r="DC391">
        <f>ROUND((ROUND(AT391*AG391,2)*1),6)</f>
        <v>0</v>
      </c>
      <c r="DD391" t="s">
        <v>3</v>
      </c>
      <c r="DE391" t="s">
        <v>3</v>
      </c>
      <c r="DF391">
        <f t="shared" si="182"/>
        <v>367.55</v>
      </c>
      <c r="DG391">
        <f t="shared" si="183"/>
        <v>0</v>
      </c>
      <c r="DH391">
        <f t="shared" si="184"/>
        <v>0</v>
      </c>
      <c r="DI391">
        <f t="shared" si="186"/>
        <v>0</v>
      </c>
      <c r="DJ391">
        <f t="shared" si="185"/>
        <v>367.55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ROW(Source!A190)</f>
        <v>190</v>
      </c>
      <c r="B392">
        <v>55944370</v>
      </c>
      <c r="C392">
        <v>55945200</v>
      </c>
      <c r="D392">
        <v>55424290</v>
      </c>
      <c r="E392">
        <v>1081</v>
      </c>
      <c r="F392">
        <v>1</v>
      </c>
      <c r="G392">
        <v>1081</v>
      </c>
      <c r="H392">
        <v>3</v>
      </c>
      <c r="I392" t="s">
        <v>786</v>
      </c>
      <c r="J392" t="s">
        <v>3</v>
      </c>
      <c r="K392" t="s">
        <v>787</v>
      </c>
      <c r="L392">
        <v>1348</v>
      </c>
      <c r="N392">
        <v>1009</v>
      </c>
      <c r="O392" t="s">
        <v>211</v>
      </c>
      <c r="P392" t="s">
        <v>211</v>
      </c>
      <c r="Q392">
        <v>1000</v>
      </c>
      <c r="W392">
        <v>0</v>
      </c>
      <c r="X392">
        <v>-783086922</v>
      </c>
      <c r="Y392">
        <f>(AT392*1)</f>
        <v>1E-3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9.84</v>
      </c>
      <c r="AJ392">
        <v>1</v>
      </c>
      <c r="AK392">
        <v>1</v>
      </c>
      <c r="AL392">
        <v>1</v>
      </c>
      <c r="AM392">
        <v>5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1E-3</v>
      </c>
      <c r="AU392" t="s">
        <v>82</v>
      </c>
      <c r="AV392">
        <v>0</v>
      </c>
      <c r="AW392">
        <v>2</v>
      </c>
      <c r="AX392">
        <v>55945231</v>
      </c>
      <c r="AY392">
        <v>1</v>
      </c>
      <c r="AZ392">
        <v>0</v>
      </c>
      <c r="BA392">
        <v>522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ROUND(Y392*Source!I190,9)</f>
        <v>4.0000000000000001E-3</v>
      </c>
      <c r="CY392">
        <f t="shared" si="179"/>
        <v>0</v>
      </c>
      <c r="CZ392">
        <f t="shared" si="180"/>
        <v>0</v>
      </c>
      <c r="DA392">
        <f t="shared" si="181"/>
        <v>9.84</v>
      </c>
      <c r="DB392">
        <f>ROUND((ROUND(AT392*CZ392,2)*1),6)</f>
        <v>0</v>
      </c>
      <c r="DC392">
        <f>ROUND((ROUND(AT392*AG392,2)*1),6)</f>
        <v>0</v>
      </c>
      <c r="DD392" t="s">
        <v>3</v>
      </c>
      <c r="DE392" t="s">
        <v>3</v>
      </c>
      <c r="DF392">
        <f t="shared" si="182"/>
        <v>0</v>
      </c>
      <c r="DG392">
        <f t="shared" si="183"/>
        <v>0</v>
      </c>
      <c r="DH392">
        <f t="shared" si="184"/>
        <v>0</v>
      </c>
      <c r="DI392">
        <f t="shared" si="186"/>
        <v>0</v>
      </c>
      <c r="DJ392">
        <f t="shared" si="185"/>
        <v>0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ROW(Source!A232)</f>
        <v>232</v>
      </c>
      <c r="B393">
        <v>55944368</v>
      </c>
      <c r="C393">
        <v>55945240</v>
      </c>
      <c r="D393">
        <v>55424304</v>
      </c>
      <c r="E393">
        <v>1081</v>
      </c>
      <c r="F393">
        <v>1</v>
      </c>
      <c r="G393">
        <v>1081</v>
      </c>
      <c r="H393">
        <v>1</v>
      </c>
      <c r="I393" t="s">
        <v>759</v>
      </c>
      <c r="J393" t="s">
        <v>3</v>
      </c>
      <c r="K393" t="s">
        <v>760</v>
      </c>
      <c r="L393">
        <v>1191</v>
      </c>
      <c r="N393">
        <v>1013</v>
      </c>
      <c r="O393" t="s">
        <v>761</v>
      </c>
      <c r="P393" t="s">
        <v>761</v>
      </c>
      <c r="Q393">
        <v>1</v>
      </c>
      <c r="W393">
        <v>0</v>
      </c>
      <c r="X393">
        <v>476480486</v>
      </c>
      <c r="Y393">
        <f>(AT393*1.2)</f>
        <v>12.360000000000001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10.3</v>
      </c>
      <c r="AU393" t="s">
        <v>83</v>
      </c>
      <c r="AV393">
        <v>1</v>
      </c>
      <c r="AW393">
        <v>2</v>
      </c>
      <c r="AX393">
        <v>55945247</v>
      </c>
      <c r="AY393">
        <v>1</v>
      </c>
      <c r="AZ393">
        <v>0</v>
      </c>
      <c r="BA393">
        <v>523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ROUND(AT393*Source!I232*AH393*AL393,2)</f>
        <v>0</v>
      </c>
      <c r="CV393">
        <f>ROUND(Y393*Source!I232,9)</f>
        <v>12.36</v>
      </c>
      <c r="CW393">
        <v>0</v>
      </c>
      <c r="CX393">
        <f>ROUND(Y393*Source!I232,9)</f>
        <v>12.36</v>
      </c>
      <c r="CY393">
        <f>AD393</f>
        <v>0</v>
      </c>
      <c r="CZ393">
        <f>AH393</f>
        <v>0</v>
      </c>
      <c r="DA393">
        <f>AL393</f>
        <v>1</v>
      </c>
      <c r="DB393">
        <f>ROUND((ROUND(AT393*CZ393,2)*1.2),6)</f>
        <v>0</v>
      </c>
      <c r="DC393">
        <f>ROUND((ROUND(AT393*AG393,2)*1.2),6)</f>
        <v>0</v>
      </c>
      <c r="DD393" t="s">
        <v>3</v>
      </c>
      <c r="DE393" t="s">
        <v>3</v>
      </c>
      <c r="DF393">
        <f t="shared" ref="DF393:DF401" si="187">ROUND(ROUND(AE393,2)*CX393,2)</f>
        <v>0</v>
      </c>
      <c r="DG393">
        <f t="shared" si="183"/>
        <v>0</v>
      </c>
      <c r="DH393">
        <f t="shared" si="184"/>
        <v>0</v>
      </c>
      <c r="DI393">
        <f t="shared" si="186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ROW(Source!A232)</f>
        <v>232</v>
      </c>
      <c r="B394">
        <v>55944368</v>
      </c>
      <c r="C394">
        <v>55945240</v>
      </c>
      <c r="D394">
        <v>55490209</v>
      </c>
      <c r="E394">
        <v>1</v>
      </c>
      <c r="F394">
        <v>1</v>
      </c>
      <c r="G394">
        <v>1081</v>
      </c>
      <c r="H394">
        <v>2</v>
      </c>
      <c r="I394" t="s">
        <v>766</v>
      </c>
      <c r="J394" t="s">
        <v>767</v>
      </c>
      <c r="K394" t="s">
        <v>768</v>
      </c>
      <c r="L394">
        <v>1368</v>
      </c>
      <c r="N394">
        <v>1011</v>
      </c>
      <c r="O394" t="s">
        <v>765</v>
      </c>
      <c r="P394" t="s">
        <v>765</v>
      </c>
      <c r="Q394">
        <v>1</v>
      </c>
      <c r="W394">
        <v>0</v>
      </c>
      <c r="X394">
        <v>874612079</v>
      </c>
      <c r="Y394">
        <f>(AT394*1.2)</f>
        <v>0.52079999999999993</v>
      </c>
      <c r="AA394">
        <v>0</v>
      </c>
      <c r="AB394">
        <v>87.01</v>
      </c>
      <c r="AC394">
        <v>13.21</v>
      </c>
      <c r="AD394">
        <v>0</v>
      </c>
      <c r="AE394">
        <v>0</v>
      </c>
      <c r="AF394">
        <v>83.1</v>
      </c>
      <c r="AG394">
        <v>12.62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0.434</v>
      </c>
      <c r="AU394" t="s">
        <v>83</v>
      </c>
      <c r="AV394">
        <v>0</v>
      </c>
      <c r="AW394">
        <v>2</v>
      </c>
      <c r="AX394">
        <v>55945248</v>
      </c>
      <c r="AY394">
        <v>1</v>
      </c>
      <c r="AZ394">
        <v>0</v>
      </c>
      <c r="BA394">
        <v>524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ROUND(Y394*Source!I232*DO394,9)</f>
        <v>6.5724960000000001</v>
      </c>
      <c r="CX394">
        <f>ROUND(Y394*Source!I232,9)</f>
        <v>0.52080000000000004</v>
      </c>
      <c r="CY394">
        <f>AB394</f>
        <v>87.01</v>
      </c>
      <c r="CZ394">
        <f>AF394</f>
        <v>83.1</v>
      </c>
      <c r="DA394">
        <f>AJ394</f>
        <v>1</v>
      </c>
      <c r="DB394">
        <f>ROUND((ROUND(AT394*CZ394,2)*1.2),6)</f>
        <v>43.283999999999999</v>
      </c>
      <c r="DC394">
        <f>ROUND((ROUND(AT394*AG394,2)*1.2),6)</f>
        <v>6.5759999999999996</v>
      </c>
      <c r="DD394" t="s">
        <v>3</v>
      </c>
      <c r="DE394" t="s">
        <v>3</v>
      </c>
      <c r="DF394">
        <f t="shared" si="187"/>
        <v>0</v>
      </c>
      <c r="DG394">
        <f t="shared" si="183"/>
        <v>43.28</v>
      </c>
      <c r="DH394">
        <f t="shared" si="184"/>
        <v>6.57</v>
      </c>
      <c r="DI394">
        <f t="shared" si="186"/>
        <v>0</v>
      </c>
      <c r="DJ394">
        <f>DG394</f>
        <v>43.28</v>
      </c>
      <c r="DK394">
        <v>0</v>
      </c>
      <c r="DL394" t="s">
        <v>769</v>
      </c>
      <c r="DM394">
        <v>0</v>
      </c>
      <c r="DN394" t="s">
        <v>761</v>
      </c>
      <c r="DO394">
        <v>12.62</v>
      </c>
    </row>
    <row r="395" spans="1:119" x14ac:dyDescent="0.25">
      <c r="A395">
        <f>ROW(Source!A232)</f>
        <v>232</v>
      </c>
      <c r="B395">
        <v>55944368</v>
      </c>
      <c r="C395">
        <v>55945240</v>
      </c>
      <c r="D395">
        <v>55489525</v>
      </c>
      <c r="E395">
        <v>1</v>
      </c>
      <c r="F395">
        <v>1</v>
      </c>
      <c r="G395">
        <v>1081</v>
      </c>
      <c r="H395">
        <v>2</v>
      </c>
      <c r="I395" t="s">
        <v>856</v>
      </c>
      <c r="J395" t="s">
        <v>857</v>
      </c>
      <c r="K395" t="s">
        <v>858</v>
      </c>
      <c r="L395">
        <v>1368</v>
      </c>
      <c r="N395">
        <v>1011</v>
      </c>
      <c r="O395" t="s">
        <v>765</v>
      </c>
      <c r="P395" t="s">
        <v>765</v>
      </c>
      <c r="Q395">
        <v>1</v>
      </c>
      <c r="W395">
        <v>0</v>
      </c>
      <c r="X395">
        <v>444068027</v>
      </c>
      <c r="Y395">
        <f>(AT395*1.2)</f>
        <v>0.504</v>
      </c>
      <c r="AA395">
        <v>0</v>
      </c>
      <c r="AB395">
        <v>0.81</v>
      </c>
      <c r="AC395">
        <v>0</v>
      </c>
      <c r="AD395">
        <v>0</v>
      </c>
      <c r="AE395">
        <v>0</v>
      </c>
      <c r="AF395">
        <v>0.77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0.42</v>
      </c>
      <c r="AU395" t="s">
        <v>83</v>
      </c>
      <c r="AV395">
        <v>0</v>
      </c>
      <c r="AW395">
        <v>2</v>
      </c>
      <c r="AX395">
        <v>55945249</v>
      </c>
      <c r="AY395">
        <v>1</v>
      </c>
      <c r="AZ395">
        <v>0</v>
      </c>
      <c r="BA395">
        <v>525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f>ROUND(Y395*Source!I232*DO395,9)</f>
        <v>0</v>
      </c>
      <c r="CX395">
        <f>ROUND(Y395*Source!I232,9)</f>
        <v>0.504</v>
      </c>
      <c r="CY395">
        <f>AB395</f>
        <v>0.81</v>
      </c>
      <c r="CZ395">
        <f>AF395</f>
        <v>0.77</v>
      </c>
      <c r="DA395">
        <f>AJ395</f>
        <v>1</v>
      </c>
      <c r="DB395">
        <f>ROUND((ROUND(AT395*CZ395,2)*1.2),6)</f>
        <v>0.38400000000000001</v>
      </c>
      <c r="DC395">
        <f>ROUND((ROUND(AT395*AG395,2)*1.2),6)</f>
        <v>0</v>
      </c>
      <c r="DD395" t="s">
        <v>3</v>
      </c>
      <c r="DE395" t="s">
        <v>3</v>
      </c>
      <c r="DF395">
        <f t="shared" si="187"/>
        <v>0</v>
      </c>
      <c r="DG395">
        <f t="shared" si="183"/>
        <v>0.39</v>
      </c>
      <c r="DH395">
        <f t="shared" si="184"/>
        <v>0</v>
      </c>
      <c r="DI395">
        <f t="shared" si="186"/>
        <v>0</v>
      </c>
      <c r="DJ395">
        <f>DG395</f>
        <v>0.39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ROW(Source!A232)</f>
        <v>232</v>
      </c>
      <c r="B396">
        <v>55944368</v>
      </c>
      <c r="C396">
        <v>55945240</v>
      </c>
      <c r="D396">
        <v>55461712</v>
      </c>
      <c r="E396">
        <v>1</v>
      </c>
      <c r="F396">
        <v>1</v>
      </c>
      <c r="G396">
        <v>1081</v>
      </c>
      <c r="H396">
        <v>3</v>
      </c>
      <c r="I396" t="s">
        <v>859</v>
      </c>
      <c r="J396" t="s">
        <v>860</v>
      </c>
      <c r="K396" t="s">
        <v>861</v>
      </c>
      <c r="L396">
        <v>1346</v>
      </c>
      <c r="N396">
        <v>1009</v>
      </c>
      <c r="O396" t="s">
        <v>794</v>
      </c>
      <c r="P396" t="s">
        <v>794</v>
      </c>
      <c r="Q396">
        <v>1</v>
      </c>
      <c r="W396">
        <v>0</v>
      </c>
      <c r="X396">
        <v>-836027023</v>
      </c>
      <c r="Y396">
        <f>(AT396*1)</f>
        <v>0.01</v>
      </c>
      <c r="AA396">
        <v>35.090000000000003</v>
      </c>
      <c r="AB396">
        <v>0</v>
      </c>
      <c r="AC396">
        <v>0</v>
      </c>
      <c r="AD396">
        <v>0</v>
      </c>
      <c r="AE396">
        <v>35.090000000000003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0.01</v>
      </c>
      <c r="AU396" t="s">
        <v>82</v>
      </c>
      <c r="AV396">
        <v>0</v>
      </c>
      <c r="AW396">
        <v>2</v>
      </c>
      <c r="AX396">
        <v>55945250</v>
      </c>
      <c r="AY396">
        <v>1</v>
      </c>
      <c r="AZ396">
        <v>0</v>
      </c>
      <c r="BA396">
        <v>526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ROUND(Y396*Source!I232,9)</f>
        <v>0.01</v>
      </c>
      <c r="CY396">
        <f>AA396</f>
        <v>35.090000000000003</v>
      </c>
      <c r="CZ396">
        <f>AE396</f>
        <v>35.090000000000003</v>
      </c>
      <c r="DA396">
        <f>AI396</f>
        <v>1</v>
      </c>
      <c r="DB396">
        <f>ROUND((ROUND(AT396*CZ396,2)*1),6)</f>
        <v>0.35</v>
      </c>
      <c r="DC396">
        <f>ROUND((ROUND(AT396*AG396,2)*1),6)</f>
        <v>0</v>
      </c>
      <c r="DD396" t="s">
        <v>3</v>
      </c>
      <c r="DE396" t="s">
        <v>3</v>
      </c>
      <c r="DF396">
        <f t="shared" si="187"/>
        <v>0.35</v>
      </c>
      <c r="DG396">
        <f t="shared" si="183"/>
        <v>0</v>
      </c>
      <c r="DH396">
        <f t="shared" si="184"/>
        <v>0</v>
      </c>
      <c r="DI396">
        <f t="shared" si="186"/>
        <v>0</v>
      </c>
      <c r="DJ396">
        <f>DF396</f>
        <v>0.35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ROW(Source!A232)</f>
        <v>232</v>
      </c>
      <c r="B397">
        <v>55944368</v>
      </c>
      <c r="C397">
        <v>55945240</v>
      </c>
      <c r="D397">
        <v>55459794</v>
      </c>
      <c r="E397">
        <v>1</v>
      </c>
      <c r="F397">
        <v>1</v>
      </c>
      <c r="G397">
        <v>1081</v>
      </c>
      <c r="H397">
        <v>3</v>
      </c>
      <c r="I397" t="s">
        <v>862</v>
      </c>
      <c r="J397" t="s">
        <v>863</v>
      </c>
      <c r="K397" t="s">
        <v>864</v>
      </c>
      <c r="L397">
        <v>1348</v>
      </c>
      <c r="N397">
        <v>1009</v>
      </c>
      <c r="O397" t="s">
        <v>211</v>
      </c>
      <c r="P397" t="s">
        <v>211</v>
      </c>
      <c r="Q397">
        <v>1000</v>
      </c>
      <c r="W397">
        <v>0</v>
      </c>
      <c r="X397">
        <v>-1737481261</v>
      </c>
      <c r="Y397">
        <f>(AT397*1)</f>
        <v>5.0000000000000004E-6</v>
      </c>
      <c r="AA397">
        <v>78558.289999999994</v>
      </c>
      <c r="AB397">
        <v>0</v>
      </c>
      <c r="AC397">
        <v>0</v>
      </c>
      <c r="AD397">
        <v>0</v>
      </c>
      <c r="AE397">
        <v>78558.289999999994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5.0000000000000004E-6</v>
      </c>
      <c r="AU397" t="s">
        <v>82</v>
      </c>
      <c r="AV397">
        <v>0</v>
      </c>
      <c r="AW397">
        <v>2</v>
      </c>
      <c r="AX397">
        <v>55945251</v>
      </c>
      <c r="AY397">
        <v>1</v>
      </c>
      <c r="AZ397">
        <v>0</v>
      </c>
      <c r="BA397">
        <v>527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ROUND(Y397*Source!I232,9)</f>
        <v>5.0000000000000004E-6</v>
      </c>
      <c r="CY397">
        <f>AA397</f>
        <v>78558.289999999994</v>
      </c>
      <c r="CZ397">
        <f>AE397</f>
        <v>78558.289999999994</v>
      </c>
      <c r="DA397">
        <f>AI397</f>
        <v>1</v>
      </c>
      <c r="DB397">
        <f>ROUND((ROUND(AT397*CZ397,2)*1),6)</f>
        <v>0.39</v>
      </c>
      <c r="DC397">
        <f>ROUND((ROUND(AT397*AG397,2)*1),6)</f>
        <v>0</v>
      </c>
      <c r="DD397" t="s">
        <v>3</v>
      </c>
      <c r="DE397" t="s">
        <v>3</v>
      </c>
      <c r="DF397">
        <f t="shared" si="187"/>
        <v>0.39</v>
      </c>
      <c r="DG397">
        <f t="shared" si="183"/>
        <v>0</v>
      </c>
      <c r="DH397">
        <f t="shared" si="184"/>
        <v>0</v>
      </c>
      <c r="DI397">
        <f t="shared" si="186"/>
        <v>0</v>
      </c>
      <c r="DJ397">
        <f>DF397</f>
        <v>0.39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ROW(Source!A232)</f>
        <v>232</v>
      </c>
      <c r="B398">
        <v>55944368</v>
      </c>
      <c r="C398">
        <v>55945240</v>
      </c>
      <c r="D398">
        <v>55482207</v>
      </c>
      <c r="E398">
        <v>1</v>
      </c>
      <c r="F398">
        <v>1</v>
      </c>
      <c r="G398">
        <v>1081</v>
      </c>
      <c r="H398">
        <v>3</v>
      </c>
      <c r="I398" t="s">
        <v>865</v>
      </c>
      <c r="J398" t="s">
        <v>866</v>
      </c>
      <c r="K398" t="s">
        <v>867</v>
      </c>
      <c r="L398">
        <v>1354</v>
      </c>
      <c r="N398">
        <v>1010</v>
      </c>
      <c r="O398" t="s">
        <v>320</v>
      </c>
      <c r="P398" t="s">
        <v>320</v>
      </c>
      <c r="Q398">
        <v>1</v>
      </c>
      <c r="W398">
        <v>0</v>
      </c>
      <c r="X398">
        <v>1309074028</v>
      </c>
      <c r="Y398">
        <f>(AT398*1)</f>
        <v>2</v>
      </c>
      <c r="AA398">
        <v>2.1800000000000002</v>
      </c>
      <c r="AB398">
        <v>0</v>
      </c>
      <c r="AC398">
        <v>0</v>
      </c>
      <c r="AD398">
        <v>0</v>
      </c>
      <c r="AE398">
        <v>2.1800000000000002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2</v>
      </c>
      <c r="AU398" t="s">
        <v>82</v>
      </c>
      <c r="AV398">
        <v>0</v>
      </c>
      <c r="AW398">
        <v>2</v>
      </c>
      <c r="AX398">
        <v>55945252</v>
      </c>
      <c r="AY398">
        <v>1</v>
      </c>
      <c r="AZ398">
        <v>0</v>
      </c>
      <c r="BA398">
        <v>528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ROUND(Y398*Source!I232,9)</f>
        <v>2</v>
      </c>
      <c r="CY398">
        <f>AA398</f>
        <v>2.1800000000000002</v>
      </c>
      <c r="CZ398">
        <f>AE398</f>
        <v>2.1800000000000002</v>
      </c>
      <c r="DA398">
        <f>AI398</f>
        <v>1</v>
      </c>
      <c r="DB398">
        <f>ROUND((ROUND(AT398*CZ398,2)*1),6)</f>
        <v>4.3600000000000003</v>
      </c>
      <c r="DC398">
        <f>ROUND((ROUND(AT398*AG398,2)*1),6)</f>
        <v>0</v>
      </c>
      <c r="DD398" t="s">
        <v>3</v>
      </c>
      <c r="DE398" t="s">
        <v>3</v>
      </c>
      <c r="DF398">
        <f t="shared" si="187"/>
        <v>4.3600000000000003</v>
      </c>
      <c r="DG398">
        <f t="shared" si="183"/>
        <v>0</v>
      </c>
      <c r="DH398">
        <f t="shared" si="184"/>
        <v>0</v>
      </c>
      <c r="DI398">
        <f t="shared" si="186"/>
        <v>0</v>
      </c>
      <c r="DJ398">
        <f>DF398</f>
        <v>4.3600000000000003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ROW(Source!A233)</f>
        <v>233</v>
      </c>
      <c r="B399">
        <v>55944370</v>
      </c>
      <c r="C399">
        <v>55945240</v>
      </c>
      <c r="D399">
        <v>55424304</v>
      </c>
      <c r="E399">
        <v>1081</v>
      </c>
      <c r="F399">
        <v>1</v>
      </c>
      <c r="G399">
        <v>1081</v>
      </c>
      <c r="H399">
        <v>1</v>
      </c>
      <c r="I399" t="s">
        <v>759</v>
      </c>
      <c r="J399" t="s">
        <v>3</v>
      </c>
      <c r="K399" t="s">
        <v>760</v>
      </c>
      <c r="L399">
        <v>1191</v>
      </c>
      <c r="N399">
        <v>1013</v>
      </c>
      <c r="O399" t="s">
        <v>761</v>
      </c>
      <c r="P399" t="s">
        <v>761</v>
      </c>
      <c r="Q399">
        <v>1</v>
      </c>
      <c r="W399">
        <v>0</v>
      </c>
      <c r="X399">
        <v>476480486</v>
      </c>
      <c r="Y399">
        <f>(AT399*1.2)</f>
        <v>12.360000000000001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5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10.3</v>
      </c>
      <c r="AU399" t="s">
        <v>83</v>
      </c>
      <c r="AV399">
        <v>1</v>
      </c>
      <c r="AW399">
        <v>2</v>
      </c>
      <c r="AX399">
        <v>55945247</v>
      </c>
      <c r="AY399">
        <v>1</v>
      </c>
      <c r="AZ399">
        <v>0</v>
      </c>
      <c r="BA399">
        <v>531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ROUND(AT399*Source!I233*AH399*AL399,2)</f>
        <v>0</v>
      </c>
      <c r="CV399">
        <f>ROUND(Y399*Source!I233,9)</f>
        <v>12.36</v>
      </c>
      <c r="CW399">
        <v>0</v>
      </c>
      <c r="CX399">
        <f>ROUND(Y399*Source!I233,9)</f>
        <v>12.36</v>
      </c>
      <c r="CY399">
        <f>AD399</f>
        <v>0</v>
      </c>
      <c r="CZ399">
        <f>AH399</f>
        <v>0</v>
      </c>
      <c r="DA399">
        <f>AL399</f>
        <v>1</v>
      </c>
      <c r="DB399">
        <f>ROUND((ROUND(AT399*CZ399,2)*1.2),6)</f>
        <v>0</v>
      </c>
      <c r="DC399">
        <f>ROUND((ROUND(AT399*AG399,2)*1.2),6)</f>
        <v>0</v>
      </c>
      <c r="DD399" t="s">
        <v>3</v>
      </c>
      <c r="DE399" t="s">
        <v>3</v>
      </c>
      <c r="DF399">
        <f t="shared" si="187"/>
        <v>0</v>
      </c>
      <c r="DG399">
        <f t="shared" si="183"/>
        <v>0</v>
      </c>
      <c r="DH399">
        <f t="shared" si="184"/>
        <v>0</v>
      </c>
      <c r="DI399">
        <f t="shared" si="186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ROW(Source!A233)</f>
        <v>233</v>
      </c>
      <c r="B400">
        <v>55944370</v>
      </c>
      <c r="C400">
        <v>55945240</v>
      </c>
      <c r="D400">
        <v>55490209</v>
      </c>
      <c r="E400">
        <v>1</v>
      </c>
      <c r="F400">
        <v>1</v>
      </c>
      <c r="G400">
        <v>1081</v>
      </c>
      <c r="H400">
        <v>2</v>
      </c>
      <c r="I400" t="s">
        <v>766</v>
      </c>
      <c r="J400" t="s">
        <v>767</v>
      </c>
      <c r="K400" t="s">
        <v>768</v>
      </c>
      <c r="L400">
        <v>1368</v>
      </c>
      <c r="N400">
        <v>1011</v>
      </c>
      <c r="O400" t="s">
        <v>765</v>
      </c>
      <c r="P400" t="s">
        <v>765</v>
      </c>
      <c r="Q400">
        <v>1</v>
      </c>
      <c r="W400">
        <v>0</v>
      </c>
      <c r="X400">
        <v>874612079</v>
      </c>
      <c r="Y400">
        <f>(AT400*1.2)</f>
        <v>0.52079999999999993</v>
      </c>
      <c r="AA400">
        <v>0</v>
      </c>
      <c r="AB400">
        <v>1485.19</v>
      </c>
      <c r="AC400">
        <v>744.56</v>
      </c>
      <c r="AD400">
        <v>0</v>
      </c>
      <c r="AE400">
        <v>0</v>
      </c>
      <c r="AF400">
        <v>83.1</v>
      </c>
      <c r="AG400">
        <v>12.62</v>
      </c>
      <c r="AH400">
        <v>0</v>
      </c>
      <c r="AI400">
        <v>1</v>
      </c>
      <c r="AJ400">
        <v>17.07</v>
      </c>
      <c r="AK400">
        <v>56.35</v>
      </c>
      <c r="AL400">
        <v>1</v>
      </c>
      <c r="AM400">
        <v>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0.434</v>
      </c>
      <c r="AU400" t="s">
        <v>83</v>
      </c>
      <c r="AV400">
        <v>0</v>
      </c>
      <c r="AW400">
        <v>2</v>
      </c>
      <c r="AX400">
        <v>55945248</v>
      </c>
      <c r="AY400">
        <v>1</v>
      </c>
      <c r="AZ400">
        <v>0</v>
      </c>
      <c r="BA400">
        <v>532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ROUND(Y400*Source!I233*DO400,9)</f>
        <v>6.5724960000000001</v>
      </c>
      <c r="CX400">
        <f>ROUND(Y400*Source!I233,9)</f>
        <v>0.52080000000000004</v>
      </c>
      <c r="CY400">
        <f>AB400</f>
        <v>1485.19</v>
      </c>
      <c r="CZ400">
        <f>AF400</f>
        <v>83.1</v>
      </c>
      <c r="DA400">
        <f>AJ400</f>
        <v>17.07</v>
      </c>
      <c r="DB400">
        <f>ROUND((ROUND(AT400*CZ400,2)*1.2),6)</f>
        <v>43.283999999999999</v>
      </c>
      <c r="DC400">
        <f>ROUND((ROUND(AT400*AG400,2)*1.2),6)</f>
        <v>6.5759999999999996</v>
      </c>
      <c r="DD400" t="s">
        <v>3</v>
      </c>
      <c r="DE400" t="s">
        <v>3</v>
      </c>
      <c r="DF400">
        <f t="shared" si="187"/>
        <v>0</v>
      </c>
      <c r="DG400">
        <f>ROUND(ROUND(AF400*AJ400,2)*CX400,2)</f>
        <v>738.77</v>
      </c>
      <c r="DH400">
        <f>ROUND(ROUND(AG400*AK400,2)*CX400,2)</f>
        <v>370.36</v>
      </c>
      <c r="DI400">
        <f t="shared" si="186"/>
        <v>0</v>
      </c>
      <c r="DJ400">
        <f>DG400</f>
        <v>738.77</v>
      </c>
      <c r="DK400">
        <v>0</v>
      </c>
      <c r="DL400" t="s">
        <v>769</v>
      </c>
      <c r="DM400">
        <v>0</v>
      </c>
      <c r="DN400" t="s">
        <v>761</v>
      </c>
      <c r="DO400">
        <v>12.62</v>
      </c>
    </row>
    <row r="401" spans="1:119" x14ac:dyDescent="0.25">
      <c r="A401">
        <f>ROW(Source!A233)</f>
        <v>233</v>
      </c>
      <c r="B401">
        <v>55944370</v>
      </c>
      <c r="C401">
        <v>55945240</v>
      </c>
      <c r="D401">
        <v>55489525</v>
      </c>
      <c r="E401">
        <v>1</v>
      </c>
      <c r="F401">
        <v>1</v>
      </c>
      <c r="G401">
        <v>1081</v>
      </c>
      <c r="H401">
        <v>2</v>
      </c>
      <c r="I401" t="s">
        <v>856</v>
      </c>
      <c r="J401" t="s">
        <v>857</v>
      </c>
      <c r="K401" t="s">
        <v>858</v>
      </c>
      <c r="L401">
        <v>1368</v>
      </c>
      <c r="N401">
        <v>1011</v>
      </c>
      <c r="O401" t="s">
        <v>765</v>
      </c>
      <c r="P401" t="s">
        <v>765</v>
      </c>
      <c r="Q401">
        <v>1</v>
      </c>
      <c r="W401">
        <v>0</v>
      </c>
      <c r="X401">
        <v>444068027</v>
      </c>
      <c r="Y401">
        <f>(AT401*1.2)</f>
        <v>0.504</v>
      </c>
      <c r="AA401">
        <v>0</v>
      </c>
      <c r="AB401">
        <v>7.96</v>
      </c>
      <c r="AC401">
        <v>0</v>
      </c>
      <c r="AD401">
        <v>0</v>
      </c>
      <c r="AE401">
        <v>0</v>
      </c>
      <c r="AF401">
        <v>0.77</v>
      </c>
      <c r="AG401">
        <v>0</v>
      </c>
      <c r="AH401">
        <v>0</v>
      </c>
      <c r="AI401">
        <v>1</v>
      </c>
      <c r="AJ401">
        <v>9.8699999999999992</v>
      </c>
      <c r="AK401">
        <v>1</v>
      </c>
      <c r="AL401">
        <v>1</v>
      </c>
      <c r="AM401">
        <v>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0.42</v>
      </c>
      <c r="AU401" t="s">
        <v>83</v>
      </c>
      <c r="AV401">
        <v>0</v>
      </c>
      <c r="AW401">
        <v>2</v>
      </c>
      <c r="AX401">
        <v>55945249</v>
      </c>
      <c r="AY401">
        <v>1</v>
      </c>
      <c r="AZ401">
        <v>0</v>
      </c>
      <c r="BA401">
        <v>533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ROUND(Y401*Source!I233*DO401,9)</f>
        <v>0</v>
      </c>
      <c r="CX401">
        <f>ROUND(Y401*Source!I233,9)</f>
        <v>0.504</v>
      </c>
      <c r="CY401">
        <f>AB401</f>
        <v>7.96</v>
      </c>
      <c r="CZ401">
        <f>AF401</f>
        <v>0.77</v>
      </c>
      <c r="DA401">
        <f>AJ401</f>
        <v>9.8699999999999992</v>
      </c>
      <c r="DB401">
        <f>ROUND((ROUND(AT401*CZ401,2)*1.2),6)</f>
        <v>0.38400000000000001</v>
      </c>
      <c r="DC401">
        <f>ROUND((ROUND(AT401*AG401,2)*1.2),6)</f>
        <v>0</v>
      </c>
      <c r="DD401" t="s">
        <v>3</v>
      </c>
      <c r="DE401" t="s">
        <v>3</v>
      </c>
      <c r="DF401">
        <f t="shared" si="187"/>
        <v>0</v>
      </c>
      <c r="DG401">
        <f>ROUND(ROUND(AF401*AJ401,2)*CX401,2)</f>
        <v>3.83</v>
      </c>
      <c r="DH401">
        <f t="shared" ref="DH401:DH407" si="188">ROUND(ROUND(AG401,2)*CX401,2)</f>
        <v>0</v>
      </c>
      <c r="DI401">
        <f t="shared" si="186"/>
        <v>0</v>
      </c>
      <c r="DJ401">
        <f>DG401</f>
        <v>3.83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5">
      <c r="A402">
        <f>ROW(Source!A233)</f>
        <v>233</v>
      </c>
      <c r="B402">
        <v>55944370</v>
      </c>
      <c r="C402">
        <v>55945240</v>
      </c>
      <c r="D402">
        <v>55461712</v>
      </c>
      <c r="E402">
        <v>1</v>
      </c>
      <c r="F402">
        <v>1</v>
      </c>
      <c r="G402">
        <v>1081</v>
      </c>
      <c r="H402">
        <v>3</v>
      </c>
      <c r="I402" t="s">
        <v>859</v>
      </c>
      <c r="J402" t="s">
        <v>860</v>
      </c>
      <c r="K402" t="s">
        <v>861</v>
      </c>
      <c r="L402">
        <v>1346</v>
      </c>
      <c r="N402">
        <v>1009</v>
      </c>
      <c r="O402" t="s">
        <v>794</v>
      </c>
      <c r="P402" t="s">
        <v>794</v>
      </c>
      <c r="Q402">
        <v>1</v>
      </c>
      <c r="W402">
        <v>0</v>
      </c>
      <c r="X402">
        <v>-836027023</v>
      </c>
      <c r="Y402">
        <f>(AT402*1)</f>
        <v>0.01</v>
      </c>
      <c r="AA402">
        <v>116.15</v>
      </c>
      <c r="AB402">
        <v>0</v>
      </c>
      <c r="AC402">
        <v>0</v>
      </c>
      <c r="AD402">
        <v>0</v>
      </c>
      <c r="AE402">
        <v>35.090000000000003</v>
      </c>
      <c r="AF402">
        <v>0</v>
      </c>
      <c r="AG402">
        <v>0</v>
      </c>
      <c r="AH402">
        <v>0</v>
      </c>
      <c r="AI402">
        <v>3.31</v>
      </c>
      <c r="AJ402">
        <v>1</v>
      </c>
      <c r="AK402">
        <v>1</v>
      </c>
      <c r="AL402">
        <v>1</v>
      </c>
      <c r="AM402">
        <v>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0.01</v>
      </c>
      <c r="AU402" t="s">
        <v>82</v>
      </c>
      <c r="AV402">
        <v>0</v>
      </c>
      <c r="AW402">
        <v>2</v>
      </c>
      <c r="AX402">
        <v>55945250</v>
      </c>
      <c r="AY402">
        <v>1</v>
      </c>
      <c r="AZ402">
        <v>0</v>
      </c>
      <c r="BA402">
        <v>534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ROUND(Y402*Source!I233,9)</f>
        <v>0.01</v>
      </c>
      <c r="CY402">
        <f>AA402</f>
        <v>116.15</v>
      </c>
      <c r="CZ402">
        <f>AE402</f>
        <v>35.090000000000003</v>
      </c>
      <c r="DA402">
        <f>AI402</f>
        <v>3.31</v>
      </c>
      <c r="DB402">
        <f>ROUND((ROUND(AT402*CZ402,2)*1),6)</f>
        <v>0.35</v>
      </c>
      <c r="DC402">
        <f>ROUND((ROUND(AT402*AG402,2)*1),6)</f>
        <v>0</v>
      </c>
      <c r="DD402" t="s">
        <v>3</v>
      </c>
      <c r="DE402" t="s">
        <v>3</v>
      </c>
      <c r="DF402">
        <f>ROUND(ROUND(AE402*AI402,2)*CX402,2)</f>
        <v>1.1599999999999999</v>
      </c>
      <c r="DG402">
        <f t="shared" ref="DG402:DG407" si="189">ROUND(ROUND(AF402,2)*CX402,2)</f>
        <v>0</v>
      </c>
      <c r="DH402">
        <f t="shared" si="188"/>
        <v>0</v>
      </c>
      <c r="DI402">
        <f t="shared" si="186"/>
        <v>0</v>
      </c>
      <c r="DJ402">
        <f>DF402</f>
        <v>1.1599999999999999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ROW(Source!A233)</f>
        <v>233</v>
      </c>
      <c r="B403">
        <v>55944370</v>
      </c>
      <c r="C403">
        <v>55945240</v>
      </c>
      <c r="D403">
        <v>55459794</v>
      </c>
      <c r="E403">
        <v>1</v>
      </c>
      <c r="F403">
        <v>1</v>
      </c>
      <c r="G403">
        <v>1081</v>
      </c>
      <c r="H403">
        <v>3</v>
      </c>
      <c r="I403" t="s">
        <v>862</v>
      </c>
      <c r="J403" t="s">
        <v>863</v>
      </c>
      <c r="K403" t="s">
        <v>864</v>
      </c>
      <c r="L403">
        <v>1348</v>
      </c>
      <c r="N403">
        <v>1009</v>
      </c>
      <c r="O403" t="s">
        <v>211</v>
      </c>
      <c r="P403" t="s">
        <v>211</v>
      </c>
      <c r="Q403">
        <v>1000</v>
      </c>
      <c r="W403">
        <v>0</v>
      </c>
      <c r="X403">
        <v>-1737481261</v>
      </c>
      <c r="Y403">
        <f>(AT403*1)</f>
        <v>5.0000000000000004E-6</v>
      </c>
      <c r="AA403">
        <v>2802174.2</v>
      </c>
      <c r="AB403">
        <v>0</v>
      </c>
      <c r="AC403">
        <v>0</v>
      </c>
      <c r="AD403">
        <v>0</v>
      </c>
      <c r="AE403">
        <v>78558.289999999994</v>
      </c>
      <c r="AF403">
        <v>0</v>
      </c>
      <c r="AG403">
        <v>0</v>
      </c>
      <c r="AH403">
        <v>0</v>
      </c>
      <c r="AI403">
        <v>35.67</v>
      </c>
      <c r="AJ403">
        <v>1</v>
      </c>
      <c r="AK403">
        <v>1</v>
      </c>
      <c r="AL403">
        <v>1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5.0000000000000004E-6</v>
      </c>
      <c r="AU403" t="s">
        <v>82</v>
      </c>
      <c r="AV403">
        <v>0</v>
      </c>
      <c r="AW403">
        <v>2</v>
      </c>
      <c r="AX403">
        <v>55945251</v>
      </c>
      <c r="AY403">
        <v>1</v>
      </c>
      <c r="AZ403">
        <v>0</v>
      </c>
      <c r="BA403">
        <v>535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ROUND(Y403*Source!I233,9)</f>
        <v>5.0000000000000004E-6</v>
      </c>
      <c r="CY403">
        <f>AA403</f>
        <v>2802174.2</v>
      </c>
      <c r="CZ403">
        <f>AE403</f>
        <v>78558.289999999994</v>
      </c>
      <c r="DA403">
        <f>AI403</f>
        <v>35.67</v>
      </c>
      <c r="DB403">
        <f>ROUND((ROUND(AT403*CZ403,2)*1),6)</f>
        <v>0.39</v>
      </c>
      <c r="DC403">
        <f>ROUND((ROUND(AT403*AG403,2)*1),6)</f>
        <v>0</v>
      </c>
      <c r="DD403" t="s">
        <v>3</v>
      </c>
      <c r="DE403" t="s">
        <v>3</v>
      </c>
      <c r="DF403">
        <f>ROUND(ROUND(AE403*AI403,2)*CX403,2)</f>
        <v>14.01</v>
      </c>
      <c r="DG403">
        <f t="shared" si="189"/>
        <v>0</v>
      </c>
      <c r="DH403">
        <f t="shared" si="188"/>
        <v>0</v>
      </c>
      <c r="DI403">
        <f t="shared" si="186"/>
        <v>0</v>
      </c>
      <c r="DJ403">
        <f>DF403</f>
        <v>14.01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ROW(Source!A233)</f>
        <v>233</v>
      </c>
      <c r="B404">
        <v>55944370</v>
      </c>
      <c r="C404">
        <v>55945240</v>
      </c>
      <c r="D404">
        <v>55482207</v>
      </c>
      <c r="E404">
        <v>1</v>
      </c>
      <c r="F404">
        <v>1</v>
      </c>
      <c r="G404">
        <v>1081</v>
      </c>
      <c r="H404">
        <v>3</v>
      </c>
      <c r="I404" t="s">
        <v>865</v>
      </c>
      <c r="J404" t="s">
        <v>866</v>
      </c>
      <c r="K404" t="s">
        <v>867</v>
      </c>
      <c r="L404">
        <v>1354</v>
      </c>
      <c r="N404">
        <v>1010</v>
      </c>
      <c r="O404" t="s">
        <v>320</v>
      </c>
      <c r="P404" t="s">
        <v>320</v>
      </c>
      <c r="Q404">
        <v>1</v>
      </c>
      <c r="W404">
        <v>0</v>
      </c>
      <c r="X404">
        <v>1309074028</v>
      </c>
      <c r="Y404">
        <f>(AT404*1)</f>
        <v>2</v>
      </c>
      <c r="AA404">
        <v>7.37</v>
      </c>
      <c r="AB404">
        <v>0</v>
      </c>
      <c r="AC404">
        <v>0</v>
      </c>
      <c r="AD404">
        <v>0</v>
      </c>
      <c r="AE404">
        <v>2.1800000000000002</v>
      </c>
      <c r="AF404">
        <v>0</v>
      </c>
      <c r="AG404">
        <v>0</v>
      </c>
      <c r="AH404">
        <v>0</v>
      </c>
      <c r="AI404">
        <v>3.38</v>
      </c>
      <c r="AJ404">
        <v>1</v>
      </c>
      <c r="AK404">
        <v>1</v>
      </c>
      <c r="AL404">
        <v>1</v>
      </c>
      <c r="AM404">
        <v>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2</v>
      </c>
      <c r="AU404" t="s">
        <v>82</v>
      </c>
      <c r="AV404">
        <v>0</v>
      </c>
      <c r="AW404">
        <v>2</v>
      </c>
      <c r="AX404">
        <v>55945252</v>
      </c>
      <c r="AY404">
        <v>1</v>
      </c>
      <c r="AZ404">
        <v>0</v>
      </c>
      <c r="BA404">
        <v>536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ROUND(Y404*Source!I233,9)</f>
        <v>2</v>
      </c>
      <c r="CY404">
        <f>AA404</f>
        <v>7.37</v>
      </c>
      <c r="CZ404">
        <f>AE404</f>
        <v>2.1800000000000002</v>
      </c>
      <c r="DA404">
        <f>AI404</f>
        <v>3.38</v>
      </c>
      <c r="DB404">
        <f>ROUND((ROUND(AT404*CZ404,2)*1),6)</f>
        <v>4.3600000000000003</v>
      </c>
      <c r="DC404">
        <f>ROUND((ROUND(AT404*AG404,2)*1),6)</f>
        <v>0</v>
      </c>
      <c r="DD404" t="s">
        <v>3</v>
      </c>
      <c r="DE404" t="s">
        <v>3</v>
      </c>
      <c r="DF404">
        <f>ROUND(ROUND(AE404*AI404,2)*CX404,2)</f>
        <v>14.74</v>
      </c>
      <c r="DG404">
        <f t="shared" si="189"/>
        <v>0</v>
      </c>
      <c r="DH404">
        <f t="shared" si="188"/>
        <v>0</v>
      </c>
      <c r="DI404">
        <f t="shared" si="186"/>
        <v>0</v>
      </c>
      <c r="DJ404">
        <f>DF404</f>
        <v>14.74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ROW(Source!A234)</f>
        <v>234</v>
      </c>
      <c r="B405">
        <v>55944368</v>
      </c>
      <c r="C405">
        <v>57037133</v>
      </c>
      <c r="D405">
        <v>55424304</v>
      </c>
      <c r="E405">
        <v>1081</v>
      </c>
      <c r="F405">
        <v>1</v>
      </c>
      <c r="G405">
        <v>1081</v>
      </c>
      <c r="H405">
        <v>1</v>
      </c>
      <c r="I405" t="s">
        <v>759</v>
      </c>
      <c r="J405" t="s">
        <v>3</v>
      </c>
      <c r="K405" t="s">
        <v>760</v>
      </c>
      <c r="L405">
        <v>1191</v>
      </c>
      <c r="N405">
        <v>1013</v>
      </c>
      <c r="O405" t="s">
        <v>761</v>
      </c>
      <c r="P405" t="s">
        <v>761</v>
      </c>
      <c r="Q405">
        <v>1</v>
      </c>
      <c r="W405">
        <v>0</v>
      </c>
      <c r="X405">
        <v>476480486</v>
      </c>
      <c r="Y405">
        <f t="shared" ref="Y405:Y415" si="190">(AT405*1.2)</f>
        <v>3.7079999999999997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3.09</v>
      </c>
      <c r="AU405" t="s">
        <v>83</v>
      </c>
      <c r="AV405">
        <v>1</v>
      </c>
      <c r="AW405">
        <v>2</v>
      </c>
      <c r="AX405">
        <v>57037134</v>
      </c>
      <c r="AY405">
        <v>1</v>
      </c>
      <c r="AZ405">
        <v>0</v>
      </c>
      <c r="BA405">
        <v>539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U405">
        <f>ROUND(AT405*Source!I234*AH405*AL405,2)</f>
        <v>0</v>
      </c>
      <c r="CV405">
        <f>ROUND(Y405*Source!I234,9)</f>
        <v>3.7080000000000002</v>
      </c>
      <c r="CW405">
        <v>0</v>
      </c>
      <c r="CX405">
        <f>ROUND(Y405*Source!I234,9)</f>
        <v>3.7080000000000002</v>
      </c>
      <c r="CY405">
        <f>AD405</f>
        <v>0</v>
      </c>
      <c r="CZ405">
        <f>AH405</f>
        <v>0</v>
      </c>
      <c r="DA405">
        <f>AL405</f>
        <v>1</v>
      </c>
      <c r="DB405">
        <f t="shared" ref="DB405:DB415" si="191">ROUND((ROUND(AT405*CZ405,2)*1.2),6)</f>
        <v>0</v>
      </c>
      <c r="DC405">
        <f t="shared" ref="DC405:DC415" si="192">ROUND((ROUND(AT405*AG405,2)*1.2),6)</f>
        <v>0</v>
      </c>
      <c r="DD405" t="s">
        <v>3</v>
      </c>
      <c r="DE405" t="s">
        <v>3</v>
      </c>
      <c r="DF405">
        <f t="shared" ref="DF405:DF421" si="193">ROUND(ROUND(AE405,2)*CX405,2)</f>
        <v>0</v>
      </c>
      <c r="DG405">
        <f t="shared" si="189"/>
        <v>0</v>
      </c>
      <c r="DH405">
        <f t="shared" si="188"/>
        <v>0</v>
      </c>
      <c r="DI405">
        <f t="shared" si="186"/>
        <v>0</v>
      </c>
      <c r="DJ405">
        <f>DI405</f>
        <v>0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ROW(Source!A234)</f>
        <v>234</v>
      </c>
      <c r="B406">
        <v>55944368</v>
      </c>
      <c r="C406">
        <v>57037133</v>
      </c>
      <c r="D406">
        <v>55490209</v>
      </c>
      <c r="E406">
        <v>1</v>
      </c>
      <c r="F406">
        <v>1</v>
      </c>
      <c r="G406">
        <v>1081</v>
      </c>
      <c r="H406">
        <v>2</v>
      </c>
      <c r="I406" t="s">
        <v>766</v>
      </c>
      <c r="J406" t="s">
        <v>767</v>
      </c>
      <c r="K406" t="s">
        <v>768</v>
      </c>
      <c r="L406">
        <v>1368</v>
      </c>
      <c r="N406">
        <v>1011</v>
      </c>
      <c r="O406" t="s">
        <v>765</v>
      </c>
      <c r="P406" t="s">
        <v>765</v>
      </c>
      <c r="Q406">
        <v>1</v>
      </c>
      <c r="W406">
        <v>0</v>
      </c>
      <c r="X406">
        <v>874612079</v>
      </c>
      <c r="Y406">
        <f t="shared" si="190"/>
        <v>0.38400000000000001</v>
      </c>
      <c r="AA406">
        <v>0</v>
      </c>
      <c r="AB406">
        <v>87.01</v>
      </c>
      <c r="AC406">
        <v>13.21</v>
      </c>
      <c r="AD406">
        <v>0</v>
      </c>
      <c r="AE406">
        <v>0</v>
      </c>
      <c r="AF406">
        <v>83.1</v>
      </c>
      <c r="AG406">
        <v>12.62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-2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0.32</v>
      </c>
      <c r="AU406" t="s">
        <v>83</v>
      </c>
      <c r="AV406">
        <v>0</v>
      </c>
      <c r="AW406">
        <v>2</v>
      </c>
      <c r="AX406">
        <v>57037135</v>
      </c>
      <c r="AY406">
        <v>1</v>
      </c>
      <c r="AZ406">
        <v>0</v>
      </c>
      <c r="BA406">
        <v>540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f>ROUND(Y406*Source!I234*DO406,9)</f>
        <v>4.8460799999999997</v>
      </c>
      <c r="CX406">
        <f>ROUND(Y406*Source!I234,9)</f>
        <v>0.38400000000000001</v>
      </c>
      <c r="CY406">
        <f>AB406</f>
        <v>87.01</v>
      </c>
      <c r="CZ406">
        <f>AF406</f>
        <v>83.1</v>
      </c>
      <c r="DA406">
        <f>AJ406</f>
        <v>1</v>
      </c>
      <c r="DB406">
        <f t="shared" si="191"/>
        <v>31.908000000000001</v>
      </c>
      <c r="DC406">
        <f t="shared" si="192"/>
        <v>4.8479999999999999</v>
      </c>
      <c r="DD406" t="s">
        <v>3</v>
      </c>
      <c r="DE406" t="s">
        <v>3</v>
      </c>
      <c r="DF406">
        <f t="shared" si="193"/>
        <v>0</v>
      </c>
      <c r="DG406">
        <f t="shared" si="189"/>
        <v>31.91</v>
      </c>
      <c r="DH406">
        <f t="shared" si="188"/>
        <v>4.8499999999999996</v>
      </c>
      <c r="DI406">
        <f t="shared" si="186"/>
        <v>0</v>
      </c>
      <c r="DJ406">
        <f>DG406</f>
        <v>31.91</v>
      </c>
      <c r="DK406">
        <v>0</v>
      </c>
      <c r="DL406" t="s">
        <v>769</v>
      </c>
      <c r="DM406">
        <v>0</v>
      </c>
      <c r="DN406" t="s">
        <v>761</v>
      </c>
      <c r="DO406">
        <v>12.62</v>
      </c>
    </row>
    <row r="407" spans="1:119" x14ac:dyDescent="0.25">
      <c r="A407">
        <f>ROW(Source!A235)</f>
        <v>235</v>
      </c>
      <c r="B407">
        <v>55944370</v>
      </c>
      <c r="C407">
        <v>57037133</v>
      </c>
      <c r="D407">
        <v>55424304</v>
      </c>
      <c r="E407">
        <v>1081</v>
      </c>
      <c r="F407">
        <v>1</v>
      </c>
      <c r="G407">
        <v>1081</v>
      </c>
      <c r="H407">
        <v>1</v>
      </c>
      <c r="I407" t="s">
        <v>759</v>
      </c>
      <c r="J407" t="s">
        <v>3</v>
      </c>
      <c r="K407" t="s">
        <v>760</v>
      </c>
      <c r="L407">
        <v>1191</v>
      </c>
      <c r="N407">
        <v>1013</v>
      </c>
      <c r="O407" t="s">
        <v>761</v>
      </c>
      <c r="P407" t="s">
        <v>761</v>
      </c>
      <c r="Q407">
        <v>1</v>
      </c>
      <c r="W407">
        <v>0</v>
      </c>
      <c r="X407">
        <v>476480486</v>
      </c>
      <c r="Y407">
        <f t="shared" si="190"/>
        <v>3.7079999999999997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5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3.09</v>
      </c>
      <c r="AU407" t="s">
        <v>83</v>
      </c>
      <c r="AV407">
        <v>1</v>
      </c>
      <c r="AW407">
        <v>2</v>
      </c>
      <c r="AX407">
        <v>57037134</v>
      </c>
      <c r="AY407">
        <v>1</v>
      </c>
      <c r="AZ407">
        <v>0</v>
      </c>
      <c r="BA407">
        <v>542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U407">
        <f>ROUND(AT407*Source!I235*AH407*AL407,2)</f>
        <v>0</v>
      </c>
      <c r="CV407">
        <f>ROUND(Y407*Source!I235,9)</f>
        <v>3.7080000000000002</v>
      </c>
      <c r="CW407">
        <v>0</v>
      </c>
      <c r="CX407">
        <f>ROUND(Y407*Source!I235,9)</f>
        <v>3.7080000000000002</v>
      </c>
      <c r="CY407">
        <f>AD407</f>
        <v>0</v>
      </c>
      <c r="CZ407">
        <f>AH407</f>
        <v>0</v>
      </c>
      <c r="DA407">
        <f>AL407</f>
        <v>1</v>
      </c>
      <c r="DB407">
        <f t="shared" si="191"/>
        <v>0</v>
      </c>
      <c r="DC407">
        <f t="shared" si="192"/>
        <v>0</v>
      </c>
      <c r="DD407" t="s">
        <v>3</v>
      </c>
      <c r="DE407" t="s">
        <v>3</v>
      </c>
      <c r="DF407">
        <f t="shared" si="193"/>
        <v>0</v>
      </c>
      <c r="DG407">
        <f t="shared" si="189"/>
        <v>0</v>
      </c>
      <c r="DH407">
        <f t="shared" si="188"/>
        <v>0</v>
      </c>
      <c r="DI407">
        <f t="shared" si="186"/>
        <v>0</v>
      </c>
      <c r="DJ407">
        <f>DI407</f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ROW(Source!A235)</f>
        <v>235</v>
      </c>
      <c r="B408">
        <v>55944370</v>
      </c>
      <c r="C408">
        <v>57037133</v>
      </c>
      <c r="D408">
        <v>55490209</v>
      </c>
      <c r="E408">
        <v>1</v>
      </c>
      <c r="F408">
        <v>1</v>
      </c>
      <c r="G408">
        <v>1081</v>
      </c>
      <c r="H408">
        <v>2</v>
      </c>
      <c r="I408" t="s">
        <v>766</v>
      </c>
      <c r="J408" t="s">
        <v>767</v>
      </c>
      <c r="K408" t="s">
        <v>768</v>
      </c>
      <c r="L408">
        <v>1368</v>
      </c>
      <c r="N408">
        <v>1011</v>
      </c>
      <c r="O408" t="s">
        <v>765</v>
      </c>
      <c r="P408" t="s">
        <v>765</v>
      </c>
      <c r="Q408">
        <v>1</v>
      </c>
      <c r="W408">
        <v>0</v>
      </c>
      <c r="X408">
        <v>874612079</v>
      </c>
      <c r="Y408">
        <f t="shared" si="190"/>
        <v>0.38400000000000001</v>
      </c>
      <c r="AA408">
        <v>0</v>
      </c>
      <c r="AB408">
        <v>1485.19</v>
      </c>
      <c r="AC408">
        <v>744.56</v>
      </c>
      <c r="AD408">
        <v>0</v>
      </c>
      <c r="AE408">
        <v>0</v>
      </c>
      <c r="AF408">
        <v>83.1</v>
      </c>
      <c r="AG408">
        <v>12.62</v>
      </c>
      <c r="AH408">
        <v>0</v>
      </c>
      <c r="AI408">
        <v>1</v>
      </c>
      <c r="AJ408">
        <v>17.07</v>
      </c>
      <c r="AK408">
        <v>56.35</v>
      </c>
      <c r="AL408">
        <v>1</v>
      </c>
      <c r="AM408">
        <v>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0.32</v>
      </c>
      <c r="AU408" t="s">
        <v>83</v>
      </c>
      <c r="AV408">
        <v>0</v>
      </c>
      <c r="AW408">
        <v>2</v>
      </c>
      <c r="AX408">
        <v>57037135</v>
      </c>
      <c r="AY408">
        <v>1</v>
      </c>
      <c r="AZ408">
        <v>0</v>
      </c>
      <c r="BA408">
        <v>543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f>ROUND(Y408*Source!I235*DO408,9)</f>
        <v>4.8460799999999997</v>
      </c>
      <c r="CX408">
        <f>ROUND(Y408*Source!I235,9)</f>
        <v>0.38400000000000001</v>
      </c>
      <c r="CY408">
        <f>AB408</f>
        <v>1485.19</v>
      </c>
      <c r="CZ408">
        <f>AF408</f>
        <v>83.1</v>
      </c>
      <c r="DA408">
        <f>AJ408</f>
        <v>17.07</v>
      </c>
      <c r="DB408">
        <f t="shared" si="191"/>
        <v>31.908000000000001</v>
      </c>
      <c r="DC408">
        <f t="shared" si="192"/>
        <v>4.8479999999999999</v>
      </c>
      <c r="DD408" t="s">
        <v>3</v>
      </c>
      <c r="DE408" t="s">
        <v>3</v>
      </c>
      <c r="DF408">
        <f t="shared" si="193"/>
        <v>0</v>
      </c>
      <c r="DG408">
        <f>ROUND(ROUND(AF408*AJ408,2)*CX408,2)</f>
        <v>544.71</v>
      </c>
      <c r="DH408">
        <f>ROUND(ROUND(AG408*AK408,2)*CX408,2)</f>
        <v>273.08</v>
      </c>
      <c r="DI408">
        <f t="shared" si="186"/>
        <v>0</v>
      </c>
      <c r="DJ408">
        <f>DG408</f>
        <v>544.71</v>
      </c>
      <c r="DK408">
        <v>0</v>
      </c>
      <c r="DL408" t="s">
        <v>769</v>
      </c>
      <c r="DM408">
        <v>0</v>
      </c>
      <c r="DN408" t="s">
        <v>761</v>
      </c>
      <c r="DO408">
        <v>12.62</v>
      </c>
    </row>
    <row r="409" spans="1:119" x14ac:dyDescent="0.25">
      <c r="A409">
        <f>ROW(Source!A238)</f>
        <v>238</v>
      </c>
      <c r="B409">
        <v>55944368</v>
      </c>
      <c r="C409">
        <v>55945262</v>
      </c>
      <c r="D409">
        <v>55424304</v>
      </c>
      <c r="E409">
        <v>1081</v>
      </c>
      <c r="F409">
        <v>1</v>
      </c>
      <c r="G409">
        <v>1081</v>
      </c>
      <c r="H409">
        <v>1</v>
      </c>
      <c r="I409" t="s">
        <v>759</v>
      </c>
      <c r="J409" t="s">
        <v>3</v>
      </c>
      <c r="K409" t="s">
        <v>760</v>
      </c>
      <c r="L409">
        <v>1191</v>
      </c>
      <c r="N409">
        <v>1013</v>
      </c>
      <c r="O409" t="s">
        <v>761</v>
      </c>
      <c r="P409" t="s">
        <v>761</v>
      </c>
      <c r="Q409">
        <v>1</v>
      </c>
      <c r="W409">
        <v>0</v>
      </c>
      <c r="X409">
        <v>476480486</v>
      </c>
      <c r="Y409">
        <f t="shared" si="190"/>
        <v>1.236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1.03</v>
      </c>
      <c r="AU409" t="s">
        <v>83</v>
      </c>
      <c r="AV409">
        <v>1</v>
      </c>
      <c r="AW409">
        <v>2</v>
      </c>
      <c r="AX409">
        <v>57037138</v>
      </c>
      <c r="AY409">
        <v>1</v>
      </c>
      <c r="AZ409">
        <v>0</v>
      </c>
      <c r="BA409">
        <v>545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ROUND(AT409*Source!I238*AH409*AL409,2)</f>
        <v>0</v>
      </c>
      <c r="CV409">
        <f>ROUND(Y409*Source!I238,9)</f>
        <v>1.236</v>
      </c>
      <c r="CW409">
        <v>0</v>
      </c>
      <c r="CX409">
        <f>ROUND(Y409*Source!I238,9)</f>
        <v>1.236</v>
      </c>
      <c r="CY409">
        <f>AD409</f>
        <v>0</v>
      </c>
      <c r="CZ409">
        <f>AH409</f>
        <v>0</v>
      </c>
      <c r="DA409">
        <f>AL409</f>
        <v>1</v>
      </c>
      <c r="DB409">
        <f t="shared" si="191"/>
        <v>0</v>
      </c>
      <c r="DC409">
        <f t="shared" si="192"/>
        <v>0</v>
      </c>
      <c r="DD409" t="s">
        <v>3</v>
      </c>
      <c r="DE409" t="s">
        <v>3</v>
      </c>
      <c r="DF409">
        <f t="shared" si="193"/>
        <v>0</v>
      </c>
      <c r="DG409">
        <f>ROUND(ROUND(AF409,2)*CX409,2)</f>
        <v>0</v>
      </c>
      <c r="DH409">
        <f>ROUND(ROUND(AG409,2)*CX409,2)</f>
        <v>0</v>
      </c>
      <c r="DI409">
        <f t="shared" si="186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ROW(Source!A238)</f>
        <v>238</v>
      </c>
      <c r="B410">
        <v>55944368</v>
      </c>
      <c r="C410">
        <v>55945262</v>
      </c>
      <c r="D410">
        <v>55490209</v>
      </c>
      <c r="E410">
        <v>1</v>
      </c>
      <c r="F410">
        <v>1</v>
      </c>
      <c r="G410">
        <v>1081</v>
      </c>
      <c r="H410">
        <v>2</v>
      </c>
      <c r="I410" t="s">
        <v>766</v>
      </c>
      <c r="J410" t="s">
        <v>767</v>
      </c>
      <c r="K410" t="s">
        <v>768</v>
      </c>
      <c r="L410">
        <v>1368</v>
      </c>
      <c r="N410">
        <v>1011</v>
      </c>
      <c r="O410" t="s">
        <v>765</v>
      </c>
      <c r="P410" t="s">
        <v>765</v>
      </c>
      <c r="Q410">
        <v>1</v>
      </c>
      <c r="W410">
        <v>0</v>
      </c>
      <c r="X410">
        <v>874612079</v>
      </c>
      <c r="Y410">
        <f t="shared" si="190"/>
        <v>0.192</v>
      </c>
      <c r="AA410">
        <v>0</v>
      </c>
      <c r="AB410">
        <v>87.01</v>
      </c>
      <c r="AC410">
        <v>13.21</v>
      </c>
      <c r="AD410">
        <v>0</v>
      </c>
      <c r="AE410">
        <v>0</v>
      </c>
      <c r="AF410">
        <v>83.1</v>
      </c>
      <c r="AG410">
        <v>12.62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-2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0.16</v>
      </c>
      <c r="AU410" t="s">
        <v>83</v>
      </c>
      <c r="AV410">
        <v>0</v>
      </c>
      <c r="AW410">
        <v>2</v>
      </c>
      <c r="AX410">
        <v>57037139</v>
      </c>
      <c r="AY410">
        <v>1</v>
      </c>
      <c r="AZ410">
        <v>0</v>
      </c>
      <c r="BA410">
        <v>546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ROUND(Y410*Source!I238*DO410,9)</f>
        <v>2.4230399999999999</v>
      </c>
      <c r="CX410">
        <f>ROUND(Y410*Source!I238,9)</f>
        <v>0.192</v>
      </c>
      <c r="CY410">
        <f>AB410</f>
        <v>87.01</v>
      </c>
      <c r="CZ410">
        <f>AF410</f>
        <v>83.1</v>
      </c>
      <c r="DA410">
        <f>AJ410</f>
        <v>1</v>
      </c>
      <c r="DB410">
        <f t="shared" si="191"/>
        <v>15.96</v>
      </c>
      <c r="DC410">
        <f t="shared" si="192"/>
        <v>2.4239999999999999</v>
      </c>
      <c r="DD410" t="s">
        <v>3</v>
      </c>
      <c r="DE410" t="s">
        <v>3</v>
      </c>
      <c r="DF410">
        <f t="shared" si="193"/>
        <v>0</v>
      </c>
      <c r="DG410">
        <f>ROUND(ROUND(AF410,2)*CX410,2)</f>
        <v>15.96</v>
      </c>
      <c r="DH410">
        <f>ROUND(ROUND(AG410,2)*CX410,2)</f>
        <v>2.42</v>
      </c>
      <c r="DI410">
        <f t="shared" si="186"/>
        <v>0</v>
      </c>
      <c r="DJ410">
        <f>DG410</f>
        <v>15.96</v>
      </c>
      <c r="DK410">
        <v>0</v>
      </c>
      <c r="DL410" t="s">
        <v>769</v>
      </c>
      <c r="DM410">
        <v>0</v>
      </c>
      <c r="DN410" t="s">
        <v>761</v>
      </c>
      <c r="DO410">
        <v>12.62</v>
      </c>
    </row>
    <row r="411" spans="1:119" x14ac:dyDescent="0.25">
      <c r="A411">
        <f>ROW(Source!A239)</f>
        <v>239</v>
      </c>
      <c r="B411">
        <v>55944370</v>
      </c>
      <c r="C411">
        <v>55945262</v>
      </c>
      <c r="D411">
        <v>55424304</v>
      </c>
      <c r="E411">
        <v>1081</v>
      </c>
      <c r="F411">
        <v>1</v>
      </c>
      <c r="G411">
        <v>1081</v>
      </c>
      <c r="H411">
        <v>1</v>
      </c>
      <c r="I411" t="s">
        <v>759</v>
      </c>
      <c r="J411" t="s">
        <v>3</v>
      </c>
      <c r="K411" t="s">
        <v>760</v>
      </c>
      <c r="L411">
        <v>1191</v>
      </c>
      <c r="N411">
        <v>1013</v>
      </c>
      <c r="O411" t="s">
        <v>761</v>
      </c>
      <c r="P411" t="s">
        <v>761</v>
      </c>
      <c r="Q411">
        <v>1</v>
      </c>
      <c r="W411">
        <v>0</v>
      </c>
      <c r="X411">
        <v>476480486</v>
      </c>
      <c r="Y411">
        <f t="shared" si="190"/>
        <v>1.236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5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1.03</v>
      </c>
      <c r="AU411" t="s">
        <v>83</v>
      </c>
      <c r="AV411">
        <v>1</v>
      </c>
      <c r="AW411">
        <v>2</v>
      </c>
      <c r="AX411">
        <v>57037138</v>
      </c>
      <c r="AY411">
        <v>1</v>
      </c>
      <c r="AZ411">
        <v>0</v>
      </c>
      <c r="BA411">
        <v>548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U411">
        <f>ROUND(AT411*Source!I239*AH411*AL411,2)</f>
        <v>0</v>
      </c>
      <c r="CV411">
        <f>ROUND(Y411*Source!I239,9)</f>
        <v>1.236</v>
      </c>
      <c r="CW411">
        <v>0</v>
      </c>
      <c r="CX411">
        <f>ROUND(Y411*Source!I239,9)</f>
        <v>1.236</v>
      </c>
      <c r="CY411">
        <f>AD411</f>
        <v>0</v>
      </c>
      <c r="CZ411">
        <f>AH411</f>
        <v>0</v>
      </c>
      <c r="DA411">
        <f>AL411</f>
        <v>1</v>
      </c>
      <c r="DB411">
        <f t="shared" si="191"/>
        <v>0</v>
      </c>
      <c r="DC411">
        <f t="shared" si="192"/>
        <v>0</v>
      </c>
      <c r="DD411" t="s">
        <v>3</v>
      </c>
      <c r="DE411" t="s">
        <v>3</v>
      </c>
      <c r="DF411">
        <f t="shared" si="193"/>
        <v>0</v>
      </c>
      <c r="DG411">
        <f>ROUND(ROUND(AF411,2)*CX411,2)</f>
        <v>0</v>
      </c>
      <c r="DH411">
        <f>ROUND(ROUND(AG411,2)*CX411,2)</f>
        <v>0</v>
      </c>
      <c r="DI411">
        <f t="shared" si="186"/>
        <v>0</v>
      </c>
      <c r="DJ411">
        <f>DI411</f>
        <v>0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ROW(Source!A239)</f>
        <v>239</v>
      </c>
      <c r="B412">
        <v>55944370</v>
      </c>
      <c r="C412">
        <v>55945262</v>
      </c>
      <c r="D412">
        <v>55490209</v>
      </c>
      <c r="E412">
        <v>1</v>
      </c>
      <c r="F412">
        <v>1</v>
      </c>
      <c r="G412">
        <v>1081</v>
      </c>
      <c r="H412">
        <v>2</v>
      </c>
      <c r="I412" t="s">
        <v>766</v>
      </c>
      <c r="J412" t="s">
        <v>767</v>
      </c>
      <c r="K412" t="s">
        <v>768</v>
      </c>
      <c r="L412">
        <v>1368</v>
      </c>
      <c r="N412">
        <v>1011</v>
      </c>
      <c r="O412" t="s">
        <v>765</v>
      </c>
      <c r="P412" t="s">
        <v>765</v>
      </c>
      <c r="Q412">
        <v>1</v>
      </c>
      <c r="W412">
        <v>0</v>
      </c>
      <c r="X412">
        <v>874612079</v>
      </c>
      <c r="Y412">
        <f t="shared" si="190"/>
        <v>0.192</v>
      </c>
      <c r="AA412">
        <v>0</v>
      </c>
      <c r="AB412">
        <v>1485.19</v>
      </c>
      <c r="AC412">
        <v>744.56</v>
      </c>
      <c r="AD412">
        <v>0</v>
      </c>
      <c r="AE412">
        <v>0</v>
      </c>
      <c r="AF412">
        <v>83.1</v>
      </c>
      <c r="AG412">
        <v>12.62</v>
      </c>
      <c r="AH412">
        <v>0</v>
      </c>
      <c r="AI412">
        <v>1</v>
      </c>
      <c r="AJ412">
        <v>17.07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0.16</v>
      </c>
      <c r="AU412" t="s">
        <v>83</v>
      </c>
      <c r="AV412">
        <v>0</v>
      </c>
      <c r="AW412">
        <v>2</v>
      </c>
      <c r="AX412">
        <v>57037139</v>
      </c>
      <c r="AY412">
        <v>1</v>
      </c>
      <c r="AZ412">
        <v>0</v>
      </c>
      <c r="BA412">
        <v>549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ROUND(Y412*Source!I239*DO412,9)</f>
        <v>2.4230399999999999</v>
      </c>
      <c r="CX412">
        <f>ROUND(Y412*Source!I239,9)</f>
        <v>0.192</v>
      </c>
      <c r="CY412">
        <f>AB412</f>
        <v>1485.19</v>
      </c>
      <c r="CZ412">
        <f>AF412</f>
        <v>83.1</v>
      </c>
      <c r="DA412">
        <f>AJ412</f>
        <v>17.07</v>
      </c>
      <c r="DB412">
        <f t="shared" si="191"/>
        <v>15.96</v>
      </c>
      <c r="DC412">
        <f t="shared" si="192"/>
        <v>2.4239999999999999</v>
      </c>
      <c r="DD412" t="s">
        <v>3</v>
      </c>
      <c r="DE412" t="s">
        <v>3</v>
      </c>
      <c r="DF412">
        <f t="shared" si="193"/>
        <v>0</v>
      </c>
      <c r="DG412">
        <f>ROUND(ROUND(AF412*AJ412,2)*CX412,2)</f>
        <v>272.36</v>
      </c>
      <c r="DH412">
        <f>ROUND(ROUND(AG412*AK412,2)*CX412,2)</f>
        <v>136.54</v>
      </c>
      <c r="DI412">
        <f t="shared" si="186"/>
        <v>0</v>
      </c>
      <c r="DJ412">
        <f>DG412</f>
        <v>272.36</v>
      </c>
      <c r="DK412">
        <v>0</v>
      </c>
      <c r="DL412" t="s">
        <v>769</v>
      </c>
      <c r="DM412">
        <v>0</v>
      </c>
      <c r="DN412" t="s">
        <v>761</v>
      </c>
      <c r="DO412">
        <v>12.62</v>
      </c>
    </row>
    <row r="413" spans="1:119" x14ac:dyDescent="0.25">
      <c r="A413">
        <f>ROW(Source!A244)</f>
        <v>244</v>
      </c>
      <c r="B413">
        <v>55944368</v>
      </c>
      <c r="C413">
        <v>55945280</v>
      </c>
      <c r="D413">
        <v>55424304</v>
      </c>
      <c r="E413">
        <v>1081</v>
      </c>
      <c r="F413">
        <v>1</v>
      </c>
      <c r="G413">
        <v>1081</v>
      </c>
      <c r="H413">
        <v>1</v>
      </c>
      <c r="I413" t="s">
        <v>759</v>
      </c>
      <c r="J413" t="s">
        <v>3</v>
      </c>
      <c r="K413" t="s">
        <v>760</v>
      </c>
      <c r="L413">
        <v>1191</v>
      </c>
      <c r="N413">
        <v>1013</v>
      </c>
      <c r="O413" t="s">
        <v>761</v>
      </c>
      <c r="P413" t="s">
        <v>761</v>
      </c>
      <c r="Q413">
        <v>1</v>
      </c>
      <c r="W413">
        <v>0</v>
      </c>
      <c r="X413">
        <v>476480486</v>
      </c>
      <c r="Y413">
        <f t="shared" si="190"/>
        <v>1.6320000000000001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1.36</v>
      </c>
      <c r="AU413" t="s">
        <v>83</v>
      </c>
      <c r="AV413">
        <v>1</v>
      </c>
      <c r="AW413">
        <v>2</v>
      </c>
      <c r="AX413">
        <v>55945287</v>
      </c>
      <c r="AY413">
        <v>1</v>
      </c>
      <c r="AZ413">
        <v>0</v>
      </c>
      <c r="BA413">
        <v>551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U413">
        <f>ROUND(AT413*Source!I244*AH413*AL413,2)</f>
        <v>0</v>
      </c>
      <c r="CV413">
        <f>ROUND(Y413*Source!I244,9)</f>
        <v>1.6319999999999999</v>
      </c>
      <c r="CW413">
        <v>0</v>
      </c>
      <c r="CX413">
        <f>ROUND(Y413*Source!I244,9)</f>
        <v>1.6319999999999999</v>
      </c>
      <c r="CY413">
        <f>AD413</f>
        <v>0</v>
      </c>
      <c r="CZ413">
        <f>AH413</f>
        <v>0</v>
      </c>
      <c r="DA413">
        <f>AL413</f>
        <v>1</v>
      </c>
      <c r="DB413">
        <f t="shared" si="191"/>
        <v>0</v>
      </c>
      <c r="DC413">
        <f t="shared" si="192"/>
        <v>0</v>
      </c>
      <c r="DD413" t="s">
        <v>3</v>
      </c>
      <c r="DE413" t="s">
        <v>3</v>
      </c>
      <c r="DF413">
        <f t="shared" si="193"/>
        <v>0</v>
      </c>
      <c r="DG413">
        <f t="shared" ref="DG413:DG419" si="194">ROUND(ROUND(AF413,2)*CX413,2)</f>
        <v>0</v>
      </c>
      <c r="DH413">
        <f t="shared" ref="DH413:DH441" si="195">ROUND(ROUND(AG413,2)*CX413,2)</f>
        <v>0</v>
      </c>
      <c r="DI413">
        <f t="shared" si="186"/>
        <v>0</v>
      </c>
      <c r="DJ413">
        <f>DI413</f>
        <v>0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ROW(Source!A244)</f>
        <v>244</v>
      </c>
      <c r="B414">
        <v>55944368</v>
      </c>
      <c r="C414">
        <v>55945280</v>
      </c>
      <c r="D414">
        <v>55490330</v>
      </c>
      <c r="E414">
        <v>1</v>
      </c>
      <c r="F414">
        <v>1</v>
      </c>
      <c r="G414">
        <v>1081</v>
      </c>
      <c r="H414">
        <v>2</v>
      </c>
      <c r="I414" t="s">
        <v>868</v>
      </c>
      <c r="J414" t="s">
        <v>869</v>
      </c>
      <c r="K414" t="s">
        <v>870</v>
      </c>
      <c r="L414">
        <v>1368</v>
      </c>
      <c r="N414">
        <v>1011</v>
      </c>
      <c r="O414" t="s">
        <v>765</v>
      </c>
      <c r="P414" t="s">
        <v>765</v>
      </c>
      <c r="Q414">
        <v>1</v>
      </c>
      <c r="W414">
        <v>0</v>
      </c>
      <c r="X414">
        <v>-2083101341</v>
      </c>
      <c r="Y414">
        <f t="shared" si="190"/>
        <v>2.0400000000000001E-2</v>
      </c>
      <c r="AA414">
        <v>0</v>
      </c>
      <c r="AB414">
        <v>0.84</v>
      </c>
      <c r="AC414">
        <v>0</v>
      </c>
      <c r="AD414">
        <v>0</v>
      </c>
      <c r="AE414">
        <v>0</v>
      </c>
      <c r="AF414">
        <v>0.8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1.7000000000000001E-2</v>
      </c>
      <c r="AU414" t="s">
        <v>83</v>
      </c>
      <c r="AV414">
        <v>0</v>
      </c>
      <c r="AW414">
        <v>2</v>
      </c>
      <c r="AX414">
        <v>55945288</v>
      </c>
      <c r="AY414">
        <v>1</v>
      </c>
      <c r="AZ414">
        <v>0</v>
      </c>
      <c r="BA414">
        <v>552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ROUND(Y414*Source!I244*DO414,9)</f>
        <v>0</v>
      </c>
      <c r="CX414">
        <f>ROUND(Y414*Source!I244,9)</f>
        <v>2.0400000000000001E-2</v>
      </c>
      <c r="CY414">
        <f>AB414</f>
        <v>0.84</v>
      </c>
      <c r="CZ414">
        <f>AF414</f>
        <v>0.8</v>
      </c>
      <c r="DA414">
        <f>AJ414</f>
        <v>1</v>
      </c>
      <c r="DB414">
        <f t="shared" si="191"/>
        <v>1.2E-2</v>
      </c>
      <c r="DC414">
        <f t="shared" si="192"/>
        <v>0</v>
      </c>
      <c r="DD414" t="s">
        <v>3</v>
      </c>
      <c r="DE414" t="s">
        <v>3</v>
      </c>
      <c r="DF414">
        <f t="shared" si="193"/>
        <v>0</v>
      </c>
      <c r="DG414">
        <f t="shared" si="194"/>
        <v>0.02</v>
      </c>
      <c r="DH414">
        <f t="shared" si="195"/>
        <v>0</v>
      </c>
      <c r="DI414">
        <f t="shared" si="186"/>
        <v>0</v>
      </c>
      <c r="DJ414">
        <f>DG414</f>
        <v>0.02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5">
      <c r="A415">
        <f>ROW(Source!A244)</f>
        <v>244</v>
      </c>
      <c r="B415">
        <v>55944368</v>
      </c>
      <c r="C415">
        <v>55945280</v>
      </c>
      <c r="D415">
        <v>55490296</v>
      </c>
      <c r="E415">
        <v>1</v>
      </c>
      <c r="F415">
        <v>1</v>
      </c>
      <c r="G415">
        <v>1081</v>
      </c>
      <c r="H415">
        <v>2</v>
      </c>
      <c r="I415" t="s">
        <v>871</v>
      </c>
      <c r="J415" t="s">
        <v>872</v>
      </c>
      <c r="K415" t="s">
        <v>873</v>
      </c>
      <c r="L415">
        <v>1368</v>
      </c>
      <c r="N415">
        <v>1011</v>
      </c>
      <c r="O415" t="s">
        <v>765</v>
      </c>
      <c r="P415" t="s">
        <v>765</v>
      </c>
      <c r="Q415">
        <v>1</v>
      </c>
      <c r="W415">
        <v>0</v>
      </c>
      <c r="X415">
        <v>-643591644</v>
      </c>
      <c r="Y415">
        <f t="shared" si="190"/>
        <v>2.4E-2</v>
      </c>
      <c r="AA415">
        <v>0</v>
      </c>
      <c r="AB415">
        <v>0.49</v>
      </c>
      <c r="AC415">
        <v>0</v>
      </c>
      <c r="AD415">
        <v>0</v>
      </c>
      <c r="AE415">
        <v>0</v>
      </c>
      <c r="AF415">
        <v>0.47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-2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0.02</v>
      </c>
      <c r="AU415" t="s">
        <v>83</v>
      </c>
      <c r="AV415">
        <v>0</v>
      </c>
      <c r="AW415">
        <v>2</v>
      </c>
      <c r="AX415">
        <v>55945289</v>
      </c>
      <c r="AY415">
        <v>1</v>
      </c>
      <c r="AZ415">
        <v>0</v>
      </c>
      <c r="BA415">
        <v>553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ROUND(Y415*Source!I244*DO415,9)</f>
        <v>0</v>
      </c>
      <c r="CX415">
        <f>ROUND(Y415*Source!I244,9)</f>
        <v>2.4E-2</v>
      </c>
      <c r="CY415">
        <f>AB415</f>
        <v>0.49</v>
      </c>
      <c r="CZ415">
        <f>AF415</f>
        <v>0.47</v>
      </c>
      <c r="DA415">
        <f>AJ415</f>
        <v>1</v>
      </c>
      <c r="DB415">
        <f t="shared" si="191"/>
        <v>1.2E-2</v>
      </c>
      <c r="DC415">
        <f t="shared" si="192"/>
        <v>0</v>
      </c>
      <c r="DD415" t="s">
        <v>3</v>
      </c>
      <c r="DE415" t="s">
        <v>3</v>
      </c>
      <c r="DF415">
        <f t="shared" si="193"/>
        <v>0</v>
      </c>
      <c r="DG415">
        <f t="shared" si="194"/>
        <v>0.01</v>
      </c>
      <c r="DH415">
        <f t="shared" si="195"/>
        <v>0</v>
      </c>
      <c r="DI415">
        <f t="shared" si="186"/>
        <v>0</v>
      </c>
      <c r="DJ415">
        <f>DG415</f>
        <v>0.01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ROW(Source!A244)</f>
        <v>244</v>
      </c>
      <c r="B416">
        <v>55944368</v>
      </c>
      <c r="C416">
        <v>55945280</v>
      </c>
      <c r="D416">
        <v>55461074</v>
      </c>
      <c r="E416">
        <v>1</v>
      </c>
      <c r="F416">
        <v>1</v>
      </c>
      <c r="G416">
        <v>1081</v>
      </c>
      <c r="H416">
        <v>3</v>
      </c>
      <c r="I416" t="s">
        <v>874</v>
      </c>
      <c r="J416" t="s">
        <v>875</v>
      </c>
      <c r="K416" t="s">
        <v>876</v>
      </c>
      <c r="L416">
        <v>1346</v>
      </c>
      <c r="N416">
        <v>1009</v>
      </c>
      <c r="O416" t="s">
        <v>794</v>
      </c>
      <c r="P416" t="s">
        <v>794</v>
      </c>
      <c r="Q416">
        <v>1</v>
      </c>
      <c r="W416">
        <v>0</v>
      </c>
      <c r="X416">
        <v>-861631226</v>
      </c>
      <c r="Y416">
        <f>(AT416*1)</f>
        <v>6.2700000000000004E-3</v>
      </c>
      <c r="AA416">
        <v>27.62</v>
      </c>
      <c r="AB416">
        <v>0</v>
      </c>
      <c r="AC416">
        <v>0</v>
      </c>
      <c r="AD416">
        <v>0</v>
      </c>
      <c r="AE416">
        <v>27.62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-2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6.2700000000000004E-3</v>
      </c>
      <c r="AU416" t="s">
        <v>82</v>
      </c>
      <c r="AV416">
        <v>0</v>
      </c>
      <c r="AW416">
        <v>2</v>
      </c>
      <c r="AX416">
        <v>55945290</v>
      </c>
      <c r="AY416">
        <v>1</v>
      </c>
      <c r="AZ416">
        <v>0</v>
      </c>
      <c r="BA416">
        <v>554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ROUND(Y416*Source!I244,9)</f>
        <v>6.2700000000000004E-3</v>
      </c>
      <c r="CY416">
        <f>AA416</f>
        <v>27.62</v>
      </c>
      <c r="CZ416">
        <f>AE416</f>
        <v>27.62</v>
      </c>
      <c r="DA416">
        <f>AI416</f>
        <v>1</v>
      </c>
      <c r="DB416">
        <f>ROUND((ROUND(AT416*CZ416,2)*1),6)</f>
        <v>0.17</v>
      </c>
      <c r="DC416">
        <f>ROUND((ROUND(AT416*AG416,2)*1),6)</f>
        <v>0</v>
      </c>
      <c r="DD416" t="s">
        <v>3</v>
      </c>
      <c r="DE416" t="s">
        <v>3</v>
      </c>
      <c r="DF416">
        <f t="shared" si="193"/>
        <v>0.17</v>
      </c>
      <c r="DG416">
        <f t="shared" si="194"/>
        <v>0</v>
      </c>
      <c r="DH416">
        <f t="shared" si="195"/>
        <v>0</v>
      </c>
      <c r="DI416">
        <f t="shared" si="186"/>
        <v>0</v>
      </c>
      <c r="DJ416">
        <f>DF416</f>
        <v>0.17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ROW(Source!A244)</f>
        <v>244</v>
      </c>
      <c r="B417">
        <v>55944368</v>
      </c>
      <c r="C417">
        <v>55945280</v>
      </c>
      <c r="D417">
        <v>55459793</v>
      </c>
      <c r="E417">
        <v>1</v>
      </c>
      <c r="F417">
        <v>1</v>
      </c>
      <c r="G417">
        <v>1081</v>
      </c>
      <c r="H417">
        <v>3</v>
      </c>
      <c r="I417" t="s">
        <v>841</v>
      </c>
      <c r="J417" t="s">
        <v>842</v>
      </c>
      <c r="K417" t="s">
        <v>843</v>
      </c>
      <c r="L417">
        <v>1348</v>
      </c>
      <c r="N417">
        <v>1009</v>
      </c>
      <c r="O417" t="s">
        <v>211</v>
      </c>
      <c r="P417" t="s">
        <v>211</v>
      </c>
      <c r="Q417">
        <v>1000</v>
      </c>
      <c r="W417">
        <v>0</v>
      </c>
      <c r="X417">
        <v>-761454284</v>
      </c>
      <c r="Y417">
        <f>(AT417*1)</f>
        <v>1.0000000000000001E-5</v>
      </c>
      <c r="AA417">
        <v>64123.05</v>
      </c>
      <c r="AB417">
        <v>0</v>
      </c>
      <c r="AC417">
        <v>0</v>
      </c>
      <c r="AD417">
        <v>0</v>
      </c>
      <c r="AE417">
        <v>64123.05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1.0000000000000001E-5</v>
      </c>
      <c r="AU417" t="s">
        <v>82</v>
      </c>
      <c r="AV417">
        <v>0</v>
      </c>
      <c r="AW417">
        <v>2</v>
      </c>
      <c r="AX417">
        <v>55945291</v>
      </c>
      <c r="AY417">
        <v>1</v>
      </c>
      <c r="AZ417">
        <v>0</v>
      </c>
      <c r="BA417">
        <v>555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ROUND(Y417*Source!I244,9)</f>
        <v>1.0000000000000001E-5</v>
      </c>
      <c r="CY417">
        <f>AA417</f>
        <v>64123.05</v>
      </c>
      <c r="CZ417">
        <f>AE417</f>
        <v>64123.05</v>
      </c>
      <c r="DA417">
        <f>AI417</f>
        <v>1</v>
      </c>
      <c r="DB417">
        <f>ROUND((ROUND(AT417*CZ417,2)*1),6)</f>
        <v>0.64</v>
      </c>
      <c r="DC417">
        <f>ROUND((ROUND(AT417*AG417,2)*1),6)</f>
        <v>0</v>
      </c>
      <c r="DD417" t="s">
        <v>3</v>
      </c>
      <c r="DE417" t="s">
        <v>3</v>
      </c>
      <c r="DF417">
        <f t="shared" si="193"/>
        <v>0.64</v>
      </c>
      <c r="DG417">
        <f t="shared" si="194"/>
        <v>0</v>
      </c>
      <c r="DH417">
        <f t="shared" si="195"/>
        <v>0</v>
      </c>
      <c r="DI417">
        <f t="shared" si="186"/>
        <v>0</v>
      </c>
      <c r="DJ417">
        <f>DF417</f>
        <v>0.64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ROW(Source!A244)</f>
        <v>244</v>
      </c>
      <c r="B418">
        <v>55944368</v>
      </c>
      <c r="C418">
        <v>55945280</v>
      </c>
      <c r="D418">
        <v>55469253</v>
      </c>
      <c r="E418">
        <v>1</v>
      </c>
      <c r="F418">
        <v>1</v>
      </c>
      <c r="G418">
        <v>1081</v>
      </c>
      <c r="H418">
        <v>3</v>
      </c>
      <c r="I418" t="s">
        <v>877</v>
      </c>
      <c r="J418" t="s">
        <v>878</v>
      </c>
      <c r="K418" t="s">
        <v>879</v>
      </c>
      <c r="L418">
        <v>1354</v>
      </c>
      <c r="N418">
        <v>1010</v>
      </c>
      <c r="O418" t="s">
        <v>320</v>
      </c>
      <c r="P418" t="s">
        <v>320</v>
      </c>
      <c r="Q418">
        <v>1</v>
      </c>
      <c r="W418">
        <v>0</v>
      </c>
      <c r="X418">
        <v>-32785108</v>
      </c>
      <c r="Y418">
        <f>(AT418*1)</f>
        <v>0.1</v>
      </c>
      <c r="AA418">
        <v>15.25</v>
      </c>
      <c r="AB418">
        <v>0</v>
      </c>
      <c r="AC418">
        <v>0</v>
      </c>
      <c r="AD418">
        <v>0</v>
      </c>
      <c r="AE418">
        <v>15.25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0.1</v>
      </c>
      <c r="AU418" t="s">
        <v>82</v>
      </c>
      <c r="AV418">
        <v>0</v>
      </c>
      <c r="AW418">
        <v>2</v>
      </c>
      <c r="AX418">
        <v>55945292</v>
      </c>
      <c r="AY418">
        <v>1</v>
      </c>
      <c r="AZ418">
        <v>0</v>
      </c>
      <c r="BA418">
        <v>556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ROUND(Y418*Source!I244,9)</f>
        <v>0.1</v>
      </c>
      <c r="CY418">
        <f>AA418</f>
        <v>15.25</v>
      </c>
      <c r="CZ418">
        <f>AE418</f>
        <v>15.25</v>
      </c>
      <c r="DA418">
        <f>AI418</f>
        <v>1</v>
      </c>
      <c r="DB418">
        <f>ROUND((ROUND(AT418*CZ418,2)*1),6)</f>
        <v>1.53</v>
      </c>
      <c r="DC418">
        <f>ROUND((ROUND(AT418*AG418,2)*1),6)</f>
        <v>0</v>
      </c>
      <c r="DD418" t="s">
        <v>3</v>
      </c>
      <c r="DE418" t="s">
        <v>3</v>
      </c>
      <c r="DF418">
        <f t="shared" si="193"/>
        <v>1.53</v>
      </c>
      <c r="DG418">
        <f t="shared" si="194"/>
        <v>0</v>
      </c>
      <c r="DH418">
        <f t="shared" si="195"/>
        <v>0</v>
      </c>
      <c r="DI418">
        <f t="shared" si="186"/>
        <v>0</v>
      </c>
      <c r="DJ418">
        <f>DF418</f>
        <v>1.53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ROW(Source!A245)</f>
        <v>245</v>
      </c>
      <c r="B419">
        <v>55944370</v>
      </c>
      <c r="C419">
        <v>55945280</v>
      </c>
      <c r="D419">
        <v>55424304</v>
      </c>
      <c r="E419">
        <v>1081</v>
      </c>
      <c r="F419">
        <v>1</v>
      </c>
      <c r="G419">
        <v>1081</v>
      </c>
      <c r="H419">
        <v>1</v>
      </c>
      <c r="I419" t="s">
        <v>759</v>
      </c>
      <c r="J419" t="s">
        <v>3</v>
      </c>
      <c r="K419" t="s">
        <v>760</v>
      </c>
      <c r="L419">
        <v>1191</v>
      </c>
      <c r="N419">
        <v>1013</v>
      </c>
      <c r="O419" t="s">
        <v>761</v>
      </c>
      <c r="P419" t="s">
        <v>761</v>
      </c>
      <c r="Q419">
        <v>1</v>
      </c>
      <c r="W419">
        <v>0</v>
      </c>
      <c r="X419">
        <v>476480486</v>
      </c>
      <c r="Y419">
        <f>(AT419*1.2)</f>
        <v>1.6320000000000001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5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1.36</v>
      </c>
      <c r="AU419" t="s">
        <v>83</v>
      </c>
      <c r="AV419">
        <v>1</v>
      </c>
      <c r="AW419">
        <v>2</v>
      </c>
      <c r="AX419">
        <v>55945287</v>
      </c>
      <c r="AY419">
        <v>1</v>
      </c>
      <c r="AZ419">
        <v>0</v>
      </c>
      <c r="BA419">
        <v>558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ROUND(AT419*Source!I245*AH419*AL419,2)</f>
        <v>0</v>
      </c>
      <c r="CV419">
        <f>ROUND(Y419*Source!I245,9)</f>
        <v>1.6319999999999999</v>
      </c>
      <c r="CW419">
        <v>0</v>
      </c>
      <c r="CX419">
        <f>ROUND(Y419*Source!I245,9)</f>
        <v>1.6319999999999999</v>
      </c>
      <c r="CY419">
        <f>AD419</f>
        <v>0</v>
      </c>
      <c r="CZ419">
        <f>AH419</f>
        <v>0</v>
      </c>
      <c r="DA419">
        <f>AL419</f>
        <v>1</v>
      </c>
      <c r="DB419">
        <f>ROUND((ROUND(AT419*CZ419,2)*1.2),6)</f>
        <v>0</v>
      </c>
      <c r="DC419">
        <f>ROUND((ROUND(AT419*AG419,2)*1.2),6)</f>
        <v>0</v>
      </c>
      <c r="DD419" t="s">
        <v>3</v>
      </c>
      <c r="DE419" t="s">
        <v>3</v>
      </c>
      <c r="DF419">
        <f t="shared" si="193"/>
        <v>0</v>
      </c>
      <c r="DG419">
        <f t="shared" si="194"/>
        <v>0</v>
      </c>
      <c r="DH419">
        <f t="shared" si="195"/>
        <v>0</v>
      </c>
      <c r="DI419">
        <f t="shared" si="186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ROW(Source!A245)</f>
        <v>245</v>
      </c>
      <c r="B420">
        <v>55944370</v>
      </c>
      <c r="C420">
        <v>55945280</v>
      </c>
      <c r="D420">
        <v>55490330</v>
      </c>
      <c r="E420">
        <v>1</v>
      </c>
      <c r="F420">
        <v>1</v>
      </c>
      <c r="G420">
        <v>1081</v>
      </c>
      <c r="H420">
        <v>2</v>
      </c>
      <c r="I420" t="s">
        <v>868</v>
      </c>
      <c r="J420" t="s">
        <v>869</v>
      </c>
      <c r="K420" t="s">
        <v>870</v>
      </c>
      <c r="L420">
        <v>1368</v>
      </c>
      <c r="N420">
        <v>1011</v>
      </c>
      <c r="O420" t="s">
        <v>765</v>
      </c>
      <c r="P420" t="s">
        <v>765</v>
      </c>
      <c r="Q420">
        <v>1</v>
      </c>
      <c r="W420">
        <v>0</v>
      </c>
      <c r="X420">
        <v>-2083101341</v>
      </c>
      <c r="Y420">
        <f>(AT420*1.2)</f>
        <v>2.0400000000000001E-2</v>
      </c>
      <c r="AA420">
        <v>0</v>
      </c>
      <c r="AB420">
        <v>7.92</v>
      </c>
      <c r="AC420">
        <v>0</v>
      </c>
      <c r="AD420">
        <v>0</v>
      </c>
      <c r="AE420">
        <v>0</v>
      </c>
      <c r="AF420">
        <v>0.8</v>
      </c>
      <c r="AG420">
        <v>0</v>
      </c>
      <c r="AH420">
        <v>0</v>
      </c>
      <c r="AI420">
        <v>1</v>
      </c>
      <c r="AJ420">
        <v>9.4600000000000009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1.7000000000000001E-2</v>
      </c>
      <c r="AU420" t="s">
        <v>83</v>
      </c>
      <c r="AV420">
        <v>0</v>
      </c>
      <c r="AW420">
        <v>2</v>
      </c>
      <c r="AX420">
        <v>55945288</v>
      </c>
      <c r="AY420">
        <v>1</v>
      </c>
      <c r="AZ420">
        <v>0</v>
      </c>
      <c r="BA420">
        <v>559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ROUND(Y420*Source!I245*DO420,9)</f>
        <v>0</v>
      </c>
      <c r="CX420">
        <f>ROUND(Y420*Source!I245,9)</f>
        <v>2.0400000000000001E-2</v>
      </c>
      <c r="CY420">
        <f>AB420</f>
        <v>7.92</v>
      </c>
      <c r="CZ420">
        <f>AF420</f>
        <v>0.8</v>
      </c>
      <c r="DA420">
        <f>AJ420</f>
        <v>9.4600000000000009</v>
      </c>
      <c r="DB420">
        <f>ROUND((ROUND(AT420*CZ420,2)*1.2),6)</f>
        <v>1.2E-2</v>
      </c>
      <c r="DC420">
        <f>ROUND((ROUND(AT420*AG420,2)*1.2),6)</f>
        <v>0</v>
      </c>
      <c r="DD420" t="s">
        <v>3</v>
      </c>
      <c r="DE420" t="s">
        <v>3</v>
      </c>
      <c r="DF420">
        <f t="shared" si="193"/>
        <v>0</v>
      </c>
      <c r="DG420">
        <f>ROUND(ROUND(AF420*AJ420,2)*CX420,2)</f>
        <v>0.15</v>
      </c>
      <c r="DH420">
        <f t="shared" si="195"/>
        <v>0</v>
      </c>
      <c r="DI420">
        <f t="shared" si="186"/>
        <v>0</v>
      </c>
      <c r="DJ420">
        <f>DG420</f>
        <v>0.15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5">
      <c r="A421">
        <f>ROW(Source!A245)</f>
        <v>245</v>
      </c>
      <c r="B421">
        <v>55944370</v>
      </c>
      <c r="C421">
        <v>55945280</v>
      </c>
      <c r="D421">
        <v>55490296</v>
      </c>
      <c r="E421">
        <v>1</v>
      </c>
      <c r="F421">
        <v>1</v>
      </c>
      <c r="G421">
        <v>1081</v>
      </c>
      <c r="H421">
        <v>2</v>
      </c>
      <c r="I421" t="s">
        <v>871</v>
      </c>
      <c r="J421" t="s">
        <v>872</v>
      </c>
      <c r="K421" t="s">
        <v>873</v>
      </c>
      <c r="L421">
        <v>1368</v>
      </c>
      <c r="N421">
        <v>1011</v>
      </c>
      <c r="O421" t="s">
        <v>765</v>
      </c>
      <c r="P421" t="s">
        <v>765</v>
      </c>
      <c r="Q421">
        <v>1</v>
      </c>
      <c r="W421">
        <v>0</v>
      </c>
      <c r="X421">
        <v>-643591644</v>
      </c>
      <c r="Y421">
        <f>(AT421*1.2)</f>
        <v>2.4E-2</v>
      </c>
      <c r="AA421">
        <v>0</v>
      </c>
      <c r="AB421">
        <v>4.75</v>
      </c>
      <c r="AC421">
        <v>0</v>
      </c>
      <c r="AD421">
        <v>0</v>
      </c>
      <c r="AE421">
        <v>0</v>
      </c>
      <c r="AF421">
        <v>0.47</v>
      </c>
      <c r="AG421">
        <v>0</v>
      </c>
      <c r="AH421">
        <v>0</v>
      </c>
      <c r="AI421">
        <v>1</v>
      </c>
      <c r="AJ421">
        <v>9.66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0.02</v>
      </c>
      <c r="AU421" t="s">
        <v>83</v>
      </c>
      <c r="AV421">
        <v>0</v>
      </c>
      <c r="AW421">
        <v>2</v>
      </c>
      <c r="AX421">
        <v>55945289</v>
      </c>
      <c r="AY421">
        <v>1</v>
      </c>
      <c r="AZ421">
        <v>0</v>
      </c>
      <c r="BA421">
        <v>560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f>ROUND(Y421*Source!I245*DO421,9)</f>
        <v>0</v>
      </c>
      <c r="CX421">
        <f>ROUND(Y421*Source!I245,9)</f>
        <v>2.4E-2</v>
      </c>
      <c r="CY421">
        <f>AB421</f>
        <v>4.75</v>
      </c>
      <c r="CZ421">
        <f>AF421</f>
        <v>0.47</v>
      </c>
      <c r="DA421">
        <f>AJ421</f>
        <v>9.66</v>
      </c>
      <c r="DB421">
        <f>ROUND((ROUND(AT421*CZ421,2)*1.2),6)</f>
        <v>1.2E-2</v>
      </c>
      <c r="DC421">
        <f>ROUND((ROUND(AT421*AG421,2)*1.2),6)</f>
        <v>0</v>
      </c>
      <c r="DD421" t="s">
        <v>3</v>
      </c>
      <c r="DE421" t="s">
        <v>3</v>
      </c>
      <c r="DF421">
        <f t="shared" si="193"/>
        <v>0</v>
      </c>
      <c r="DG421">
        <f>ROUND(ROUND(AF421*AJ421,2)*CX421,2)</f>
        <v>0.11</v>
      </c>
      <c r="DH421">
        <f t="shared" si="195"/>
        <v>0</v>
      </c>
      <c r="DI421">
        <f t="shared" si="186"/>
        <v>0</v>
      </c>
      <c r="DJ421">
        <f>DG421</f>
        <v>0.11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ROW(Source!A245)</f>
        <v>245</v>
      </c>
      <c r="B422">
        <v>55944370</v>
      </c>
      <c r="C422">
        <v>55945280</v>
      </c>
      <c r="D422">
        <v>55461074</v>
      </c>
      <c r="E422">
        <v>1</v>
      </c>
      <c r="F422">
        <v>1</v>
      </c>
      <c r="G422">
        <v>1081</v>
      </c>
      <c r="H422">
        <v>3</v>
      </c>
      <c r="I422" t="s">
        <v>874</v>
      </c>
      <c r="J422" t="s">
        <v>875</v>
      </c>
      <c r="K422" t="s">
        <v>876</v>
      </c>
      <c r="L422">
        <v>1346</v>
      </c>
      <c r="N422">
        <v>1009</v>
      </c>
      <c r="O422" t="s">
        <v>794</v>
      </c>
      <c r="P422" t="s">
        <v>794</v>
      </c>
      <c r="Q422">
        <v>1</v>
      </c>
      <c r="W422">
        <v>0</v>
      </c>
      <c r="X422">
        <v>-861631226</v>
      </c>
      <c r="Y422">
        <f>(AT422*1)</f>
        <v>6.2700000000000004E-3</v>
      </c>
      <c r="AA422">
        <v>163.51</v>
      </c>
      <c r="AB422">
        <v>0</v>
      </c>
      <c r="AC422">
        <v>0</v>
      </c>
      <c r="AD422">
        <v>0</v>
      </c>
      <c r="AE422">
        <v>27.62</v>
      </c>
      <c r="AF422">
        <v>0</v>
      </c>
      <c r="AG422">
        <v>0</v>
      </c>
      <c r="AH422">
        <v>0</v>
      </c>
      <c r="AI422">
        <v>5.92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6.2700000000000004E-3</v>
      </c>
      <c r="AU422" t="s">
        <v>82</v>
      </c>
      <c r="AV422">
        <v>0</v>
      </c>
      <c r="AW422">
        <v>2</v>
      </c>
      <c r="AX422">
        <v>55945290</v>
      </c>
      <c r="AY422">
        <v>1</v>
      </c>
      <c r="AZ422">
        <v>0</v>
      </c>
      <c r="BA422">
        <v>561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ROUND(Y422*Source!I245,9)</f>
        <v>6.2700000000000004E-3</v>
      </c>
      <c r="CY422">
        <f>AA422</f>
        <v>163.51</v>
      </c>
      <c r="CZ422">
        <f>AE422</f>
        <v>27.62</v>
      </c>
      <c r="DA422">
        <f>AI422</f>
        <v>5.92</v>
      </c>
      <c r="DB422">
        <f>ROUND((ROUND(AT422*CZ422,2)*1),6)</f>
        <v>0.17</v>
      </c>
      <c r="DC422">
        <f>ROUND((ROUND(AT422*AG422,2)*1),6)</f>
        <v>0</v>
      </c>
      <c r="DD422" t="s">
        <v>3</v>
      </c>
      <c r="DE422" t="s">
        <v>3</v>
      </c>
      <c r="DF422">
        <f>ROUND(ROUND(AE422*AI422,2)*CX422,2)</f>
        <v>1.03</v>
      </c>
      <c r="DG422">
        <f t="shared" ref="DG422:DG441" si="196">ROUND(ROUND(AF422,2)*CX422,2)</f>
        <v>0</v>
      </c>
      <c r="DH422">
        <f t="shared" si="195"/>
        <v>0</v>
      </c>
      <c r="DI422">
        <f t="shared" si="186"/>
        <v>0</v>
      </c>
      <c r="DJ422">
        <f>DF422</f>
        <v>1.03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ROW(Source!A245)</f>
        <v>245</v>
      </c>
      <c r="B423">
        <v>55944370</v>
      </c>
      <c r="C423">
        <v>55945280</v>
      </c>
      <c r="D423">
        <v>55459793</v>
      </c>
      <c r="E423">
        <v>1</v>
      </c>
      <c r="F423">
        <v>1</v>
      </c>
      <c r="G423">
        <v>1081</v>
      </c>
      <c r="H423">
        <v>3</v>
      </c>
      <c r="I423" t="s">
        <v>841</v>
      </c>
      <c r="J423" t="s">
        <v>842</v>
      </c>
      <c r="K423" t="s">
        <v>843</v>
      </c>
      <c r="L423">
        <v>1348</v>
      </c>
      <c r="N423">
        <v>1009</v>
      </c>
      <c r="O423" t="s">
        <v>211</v>
      </c>
      <c r="P423" t="s">
        <v>211</v>
      </c>
      <c r="Q423">
        <v>1000</v>
      </c>
      <c r="W423">
        <v>0</v>
      </c>
      <c r="X423">
        <v>-761454284</v>
      </c>
      <c r="Y423">
        <f>(AT423*1)</f>
        <v>1.0000000000000001E-5</v>
      </c>
      <c r="AA423">
        <v>1930745.04</v>
      </c>
      <c r="AB423">
        <v>0</v>
      </c>
      <c r="AC423">
        <v>0</v>
      </c>
      <c r="AD423">
        <v>0</v>
      </c>
      <c r="AE423">
        <v>64123.05</v>
      </c>
      <c r="AF423">
        <v>0</v>
      </c>
      <c r="AG423">
        <v>0</v>
      </c>
      <c r="AH423">
        <v>0</v>
      </c>
      <c r="AI423">
        <v>30.11</v>
      </c>
      <c r="AJ423">
        <v>1</v>
      </c>
      <c r="AK423">
        <v>1</v>
      </c>
      <c r="AL423">
        <v>1</v>
      </c>
      <c r="AM423">
        <v>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1.0000000000000001E-5</v>
      </c>
      <c r="AU423" t="s">
        <v>82</v>
      </c>
      <c r="AV423">
        <v>0</v>
      </c>
      <c r="AW423">
        <v>2</v>
      </c>
      <c r="AX423">
        <v>55945291</v>
      </c>
      <c r="AY423">
        <v>1</v>
      </c>
      <c r="AZ423">
        <v>0</v>
      </c>
      <c r="BA423">
        <v>562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ROUND(Y423*Source!I245,9)</f>
        <v>1.0000000000000001E-5</v>
      </c>
      <c r="CY423">
        <f>AA423</f>
        <v>1930745.04</v>
      </c>
      <c r="CZ423">
        <f>AE423</f>
        <v>64123.05</v>
      </c>
      <c r="DA423">
        <f>AI423</f>
        <v>30.11</v>
      </c>
      <c r="DB423">
        <f>ROUND((ROUND(AT423*CZ423,2)*1),6)</f>
        <v>0.64</v>
      </c>
      <c r="DC423">
        <f>ROUND((ROUND(AT423*AG423,2)*1),6)</f>
        <v>0</v>
      </c>
      <c r="DD423" t="s">
        <v>3</v>
      </c>
      <c r="DE423" t="s">
        <v>3</v>
      </c>
      <c r="DF423">
        <f>ROUND(ROUND(AE423*AI423,2)*CX423,2)</f>
        <v>19.309999999999999</v>
      </c>
      <c r="DG423">
        <f t="shared" si="196"/>
        <v>0</v>
      </c>
      <c r="DH423">
        <f t="shared" si="195"/>
        <v>0</v>
      </c>
      <c r="DI423">
        <f t="shared" si="186"/>
        <v>0</v>
      </c>
      <c r="DJ423">
        <f>DF423</f>
        <v>19.309999999999999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ROW(Source!A245)</f>
        <v>245</v>
      </c>
      <c r="B424">
        <v>55944370</v>
      </c>
      <c r="C424">
        <v>55945280</v>
      </c>
      <c r="D424">
        <v>55469253</v>
      </c>
      <c r="E424">
        <v>1</v>
      </c>
      <c r="F424">
        <v>1</v>
      </c>
      <c r="G424">
        <v>1081</v>
      </c>
      <c r="H424">
        <v>3</v>
      </c>
      <c r="I424" t="s">
        <v>877</v>
      </c>
      <c r="J424" t="s">
        <v>878</v>
      </c>
      <c r="K424" t="s">
        <v>879</v>
      </c>
      <c r="L424">
        <v>1354</v>
      </c>
      <c r="N424">
        <v>1010</v>
      </c>
      <c r="O424" t="s">
        <v>320</v>
      </c>
      <c r="P424" t="s">
        <v>320</v>
      </c>
      <c r="Q424">
        <v>1</v>
      </c>
      <c r="W424">
        <v>0</v>
      </c>
      <c r="X424">
        <v>-32785108</v>
      </c>
      <c r="Y424">
        <f>(AT424*1)</f>
        <v>0.1</v>
      </c>
      <c r="AA424">
        <v>36.14</v>
      </c>
      <c r="AB424">
        <v>0</v>
      </c>
      <c r="AC424">
        <v>0</v>
      </c>
      <c r="AD424">
        <v>0</v>
      </c>
      <c r="AE424">
        <v>15.25</v>
      </c>
      <c r="AF424">
        <v>0</v>
      </c>
      <c r="AG424">
        <v>0</v>
      </c>
      <c r="AH424">
        <v>0</v>
      </c>
      <c r="AI424">
        <v>2.37</v>
      </c>
      <c r="AJ424">
        <v>1</v>
      </c>
      <c r="AK424">
        <v>1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0.1</v>
      </c>
      <c r="AU424" t="s">
        <v>82</v>
      </c>
      <c r="AV424">
        <v>0</v>
      </c>
      <c r="AW424">
        <v>2</v>
      </c>
      <c r="AX424">
        <v>55945292</v>
      </c>
      <c r="AY424">
        <v>1</v>
      </c>
      <c r="AZ424">
        <v>0</v>
      </c>
      <c r="BA424">
        <v>563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ROUND(Y424*Source!I245,9)</f>
        <v>0.1</v>
      </c>
      <c r="CY424">
        <f>AA424</f>
        <v>36.14</v>
      </c>
      <c r="CZ424">
        <f>AE424</f>
        <v>15.25</v>
      </c>
      <c r="DA424">
        <f>AI424</f>
        <v>2.37</v>
      </c>
      <c r="DB424">
        <f>ROUND((ROUND(AT424*CZ424,2)*1),6)</f>
        <v>1.53</v>
      </c>
      <c r="DC424">
        <f>ROUND((ROUND(AT424*AG424,2)*1),6)</f>
        <v>0</v>
      </c>
      <c r="DD424" t="s">
        <v>3</v>
      </c>
      <c r="DE424" t="s">
        <v>3</v>
      </c>
      <c r="DF424">
        <f>ROUND(ROUND(AE424*AI424,2)*CX424,2)</f>
        <v>3.61</v>
      </c>
      <c r="DG424">
        <f t="shared" si="196"/>
        <v>0</v>
      </c>
      <c r="DH424">
        <f t="shared" si="195"/>
        <v>0</v>
      </c>
      <c r="DI424">
        <f t="shared" si="186"/>
        <v>0</v>
      </c>
      <c r="DJ424">
        <f>DF424</f>
        <v>3.61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ROW(Source!A248)</f>
        <v>248</v>
      </c>
      <c r="B425">
        <v>55944368</v>
      </c>
      <c r="C425">
        <v>57037142</v>
      </c>
      <c r="D425">
        <v>55424304</v>
      </c>
      <c r="E425">
        <v>1081</v>
      </c>
      <c r="F425">
        <v>1</v>
      </c>
      <c r="G425">
        <v>1081</v>
      </c>
      <c r="H425">
        <v>1</v>
      </c>
      <c r="I425" t="s">
        <v>759</v>
      </c>
      <c r="J425" t="s">
        <v>3</v>
      </c>
      <c r="K425" t="s">
        <v>760</v>
      </c>
      <c r="L425">
        <v>1191</v>
      </c>
      <c r="N425">
        <v>1013</v>
      </c>
      <c r="O425" t="s">
        <v>761</v>
      </c>
      <c r="P425" t="s">
        <v>761</v>
      </c>
      <c r="Q425">
        <v>1</v>
      </c>
      <c r="W425">
        <v>0</v>
      </c>
      <c r="X425">
        <v>476480486</v>
      </c>
      <c r="Y425">
        <f>(AT425*1.2)</f>
        <v>3.7199999999999998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3.1</v>
      </c>
      <c r="AU425" t="s">
        <v>83</v>
      </c>
      <c r="AV425">
        <v>1</v>
      </c>
      <c r="AW425">
        <v>2</v>
      </c>
      <c r="AX425">
        <v>57037143</v>
      </c>
      <c r="AY425">
        <v>1</v>
      </c>
      <c r="AZ425">
        <v>0</v>
      </c>
      <c r="BA425">
        <v>565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ROUND(AT425*Source!I248*AH425*AL425,2)</f>
        <v>0</v>
      </c>
      <c r="CV425">
        <f>ROUND(Y425*Source!I248,9)</f>
        <v>0.26040000000000002</v>
      </c>
      <c r="CW425">
        <v>0</v>
      </c>
      <c r="CX425">
        <f>ROUND(Y425*Source!I248,9)</f>
        <v>0.26040000000000002</v>
      </c>
      <c r="CY425">
        <f>AD425</f>
        <v>0</v>
      </c>
      <c r="CZ425">
        <f>AH425</f>
        <v>0</v>
      </c>
      <c r="DA425">
        <f>AL425</f>
        <v>1</v>
      </c>
      <c r="DB425">
        <f>ROUND((ROUND(AT425*CZ425,2)*1.2),6)</f>
        <v>0</v>
      </c>
      <c r="DC425">
        <f>ROUND((ROUND(AT425*AG425,2)*1.2),6)</f>
        <v>0</v>
      </c>
      <c r="DD425" t="s">
        <v>3</v>
      </c>
      <c r="DE425" t="s">
        <v>3</v>
      </c>
      <c r="DF425">
        <f t="shared" ref="DF425:DF431" si="197">ROUND(ROUND(AE425,2)*CX425,2)</f>
        <v>0</v>
      </c>
      <c r="DG425">
        <f t="shared" si="196"/>
        <v>0</v>
      </c>
      <c r="DH425">
        <f t="shared" si="195"/>
        <v>0</v>
      </c>
      <c r="DI425">
        <f t="shared" si="186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ROW(Source!A249)</f>
        <v>249</v>
      </c>
      <c r="B426">
        <v>55944370</v>
      </c>
      <c r="C426">
        <v>57037142</v>
      </c>
      <c r="D426">
        <v>55424304</v>
      </c>
      <c r="E426">
        <v>1081</v>
      </c>
      <c r="F426">
        <v>1</v>
      </c>
      <c r="G426">
        <v>1081</v>
      </c>
      <c r="H426">
        <v>1</v>
      </c>
      <c r="I426" t="s">
        <v>759</v>
      </c>
      <c r="J426" t="s">
        <v>3</v>
      </c>
      <c r="K426" t="s">
        <v>760</v>
      </c>
      <c r="L426">
        <v>1191</v>
      </c>
      <c r="N426">
        <v>1013</v>
      </c>
      <c r="O426" t="s">
        <v>761</v>
      </c>
      <c r="P426" t="s">
        <v>761</v>
      </c>
      <c r="Q426">
        <v>1</v>
      </c>
      <c r="W426">
        <v>0</v>
      </c>
      <c r="X426">
        <v>476480486</v>
      </c>
      <c r="Y426">
        <f>(AT426*1.2)</f>
        <v>3.7199999999999998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5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3.1</v>
      </c>
      <c r="AU426" t="s">
        <v>83</v>
      </c>
      <c r="AV426">
        <v>1</v>
      </c>
      <c r="AW426">
        <v>2</v>
      </c>
      <c r="AX426">
        <v>57037143</v>
      </c>
      <c r="AY426">
        <v>1</v>
      </c>
      <c r="AZ426">
        <v>0</v>
      </c>
      <c r="BA426">
        <v>567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U426">
        <f>ROUND(AT426*Source!I249*AH426*AL426,2)</f>
        <v>0</v>
      </c>
      <c r="CV426">
        <f>ROUND(Y426*Source!I249,9)</f>
        <v>0.26040000000000002</v>
      </c>
      <c r="CW426">
        <v>0</v>
      </c>
      <c r="CX426">
        <f>ROUND(Y426*Source!I249,9)</f>
        <v>0.26040000000000002</v>
      </c>
      <c r="CY426">
        <f>AD426</f>
        <v>0</v>
      </c>
      <c r="CZ426">
        <f>AH426</f>
        <v>0</v>
      </c>
      <c r="DA426">
        <f>AL426</f>
        <v>1</v>
      </c>
      <c r="DB426">
        <f>ROUND((ROUND(AT426*CZ426,2)*1.2),6)</f>
        <v>0</v>
      </c>
      <c r="DC426">
        <f>ROUND((ROUND(AT426*AG426,2)*1.2),6)</f>
        <v>0</v>
      </c>
      <c r="DD426" t="s">
        <v>3</v>
      </c>
      <c r="DE426" t="s">
        <v>3</v>
      </c>
      <c r="DF426">
        <f t="shared" si="197"/>
        <v>0</v>
      </c>
      <c r="DG426">
        <f t="shared" si="196"/>
        <v>0</v>
      </c>
      <c r="DH426">
        <f t="shared" si="195"/>
        <v>0</v>
      </c>
      <c r="DI426">
        <f t="shared" si="186"/>
        <v>0</v>
      </c>
      <c r="DJ426">
        <f>DI426</f>
        <v>0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ROW(Source!A250)</f>
        <v>250</v>
      </c>
      <c r="B427">
        <v>55944368</v>
      </c>
      <c r="C427">
        <v>55945300</v>
      </c>
      <c r="D427">
        <v>55424304</v>
      </c>
      <c r="E427">
        <v>1081</v>
      </c>
      <c r="F427">
        <v>1</v>
      </c>
      <c r="G427">
        <v>1081</v>
      </c>
      <c r="H427">
        <v>1</v>
      </c>
      <c r="I427" t="s">
        <v>759</v>
      </c>
      <c r="J427" t="s">
        <v>3</v>
      </c>
      <c r="K427" t="s">
        <v>760</v>
      </c>
      <c r="L427">
        <v>1191</v>
      </c>
      <c r="N427">
        <v>1013</v>
      </c>
      <c r="O427" t="s">
        <v>761</v>
      </c>
      <c r="P427" t="s">
        <v>761</v>
      </c>
      <c r="Q427">
        <v>1</v>
      </c>
      <c r="W427">
        <v>0</v>
      </c>
      <c r="X427">
        <v>476480486</v>
      </c>
      <c r="Y427">
        <f>(AT427*1.2)</f>
        <v>1.2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1</v>
      </c>
      <c r="AU427" t="s">
        <v>83</v>
      </c>
      <c r="AV427">
        <v>1</v>
      </c>
      <c r="AW427">
        <v>2</v>
      </c>
      <c r="AX427">
        <v>55948841</v>
      </c>
      <c r="AY427">
        <v>1</v>
      </c>
      <c r="AZ427">
        <v>0</v>
      </c>
      <c r="BA427">
        <v>569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ROUND(AT427*Source!I250*AH427*AL427,2)</f>
        <v>0</v>
      </c>
      <c r="CV427">
        <f>ROUND(Y427*Source!I250,9)</f>
        <v>8.4</v>
      </c>
      <c r="CW427">
        <v>0</v>
      </c>
      <c r="CX427">
        <f>ROUND(Y427*Source!I250,9)</f>
        <v>8.4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ROUND((ROUND(AT427*CZ427,2)*1.2),6)</f>
        <v>0</v>
      </c>
      <c r="DC427">
        <f>ROUND((ROUND(AT427*AG427,2)*1.2),6)</f>
        <v>0</v>
      </c>
      <c r="DD427" t="s">
        <v>3</v>
      </c>
      <c r="DE427" t="s">
        <v>3</v>
      </c>
      <c r="DF427">
        <f t="shared" si="197"/>
        <v>0</v>
      </c>
      <c r="DG427">
        <f t="shared" si="196"/>
        <v>0</v>
      </c>
      <c r="DH427">
        <f t="shared" si="195"/>
        <v>0</v>
      </c>
      <c r="DI427">
        <f t="shared" si="186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ROW(Source!A250)</f>
        <v>250</v>
      </c>
      <c r="B428">
        <v>55944368</v>
      </c>
      <c r="C428">
        <v>55945300</v>
      </c>
      <c r="D428">
        <v>55459792</v>
      </c>
      <c r="E428">
        <v>1</v>
      </c>
      <c r="F428">
        <v>1</v>
      </c>
      <c r="G428">
        <v>1081</v>
      </c>
      <c r="H428">
        <v>3</v>
      </c>
      <c r="I428" t="s">
        <v>947</v>
      </c>
      <c r="J428" t="s">
        <v>948</v>
      </c>
      <c r="K428" t="s">
        <v>949</v>
      </c>
      <c r="L428">
        <v>1348</v>
      </c>
      <c r="N428">
        <v>1009</v>
      </c>
      <c r="O428" t="s">
        <v>211</v>
      </c>
      <c r="P428" t="s">
        <v>211</v>
      </c>
      <c r="Q428">
        <v>1000</v>
      </c>
      <c r="W428">
        <v>0</v>
      </c>
      <c r="X428">
        <v>114569696</v>
      </c>
      <c r="Y428">
        <f>(AT428*1)</f>
        <v>3.0000000000000001E-5</v>
      </c>
      <c r="AA428">
        <v>60960.43</v>
      </c>
      <c r="AB428">
        <v>0</v>
      </c>
      <c r="AC428">
        <v>0</v>
      </c>
      <c r="AD428">
        <v>0</v>
      </c>
      <c r="AE428">
        <v>60960.43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3.0000000000000001E-5</v>
      </c>
      <c r="AU428" t="s">
        <v>82</v>
      </c>
      <c r="AV428">
        <v>0</v>
      </c>
      <c r="AW428">
        <v>2</v>
      </c>
      <c r="AX428">
        <v>55948842</v>
      </c>
      <c r="AY428">
        <v>1</v>
      </c>
      <c r="AZ428">
        <v>0</v>
      </c>
      <c r="BA428">
        <v>570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ROUND(Y428*Source!I250,9)</f>
        <v>2.1000000000000001E-4</v>
      </c>
      <c r="CY428">
        <f>AA428</f>
        <v>60960.43</v>
      </c>
      <c r="CZ428">
        <f>AE428</f>
        <v>60960.43</v>
      </c>
      <c r="DA428">
        <f>AI428</f>
        <v>1</v>
      </c>
      <c r="DB428">
        <f>ROUND((ROUND(AT428*CZ428,2)*1),6)</f>
        <v>1.83</v>
      </c>
      <c r="DC428">
        <f>ROUND((ROUND(AT428*AG428,2)*1),6)</f>
        <v>0</v>
      </c>
      <c r="DD428" t="s">
        <v>3</v>
      </c>
      <c r="DE428" t="s">
        <v>3</v>
      </c>
      <c r="DF428">
        <f t="shared" si="197"/>
        <v>12.8</v>
      </c>
      <c r="DG428">
        <f t="shared" si="196"/>
        <v>0</v>
      </c>
      <c r="DH428">
        <f t="shared" si="195"/>
        <v>0</v>
      </c>
      <c r="DI428">
        <f t="shared" si="186"/>
        <v>0</v>
      </c>
      <c r="DJ428">
        <f>DF428</f>
        <v>12.8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5">
      <c r="A429">
        <f>ROW(Source!A250)</f>
        <v>250</v>
      </c>
      <c r="B429">
        <v>55944368</v>
      </c>
      <c r="C429">
        <v>55945300</v>
      </c>
      <c r="D429">
        <v>55472553</v>
      </c>
      <c r="E429">
        <v>1</v>
      </c>
      <c r="F429">
        <v>1</v>
      </c>
      <c r="G429">
        <v>1081</v>
      </c>
      <c r="H429">
        <v>3</v>
      </c>
      <c r="I429" t="s">
        <v>950</v>
      </c>
      <c r="J429" t="s">
        <v>951</v>
      </c>
      <c r="K429" t="s">
        <v>952</v>
      </c>
      <c r="L429">
        <v>1301</v>
      </c>
      <c r="N429">
        <v>1003</v>
      </c>
      <c r="O429" t="s">
        <v>543</v>
      </c>
      <c r="P429" t="s">
        <v>543</v>
      </c>
      <c r="Q429">
        <v>1</v>
      </c>
      <c r="W429">
        <v>0</v>
      </c>
      <c r="X429">
        <v>-1499579140</v>
      </c>
      <c r="Y429">
        <f>(AT429*1)</f>
        <v>0.02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0.02</v>
      </c>
      <c r="AU429" t="s">
        <v>82</v>
      </c>
      <c r="AV429">
        <v>0</v>
      </c>
      <c r="AW429">
        <v>2</v>
      </c>
      <c r="AX429">
        <v>55948844</v>
      </c>
      <c r="AY429">
        <v>1</v>
      </c>
      <c r="AZ429">
        <v>0</v>
      </c>
      <c r="BA429">
        <v>571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ROUND(Y429*Source!I250,9)</f>
        <v>0.14000000000000001</v>
      </c>
      <c r="CY429">
        <f>AA429</f>
        <v>1</v>
      </c>
      <c r="CZ429">
        <f>AE429</f>
        <v>1</v>
      </c>
      <c r="DA429">
        <f>AI429</f>
        <v>1</v>
      </c>
      <c r="DB429">
        <f>ROUND((ROUND(AT429*CZ429,2)*1),6)</f>
        <v>0.02</v>
      </c>
      <c r="DC429">
        <f>ROUND((ROUND(AT429*AG429,2)*1),6)</f>
        <v>0</v>
      </c>
      <c r="DD429" t="s">
        <v>3</v>
      </c>
      <c r="DE429" t="s">
        <v>3</v>
      </c>
      <c r="DF429">
        <f t="shared" si="197"/>
        <v>0.14000000000000001</v>
      </c>
      <c r="DG429">
        <f t="shared" si="196"/>
        <v>0</v>
      </c>
      <c r="DH429">
        <f t="shared" si="195"/>
        <v>0</v>
      </c>
      <c r="DI429">
        <f t="shared" si="186"/>
        <v>0</v>
      </c>
      <c r="DJ429">
        <f>DF429</f>
        <v>0.14000000000000001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ROW(Source!A250)</f>
        <v>250</v>
      </c>
      <c r="B430">
        <v>55944368</v>
      </c>
      <c r="C430">
        <v>55945300</v>
      </c>
      <c r="D430">
        <v>55466338</v>
      </c>
      <c r="E430">
        <v>1</v>
      </c>
      <c r="F430">
        <v>1</v>
      </c>
      <c r="G430">
        <v>1081</v>
      </c>
      <c r="H430">
        <v>3</v>
      </c>
      <c r="I430" t="s">
        <v>816</v>
      </c>
      <c r="J430" t="s">
        <v>817</v>
      </c>
      <c r="K430" t="s">
        <v>818</v>
      </c>
      <c r="L430">
        <v>1349</v>
      </c>
      <c r="N430">
        <v>1009</v>
      </c>
      <c r="O430" t="s">
        <v>819</v>
      </c>
      <c r="P430" t="s">
        <v>819</v>
      </c>
      <c r="Q430">
        <v>1E-3</v>
      </c>
      <c r="W430">
        <v>0</v>
      </c>
      <c r="X430">
        <v>-667754050</v>
      </c>
      <c r="Y430">
        <f>(AT430*1)</f>
        <v>8</v>
      </c>
      <c r="AA430">
        <v>7.0000000000000007E-2</v>
      </c>
      <c r="AB430">
        <v>0</v>
      </c>
      <c r="AC430">
        <v>0</v>
      </c>
      <c r="AD430">
        <v>0</v>
      </c>
      <c r="AE430">
        <v>7.0000000000000007E-2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8</v>
      </c>
      <c r="AU430" t="s">
        <v>82</v>
      </c>
      <c r="AV430">
        <v>0</v>
      </c>
      <c r="AW430">
        <v>2</v>
      </c>
      <c r="AX430">
        <v>55948843</v>
      </c>
      <c r="AY430">
        <v>1</v>
      </c>
      <c r="AZ430">
        <v>0</v>
      </c>
      <c r="BA430">
        <v>572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ROUND(Y430*Source!I250,9)</f>
        <v>56</v>
      </c>
      <c r="CY430">
        <f>AA430</f>
        <v>7.0000000000000007E-2</v>
      </c>
      <c r="CZ430">
        <f>AE430</f>
        <v>7.0000000000000007E-2</v>
      </c>
      <c r="DA430">
        <f>AI430</f>
        <v>1</v>
      </c>
      <c r="DB430">
        <f>ROUND((ROUND(AT430*CZ430,2)*1),6)</f>
        <v>0.56000000000000005</v>
      </c>
      <c r="DC430">
        <f>ROUND((ROUND(AT430*AG430,2)*1),6)</f>
        <v>0</v>
      </c>
      <c r="DD430" t="s">
        <v>3</v>
      </c>
      <c r="DE430" t="s">
        <v>3</v>
      </c>
      <c r="DF430">
        <f t="shared" si="197"/>
        <v>3.92</v>
      </c>
      <c r="DG430">
        <f t="shared" si="196"/>
        <v>0</v>
      </c>
      <c r="DH430">
        <f t="shared" si="195"/>
        <v>0</v>
      </c>
      <c r="DI430">
        <f t="shared" si="186"/>
        <v>0</v>
      </c>
      <c r="DJ430">
        <f>DF430</f>
        <v>3.92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5">
      <c r="A431">
        <f>ROW(Source!A251)</f>
        <v>251</v>
      </c>
      <c r="B431">
        <v>55944370</v>
      </c>
      <c r="C431">
        <v>55945300</v>
      </c>
      <c r="D431">
        <v>55424304</v>
      </c>
      <c r="E431">
        <v>1081</v>
      </c>
      <c r="F431">
        <v>1</v>
      </c>
      <c r="G431">
        <v>1081</v>
      </c>
      <c r="H431">
        <v>1</v>
      </c>
      <c r="I431" t="s">
        <v>759</v>
      </c>
      <c r="J431" t="s">
        <v>3</v>
      </c>
      <c r="K431" t="s">
        <v>760</v>
      </c>
      <c r="L431">
        <v>1191</v>
      </c>
      <c r="N431">
        <v>1013</v>
      </c>
      <c r="O431" t="s">
        <v>761</v>
      </c>
      <c r="P431" t="s">
        <v>761</v>
      </c>
      <c r="Q431">
        <v>1</v>
      </c>
      <c r="W431">
        <v>0</v>
      </c>
      <c r="X431">
        <v>476480486</v>
      </c>
      <c r="Y431">
        <f>(AT431*1.2)</f>
        <v>1.2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5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</v>
      </c>
      <c r="AU431" t="s">
        <v>83</v>
      </c>
      <c r="AV431">
        <v>1</v>
      </c>
      <c r="AW431">
        <v>2</v>
      </c>
      <c r="AX431">
        <v>55948841</v>
      </c>
      <c r="AY431">
        <v>1</v>
      </c>
      <c r="AZ431">
        <v>0</v>
      </c>
      <c r="BA431">
        <v>573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U431">
        <f>ROUND(AT431*Source!I251*AH431*AL431,2)</f>
        <v>0</v>
      </c>
      <c r="CV431">
        <f>ROUND(Y431*Source!I251,9)</f>
        <v>8.4</v>
      </c>
      <c r="CW431">
        <v>0</v>
      </c>
      <c r="CX431">
        <f>ROUND(Y431*Source!I251,9)</f>
        <v>8.4</v>
      </c>
      <c r="CY431">
        <f>AD431</f>
        <v>0</v>
      </c>
      <c r="CZ431">
        <f>AH431</f>
        <v>0</v>
      </c>
      <c r="DA431">
        <f>AL431</f>
        <v>1</v>
      </c>
      <c r="DB431">
        <f>ROUND((ROUND(AT431*CZ431,2)*1.2),6)</f>
        <v>0</v>
      </c>
      <c r="DC431">
        <f>ROUND((ROUND(AT431*AG431,2)*1.2),6)</f>
        <v>0</v>
      </c>
      <c r="DD431" t="s">
        <v>3</v>
      </c>
      <c r="DE431" t="s">
        <v>3</v>
      </c>
      <c r="DF431">
        <f t="shared" si="197"/>
        <v>0</v>
      </c>
      <c r="DG431">
        <f t="shared" si="196"/>
        <v>0</v>
      </c>
      <c r="DH431">
        <f t="shared" si="195"/>
        <v>0</v>
      </c>
      <c r="DI431">
        <f t="shared" si="186"/>
        <v>0</v>
      </c>
      <c r="DJ431">
        <f>DI431</f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ROW(Source!A251)</f>
        <v>251</v>
      </c>
      <c r="B432">
        <v>55944370</v>
      </c>
      <c r="C432">
        <v>55945300</v>
      </c>
      <c r="D432">
        <v>55459792</v>
      </c>
      <c r="E432">
        <v>1</v>
      </c>
      <c r="F432">
        <v>1</v>
      </c>
      <c r="G432">
        <v>1081</v>
      </c>
      <c r="H432">
        <v>3</v>
      </c>
      <c r="I432" t="s">
        <v>947</v>
      </c>
      <c r="J432" t="s">
        <v>948</v>
      </c>
      <c r="K432" t="s">
        <v>949</v>
      </c>
      <c r="L432">
        <v>1348</v>
      </c>
      <c r="N432">
        <v>1009</v>
      </c>
      <c r="O432" t="s">
        <v>211</v>
      </c>
      <c r="P432" t="s">
        <v>211</v>
      </c>
      <c r="Q432">
        <v>1000</v>
      </c>
      <c r="W432">
        <v>0</v>
      </c>
      <c r="X432">
        <v>114569696</v>
      </c>
      <c r="Y432">
        <f>(AT432*1)</f>
        <v>3.0000000000000001E-5</v>
      </c>
      <c r="AA432">
        <v>1497188.16</v>
      </c>
      <c r="AB432">
        <v>0</v>
      </c>
      <c r="AC432">
        <v>0</v>
      </c>
      <c r="AD432">
        <v>0</v>
      </c>
      <c r="AE432">
        <v>60960.43</v>
      </c>
      <c r="AF432">
        <v>0</v>
      </c>
      <c r="AG432">
        <v>0</v>
      </c>
      <c r="AH432">
        <v>0</v>
      </c>
      <c r="AI432">
        <v>24.56</v>
      </c>
      <c r="AJ432">
        <v>1</v>
      </c>
      <c r="AK432">
        <v>1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3.0000000000000001E-5</v>
      </c>
      <c r="AU432" t="s">
        <v>82</v>
      </c>
      <c r="AV432">
        <v>0</v>
      </c>
      <c r="AW432">
        <v>2</v>
      </c>
      <c r="AX432">
        <v>55948842</v>
      </c>
      <c r="AY432">
        <v>1</v>
      </c>
      <c r="AZ432">
        <v>0</v>
      </c>
      <c r="BA432">
        <v>574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ROUND(Y432*Source!I251,9)</f>
        <v>2.1000000000000001E-4</v>
      </c>
      <c r="CY432">
        <f>AA432</f>
        <v>1497188.16</v>
      </c>
      <c r="CZ432">
        <f>AE432</f>
        <v>60960.43</v>
      </c>
      <c r="DA432">
        <f>AI432</f>
        <v>24.56</v>
      </c>
      <c r="DB432">
        <f>ROUND((ROUND(AT432*CZ432,2)*1),6)</f>
        <v>1.83</v>
      </c>
      <c r="DC432">
        <f>ROUND((ROUND(AT432*AG432,2)*1),6)</f>
        <v>0</v>
      </c>
      <c r="DD432" t="s">
        <v>3</v>
      </c>
      <c r="DE432" t="s">
        <v>3</v>
      </c>
      <c r="DF432">
        <f>ROUND(ROUND(AE432*AI432,2)*CX432,2)</f>
        <v>314.41000000000003</v>
      </c>
      <c r="DG432">
        <f t="shared" si="196"/>
        <v>0</v>
      </c>
      <c r="DH432">
        <f t="shared" si="195"/>
        <v>0</v>
      </c>
      <c r="DI432">
        <f t="shared" si="186"/>
        <v>0</v>
      </c>
      <c r="DJ432">
        <f>DF432</f>
        <v>314.41000000000003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ROW(Source!A251)</f>
        <v>251</v>
      </c>
      <c r="B433">
        <v>55944370</v>
      </c>
      <c r="C433">
        <v>55945300</v>
      </c>
      <c r="D433">
        <v>55472553</v>
      </c>
      <c r="E433">
        <v>1</v>
      </c>
      <c r="F433">
        <v>1</v>
      </c>
      <c r="G433">
        <v>1081</v>
      </c>
      <c r="H433">
        <v>3</v>
      </c>
      <c r="I433" t="s">
        <v>950</v>
      </c>
      <c r="J433" t="s">
        <v>951</v>
      </c>
      <c r="K433" t="s">
        <v>952</v>
      </c>
      <c r="L433">
        <v>1301</v>
      </c>
      <c r="N433">
        <v>1003</v>
      </c>
      <c r="O433" t="s">
        <v>543</v>
      </c>
      <c r="P433" t="s">
        <v>543</v>
      </c>
      <c r="Q433">
        <v>1</v>
      </c>
      <c r="W433">
        <v>0</v>
      </c>
      <c r="X433">
        <v>-1499579140</v>
      </c>
      <c r="Y433">
        <f>(AT433*1)</f>
        <v>0.02</v>
      </c>
      <c r="AA433">
        <v>13.59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13.59</v>
      </c>
      <c r="AJ433">
        <v>1</v>
      </c>
      <c r="AK433">
        <v>1</v>
      </c>
      <c r="AL433">
        <v>1</v>
      </c>
      <c r="AM433">
        <v>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0.02</v>
      </c>
      <c r="AU433" t="s">
        <v>82</v>
      </c>
      <c r="AV433">
        <v>0</v>
      </c>
      <c r="AW433">
        <v>2</v>
      </c>
      <c r="AX433">
        <v>55948844</v>
      </c>
      <c r="AY433">
        <v>1</v>
      </c>
      <c r="AZ433">
        <v>0</v>
      </c>
      <c r="BA433">
        <v>575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ROUND(Y433*Source!I251,9)</f>
        <v>0.14000000000000001</v>
      </c>
      <c r="CY433">
        <f>AA433</f>
        <v>13.59</v>
      </c>
      <c r="CZ433">
        <f>AE433</f>
        <v>1</v>
      </c>
      <c r="DA433">
        <f>AI433</f>
        <v>13.59</v>
      </c>
      <c r="DB433">
        <f>ROUND((ROUND(AT433*CZ433,2)*1),6)</f>
        <v>0.02</v>
      </c>
      <c r="DC433">
        <f>ROUND((ROUND(AT433*AG433,2)*1),6)</f>
        <v>0</v>
      </c>
      <c r="DD433" t="s">
        <v>3</v>
      </c>
      <c r="DE433" t="s">
        <v>3</v>
      </c>
      <c r="DF433">
        <f>ROUND(ROUND(AE433*AI433,2)*CX433,2)</f>
        <v>1.9</v>
      </c>
      <c r="DG433">
        <f t="shared" si="196"/>
        <v>0</v>
      </c>
      <c r="DH433">
        <f t="shared" si="195"/>
        <v>0</v>
      </c>
      <c r="DI433">
        <f t="shared" si="186"/>
        <v>0</v>
      </c>
      <c r="DJ433">
        <f>DF433</f>
        <v>1.9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ROW(Source!A251)</f>
        <v>251</v>
      </c>
      <c r="B434">
        <v>55944370</v>
      </c>
      <c r="C434">
        <v>55945300</v>
      </c>
      <c r="D434">
        <v>55466338</v>
      </c>
      <c r="E434">
        <v>1</v>
      </c>
      <c r="F434">
        <v>1</v>
      </c>
      <c r="G434">
        <v>1081</v>
      </c>
      <c r="H434">
        <v>3</v>
      </c>
      <c r="I434" t="s">
        <v>816</v>
      </c>
      <c r="J434" t="s">
        <v>817</v>
      </c>
      <c r="K434" t="s">
        <v>818</v>
      </c>
      <c r="L434">
        <v>1349</v>
      </c>
      <c r="N434">
        <v>1009</v>
      </c>
      <c r="O434" t="s">
        <v>819</v>
      </c>
      <c r="P434" t="s">
        <v>819</v>
      </c>
      <c r="Q434">
        <v>1E-3</v>
      </c>
      <c r="W434">
        <v>0</v>
      </c>
      <c r="X434">
        <v>-667754050</v>
      </c>
      <c r="Y434">
        <f>(AT434*1)</f>
        <v>8</v>
      </c>
      <c r="AA434">
        <v>0.44</v>
      </c>
      <c r="AB434">
        <v>0</v>
      </c>
      <c r="AC434">
        <v>0</v>
      </c>
      <c r="AD434">
        <v>0</v>
      </c>
      <c r="AE434">
        <v>7.0000000000000007E-2</v>
      </c>
      <c r="AF434">
        <v>0</v>
      </c>
      <c r="AG434">
        <v>0</v>
      </c>
      <c r="AH434">
        <v>0</v>
      </c>
      <c r="AI434">
        <v>6.29</v>
      </c>
      <c r="AJ434">
        <v>1</v>
      </c>
      <c r="AK434">
        <v>1</v>
      </c>
      <c r="AL434">
        <v>1</v>
      </c>
      <c r="AM434">
        <v>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8</v>
      </c>
      <c r="AU434" t="s">
        <v>82</v>
      </c>
      <c r="AV434">
        <v>0</v>
      </c>
      <c r="AW434">
        <v>2</v>
      </c>
      <c r="AX434">
        <v>55948843</v>
      </c>
      <c r="AY434">
        <v>1</v>
      </c>
      <c r="AZ434">
        <v>0</v>
      </c>
      <c r="BA434">
        <v>576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ROUND(Y434*Source!I251,9)</f>
        <v>56</v>
      </c>
      <c r="CY434">
        <f>AA434</f>
        <v>0.44</v>
      </c>
      <c r="CZ434">
        <f>AE434</f>
        <v>7.0000000000000007E-2</v>
      </c>
      <c r="DA434">
        <f>AI434</f>
        <v>6.29</v>
      </c>
      <c r="DB434">
        <f>ROUND((ROUND(AT434*CZ434,2)*1),6)</f>
        <v>0.56000000000000005</v>
      </c>
      <c r="DC434">
        <f>ROUND((ROUND(AT434*AG434,2)*1),6)</f>
        <v>0</v>
      </c>
      <c r="DD434" t="s">
        <v>3</v>
      </c>
      <c r="DE434" t="s">
        <v>3</v>
      </c>
      <c r="DF434">
        <f>ROUND(ROUND(AE434*AI434,2)*CX434,2)</f>
        <v>24.64</v>
      </c>
      <c r="DG434">
        <f t="shared" si="196"/>
        <v>0</v>
      </c>
      <c r="DH434">
        <f t="shared" si="195"/>
        <v>0</v>
      </c>
      <c r="DI434">
        <f t="shared" si="186"/>
        <v>0</v>
      </c>
      <c r="DJ434">
        <f>DF434</f>
        <v>24.64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5">
      <c r="A435">
        <f>ROW(Source!A291)</f>
        <v>291</v>
      </c>
      <c r="B435">
        <v>55944368</v>
      </c>
      <c r="C435">
        <v>55945303</v>
      </c>
      <c r="D435">
        <v>55424304</v>
      </c>
      <c r="E435">
        <v>1081</v>
      </c>
      <c r="F435">
        <v>1</v>
      </c>
      <c r="G435">
        <v>1081</v>
      </c>
      <c r="H435">
        <v>1</v>
      </c>
      <c r="I435" t="s">
        <v>759</v>
      </c>
      <c r="J435" t="s">
        <v>3</v>
      </c>
      <c r="K435" t="s">
        <v>760</v>
      </c>
      <c r="L435">
        <v>1191</v>
      </c>
      <c r="N435">
        <v>1013</v>
      </c>
      <c r="O435" t="s">
        <v>761</v>
      </c>
      <c r="P435" t="s">
        <v>761</v>
      </c>
      <c r="Q435">
        <v>1</v>
      </c>
      <c r="W435">
        <v>0</v>
      </c>
      <c r="X435">
        <v>476480486</v>
      </c>
      <c r="Y435">
        <f>(AT435*1.2)</f>
        <v>16.8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14</v>
      </c>
      <c r="AU435" t="s">
        <v>83</v>
      </c>
      <c r="AV435">
        <v>1</v>
      </c>
      <c r="AW435">
        <v>2</v>
      </c>
      <c r="AX435">
        <v>55945305</v>
      </c>
      <c r="AY435">
        <v>1</v>
      </c>
      <c r="AZ435">
        <v>0</v>
      </c>
      <c r="BA435">
        <v>577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ROUND(AT435*Source!I291*AH435*AL435,2)</f>
        <v>0</v>
      </c>
      <c r="CV435">
        <f>ROUND(Y435*Source!I291,9)</f>
        <v>16.8</v>
      </c>
      <c r="CW435">
        <v>0</v>
      </c>
      <c r="CX435">
        <f>ROUND(Y435*Source!I291,9)</f>
        <v>16.8</v>
      </c>
      <c r="CY435">
        <f>AD435</f>
        <v>0</v>
      </c>
      <c r="CZ435">
        <f>AH435</f>
        <v>0</v>
      </c>
      <c r="DA435">
        <f>AL435</f>
        <v>1</v>
      </c>
      <c r="DB435">
        <f>ROUND((ROUND(AT435*CZ435,2)*1.2),6)</f>
        <v>0</v>
      </c>
      <c r="DC435">
        <f>ROUND((ROUND(AT435*AG435,2)*1.2),6)</f>
        <v>0</v>
      </c>
      <c r="DD435" t="s">
        <v>3</v>
      </c>
      <c r="DE435" t="s">
        <v>3</v>
      </c>
      <c r="DF435">
        <f t="shared" ref="DF435:DF443" si="198">ROUND(ROUND(AE435,2)*CX435,2)</f>
        <v>0</v>
      </c>
      <c r="DG435">
        <f t="shared" si="196"/>
        <v>0</v>
      </c>
      <c r="DH435">
        <f t="shared" si="195"/>
        <v>0</v>
      </c>
      <c r="DI435">
        <f t="shared" si="186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ROW(Source!A292)</f>
        <v>292</v>
      </c>
      <c r="B436">
        <v>55944370</v>
      </c>
      <c r="C436">
        <v>55945303</v>
      </c>
      <c r="D436">
        <v>55424304</v>
      </c>
      <c r="E436">
        <v>1081</v>
      </c>
      <c r="F436">
        <v>1</v>
      </c>
      <c r="G436">
        <v>1081</v>
      </c>
      <c r="H436">
        <v>1</v>
      </c>
      <c r="I436" t="s">
        <v>759</v>
      </c>
      <c r="J436" t="s">
        <v>3</v>
      </c>
      <c r="K436" t="s">
        <v>760</v>
      </c>
      <c r="L436">
        <v>1191</v>
      </c>
      <c r="N436">
        <v>1013</v>
      </c>
      <c r="O436" t="s">
        <v>761</v>
      </c>
      <c r="P436" t="s">
        <v>761</v>
      </c>
      <c r="Q436">
        <v>1</v>
      </c>
      <c r="W436">
        <v>0</v>
      </c>
      <c r="X436">
        <v>476480486</v>
      </c>
      <c r="Y436">
        <f>(AT436*1.2)</f>
        <v>16.8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5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14</v>
      </c>
      <c r="AU436" t="s">
        <v>83</v>
      </c>
      <c r="AV436">
        <v>1</v>
      </c>
      <c r="AW436">
        <v>2</v>
      </c>
      <c r="AX436">
        <v>55945305</v>
      </c>
      <c r="AY436">
        <v>1</v>
      </c>
      <c r="AZ436">
        <v>0</v>
      </c>
      <c r="BA436">
        <v>578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U436">
        <f>ROUND(AT436*Source!I292*AH436*AL436,2)</f>
        <v>0</v>
      </c>
      <c r="CV436">
        <f>ROUND(Y436*Source!I292,9)</f>
        <v>16.8</v>
      </c>
      <c r="CW436">
        <v>0</v>
      </c>
      <c r="CX436">
        <f>ROUND(Y436*Source!I292,9)</f>
        <v>16.8</v>
      </c>
      <c r="CY436">
        <f>AD436</f>
        <v>0</v>
      </c>
      <c r="CZ436">
        <f>AH436</f>
        <v>0</v>
      </c>
      <c r="DA436">
        <f>AL436</f>
        <v>1</v>
      </c>
      <c r="DB436">
        <f>ROUND((ROUND(AT436*CZ436,2)*1.2),6)</f>
        <v>0</v>
      </c>
      <c r="DC436">
        <f>ROUND((ROUND(AT436*AG436,2)*1.2),6)</f>
        <v>0</v>
      </c>
      <c r="DD436" t="s">
        <v>3</v>
      </c>
      <c r="DE436" t="s">
        <v>3</v>
      </c>
      <c r="DF436">
        <f t="shared" si="198"/>
        <v>0</v>
      </c>
      <c r="DG436">
        <f t="shared" si="196"/>
        <v>0</v>
      </c>
      <c r="DH436">
        <f t="shared" si="195"/>
        <v>0</v>
      </c>
      <c r="DI436">
        <f t="shared" si="186"/>
        <v>0</v>
      </c>
      <c r="DJ436">
        <f>DI436</f>
        <v>0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ROW(Source!A301)</f>
        <v>301</v>
      </c>
      <c r="B437">
        <v>55944368</v>
      </c>
      <c r="C437">
        <v>55985731</v>
      </c>
      <c r="D437">
        <v>55424304</v>
      </c>
      <c r="E437">
        <v>1081</v>
      </c>
      <c r="F437">
        <v>1</v>
      </c>
      <c r="G437">
        <v>1081</v>
      </c>
      <c r="H437">
        <v>1</v>
      </c>
      <c r="I437" t="s">
        <v>759</v>
      </c>
      <c r="J437" t="s">
        <v>3</v>
      </c>
      <c r="K437" t="s">
        <v>760</v>
      </c>
      <c r="L437">
        <v>1191</v>
      </c>
      <c r="N437">
        <v>1013</v>
      </c>
      <c r="O437" t="s">
        <v>761</v>
      </c>
      <c r="P437" t="s">
        <v>761</v>
      </c>
      <c r="Q437">
        <v>1</v>
      </c>
      <c r="W437">
        <v>0</v>
      </c>
      <c r="X437">
        <v>476480486</v>
      </c>
      <c r="Y437">
        <f>(AT437*1.2)</f>
        <v>35.951999999999998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29.96</v>
      </c>
      <c r="AU437" t="s">
        <v>83</v>
      </c>
      <c r="AV437">
        <v>1</v>
      </c>
      <c r="AW437">
        <v>2</v>
      </c>
      <c r="AX437">
        <v>55985732</v>
      </c>
      <c r="AY437">
        <v>1</v>
      </c>
      <c r="AZ437">
        <v>0</v>
      </c>
      <c r="BA437">
        <v>579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U437">
        <f>ROUND(AT437*Source!I301*AH437*AL437,2)</f>
        <v>0</v>
      </c>
      <c r="CV437">
        <f>ROUND(Y437*Source!I301,9)</f>
        <v>3.5952000000000002</v>
      </c>
      <c r="CW437">
        <v>0</v>
      </c>
      <c r="CX437">
        <f>ROUND(Y437*Source!I301,9)</f>
        <v>3.5952000000000002</v>
      </c>
      <c r="CY437">
        <f>AD437</f>
        <v>0</v>
      </c>
      <c r="CZ437">
        <f>AH437</f>
        <v>0</v>
      </c>
      <c r="DA437">
        <f>AL437</f>
        <v>1</v>
      </c>
      <c r="DB437">
        <f>ROUND((ROUND(AT437*CZ437,2)*1.2),6)</f>
        <v>0</v>
      </c>
      <c r="DC437">
        <f>ROUND((ROUND(AT437*AG437,2)*1.2),6)</f>
        <v>0</v>
      </c>
      <c r="DD437" t="s">
        <v>3</v>
      </c>
      <c r="DE437" t="s">
        <v>3</v>
      </c>
      <c r="DF437">
        <f t="shared" si="198"/>
        <v>0</v>
      </c>
      <c r="DG437">
        <f t="shared" si="196"/>
        <v>0</v>
      </c>
      <c r="DH437">
        <f t="shared" si="195"/>
        <v>0</v>
      </c>
      <c r="DI437">
        <f t="shared" si="186"/>
        <v>0</v>
      </c>
      <c r="DJ437">
        <f>DI437</f>
        <v>0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ROW(Source!A301)</f>
        <v>301</v>
      </c>
      <c r="B438">
        <v>55944368</v>
      </c>
      <c r="C438">
        <v>55985731</v>
      </c>
      <c r="D438">
        <v>55490209</v>
      </c>
      <c r="E438">
        <v>1</v>
      </c>
      <c r="F438">
        <v>1</v>
      </c>
      <c r="G438">
        <v>1081</v>
      </c>
      <c r="H438">
        <v>2</v>
      </c>
      <c r="I438" t="s">
        <v>766</v>
      </c>
      <c r="J438" t="s">
        <v>767</v>
      </c>
      <c r="K438" t="s">
        <v>768</v>
      </c>
      <c r="L438">
        <v>1368</v>
      </c>
      <c r="N438">
        <v>1011</v>
      </c>
      <c r="O438" t="s">
        <v>765</v>
      </c>
      <c r="P438" t="s">
        <v>765</v>
      </c>
      <c r="Q438">
        <v>1</v>
      </c>
      <c r="W438">
        <v>0</v>
      </c>
      <c r="X438">
        <v>874612079</v>
      </c>
      <c r="Y438">
        <f>(AT438*1.2)</f>
        <v>1.2E-2</v>
      </c>
      <c r="AA438">
        <v>0</v>
      </c>
      <c r="AB438">
        <v>87.01</v>
      </c>
      <c r="AC438">
        <v>13.21</v>
      </c>
      <c r="AD438">
        <v>0</v>
      </c>
      <c r="AE438">
        <v>0</v>
      </c>
      <c r="AF438">
        <v>83.1</v>
      </c>
      <c r="AG438">
        <v>12.62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0.01</v>
      </c>
      <c r="AU438" t="s">
        <v>83</v>
      </c>
      <c r="AV438">
        <v>0</v>
      </c>
      <c r="AW438">
        <v>2</v>
      </c>
      <c r="AX438">
        <v>55985733</v>
      </c>
      <c r="AY438">
        <v>1</v>
      </c>
      <c r="AZ438">
        <v>0</v>
      </c>
      <c r="BA438">
        <v>580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f>ROUND(Y438*Source!I301*DO438,9)</f>
        <v>1.5143999999999999E-2</v>
      </c>
      <c r="CX438">
        <f>ROUND(Y438*Source!I301,9)</f>
        <v>1.1999999999999999E-3</v>
      </c>
      <c r="CY438">
        <f>AB438</f>
        <v>87.01</v>
      </c>
      <c r="CZ438">
        <f>AF438</f>
        <v>83.1</v>
      </c>
      <c r="DA438">
        <f>AJ438</f>
        <v>1</v>
      </c>
      <c r="DB438">
        <f>ROUND((ROUND(AT438*CZ438,2)*1.2),6)</f>
        <v>0.996</v>
      </c>
      <c r="DC438">
        <f>ROUND((ROUND(AT438*AG438,2)*1.2),6)</f>
        <v>0.156</v>
      </c>
      <c r="DD438" t="s">
        <v>3</v>
      </c>
      <c r="DE438" t="s">
        <v>3</v>
      </c>
      <c r="DF438">
        <f t="shared" si="198"/>
        <v>0</v>
      </c>
      <c r="DG438">
        <f t="shared" si="196"/>
        <v>0.1</v>
      </c>
      <c r="DH438">
        <f t="shared" si="195"/>
        <v>0.02</v>
      </c>
      <c r="DI438">
        <f t="shared" si="186"/>
        <v>0</v>
      </c>
      <c r="DJ438">
        <f>DG438</f>
        <v>0.1</v>
      </c>
      <c r="DK438">
        <v>0</v>
      </c>
      <c r="DL438" t="s">
        <v>769</v>
      </c>
      <c r="DM438">
        <v>0</v>
      </c>
      <c r="DN438" t="s">
        <v>761</v>
      </c>
      <c r="DO438">
        <v>12.62</v>
      </c>
    </row>
    <row r="439" spans="1:119" x14ac:dyDescent="0.25">
      <c r="A439">
        <f>ROW(Source!A301)</f>
        <v>301</v>
      </c>
      <c r="B439">
        <v>55944368</v>
      </c>
      <c r="C439">
        <v>55985731</v>
      </c>
      <c r="D439">
        <v>55490296</v>
      </c>
      <c r="E439">
        <v>1</v>
      </c>
      <c r="F439">
        <v>1</v>
      </c>
      <c r="G439">
        <v>1081</v>
      </c>
      <c r="H439">
        <v>2</v>
      </c>
      <c r="I439" t="s">
        <v>871</v>
      </c>
      <c r="J439" t="s">
        <v>872</v>
      </c>
      <c r="K439" t="s">
        <v>873</v>
      </c>
      <c r="L439">
        <v>1368</v>
      </c>
      <c r="N439">
        <v>1011</v>
      </c>
      <c r="O439" t="s">
        <v>765</v>
      </c>
      <c r="P439" t="s">
        <v>765</v>
      </c>
      <c r="Q439">
        <v>1</v>
      </c>
      <c r="W439">
        <v>0</v>
      </c>
      <c r="X439">
        <v>-643591644</v>
      </c>
      <c r="Y439">
        <f>(AT439*1.2)</f>
        <v>0.69599999999999995</v>
      </c>
      <c r="AA439">
        <v>0</v>
      </c>
      <c r="AB439">
        <v>0.49</v>
      </c>
      <c r="AC439">
        <v>0</v>
      </c>
      <c r="AD439">
        <v>0</v>
      </c>
      <c r="AE439">
        <v>0</v>
      </c>
      <c r="AF439">
        <v>0.47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-2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0.57999999999999996</v>
      </c>
      <c r="AU439" t="s">
        <v>83</v>
      </c>
      <c r="AV439">
        <v>0</v>
      </c>
      <c r="AW439">
        <v>2</v>
      </c>
      <c r="AX439">
        <v>55985734</v>
      </c>
      <c r="AY439">
        <v>1</v>
      </c>
      <c r="AZ439">
        <v>0</v>
      </c>
      <c r="BA439">
        <v>581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f>ROUND(Y439*Source!I301*DO439,9)</f>
        <v>0</v>
      </c>
      <c r="CX439">
        <f>ROUND(Y439*Source!I301,9)</f>
        <v>6.9599999999999995E-2</v>
      </c>
      <c r="CY439">
        <f>AB439</f>
        <v>0.49</v>
      </c>
      <c r="CZ439">
        <f>AF439</f>
        <v>0.47</v>
      </c>
      <c r="DA439">
        <f>AJ439</f>
        <v>1</v>
      </c>
      <c r="DB439">
        <f>ROUND((ROUND(AT439*CZ439,2)*1.2),6)</f>
        <v>0.32400000000000001</v>
      </c>
      <c r="DC439">
        <f>ROUND((ROUND(AT439*AG439,2)*1.2),6)</f>
        <v>0</v>
      </c>
      <c r="DD439" t="s">
        <v>3</v>
      </c>
      <c r="DE439" t="s">
        <v>3</v>
      </c>
      <c r="DF439">
        <f t="shared" si="198"/>
        <v>0</v>
      </c>
      <c r="DG439">
        <f t="shared" si="196"/>
        <v>0.03</v>
      </c>
      <c r="DH439">
        <f t="shared" si="195"/>
        <v>0</v>
      </c>
      <c r="DI439">
        <f t="shared" si="186"/>
        <v>0</v>
      </c>
      <c r="DJ439">
        <f>DG439</f>
        <v>0.03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ROW(Source!A301)</f>
        <v>301</v>
      </c>
      <c r="B440">
        <v>55944368</v>
      </c>
      <c r="C440">
        <v>55985731</v>
      </c>
      <c r="D440">
        <v>55460882</v>
      </c>
      <c r="E440">
        <v>1</v>
      </c>
      <c r="F440">
        <v>1</v>
      </c>
      <c r="G440">
        <v>1081</v>
      </c>
      <c r="H440">
        <v>3</v>
      </c>
      <c r="I440" t="s">
        <v>953</v>
      </c>
      <c r="J440" t="s">
        <v>954</v>
      </c>
      <c r="K440" t="s">
        <v>955</v>
      </c>
      <c r="L440">
        <v>1348</v>
      </c>
      <c r="N440">
        <v>1009</v>
      </c>
      <c r="O440" t="s">
        <v>211</v>
      </c>
      <c r="P440" t="s">
        <v>211</v>
      </c>
      <c r="Q440">
        <v>1000</v>
      </c>
      <c r="W440">
        <v>0</v>
      </c>
      <c r="X440">
        <v>-1448166212</v>
      </c>
      <c r="Y440">
        <f>(AT440*1)</f>
        <v>9.0000000000000006E-5</v>
      </c>
      <c r="AA440">
        <v>14327.51</v>
      </c>
      <c r="AB440">
        <v>0</v>
      </c>
      <c r="AC440">
        <v>0</v>
      </c>
      <c r="AD440">
        <v>0</v>
      </c>
      <c r="AE440">
        <v>14327.51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-2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9.0000000000000006E-5</v>
      </c>
      <c r="AU440" t="s">
        <v>82</v>
      </c>
      <c r="AV440">
        <v>0</v>
      </c>
      <c r="AW440">
        <v>2</v>
      </c>
      <c r="AX440">
        <v>55985735</v>
      </c>
      <c r="AY440">
        <v>1</v>
      </c>
      <c r="AZ440">
        <v>0</v>
      </c>
      <c r="BA440">
        <v>582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ROUND(Y440*Source!I301,9)</f>
        <v>9.0000000000000002E-6</v>
      </c>
      <c r="CY440">
        <f>AA440</f>
        <v>14327.51</v>
      </c>
      <c r="CZ440">
        <f>AE440</f>
        <v>14327.51</v>
      </c>
      <c r="DA440">
        <f>AI440</f>
        <v>1</v>
      </c>
      <c r="DB440">
        <f>ROUND((ROUND(AT440*CZ440,2)*1),6)</f>
        <v>1.29</v>
      </c>
      <c r="DC440">
        <f>ROUND((ROUND(AT440*AG440,2)*1),6)</f>
        <v>0</v>
      </c>
      <c r="DD440" t="s">
        <v>3</v>
      </c>
      <c r="DE440" t="s">
        <v>3</v>
      </c>
      <c r="DF440">
        <f t="shared" si="198"/>
        <v>0.13</v>
      </c>
      <c r="DG440">
        <f t="shared" si="196"/>
        <v>0</v>
      </c>
      <c r="DH440">
        <f t="shared" si="195"/>
        <v>0</v>
      </c>
      <c r="DI440">
        <f t="shared" si="186"/>
        <v>0</v>
      </c>
      <c r="DJ440">
        <f>DF440</f>
        <v>0.13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5">
      <c r="A441">
        <f>ROW(Source!A302)</f>
        <v>302</v>
      </c>
      <c r="B441">
        <v>55944370</v>
      </c>
      <c r="C441">
        <v>55985731</v>
      </c>
      <c r="D441">
        <v>55424304</v>
      </c>
      <c r="E441">
        <v>1081</v>
      </c>
      <c r="F441">
        <v>1</v>
      </c>
      <c r="G441">
        <v>1081</v>
      </c>
      <c r="H441">
        <v>1</v>
      </c>
      <c r="I441" t="s">
        <v>759</v>
      </c>
      <c r="J441" t="s">
        <v>3</v>
      </c>
      <c r="K441" t="s">
        <v>760</v>
      </c>
      <c r="L441">
        <v>1191</v>
      </c>
      <c r="N441">
        <v>1013</v>
      </c>
      <c r="O441" t="s">
        <v>761</v>
      </c>
      <c r="P441" t="s">
        <v>761</v>
      </c>
      <c r="Q441">
        <v>1</v>
      </c>
      <c r="W441">
        <v>0</v>
      </c>
      <c r="X441">
        <v>476480486</v>
      </c>
      <c r="Y441">
        <f>(AT441*1.2)</f>
        <v>35.951999999999998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5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29.96</v>
      </c>
      <c r="AU441" t="s">
        <v>83</v>
      </c>
      <c r="AV441">
        <v>1</v>
      </c>
      <c r="AW441">
        <v>2</v>
      </c>
      <c r="AX441">
        <v>55985732</v>
      </c>
      <c r="AY441">
        <v>1</v>
      </c>
      <c r="AZ441">
        <v>0</v>
      </c>
      <c r="BA441">
        <v>584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U441">
        <f>ROUND(AT441*Source!I302*AH441*AL441,2)</f>
        <v>0</v>
      </c>
      <c r="CV441">
        <f>ROUND(Y441*Source!I302,9)</f>
        <v>3.5952000000000002</v>
      </c>
      <c r="CW441">
        <v>0</v>
      </c>
      <c r="CX441">
        <f>ROUND(Y441*Source!I302,9)</f>
        <v>3.5952000000000002</v>
      </c>
      <c r="CY441">
        <f>AD441</f>
        <v>0</v>
      </c>
      <c r="CZ441">
        <f>AH441</f>
        <v>0</v>
      </c>
      <c r="DA441">
        <f>AL441</f>
        <v>1</v>
      </c>
      <c r="DB441">
        <f>ROUND((ROUND(AT441*CZ441,2)*1.2),6)</f>
        <v>0</v>
      </c>
      <c r="DC441">
        <f>ROUND((ROUND(AT441*AG441,2)*1.2),6)</f>
        <v>0</v>
      </c>
      <c r="DD441" t="s">
        <v>3</v>
      </c>
      <c r="DE441" t="s">
        <v>3</v>
      </c>
      <c r="DF441">
        <f t="shared" si="198"/>
        <v>0</v>
      </c>
      <c r="DG441">
        <f t="shared" si="196"/>
        <v>0</v>
      </c>
      <c r="DH441">
        <f t="shared" si="195"/>
        <v>0</v>
      </c>
      <c r="DI441">
        <f t="shared" si="186"/>
        <v>0</v>
      </c>
      <c r="DJ441">
        <f>DI441</f>
        <v>0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ROW(Source!A302)</f>
        <v>302</v>
      </c>
      <c r="B442">
        <v>55944370</v>
      </c>
      <c r="C442">
        <v>55985731</v>
      </c>
      <c r="D442">
        <v>55490209</v>
      </c>
      <c r="E442">
        <v>1</v>
      </c>
      <c r="F442">
        <v>1</v>
      </c>
      <c r="G442">
        <v>1081</v>
      </c>
      <c r="H442">
        <v>2</v>
      </c>
      <c r="I442" t="s">
        <v>766</v>
      </c>
      <c r="J442" t="s">
        <v>767</v>
      </c>
      <c r="K442" t="s">
        <v>768</v>
      </c>
      <c r="L442">
        <v>1368</v>
      </c>
      <c r="N442">
        <v>1011</v>
      </c>
      <c r="O442" t="s">
        <v>765</v>
      </c>
      <c r="P442" t="s">
        <v>765</v>
      </c>
      <c r="Q442">
        <v>1</v>
      </c>
      <c r="W442">
        <v>0</v>
      </c>
      <c r="X442">
        <v>874612079</v>
      </c>
      <c r="Y442">
        <f>(AT442*1.2)</f>
        <v>1.2E-2</v>
      </c>
      <c r="AA442">
        <v>0</v>
      </c>
      <c r="AB442">
        <v>1485.19</v>
      </c>
      <c r="AC442">
        <v>744.56</v>
      </c>
      <c r="AD442">
        <v>0</v>
      </c>
      <c r="AE442">
        <v>0</v>
      </c>
      <c r="AF442">
        <v>83.1</v>
      </c>
      <c r="AG442">
        <v>12.62</v>
      </c>
      <c r="AH442">
        <v>0</v>
      </c>
      <c r="AI442">
        <v>1</v>
      </c>
      <c r="AJ442">
        <v>17.07</v>
      </c>
      <c r="AK442">
        <v>56.35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0.01</v>
      </c>
      <c r="AU442" t="s">
        <v>83</v>
      </c>
      <c r="AV442">
        <v>0</v>
      </c>
      <c r="AW442">
        <v>2</v>
      </c>
      <c r="AX442">
        <v>55985733</v>
      </c>
      <c r="AY442">
        <v>1</v>
      </c>
      <c r="AZ442">
        <v>0</v>
      </c>
      <c r="BA442">
        <v>585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ROUND(Y442*Source!I302*DO442,9)</f>
        <v>1.5143999999999999E-2</v>
      </c>
      <c r="CX442">
        <f>ROUND(Y442*Source!I302,9)</f>
        <v>1.1999999999999999E-3</v>
      </c>
      <c r="CY442">
        <f>AB442</f>
        <v>1485.19</v>
      </c>
      <c r="CZ442">
        <f>AF442</f>
        <v>83.1</v>
      </c>
      <c r="DA442">
        <f>AJ442</f>
        <v>17.07</v>
      </c>
      <c r="DB442">
        <f>ROUND((ROUND(AT442*CZ442,2)*1.2),6)</f>
        <v>0.996</v>
      </c>
      <c r="DC442">
        <f>ROUND((ROUND(AT442*AG442,2)*1.2),6)</f>
        <v>0.156</v>
      </c>
      <c r="DD442" t="s">
        <v>3</v>
      </c>
      <c r="DE442" t="s">
        <v>3</v>
      </c>
      <c r="DF442">
        <f t="shared" si="198"/>
        <v>0</v>
      </c>
      <c r="DG442">
        <f>ROUND(ROUND(AF442*AJ442,2)*CX442,2)</f>
        <v>1.7</v>
      </c>
      <c r="DH442">
        <f>ROUND(ROUND(AG442*AK442,2)*CX442,2)</f>
        <v>0.85</v>
      </c>
      <c r="DI442">
        <f t="shared" si="186"/>
        <v>0</v>
      </c>
      <c r="DJ442">
        <f>DG442</f>
        <v>1.7</v>
      </c>
      <c r="DK442">
        <v>0</v>
      </c>
      <c r="DL442" t="s">
        <v>769</v>
      </c>
      <c r="DM442">
        <v>0</v>
      </c>
      <c r="DN442" t="s">
        <v>761</v>
      </c>
      <c r="DO442">
        <v>12.62</v>
      </c>
    </row>
    <row r="443" spans="1:119" x14ac:dyDescent="0.25">
      <c r="A443">
        <f>ROW(Source!A302)</f>
        <v>302</v>
      </c>
      <c r="B443">
        <v>55944370</v>
      </c>
      <c r="C443">
        <v>55985731</v>
      </c>
      <c r="D443">
        <v>55490296</v>
      </c>
      <c r="E443">
        <v>1</v>
      </c>
      <c r="F443">
        <v>1</v>
      </c>
      <c r="G443">
        <v>1081</v>
      </c>
      <c r="H443">
        <v>2</v>
      </c>
      <c r="I443" t="s">
        <v>871</v>
      </c>
      <c r="J443" t="s">
        <v>872</v>
      </c>
      <c r="K443" t="s">
        <v>873</v>
      </c>
      <c r="L443">
        <v>1368</v>
      </c>
      <c r="N443">
        <v>1011</v>
      </c>
      <c r="O443" t="s">
        <v>765</v>
      </c>
      <c r="P443" t="s">
        <v>765</v>
      </c>
      <c r="Q443">
        <v>1</v>
      </c>
      <c r="W443">
        <v>0</v>
      </c>
      <c r="X443">
        <v>-643591644</v>
      </c>
      <c r="Y443">
        <f>(AT443*1.2)</f>
        <v>0.69599999999999995</v>
      </c>
      <c r="AA443">
        <v>0</v>
      </c>
      <c r="AB443">
        <v>4.75</v>
      </c>
      <c r="AC443">
        <v>0</v>
      </c>
      <c r="AD443">
        <v>0</v>
      </c>
      <c r="AE443">
        <v>0</v>
      </c>
      <c r="AF443">
        <v>0.47</v>
      </c>
      <c r="AG443">
        <v>0</v>
      </c>
      <c r="AH443">
        <v>0</v>
      </c>
      <c r="AI443">
        <v>1</v>
      </c>
      <c r="AJ443">
        <v>9.66</v>
      </c>
      <c r="AK443">
        <v>1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0.57999999999999996</v>
      </c>
      <c r="AU443" t="s">
        <v>83</v>
      </c>
      <c r="AV443">
        <v>0</v>
      </c>
      <c r="AW443">
        <v>2</v>
      </c>
      <c r="AX443">
        <v>55985734</v>
      </c>
      <c r="AY443">
        <v>1</v>
      </c>
      <c r="AZ443">
        <v>0</v>
      </c>
      <c r="BA443">
        <v>586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ROUND(Y443*Source!I302*DO443,9)</f>
        <v>0</v>
      </c>
      <c r="CX443">
        <f>ROUND(Y443*Source!I302,9)</f>
        <v>6.9599999999999995E-2</v>
      </c>
      <c r="CY443">
        <f>AB443</f>
        <v>4.75</v>
      </c>
      <c r="CZ443">
        <f>AF443</f>
        <v>0.47</v>
      </c>
      <c r="DA443">
        <f>AJ443</f>
        <v>9.66</v>
      </c>
      <c r="DB443">
        <f>ROUND((ROUND(AT443*CZ443,2)*1.2),6)</f>
        <v>0.32400000000000001</v>
      </c>
      <c r="DC443">
        <f>ROUND((ROUND(AT443*AG443,2)*1.2),6)</f>
        <v>0</v>
      </c>
      <c r="DD443" t="s">
        <v>3</v>
      </c>
      <c r="DE443" t="s">
        <v>3</v>
      </c>
      <c r="DF443">
        <f t="shared" si="198"/>
        <v>0</v>
      </c>
      <c r="DG443">
        <f>ROUND(ROUND(AF443*AJ443,2)*CX443,2)</f>
        <v>0.32</v>
      </c>
      <c r="DH443">
        <f t="shared" ref="DH443:DH457" si="199">ROUND(ROUND(AG443,2)*CX443,2)</f>
        <v>0</v>
      </c>
      <c r="DI443">
        <f t="shared" si="186"/>
        <v>0</v>
      </c>
      <c r="DJ443">
        <f>DG443</f>
        <v>0.32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ROW(Source!A302)</f>
        <v>302</v>
      </c>
      <c r="B444">
        <v>55944370</v>
      </c>
      <c r="C444">
        <v>55985731</v>
      </c>
      <c r="D444">
        <v>55460882</v>
      </c>
      <c r="E444">
        <v>1</v>
      </c>
      <c r="F444">
        <v>1</v>
      </c>
      <c r="G444">
        <v>1081</v>
      </c>
      <c r="H444">
        <v>3</v>
      </c>
      <c r="I444" t="s">
        <v>953</v>
      </c>
      <c r="J444" t="s">
        <v>954</v>
      </c>
      <c r="K444" t="s">
        <v>955</v>
      </c>
      <c r="L444">
        <v>1348</v>
      </c>
      <c r="N444">
        <v>1009</v>
      </c>
      <c r="O444" t="s">
        <v>211</v>
      </c>
      <c r="P444" t="s">
        <v>211</v>
      </c>
      <c r="Q444">
        <v>1000</v>
      </c>
      <c r="W444">
        <v>0</v>
      </c>
      <c r="X444">
        <v>-1448166212</v>
      </c>
      <c r="Y444">
        <f>(AT444*1)</f>
        <v>9.0000000000000006E-5</v>
      </c>
      <c r="AA444">
        <v>109175.63</v>
      </c>
      <c r="AB444">
        <v>0</v>
      </c>
      <c r="AC444">
        <v>0</v>
      </c>
      <c r="AD444">
        <v>0</v>
      </c>
      <c r="AE444">
        <v>14327.51</v>
      </c>
      <c r="AF444">
        <v>0</v>
      </c>
      <c r="AG444">
        <v>0</v>
      </c>
      <c r="AH444">
        <v>0</v>
      </c>
      <c r="AI444">
        <v>7.62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9.0000000000000006E-5</v>
      </c>
      <c r="AU444" t="s">
        <v>82</v>
      </c>
      <c r="AV444">
        <v>0</v>
      </c>
      <c r="AW444">
        <v>2</v>
      </c>
      <c r="AX444">
        <v>55985735</v>
      </c>
      <c r="AY444">
        <v>1</v>
      </c>
      <c r="AZ444">
        <v>0</v>
      </c>
      <c r="BA444">
        <v>587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ROUND(Y444*Source!I302,9)</f>
        <v>9.0000000000000002E-6</v>
      </c>
      <c r="CY444">
        <f>AA444</f>
        <v>109175.63</v>
      </c>
      <c r="CZ444">
        <f>AE444</f>
        <v>14327.51</v>
      </c>
      <c r="DA444">
        <f>AI444</f>
        <v>7.62</v>
      </c>
      <c r="DB444">
        <f>ROUND((ROUND(AT444*CZ444,2)*1),6)</f>
        <v>1.29</v>
      </c>
      <c r="DC444">
        <f>ROUND((ROUND(AT444*AG444,2)*1),6)</f>
        <v>0</v>
      </c>
      <c r="DD444" t="s">
        <v>3</v>
      </c>
      <c r="DE444" t="s">
        <v>3</v>
      </c>
      <c r="DF444">
        <f>ROUND(ROUND(AE444*AI444,2)*CX444,2)</f>
        <v>0.98</v>
      </c>
      <c r="DG444">
        <f t="shared" ref="DG444:DG456" si="200">ROUND(ROUND(AF444,2)*CX444,2)</f>
        <v>0</v>
      </c>
      <c r="DH444">
        <f t="shared" si="199"/>
        <v>0</v>
      </c>
      <c r="DI444">
        <f t="shared" si="186"/>
        <v>0</v>
      </c>
      <c r="DJ444">
        <f>DF444</f>
        <v>0.98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5">
      <c r="A445">
        <f>ROW(Source!A340)</f>
        <v>340</v>
      </c>
      <c r="B445">
        <v>55944368</v>
      </c>
      <c r="C445">
        <v>57037146</v>
      </c>
      <c r="D445">
        <v>55424304</v>
      </c>
      <c r="E445">
        <v>1081</v>
      </c>
      <c r="F445">
        <v>1</v>
      </c>
      <c r="G445">
        <v>1081</v>
      </c>
      <c r="H445">
        <v>1</v>
      </c>
      <c r="I445" t="s">
        <v>759</v>
      </c>
      <c r="J445" t="s">
        <v>3</v>
      </c>
      <c r="K445" t="s">
        <v>760</v>
      </c>
      <c r="L445">
        <v>1191</v>
      </c>
      <c r="N445">
        <v>1013</v>
      </c>
      <c r="O445" t="s">
        <v>761</v>
      </c>
      <c r="P445" t="s">
        <v>761</v>
      </c>
      <c r="Q445">
        <v>1</v>
      </c>
      <c r="W445">
        <v>0</v>
      </c>
      <c r="X445">
        <v>476480486</v>
      </c>
      <c r="Y445">
        <f>(AT445*1.2)</f>
        <v>6.1800000000000006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5.15</v>
      </c>
      <c r="AU445" t="s">
        <v>83</v>
      </c>
      <c r="AV445">
        <v>1</v>
      </c>
      <c r="AW445">
        <v>2</v>
      </c>
      <c r="AX445">
        <v>57037160</v>
      </c>
      <c r="AY445">
        <v>1</v>
      </c>
      <c r="AZ445">
        <v>0</v>
      </c>
      <c r="BA445">
        <v>589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U445">
        <f>ROUND(AT445*Source!I340*AH445*AL445,2)</f>
        <v>0</v>
      </c>
      <c r="CV445">
        <f>ROUND(Y445*Source!I340,9)</f>
        <v>568.55999999999995</v>
      </c>
      <c r="CW445">
        <v>0</v>
      </c>
      <c r="CX445">
        <f>ROUND(Y445*Source!I340,9)</f>
        <v>568.55999999999995</v>
      </c>
      <c r="CY445">
        <f>AD445</f>
        <v>0</v>
      </c>
      <c r="CZ445">
        <f>AH445</f>
        <v>0</v>
      </c>
      <c r="DA445">
        <f>AL445</f>
        <v>1</v>
      </c>
      <c r="DB445">
        <f>ROUND((ROUND(AT445*CZ445,2)*1.2),6)</f>
        <v>0</v>
      </c>
      <c r="DC445">
        <f>ROUND((ROUND(AT445*AG445,2)*1.2),6)</f>
        <v>0</v>
      </c>
      <c r="DD445" t="s">
        <v>3</v>
      </c>
      <c r="DE445" t="s">
        <v>3</v>
      </c>
      <c r="DF445">
        <f t="shared" ref="DF445:DF459" si="201">ROUND(ROUND(AE445,2)*CX445,2)</f>
        <v>0</v>
      </c>
      <c r="DG445">
        <f t="shared" si="200"/>
        <v>0</v>
      </c>
      <c r="DH445">
        <f t="shared" si="199"/>
        <v>0</v>
      </c>
      <c r="DI445">
        <f t="shared" si="186"/>
        <v>0</v>
      </c>
      <c r="DJ445">
        <f>DI445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ROW(Source!A340)</f>
        <v>340</v>
      </c>
      <c r="B446">
        <v>55944368</v>
      </c>
      <c r="C446">
        <v>57037146</v>
      </c>
      <c r="D446">
        <v>55489910</v>
      </c>
      <c r="E446">
        <v>1</v>
      </c>
      <c r="F446">
        <v>1</v>
      </c>
      <c r="G446">
        <v>1081</v>
      </c>
      <c r="H446">
        <v>2</v>
      </c>
      <c r="I446" t="s">
        <v>762</v>
      </c>
      <c r="J446" t="s">
        <v>763</v>
      </c>
      <c r="K446" t="s">
        <v>764</v>
      </c>
      <c r="L446">
        <v>1368</v>
      </c>
      <c r="N446">
        <v>1011</v>
      </c>
      <c r="O446" t="s">
        <v>765</v>
      </c>
      <c r="P446" t="s">
        <v>765</v>
      </c>
      <c r="Q446">
        <v>1</v>
      </c>
      <c r="W446">
        <v>0</v>
      </c>
      <c r="X446">
        <v>1498588441</v>
      </c>
      <c r="Y446">
        <f>(AT446*1.2)</f>
        <v>0.24</v>
      </c>
      <c r="AA446">
        <v>0</v>
      </c>
      <c r="AB446">
        <v>7.44</v>
      </c>
      <c r="AC446">
        <v>0</v>
      </c>
      <c r="AD446">
        <v>0</v>
      </c>
      <c r="AE446">
        <v>0</v>
      </c>
      <c r="AF446">
        <v>7.11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0.2</v>
      </c>
      <c r="AU446" t="s">
        <v>83</v>
      </c>
      <c r="AV446">
        <v>0</v>
      </c>
      <c r="AW446">
        <v>2</v>
      </c>
      <c r="AX446">
        <v>57037161</v>
      </c>
      <c r="AY446">
        <v>1</v>
      </c>
      <c r="AZ446">
        <v>0</v>
      </c>
      <c r="BA446">
        <v>590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ROUND(Y446*Source!I340*DO446,9)</f>
        <v>0</v>
      </c>
      <c r="CX446">
        <f>ROUND(Y446*Source!I340,9)</f>
        <v>22.08</v>
      </c>
      <c r="CY446">
        <f>AB446</f>
        <v>7.44</v>
      </c>
      <c r="CZ446">
        <f>AF446</f>
        <v>7.11</v>
      </c>
      <c r="DA446">
        <f>AJ446</f>
        <v>1</v>
      </c>
      <c r="DB446">
        <f>ROUND((ROUND(AT446*CZ446,2)*1.2),6)</f>
        <v>1.704</v>
      </c>
      <c r="DC446">
        <f>ROUND((ROUND(AT446*AG446,2)*1.2),6)</f>
        <v>0</v>
      </c>
      <c r="DD446" t="s">
        <v>3</v>
      </c>
      <c r="DE446" t="s">
        <v>3</v>
      </c>
      <c r="DF446">
        <f t="shared" si="201"/>
        <v>0</v>
      </c>
      <c r="DG446">
        <f t="shared" si="200"/>
        <v>156.99</v>
      </c>
      <c r="DH446">
        <f t="shared" si="199"/>
        <v>0</v>
      </c>
      <c r="DI446">
        <f t="shared" si="186"/>
        <v>0</v>
      </c>
      <c r="DJ446">
        <f>DG446</f>
        <v>156.99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5">
      <c r="A447">
        <f>ROW(Source!A340)</f>
        <v>340</v>
      </c>
      <c r="B447">
        <v>55944368</v>
      </c>
      <c r="C447">
        <v>57037146</v>
      </c>
      <c r="D447">
        <v>55490209</v>
      </c>
      <c r="E447">
        <v>1</v>
      </c>
      <c r="F447">
        <v>1</v>
      </c>
      <c r="G447">
        <v>1081</v>
      </c>
      <c r="H447">
        <v>2</v>
      </c>
      <c r="I447" t="s">
        <v>766</v>
      </c>
      <c r="J447" t="s">
        <v>767</v>
      </c>
      <c r="K447" t="s">
        <v>768</v>
      </c>
      <c r="L447">
        <v>1368</v>
      </c>
      <c r="N447">
        <v>1011</v>
      </c>
      <c r="O447" t="s">
        <v>765</v>
      </c>
      <c r="P447" t="s">
        <v>765</v>
      </c>
      <c r="Q447">
        <v>1</v>
      </c>
      <c r="W447">
        <v>0</v>
      </c>
      <c r="X447">
        <v>874612079</v>
      </c>
      <c r="Y447">
        <f>(AT447*1.2)</f>
        <v>3.5999999999999997E-2</v>
      </c>
      <c r="AA447">
        <v>0</v>
      </c>
      <c r="AB447">
        <v>87.01</v>
      </c>
      <c r="AC447">
        <v>13.21</v>
      </c>
      <c r="AD447">
        <v>0</v>
      </c>
      <c r="AE447">
        <v>0</v>
      </c>
      <c r="AF447">
        <v>83.1</v>
      </c>
      <c r="AG447">
        <v>12.62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0.03</v>
      </c>
      <c r="AU447" t="s">
        <v>83</v>
      </c>
      <c r="AV447">
        <v>0</v>
      </c>
      <c r="AW447">
        <v>2</v>
      </c>
      <c r="AX447">
        <v>57037162</v>
      </c>
      <c r="AY447">
        <v>1</v>
      </c>
      <c r="AZ447">
        <v>0</v>
      </c>
      <c r="BA447">
        <v>591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f>ROUND(Y447*Source!I340*DO447,9)</f>
        <v>41.797440000000002</v>
      </c>
      <c r="CX447">
        <f>ROUND(Y447*Source!I340,9)</f>
        <v>3.3119999999999998</v>
      </c>
      <c r="CY447">
        <f>AB447</f>
        <v>87.01</v>
      </c>
      <c r="CZ447">
        <f>AF447</f>
        <v>83.1</v>
      </c>
      <c r="DA447">
        <f>AJ447</f>
        <v>1</v>
      </c>
      <c r="DB447">
        <f>ROUND((ROUND(AT447*CZ447,2)*1.2),6)</f>
        <v>2.988</v>
      </c>
      <c r="DC447">
        <f>ROUND((ROUND(AT447*AG447,2)*1.2),6)</f>
        <v>0.45600000000000002</v>
      </c>
      <c r="DD447" t="s">
        <v>3</v>
      </c>
      <c r="DE447" t="s">
        <v>3</v>
      </c>
      <c r="DF447">
        <f t="shared" si="201"/>
        <v>0</v>
      </c>
      <c r="DG447">
        <f t="shared" si="200"/>
        <v>275.23</v>
      </c>
      <c r="DH447">
        <f t="shared" si="199"/>
        <v>41.8</v>
      </c>
      <c r="DI447">
        <f t="shared" si="186"/>
        <v>0</v>
      </c>
      <c r="DJ447">
        <f>DG447</f>
        <v>275.23</v>
      </c>
      <c r="DK447">
        <v>0</v>
      </c>
      <c r="DL447" t="s">
        <v>769</v>
      </c>
      <c r="DM447">
        <v>0</v>
      </c>
      <c r="DN447" t="s">
        <v>761</v>
      </c>
      <c r="DO447">
        <v>12.62</v>
      </c>
    </row>
    <row r="448" spans="1:119" x14ac:dyDescent="0.25">
      <c r="A448">
        <f>ROW(Source!A340)</f>
        <v>340</v>
      </c>
      <c r="B448">
        <v>55944368</v>
      </c>
      <c r="C448">
        <v>57037146</v>
      </c>
      <c r="D448">
        <v>55490285</v>
      </c>
      <c r="E448">
        <v>1</v>
      </c>
      <c r="F448">
        <v>1</v>
      </c>
      <c r="G448">
        <v>1081</v>
      </c>
      <c r="H448">
        <v>2</v>
      </c>
      <c r="I448" t="s">
        <v>956</v>
      </c>
      <c r="J448" t="s">
        <v>957</v>
      </c>
      <c r="K448" t="s">
        <v>958</v>
      </c>
      <c r="L448">
        <v>1368</v>
      </c>
      <c r="N448">
        <v>1011</v>
      </c>
      <c r="O448" t="s">
        <v>765</v>
      </c>
      <c r="P448" t="s">
        <v>765</v>
      </c>
      <c r="Q448">
        <v>1</v>
      </c>
      <c r="W448">
        <v>0</v>
      </c>
      <c r="X448">
        <v>722575015</v>
      </c>
      <c r="Y448">
        <f>(AT448*1.2)</f>
        <v>0.55200000000000005</v>
      </c>
      <c r="AA448">
        <v>0</v>
      </c>
      <c r="AB448">
        <v>0.82</v>
      </c>
      <c r="AC448">
        <v>0</v>
      </c>
      <c r="AD448">
        <v>0</v>
      </c>
      <c r="AE448">
        <v>0</v>
      </c>
      <c r="AF448">
        <v>0.78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-2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0.46</v>
      </c>
      <c r="AU448" t="s">
        <v>83</v>
      </c>
      <c r="AV448">
        <v>0</v>
      </c>
      <c r="AW448">
        <v>2</v>
      </c>
      <c r="AX448">
        <v>57037163</v>
      </c>
      <c r="AY448">
        <v>1</v>
      </c>
      <c r="AZ448">
        <v>0</v>
      </c>
      <c r="BA448">
        <v>592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f>ROUND(Y448*Source!I340*DO448,9)</f>
        <v>0</v>
      </c>
      <c r="CX448">
        <f>ROUND(Y448*Source!I340,9)</f>
        <v>50.783999999999999</v>
      </c>
      <c r="CY448">
        <f>AB448</f>
        <v>0.82</v>
      </c>
      <c r="CZ448">
        <f>AF448</f>
        <v>0.78</v>
      </c>
      <c r="DA448">
        <f>AJ448</f>
        <v>1</v>
      </c>
      <c r="DB448">
        <f>ROUND((ROUND(AT448*CZ448,2)*1.2),6)</f>
        <v>0.432</v>
      </c>
      <c r="DC448">
        <f>ROUND((ROUND(AT448*AG448,2)*1.2),6)</f>
        <v>0</v>
      </c>
      <c r="DD448" t="s">
        <v>3</v>
      </c>
      <c r="DE448" t="s">
        <v>3</v>
      </c>
      <c r="DF448">
        <f t="shared" si="201"/>
        <v>0</v>
      </c>
      <c r="DG448">
        <f t="shared" si="200"/>
        <v>39.61</v>
      </c>
      <c r="DH448">
        <f t="shared" si="199"/>
        <v>0</v>
      </c>
      <c r="DI448">
        <f t="shared" si="186"/>
        <v>0</v>
      </c>
      <c r="DJ448">
        <f>DG448</f>
        <v>39.61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ROW(Source!A340)</f>
        <v>340</v>
      </c>
      <c r="B449">
        <v>55944368</v>
      </c>
      <c r="C449">
        <v>57037146</v>
      </c>
      <c r="D449">
        <v>55460300</v>
      </c>
      <c r="E449">
        <v>1</v>
      </c>
      <c r="F449">
        <v>1</v>
      </c>
      <c r="G449">
        <v>1081</v>
      </c>
      <c r="H449">
        <v>3</v>
      </c>
      <c r="I449" t="s">
        <v>959</v>
      </c>
      <c r="J449" t="s">
        <v>960</v>
      </c>
      <c r="K449" t="s">
        <v>961</v>
      </c>
      <c r="L449">
        <v>1348</v>
      </c>
      <c r="N449">
        <v>1009</v>
      </c>
      <c r="O449" t="s">
        <v>211</v>
      </c>
      <c r="P449" t="s">
        <v>211</v>
      </c>
      <c r="Q449">
        <v>1000</v>
      </c>
      <c r="W449">
        <v>0</v>
      </c>
      <c r="X449">
        <v>63955816</v>
      </c>
      <c r="Y449">
        <f t="shared" ref="Y449:Y455" si="202">(AT449*1)</f>
        <v>1.21E-4</v>
      </c>
      <c r="AA449">
        <v>7185.82</v>
      </c>
      <c r="AB449">
        <v>0</v>
      </c>
      <c r="AC449">
        <v>0</v>
      </c>
      <c r="AD449">
        <v>0</v>
      </c>
      <c r="AE449">
        <v>7185.82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1.21E-4</v>
      </c>
      <c r="AU449" t="s">
        <v>82</v>
      </c>
      <c r="AV449">
        <v>0</v>
      </c>
      <c r="AW449">
        <v>2</v>
      </c>
      <c r="AX449">
        <v>57037164</v>
      </c>
      <c r="AY449">
        <v>1</v>
      </c>
      <c r="AZ449">
        <v>0</v>
      </c>
      <c r="BA449">
        <v>593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ROUND(Y449*Source!I340,9)</f>
        <v>1.1132E-2</v>
      </c>
      <c r="CY449">
        <f t="shared" ref="CY449:CY455" si="203">AA449</f>
        <v>7185.82</v>
      </c>
      <c r="CZ449">
        <f t="shared" ref="CZ449:CZ455" si="204">AE449</f>
        <v>7185.82</v>
      </c>
      <c r="DA449">
        <f t="shared" ref="DA449:DA455" si="205">AI449</f>
        <v>1</v>
      </c>
      <c r="DB449">
        <f t="shared" ref="DB449:DB455" si="206">ROUND((ROUND(AT449*CZ449,2)*1),6)</f>
        <v>0.87</v>
      </c>
      <c r="DC449">
        <f t="shared" ref="DC449:DC455" si="207">ROUND((ROUND(AT449*AG449,2)*1),6)</f>
        <v>0</v>
      </c>
      <c r="DD449" t="s">
        <v>3</v>
      </c>
      <c r="DE449" t="s">
        <v>3</v>
      </c>
      <c r="DF449">
        <f t="shared" si="201"/>
        <v>79.989999999999995</v>
      </c>
      <c r="DG449">
        <f t="shared" si="200"/>
        <v>0</v>
      </c>
      <c r="DH449">
        <f t="shared" si="199"/>
        <v>0</v>
      </c>
      <c r="DI449">
        <f t="shared" ref="DI449:DI512" si="208">ROUND(ROUND(AH449,2)*CX449,2)</f>
        <v>0</v>
      </c>
      <c r="DJ449">
        <f t="shared" ref="DJ449:DJ455" si="209">DF449</f>
        <v>79.989999999999995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ROW(Source!A340)</f>
        <v>340</v>
      </c>
      <c r="B450">
        <v>55944368</v>
      </c>
      <c r="C450">
        <v>57037146</v>
      </c>
      <c r="D450">
        <v>55460309</v>
      </c>
      <c r="E450">
        <v>1</v>
      </c>
      <c r="F450">
        <v>1</v>
      </c>
      <c r="G450">
        <v>1081</v>
      </c>
      <c r="H450">
        <v>3</v>
      </c>
      <c r="I450" t="s">
        <v>962</v>
      </c>
      <c r="J450" t="s">
        <v>963</v>
      </c>
      <c r="K450" t="s">
        <v>964</v>
      </c>
      <c r="L450">
        <v>1346</v>
      </c>
      <c r="N450">
        <v>1009</v>
      </c>
      <c r="O450" t="s">
        <v>794</v>
      </c>
      <c r="P450" t="s">
        <v>794</v>
      </c>
      <c r="Q450">
        <v>1</v>
      </c>
      <c r="W450">
        <v>0</v>
      </c>
      <c r="X450">
        <v>-734926838</v>
      </c>
      <c r="Y450">
        <f t="shared" si="202"/>
        <v>2.3E-2</v>
      </c>
      <c r="AA450">
        <v>29.82</v>
      </c>
      <c r="AB450">
        <v>0</v>
      </c>
      <c r="AC450">
        <v>0</v>
      </c>
      <c r="AD450">
        <v>0</v>
      </c>
      <c r="AE450">
        <v>29.82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-2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2.3E-2</v>
      </c>
      <c r="AU450" t="s">
        <v>82</v>
      </c>
      <c r="AV450">
        <v>0</v>
      </c>
      <c r="AW450">
        <v>2</v>
      </c>
      <c r="AX450">
        <v>57037165</v>
      </c>
      <c r="AY450">
        <v>1</v>
      </c>
      <c r="AZ450">
        <v>0</v>
      </c>
      <c r="BA450">
        <v>594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ROUND(Y450*Source!I340,9)</f>
        <v>2.1160000000000001</v>
      </c>
      <c r="CY450">
        <f t="shared" si="203"/>
        <v>29.82</v>
      </c>
      <c r="CZ450">
        <f t="shared" si="204"/>
        <v>29.82</v>
      </c>
      <c r="DA450">
        <f t="shared" si="205"/>
        <v>1</v>
      </c>
      <c r="DB450">
        <f t="shared" si="206"/>
        <v>0.69</v>
      </c>
      <c r="DC450">
        <f t="shared" si="207"/>
        <v>0</v>
      </c>
      <c r="DD450" t="s">
        <v>3</v>
      </c>
      <c r="DE450" t="s">
        <v>3</v>
      </c>
      <c r="DF450">
        <f t="shared" si="201"/>
        <v>63.1</v>
      </c>
      <c r="DG450">
        <f t="shared" si="200"/>
        <v>0</v>
      </c>
      <c r="DH450">
        <f t="shared" si="199"/>
        <v>0</v>
      </c>
      <c r="DI450">
        <f t="shared" si="208"/>
        <v>0</v>
      </c>
      <c r="DJ450">
        <f t="shared" si="209"/>
        <v>63.1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5">
      <c r="A451">
        <f>ROW(Source!A340)</f>
        <v>340</v>
      </c>
      <c r="B451">
        <v>55944368</v>
      </c>
      <c r="C451">
        <v>57037146</v>
      </c>
      <c r="D451">
        <v>55459280</v>
      </c>
      <c r="E451">
        <v>1</v>
      </c>
      <c r="F451">
        <v>1</v>
      </c>
      <c r="G451">
        <v>1081</v>
      </c>
      <c r="H451">
        <v>3</v>
      </c>
      <c r="I451" t="s">
        <v>965</v>
      </c>
      <c r="J451" t="s">
        <v>966</v>
      </c>
      <c r="K451" t="s">
        <v>967</v>
      </c>
      <c r="L451">
        <v>1348</v>
      </c>
      <c r="N451">
        <v>1009</v>
      </c>
      <c r="O451" t="s">
        <v>211</v>
      </c>
      <c r="P451" t="s">
        <v>211</v>
      </c>
      <c r="Q451">
        <v>1000</v>
      </c>
      <c r="W451">
        <v>0</v>
      </c>
      <c r="X451">
        <v>650902129</v>
      </c>
      <c r="Y451">
        <f t="shared" si="202"/>
        <v>1.8E-5</v>
      </c>
      <c r="AA451">
        <v>18653.07</v>
      </c>
      <c r="AB451">
        <v>0</v>
      </c>
      <c r="AC451">
        <v>0</v>
      </c>
      <c r="AD451">
        <v>0</v>
      </c>
      <c r="AE451">
        <v>18653.07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1.8E-5</v>
      </c>
      <c r="AU451" t="s">
        <v>82</v>
      </c>
      <c r="AV451">
        <v>0</v>
      </c>
      <c r="AW451">
        <v>2</v>
      </c>
      <c r="AX451">
        <v>57037166</v>
      </c>
      <c r="AY451">
        <v>1</v>
      </c>
      <c r="AZ451">
        <v>0</v>
      </c>
      <c r="BA451">
        <v>595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ROUND(Y451*Source!I340,9)</f>
        <v>1.6559999999999999E-3</v>
      </c>
      <c r="CY451">
        <f t="shared" si="203"/>
        <v>18653.07</v>
      </c>
      <c r="CZ451">
        <f t="shared" si="204"/>
        <v>18653.07</v>
      </c>
      <c r="DA451">
        <f t="shared" si="205"/>
        <v>1</v>
      </c>
      <c r="DB451">
        <f t="shared" si="206"/>
        <v>0.34</v>
      </c>
      <c r="DC451">
        <f t="shared" si="207"/>
        <v>0</v>
      </c>
      <c r="DD451" t="s">
        <v>3</v>
      </c>
      <c r="DE451" t="s">
        <v>3</v>
      </c>
      <c r="DF451">
        <f t="shared" si="201"/>
        <v>30.89</v>
      </c>
      <c r="DG451">
        <f t="shared" si="200"/>
        <v>0</v>
      </c>
      <c r="DH451">
        <f t="shared" si="199"/>
        <v>0</v>
      </c>
      <c r="DI451">
        <f t="shared" si="208"/>
        <v>0</v>
      </c>
      <c r="DJ451">
        <f t="shared" si="209"/>
        <v>30.89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ROW(Source!A340)</f>
        <v>340</v>
      </c>
      <c r="B452">
        <v>55944368</v>
      </c>
      <c r="C452">
        <v>57037146</v>
      </c>
      <c r="D452">
        <v>55461069</v>
      </c>
      <c r="E452">
        <v>1</v>
      </c>
      <c r="F452">
        <v>1</v>
      </c>
      <c r="G452">
        <v>1081</v>
      </c>
      <c r="H452">
        <v>3</v>
      </c>
      <c r="I452" t="s">
        <v>968</v>
      </c>
      <c r="J452" t="s">
        <v>969</v>
      </c>
      <c r="K452" t="s">
        <v>970</v>
      </c>
      <c r="L452">
        <v>1348</v>
      </c>
      <c r="N452">
        <v>1009</v>
      </c>
      <c r="O452" t="s">
        <v>211</v>
      </c>
      <c r="P452" t="s">
        <v>211</v>
      </c>
      <c r="Q452">
        <v>1000</v>
      </c>
      <c r="W452">
        <v>0</v>
      </c>
      <c r="X452">
        <v>-1438474524</v>
      </c>
      <c r="Y452">
        <f t="shared" si="202"/>
        <v>2.3780000000000001E-4</v>
      </c>
      <c r="AA452">
        <v>11487.92</v>
      </c>
      <c r="AB452">
        <v>0</v>
      </c>
      <c r="AC452">
        <v>0</v>
      </c>
      <c r="AD452">
        <v>0</v>
      </c>
      <c r="AE452">
        <v>11487.92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2.3780000000000001E-4</v>
      </c>
      <c r="AU452" t="s">
        <v>82</v>
      </c>
      <c r="AV452">
        <v>0</v>
      </c>
      <c r="AW452">
        <v>2</v>
      </c>
      <c r="AX452">
        <v>57037167</v>
      </c>
      <c r="AY452">
        <v>1</v>
      </c>
      <c r="AZ452">
        <v>0</v>
      </c>
      <c r="BA452">
        <v>596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ROUND(Y452*Source!I340,9)</f>
        <v>2.1877600000000001E-2</v>
      </c>
      <c r="CY452">
        <f t="shared" si="203"/>
        <v>11487.92</v>
      </c>
      <c r="CZ452">
        <f t="shared" si="204"/>
        <v>11487.92</v>
      </c>
      <c r="DA452">
        <f t="shared" si="205"/>
        <v>1</v>
      </c>
      <c r="DB452">
        <f t="shared" si="206"/>
        <v>2.73</v>
      </c>
      <c r="DC452">
        <f t="shared" si="207"/>
        <v>0</v>
      </c>
      <c r="DD452" t="s">
        <v>3</v>
      </c>
      <c r="DE452" t="s">
        <v>3</v>
      </c>
      <c r="DF452">
        <f t="shared" si="201"/>
        <v>251.33</v>
      </c>
      <c r="DG452">
        <f t="shared" si="200"/>
        <v>0</v>
      </c>
      <c r="DH452">
        <f t="shared" si="199"/>
        <v>0</v>
      </c>
      <c r="DI452">
        <f t="shared" si="208"/>
        <v>0</v>
      </c>
      <c r="DJ452">
        <f t="shared" si="209"/>
        <v>251.33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ROW(Source!A340)</f>
        <v>340</v>
      </c>
      <c r="B453">
        <v>55944368</v>
      </c>
      <c r="C453">
        <v>57037146</v>
      </c>
      <c r="D453">
        <v>55461632</v>
      </c>
      <c r="E453">
        <v>1</v>
      </c>
      <c r="F453">
        <v>1</v>
      </c>
      <c r="G453">
        <v>1081</v>
      </c>
      <c r="H453">
        <v>3</v>
      </c>
      <c r="I453" t="s">
        <v>971</v>
      </c>
      <c r="J453" t="s">
        <v>972</v>
      </c>
      <c r="K453" t="s">
        <v>973</v>
      </c>
      <c r="L453">
        <v>1348</v>
      </c>
      <c r="N453">
        <v>1009</v>
      </c>
      <c r="O453" t="s">
        <v>211</v>
      </c>
      <c r="P453" t="s">
        <v>211</v>
      </c>
      <c r="Q453">
        <v>1000</v>
      </c>
      <c r="W453">
        <v>0</v>
      </c>
      <c r="X453">
        <v>567151722</v>
      </c>
      <c r="Y453">
        <f t="shared" si="202"/>
        <v>7.0000000000000001E-3</v>
      </c>
      <c r="AA453">
        <v>12089.95</v>
      </c>
      <c r="AB453">
        <v>0</v>
      </c>
      <c r="AC453">
        <v>0</v>
      </c>
      <c r="AD453">
        <v>0</v>
      </c>
      <c r="AE453">
        <v>12089.95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7.0000000000000001E-3</v>
      </c>
      <c r="AU453" t="s">
        <v>82</v>
      </c>
      <c r="AV453">
        <v>0</v>
      </c>
      <c r="AW453">
        <v>2</v>
      </c>
      <c r="AX453">
        <v>57037168</v>
      </c>
      <c r="AY453">
        <v>1</v>
      </c>
      <c r="AZ453">
        <v>0</v>
      </c>
      <c r="BA453">
        <v>597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ROUND(Y453*Source!I340,9)</f>
        <v>0.64400000000000002</v>
      </c>
      <c r="CY453">
        <f t="shared" si="203"/>
        <v>12089.95</v>
      </c>
      <c r="CZ453">
        <f t="shared" si="204"/>
        <v>12089.95</v>
      </c>
      <c r="DA453">
        <f t="shared" si="205"/>
        <v>1</v>
      </c>
      <c r="DB453">
        <f t="shared" si="206"/>
        <v>84.63</v>
      </c>
      <c r="DC453">
        <f t="shared" si="207"/>
        <v>0</v>
      </c>
      <c r="DD453" t="s">
        <v>3</v>
      </c>
      <c r="DE453" t="s">
        <v>3</v>
      </c>
      <c r="DF453">
        <f t="shared" si="201"/>
        <v>7785.93</v>
      </c>
      <c r="DG453">
        <f t="shared" si="200"/>
        <v>0</v>
      </c>
      <c r="DH453">
        <f t="shared" si="199"/>
        <v>0</v>
      </c>
      <c r="DI453">
        <f t="shared" si="208"/>
        <v>0</v>
      </c>
      <c r="DJ453">
        <f t="shared" si="209"/>
        <v>7785.93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ROW(Source!A340)</f>
        <v>340</v>
      </c>
      <c r="B454">
        <v>55944368</v>
      </c>
      <c r="C454">
        <v>57037146</v>
      </c>
      <c r="D454">
        <v>55459831</v>
      </c>
      <c r="E454">
        <v>1</v>
      </c>
      <c r="F454">
        <v>1</v>
      </c>
      <c r="G454">
        <v>1081</v>
      </c>
      <c r="H454">
        <v>3</v>
      </c>
      <c r="I454" t="s">
        <v>974</v>
      </c>
      <c r="J454" t="s">
        <v>975</v>
      </c>
      <c r="K454" t="s">
        <v>976</v>
      </c>
      <c r="L454">
        <v>1348</v>
      </c>
      <c r="N454">
        <v>1009</v>
      </c>
      <c r="O454" t="s">
        <v>211</v>
      </c>
      <c r="P454" t="s">
        <v>211</v>
      </c>
      <c r="Q454">
        <v>1000</v>
      </c>
      <c r="W454">
        <v>0</v>
      </c>
      <c r="X454">
        <v>-425904385</v>
      </c>
      <c r="Y454">
        <f t="shared" si="202"/>
        <v>1.0000000000000001E-5</v>
      </c>
      <c r="AA454">
        <v>8582.42</v>
      </c>
      <c r="AB454">
        <v>0</v>
      </c>
      <c r="AC454">
        <v>0</v>
      </c>
      <c r="AD454">
        <v>0</v>
      </c>
      <c r="AE454">
        <v>8582.42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1.0000000000000001E-5</v>
      </c>
      <c r="AU454" t="s">
        <v>82</v>
      </c>
      <c r="AV454">
        <v>0</v>
      </c>
      <c r="AW454">
        <v>2</v>
      </c>
      <c r="AX454">
        <v>57037169</v>
      </c>
      <c r="AY454">
        <v>1</v>
      </c>
      <c r="AZ454">
        <v>0</v>
      </c>
      <c r="BA454">
        <v>598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ROUND(Y454*Source!I340,9)</f>
        <v>9.2000000000000003E-4</v>
      </c>
      <c r="CY454">
        <f t="shared" si="203"/>
        <v>8582.42</v>
      </c>
      <c r="CZ454">
        <f t="shared" si="204"/>
        <v>8582.42</v>
      </c>
      <c r="DA454">
        <f t="shared" si="205"/>
        <v>1</v>
      </c>
      <c r="DB454">
        <f t="shared" si="206"/>
        <v>0.09</v>
      </c>
      <c r="DC454">
        <f t="shared" si="207"/>
        <v>0</v>
      </c>
      <c r="DD454" t="s">
        <v>3</v>
      </c>
      <c r="DE454" t="s">
        <v>3</v>
      </c>
      <c r="DF454">
        <f t="shared" si="201"/>
        <v>7.9</v>
      </c>
      <c r="DG454">
        <f t="shared" si="200"/>
        <v>0</v>
      </c>
      <c r="DH454">
        <f t="shared" si="199"/>
        <v>0</v>
      </c>
      <c r="DI454">
        <f t="shared" si="208"/>
        <v>0</v>
      </c>
      <c r="DJ454">
        <f t="shared" si="209"/>
        <v>7.9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5">
      <c r="A455">
        <f>ROW(Source!A340)</f>
        <v>340</v>
      </c>
      <c r="B455">
        <v>55944368</v>
      </c>
      <c r="C455">
        <v>57037146</v>
      </c>
      <c r="D455">
        <v>55459835</v>
      </c>
      <c r="E455">
        <v>1</v>
      </c>
      <c r="F455">
        <v>1</v>
      </c>
      <c r="G455">
        <v>1081</v>
      </c>
      <c r="H455">
        <v>3</v>
      </c>
      <c r="I455" t="s">
        <v>920</v>
      </c>
      <c r="J455" t="s">
        <v>921</v>
      </c>
      <c r="K455" t="s">
        <v>922</v>
      </c>
      <c r="L455">
        <v>1348</v>
      </c>
      <c r="N455">
        <v>1009</v>
      </c>
      <c r="O455" t="s">
        <v>211</v>
      </c>
      <c r="P455" t="s">
        <v>211</v>
      </c>
      <c r="Q455">
        <v>1000</v>
      </c>
      <c r="W455">
        <v>0</v>
      </c>
      <c r="X455">
        <v>-1860917919</v>
      </c>
      <c r="Y455">
        <f t="shared" si="202"/>
        <v>1.9999999999999999E-6</v>
      </c>
      <c r="AA455">
        <v>12521.99</v>
      </c>
      <c r="AB455">
        <v>0</v>
      </c>
      <c r="AC455">
        <v>0</v>
      </c>
      <c r="AD455">
        <v>0</v>
      </c>
      <c r="AE455">
        <v>12521.99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1.9999999999999999E-6</v>
      </c>
      <c r="AU455" t="s">
        <v>82</v>
      </c>
      <c r="AV455">
        <v>0</v>
      </c>
      <c r="AW455">
        <v>2</v>
      </c>
      <c r="AX455">
        <v>57037170</v>
      </c>
      <c r="AY455">
        <v>1</v>
      </c>
      <c r="AZ455">
        <v>0</v>
      </c>
      <c r="BA455">
        <v>599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ROUND(Y455*Source!I340,9)</f>
        <v>1.84E-4</v>
      </c>
      <c r="CY455">
        <f t="shared" si="203"/>
        <v>12521.99</v>
      </c>
      <c r="CZ455">
        <f t="shared" si="204"/>
        <v>12521.99</v>
      </c>
      <c r="DA455">
        <f t="shared" si="205"/>
        <v>1</v>
      </c>
      <c r="DB455">
        <f t="shared" si="206"/>
        <v>0.03</v>
      </c>
      <c r="DC455">
        <f t="shared" si="207"/>
        <v>0</v>
      </c>
      <c r="DD455" t="s">
        <v>3</v>
      </c>
      <c r="DE455" t="s">
        <v>3</v>
      </c>
      <c r="DF455">
        <f t="shared" si="201"/>
        <v>2.2999999999999998</v>
      </c>
      <c r="DG455">
        <f t="shared" si="200"/>
        <v>0</v>
      </c>
      <c r="DH455">
        <f t="shared" si="199"/>
        <v>0</v>
      </c>
      <c r="DI455">
        <f t="shared" si="208"/>
        <v>0</v>
      </c>
      <c r="DJ455">
        <f t="shared" si="209"/>
        <v>2.2999999999999998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ROW(Source!A341)</f>
        <v>341</v>
      </c>
      <c r="B456">
        <v>55944370</v>
      </c>
      <c r="C456">
        <v>57037146</v>
      </c>
      <c r="D456">
        <v>55424304</v>
      </c>
      <c r="E456">
        <v>1081</v>
      </c>
      <c r="F456">
        <v>1</v>
      </c>
      <c r="G456">
        <v>1081</v>
      </c>
      <c r="H456">
        <v>1</v>
      </c>
      <c r="I456" t="s">
        <v>759</v>
      </c>
      <c r="J456" t="s">
        <v>3</v>
      </c>
      <c r="K456" t="s">
        <v>760</v>
      </c>
      <c r="L456">
        <v>1191</v>
      </c>
      <c r="N456">
        <v>1013</v>
      </c>
      <c r="O456" t="s">
        <v>761</v>
      </c>
      <c r="P456" t="s">
        <v>761</v>
      </c>
      <c r="Q456">
        <v>1</v>
      </c>
      <c r="W456">
        <v>0</v>
      </c>
      <c r="X456">
        <v>476480486</v>
      </c>
      <c r="Y456">
        <f>(AT456*1.2)</f>
        <v>6.1800000000000006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5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5.15</v>
      </c>
      <c r="AU456" t="s">
        <v>83</v>
      </c>
      <c r="AV456">
        <v>1</v>
      </c>
      <c r="AW456">
        <v>2</v>
      </c>
      <c r="AX456">
        <v>57037160</v>
      </c>
      <c r="AY456">
        <v>1</v>
      </c>
      <c r="AZ456">
        <v>0</v>
      </c>
      <c r="BA456">
        <v>601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U456">
        <f>ROUND(AT456*Source!I341*AH456*AL456,2)</f>
        <v>0</v>
      </c>
      <c r="CV456">
        <f>ROUND(Y456*Source!I341,9)</f>
        <v>568.55999999999995</v>
      </c>
      <c r="CW456">
        <v>0</v>
      </c>
      <c r="CX456">
        <f>ROUND(Y456*Source!I341,9)</f>
        <v>568.55999999999995</v>
      </c>
      <c r="CY456">
        <f>AD456</f>
        <v>0</v>
      </c>
      <c r="CZ456">
        <f>AH456</f>
        <v>0</v>
      </c>
      <c r="DA456">
        <f>AL456</f>
        <v>1</v>
      </c>
      <c r="DB456">
        <f>ROUND((ROUND(AT456*CZ456,2)*1.2),6)</f>
        <v>0</v>
      </c>
      <c r="DC456">
        <f>ROUND((ROUND(AT456*AG456,2)*1.2),6)</f>
        <v>0</v>
      </c>
      <c r="DD456" t="s">
        <v>3</v>
      </c>
      <c r="DE456" t="s">
        <v>3</v>
      </c>
      <c r="DF456">
        <f t="shared" si="201"/>
        <v>0</v>
      </c>
      <c r="DG456">
        <f t="shared" si="200"/>
        <v>0</v>
      </c>
      <c r="DH456">
        <f t="shared" si="199"/>
        <v>0</v>
      </c>
      <c r="DI456">
        <f t="shared" si="208"/>
        <v>0</v>
      </c>
      <c r="DJ456">
        <f>DI456</f>
        <v>0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ROW(Source!A341)</f>
        <v>341</v>
      </c>
      <c r="B457">
        <v>55944370</v>
      </c>
      <c r="C457">
        <v>57037146</v>
      </c>
      <c r="D457">
        <v>55489910</v>
      </c>
      <c r="E457">
        <v>1</v>
      </c>
      <c r="F457">
        <v>1</v>
      </c>
      <c r="G457">
        <v>1081</v>
      </c>
      <c r="H457">
        <v>2</v>
      </c>
      <c r="I457" t="s">
        <v>762</v>
      </c>
      <c r="J457" t="s">
        <v>763</v>
      </c>
      <c r="K457" t="s">
        <v>764</v>
      </c>
      <c r="L457">
        <v>1368</v>
      </c>
      <c r="N457">
        <v>1011</v>
      </c>
      <c r="O457" t="s">
        <v>765</v>
      </c>
      <c r="P457" t="s">
        <v>765</v>
      </c>
      <c r="Q457">
        <v>1</v>
      </c>
      <c r="W457">
        <v>0</v>
      </c>
      <c r="X457">
        <v>1498588441</v>
      </c>
      <c r="Y457">
        <f>(AT457*1.2)</f>
        <v>0.24</v>
      </c>
      <c r="AA457">
        <v>0</v>
      </c>
      <c r="AB457">
        <v>100.2</v>
      </c>
      <c r="AC457">
        <v>0</v>
      </c>
      <c r="AD457">
        <v>0</v>
      </c>
      <c r="AE457">
        <v>0</v>
      </c>
      <c r="AF457">
        <v>7.11</v>
      </c>
      <c r="AG457">
        <v>0</v>
      </c>
      <c r="AH457">
        <v>0</v>
      </c>
      <c r="AI457">
        <v>1</v>
      </c>
      <c r="AJ457">
        <v>13.46</v>
      </c>
      <c r="AK457">
        <v>1</v>
      </c>
      <c r="AL457">
        <v>1</v>
      </c>
      <c r="AM457">
        <v>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0.2</v>
      </c>
      <c r="AU457" t="s">
        <v>83</v>
      </c>
      <c r="AV457">
        <v>0</v>
      </c>
      <c r="AW457">
        <v>2</v>
      </c>
      <c r="AX457">
        <v>57037161</v>
      </c>
      <c r="AY457">
        <v>1</v>
      </c>
      <c r="AZ457">
        <v>0</v>
      </c>
      <c r="BA457">
        <v>602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f>ROUND(Y457*Source!I341*DO457,9)</f>
        <v>0</v>
      </c>
      <c r="CX457">
        <f>ROUND(Y457*Source!I341,9)</f>
        <v>22.08</v>
      </c>
      <c r="CY457">
        <f>AB457</f>
        <v>100.2</v>
      </c>
      <c r="CZ457">
        <f>AF457</f>
        <v>7.11</v>
      </c>
      <c r="DA457">
        <f>AJ457</f>
        <v>13.46</v>
      </c>
      <c r="DB457">
        <f>ROUND((ROUND(AT457*CZ457,2)*1.2),6)</f>
        <v>1.704</v>
      </c>
      <c r="DC457">
        <f>ROUND((ROUND(AT457*AG457,2)*1.2),6)</f>
        <v>0</v>
      </c>
      <c r="DD457" t="s">
        <v>3</v>
      </c>
      <c r="DE457" t="s">
        <v>3</v>
      </c>
      <c r="DF457">
        <f t="shared" si="201"/>
        <v>0</v>
      </c>
      <c r="DG457">
        <f>ROUND(ROUND(AF457*AJ457,2)*CX457,2)</f>
        <v>2113.06</v>
      </c>
      <c r="DH457">
        <f t="shared" si="199"/>
        <v>0</v>
      </c>
      <c r="DI457">
        <f t="shared" si="208"/>
        <v>0</v>
      </c>
      <c r="DJ457">
        <f>DG457</f>
        <v>2113.06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ROW(Source!A341)</f>
        <v>341</v>
      </c>
      <c r="B458">
        <v>55944370</v>
      </c>
      <c r="C458">
        <v>57037146</v>
      </c>
      <c r="D458">
        <v>55490209</v>
      </c>
      <c r="E458">
        <v>1</v>
      </c>
      <c r="F458">
        <v>1</v>
      </c>
      <c r="G458">
        <v>1081</v>
      </c>
      <c r="H458">
        <v>2</v>
      </c>
      <c r="I458" t="s">
        <v>766</v>
      </c>
      <c r="J458" t="s">
        <v>767</v>
      </c>
      <c r="K458" t="s">
        <v>768</v>
      </c>
      <c r="L458">
        <v>1368</v>
      </c>
      <c r="N458">
        <v>1011</v>
      </c>
      <c r="O458" t="s">
        <v>765</v>
      </c>
      <c r="P458" t="s">
        <v>765</v>
      </c>
      <c r="Q458">
        <v>1</v>
      </c>
      <c r="W458">
        <v>0</v>
      </c>
      <c r="X458">
        <v>874612079</v>
      </c>
      <c r="Y458">
        <f>(AT458*1.2)</f>
        <v>3.5999999999999997E-2</v>
      </c>
      <c r="AA458">
        <v>0</v>
      </c>
      <c r="AB458">
        <v>1485.19</v>
      </c>
      <c r="AC458">
        <v>744.56</v>
      </c>
      <c r="AD458">
        <v>0</v>
      </c>
      <c r="AE458">
        <v>0</v>
      </c>
      <c r="AF458">
        <v>83.1</v>
      </c>
      <c r="AG458">
        <v>12.62</v>
      </c>
      <c r="AH458">
        <v>0</v>
      </c>
      <c r="AI458">
        <v>1</v>
      </c>
      <c r="AJ458">
        <v>17.07</v>
      </c>
      <c r="AK458">
        <v>56.35</v>
      </c>
      <c r="AL458">
        <v>1</v>
      </c>
      <c r="AM458">
        <v>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0.03</v>
      </c>
      <c r="AU458" t="s">
        <v>83</v>
      </c>
      <c r="AV458">
        <v>0</v>
      </c>
      <c r="AW458">
        <v>2</v>
      </c>
      <c r="AX458">
        <v>57037162</v>
      </c>
      <c r="AY458">
        <v>1</v>
      </c>
      <c r="AZ458">
        <v>0</v>
      </c>
      <c r="BA458">
        <v>603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ROUND(Y458*Source!I341*DO458,9)</f>
        <v>41.797440000000002</v>
      </c>
      <c r="CX458">
        <f>ROUND(Y458*Source!I341,9)</f>
        <v>3.3119999999999998</v>
      </c>
      <c r="CY458">
        <f>AB458</f>
        <v>1485.19</v>
      </c>
      <c r="CZ458">
        <f>AF458</f>
        <v>83.1</v>
      </c>
      <c r="DA458">
        <f>AJ458</f>
        <v>17.07</v>
      </c>
      <c r="DB458">
        <f>ROUND((ROUND(AT458*CZ458,2)*1.2),6)</f>
        <v>2.988</v>
      </c>
      <c r="DC458">
        <f>ROUND((ROUND(AT458*AG458,2)*1.2),6)</f>
        <v>0.45600000000000002</v>
      </c>
      <c r="DD458" t="s">
        <v>3</v>
      </c>
      <c r="DE458" t="s">
        <v>3</v>
      </c>
      <c r="DF458">
        <f t="shared" si="201"/>
        <v>0</v>
      </c>
      <c r="DG458">
        <f>ROUND(ROUND(AF458*AJ458,2)*CX458,2)</f>
        <v>4698.1400000000003</v>
      </c>
      <c r="DH458">
        <f>ROUND(ROUND(AG458*AK458,2)*CX458,2)</f>
        <v>2355.3000000000002</v>
      </c>
      <c r="DI458">
        <f t="shared" si="208"/>
        <v>0</v>
      </c>
      <c r="DJ458">
        <f>DG458</f>
        <v>4698.1400000000003</v>
      </c>
      <c r="DK458">
        <v>0</v>
      </c>
      <c r="DL458" t="s">
        <v>769</v>
      </c>
      <c r="DM458">
        <v>0</v>
      </c>
      <c r="DN458" t="s">
        <v>761</v>
      </c>
      <c r="DO458">
        <v>12.62</v>
      </c>
    </row>
    <row r="459" spans="1:119" x14ac:dyDescent="0.25">
      <c r="A459">
        <f>ROW(Source!A341)</f>
        <v>341</v>
      </c>
      <c r="B459">
        <v>55944370</v>
      </c>
      <c r="C459">
        <v>57037146</v>
      </c>
      <c r="D459">
        <v>55490285</v>
      </c>
      <c r="E459">
        <v>1</v>
      </c>
      <c r="F459">
        <v>1</v>
      </c>
      <c r="G459">
        <v>1081</v>
      </c>
      <c r="H459">
        <v>2</v>
      </c>
      <c r="I459" t="s">
        <v>956</v>
      </c>
      <c r="J459" t="s">
        <v>957</v>
      </c>
      <c r="K459" t="s">
        <v>958</v>
      </c>
      <c r="L459">
        <v>1368</v>
      </c>
      <c r="N459">
        <v>1011</v>
      </c>
      <c r="O459" t="s">
        <v>765</v>
      </c>
      <c r="P459" t="s">
        <v>765</v>
      </c>
      <c r="Q459">
        <v>1</v>
      </c>
      <c r="W459">
        <v>0</v>
      </c>
      <c r="X459">
        <v>722575015</v>
      </c>
      <c r="Y459">
        <f>(AT459*1.2)</f>
        <v>0.55200000000000005</v>
      </c>
      <c r="AA459">
        <v>0</v>
      </c>
      <c r="AB459">
        <v>7.83</v>
      </c>
      <c r="AC459">
        <v>0</v>
      </c>
      <c r="AD459">
        <v>0</v>
      </c>
      <c r="AE459">
        <v>0</v>
      </c>
      <c r="AF459">
        <v>0.78</v>
      </c>
      <c r="AG459">
        <v>0</v>
      </c>
      <c r="AH459">
        <v>0</v>
      </c>
      <c r="AI459">
        <v>1</v>
      </c>
      <c r="AJ459">
        <v>9.59</v>
      </c>
      <c r="AK459">
        <v>1</v>
      </c>
      <c r="AL459">
        <v>1</v>
      </c>
      <c r="AM459">
        <v>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0.46</v>
      </c>
      <c r="AU459" t="s">
        <v>83</v>
      </c>
      <c r="AV459">
        <v>0</v>
      </c>
      <c r="AW459">
        <v>2</v>
      </c>
      <c r="AX459">
        <v>57037163</v>
      </c>
      <c r="AY459">
        <v>1</v>
      </c>
      <c r="AZ459">
        <v>0</v>
      </c>
      <c r="BA459">
        <v>604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f>ROUND(Y459*Source!I341*DO459,9)</f>
        <v>0</v>
      </c>
      <c r="CX459">
        <f>ROUND(Y459*Source!I341,9)</f>
        <v>50.783999999999999</v>
      </c>
      <c r="CY459">
        <f>AB459</f>
        <v>7.83</v>
      </c>
      <c r="CZ459">
        <f>AF459</f>
        <v>0.78</v>
      </c>
      <c r="DA459">
        <f>AJ459</f>
        <v>9.59</v>
      </c>
      <c r="DB459">
        <f>ROUND((ROUND(AT459*CZ459,2)*1.2),6)</f>
        <v>0.432</v>
      </c>
      <c r="DC459">
        <f>ROUND((ROUND(AT459*AG459,2)*1.2),6)</f>
        <v>0</v>
      </c>
      <c r="DD459" t="s">
        <v>3</v>
      </c>
      <c r="DE459" t="s">
        <v>3</v>
      </c>
      <c r="DF459">
        <f t="shared" si="201"/>
        <v>0</v>
      </c>
      <c r="DG459">
        <f>ROUND(ROUND(AF459*AJ459,2)*CX459,2)</f>
        <v>379.86</v>
      </c>
      <c r="DH459">
        <f t="shared" ref="DH459:DH476" si="210">ROUND(ROUND(AG459,2)*CX459,2)</f>
        <v>0</v>
      </c>
      <c r="DI459">
        <f t="shared" si="208"/>
        <v>0</v>
      </c>
      <c r="DJ459">
        <f>DG459</f>
        <v>379.86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ROW(Source!A341)</f>
        <v>341</v>
      </c>
      <c r="B460">
        <v>55944370</v>
      </c>
      <c r="C460">
        <v>57037146</v>
      </c>
      <c r="D460">
        <v>55460300</v>
      </c>
      <c r="E460">
        <v>1</v>
      </c>
      <c r="F460">
        <v>1</v>
      </c>
      <c r="G460">
        <v>1081</v>
      </c>
      <c r="H460">
        <v>3</v>
      </c>
      <c r="I460" t="s">
        <v>959</v>
      </c>
      <c r="J460" t="s">
        <v>960</v>
      </c>
      <c r="K460" t="s">
        <v>961</v>
      </c>
      <c r="L460">
        <v>1348</v>
      </c>
      <c r="N460">
        <v>1009</v>
      </c>
      <c r="O460" t="s">
        <v>211</v>
      </c>
      <c r="P460" t="s">
        <v>211</v>
      </c>
      <c r="Q460">
        <v>1000</v>
      </c>
      <c r="W460">
        <v>0</v>
      </c>
      <c r="X460">
        <v>63955816</v>
      </c>
      <c r="Y460">
        <f t="shared" ref="Y460:Y466" si="211">(AT460*1)</f>
        <v>1.21E-4</v>
      </c>
      <c r="AA460">
        <v>96793</v>
      </c>
      <c r="AB460">
        <v>0</v>
      </c>
      <c r="AC460">
        <v>0</v>
      </c>
      <c r="AD460">
        <v>0</v>
      </c>
      <c r="AE460">
        <v>7185.82</v>
      </c>
      <c r="AF460">
        <v>0</v>
      </c>
      <c r="AG460">
        <v>0</v>
      </c>
      <c r="AH460">
        <v>0</v>
      </c>
      <c r="AI460">
        <v>13.47</v>
      </c>
      <c r="AJ460">
        <v>1</v>
      </c>
      <c r="AK460">
        <v>1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1.21E-4</v>
      </c>
      <c r="AU460" t="s">
        <v>82</v>
      </c>
      <c r="AV460">
        <v>0</v>
      </c>
      <c r="AW460">
        <v>2</v>
      </c>
      <c r="AX460">
        <v>57037164</v>
      </c>
      <c r="AY460">
        <v>1</v>
      </c>
      <c r="AZ460">
        <v>0</v>
      </c>
      <c r="BA460">
        <v>605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ROUND(Y460*Source!I341,9)</f>
        <v>1.1132E-2</v>
      </c>
      <c r="CY460">
        <f t="shared" ref="CY460:CY466" si="212">AA460</f>
        <v>96793</v>
      </c>
      <c r="CZ460">
        <f t="shared" ref="CZ460:CZ466" si="213">AE460</f>
        <v>7185.82</v>
      </c>
      <c r="DA460">
        <f t="shared" ref="DA460:DA466" si="214">AI460</f>
        <v>13.47</v>
      </c>
      <c r="DB460">
        <f t="shared" ref="DB460:DB466" si="215">ROUND((ROUND(AT460*CZ460,2)*1),6)</f>
        <v>0.87</v>
      </c>
      <c r="DC460">
        <f t="shared" ref="DC460:DC466" si="216">ROUND((ROUND(AT460*AG460,2)*1),6)</f>
        <v>0</v>
      </c>
      <c r="DD460" t="s">
        <v>3</v>
      </c>
      <c r="DE460" t="s">
        <v>3</v>
      </c>
      <c r="DF460">
        <f t="shared" ref="DF460:DF466" si="217">ROUND(ROUND(AE460*AI460,2)*CX460,2)</f>
        <v>1077.5</v>
      </c>
      <c r="DG460">
        <f t="shared" ref="DG460:DG476" si="218">ROUND(ROUND(AF460,2)*CX460,2)</f>
        <v>0</v>
      </c>
      <c r="DH460">
        <f t="shared" si="210"/>
        <v>0</v>
      </c>
      <c r="DI460">
        <f t="shared" si="208"/>
        <v>0</v>
      </c>
      <c r="DJ460">
        <f t="shared" ref="DJ460:DJ466" si="219">DF460</f>
        <v>1077.5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5">
      <c r="A461">
        <f>ROW(Source!A341)</f>
        <v>341</v>
      </c>
      <c r="B461">
        <v>55944370</v>
      </c>
      <c r="C461">
        <v>57037146</v>
      </c>
      <c r="D461">
        <v>55460309</v>
      </c>
      <c r="E461">
        <v>1</v>
      </c>
      <c r="F461">
        <v>1</v>
      </c>
      <c r="G461">
        <v>1081</v>
      </c>
      <c r="H461">
        <v>3</v>
      </c>
      <c r="I461" t="s">
        <v>962</v>
      </c>
      <c r="J461" t="s">
        <v>963</v>
      </c>
      <c r="K461" t="s">
        <v>964</v>
      </c>
      <c r="L461">
        <v>1346</v>
      </c>
      <c r="N461">
        <v>1009</v>
      </c>
      <c r="O461" t="s">
        <v>794</v>
      </c>
      <c r="P461" t="s">
        <v>794</v>
      </c>
      <c r="Q461">
        <v>1</v>
      </c>
      <c r="W461">
        <v>0</v>
      </c>
      <c r="X461">
        <v>-734926838</v>
      </c>
      <c r="Y461">
        <f t="shared" si="211"/>
        <v>2.3E-2</v>
      </c>
      <c r="AA461">
        <v>78.430000000000007</v>
      </c>
      <c r="AB461">
        <v>0</v>
      </c>
      <c r="AC461">
        <v>0</v>
      </c>
      <c r="AD461">
        <v>0</v>
      </c>
      <c r="AE461">
        <v>29.82</v>
      </c>
      <c r="AF461">
        <v>0</v>
      </c>
      <c r="AG461">
        <v>0</v>
      </c>
      <c r="AH461">
        <v>0</v>
      </c>
      <c r="AI461">
        <v>2.63</v>
      </c>
      <c r="AJ461">
        <v>1</v>
      </c>
      <c r="AK461">
        <v>1</v>
      </c>
      <c r="AL461">
        <v>1</v>
      </c>
      <c r="AM461">
        <v>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2.3E-2</v>
      </c>
      <c r="AU461" t="s">
        <v>82</v>
      </c>
      <c r="AV461">
        <v>0</v>
      </c>
      <c r="AW461">
        <v>2</v>
      </c>
      <c r="AX461">
        <v>57037165</v>
      </c>
      <c r="AY461">
        <v>1</v>
      </c>
      <c r="AZ461">
        <v>0</v>
      </c>
      <c r="BA461">
        <v>606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ROUND(Y461*Source!I341,9)</f>
        <v>2.1160000000000001</v>
      </c>
      <c r="CY461">
        <f t="shared" si="212"/>
        <v>78.430000000000007</v>
      </c>
      <c r="CZ461">
        <f t="shared" si="213"/>
        <v>29.82</v>
      </c>
      <c r="DA461">
        <f t="shared" si="214"/>
        <v>2.63</v>
      </c>
      <c r="DB461">
        <f t="shared" si="215"/>
        <v>0.69</v>
      </c>
      <c r="DC461">
        <f t="shared" si="216"/>
        <v>0</v>
      </c>
      <c r="DD461" t="s">
        <v>3</v>
      </c>
      <c r="DE461" t="s">
        <v>3</v>
      </c>
      <c r="DF461">
        <f t="shared" si="217"/>
        <v>165.96</v>
      </c>
      <c r="DG461">
        <f t="shared" si="218"/>
        <v>0</v>
      </c>
      <c r="DH461">
        <f t="shared" si="210"/>
        <v>0</v>
      </c>
      <c r="DI461">
        <f t="shared" si="208"/>
        <v>0</v>
      </c>
      <c r="DJ461">
        <f t="shared" si="219"/>
        <v>165.96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ROW(Source!A341)</f>
        <v>341</v>
      </c>
      <c r="B462">
        <v>55944370</v>
      </c>
      <c r="C462">
        <v>57037146</v>
      </c>
      <c r="D462">
        <v>55459280</v>
      </c>
      <c r="E462">
        <v>1</v>
      </c>
      <c r="F462">
        <v>1</v>
      </c>
      <c r="G462">
        <v>1081</v>
      </c>
      <c r="H462">
        <v>3</v>
      </c>
      <c r="I462" t="s">
        <v>965</v>
      </c>
      <c r="J462" t="s">
        <v>966</v>
      </c>
      <c r="K462" t="s">
        <v>967</v>
      </c>
      <c r="L462">
        <v>1348</v>
      </c>
      <c r="N462">
        <v>1009</v>
      </c>
      <c r="O462" t="s">
        <v>211</v>
      </c>
      <c r="P462" t="s">
        <v>211</v>
      </c>
      <c r="Q462">
        <v>1000</v>
      </c>
      <c r="W462">
        <v>0</v>
      </c>
      <c r="X462">
        <v>650902129</v>
      </c>
      <c r="Y462">
        <f t="shared" si="211"/>
        <v>1.8E-5</v>
      </c>
      <c r="AA462">
        <v>66964.52</v>
      </c>
      <c r="AB462">
        <v>0</v>
      </c>
      <c r="AC462">
        <v>0</v>
      </c>
      <c r="AD462">
        <v>0</v>
      </c>
      <c r="AE462">
        <v>18653.07</v>
      </c>
      <c r="AF462">
        <v>0</v>
      </c>
      <c r="AG462">
        <v>0</v>
      </c>
      <c r="AH462">
        <v>0</v>
      </c>
      <c r="AI462">
        <v>3.59</v>
      </c>
      <c r="AJ462">
        <v>1</v>
      </c>
      <c r="AK462">
        <v>1</v>
      </c>
      <c r="AL462">
        <v>1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1.8E-5</v>
      </c>
      <c r="AU462" t="s">
        <v>82</v>
      </c>
      <c r="AV462">
        <v>0</v>
      </c>
      <c r="AW462">
        <v>2</v>
      </c>
      <c r="AX462">
        <v>57037166</v>
      </c>
      <c r="AY462">
        <v>1</v>
      </c>
      <c r="AZ462">
        <v>0</v>
      </c>
      <c r="BA462">
        <v>607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ROUND(Y462*Source!I341,9)</f>
        <v>1.6559999999999999E-3</v>
      </c>
      <c r="CY462">
        <f t="shared" si="212"/>
        <v>66964.52</v>
      </c>
      <c r="CZ462">
        <f t="shared" si="213"/>
        <v>18653.07</v>
      </c>
      <c r="DA462">
        <f t="shared" si="214"/>
        <v>3.59</v>
      </c>
      <c r="DB462">
        <f t="shared" si="215"/>
        <v>0.34</v>
      </c>
      <c r="DC462">
        <f t="shared" si="216"/>
        <v>0</v>
      </c>
      <c r="DD462" t="s">
        <v>3</v>
      </c>
      <c r="DE462" t="s">
        <v>3</v>
      </c>
      <c r="DF462">
        <f t="shared" si="217"/>
        <v>110.89</v>
      </c>
      <c r="DG462">
        <f t="shared" si="218"/>
        <v>0</v>
      </c>
      <c r="DH462">
        <f t="shared" si="210"/>
        <v>0</v>
      </c>
      <c r="DI462">
        <f t="shared" si="208"/>
        <v>0</v>
      </c>
      <c r="DJ462">
        <f t="shared" si="219"/>
        <v>110.89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ROW(Source!A341)</f>
        <v>341</v>
      </c>
      <c r="B463">
        <v>55944370</v>
      </c>
      <c r="C463">
        <v>57037146</v>
      </c>
      <c r="D463">
        <v>55461069</v>
      </c>
      <c r="E463">
        <v>1</v>
      </c>
      <c r="F463">
        <v>1</v>
      </c>
      <c r="G463">
        <v>1081</v>
      </c>
      <c r="H463">
        <v>3</v>
      </c>
      <c r="I463" t="s">
        <v>968</v>
      </c>
      <c r="J463" t="s">
        <v>969</v>
      </c>
      <c r="K463" t="s">
        <v>970</v>
      </c>
      <c r="L463">
        <v>1348</v>
      </c>
      <c r="N463">
        <v>1009</v>
      </c>
      <c r="O463" t="s">
        <v>211</v>
      </c>
      <c r="P463" t="s">
        <v>211</v>
      </c>
      <c r="Q463">
        <v>1000</v>
      </c>
      <c r="W463">
        <v>0</v>
      </c>
      <c r="X463">
        <v>-1438474524</v>
      </c>
      <c r="Y463">
        <f t="shared" si="211"/>
        <v>2.3780000000000001E-4</v>
      </c>
      <c r="AA463">
        <v>118670.21</v>
      </c>
      <c r="AB463">
        <v>0</v>
      </c>
      <c r="AC463">
        <v>0</v>
      </c>
      <c r="AD463">
        <v>0</v>
      </c>
      <c r="AE463">
        <v>11487.92</v>
      </c>
      <c r="AF463">
        <v>0</v>
      </c>
      <c r="AG463">
        <v>0</v>
      </c>
      <c r="AH463">
        <v>0</v>
      </c>
      <c r="AI463">
        <v>10.33</v>
      </c>
      <c r="AJ463">
        <v>1</v>
      </c>
      <c r="AK463">
        <v>1</v>
      </c>
      <c r="AL463">
        <v>1</v>
      </c>
      <c r="AM463">
        <v>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2.3780000000000001E-4</v>
      </c>
      <c r="AU463" t="s">
        <v>82</v>
      </c>
      <c r="AV463">
        <v>0</v>
      </c>
      <c r="AW463">
        <v>2</v>
      </c>
      <c r="AX463">
        <v>57037167</v>
      </c>
      <c r="AY463">
        <v>1</v>
      </c>
      <c r="AZ463">
        <v>0</v>
      </c>
      <c r="BA463">
        <v>608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ROUND(Y463*Source!I341,9)</f>
        <v>2.1877600000000001E-2</v>
      </c>
      <c r="CY463">
        <f t="shared" si="212"/>
        <v>118670.21</v>
      </c>
      <c r="CZ463">
        <f t="shared" si="213"/>
        <v>11487.92</v>
      </c>
      <c r="DA463">
        <f t="shared" si="214"/>
        <v>10.33</v>
      </c>
      <c r="DB463">
        <f t="shared" si="215"/>
        <v>2.73</v>
      </c>
      <c r="DC463">
        <f t="shared" si="216"/>
        <v>0</v>
      </c>
      <c r="DD463" t="s">
        <v>3</v>
      </c>
      <c r="DE463" t="s">
        <v>3</v>
      </c>
      <c r="DF463">
        <f t="shared" si="217"/>
        <v>2596.2199999999998</v>
      </c>
      <c r="DG463">
        <f t="shared" si="218"/>
        <v>0</v>
      </c>
      <c r="DH463">
        <f t="shared" si="210"/>
        <v>0</v>
      </c>
      <c r="DI463">
        <f t="shared" si="208"/>
        <v>0</v>
      </c>
      <c r="DJ463">
        <f t="shared" si="219"/>
        <v>2596.2199999999998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ROW(Source!A341)</f>
        <v>341</v>
      </c>
      <c r="B464">
        <v>55944370</v>
      </c>
      <c r="C464">
        <v>57037146</v>
      </c>
      <c r="D464">
        <v>55461632</v>
      </c>
      <c r="E464">
        <v>1</v>
      </c>
      <c r="F464">
        <v>1</v>
      </c>
      <c r="G464">
        <v>1081</v>
      </c>
      <c r="H464">
        <v>3</v>
      </c>
      <c r="I464" t="s">
        <v>971</v>
      </c>
      <c r="J464" t="s">
        <v>972</v>
      </c>
      <c r="K464" t="s">
        <v>973</v>
      </c>
      <c r="L464">
        <v>1348</v>
      </c>
      <c r="N464">
        <v>1009</v>
      </c>
      <c r="O464" t="s">
        <v>211</v>
      </c>
      <c r="P464" t="s">
        <v>211</v>
      </c>
      <c r="Q464">
        <v>1000</v>
      </c>
      <c r="W464">
        <v>0</v>
      </c>
      <c r="X464">
        <v>567151722</v>
      </c>
      <c r="Y464">
        <f t="shared" si="211"/>
        <v>7.0000000000000001E-3</v>
      </c>
      <c r="AA464">
        <v>51140.49</v>
      </c>
      <c r="AB464">
        <v>0</v>
      </c>
      <c r="AC464">
        <v>0</v>
      </c>
      <c r="AD464">
        <v>0</v>
      </c>
      <c r="AE464">
        <v>12089.95</v>
      </c>
      <c r="AF464">
        <v>0</v>
      </c>
      <c r="AG464">
        <v>0</v>
      </c>
      <c r="AH464">
        <v>0</v>
      </c>
      <c r="AI464">
        <v>4.2300000000000004</v>
      </c>
      <c r="AJ464">
        <v>1</v>
      </c>
      <c r="AK464">
        <v>1</v>
      </c>
      <c r="AL464">
        <v>1</v>
      </c>
      <c r="AM464">
        <v>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7.0000000000000001E-3</v>
      </c>
      <c r="AU464" t="s">
        <v>82</v>
      </c>
      <c r="AV464">
        <v>0</v>
      </c>
      <c r="AW464">
        <v>2</v>
      </c>
      <c r="AX464">
        <v>57037168</v>
      </c>
      <c r="AY464">
        <v>1</v>
      </c>
      <c r="AZ464">
        <v>0</v>
      </c>
      <c r="BA464">
        <v>609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ROUND(Y464*Source!I341,9)</f>
        <v>0.64400000000000002</v>
      </c>
      <c r="CY464">
        <f t="shared" si="212"/>
        <v>51140.49</v>
      </c>
      <c r="CZ464">
        <f t="shared" si="213"/>
        <v>12089.95</v>
      </c>
      <c r="DA464">
        <f t="shared" si="214"/>
        <v>4.2300000000000004</v>
      </c>
      <c r="DB464">
        <f t="shared" si="215"/>
        <v>84.63</v>
      </c>
      <c r="DC464">
        <f t="shared" si="216"/>
        <v>0</v>
      </c>
      <c r="DD464" t="s">
        <v>3</v>
      </c>
      <c r="DE464" t="s">
        <v>3</v>
      </c>
      <c r="DF464">
        <f t="shared" si="217"/>
        <v>32934.480000000003</v>
      </c>
      <c r="DG464">
        <f t="shared" si="218"/>
        <v>0</v>
      </c>
      <c r="DH464">
        <f t="shared" si="210"/>
        <v>0</v>
      </c>
      <c r="DI464">
        <f t="shared" si="208"/>
        <v>0</v>
      </c>
      <c r="DJ464">
        <f t="shared" si="219"/>
        <v>32934.480000000003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ROW(Source!A341)</f>
        <v>341</v>
      </c>
      <c r="B465">
        <v>55944370</v>
      </c>
      <c r="C465">
        <v>57037146</v>
      </c>
      <c r="D465">
        <v>55459831</v>
      </c>
      <c r="E465">
        <v>1</v>
      </c>
      <c r="F465">
        <v>1</v>
      </c>
      <c r="G465">
        <v>1081</v>
      </c>
      <c r="H465">
        <v>3</v>
      </c>
      <c r="I465" t="s">
        <v>974</v>
      </c>
      <c r="J465" t="s">
        <v>975</v>
      </c>
      <c r="K465" t="s">
        <v>976</v>
      </c>
      <c r="L465">
        <v>1348</v>
      </c>
      <c r="N465">
        <v>1009</v>
      </c>
      <c r="O465" t="s">
        <v>211</v>
      </c>
      <c r="P465" t="s">
        <v>211</v>
      </c>
      <c r="Q465">
        <v>1000</v>
      </c>
      <c r="W465">
        <v>0</v>
      </c>
      <c r="X465">
        <v>-425904385</v>
      </c>
      <c r="Y465">
        <f t="shared" si="211"/>
        <v>1.0000000000000001E-5</v>
      </c>
      <c r="AA465">
        <v>134057.4</v>
      </c>
      <c r="AB465">
        <v>0</v>
      </c>
      <c r="AC465">
        <v>0</v>
      </c>
      <c r="AD465">
        <v>0</v>
      </c>
      <c r="AE465">
        <v>8582.42</v>
      </c>
      <c r="AF465">
        <v>0</v>
      </c>
      <c r="AG465">
        <v>0</v>
      </c>
      <c r="AH465">
        <v>0</v>
      </c>
      <c r="AI465">
        <v>15.62</v>
      </c>
      <c r="AJ465">
        <v>1</v>
      </c>
      <c r="AK465">
        <v>1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1.0000000000000001E-5</v>
      </c>
      <c r="AU465" t="s">
        <v>82</v>
      </c>
      <c r="AV465">
        <v>0</v>
      </c>
      <c r="AW465">
        <v>2</v>
      </c>
      <c r="AX465">
        <v>57037169</v>
      </c>
      <c r="AY465">
        <v>1</v>
      </c>
      <c r="AZ465">
        <v>0</v>
      </c>
      <c r="BA465">
        <v>610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ROUND(Y465*Source!I341,9)</f>
        <v>9.2000000000000003E-4</v>
      </c>
      <c r="CY465">
        <f t="shared" si="212"/>
        <v>134057.4</v>
      </c>
      <c r="CZ465">
        <f t="shared" si="213"/>
        <v>8582.42</v>
      </c>
      <c r="DA465">
        <f t="shared" si="214"/>
        <v>15.62</v>
      </c>
      <c r="DB465">
        <f t="shared" si="215"/>
        <v>0.09</v>
      </c>
      <c r="DC465">
        <f t="shared" si="216"/>
        <v>0</v>
      </c>
      <c r="DD465" t="s">
        <v>3</v>
      </c>
      <c r="DE465" t="s">
        <v>3</v>
      </c>
      <c r="DF465">
        <f t="shared" si="217"/>
        <v>123.33</v>
      </c>
      <c r="DG465">
        <f t="shared" si="218"/>
        <v>0</v>
      </c>
      <c r="DH465">
        <f t="shared" si="210"/>
        <v>0</v>
      </c>
      <c r="DI465">
        <f t="shared" si="208"/>
        <v>0</v>
      </c>
      <c r="DJ465">
        <f t="shared" si="219"/>
        <v>123.33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ROW(Source!A341)</f>
        <v>341</v>
      </c>
      <c r="B466">
        <v>55944370</v>
      </c>
      <c r="C466">
        <v>57037146</v>
      </c>
      <c r="D466">
        <v>55459835</v>
      </c>
      <c r="E466">
        <v>1</v>
      </c>
      <c r="F466">
        <v>1</v>
      </c>
      <c r="G466">
        <v>1081</v>
      </c>
      <c r="H466">
        <v>3</v>
      </c>
      <c r="I466" t="s">
        <v>920</v>
      </c>
      <c r="J466" t="s">
        <v>921</v>
      </c>
      <c r="K466" t="s">
        <v>922</v>
      </c>
      <c r="L466">
        <v>1348</v>
      </c>
      <c r="N466">
        <v>1009</v>
      </c>
      <c r="O466" t="s">
        <v>211</v>
      </c>
      <c r="P466" t="s">
        <v>211</v>
      </c>
      <c r="Q466">
        <v>1000</v>
      </c>
      <c r="W466">
        <v>0</v>
      </c>
      <c r="X466">
        <v>-1860917919</v>
      </c>
      <c r="Y466">
        <f t="shared" si="211"/>
        <v>1.9999999999999999E-6</v>
      </c>
      <c r="AA466">
        <v>56975.05</v>
      </c>
      <c r="AB466">
        <v>0</v>
      </c>
      <c r="AC466">
        <v>0</v>
      </c>
      <c r="AD466">
        <v>0</v>
      </c>
      <c r="AE466">
        <v>12521.99</v>
      </c>
      <c r="AF466">
        <v>0</v>
      </c>
      <c r="AG466">
        <v>0</v>
      </c>
      <c r="AH466">
        <v>0</v>
      </c>
      <c r="AI466">
        <v>4.55</v>
      </c>
      <c r="AJ466">
        <v>1</v>
      </c>
      <c r="AK466">
        <v>1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1.9999999999999999E-6</v>
      </c>
      <c r="AU466" t="s">
        <v>82</v>
      </c>
      <c r="AV466">
        <v>0</v>
      </c>
      <c r="AW466">
        <v>2</v>
      </c>
      <c r="AX466">
        <v>57037170</v>
      </c>
      <c r="AY466">
        <v>1</v>
      </c>
      <c r="AZ466">
        <v>0</v>
      </c>
      <c r="BA466">
        <v>611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ROUND(Y466*Source!I341,9)</f>
        <v>1.84E-4</v>
      </c>
      <c r="CY466">
        <f t="shared" si="212"/>
        <v>56975.05</v>
      </c>
      <c r="CZ466">
        <f t="shared" si="213"/>
        <v>12521.99</v>
      </c>
      <c r="DA466">
        <f t="shared" si="214"/>
        <v>4.55</v>
      </c>
      <c r="DB466">
        <f t="shared" si="215"/>
        <v>0.03</v>
      </c>
      <c r="DC466">
        <f t="shared" si="216"/>
        <v>0</v>
      </c>
      <c r="DD466" t="s">
        <v>3</v>
      </c>
      <c r="DE466" t="s">
        <v>3</v>
      </c>
      <c r="DF466">
        <f t="shared" si="217"/>
        <v>10.48</v>
      </c>
      <c r="DG466">
        <f t="shared" si="218"/>
        <v>0</v>
      </c>
      <c r="DH466">
        <f t="shared" si="210"/>
        <v>0</v>
      </c>
      <c r="DI466">
        <f t="shared" si="208"/>
        <v>0</v>
      </c>
      <c r="DJ466">
        <f t="shared" si="219"/>
        <v>10.48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ROW(Source!A342)</f>
        <v>342</v>
      </c>
      <c r="B467">
        <v>55944368</v>
      </c>
      <c r="C467">
        <v>55945336</v>
      </c>
      <c r="D467">
        <v>55424304</v>
      </c>
      <c r="E467">
        <v>1081</v>
      </c>
      <c r="F467">
        <v>1</v>
      </c>
      <c r="G467">
        <v>1081</v>
      </c>
      <c r="H467">
        <v>1</v>
      </c>
      <c r="I467" t="s">
        <v>759</v>
      </c>
      <c r="J467" t="s">
        <v>3</v>
      </c>
      <c r="K467" t="s">
        <v>760</v>
      </c>
      <c r="L467">
        <v>1191</v>
      </c>
      <c r="N467">
        <v>1013</v>
      </c>
      <c r="O467" t="s">
        <v>761</v>
      </c>
      <c r="P467" t="s">
        <v>761</v>
      </c>
      <c r="Q467">
        <v>1</v>
      </c>
      <c r="W467">
        <v>0</v>
      </c>
      <c r="X467">
        <v>476480486</v>
      </c>
      <c r="Y467">
        <f>(AT467*1.2)</f>
        <v>2.472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2.06</v>
      </c>
      <c r="AU467" t="s">
        <v>83</v>
      </c>
      <c r="AV467">
        <v>1</v>
      </c>
      <c r="AW467">
        <v>2</v>
      </c>
      <c r="AX467">
        <v>55945346</v>
      </c>
      <c r="AY467">
        <v>1</v>
      </c>
      <c r="AZ467">
        <v>0</v>
      </c>
      <c r="BA467">
        <v>613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U467">
        <f>ROUND(AT467*Source!I342*AH467*AL467,2)</f>
        <v>0</v>
      </c>
      <c r="CV467">
        <f>ROUND(Y467*Source!I342,9)</f>
        <v>232.36799999999999</v>
      </c>
      <c r="CW467">
        <v>0</v>
      </c>
      <c r="CX467">
        <f>ROUND(Y467*Source!I342,9)</f>
        <v>232.36799999999999</v>
      </c>
      <c r="CY467">
        <f>AD467</f>
        <v>0</v>
      </c>
      <c r="CZ467">
        <f>AH467</f>
        <v>0</v>
      </c>
      <c r="DA467">
        <f>AL467</f>
        <v>1</v>
      </c>
      <c r="DB467">
        <f>ROUND((ROUND(AT467*CZ467,2)*1.2),6)</f>
        <v>0</v>
      </c>
      <c r="DC467">
        <f>ROUND((ROUND(AT467*AG467,2)*1.2),6)</f>
        <v>0</v>
      </c>
      <c r="DD467" t="s">
        <v>3</v>
      </c>
      <c r="DE467" t="s">
        <v>3</v>
      </c>
      <c r="DF467">
        <f t="shared" ref="DF467:DF480" si="220">ROUND(ROUND(AE467,2)*CX467,2)</f>
        <v>0</v>
      </c>
      <c r="DG467">
        <f t="shared" si="218"/>
        <v>0</v>
      </c>
      <c r="DH467">
        <f t="shared" si="210"/>
        <v>0</v>
      </c>
      <c r="DI467">
        <f t="shared" si="208"/>
        <v>0</v>
      </c>
      <c r="DJ467">
        <f>DI467</f>
        <v>0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ROW(Source!A342)</f>
        <v>342</v>
      </c>
      <c r="B468">
        <v>55944368</v>
      </c>
      <c r="C468">
        <v>55945336</v>
      </c>
      <c r="D468">
        <v>55489803</v>
      </c>
      <c r="E468">
        <v>1</v>
      </c>
      <c r="F468">
        <v>1</v>
      </c>
      <c r="G468">
        <v>1081</v>
      </c>
      <c r="H468">
        <v>2</v>
      </c>
      <c r="I468" t="s">
        <v>880</v>
      </c>
      <c r="J468" t="s">
        <v>881</v>
      </c>
      <c r="K468" t="s">
        <v>882</v>
      </c>
      <c r="L468">
        <v>1368</v>
      </c>
      <c r="N468">
        <v>1011</v>
      </c>
      <c r="O468" t="s">
        <v>765</v>
      </c>
      <c r="P468" t="s">
        <v>765</v>
      </c>
      <c r="Q468">
        <v>1</v>
      </c>
      <c r="W468">
        <v>0</v>
      </c>
      <c r="X468">
        <v>1752775000</v>
      </c>
      <c r="Y468">
        <f>(AT468*1.2)</f>
        <v>0.22799999999999998</v>
      </c>
      <c r="AA468">
        <v>0</v>
      </c>
      <c r="AB468">
        <v>43.4</v>
      </c>
      <c r="AC468">
        <v>13.21</v>
      </c>
      <c r="AD468">
        <v>0</v>
      </c>
      <c r="AE468">
        <v>0</v>
      </c>
      <c r="AF468">
        <v>41.45</v>
      </c>
      <c r="AG468">
        <v>12.62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0.19</v>
      </c>
      <c r="AU468" t="s">
        <v>83</v>
      </c>
      <c r="AV468">
        <v>0</v>
      </c>
      <c r="AW468">
        <v>2</v>
      </c>
      <c r="AX468">
        <v>55945347</v>
      </c>
      <c r="AY468">
        <v>1</v>
      </c>
      <c r="AZ468">
        <v>0</v>
      </c>
      <c r="BA468">
        <v>614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f>ROUND(Y468*Source!I342*DO468,9)</f>
        <v>270.47183999999999</v>
      </c>
      <c r="CX468">
        <f>ROUND(Y468*Source!I342,9)</f>
        <v>21.431999999999999</v>
      </c>
      <c r="CY468">
        <f>AB468</f>
        <v>43.4</v>
      </c>
      <c r="CZ468">
        <f>AF468</f>
        <v>41.45</v>
      </c>
      <c r="DA468">
        <f>AJ468</f>
        <v>1</v>
      </c>
      <c r="DB468">
        <f>ROUND((ROUND(AT468*CZ468,2)*1.2),6)</f>
        <v>9.4559999999999995</v>
      </c>
      <c r="DC468">
        <f>ROUND((ROUND(AT468*AG468,2)*1.2),6)</f>
        <v>2.88</v>
      </c>
      <c r="DD468" t="s">
        <v>3</v>
      </c>
      <c r="DE468" t="s">
        <v>3</v>
      </c>
      <c r="DF468">
        <f t="shared" si="220"/>
        <v>0</v>
      </c>
      <c r="DG468">
        <f t="shared" si="218"/>
        <v>888.36</v>
      </c>
      <c r="DH468">
        <f t="shared" si="210"/>
        <v>270.47000000000003</v>
      </c>
      <c r="DI468">
        <f t="shared" si="208"/>
        <v>0</v>
      </c>
      <c r="DJ468">
        <f>DG468</f>
        <v>888.36</v>
      </c>
      <c r="DK468">
        <v>0</v>
      </c>
      <c r="DL468" t="s">
        <v>769</v>
      </c>
      <c r="DM468">
        <v>0</v>
      </c>
      <c r="DN468" t="s">
        <v>761</v>
      </c>
      <c r="DO468">
        <v>12.62</v>
      </c>
    </row>
    <row r="469" spans="1:119" x14ac:dyDescent="0.25">
      <c r="A469">
        <f>ROW(Source!A342)</f>
        <v>342</v>
      </c>
      <c r="B469">
        <v>55944368</v>
      </c>
      <c r="C469">
        <v>55945336</v>
      </c>
      <c r="D469">
        <v>55489910</v>
      </c>
      <c r="E469">
        <v>1</v>
      </c>
      <c r="F469">
        <v>1</v>
      </c>
      <c r="G469">
        <v>1081</v>
      </c>
      <c r="H469">
        <v>2</v>
      </c>
      <c r="I469" t="s">
        <v>762</v>
      </c>
      <c r="J469" t="s">
        <v>763</v>
      </c>
      <c r="K469" t="s">
        <v>764</v>
      </c>
      <c r="L469">
        <v>1368</v>
      </c>
      <c r="N469">
        <v>1011</v>
      </c>
      <c r="O469" t="s">
        <v>765</v>
      </c>
      <c r="P469" t="s">
        <v>765</v>
      </c>
      <c r="Q469">
        <v>1</v>
      </c>
      <c r="W469">
        <v>0</v>
      </c>
      <c r="X469">
        <v>1498588441</v>
      </c>
      <c r="Y469">
        <f>(AT469*1.2)</f>
        <v>0.73199999999999998</v>
      </c>
      <c r="AA469">
        <v>0</v>
      </c>
      <c r="AB469">
        <v>7.44</v>
      </c>
      <c r="AC469">
        <v>0</v>
      </c>
      <c r="AD469">
        <v>0</v>
      </c>
      <c r="AE469">
        <v>0</v>
      </c>
      <c r="AF469">
        <v>7.11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0.61</v>
      </c>
      <c r="AU469" t="s">
        <v>83</v>
      </c>
      <c r="AV469">
        <v>0</v>
      </c>
      <c r="AW469">
        <v>2</v>
      </c>
      <c r="AX469">
        <v>55945348</v>
      </c>
      <c r="AY469">
        <v>1</v>
      </c>
      <c r="AZ469">
        <v>0</v>
      </c>
      <c r="BA469">
        <v>615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ROUND(Y469*Source!I342*DO469,9)</f>
        <v>0</v>
      </c>
      <c r="CX469">
        <f>ROUND(Y469*Source!I342,9)</f>
        <v>68.808000000000007</v>
      </c>
      <c r="CY469">
        <f>AB469</f>
        <v>7.44</v>
      </c>
      <c r="CZ469">
        <f>AF469</f>
        <v>7.11</v>
      </c>
      <c r="DA469">
        <f>AJ469</f>
        <v>1</v>
      </c>
      <c r="DB469">
        <f>ROUND((ROUND(AT469*CZ469,2)*1.2),6)</f>
        <v>5.2080000000000002</v>
      </c>
      <c r="DC469">
        <f>ROUND((ROUND(AT469*AG469,2)*1.2),6)</f>
        <v>0</v>
      </c>
      <c r="DD469" t="s">
        <v>3</v>
      </c>
      <c r="DE469" t="s">
        <v>3</v>
      </c>
      <c r="DF469">
        <f t="shared" si="220"/>
        <v>0</v>
      </c>
      <c r="DG469">
        <f t="shared" si="218"/>
        <v>489.22</v>
      </c>
      <c r="DH469">
        <f t="shared" si="210"/>
        <v>0</v>
      </c>
      <c r="DI469">
        <f t="shared" si="208"/>
        <v>0</v>
      </c>
      <c r="DJ469">
        <f>DG469</f>
        <v>489.22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5">
      <c r="A470">
        <f>ROW(Source!A342)</f>
        <v>342</v>
      </c>
      <c r="B470">
        <v>55944368</v>
      </c>
      <c r="C470">
        <v>55945336</v>
      </c>
      <c r="D470">
        <v>55490209</v>
      </c>
      <c r="E470">
        <v>1</v>
      </c>
      <c r="F470">
        <v>1</v>
      </c>
      <c r="G470">
        <v>1081</v>
      </c>
      <c r="H470">
        <v>2</v>
      </c>
      <c r="I470" t="s">
        <v>766</v>
      </c>
      <c r="J470" t="s">
        <v>767</v>
      </c>
      <c r="K470" t="s">
        <v>768</v>
      </c>
      <c r="L470">
        <v>1368</v>
      </c>
      <c r="N470">
        <v>1011</v>
      </c>
      <c r="O470" t="s">
        <v>765</v>
      </c>
      <c r="P470" t="s">
        <v>765</v>
      </c>
      <c r="Q470">
        <v>1</v>
      </c>
      <c r="W470">
        <v>0</v>
      </c>
      <c r="X470">
        <v>874612079</v>
      </c>
      <c r="Y470">
        <f>(AT470*1.2)</f>
        <v>7.1999999999999995E-2</v>
      </c>
      <c r="AA470">
        <v>0</v>
      </c>
      <c r="AB470">
        <v>87.01</v>
      </c>
      <c r="AC470">
        <v>13.21</v>
      </c>
      <c r="AD470">
        <v>0</v>
      </c>
      <c r="AE470">
        <v>0</v>
      </c>
      <c r="AF470">
        <v>83.1</v>
      </c>
      <c r="AG470">
        <v>12.62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0.06</v>
      </c>
      <c r="AU470" t="s">
        <v>83</v>
      </c>
      <c r="AV470">
        <v>0</v>
      </c>
      <c r="AW470">
        <v>2</v>
      </c>
      <c r="AX470">
        <v>55945349</v>
      </c>
      <c r="AY470">
        <v>1</v>
      </c>
      <c r="AZ470">
        <v>0</v>
      </c>
      <c r="BA470">
        <v>616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ROUND(Y470*Source!I342*DO470,9)</f>
        <v>85.41216</v>
      </c>
      <c r="CX470">
        <f>ROUND(Y470*Source!I342,9)</f>
        <v>6.7679999999999998</v>
      </c>
      <c r="CY470">
        <f>AB470</f>
        <v>87.01</v>
      </c>
      <c r="CZ470">
        <f>AF470</f>
        <v>83.1</v>
      </c>
      <c r="DA470">
        <f>AJ470</f>
        <v>1</v>
      </c>
      <c r="DB470">
        <f>ROUND((ROUND(AT470*CZ470,2)*1.2),6)</f>
        <v>5.9880000000000004</v>
      </c>
      <c r="DC470">
        <f>ROUND((ROUND(AT470*AG470,2)*1.2),6)</f>
        <v>0.91200000000000003</v>
      </c>
      <c r="DD470" t="s">
        <v>3</v>
      </c>
      <c r="DE470" t="s">
        <v>3</v>
      </c>
      <c r="DF470">
        <f t="shared" si="220"/>
        <v>0</v>
      </c>
      <c r="DG470">
        <f t="shared" si="218"/>
        <v>562.41999999999996</v>
      </c>
      <c r="DH470">
        <f t="shared" si="210"/>
        <v>85.41</v>
      </c>
      <c r="DI470">
        <f t="shared" si="208"/>
        <v>0</v>
      </c>
      <c r="DJ470">
        <f>DG470</f>
        <v>562.41999999999996</v>
      </c>
      <c r="DK470">
        <v>0</v>
      </c>
      <c r="DL470" t="s">
        <v>769</v>
      </c>
      <c r="DM470">
        <v>0</v>
      </c>
      <c r="DN470" t="s">
        <v>761</v>
      </c>
      <c r="DO470">
        <v>12.62</v>
      </c>
    </row>
    <row r="471" spans="1:119" x14ac:dyDescent="0.25">
      <c r="A471">
        <f>ROW(Source!A342)</f>
        <v>342</v>
      </c>
      <c r="B471">
        <v>55944368</v>
      </c>
      <c r="C471">
        <v>55945336</v>
      </c>
      <c r="D471">
        <v>55490260</v>
      </c>
      <c r="E471">
        <v>1</v>
      </c>
      <c r="F471">
        <v>1</v>
      </c>
      <c r="G471">
        <v>1081</v>
      </c>
      <c r="H471">
        <v>2</v>
      </c>
      <c r="I471" t="s">
        <v>883</v>
      </c>
      <c r="J471" t="s">
        <v>884</v>
      </c>
      <c r="K471" t="s">
        <v>885</v>
      </c>
      <c r="L471">
        <v>1368</v>
      </c>
      <c r="N471">
        <v>1011</v>
      </c>
      <c r="O471" t="s">
        <v>765</v>
      </c>
      <c r="P471" t="s">
        <v>765</v>
      </c>
      <c r="Q471">
        <v>1</v>
      </c>
      <c r="W471">
        <v>0</v>
      </c>
      <c r="X471">
        <v>803042515</v>
      </c>
      <c r="Y471">
        <f>(AT471*1.2)</f>
        <v>0.22799999999999998</v>
      </c>
      <c r="AA471">
        <v>0</v>
      </c>
      <c r="AB471">
        <v>1.2</v>
      </c>
      <c r="AC471">
        <v>0</v>
      </c>
      <c r="AD471">
        <v>0</v>
      </c>
      <c r="AE471">
        <v>0</v>
      </c>
      <c r="AF471">
        <v>1.1499999999999999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0.19</v>
      </c>
      <c r="AU471" t="s">
        <v>83</v>
      </c>
      <c r="AV471">
        <v>0</v>
      </c>
      <c r="AW471">
        <v>2</v>
      </c>
      <c r="AX471">
        <v>55945350</v>
      </c>
      <c r="AY471">
        <v>1</v>
      </c>
      <c r="AZ471">
        <v>0</v>
      </c>
      <c r="BA471">
        <v>617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ROUND(Y471*Source!I342*DO471,9)</f>
        <v>0</v>
      </c>
      <c r="CX471">
        <f>ROUND(Y471*Source!I342,9)</f>
        <v>21.431999999999999</v>
      </c>
      <c r="CY471">
        <f>AB471</f>
        <v>1.2</v>
      </c>
      <c r="CZ471">
        <f>AF471</f>
        <v>1.1499999999999999</v>
      </c>
      <c r="DA471">
        <f>AJ471</f>
        <v>1</v>
      </c>
      <c r="DB471">
        <f>ROUND((ROUND(AT471*CZ471,2)*1.2),6)</f>
        <v>0.26400000000000001</v>
      </c>
      <c r="DC471">
        <f>ROUND((ROUND(AT471*AG471,2)*1.2),6)</f>
        <v>0</v>
      </c>
      <c r="DD471" t="s">
        <v>3</v>
      </c>
      <c r="DE471" t="s">
        <v>3</v>
      </c>
      <c r="DF471">
        <f t="shared" si="220"/>
        <v>0</v>
      </c>
      <c r="DG471">
        <f t="shared" si="218"/>
        <v>24.65</v>
      </c>
      <c r="DH471">
        <f t="shared" si="210"/>
        <v>0</v>
      </c>
      <c r="DI471">
        <f t="shared" si="208"/>
        <v>0</v>
      </c>
      <c r="DJ471">
        <f>DG471</f>
        <v>24.65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ROW(Source!A342)</f>
        <v>342</v>
      </c>
      <c r="B472">
        <v>55944368</v>
      </c>
      <c r="C472">
        <v>55945336</v>
      </c>
      <c r="D472">
        <v>55460310</v>
      </c>
      <c r="E472">
        <v>1</v>
      </c>
      <c r="F472">
        <v>1</v>
      </c>
      <c r="G472">
        <v>1081</v>
      </c>
      <c r="H472">
        <v>3</v>
      </c>
      <c r="I472" t="s">
        <v>795</v>
      </c>
      <c r="J472" t="s">
        <v>796</v>
      </c>
      <c r="K472" t="s">
        <v>797</v>
      </c>
      <c r="L472">
        <v>1346</v>
      </c>
      <c r="N472">
        <v>1009</v>
      </c>
      <c r="O472" t="s">
        <v>794</v>
      </c>
      <c r="P472" t="s">
        <v>794</v>
      </c>
      <c r="Q472">
        <v>1</v>
      </c>
      <c r="W472">
        <v>0</v>
      </c>
      <c r="X472">
        <v>-1097873860</v>
      </c>
      <c r="Y472">
        <f>(AT472*1)</f>
        <v>0.02</v>
      </c>
      <c r="AA472">
        <v>29.89</v>
      </c>
      <c r="AB472">
        <v>0</v>
      </c>
      <c r="AC472">
        <v>0</v>
      </c>
      <c r="AD472">
        <v>0</v>
      </c>
      <c r="AE472">
        <v>29.89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0.02</v>
      </c>
      <c r="AU472" t="s">
        <v>82</v>
      </c>
      <c r="AV472">
        <v>0</v>
      </c>
      <c r="AW472">
        <v>2</v>
      </c>
      <c r="AX472">
        <v>55945351</v>
      </c>
      <c r="AY472">
        <v>1</v>
      </c>
      <c r="AZ472">
        <v>0</v>
      </c>
      <c r="BA472">
        <v>618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ROUND(Y472*Source!I342,9)</f>
        <v>1.88</v>
      </c>
      <c r="CY472">
        <f>AA472</f>
        <v>29.89</v>
      </c>
      <c r="CZ472">
        <f>AE472</f>
        <v>29.89</v>
      </c>
      <c r="DA472">
        <f>AI472</f>
        <v>1</v>
      </c>
      <c r="DB472">
        <f>ROUND((ROUND(AT472*CZ472,2)*1),6)</f>
        <v>0.6</v>
      </c>
      <c r="DC472">
        <f>ROUND((ROUND(AT472*AG472,2)*1),6)</f>
        <v>0</v>
      </c>
      <c r="DD472" t="s">
        <v>3</v>
      </c>
      <c r="DE472" t="s">
        <v>3</v>
      </c>
      <c r="DF472">
        <f t="shared" si="220"/>
        <v>56.19</v>
      </c>
      <c r="DG472">
        <f t="shared" si="218"/>
        <v>0</v>
      </c>
      <c r="DH472">
        <f t="shared" si="210"/>
        <v>0</v>
      </c>
      <c r="DI472">
        <f t="shared" si="208"/>
        <v>0</v>
      </c>
      <c r="DJ472">
        <f>DF472</f>
        <v>56.19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ROW(Source!A342)</f>
        <v>342</v>
      </c>
      <c r="B473">
        <v>55944368</v>
      </c>
      <c r="C473">
        <v>55945336</v>
      </c>
      <c r="D473">
        <v>55460380</v>
      </c>
      <c r="E473">
        <v>1</v>
      </c>
      <c r="F473">
        <v>1</v>
      </c>
      <c r="G473">
        <v>1081</v>
      </c>
      <c r="H473">
        <v>3</v>
      </c>
      <c r="I473" t="s">
        <v>798</v>
      </c>
      <c r="J473" t="s">
        <v>799</v>
      </c>
      <c r="K473" t="s">
        <v>800</v>
      </c>
      <c r="L473">
        <v>1348</v>
      </c>
      <c r="N473">
        <v>1009</v>
      </c>
      <c r="O473" t="s">
        <v>211</v>
      </c>
      <c r="P473" t="s">
        <v>211</v>
      </c>
      <c r="Q473">
        <v>1000</v>
      </c>
      <c r="W473">
        <v>0</v>
      </c>
      <c r="X473">
        <v>277309194</v>
      </c>
      <c r="Y473">
        <f>(AT473*1)</f>
        <v>1E-4</v>
      </c>
      <c r="AA473">
        <v>8590.86</v>
      </c>
      <c r="AB473">
        <v>0</v>
      </c>
      <c r="AC473">
        <v>0</v>
      </c>
      <c r="AD473">
        <v>0</v>
      </c>
      <c r="AE473">
        <v>8590.86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1E-4</v>
      </c>
      <c r="AU473" t="s">
        <v>82</v>
      </c>
      <c r="AV473">
        <v>0</v>
      </c>
      <c r="AW473">
        <v>2</v>
      </c>
      <c r="AX473">
        <v>55945352</v>
      </c>
      <c r="AY473">
        <v>1</v>
      </c>
      <c r="AZ473">
        <v>0</v>
      </c>
      <c r="BA473">
        <v>619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ROUND(Y473*Source!I342,9)</f>
        <v>9.4000000000000004E-3</v>
      </c>
      <c r="CY473">
        <f>AA473</f>
        <v>8590.86</v>
      </c>
      <c r="CZ473">
        <f>AE473</f>
        <v>8590.86</v>
      </c>
      <c r="DA473">
        <f>AI473</f>
        <v>1</v>
      </c>
      <c r="DB473">
        <f>ROUND((ROUND(AT473*CZ473,2)*1),6)</f>
        <v>0.86</v>
      </c>
      <c r="DC473">
        <f>ROUND((ROUND(AT473*AG473,2)*1),6)</f>
        <v>0</v>
      </c>
      <c r="DD473" t="s">
        <v>3</v>
      </c>
      <c r="DE473" t="s">
        <v>3</v>
      </c>
      <c r="DF473">
        <f t="shared" si="220"/>
        <v>80.75</v>
      </c>
      <c r="DG473">
        <f t="shared" si="218"/>
        <v>0</v>
      </c>
      <c r="DH473">
        <f t="shared" si="210"/>
        <v>0</v>
      </c>
      <c r="DI473">
        <f t="shared" si="208"/>
        <v>0</v>
      </c>
      <c r="DJ473">
        <f>DF473</f>
        <v>80.75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ROW(Source!A342)</f>
        <v>342</v>
      </c>
      <c r="B474">
        <v>55944368</v>
      </c>
      <c r="C474">
        <v>55945336</v>
      </c>
      <c r="D474">
        <v>55459188</v>
      </c>
      <c r="E474">
        <v>1</v>
      </c>
      <c r="F474">
        <v>1</v>
      </c>
      <c r="G474">
        <v>1081</v>
      </c>
      <c r="H474">
        <v>3</v>
      </c>
      <c r="I474" t="s">
        <v>410</v>
      </c>
      <c r="J474" t="s">
        <v>412</v>
      </c>
      <c r="K474" t="s">
        <v>411</v>
      </c>
      <c r="L474">
        <v>1348</v>
      </c>
      <c r="N474">
        <v>1009</v>
      </c>
      <c r="O474" t="s">
        <v>211</v>
      </c>
      <c r="P474" t="s">
        <v>211</v>
      </c>
      <c r="Q474">
        <v>1000</v>
      </c>
      <c r="W474">
        <v>0</v>
      </c>
      <c r="X474">
        <v>-268464753</v>
      </c>
      <c r="Y474">
        <f>AT474</f>
        <v>1E-4</v>
      </c>
      <c r="AA474">
        <v>17868.28</v>
      </c>
      <c r="AB474">
        <v>0</v>
      </c>
      <c r="AC474">
        <v>0</v>
      </c>
      <c r="AD474">
        <v>0</v>
      </c>
      <c r="AE474">
        <v>17868.28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0</v>
      </c>
      <c r="AS474" t="s">
        <v>3</v>
      </c>
      <c r="AT474">
        <v>1E-4</v>
      </c>
      <c r="AU474" t="s">
        <v>3</v>
      </c>
      <c r="AV474">
        <v>0</v>
      </c>
      <c r="AW474">
        <v>1</v>
      </c>
      <c r="AX474">
        <v>-1</v>
      </c>
      <c r="AY474">
        <v>0</v>
      </c>
      <c r="AZ474">
        <v>0</v>
      </c>
      <c r="BA474" t="s">
        <v>3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ROUND(Y474*Source!I342,9)</f>
        <v>9.4000000000000004E-3</v>
      </c>
      <c r="CY474">
        <f>AA474</f>
        <v>17868.28</v>
      </c>
      <c r="CZ474">
        <f>AE474</f>
        <v>17868.28</v>
      </c>
      <c r="DA474">
        <f>AI474</f>
        <v>1</v>
      </c>
      <c r="DB474">
        <f>ROUND(ROUND(AT474*CZ474,2),6)</f>
        <v>1.79</v>
      </c>
      <c r="DC474">
        <f>ROUND(ROUND(AT474*AG474,2),6)</f>
        <v>0</v>
      </c>
      <c r="DD474" t="s">
        <v>3</v>
      </c>
      <c r="DE474" t="s">
        <v>3</v>
      </c>
      <c r="DF474">
        <f t="shared" si="220"/>
        <v>167.96</v>
      </c>
      <c r="DG474">
        <f t="shared" si="218"/>
        <v>0</v>
      </c>
      <c r="DH474">
        <f t="shared" si="210"/>
        <v>0</v>
      </c>
      <c r="DI474">
        <f t="shared" si="208"/>
        <v>0</v>
      </c>
      <c r="DJ474">
        <f>DF474</f>
        <v>167.96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ROW(Source!A342)</f>
        <v>342</v>
      </c>
      <c r="B475">
        <v>55944368</v>
      </c>
      <c r="C475">
        <v>55945336</v>
      </c>
      <c r="D475">
        <v>55431448</v>
      </c>
      <c r="E475">
        <v>1081</v>
      </c>
      <c r="F475">
        <v>1</v>
      </c>
      <c r="G475">
        <v>1081</v>
      </c>
      <c r="H475">
        <v>3</v>
      </c>
      <c r="I475" t="s">
        <v>886</v>
      </c>
      <c r="J475" t="s">
        <v>3</v>
      </c>
      <c r="K475" t="s">
        <v>887</v>
      </c>
      <c r="L475">
        <v>1354</v>
      </c>
      <c r="N475">
        <v>1010</v>
      </c>
      <c r="O475" t="s">
        <v>320</v>
      </c>
      <c r="P475" t="s">
        <v>320</v>
      </c>
      <c r="Q475">
        <v>1</v>
      </c>
      <c r="W475">
        <v>0</v>
      </c>
      <c r="X475">
        <v>1628597579</v>
      </c>
      <c r="Y475">
        <f>(AT475*1)</f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 t="s">
        <v>3</v>
      </c>
      <c r="AT475">
        <v>1</v>
      </c>
      <c r="AU475" t="s">
        <v>82</v>
      </c>
      <c r="AV475">
        <v>0</v>
      </c>
      <c r="AW475">
        <v>2</v>
      </c>
      <c r="AX475">
        <v>55945354</v>
      </c>
      <c r="AY475">
        <v>1</v>
      </c>
      <c r="AZ475">
        <v>0</v>
      </c>
      <c r="BA475">
        <v>621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ROUND(Y475*Source!I342,9)</f>
        <v>94</v>
      </c>
      <c r="CY475">
        <f>AA475</f>
        <v>0</v>
      </c>
      <c r="CZ475">
        <f>AE475</f>
        <v>0</v>
      </c>
      <c r="DA475">
        <f>AI475</f>
        <v>1</v>
      </c>
      <c r="DB475">
        <f>ROUND((ROUND(AT475*CZ475,2)*1),6)</f>
        <v>0</v>
      </c>
      <c r="DC475">
        <f>ROUND((ROUND(AT475*AG475,2)*1),6)</f>
        <v>0</v>
      </c>
      <c r="DD475" t="s">
        <v>3</v>
      </c>
      <c r="DE475" t="s">
        <v>3</v>
      </c>
      <c r="DF475">
        <f t="shared" si="220"/>
        <v>0</v>
      </c>
      <c r="DG475">
        <f t="shared" si="218"/>
        <v>0</v>
      </c>
      <c r="DH475">
        <f t="shared" si="210"/>
        <v>0</v>
      </c>
      <c r="DI475">
        <f t="shared" si="208"/>
        <v>0</v>
      </c>
      <c r="DJ475">
        <f>DF475</f>
        <v>0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ROW(Source!A343)</f>
        <v>343</v>
      </c>
      <c r="B476">
        <v>55944370</v>
      </c>
      <c r="C476">
        <v>55945336</v>
      </c>
      <c r="D476">
        <v>55424304</v>
      </c>
      <c r="E476">
        <v>1081</v>
      </c>
      <c r="F476">
        <v>1</v>
      </c>
      <c r="G476">
        <v>1081</v>
      </c>
      <c r="H476">
        <v>1</v>
      </c>
      <c r="I476" t="s">
        <v>759</v>
      </c>
      <c r="J476" t="s">
        <v>3</v>
      </c>
      <c r="K476" t="s">
        <v>760</v>
      </c>
      <c r="L476">
        <v>1191</v>
      </c>
      <c r="N476">
        <v>1013</v>
      </c>
      <c r="O476" t="s">
        <v>761</v>
      </c>
      <c r="P476" t="s">
        <v>761</v>
      </c>
      <c r="Q476">
        <v>1</v>
      </c>
      <c r="W476">
        <v>0</v>
      </c>
      <c r="X476">
        <v>476480486</v>
      </c>
      <c r="Y476">
        <f>(AT476*1.2)</f>
        <v>2.472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5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2.06</v>
      </c>
      <c r="AU476" t="s">
        <v>83</v>
      </c>
      <c r="AV476">
        <v>1</v>
      </c>
      <c r="AW476">
        <v>2</v>
      </c>
      <c r="AX476">
        <v>55945346</v>
      </c>
      <c r="AY476">
        <v>1</v>
      </c>
      <c r="AZ476">
        <v>0</v>
      </c>
      <c r="BA476">
        <v>622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U476">
        <f>ROUND(AT476*Source!I343*AH476*AL476,2)</f>
        <v>0</v>
      </c>
      <c r="CV476">
        <f>ROUND(Y476*Source!I343,9)</f>
        <v>232.36799999999999</v>
      </c>
      <c r="CW476">
        <v>0</v>
      </c>
      <c r="CX476">
        <f>ROUND(Y476*Source!I343,9)</f>
        <v>232.36799999999999</v>
      </c>
      <c r="CY476">
        <f>AD476</f>
        <v>0</v>
      </c>
      <c r="CZ476">
        <f>AH476</f>
        <v>0</v>
      </c>
      <c r="DA476">
        <f>AL476</f>
        <v>1</v>
      </c>
      <c r="DB476">
        <f>ROUND((ROUND(AT476*CZ476,2)*1.2),6)</f>
        <v>0</v>
      </c>
      <c r="DC476">
        <f>ROUND((ROUND(AT476*AG476,2)*1.2),6)</f>
        <v>0</v>
      </c>
      <c r="DD476" t="s">
        <v>3</v>
      </c>
      <c r="DE476" t="s">
        <v>3</v>
      </c>
      <c r="DF476">
        <f t="shared" si="220"/>
        <v>0</v>
      </c>
      <c r="DG476">
        <f t="shared" si="218"/>
        <v>0</v>
      </c>
      <c r="DH476">
        <f t="shared" si="210"/>
        <v>0</v>
      </c>
      <c r="DI476">
        <f t="shared" si="208"/>
        <v>0</v>
      </c>
      <c r="DJ476">
        <f>DI476</f>
        <v>0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ROW(Source!A343)</f>
        <v>343</v>
      </c>
      <c r="B477">
        <v>55944370</v>
      </c>
      <c r="C477">
        <v>55945336</v>
      </c>
      <c r="D477">
        <v>55489803</v>
      </c>
      <c r="E477">
        <v>1</v>
      </c>
      <c r="F477">
        <v>1</v>
      </c>
      <c r="G477">
        <v>1081</v>
      </c>
      <c r="H477">
        <v>2</v>
      </c>
      <c r="I477" t="s">
        <v>880</v>
      </c>
      <c r="J477" t="s">
        <v>881</v>
      </c>
      <c r="K477" t="s">
        <v>882</v>
      </c>
      <c r="L477">
        <v>1368</v>
      </c>
      <c r="N477">
        <v>1011</v>
      </c>
      <c r="O477" t="s">
        <v>765</v>
      </c>
      <c r="P477" t="s">
        <v>765</v>
      </c>
      <c r="Q477">
        <v>1</v>
      </c>
      <c r="W477">
        <v>0</v>
      </c>
      <c r="X477">
        <v>1752775000</v>
      </c>
      <c r="Y477">
        <f>(AT477*1.2)</f>
        <v>0.22799999999999998</v>
      </c>
      <c r="AA477">
        <v>0</v>
      </c>
      <c r="AB477">
        <v>1107.0899999999999</v>
      </c>
      <c r="AC477">
        <v>744.56</v>
      </c>
      <c r="AD477">
        <v>0</v>
      </c>
      <c r="AE477">
        <v>0</v>
      </c>
      <c r="AF477">
        <v>41.45</v>
      </c>
      <c r="AG477">
        <v>12.62</v>
      </c>
      <c r="AH477">
        <v>0</v>
      </c>
      <c r="AI477">
        <v>1</v>
      </c>
      <c r="AJ477">
        <v>25.51</v>
      </c>
      <c r="AK477">
        <v>56.35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0.19</v>
      </c>
      <c r="AU477" t="s">
        <v>83</v>
      </c>
      <c r="AV477">
        <v>0</v>
      </c>
      <c r="AW477">
        <v>2</v>
      </c>
      <c r="AX477">
        <v>55945347</v>
      </c>
      <c r="AY477">
        <v>1</v>
      </c>
      <c r="AZ477">
        <v>0</v>
      </c>
      <c r="BA477">
        <v>623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f>ROUND(Y477*Source!I343*DO477,9)</f>
        <v>270.47183999999999</v>
      </c>
      <c r="CX477">
        <f>ROUND(Y477*Source!I343,9)</f>
        <v>21.431999999999999</v>
      </c>
      <c r="CY477">
        <f>AB477</f>
        <v>1107.0899999999999</v>
      </c>
      <c r="CZ477">
        <f>AF477</f>
        <v>41.45</v>
      </c>
      <c r="DA477">
        <f>AJ477</f>
        <v>25.51</v>
      </c>
      <c r="DB477">
        <f>ROUND((ROUND(AT477*CZ477,2)*1.2),6)</f>
        <v>9.4559999999999995</v>
      </c>
      <c r="DC477">
        <f>ROUND((ROUND(AT477*AG477,2)*1.2),6)</f>
        <v>2.88</v>
      </c>
      <c r="DD477" t="s">
        <v>3</v>
      </c>
      <c r="DE477" t="s">
        <v>3</v>
      </c>
      <c r="DF477">
        <f t="shared" si="220"/>
        <v>0</v>
      </c>
      <c r="DG477">
        <f>ROUND(ROUND(AF477*AJ477,2)*CX477,2)</f>
        <v>22661.98</v>
      </c>
      <c r="DH477">
        <f>ROUND(ROUND(AG477*AK477,2)*CX477,2)</f>
        <v>15241.15</v>
      </c>
      <c r="DI477">
        <f t="shared" si="208"/>
        <v>0</v>
      </c>
      <c r="DJ477">
        <f>DG477</f>
        <v>22661.98</v>
      </c>
      <c r="DK477">
        <v>0</v>
      </c>
      <c r="DL477" t="s">
        <v>769</v>
      </c>
      <c r="DM477">
        <v>0</v>
      </c>
      <c r="DN477" t="s">
        <v>761</v>
      </c>
      <c r="DO477">
        <v>12.62</v>
      </c>
    </row>
    <row r="478" spans="1:119" x14ac:dyDescent="0.25">
      <c r="A478">
        <f>ROW(Source!A343)</f>
        <v>343</v>
      </c>
      <c r="B478">
        <v>55944370</v>
      </c>
      <c r="C478">
        <v>55945336</v>
      </c>
      <c r="D478">
        <v>55489910</v>
      </c>
      <c r="E478">
        <v>1</v>
      </c>
      <c r="F478">
        <v>1</v>
      </c>
      <c r="G478">
        <v>1081</v>
      </c>
      <c r="H478">
        <v>2</v>
      </c>
      <c r="I478" t="s">
        <v>762</v>
      </c>
      <c r="J478" t="s">
        <v>763</v>
      </c>
      <c r="K478" t="s">
        <v>764</v>
      </c>
      <c r="L478">
        <v>1368</v>
      </c>
      <c r="N478">
        <v>1011</v>
      </c>
      <c r="O478" t="s">
        <v>765</v>
      </c>
      <c r="P478" t="s">
        <v>765</v>
      </c>
      <c r="Q478">
        <v>1</v>
      </c>
      <c r="W478">
        <v>0</v>
      </c>
      <c r="X478">
        <v>1498588441</v>
      </c>
      <c r="Y478">
        <f>(AT478*1.2)</f>
        <v>0.73199999999999998</v>
      </c>
      <c r="AA478">
        <v>0</v>
      </c>
      <c r="AB478">
        <v>100.2</v>
      </c>
      <c r="AC478">
        <v>0</v>
      </c>
      <c r="AD478">
        <v>0</v>
      </c>
      <c r="AE478">
        <v>0</v>
      </c>
      <c r="AF478">
        <v>7.11</v>
      </c>
      <c r="AG478">
        <v>0</v>
      </c>
      <c r="AH478">
        <v>0</v>
      </c>
      <c r="AI478">
        <v>1</v>
      </c>
      <c r="AJ478">
        <v>13.46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0.61</v>
      </c>
      <c r="AU478" t="s">
        <v>83</v>
      </c>
      <c r="AV478">
        <v>0</v>
      </c>
      <c r="AW478">
        <v>2</v>
      </c>
      <c r="AX478">
        <v>55945348</v>
      </c>
      <c r="AY478">
        <v>1</v>
      </c>
      <c r="AZ478">
        <v>0</v>
      </c>
      <c r="BA478">
        <v>624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f>ROUND(Y478*Source!I343*DO478,9)</f>
        <v>0</v>
      </c>
      <c r="CX478">
        <f>ROUND(Y478*Source!I343,9)</f>
        <v>68.808000000000007</v>
      </c>
      <c r="CY478">
        <f>AB478</f>
        <v>100.2</v>
      </c>
      <c r="CZ478">
        <f>AF478</f>
        <v>7.11</v>
      </c>
      <c r="DA478">
        <f>AJ478</f>
        <v>13.46</v>
      </c>
      <c r="DB478">
        <f>ROUND((ROUND(AT478*CZ478,2)*1.2),6)</f>
        <v>5.2080000000000002</v>
      </c>
      <c r="DC478">
        <f>ROUND((ROUND(AT478*AG478,2)*1.2),6)</f>
        <v>0</v>
      </c>
      <c r="DD478" t="s">
        <v>3</v>
      </c>
      <c r="DE478" t="s">
        <v>3</v>
      </c>
      <c r="DF478">
        <f t="shared" si="220"/>
        <v>0</v>
      </c>
      <c r="DG478">
        <f>ROUND(ROUND(AF478*AJ478,2)*CX478,2)</f>
        <v>6584.93</v>
      </c>
      <c r="DH478">
        <f>ROUND(ROUND(AG478,2)*CX478,2)</f>
        <v>0</v>
      </c>
      <c r="DI478">
        <f t="shared" si="208"/>
        <v>0</v>
      </c>
      <c r="DJ478">
        <f>DG478</f>
        <v>6584.93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ROW(Source!A343)</f>
        <v>343</v>
      </c>
      <c r="B479">
        <v>55944370</v>
      </c>
      <c r="C479">
        <v>55945336</v>
      </c>
      <c r="D479">
        <v>55490209</v>
      </c>
      <c r="E479">
        <v>1</v>
      </c>
      <c r="F479">
        <v>1</v>
      </c>
      <c r="G479">
        <v>1081</v>
      </c>
      <c r="H479">
        <v>2</v>
      </c>
      <c r="I479" t="s">
        <v>766</v>
      </c>
      <c r="J479" t="s">
        <v>767</v>
      </c>
      <c r="K479" t="s">
        <v>768</v>
      </c>
      <c r="L479">
        <v>1368</v>
      </c>
      <c r="N479">
        <v>1011</v>
      </c>
      <c r="O479" t="s">
        <v>765</v>
      </c>
      <c r="P479" t="s">
        <v>765</v>
      </c>
      <c r="Q479">
        <v>1</v>
      </c>
      <c r="W479">
        <v>0</v>
      </c>
      <c r="X479">
        <v>874612079</v>
      </c>
      <c r="Y479">
        <f>(AT479*1.2)</f>
        <v>7.1999999999999995E-2</v>
      </c>
      <c r="AA479">
        <v>0</v>
      </c>
      <c r="AB479">
        <v>1485.19</v>
      </c>
      <c r="AC479">
        <v>744.56</v>
      </c>
      <c r="AD479">
        <v>0</v>
      </c>
      <c r="AE479">
        <v>0</v>
      </c>
      <c r="AF479">
        <v>83.1</v>
      </c>
      <c r="AG479">
        <v>12.62</v>
      </c>
      <c r="AH479">
        <v>0</v>
      </c>
      <c r="AI479">
        <v>1</v>
      </c>
      <c r="AJ479">
        <v>17.07</v>
      </c>
      <c r="AK479">
        <v>56.35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0.06</v>
      </c>
      <c r="AU479" t="s">
        <v>83</v>
      </c>
      <c r="AV479">
        <v>0</v>
      </c>
      <c r="AW479">
        <v>2</v>
      </c>
      <c r="AX479">
        <v>55945349</v>
      </c>
      <c r="AY479">
        <v>1</v>
      </c>
      <c r="AZ479">
        <v>0</v>
      </c>
      <c r="BA479">
        <v>625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ROUND(Y479*Source!I343*DO479,9)</f>
        <v>85.41216</v>
      </c>
      <c r="CX479">
        <f>ROUND(Y479*Source!I343,9)</f>
        <v>6.7679999999999998</v>
      </c>
      <c r="CY479">
        <f>AB479</f>
        <v>1485.19</v>
      </c>
      <c r="CZ479">
        <f>AF479</f>
        <v>83.1</v>
      </c>
      <c r="DA479">
        <f>AJ479</f>
        <v>17.07</v>
      </c>
      <c r="DB479">
        <f>ROUND((ROUND(AT479*CZ479,2)*1.2),6)</f>
        <v>5.9880000000000004</v>
      </c>
      <c r="DC479">
        <f>ROUND((ROUND(AT479*AG479,2)*1.2),6)</f>
        <v>0.91200000000000003</v>
      </c>
      <c r="DD479" t="s">
        <v>3</v>
      </c>
      <c r="DE479" t="s">
        <v>3</v>
      </c>
      <c r="DF479">
        <f t="shared" si="220"/>
        <v>0</v>
      </c>
      <c r="DG479">
        <f>ROUND(ROUND(AF479*AJ479,2)*CX479,2)</f>
        <v>9600.5400000000009</v>
      </c>
      <c r="DH479">
        <f>ROUND(ROUND(AG479*AK479,2)*CX479,2)</f>
        <v>4813</v>
      </c>
      <c r="DI479">
        <f t="shared" si="208"/>
        <v>0</v>
      </c>
      <c r="DJ479">
        <f>DG479</f>
        <v>9600.5400000000009</v>
      </c>
      <c r="DK479">
        <v>0</v>
      </c>
      <c r="DL479" t="s">
        <v>769</v>
      </c>
      <c r="DM479">
        <v>0</v>
      </c>
      <c r="DN479" t="s">
        <v>761</v>
      </c>
      <c r="DO479">
        <v>12.62</v>
      </c>
    </row>
    <row r="480" spans="1:119" x14ac:dyDescent="0.25">
      <c r="A480">
        <f>ROW(Source!A343)</f>
        <v>343</v>
      </c>
      <c r="B480">
        <v>55944370</v>
      </c>
      <c r="C480">
        <v>55945336</v>
      </c>
      <c r="D480">
        <v>55490260</v>
      </c>
      <c r="E480">
        <v>1</v>
      </c>
      <c r="F480">
        <v>1</v>
      </c>
      <c r="G480">
        <v>1081</v>
      </c>
      <c r="H480">
        <v>2</v>
      </c>
      <c r="I480" t="s">
        <v>883</v>
      </c>
      <c r="J480" t="s">
        <v>884</v>
      </c>
      <c r="K480" t="s">
        <v>885</v>
      </c>
      <c r="L480">
        <v>1368</v>
      </c>
      <c r="N480">
        <v>1011</v>
      </c>
      <c r="O480" t="s">
        <v>765</v>
      </c>
      <c r="P480" t="s">
        <v>765</v>
      </c>
      <c r="Q480">
        <v>1</v>
      </c>
      <c r="W480">
        <v>0</v>
      </c>
      <c r="X480">
        <v>803042515</v>
      </c>
      <c r="Y480">
        <f>(AT480*1.2)</f>
        <v>0.22799999999999998</v>
      </c>
      <c r="AA480">
        <v>0</v>
      </c>
      <c r="AB480">
        <v>11.26</v>
      </c>
      <c r="AC480">
        <v>0</v>
      </c>
      <c r="AD480">
        <v>0</v>
      </c>
      <c r="AE480">
        <v>0</v>
      </c>
      <c r="AF480">
        <v>1.1499999999999999</v>
      </c>
      <c r="AG480">
        <v>0</v>
      </c>
      <c r="AH480">
        <v>0</v>
      </c>
      <c r="AI480">
        <v>1</v>
      </c>
      <c r="AJ480">
        <v>9.35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0.19</v>
      </c>
      <c r="AU480" t="s">
        <v>83</v>
      </c>
      <c r="AV480">
        <v>0</v>
      </c>
      <c r="AW480">
        <v>2</v>
      </c>
      <c r="AX480">
        <v>55945350</v>
      </c>
      <c r="AY480">
        <v>1</v>
      </c>
      <c r="AZ480">
        <v>0</v>
      </c>
      <c r="BA480">
        <v>626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ROUND(Y480*Source!I343*DO480,9)</f>
        <v>0</v>
      </c>
      <c r="CX480">
        <f>ROUND(Y480*Source!I343,9)</f>
        <v>21.431999999999999</v>
      </c>
      <c r="CY480">
        <f>AB480</f>
        <v>11.26</v>
      </c>
      <c r="CZ480">
        <f>AF480</f>
        <v>1.1499999999999999</v>
      </c>
      <c r="DA480">
        <f>AJ480</f>
        <v>9.35</v>
      </c>
      <c r="DB480">
        <f>ROUND((ROUND(AT480*CZ480,2)*1.2),6)</f>
        <v>0.26400000000000001</v>
      </c>
      <c r="DC480">
        <f>ROUND((ROUND(AT480*AG480,2)*1.2),6)</f>
        <v>0</v>
      </c>
      <c r="DD480" t="s">
        <v>3</v>
      </c>
      <c r="DE480" t="s">
        <v>3</v>
      </c>
      <c r="DF480">
        <f t="shared" si="220"/>
        <v>0</v>
      </c>
      <c r="DG480">
        <f>ROUND(ROUND(AF480*AJ480,2)*CX480,2)</f>
        <v>230.39</v>
      </c>
      <c r="DH480">
        <f t="shared" ref="DH480:DH491" si="221">ROUND(ROUND(AG480,2)*CX480,2)</f>
        <v>0</v>
      </c>
      <c r="DI480">
        <f t="shared" si="208"/>
        <v>0</v>
      </c>
      <c r="DJ480">
        <f>DG480</f>
        <v>230.39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ROW(Source!A343)</f>
        <v>343</v>
      </c>
      <c r="B481">
        <v>55944370</v>
      </c>
      <c r="C481">
        <v>55945336</v>
      </c>
      <c r="D481">
        <v>55460310</v>
      </c>
      <c r="E481">
        <v>1</v>
      </c>
      <c r="F481">
        <v>1</v>
      </c>
      <c r="G481">
        <v>1081</v>
      </c>
      <c r="H481">
        <v>3</v>
      </c>
      <c r="I481" t="s">
        <v>795</v>
      </c>
      <c r="J481" t="s">
        <v>796</v>
      </c>
      <c r="K481" t="s">
        <v>797</v>
      </c>
      <c r="L481">
        <v>1346</v>
      </c>
      <c r="N481">
        <v>1009</v>
      </c>
      <c r="O481" t="s">
        <v>794</v>
      </c>
      <c r="P481" t="s">
        <v>794</v>
      </c>
      <c r="Q481">
        <v>1</v>
      </c>
      <c r="W481">
        <v>0</v>
      </c>
      <c r="X481">
        <v>-1097873860</v>
      </c>
      <c r="Y481">
        <f>(AT481*1)</f>
        <v>0.02</v>
      </c>
      <c r="AA481">
        <v>101.03</v>
      </c>
      <c r="AB481">
        <v>0</v>
      </c>
      <c r="AC481">
        <v>0</v>
      </c>
      <c r="AD481">
        <v>0</v>
      </c>
      <c r="AE481">
        <v>29.89</v>
      </c>
      <c r="AF481">
        <v>0</v>
      </c>
      <c r="AG481">
        <v>0</v>
      </c>
      <c r="AH481">
        <v>0</v>
      </c>
      <c r="AI481">
        <v>3.38</v>
      </c>
      <c r="AJ481">
        <v>1</v>
      </c>
      <c r="AK481">
        <v>1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0.02</v>
      </c>
      <c r="AU481" t="s">
        <v>82</v>
      </c>
      <c r="AV481">
        <v>0</v>
      </c>
      <c r="AW481">
        <v>2</v>
      </c>
      <c r="AX481">
        <v>55945351</v>
      </c>
      <c r="AY481">
        <v>1</v>
      </c>
      <c r="AZ481">
        <v>0</v>
      </c>
      <c r="BA481">
        <v>627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ROUND(Y481*Source!I343,9)</f>
        <v>1.88</v>
      </c>
      <c r="CY481">
        <f>AA481</f>
        <v>101.03</v>
      </c>
      <c r="CZ481">
        <f>AE481</f>
        <v>29.89</v>
      </c>
      <c r="DA481">
        <f>AI481</f>
        <v>3.38</v>
      </c>
      <c r="DB481">
        <f>ROUND((ROUND(AT481*CZ481,2)*1),6)</f>
        <v>0.6</v>
      </c>
      <c r="DC481">
        <f>ROUND((ROUND(AT481*AG481,2)*1),6)</f>
        <v>0</v>
      </c>
      <c r="DD481" t="s">
        <v>3</v>
      </c>
      <c r="DE481" t="s">
        <v>3</v>
      </c>
      <c r="DF481">
        <f>ROUND(ROUND(AE481*AI481,2)*CX481,2)</f>
        <v>189.94</v>
      </c>
      <c r="DG481">
        <f t="shared" ref="DG481:DG491" si="222">ROUND(ROUND(AF481,2)*CX481,2)</f>
        <v>0</v>
      </c>
      <c r="DH481">
        <f t="shared" si="221"/>
        <v>0</v>
      </c>
      <c r="DI481">
        <f t="shared" si="208"/>
        <v>0</v>
      </c>
      <c r="DJ481">
        <f>DF481</f>
        <v>189.94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ROW(Source!A343)</f>
        <v>343</v>
      </c>
      <c r="B482">
        <v>55944370</v>
      </c>
      <c r="C482">
        <v>55945336</v>
      </c>
      <c r="D482">
        <v>55460380</v>
      </c>
      <c r="E482">
        <v>1</v>
      </c>
      <c r="F482">
        <v>1</v>
      </c>
      <c r="G482">
        <v>1081</v>
      </c>
      <c r="H482">
        <v>3</v>
      </c>
      <c r="I482" t="s">
        <v>798</v>
      </c>
      <c r="J482" t="s">
        <v>799</v>
      </c>
      <c r="K482" t="s">
        <v>800</v>
      </c>
      <c r="L482">
        <v>1348</v>
      </c>
      <c r="N482">
        <v>1009</v>
      </c>
      <c r="O482" t="s">
        <v>211</v>
      </c>
      <c r="P482" t="s">
        <v>211</v>
      </c>
      <c r="Q482">
        <v>1000</v>
      </c>
      <c r="W482">
        <v>0</v>
      </c>
      <c r="X482">
        <v>277309194</v>
      </c>
      <c r="Y482">
        <f>(AT482*1)</f>
        <v>1E-4</v>
      </c>
      <c r="AA482">
        <v>141233.74</v>
      </c>
      <c r="AB482">
        <v>0</v>
      </c>
      <c r="AC482">
        <v>0</v>
      </c>
      <c r="AD482">
        <v>0</v>
      </c>
      <c r="AE482">
        <v>8590.86</v>
      </c>
      <c r="AF482">
        <v>0</v>
      </c>
      <c r="AG482">
        <v>0</v>
      </c>
      <c r="AH482">
        <v>0</v>
      </c>
      <c r="AI482">
        <v>16.440000000000001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1E-4</v>
      </c>
      <c r="AU482" t="s">
        <v>82</v>
      </c>
      <c r="AV482">
        <v>0</v>
      </c>
      <c r="AW482">
        <v>2</v>
      </c>
      <c r="AX482">
        <v>55945352</v>
      </c>
      <c r="AY482">
        <v>1</v>
      </c>
      <c r="AZ482">
        <v>0</v>
      </c>
      <c r="BA482">
        <v>628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ROUND(Y482*Source!I343,9)</f>
        <v>9.4000000000000004E-3</v>
      </c>
      <c r="CY482">
        <f>AA482</f>
        <v>141233.74</v>
      </c>
      <c r="CZ482">
        <f>AE482</f>
        <v>8590.86</v>
      </c>
      <c r="DA482">
        <f>AI482</f>
        <v>16.440000000000001</v>
      </c>
      <c r="DB482">
        <f>ROUND((ROUND(AT482*CZ482,2)*1),6)</f>
        <v>0.86</v>
      </c>
      <c r="DC482">
        <f>ROUND((ROUND(AT482*AG482,2)*1),6)</f>
        <v>0</v>
      </c>
      <c r="DD482" t="s">
        <v>3</v>
      </c>
      <c r="DE482" t="s">
        <v>3</v>
      </c>
      <c r="DF482">
        <f>ROUND(ROUND(AE482*AI482,2)*CX482,2)</f>
        <v>1327.6</v>
      </c>
      <c r="DG482">
        <f t="shared" si="222"/>
        <v>0</v>
      </c>
      <c r="DH482">
        <f t="shared" si="221"/>
        <v>0</v>
      </c>
      <c r="DI482">
        <f t="shared" si="208"/>
        <v>0</v>
      </c>
      <c r="DJ482">
        <f>DF482</f>
        <v>1327.6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ROW(Source!A343)</f>
        <v>343</v>
      </c>
      <c r="B483">
        <v>55944370</v>
      </c>
      <c r="C483">
        <v>55945336</v>
      </c>
      <c r="D483">
        <v>55459188</v>
      </c>
      <c r="E483">
        <v>1</v>
      </c>
      <c r="F483">
        <v>1</v>
      </c>
      <c r="G483">
        <v>1081</v>
      </c>
      <c r="H483">
        <v>3</v>
      </c>
      <c r="I483" t="s">
        <v>410</v>
      </c>
      <c r="J483" t="s">
        <v>412</v>
      </c>
      <c r="K483" t="s">
        <v>411</v>
      </c>
      <c r="L483">
        <v>1348</v>
      </c>
      <c r="N483">
        <v>1009</v>
      </c>
      <c r="O483" t="s">
        <v>211</v>
      </c>
      <c r="P483" t="s">
        <v>211</v>
      </c>
      <c r="Q483">
        <v>1000</v>
      </c>
      <c r="W483">
        <v>0</v>
      </c>
      <c r="X483">
        <v>-268464753</v>
      </c>
      <c r="Y483">
        <f>AT483</f>
        <v>1E-4</v>
      </c>
      <c r="AA483">
        <v>121682.99</v>
      </c>
      <c r="AB483">
        <v>0</v>
      </c>
      <c r="AC483">
        <v>0</v>
      </c>
      <c r="AD483">
        <v>0</v>
      </c>
      <c r="AE483">
        <v>17868.28</v>
      </c>
      <c r="AF483">
        <v>0</v>
      </c>
      <c r="AG483">
        <v>0</v>
      </c>
      <c r="AH483">
        <v>0</v>
      </c>
      <c r="AI483">
        <v>6.81</v>
      </c>
      <c r="AJ483">
        <v>1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 t="s">
        <v>3</v>
      </c>
      <c r="AT483">
        <v>1E-4</v>
      </c>
      <c r="AU483" t="s">
        <v>3</v>
      </c>
      <c r="AV483">
        <v>0</v>
      </c>
      <c r="AW483">
        <v>1</v>
      </c>
      <c r="AX483">
        <v>-1</v>
      </c>
      <c r="AY483">
        <v>0</v>
      </c>
      <c r="AZ483">
        <v>0</v>
      </c>
      <c r="BA483" t="s">
        <v>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ROUND(Y483*Source!I343,9)</f>
        <v>9.4000000000000004E-3</v>
      </c>
      <c r="CY483">
        <f>AA483</f>
        <v>121682.99</v>
      </c>
      <c r="CZ483">
        <f>AE483</f>
        <v>17868.28</v>
      </c>
      <c r="DA483">
        <f>AI483</f>
        <v>6.81</v>
      </c>
      <c r="DB483">
        <f>ROUND(ROUND(AT483*CZ483,2),6)</f>
        <v>1.79</v>
      </c>
      <c r="DC483">
        <f>ROUND(ROUND(AT483*AG483,2),6)</f>
        <v>0</v>
      </c>
      <c r="DD483" t="s">
        <v>3</v>
      </c>
      <c r="DE483" t="s">
        <v>3</v>
      </c>
      <c r="DF483">
        <f>ROUND(ROUND(AE483*AI483,2)*CX483,2)</f>
        <v>1143.82</v>
      </c>
      <c r="DG483">
        <f t="shared" si="222"/>
        <v>0</v>
      </c>
      <c r="DH483">
        <f t="shared" si="221"/>
        <v>0</v>
      </c>
      <c r="DI483">
        <f t="shared" si="208"/>
        <v>0</v>
      </c>
      <c r="DJ483">
        <f>DF483</f>
        <v>1143.82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ROW(Source!A343)</f>
        <v>343</v>
      </c>
      <c r="B484">
        <v>55944370</v>
      </c>
      <c r="C484">
        <v>55945336</v>
      </c>
      <c r="D484">
        <v>55431448</v>
      </c>
      <c r="E484">
        <v>1081</v>
      </c>
      <c r="F484">
        <v>1</v>
      </c>
      <c r="G484">
        <v>1081</v>
      </c>
      <c r="H484">
        <v>3</v>
      </c>
      <c r="I484" t="s">
        <v>886</v>
      </c>
      <c r="J484" t="s">
        <v>3</v>
      </c>
      <c r="K484" t="s">
        <v>887</v>
      </c>
      <c r="L484">
        <v>1354</v>
      </c>
      <c r="N484">
        <v>1010</v>
      </c>
      <c r="O484" t="s">
        <v>320</v>
      </c>
      <c r="P484" t="s">
        <v>320</v>
      </c>
      <c r="Q484">
        <v>1</v>
      </c>
      <c r="W484">
        <v>0</v>
      </c>
      <c r="X484">
        <v>1628597579</v>
      </c>
      <c r="Y484">
        <f>(AT484*1)</f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9.84</v>
      </c>
      <c r="AJ484">
        <v>1</v>
      </c>
      <c r="AK484">
        <v>1</v>
      </c>
      <c r="AL484">
        <v>1</v>
      </c>
      <c r="AM484">
        <v>5</v>
      </c>
      <c r="AN484">
        <v>0</v>
      </c>
      <c r="AO484">
        <v>0</v>
      </c>
      <c r="AP484">
        <v>1</v>
      </c>
      <c r="AQ484">
        <v>0</v>
      </c>
      <c r="AR484">
        <v>0</v>
      </c>
      <c r="AS484" t="s">
        <v>3</v>
      </c>
      <c r="AT484">
        <v>1</v>
      </c>
      <c r="AU484" t="s">
        <v>82</v>
      </c>
      <c r="AV484">
        <v>0</v>
      </c>
      <c r="AW484">
        <v>2</v>
      </c>
      <c r="AX484">
        <v>55945354</v>
      </c>
      <c r="AY484">
        <v>1</v>
      </c>
      <c r="AZ484">
        <v>0</v>
      </c>
      <c r="BA484">
        <v>630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ROUND(Y484*Source!I343,9)</f>
        <v>94</v>
      </c>
      <c r="CY484">
        <f>AA484</f>
        <v>0</v>
      </c>
      <c r="CZ484">
        <f>AE484</f>
        <v>0</v>
      </c>
      <c r="DA484">
        <f>AI484</f>
        <v>9.84</v>
      </c>
      <c r="DB484">
        <f>ROUND((ROUND(AT484*CZ484,2)*1),6)</f>
        <v>0</v>
      </c>
      <c r="DC484">
        <f>ROUND((ROUND(AT484*AG484,2)*1),6)</f>
        <v>0</v>
      </c>
      <c r="DD484" t="s">
        <v>3</v>
      </c>
      <c r="DE484" t="s">
        <v>3</v>
      </c>
      <c r="DF484">
        <f>ROUND(ROUND(AE484*AI484,2)*CX484,2)</f>
        <v>0</v>
      </c>
      <c r="DG484">
        <f t="shared" si="222"/>
        <v>0</v>
      </c>
      <c r="DH484">
        <f t="shared" si="221"/>
        <v>0</v>
      </c>
      <c r="DI484">
        <f t="shared" si="208"/>
        <v>0</v>
      </c>
      <c r="DJ484">
        <f>DF484</f>
        <v>0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ROW(Source!A378)</f>
        <v>378</v>
      </c>
      <c r="B485">
        <v>55944368</v>
      </c>
      <c r="C485">
        <v>57037174</v>
      </c>
      <c r="D485">
        <v>55424304</v>
      </c>
      <c r="E485">
        <v>1081</v>
      </c>
      <c r="F485">
        <v>1</v>
      </c>
      <c r="G485">
        <v>1081</v>
      </c>
      <c r="H485">
        <v>1</v>
      </c>
      <c r="I485" t="s">
        <v>759</v>
      </c>
      <c r="J485" t="s">
        <v>3</v>
      </c>
      <c r="K485" t="s">
        <v>760</v>
      </c>
      <c r="L485">
        <v>1191</v>
      </c>
      <c r="N485">
        <v>1013</v>
      </c>
      <c r="O485" t="s">
        <v>761</v>
      </c>
      <c r="P485" t="s">
        <v>761</v>
      </c>
      <c r="Q485">
        <v>1</v>
      </c>
      <c r="W485">
        <v>0</v>
      </c>
      <c r="X485">
        <v>476480486</v>
      </c>
      <c r="Y485">
        <f>(AT485*1.2)</f>
        <v>0.624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0.52</v>
      </c>
      <c r="AU485" t="s">
        <v>83</v>
      </c>
      <c r="AV485">
        <v>1</v>
      </c>
      <c r="AW485">
        <v>2</v>
      </c>
      <c r="AX485">
        <v>57037175</v>
      </c>
      <c r="AY485">
        <v>1</v>
      </c>
      <c r="AZ485">
        <v>0</v>
      </c>
      <c r="BA485">
        <v>631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U485">
        <f>ROUND(AT485*Source!I378*AH485*AL485,2)</f>
        <v>0</v>
      </c>
      <c r="CV485">
        <f>ROUND(Y485*Source!I378,9)</f>
        <v>1.248</v>
      </c>
      <c r="CW485">
        <v>0</v>
      </c>
      <c r="CX485">
        <f>ROUND(Y485*Source!I378,9)</f>
        <v>1.248</v>
      </c>
      <c r="CY485">
        <f>AD485</f>
        <v>0</v>
      </c>
      <c r="CZ485">
        <f>AH485</f>
        <v>0</v>
      </c>
      <c r="DA485">
        <f>AL485</f>
        <v>1</v>
      </c>
      <c r="DB485">
        <f>ROUND((ROUND(AT485*CZ485,2)*1.2),6)</f>
        <v>0</v>
      </c>
      <c r="DC485">
        <f>ROUND((ROUND(AT485*AG485,2)*1.2),6)</f>
        <v>0</v>
      </c>
      <c r="DD485" t="s">
        <v>3</v>
      </c>
      <c r="DE485" t="s">
        <v>3</v>
      </c>
      <c r="DF485">
        <f>ROUND(ROUND(AE485,2)*CX485,2)</f>
        <v>0</v>
      </c>
      <c r="DG485">
        <f t="shared" si="222"/>
        <v>0</v>
      </c>
      <c r="DH485">
        <f t="shared" si="221"/>
        <v>0</v>
      </c>
      <c r="DI485">
        <f t="shared" si="208"/>
        <v>0</v>
      </c>
      <c r="DJ485">
        <f>DI485</f>
        <v>0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5">
      <c r="A486">
        <f>ROW(Source!A378)</f>
        <v>378</v>
      </c>
      <c r="B486">
        <v>55944368</v>
      </c>
      <c r="C486">
        <v>57037174</v>
      </c>
      <c r="D486">
        <v>55459191</v>
      </c>
      <c r="E486">
        <v>1</v>
      </c>
      <c r="F486">
        <v>1</v>
      </c>
      <c r="G486">
        <v>1081</v>
      </c>
      <c r="H486">
        <v>3</v>
      </c>
      <c r="I486" t="s">
        <v>209</v>
      </c>
      <c r="J486" t="s">
        <v>212</v>
      </c>
      <c r="K486" t="s">
        <v>210</v>
      </c>
      <c r="L486">
        <v>1348</v>
      </c>
      <c r="N486">
        <v>1009</v>
      </c>
      <c r="O486" t="s">
        <v>211</v>
      </c>
      <c r="P486" t="s">
        <v>211</v>
      </c>
      <c r="Q486">
        <v>1000</v>
      </c>
      <c r="W486">
        <v>0</v>
      </c>
      <c r="X486">
        <v>1706974629</v>
      </c>
      <c r="Y486">
        <f>AT486</f>
        <v>3.5000000000000004E-5</v>
      </c>
      <c r="AA486">
        <v>22524.65</v>
      </c>
      <c r="AB486">
        <v>0</v>
      </c>
      <c r="AC486">
        <v>0</v>
      </c>
      <c r="AD486">
        <v>0</v>
      </c>
      <c r="AE486">
        <v>22524.65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 t="s">
        <v>3</v>
      </c>
      <c r="AT486">
        <v>3.5000000000000004E-5</v>
      </c>
      <c r="AU486" t="s">
        <v>3</v>
      </c>
      <c r="AV486">
        <v>0</v>
      </c>
      <c r="AW486">
        <v>1</v>
      </c>
      <c r="AX486">
        <v>-1</v>
      </c>
      <c r="AY486">
        <v>0</v>
      </c>
      <c r="AZ486">
        <v>0</v>
      </c>
      <c r="BA486" t="s">
        <v>3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ROUND(Y486*Source!I378,9)</f>
        <v>6.9999999999999994E-5</v>
      </c>
      <c r="CY486">
        <f>AA486</f>
        <v>22524.65</v>
      </c>
      <c r="CZ486">
        <f>AE486</f>
        <v>22524.65</v>
      </c>
      <c r="DA486">
        <f>AI486</f>
        <v>1</v>
      </c>
      <c r="DB486">
        <f>ROUND(ROUND(AT486*CZ486,2),6)</f>
        <v>0.79</v>
      </c>
      <c r="DC486">
        <f>ROUND(ROUND(AT486*AG486,2),6)</f>
        <v>0</v>
      </c>
      <c r="DD486" t="s">
        <v>3</v>
      </c>
      <c r="DE486" t="s">
        <v>3</v>
      </c>
      <c r="DF486">
        <f>ROUND(ROUND(AE486,2)*CX486,2)</f>
        <v>1.58</v>
      </c>
      <c r="DG486">
        <f t="shared" si="222"/>
        <v>0</v>
      </c>
      <c r="DH486">
        <f t="shared" si="221"/>
        <v>0</v>
      </c>
      <c r="DI486">
        <f t="shared" si="208"/>
        <v>0</v>
      </c>
      <c r="DJ486">
        <f>DF486</f>
        <v>1.58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5">
      <c r="A487">
        <f>ROW(Source!A379)</f>
        <v>379</v>
      </c>
      <c r="B487">
        <v>55944370</v>
      </c>
      <c r="C487">
        <v>57037174</v>
      </c>
      <c r="D487">
        <v>55424304</v>
      </c>
      <c r="E487">
        <v>1081</v>
      </c>
      <c r="F487">
        <v>1</v>
      </c>
      <c r="G487">
        <v>1081</v>
      </c>
      <c r="H487">
        <v>1</v>
      </c>
      <c r="I487" t="s">
        <v>759</v>
      </c>
      <c r="J487" t="s">
        <v>3</v>
      </c>
      <c r="K487" t="s">
        <v>760</v>
      </c>
      <c r="L487">
        <v>1191</v>
      </c>
      <c r="N487">
        <v>1013</v>
      </c>
      <c r="O487" t="s">
        <v>761</v>
      </c>
      <c r="P487" t="s">
        <v>761</v>
      </c>
      <c r="Q487">
        <v>1</v>
      </c>
      <c r="W487">
        <v>0</v>
      </c>
      <c r="X487">
        <v>476480486</v>
      </c>
      <c r="Y487">
        <f>(AT487*1.2)</f>
        <v>0.624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5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0.52</v>
      </c>
      <c r="AU487" t="s">
        <v>83</v>
      </c>
      <c r="AV487">
        <v>1</v>
      </c>
      <c r="AW487">
        <v>2</v>
      </c>
      <c r="AX487">
        <v>57037175</v>
      </c>
      <c r="AY487">
        <v>1</v>
      </c>
      <c r="AZ487">
        <v>0</v>
      </c>
      <c r="BA487">
        <v>634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U487">
        <f>ROUND(AT487*Source!I379*AH487*AL487,2)</f>
        <v>0</v>
      </c>
      <c r="CV487">
        <f>ROUND(Y487*Source!I379,9)</f>
        <v>1.248</v>
      </c>
      <c r="CW487">
        <v>0</v>
      </c>
      <c r="CX487">
        <f>ROUND(Y487*Source!I379,9)</f>
        <v>1.248</v>
      </c>
      <c r="CY487">
        <f>AD487</f>
        <v>0</v>
      </c>
      <c r="CZ487">
        <f>AH487</f>
        <v>0</v>
      </c>
      <c r="DA487">
        <f>AL487</f>
        <v>1</v>
      </c>
      <c r="DB487">
        <f>ROUND((ROUND(AT487*CZ487,2)*1.2),6)</f>
        <v>0</v>
      </c>
      <c r="DC487">
        <f>ROUND((ROUND(AT487*AG487,2)*1.2),6)</f>
        <v>0</v>
      </c>
      <c r="DD487" t="s">
        <v>3</v>
      </c>
      <c r="DE487" t="s">
        <v>3</v>
      </c>
      <c r="DF487">
        <f>ROUND(ROUND(AE487,2)*CX487,2)</f>
        <v>0</v>
      </c>
      <c r="DG487">
        <f t="shared" si="222"/>
        <v>0</v>
      </c>
      <c r="DH487">
        <f t="shared" si="221"/>
        <v>0</v>
      </c>
      <c r="DI487">
        <f t="shared" si="208"/>
        <v>0</v>
      </c>
      <c r="DJ487">
        <f>DI487</f>
        <v>0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ROW(Source!A379)</f>
        <v>379</v>
      </c>
      <c r="B488">
        <v>55944370</v>
      </c>
      <c r="C488">
        <v>57037174</v>
      </c>
      <c r="D488">
        <v>55459191</v>
      </c>
      <c r="E488">
        <v>1</v>
      </c>
      <c r="F488">
        <v>1</v>
      </c>
      <c r="G488">
        <v>1081</v>
      </c>
      <c r="H488">
        <v>3</v>
      </c>
      <c r="I488" t="s">
        <v>209</v>
      </c>
      <c r="J488" t="s">
        <v>212</v>
      </c>
      <c r="K488" t="s">
        <v>210</v>
      </c>
      <c r="L488">
        <v>1348</v>
      </c>
      <c r="N488">
        <v>1009</v>
      </c>
      <c r="O488" t="s">
        <v>211</v>
      </c>
      <c r="P488" t="s">
        <v>211</v>
      </c>
      <c r="Q488">
        <v>1000</v>
      </c>
      <c r="W488">
        <v>0</v>
      </c>
      <c r="X488">
        <v>1706974629</v>
      </c>
      <c r="Y488">
        <f>AT488</f>
        <v>3.5000000000000004E-5</v>
      </c>
      <c r="AA488">
        <v>133571.17000000001</v>
      </c>
      <c r="AB488">
        <v>0</v>
      </c>
      <c r="AC488">
        <v>0</v>
      </c>
      <c r="AD488">
        <v>0</v>
      </c>
      <c r="AE488">
        <v>22524.65</v>
      </c>
      <c r="AF488">
        <v>0</v>
      </c>
      <c r="AG488">
        <v>0</v>
      </c>
      <c r="AH488">
        <v>0</v>
      </c>
      <c r="AI488">
        <v>5.93</v>
      </c>
      <c r="AJ488">
        <v>1</v>
      </c>
      <c r="AK488">
        <v>1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 t="s">
        <v>3</v>
      </c>
      <c r="AT488">
        <v>3.5000000000000004E-5</v>
      </c>
      <c r="AU488" t="s">
        <v>3</v>
      </c>
      <c r="AV488">
        <v>0</v>
      </c>
      <c r="AW488">
        <v>1</v>
      </c>
      <c r="AX488">
        <v>-1</v>
      </c>
      <c r="AY488">
        <v>0</v>
      </c>
      <c r="AZ488">
        <v>0</v>
      </c>
      <c r="BA488" t="s">
        <v>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ROUND(Y488*Source!I379,9)</f>
        <v>6.9999999999999994E-5</v>
      </c>
      <c r="CY488">
        <f>AA488</f>
        <v>133571.17000000001</v>
      </c>
      <c r="CZ488">
        <f>AE488</f>
        <v>22524.65</v>
      </c>
      <c r="DA488">
        <f>AI488</f>
        <v>5.93</v>
      </c>
      <c r="DB488">
        <f>ROUND(ROUND(AT488*CZ488,2),6)</f>
        <v>0.79</v>
      </c>
      <c r="DC488">
        <f>ROUND(ROUND(AT488*AG488,2),6)</f>
        <v>0</v>
      </c>
      <c r="DD488" t="s">
        <v>3</v>
      </c>
      <c r="DE488" t="s">
        <v>3</v>
      </c>
      <c r="DF488">
        <f>ROUND(ROUND(AE488*AI488,2)*CX488,2)</f>
        <v>9.35</v>
      </c>
      <c r="DG488">
        <f t="shared" si="222"/>
        <v>0</v>
      </c>
      <c r="DH488">
        <f t="shared" si="221"/>
        <v>0</v>
      </c>
      <c r="DI488">
        <f t="shared" si="208"/>
        <v>0</v>
      </c>
      <c r="DJ488">
        <f>DF488</f>
        <v>9.35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ROW(Source!A384)</f>
        <v>384</v>
      </c>
      <c r="B489">
        <v>55944368</v>
      </c>
      <c r="C489">
        <v>57037182</v>
      </c>
      <c r="D489">
        <v>55424304</v>
      </c>
      <c r="E489">
        <v>1081</v>
      </c>
      <c r="F489">
        <v>1</v>
      </c>
      <c r="G489">
        <v>1081</v>
      </c>
      <c r="H489">
        <v>1</v>
      </c>
      <c r="I489" t="s">
        <v>759</v>
      </c>
      <c r="J489" t="s">
        <v>3</v>
      </c>
      <c r="K489" t="s">
        <v>760</v>
      </c>
      <c r="L489">
        <v>1191</v>
      </c>
      <c r="N489">
        <v>1013</v>
      </c>
      <c r="O489" t="s">
        <v>761</v>
      </c>
      <c r="P489" t="s">
        <v>761</v>
      </c>
      <c r="Q489">
        <v>1</v>
      </c>
      <c r="W489">
        <v>0</v>
      </c>
      <c r="X489">
        <v>476480486</v>
      </c>
      <c r="Y489">
        <f t="shared" ref="Y489:Y497" si="223">(AT489*1.2)</f>
        <v>1.236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1.03</v>
      </c>
      <c r="AU489" t="s">
        <v>83</v>
      </c>
      <c r="AV489">
        <v>1</v>
      </c>
      <c r="AW489">
        <v>2</v>
      </c>
      <c r="AX489">
        <v>57037183</v>
      </c>
      <c r="AY489">
        <v>1</v>
      </c>
      <c r="AZ489">
        <v>0</v>
      </c>
      <c r="BA489">
        <v>637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U489">
        <f>ROUND(AT489*Source!I384*AH489*AL489,2)</f>
        <v>0</v>
      </c>
      <c r="CV489">
        <f>ROUND(Y489*Source!I384,9)</f>
        <v>24.72</v>
      </c>
      <c r="CW489">
        <v>0</v>
      </c>
      <c r="CX489">
        <f>ROUND(Y489*Source!I384,9)</f>
        <v>24.72</v>
      </c>
      <c r="CY489">
        <f>AD489</f>
        <v>0</v>
      </c>
      <c r="CZ489">
        <f>AH489</f>
        <v>0</v>
      </c>
      <c r="DA489">
        <f>AL489</f>
        <v>1</v>
      </c>
      <c r="DB489">
        <f t="shared" ref="DB489:DB497" si="224">ROUND((ROUND(AT489*CZ489,2)*1.2),6)</f>
        <v>0</v>
      </c>
      <c r="DC489">
        <f t="shared" ref="DC489:DC497" si="225">ROUND((ROUND(AT489*AG489,2)*1.2),6)</f>
        <v>0</v>
      </c>
      <c r="DD489" t="s">
        <v>3</v>
      </c>
      <c r="DE489" t="s">
        <v>3</v>
      </c>
      <c r="DF489">
        <f t="shared" ref="DF489:DF502" si="226">ROUND(ROUND(AE489,2)*CX489,2)</f>
        <v>0</v>
      </c>
      <c r="DG489">
        <f t="shared" si="222"/>
        <v>0</v>
      </c>
      <c r="DH489">
        <f t="shared" si="221"/>
        <v>0</v>
      </c>
      <c r="DI489">
        <f t="shared" si="208"/>
        <v>0</v>
      </c>
      <c r="DJ489">
        <f>DI489</f>
        <v>0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ROW(Source!A384)</f>
        <v>384</v>
      </c>
      <c r="B490">
        <v>55944368</v>
      </c>
      <c r="C490">
        <v>57037182</v>
      </c>
      <c r="D490">
        <v>55490209</v>
      </c>
      <c r="E490">
        <v>1</v>
      </c>
      <c r="F490">
        <v>1</v>
      </c>
      <c r="G490">
        <v>1081</v>
      </c>
      <c r="H490">
        <v>2</v>
      </c>
      <c r="I490" t="s">
        <v>766</v>
      </c>
      <c r="J490" t="s">
        <v>767</v>
      </c>
      <c r="K490" t="s">
        <v>768</v>
      </c>
      <c r="L490">
        <v>1368</v>
      </c>
      <c r="N490">
        <v>1011</v>
      </c>
      <c r="O490" t="s">
        <v>765</v>
      </c>
      <c r="P490" t="s">
        <v>765</v>
      </c>
      <c r="Q490">
        <v>1</v>
      </c>
      <c r="W490">
        <v>0</v>
      </c>
      <c r="X490">
        <v>874612079</v>
      </c>
      <c r="Y490">
        <f t="shared" si="223"/>
        <v>7.1999999999999998E-3</v>
      </c>
      <c r="AA490">
        <v>0</v>
      </c>
      <c r="AB490">
        <v>87.01</v>
      </c>
      <c r="AC490">
        <v>13.21</v>
      </c>
      <c r="AD490">
        <v>0</v>
      </c>
      <c r="AE490">
        <v>0</v>
      </c>
      <c r="AF490">
        <v>83.1</v>
      </c>
      <c r="AG490">
        <v>12.62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6.0000000000000001E-3</v>
      </c>
      <c r="AU490" t="s">
        <v>83</v>
      </c>
      <c r="AV490">
        <v>0</v>
      </c>
      <c r="AW490">
        <v>2</v>
      </c>
      <c r="AX490">
        <v>57037184</v>
      </c>
      <c r="AY490">
        <v>1</v>
      </c>
      <c r="AZ490">
        <v>0</v>
      </c>
      <c r="BA490">
        <v>638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f>ROUND(Y490*Source!I384*DO490,9)</f>
        <v>1.81728</v>
      </c>
      <c r="CX490">
        <f>ROUND(Y490*Source!I384,9)</f>
        <v>0.14399999999999999</v>
      </c>
      <c r="CY490">
        <f>AB490</f>
        <v>87.01</v>
      </c>
      <c r="CZ490">
        <f>AF490</f>
        <v>83.1</v>
      </c>
      <c r="DA490">
        <f>AJ490</f>
        <v>1</v>
      </c>
      <c r="DB490">
        <f t="shared" si="224"/>
        <v>0.6</v>
      </c>
      <c r="DC490">
        <f t="shared" si="225"/>
        <v>9.6000000000000002E-2</v>
      </c>
      <c r="DD490" t="s">
        <v>3</v>
      </c>
      <c r="DE490" t="s">
        <v>3</v>
      </c>
      <c r="DF490">
        <f t="shared" si="226"/>
        <v>0</v>
      </c>
      <c r="DG490">
        <f t="shared" si="222"/>
        <v>11.97</v>
      </c>
      <c r="DH490">
        <f t="shared" si="221"/>
        <v>1.82</v>
      </c>
      <c r="DI490">
        <f t="shared" si="208"/>
        <v>0</v>
      </c>
      <c r="DJ490">
        <f>DG490</f>
        <v>11.97</v>
      </c>
      <c r="DK490">
        <v>0</v>
      </c>
      <c r="DL490" t="s">
        <v>769</v>
      </c>
      <c r="DM490">
        <v>0</v>
      </c>
      <c r="DN490" t="s">
        <v>761</v>
      </c>
      <c r="DO490">
        <v>12.62</v>
      </c>
    </row>
    <row r="491" spans="1:119" x14ac:dyDescent="0.25">
      <c r="A491">
        <f>ROW(Source!A385)</f>
        <v>385</v>
      </c>
      <c r="B491">
        <v>55944370</v>
      </c>
      <c r="C491">
        <v>57037182</v>
      </c>
      <c r="D491">
        <v>55424304</v>
      </c>
      <c r="E491">
        <v>1081</v>
      </c>
      <c r="F491">
        <v>1</v>
      </c>
      <c r="G491">
        <v>1081</v>
      </c>
      <c r="H491">
        <v>1</v>
      </c>
      <c r="I491" t="s">
        <v>759</v>
      </c>
      <c r="J491" t="s">
        <v>3</v>
      </c>
      <c r="K491" t="s">
        <v>760</v>
      </c>
      <c r="L491">
        <v>1191</v>
      </c>
      <c r="N491">
        <v>1013</v>
      </c>
      <c r="O491" t="s">
        <v>761</v>
      </c>
      <c r="P491" t="s">
        <v>761</v>
      </c>
      <c r="Q491">
        <v>1</v>
      </c>
      <c r="W491">
        <v>0</v>
      </c>
      <c r="X491">
        <v>476480486</v>
      </c>
      <c r="Y491">
        <f t="shared" si="223"/>
        <v>1.236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5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1.03</v>
      </c>
      <c r="AU491" t="s">
        <v>83</v>
      </c>
      <c r="AV491">
        <v>1</v>
      </c>
      <c r="AW491">
        <v>2</v>
      </c>
      <c r="AX491">
        <v>57037183</v>
      </c>
      <c r="AY491">
        <v>1</v>
      </c>
      <c r="AZ491">
        <v>0</v>
      </c>
      <c r="BA491">
        <v>640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ROUND(AT491*Source!I385*AH491*AL491,2)</f>
        <v>0</v>
      </c>
      <c r="CV491">
        <f>ROUND(Y491*Source!I385,9)</f>
        <v>24.72</v>
      </c>
      <c r="CW491">
        <v>0</v>
      </c>
      <c r="CX491">
        <f>ROUND(Y491*Source!I385,9)</f>
        <v>24.72</v>
      </c>
      <c r="CY491">
        <f>AD491</f>
        <v>0</v>
      </c>
      <c r="CZ491">
        <f>AH491</f>
        <v>0</v>
      </c>
      <c r="DA491">
        <f>AL491</f>
        <v>1</v>
      </c>
      <c r="DB491">
        <f t="shared" si="224"/>
        <v>0</v>
      </c>
      <c r="DC491">
        <f t="shared" si="225"/>
        <v>0</v>
      </c>
      <c r="DD491" t="s">
        <v>3</v>
      </c>
      <c r="DE491" t="s">
        <v>3</v>
      </c>
      <c r="DF491">
        <f t="shared" si="226"/>
        <v>0</v>
      </c>
      <c r="DG491">
        <f t="shared" si="222"/>
        <v>0</v>
      </c>
      <c r="DH491">
        <f t="shared" si="221"/>
        <v>0</v>
      </c>
      <c r="DI491">
        <f t="shared" si="208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ROW(Source!A385)</f>
        <v>385</v>
      </c>
      <c r="B492">
        <v>55944370</v>
      </c>
      <c r="C492">
        <v>57037182</v>
      </c>
      <c r="D492">
        <v>55490209</v>
      </c>
      <c r="E492">
        <v>1</v>
      </c>
      <c r="F492">
        <v>1</v>
      </c>
      <c r="G492">
        <v>1081</v>
      </c>
      <c r="H492">
        <v>2</v>
      </c>
      <c r="I492" t="s">
        <v>766</v>
      </c>
      <c r="J492" t="s">
        <v>767</v>
      </c>
      <c r="K492" t="s">
        <v>768</v>
      </c>
      <c r="L492">
        <v>1368</v>
      </c>
      <c r="N492">
        <v>1011</v>
      </c>
      <c r="O492" t="s">
        <v>765</v>
      </c>
      <c r="P492" t="s">
        <v>765</v>
      </c>
      <c r="Q492">
        <v>1</v>
      </c>
      <c r="W492">
        <v>0</v>
      </c>
      <c r="X492">
        <v>874612079</v>
      </c>
      <c r="Y492">
        <f t="shared" si="223"/>
        <v>7.1999999999999998E-3</v>
      </c>
      <c r="AA492">
        <v>0</v>
      </c>
      <c r="AB492">
        <v>1485.19</v>
      </c>
      <c r="AC492">
        <v>744.56</v>
      </c>
      <c r="AD492">
        <v>0</v>
      </c>
      <c r="AE492">
        <v>0</v>
      </c>
      <c r="AF492">
        <v>83.1</v>
      </c>
      <c r="AG492">
        <v>12.62</v>
      </c>
      <c r="AH492">
        <v>0</v>
      </c>
      <c r="AI492">
        <v>1</v>
      </c>
      <c r="AJ492">
        <v>17.07</v>
      </c>
      <c r="AK492">
        <v>56.35</v>
      </c>
      <c r="AL492">
        <v>1</v>
      </c>
      <c r="AM492">
        <v>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6.0000000000000001E-3</v>
      </c>
      <c r="AU492" t="s">
        <v>83</v>
      </c>
      <c r="AV492">
        <v>0</v>
      </c>
      <c r="AW492">
        <v>2</v>
      </c>
      <c r="AX492">
        <v>57037184</v>
      </c>
      <c r="AY492">
        <v>1</v>
      </c>
      <c r="AZ492">
        <v>0</v>
      </c>
      <c r="BA492">
        <v>641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ROUND(Y492*Source!I385*DO492,9)</f>
        <v>1.81728</v>
      </c>
      <c r="CX492">
        <f>ROUND(Y492*Source!I385,9)</f>
        <v>0.14399999999999999</v>
      </c>
      <c r="CY492">
        <f>AB492</f>
        <v>1485.19</v>
      </c>
      <c r="CZ492">
        <f>AF492</f>
        <v>83.1</v>
      </c>
      <c r="DA492">
        <f>AJ492</f>
        <v>17.07</v>
      </c>
      <c r="DB492">
        <f t="shared" si="224"/>
        <v>0.6</v>
      </c>
      <c r="DC492">
        <f t="shared" si="225"/>
        <v>9.6000000000000002E-2</v>
      </c>
      <c r="DD492" t="s">
        <v>3</v>
      </c>
      <c r="DE492" t="s">
        <v>3</v>
      </c>
      <c r="DF492">
        <f t="shared" si="226"/>
        <v>0</v>
      </c>
      <c r="DG492">
        <f>ROUND(ROUND(AF492*AJ492,2)*CX492,2)</f>
        <v>204.27</v>
      </c>
      <c r="DH492">
        <f>ROUND(ROUND(AG492*AK492,2)*CX492,2)</f>
        <v>102.4</v>
      </c>
      <c r="DI492">
        <f t="shared" si="208"/>
        <v>0</v>
      </c>
      <c r="DJ492">
        <f>DG492</f>
        <v>204.27</v>
      </c>
      <c r="DK492">
        <v>0</v>
      </c>
      <c r="DL492" t="s">
        <v>769</v>
      </c>
      <c r="DM492">
        <v>0</v>
      </c>
      <c r="DN492" t="s">
        <v>761</v>
      </c>
      <c r="DO492">
        <v>12.62</v>
      </c>
    </row>
    <row r="493" spans="1:119" x14ac:dyDescent="0.25">
      <c r="A493">
        <f>ROW(Source!A386)</f>
        <v>386</v>
      </c>
      <c r="B493">
        <v>55944368</v>
      </c>
      <c r="C493">
        <v>55945458</v>
      </c>
      <c r="D493">
        <v>55424304</v>
      </c>
      <c r="E493">
        <v>1081</v>
      </c>
      <c r="F493">
        <v>1</v>
      </c>
      <c r="G493">
        <v>1081</v>
      </c>
      <c r="H493">
        <v>1</v>
      </c>
      <c r="I493" t="s">
        <v>759</v>
      </c>
      <c r="J493" t="s">
        <v>3</v>
      </c>
      <c r="K493" t="s">
        <v>760</v>
      </c>
      <c r="L493">
        <v>1191</v>
      </c>
      <c r="N493">
        <v>1013</v>
      </c>
      <c r="O493" t="s">
        <v>761</v>
      </c>
      <c r="P493" t="s">
        <v>761</v>
      </c>
      <c r="Q493">
        <v>1</v>
      </c>
      <c r="W493">
        <v>0</v>
      </c>
      <c r="X493">
        <v>476480486</v>
      </c>
      <c r="Y493">
        <f t="shared" si="223"/>
        <v>6.48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5.4</v>
      </c>
      <c r="AU493" t="s">
        <v>83</v>
      </c>
      <c r="AV493">
        <v>1</v>
      </c>
      <c r="AW493">
        <v>2</v>
      </c>
      <c r="AX493">
        <v>55945460</v>
      </c>
      <c r="AY493">
        <v>1</v>
      </c>
      <c r="AZ493">
        <v>0</v>
      </c>
      <c r="BA493">
        <v>643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U493">
        <f>ROUND(AT493*Source!I386*AH493*AL493,2)</f>
        <v>0</v>
      </c>
      <c r="CV493">
        <f>ROUND(Y493*Source!I386,9)</f>
        <v>77.760000000000005</v>
      </c>
      <c r="CW493">
        <v>0</v>
      </c>
      <c r="CX493">
        <f>ROUND(Y493*Source!I386,9)</f>
        <v>77.760000000000005</v>
      </c>
      <c r="CY493">
        <f>AD493</f>
        <v>0</v>
      </c>
      <c r="CZ493">
        <f>AH493</f>
        <v>0</v>
      </c>
      <c r="DA493">
        <f>AL493</f>
        <v>1</v>
      </c>
      <c r="DB493">
        <f t="shared" si="224"/>
        <v>0</v>
      </c>
      <c r="DC493">
        <f t="shared" si="225"/>
        <v>0</v>
      </c>
      <c r="DD493" t="s">
        <v>3</v>
      </c>
      <c r="DE493" t="s">
        <v>3</v>
      </c>
      <c r="DF493">
        <f t="shared" si="226"/>
        <v>0</v>
      </c>
      <c r="DG493">
        <f t="shared" ref="DG493:DG500" si="227">ROUND(ROUND(AF493,2)*CX493,2)</f>
        <v>0</v>
      </c>
      <c r="DH493">
        <f t="shared" ref="DH493:DH500" si="228">ROUND(ROUND(AG493,2)*CX493,2)</f>
        <v>0</v>
      </c>
      <c r="DI493">
        <f t="shared" si="208"/>
        <v>0</v>
      </c>
      <c r="DJ493">
        <f>DI493</f>
        <v>0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ROW(Source!A387)</f>
        <v>387</v>
      </c>
      <c r="B494">
        <v>55944370</v>
      </c>
      <c r="C494">
        <v>55945458</v>
      </c>
      <c r="D494">
        <v>55424304</v>
      </c>
      <c r="E494">
        <v>1081</v>
      </c>
      <c r="F494">
        <v>1</v>
      </c>
      <c r="G494">
        <v>1081</v>
      </c>
      <c r="H494">
        <v>1</v>
      </c>
      <c r="I494" t="s">
        <v>759</v>
      </c>
      <c r="J494" t="s">
        <v>3</v>
      </c>
      <c r="K494" t="s">
        <v>760</v>
      </c>
      <c r="L494">
        <v>1191</v>
      </c>
      <c r="N494">
        <v>1013</v>
      </c>
      <c r="O494" t="s">
        <v>761</v>
      </c>
      <c r="P494" t="s">
        <v>761</v>
      </c>
      <c r="Q494">
        <v>1</v>
      </c>
      <c r="W494">
        <v>0</v>
      </c>
      <c r="X494">
        <v>476480486</v>
      </c>
      <c r="Y494">
        <f t="shared" si="223"/>
        <v>6.48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5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5.4</v>
      </c>
      <c r="AU494" t="s">
        <v>83</v>
      </c>
      <c r="AV494">
        <v>1</v>
      </c>
      <c r="AW494">
        <v>2</v>
      </c>
      <c r="AX494">
        <v>55945460</v>
      </c>
      <c r="AY494">
        <v>1</v>
      </c>
      <c r="AZ494">
        <v>0</v>
      </c>
      <c r="BA494">
        <v>644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U494">
        <f>ROUND(AT494*Source!I387*AH494*AL494,2)</f>
        <v>0</v>
      </c>
      <c r="CV494">
        <f>ROUND(Y494*Source!I387,9)</f>
        <v>77.760000000000005</v>
      </c>
      <c r="CW494">
        <v>0</v>
      </c>
      <c r="CX494">
        <f>ROUND(Y494*Source!I387,9)</f>
        <v>77.760000000000005</v>
      </c>
      <c r="CY494">
        <f>AD494</f>
        <v>0</v>
      </c>
      <c r="CZ494">
        <f>AH494</f>
        <v>0</v>
      </c>
      <c r="DA494">
        <f>AL494</f>
        <v>1</v>
      </c>
      <c r="DB494">
        <f t="shared" si="224"/>
        <v>0</v>
      </c>
      <c r="DC494">
        <f t="shared" si="225"/>
        <v>0</v>
      </c>
      <c r="DD494" t="s">
        <v>3</v>
      </c>
      <c r="DE494" t="s">
        <v>3</v>
      </c>
      <c r="DF494">
        <f t="shared" si="226"/>
        <v>0</v>
      </c>
      <c r="DG494">
        <f t="shared" si="227"/>
        <v>0</v>
      </c>
      <c r="DH494">
        <f t="shared" si="228"/>
        <v>0</v>
      </c>
      <c r="DI494">
        <f t="shared" si="208"/>
        <v>0</v>
      </c>
      <c r="DJ494">
        <f>DI494</f>
        <v>0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ROW(Source!A390)</f>
        <v>390</v>
      </c>
      <c r="B495">
        <v>55944368</v>
      </c>
      <c r="C495">
        <v>57037187</v>
      </c>
      <c r="D495">
        <v>55424304</v>
      </c>
      <c r="E495">
        <v>1081</v>
      </c>
      <c r="F495">
        <v>1</v>
      </c>
      <c r="G495">
        <v>1081</v>
      </c>
      <c r="H495">
        <v>1</v>
      </c>
      <c r="I495" t="s">
        <v>759</v>
      </c>
      <c r="J495" t="s">
        <v>3</v>
      </c>
      <c r="K495" t="s">
        <v>760</v>
      </c>
      <c r="L495">
        <v>1191</v>
      </c>
      <c r="N495">
        <v>1013</v>
      </c>
      <c r="O495" t="s">
        <v>761</v>
      </c>
      <c r="P495" t="s">
        <v>761</v>
      </c>
      <c r="Q495">
        <v>1</v>
      </c>
      <c r="W495">
        <v>0</v>
      </c>
      <c r="X495">
        <v>476480486</v>
      </c>
      <c r="Y495">
        <f t="shared" si="223"/>
        <v>30.395999999999997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25.33</v>
      </c>
      <c r="AU495" t="s">
        <v>83</v>
      </c>
      <c r="AV495">
        <v>1</v>
      </c>
      <c r="AW495">
        <v>2</v>
      </c>
      <c r="AX495">
        <v>57037188</v>
      </c>
      <c r="AY495">
        <v>1</v>
      </c>
      <c r="AZ495">
        <v>0</v>
      </c>
      <c r="BA495">
        <v>645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U495">
        <f>ROUND(AT495*Source!I390*AH495*AL495,2)</f>
        <v>0</v>
      </c>
      <c r="CV495">
        <f>ROUND(Y495*Source!I390,9)</f>
        <v>0.60792000000000002</v>
      </c>
      <c r="CW495">
        <v>0</v>
      </c>
      <c r="CX495">
        <f>ROUND(Y495*Source!I390,9)</f>
        <v>0.60792000000000002</v>
      </c>
      <c r="CY495">
        <f>AD495</f>
        <v>0</v>
      </c>
      <c r="CZ495">
        <f>AH495</f>
        <v>0</v>
      </c>
      <c r="DA495">
        <f>AL495</f>
        <v>1</v>
      </c>
      <c r="DB495">
        <f t="shared" si="224"/>
        <v>0</v>
      </c>
      <c r="DC495">
        <f t="shared" si="225"/>
        <v>0</v>
      </c>
      <c r="DD495" t="s">
        <v>3</v>
      </c>
      <c r="DE495" t="s">
        <v>3</v>
      </c>
      <c r="DF495">
        <f t="shared" si="226"/>
        <v>0</v>
      </c>
      <c r="DG495">
        <f t="shared" si="227"/>
        <v>0</v>
      </c>
      <c r="DH495">
        <f t="shared" si="228"/>
        <v>0</v>
      </c>
      <c r="DI495">
        <f t="shared" si="208"/>
        <v>0</v>
      </c>
      <c r="DJ495">
        <f>DI495</f>
        <v>0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ROW(Source!A390)</f>
        <v>390</v>
      </c>
      <c r="B496">
        <v>55944368</v>
      </c>
      <c r="C496">
        <v>57037187</v>
      </c>
      <c r="D496">
        <v>55490209</v>
      </c>
      <c r="E496">
        <v>1</v>
      </c>
      <c r="F496">
        <v>1</v>
      </c>
      <c r="G496">
        <v>1081</v>
      </c>
      <c r="H496">
        <v>2</v>
      </c>
      <c r="I496" t="s">
        <v>766</v>
      </c>
      <c r="J496" t="s">
        <v>767</v>
      </c>
      <c r="K496" t="s">
        <v>768</v>
      </c>
      <c r="L496">
        <v>1368</v>
      </c>
      <c r="N496">
        <v>1011</v>
      </c>
      <c r="O496" t="s">
        <v>765</v>
      </c>
      <c r="P496" t="s">
        <v>765</v>
      </c>
      <c r="Q496">
        <v>1</v>
      </c>
      <c r="W496">
        <v>0</v>
      </c>
      <c r="X496">
        <v>874612079</v>
      </c>
      <c r="Y496">
        <f t="shared" si="223"/>
        <v>1.2E-2</v>
      </c>
      <c r="AA496">
        <v>0</v>
      </c>
      <c r="AB496">
        <v>87.01</v>
      </c>
      <c r="AC496">
        <v>13.21</v>
      </c>
      <c r="AD496">
        <v>0</v>
      </c>
      <c r="AE496">
        <v>0</v>
      </c>
      <c r="AF496">
        <v>83.1</v>
      </c>
      <c r="AG496">
        <v>12.62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0.01</v>
      </c>
      <c r="AU496" t="s">
        <v>83</v>
      </c>
      <c r="AV496">
        <v>0</v>
      </c>
      <c r="AW496">
        <v>2</v>
      </c>
      <c r="AX496">
        <v>57037189</v>
      </c>
      <c r="AY496">
        <v>1</v>
      </c>
      <c r="AZ496">
        <v>0</v>
      </c>
      <c r="BA496">
        <v>646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f>ROUND(Y496*Source!I390*DO496,9)</f>
        <v>3.0287999999999999E-3</v>
      </c>
      <c r="CX496">
        <f>ROUND(Y496*Source!I390,9)</f>
        <v>2.4000000000000001E-4</v>
      </c>
      <c r="CY496">
        <f>AB496</f>
        <v>87.01</v>
      </c>
      <c r="CZ496">
        <f>AF496</f>
        <v>83.1</v>
      </c>
      <c r="DA496">
        <f>AJ496</f>
        <v>1</v>
      </c>
      <c r="DB496">
        <f t="shared" si="224"/>
        <v>0.996</v>
      </c>
      <c r="DC496">
        <f t="shared" si="225"/>
        <v>0.156</v>
      </c>
      <c r="DD496" t="s">
        <v>3</v>
      </c>
      <c r="DE496" t="s">
        <v>3</v>
      </c>
      <c r="DF496">
        <f t="shared" si="226"/>
        <v>0</v>
      </c>
      <c r="DG496">
        <f t="shared" si="227"/>
        <v>0.02</v>
      </c>
      <c r="DH496">
        <f t="shared" si="228"/>
        <v>0</v>
      </c>
      <c r="DI496">
        <f t="shared" si="208"/>
        <v>0</v>
      </c>
      <c r="DJ496">
        <f>DG496</f>
        <v>0.02</v>
      </c>
      <c r="DK496">
        <v>0</v>
      </c>
      <c r="DL496" t="s">
        <v>769</v>
      </c>
      <c r="DM496">
        <v>0</v>
      </c>
      <c r="DN496" t="s">
        <v>761</v>
      </c>
      <c r="DO496">
        <v>12.62</v>
      </c>
    </row>
    <row r="497" spans="1:119" x14ac:dyDescent="0.25">
      <c r="A497">
        <f>ROW(Source!A390)</f>
        <v>390</v>
      </c>
      <c r="B497">
        <v>55944368</v>
      </c>
      <c r="C497">
        <v>57037187</v>
      </c>
      <c r="D497">
        <v>55490263</v>
      </c>
      <c r="E497">
        <v>1</v>
      </c>
      <c r="F497">
        <v>1</v>
      </c>
      <c r="G497">
        <v>1081</v>
      </c>
      <c r="H497">
        <v>2</v>
      </c>
      <c r="I497" t="s">
        <v>977</v>
      </c>
      <c r="J497" t="s">
        <v>978</v>
      </c>
      <c r="K497" t="s">
        <v>979</v>
      </c>
      <c r="L497">
        <v>1368</v>
      </c>
      <c r="N497">
        <v>1011</v>
      </c>
      <c r="O497" t="s">
        <v>765</v>
      </c>
      <c r="P497" t="s">
        <v>765</v>
      </c>
      <c r="Q497">
        <v>1</v>
      </c>
      <c r="W497">
        <v>0</v>
      </c>
      <c r="X497">
        <v>-1895752648</v>
      </c>
      <c r="Y497">
        <f t="shared" si="223"/>
        <v>2.3039999999999998</v>
      </c>
      <c r="AA497">
        <v>0</v>
      </c>
      <c r="AB497">
        <v>0.81</v>
      </c>
      <c r="AC497">
        <v>0</v>
      </c>
      <c r="AD497">
        <v>0</v>
      </c>
      <c r="AE497">
        <v>0</v>
      </c>
      <c r="AF497">
        <v>0.77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1.92</v>
      </c>
      <c r="AU497" t="s">
        <v>83</v>
      </c>
      <c r="AV497">
        <v>0</v>
      </c>
      <c r="AW497">
        <v>2</v>
      </c>
      <c r="AX497">
        <v>57037190</v>
      </c>
      <c r="AY497">
        <v>1</v>
      </c>
      <c r="AZ497">
        <v>0</v>
      </c>
      <c r="BA497">
        <v>647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f>ROUND(Y497*Source!I390*DO497,9)</f>
        <v>0</v>
      </c>
      <c r="CX497">
        <f>ROUND(Y497*Source!I390,9)</f>
        <v>4.6080000000000003E-2</v>
      </c>
      <c r="CY497">
        <f>AB497</f>
        <v>0.81</v>
      </c>
      <c r="CZ497">
        <f>AF497</f>
        <v>0.77</v>
      </c>
      <c r="DA497">
        <f>AJ497</f>
        <v>1</v>
      </c>
      <c r="DB497">
        <f t="shared" si="224"/>
        <v>1.776</v>
      </c>
      <c r="DC497">
        <f t="shared" si="225"/>
        <v>0</v>
      </c>
      <c r="DD497" t="s">
        <v>3</v>
      </c>
      <c r="DE497" t="s">
        <v>3</v>
      </c>
      <c r="DF497">
        <f t="shared" si="226"/>
        <v>0</v>
      </c>
      <c r="DG497">
        <f t="shared" si="227"/>
        <v>0.04</v>
      </c>
      <c r="DH497">
        <f t="shared" si="228"/>
        <v>0</v>
      </c>
      <c r="DI497">
        <f t="shared" si="208"/>
        <v>0</v>
      </c>
      <c r="DJ497">
        <f>DG497</f>
        <v>0.04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ROW(Source!A390)</f>
        <v>390</v>
      </c>
      <c r="B498">
        <v>55944368</v>
      </c>
      <c r="C498">
        <v>57037187</v>
      </c>
      <c r="D498">
        <v>55461566</v>
      </c>
      <c r="E498">
        <v>1</v>
      </c>
      <c r="F498">
        <v>1</v>
      </c>
      <c r="G498">
        <v>1081</v>
      </c>
      <c r="H498">
        <v>3</v>
      </c>
      <c r="I498" t="s">
        <v>980</v>
      </c>
      <c r="J498" t="s">
        <v>981</v>
      </c>
      <c r="K498" t="s">
        <v>982</v>
      </c>
      <c r="L498">
        <v>1355</v>
      </c>
      <c r="N498">
        <v>1010</v>
      </c>
      <c r="O498" t="s">
        <v>80</v>
      </c>
      <c r="P498" t="s">
        <v>80</v>
      </c>
      <c r="Q498">
        <v>100</v>
      </c>
      <c r="W498">
        <v>0</v>
      </c>
      <c r="X498">
        <v>-1966092607</v>
      </c>
      <c r="Y498">
        <f>(AT498*1)</f>
        <v>2.02</v>
      </c>
      <c r="AA498">
        <v>94.93</v>
      </c>
      <c r="AB498">
        <v>0</v>
      </c>
      <c r="AC498">
        <v>0</v>
      </c>
      <c r="AD498">
        <v>0</v>
      </c>
      <c r="AE498">
        <v>94.93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2.02</v>
      </c>
      <c r="AU498" t="s">
        <v>82</v>
      </c>
      <c r="AV498">
        <v>0</v>
      </c>
      <c r="AW498">
        <v>2</v>
      </c>
      <c r="AX498">
        <v>57037191</v>
      </c>
      <c r="AY498">
        <v>1</v>
      </c>
      <c r="AZ498">
        <v>0</v>
      </c>
      <c r="BA498">
        <v>648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ROUND(Y498*Source!I390,9)</f>
        <v>4.0399999999999998E-2</v>
      </c>
      <c r="CY498">
        <f>AA498</f>
        <v>94.93</v>
      </c>
      <c r="CZ498">
        <f>AE498</f>
        <v>94.93</v>
      </c>
      <c r="DA498">
        <f>AI498</f>
        <v>1</v>
      </c>
      <c r="DB498">
        <f>ROUND((ROUND(AT498*CZ498,2)*1),6)</f>
        <v>191.76</v>
      </c>
      <c r="DC498">
        <f>ROUND((ROUND(AT498*AG498,2)*1),6)</f>
        <v>0</v>
      </c>
      <c r="DD498" t="s">
        <v>3</v>
      </c>
      <c r="DE498" t="s">
        <v>3</v>
      </c>
      <c r="DF498">
        <f t="shared" si="226"/>
        <v>3.84</v>
      </c>
      <c r="DG498">
        <f t="shared" si="227"/>
        <v>0</v>
      </c>
      <c r="DH498">
        <f t="shared" si="228"/>
        <v>0</v>
      </c>
      <c r="DI498">
        <f t="shared" si="208"/>
        <v>0</v>
      </c>
      <c r="DJ498">
        <f>DF498</f>
        <v>3.84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ROW(Source!A390)</f>
        <v>390</v>
      </c>
      <c r="B499">
        <v>55944368</v>
      </c>
      <c r="C499">
        <v>57037187</v>
      </c>
      <c r="D499">
        <v>55469271</v>
      </c>
      <c r="E499">
        <v>1</v>
      </c>
      <c r="F499">
        <v>1</v>
      </c>
      <c r="G499">
        <v>1081</v>
      </c>
      <c r="H499">
        <v>3</v>
      </c>
      <c r="I499" t="s">
        <v>983</v>
      </c>
      <c r="J499" t="s">
        <v>984</v>
      </c>
      <c r="K499" t="s">
        <v>985</v>
      </c>
      <c r="L499">
        <v>1354</v>
      </c>
      <c r="N499">
        <v>1010</v>
      </c>
      <c r="O499" t="s">
        <v>320</v>
      </c>
      <c r="P499" t="s">
        <v>320</v>
      </c>
      <c r="Q499">
        <v>1</v>
      </c>
      <c r="W499">
        <v>0</v>
      </c>
      <c r="X499">
        <v>1339646332</v>
      </c>
      <c r="Y499">
        <f>(AT499*1)</f>
        <v>0.23</v>
      </c>
      <c r="AA499">
        <v>14.56</v>
      </c>
      <c r="AB499">
        <v>0</v>
      </c>
      <c r="AC499">
        <v>0</v>
      </c>
      <c r="AD499">
        <v>0</v>
      </c>
      <c r="AE499">
        <v>14.56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0.23</v>
      </c>
      <c r="AU499" t="s">
        <v>82</v>
      </c>
      <c r="AV499">
        <v>0</v>
      </c>
      <c r="AW499">
        <v>2</v>
      </c>
      <c r="AX499">
        <v>57037192</v>
      </c>
      <c r="AY499">
        <v>1</v>
      </c>
      <c r="AZ499">
        <v>0</v>
      </c>
      <c r="BA499">
        <v>649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ROUND(Y499*Source!I390,9)</f>
        <v>4.5999999999999999E-3</v>
      </c>
      <c r="CY499">
        <f>AA499</f>
        <v>14.56</v>
      </c>
      <c r="CZ499">
        <f>AE499</f>
        <v>14.56</v>
      </c>
      <c r="DA499">
        <f>AI499</f>
        <v>1</v>
      </c>
      <c r="DB499">
        <f>ROUND((ROUND(AT499*CZ499,2)*1),6)</f>
        <v>3.35</v>
      </c>
      <c r="DC499">
        <f>ROUND((ROUND(AT499*AG499,2)*1),6)</f>
        <v>0</v>
      </c>
      <c r="DD499" t="s">
        <v>3</v>
      </c>
      <c r="DE499" t="s">
        <v>3</v>
      </c>
      <c r="DF499">
        <f t="shared" si="226"/>
        <v>7.0000000000000007E-2</v>
      </c>
      <c r="DG499">
        <f t="shared" si="227"/>
        <v>0</v>
      </c>
      <c r="DH499">
        <f t="shared" si="228"/>
        <v>0</v>
      </c>
      <c r="DI499">
        <f t="shared" si="208"/>
        <v>0</v>
      </c>
      <c r="DJ499">
        <f>DF499</f>
        <v>7.0000000000000007E-2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5">
      <c r="A500">
        <f>ROW(Source!A391)</f>
        <v>391</v>
      </c>
      <c r="B500">
        <v>55944370</v>
      </c>
      <c r="C500">
        <v>57037187</v>
      </c>
      <c r="D500">
        <v>55424304</v>
      </c>
      <c r="E500">
        <v>1081</v>
      </c>
      <c r="F500">
        <v>1</v>
      </c>
      <c r="G500">
        <v>1081</v>
      </c>
      <c r="H500">
        <v>1</v>
      </c>
      <c r="I500" t="s">
        <v>759</v>
      </c>
      <c r="J500" t="s">
        <v>3</v>
      </c>
      <c r="K500" t="s">
        <v>760</v>
      </c>
      <c r="L500">
        <v>1191</v>
      </c>
      <c r="N500">
        <v>1013</v>
      </c>
      <c r="O500" t="s">
        <v>761</v>
      </c>
      <c r="P500" t="s">
        <v>761</v>
      </c>
      <c r="Q500">
        <v>1</v>
      </c>
      <c r="W500">
        <v>0</v>
      </c>
      <c r="X500">
        <v>476480486</v>
      </c>
      <c r="Y500">
        <f>(AT500*1.2)</f>
        <v>30.395999999999997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5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25.33</v>
      </c>
      <c r="AU500" t="s">
        <v>83</v>
      </c>
      <c r="AV500">
        <v>1</v>
      </c>
      <c r="AW500">
        <v>2</v>
      </c>
      <c r="AX500">
        <v>57037188</v>
      </c>
      <c r="AY500">
        <v>1</v>
      </c>
      <c r="AZ500">
        <v>0</v>
      </c>
      <c r="BA500">
        <v>651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U500">
        <f>ROUND(AT500*Source!I391*AH500*AL500,2)</f>
        <v>0</v>
      </c>
      <c r="CV500">
        <f>ROUND(Y500*Source!I391,9)</f>
        <v>0.60792000000000002</v>
      </c>
      <c r="CW500">
        <v>0</v>
      </c>
      <c r="CX500">
        <f>ROUND(Y500*Source!I391,9)</f>
        <v>0.60792000000000002</v>
      </c>
      <c r="CY500">
        <f>AD500</f>
        <v>0</v>
      </c>
      <c r="CZ500">
        <f>AH500</f>
        <v>0</v>
      </c>
      <c r="DA500">
        <f>AL500</f>
        <v>1</v>
      </c>
      <c r="DB500">
        <f>ROUND((ROUND(AT500*CZ500,2)*1.2),6)</f>
        <v>0</v>
      </c>
      <c r="DC500">
        <f>ROUND((ROUND(AT500*AG500,2)*1.2),6)</f>
        <v>0</v>
      </c>
      <c r="DD500" t="s">
        <v>3</v>
      </c>
      <c r="DE500" t="s">
        <v>3</v>
      </c>
      <c r="DF500">
        <f t="shared" si="226"/>
        <v>0</v>
      </c>
      <c r="DG500">
        <f t="shared" si="227"/>
        <v>0</v>
      </c>
      <c r="DH500">
        <f t="shared" si="228"/>
        <v>0</v>
      </c>
      <c r="DI500">
        <f t="shared" si="208"/>
        <v>0</v>
      </c>
      <c r="DJ500">
        <f>DI500</f>
        <v>0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ROW(Source!A391)</f>
        <v>391</v>
      </c>
      <c r="B501">
        <v>55944370</v>
      </c>
      <c r="C501">
        <v>57037187</v>
      </c>
      <c r="D501">
        <v>55490209</v>
      </c>
      <c r="E501">
        <v>1</v>
      </c>
      <c r="F501">
        <v>1</v>
      </c>
      <c r="G501">
        <v>1081</v>
      </c>
      <c r="H501">
        <v>2</v>
      </c>
      <c r="I501" t="s">
        <v>766</v>
      </c>
      <c r="J501" t="s">
        <v>767</v>
      </c>
      <c r="K501" t="s">
        <v>768</v>
      </c>
      <c r="L501">
        <v>1368</v>
      </c>
      <c r="N501">
        <v>1011</v>
      </c>
      <c r="O501" t="s">
        <v>765</v>
      </c>
      <c r="P501" t="s">
        <v>765</v>
      </c>
      <c r="Q501">
        <v>1</v>
      </c>
      <c r="W501">
        <v>0</v>
      </c>
      <c r="X501">
        <v>874612079</v>
      </c>
      <c r="Y501">
        <f>(AT501*1.2)</f>
        <v>1.2E-2</v>
      </c>
      <c r="AA501">
        <v>0</v>
      </c>
      <c r="AB501">
        <v>1485.19</v>
      </c>
      <c r="AC501">
        <v>744.56</v>
      </c>
      <c r="AD501">
        <v>0</v>
      </c>
      <c r="AE501">
        <v>0</v>
      </c>
      <c r="AF501">
        <v>83.1</v>
      </c>
      <c r="AG501">
        <v>12.62</v>
      </c>
      <c r="AH501">
        <v>0</v>
      </c>
      <c r="AI501">
        <v>1</v>
      </c>
      <c r="AJ501">
        <v>17.07</v>
      </c>
      <c r="AK501">
        <v>56.35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0.01</v>
      </c>
      <c r="AU501" t="s">
        <v>83</v>
      </c>
      <c r="AV501">
        <v>0</v>
      </c>
      <c r="AW501">
        <v>2</v>
      </c>
      <c r="AX501">
        <v>57037189</v>
      </c>
      <c r="AY501">
        <v>1</v>
      </c>
      <c r="AZ501">
        <v>0</v>
      </c>
      <c r="BA501">
        <v>652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f>ROUND(Y501*Source!I391*DO501,9)</f>
        <v>3.0287999999999999E-3</v>
      </c>
      <c r="CX501">
        <f>ROUND(Y501*Source!I391,9)</f>
        <v>2.4000000000000001E-4</v>
      </c>
      <c r="CY501">
        <f>AB501</f>
        <v>1485.19</v>
      </c>
      <c r="CZ501">
        <f>AF501</f>
        <v>83.1</v>
      </c>
      <c r="DA501">
        <f>AJ501</f>
        <v>17.07</v>
      </c>
      <c r="DB501">
        <f>ROUND((ROUND(AT501*CZ501,2)*1.2),6)</f>
        <v>0.996</v>
      </c>
      <c r="DC501">
        <f>ROUND((ROUND(AT501*AG501,2)*1.2),6)</f>
        <v>0.156</v>
      </c>
      <c r="DD501" t="s">
        <v>3</v>
      </c>
      <c r="DE501" t="s">
        <v>3</v>
      </c>
      <c r="DF501">
        <f t="shared" si="226"/>
        <v>0</v>
      </c>
      <c r="DG501">
        <f>ROUND(ROUND(AF501*AJ501,2)*CX501,2)</f>
        <v>0.34</v>
      </c>
      <c r="DH501">
        <f>ROUND(ROUND(AG501*AK501,2)*CX501,2)</f>
        <v>0.17</v>
      </c>
      <c r="DI501">
        <f t="shared" si="208"/>
        <v>0</v>
      </c>
      <c r="DJ501">
        <f>DG501</f>
        <v>0.34</v>
      </c>
      <c r="DK501">
        <v>0</v>
      </c>
      <c r="DL501" t="s">
        <v>769</v>
      </c>
      <c r="DM501">
        <v>0</v>
      </c>
      <c r="DN501" t="s">
        <v>761</v>
      </c>
      <c r="DO501">
        <v>12.62</v>
      </c>
    </row>
    <row r="502" spans="1:119" x14ac:dyDescent="0.25">
      <c r="A502">
        <f>ROW(Source!A391)</f>
        <v>391</v>
      </c>
      <c r="B502">
        <v>55944370</v>
      </c>
      <c r="C502">
        <v>57037187</v>
      </c>
      <c r="D502">
        <v>55490263</v>
      </c>
      <c r="E502">
        <v>1</v>
      </c>
      <c r="F502">
        <v>1</v>
      </c>
      <c r="G502">
        <v>1081</v>
      </c>
      <c r="H502">
        <v>2</v>
      </c>
      <c r="I502" t="s">
        <v>977</v>
      </c>
      <c r="J502" t="s">
        <v>978</v>
      </c>
      <c r="K502" t="s">
        <v>979</v>
      </c>
      <c r="L502">
        <v>1368</v>
      </c>
      <c r="N502">
        <v>1011</v>
      </c>
      <c r="O502" t="s">
        <v>765</v>
      </c>
      <c r="P502" t="s">
        <v>765</v>
      </c>
      <c r="Q502">
        <v>1</v>
      </c>
      <c r="W502">
        <v>0</v>
      </c>
      <c r="X502">
        <v>-1895752648</v>
      </c>
      <c r="Y502">
        <f>(AT502*1.2)</f>
        <v>2.3039999999999998</v>
      </c>
      <c r="AA502">
        <v>0</v>
      </c>
      <c r="AB502">
        <v>7.71</v>
      </c>
      <c r="AC502">
        <v>0</v>
      </c>
      <c r="AD502">
        <v>0</v>
      </c>
      <c r="AE502">
        <v>0</v>
      </c>
      <c r="AF502">
        <v>0.77</v>
      </c>
      <c r="AG502">
        <v>0</v>
      </c>
      <c r="AH502">
        <v>0</v>
      </c>
      <c r="AI502">
        <v>1</v>
      </c>
      <c r="AJ502">
        <v>9.56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1.92</v>
      </c>
      <c r="AU502" t="s">
        <v>83</v>
      </c>
      <c r="AV502">
        <v>0</v>
      </c>
      <c r="AW502">
        <v>2</v>
      </c>
      <c r="AX502">
        <v>57037190</v>
      </c>
      <c r="AY502">
        <v>1</v>
      </c>
      <c r="AZ502">
        <v>0</v>
      </c>
      <c r="BA502">
        <v>653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ROUND(Y502*Source!I391*DO502,9)</f>
        <v>0</v>
      </c>
      <c r="CX502">
        <f>ROUND(Y502*Source!I391,9)</f>
        <v>4.6080000000000003E-2</v>
      </c>
      <c r="CY502">
        <f>AB502</f>
        <v>7.71</v>
      </c>
      <c r="CZ502">
        <f>AF502</f>
        <v>0.77</v>
      </c>
      <c r="DA502">
        <f>AJ502</f>
        <v>9.56</v>
      </c>
      <c r="DB502">
        <f>ROUND((ROUND(AT502*CZ502,2)*1.2),6)</f>
        <v>1.776</v>
      </c>
      <c r="DC502">
        <f>ROUND((ROUND(AT502*AG502,2)*1.2),6)</f>
        <v>0</v>
      </c>
      <c r="DD502" t="s">
        <v>3</v>
      </c>
      <c r="DE502" t="s">
        <v>3</v>
      </c>
      <c r="DF502">
        <f t="shared" si="226"/>
        <v>0</v>
      </c>
      <c r="DG502">
        <f>ROUND(ROUND(AF502*AJ502,2)*CX502,2)</f>
        <v>0.34</v>
      </c>
      <c r="DH502">
        <f t="shared" ref="DH502:DH514" si="229">ROUND(ROUND(AG502,2)*CX502,2)</f>
        <v>0</v>
      </c>
      <c r="DI502">
        <f t="shared" si="208"/>
        <v>0</v>
      </c>
      <c r="DJ502">
        <f>DG502</f>
        <v>0.34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ROW(Source!A391)</f>
        <v>391</v>
      </c>
      <c r="B503">
        <v>55944370</v>
      </c>
      <c r="C503">
        <v>57037187</v>
      </c>
      <c r="D503">
        <v>55461566</v>
      </c>
      <c r="E503">
        <v>1</v>
      </c>
      <c r="F503">
        <v>1</v>
      </c>
      <c r="G503">
        <v>1081</v>
      </c>
      <c r="H503">
        <v>3</v>
      </c>
      <c r="I503" t="s">
        <v>980</v>
      </c>
      <c r="J503" t="s">
        <v>981</v>
      </c>
      <c r="K503" t="s">
        <v>982</v>
      </c>
      <c r="L503">
        <v>1355</v>
      </c>
      <c r="N503">
        <v>1010</v>
      </c>
      <c r="O503" t="s">
        <v>80</v>
      </c>
      <c r="P503" t="s">
        <v>80</v>
      </c>
      <c r="Q503">
        <v>100</v>
      </c>
      <c r="W503">
        <v>0</v>
      </c>
      <c r="X503">
        <v>-1966092607</v>
      </c>
      <c r="Y503">
        <f>(AT503*1)</f>
        <v>2.02</v>
      </c>
      <c r="AA503">
        <v>351.24</v>
      </c>
      <c r="AB503">
        <v>0</v>
      </c>
      <c r="AC503">
        <v>0</v>
      </c>
      <c r="AD503">
        <v>0</v>
      </c>
      <c r="AE503">
        <v>94.93</v>
      </c>
      <c r="AF503">
        <v>0</v>
      </c>
      <c r="AG503">
        <v>0</v>
      </c>
      <c r="AH503">
        <v>0</v>
      </c>
      <c r="AI503">
        <v>3.7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2.02</v>
      </c>
      <c r="AU503" t="s">
        <v>82</v>
      </c>
      <c r="AV503">
        <v>0</v>
      </c>
      <c r="AW503">
        <v>2</v>
      </c>
      <c r="AX503">
        <v>57037191</v>
      </c>
      <c r="AY503">
        <v>1</v>
      </c>
      <c r="AZ503">
        <v>0</v>
      </c>
      <c r="BA503">
        <v>654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ROUND(Y503*Source!I391,9)</f>
        <v>4.0399999999999998E-2</v>
      </c>
      <c r="CY503">
        <f>AA503</f>
        <v>351.24</v>
      </c>
      <c r="CZ503">
        <f>AE503</f>
        <v>94.93</v>
      </c>
      <c r="DA503">
        <f>AI503</f>
        <v>3.7</v>
      </c>
      <c r="DB503">
        <f>ROUND((ROUND(AT503*CZ503,2)*1),6)</f>
        <v>191.76</v>
      </c>
      <c r="DC503">
        <f>ROUND((ROUND(AT503*AG503,2)*1),6)</f>
        <v>0</v>
      </c>
      <c r="DD503" t="s">
        <v>3</v>
      </c>
      <c r="DE503" t="s">
        <v>3</v>
      </c>
      <c r="DF503">
        <f>ROUND(ROUND(AE503*AI503,2)*CX503,2)</f>
        <v>14.19</v>
      </c>
      <c r="DG503">
        <f t="shared" ref="DG503:DG513" si="230">ROUND(ROUND(AF503,2)*CX503,2)</f>
        <v>0</v>
      </c>
      <c r="DH503">
        <f t="shared" si="229"/>
        <v>0</v>
      </c>
      <c r="DI503">
        <f t="shared" si="208"/>
        <v>0</v>
      </c>
      <c r="DJ503">
        <f>DF503</f>
        <v>14.19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ROW(Source!A391)</f>
        <v>391</v>
      </c>
      <c r="B504">
        <v>55944370</v>
      </c>
      <c r="C504">
        <v>57037187</v>
      </c>
      <c r="D504">
        <v>55469271</v>
      </c>
      <c r="E504">
        <v>1</v>
      </c>
      <c r="F504">
        <v>1</v>
      </c>
      <c r="G504">
        <v>1081</v>
      </c>
      <c r="H504">
        <v>3</v>
      </c>
      <c r="I504" t="s">
        <v>983</v>
      </c>
      <c r="J504" t="s">
        <v>984</v>
      </c>
      <c r="K504" t="s">
        <v>985</v>
      </c>
      <c r="L504">
        <v>1354</v>
      </c>
      <c r="N504">
        <v>1010</v>
      </c>
      <c r="O504" t="s">
        <v>320</v>
      </c>
      <c r="P504" t="s">
        <v>320</v>
      </c>
      <c r="Q504">
        <v>1</v>
      </c>
      <c r="W504">
        <v>0</v>
      </c>
      <c r="X504">
        <v>1339646332</v>
      </c>
      <c r="Y504">
        <f>(AT504*1)</f>
        <v>0.23</v>
      </c>
      <c r="AA504">
        <v>71.78</v>
      </c>
      <c r="AB504">
        <v>0</v>
      </c>
      <c r="AC504">
        <v>0</v>
      </c>
      <c r="AD504">
        <v>0</v>
      </c>
      <c r="AE504">
        <v>14.56</v>
      </c>
      <c r="AF504">
        <v>0</v>
      </c>
      <c r="AG504">
        <v>0</v>
      </c>
      <c r="AH504">
        <v>0</v>
      </c>
      <c r="AI504">
        <v>4.93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0.23</v>
      </c>
      <c r="AU504" t="s">
        <v>82</v>
      </c>
      <c r="AV504">
        <v>0</v>
      </c>
      <c r="AW504">
        <v>2</v>
      </c>
      <c r="AX504">
        <v>57037192</v>
      </c>
      <c r="AY504">
        <v>1</v>
      </c>
      <c r="AZ504">
        <v>0</v>
      </c>
      <c r="BA504">
        <v>655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ROUND(Y504*Source!I391,9)</f>
        <v>4.5999999999999999E-3</v>
      </c>
      <c r="CY504">
        <f>AA504</f>
        <v>71.78</v>
      </c>
      <c r="CZ504">
        <f>AE504</f>
        <v>14.56</v>
      </c>
      <c r="DA504">
        <f>AI504</f>
        <v>4.93</v>
      </c>
      <c r="DB504">
        <f>ROUND((ROUND(AT504*CZ504,2)*1),6)</f>
        <v>3.35</v>
      </c>
      <c r="DC504">
        <f>ROUND((ROUND(AT504*AG504,2)*1),6)</f>
        <v>0</v>
      </c>
      <c r="DD504" t="s">
        <v>3</v>
      </c>
      <c r="DE504" t="s">
        <v>3</v>
      </c>
      <c r="DF504">
        <f>ROUND(ROUND(AE504*AI504,2)*CX504,2)</f>
        <v>0.33</v>
      </c>
      <c r="DG504">
        <f t="shared" si="230"/>
        <v>0</v>
      </c>
      <c r="DH504">
        <f t="shared" si="229"/>
        <v>0</v>
      </c>
      <c r="DI504">
        <f t="shared" si="208"/>
        <v>0</v>
      </c>
      <c r="DJ504">
        <f>DF504</f>
        <v>0.33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ROW(Source!A392)</f>
        <v>392</v>
      </c>
      <c r="B505">
        <v>55944368</v>
      </c>
      <c r="C505">
        <v>55945467</v>
      </c>
      <c r="D505">
        <v>55424304</v>
      </c>
      <c r="E505">
        <v>1081</v>
      </c>
      <c r="F505">
        <v>1</v>
      </c>
      <c r="G505">
        <v>1081</v>
      </c>
      <c r="H505">
        <v>1</v>
      </c>
      <c r="I505" t="s">
        <v>759</v>
      </c>
      <c r="J505" t="s">
        <v>3</v>
      </c>
      <c r="K505" t="s">
        <v>760</v>
      </c>
      <c r="L505">
        <v>1191</v>
      </c>
      <c r="N505">
        <v>1013</v>
      </c>
      <c r="O505" t="s">
        <v>761</v>
      </c>
      <c r="P505" t="s">
        <v>761</v>
      </c>
      <c r="Q505">
        <v>1</v>
      </c>
      <c r="W505">
        <v>0</v>
      </c>
      <c r="X505">
        <v>476480486</v>
      </c>
      <c r="Y505">
        <f>(AT505*1.2)</f>
        <v>84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-2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70</v>
      </c>
      <c r="AU505" t="s">
        <v>83</v>
      </c>
      <c r="AV505">
        <v>1</v>
      </c>
      <c r="AW505">
        <v>2</v>
      </c>
      <c r="AX505">
        <v>55945476</v>
      </c>
      <c r="AY505">
        <v>1</v>
      </c>
      <c r="AZ505">
        <v>0</v>
      </c>
      <c r="BA505">
        <v>657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U505">
        <f>ROUND(AT505*Source!I392*AH505*AL505,2)</f>
        <v>0</v>
      </c>
      <c r="CV505">
        <f>ROUND(Y505*Source!I392,9)</f>
        <v>1.68</v>
      </c>
      <c r="CW505">
        <v>0</v>
      </c>
      <c r="CX505">
        <f>ROUND(Y505*Source!I392,9)</f>
        <v>1.68</v>
      </c>
      <c r="CY505">
        <f>AD505</f>
        <v>0</v>
      </c>
      <c r="CZ505">
        <f>AH505</f>
        <v>0</v>
      </c>
      <c r="DA505">
        <f>AL505</f>
        <v>1</v>
      </c>
      <c r="DB505">
        <f>ROUND((ROUND(AT505*CZ505,2)*1.2),6)</f>
        <v>0</v>
      </c>
      <c r="DC505">
        <f>ROUND((ROUND(AT505*AG505,2)*1.2),6)</f>
        <v>0</v>
      </c>
      <c r="DD505" t="s">
        <v>3</v>
      </c>
      <c r="DE505" t="s">
        <v>3</v>
      </c>
      <c r="DF505">
        <f t="shared" ref="DF505:DF515" si="231">ROUND(ROUND(AE505,2)*CX505,2)</f>
        <v>0</v>
      </c>
      <c r="DG505">
        <f t="shared" si="230"/>
        <v>0</v>
      </c>
      <c r="DH505">
        <f t="shared" si="229"/>
        <v>0</v>
      </c>
      <c r="DI505">
        <f t="shared" si="208"/>
        <v>0</v>
      </c>
      <c r="DJ505">
        <f>DI505</f>
        <v>0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ROW(Source!A392)</f>
        <v>392</v>
      </c>
      <c r="B506">
        <v>55944368</v>
      </c>
      <c r="C506">
        <v>55945467</v>
      </c>
      <c r="D506">
        <v>55489910</v>
      </c>
      <c r="E506">
        <v>1</v>
      </c>
      <c r="F506">
        <v>1</v>
      </c>
      <c r="G506">
        <v>1081</v>
      </c>
      <c r="H506">
        <v>2</v>
      </c>
      <c r="I506" t="s">
        <v>762</v>
      </c>
      <c r="J506" t="s">
        <v>763</v>
      </c>
      <c r="K506" t="s">
        <v>764</v>
      </c>
      <c r="L506">
        <v>1368</v>
      </c>
      <c r="N506">
        <v>1011</v>
      </c>
      <c r="O506" t="s">
        <v>765</v>
      </c>
      <c r="P506" t="s">
        <v>765</v>
      </c>
      <c r="Q506">
        <v>1</v>
      </c>
      <c r="W506">
        <v>0</v>
      </c>
      <c r="X506">
        <v>1498588441</v>
      </c>
      <c r="Y506">
        <f>(AT506*1.2)</f>
        <v>4.8</v>
      </c>
      <c r="AA506">
        <v>0</v>
      </c>
      <c r="AB506">
        <v>7.44</v>
      </c>
      <c r="AC506">
        <v>0</v>
      </c>
      <c r="AD506">
        <v>0</v>
      </c>
      <c r="AE506">
        <v>0</v>
      </c>
      <c r="AF506">
        <v>7.11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1</v>
      </c>
      <c r="AM506">
        <v>-2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4</v>
      </c>
      <c r="AU506" t="s">
        <v>83</v>
      </c>
      <c r="AV506">
        <v>0</v>
      </c>
      <c r="AW506">
        <v>2</v>
      </c>
      <c r="AX506">
        <v>55945477</v>
      </c>
      <c r="AY506">
        <v>1</v>
      </c>
      <c r="AZ506">
        <v>0</v>
      </c>
      <c r="BA506">
        <v>658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f>ROUND(Y506*Source!I392*DO506,9)</f>
        <v>0</v>
      </c>
      <c r="CX506">
        <f>ROUND(Y506*Source!I392,9)</f>
        <v>9.6000000000000002E-2</v>
      </c>
      <c r="CY506">
        <f>AB506</f>
        <v>7.44</v>
      </c>
      <c r="CZ506">
        <f>AF506</f>
        <v>7.11</v>
      </c>
      <c r="DA506">
        <f>AJ506</f>
        <v>1</v>
      </c>
      <c r="DB506">
        <f>ROUND((ROUND(AT506*CZ506,2)*1.2),6)</f>
        <v>34.128</v>
      </c>
      <c r="DC506">
        <f>ROUND((ROUND(AT506*AG506,2)*1.2),6)</f>
        <v>0</v>
      </c>
      <c r="DD506" t="s">
        <v>3</v>
      </c>
      <c r="DE506" t="s">
        <v>3</v>
      </c>
      <c r="DF506">
        <f t="shared" si="231"/>
        <v>0</v>
      </c>
      <c r="DG506">
        <f t="shared" si="230"/>
        <v>0.68</v>
      </c>
      <c r="DH506">
        <f t="shared" si="229"/>
        <v>0</v>
      </c>
      <c r="DI506">
        <f t="shared" si="208"/>
        <v>0</v>
      </c>
      <c r="DJ506">
        <f>DG506</f>
        <v>0.68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ROW(Source!A392)</f>
        <v>392</v>
      </c>
      <c r="B507">
        <v>55944368</v>
      </c>
      <c r="C507">
        <v>55945467</v>
      </c>
      <c r="D507">
        <v>55490209</v>
      </c>
      <c r="E507">
        <v>1</v>
      </c>
      <c r="F507">
        <v>1</v>
      </c>
      <c r="G507">
        <v>1081</v>
      </c>
      <c r="H507">
        <v>2</v>
      </c>
      <c r="I507" t="s">
        <v>766</v>
      </c>
      <c r="J507" t="s">
        <v>767</v>
      </c>
      <c r="K507" t="s">
        <v>768</v>
      </c>
      <c r="L507">
        <v>1368</v>
      </c>
      <c r="N507">
        <v>1011</v>
      </c>
      <c r="O507" t="s">
        <v>765</v>
      </c>
      <c r="P507" t="s">
        <v>765</v>
      </c>
      <c r="Q507">
        <v>1</v>
      </c>
      <c r="W507">
        <v>0</v>
      </c>
      <c r="X507">
        <v>874612079</v>
      </c>
      <c r="Y507">
        <f>(AT507*1.2)</f>
        <v>0.108</v>
      </c>
      <c r="AA507">
        <v>0</v>
      </c>
      <c r="AB507">
        <v>87.01</v>
      </c>
      <c r="AC507">
        <v>13.21</v>
      </c>
      <c r="AD507">
        <v>0</v>
      </c>
      <c r="AE507">
        <v>0</v>
      </c>
      <c r="AF507">
        <v>83.1</v>
      </c>
      <c r="AG507">
        <v>12.62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-2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0.09</v>
      </c>
      <c r="AU507" t="s">
        <v>83</v>
      </c>
      <c r="AV507">
        <v>0</v>
      </c>
      <c r="AW507">
        <v>2</v>
      </c>
      <c r="AX507">
        <v>55945478</v>
      </c>
      <c r="AY507">
        <v>1</v>
      </c>
      <c r="AZ507">
        <v>0</v>
      </c>
      <c r="BA507">
        <v>659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f>ROUND(Y507*Source!I392*DO507,9)</f>
        <v>2.7259200000000001E-2</v>
      </c>
      <c r="CX507">
        <f>ROUND(Y507*Source!I392,9)</f>
        <v>2.16E-3</v>
      </c>
      <c r="CY507">
        <f>AB507</f>
        <v>87.01</v>
      </c>
      <c r="CZ507">
        <f>AF507</f>
        <v>83.1</v>
      </c>
      <c r="DA507">
        <f>AJ507</f>
        <v>1</v>
      </c>
      <c r="DB507">
        <f>ROUND((ROUND(AT507*CZ507,2)*1.2),6)</f>
        <v>8.9760000000000009</v>
      </c>
      <c r="DC507">
        <f>ROUND((ROUND(AT507*AG507,2)*1.2),6)</f>
        <v>1.3680000000000001</v>
      </c>
      <c r="DD507" t="s">
        <v>3</v>
      </c>
      <c r="DE507" t="s">
        <v>3</v>
      </c>
      <c r="DF507">
        <f t="shared" si="231"/>
        <v>0</v>
      </c>
      <c r="DG507">
        <f t="shared" si="230"/>
        <v>0.18</v>
      </c>
      <c r="DH507">
        <f t="shared" si="229"/>
        <v>0.03</v>
      </c>
      <c r="DI507">
        <f t="shared" si="208"/>
        <v>0</v>
      </c>
      <c r="DJ507">
        <f>DG507</f>
        <v>0.18</v>
      </c>
      <c r="DK507">
        <v>0</v>
      </c>
      <c r="DL507" t="s">
        <v>769</v>
      </c>
      <c r="DM507">
        <v>0</v>
      </c>
      <c r="DN507" t="s">
        <v>761</v>
      </c>
      <c r="DO507">
        <v>12.62</v>
      </c>
    </row>
    <row r="508" spans="1:119" x14ac:dyDescent="0.25">
      <c r="A508">
        <f>ROW(Source!A392)</f>
        <v>392</v>
      </c>
      <c r="B508">
        <v>55944368</v>
      </c>
      <c r="C508">
        <v>55945467</v>
      </c>
      <c r="D508">
        <v>55459907</v>
      </c>
      <c r="E508">
        <v>1</v>
      </c>
      <c r="F508">
        <v>1</v>
      </c>
      <c r="G508">
        <v>1081</v>
      </c>
      <c r="H508">
        <v>3</v>
      </c>
      <c r="I508" t="s">
        <v>986</v>
      </c>
      <c r="J508" t="s">
        <v>987</v>
      </c>
      <c r="K508" t="s">
        <v>988</v>
      </c>
      <c r="L508">
        <v>1348</v>
      </c>
      <c r="N508">
        <v>1009</v>
      </c>
      <c r="O508" t="s">
        <v>211</v>
      </c>
      <c r="P508" t="s">
        <v>211</v>
      </c>
      <c r="Q508">
        <v>1000</v>
      </c>
      <c r="W508">
        <v>0</v>
      </c>
      <c r="X508">
        <v>-921548447</v>
      </c>
      <c r="Y508">
        <f>(AT508*1)</f>
        <v>1.4E-2</v>
      </c>
      <c r="AA508">
        <v>7246.05</v>
      </c>
      <c r="AB508">
        <v>0</v>
      </c>
      <c r="AC508">
        <v>0</v>
      </c>
      <c r="AD508">
        <v>0</v>
      </c>
      <c r="AE508">
        <v>7246.05</v>
      </c>
      <c r="AF508">
        <v>0</v>
      </c>
      <c r="AG508">
        <v>0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-2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1.4E-2</v>
      </c>
      <c r="AU508" t="s">
        <v>82</v>
      </c>
      <c r="AV508">
        <v>0</v>
      </c>
      <c r="AW508">
        <v>2</v>
      </c>
      <c r="AX508">
        <v>55945479</v>
      </c>
      <c r="AY508">
        <v>1</v>
      </c>
      <c r="AZ508">
        <v>0</v>
      </c>
      <c r="BA508">
        <v>660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ROUND(Y508*Source!I392,9)</f>
        <v>2.7999999999999998E-4</v>
      </c>
      <c r="CY508">
        <f>AA508</f>
        <v>7246.05</v>
      </c>
      <c r="CZ508">
        <f>AE508</f>
        <v>7246.05</v>
      </c>
      <c r="DA508">
        <f>AI508</f>
        <v>1</v>
      </c>
      <c r="DB508">
        <f>ROUND((ROUND(AT508*CZ508,2)*1),6)</f>
        <v>101.44</v>
      </c>
      <c r="DC508">
        <f>ROUND((ROUND(AT508*AG508,2)*1),6)</f>
        <v>0</v>
      </c>
      <c r="DD508" t="s">
        <v>3</v>
      </c>
      <c r="DE508" t="s">
        <v>3</v>
      </c>
      <c r="DF508">
        <f t="shared" si="231"/>
        <v>2.0299999999999998</v>
      </c>
      <c r="DG508">
        <f t="shared" si="230"/>
        <v>0</v>
      </c>
      <c r="DH508">
        <f t="shared" si="229"/>
        <v>0</v>
      </c>
      <c r="DI508">
        <f t="shared" si="208"/>
        <v>0</v>
      </c>
      <c r="DJ508">
        <f>DF508</f>
        <v>2.0299999999999998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ROW(Source!A392)</f>
        <v>392</v>
      </c>
      <c r="B509">
        <v>55944368</v>
      </c>
      <c r="C509">
        <v>55945467</v>
      </c>
      <c r="D509">
        <v>55460380</v>
      </c>
      <c r="E509">
        <v>1</v>
      </c>
      <c r="F509">
        <v>1</v>
      </c>
      <c r="G509">
        <v>1081</v>
      </c>
      <c r="H509">
        <v>3</v>
      </c>
      <c r="I509" t="s">
        <v>798</v>
      </c>
      <c r="J509" t="s">
        <v>799</v>
      </c>
      <c r="K509" t="s">
        <v>800</v>
      </c>
      <c r="L509">
        <v>1348</v>
      </c>
      <c r="N509">
        <v>1009</v>
      </c>
      <c r="O509" t="s">
        <v>211</v>
      </c>
      <c r="P509" t="s">
        <v>211</v>
      </c>
      <c r="Q509">
        <v>1000</v>
      </c>
      <c r="W509">
        <v>0</v>
      </c>
      <c r="X509">
        <v>277309194</v>
      </c>
      <c r="Y509">
        <f>(AT509*1)</f>
        <v>2.4000000000000001E-5</v>
      </c>
      <c r="AA509">
        <v>8590.86</v>
      </c>
      <c r="AB509">
        <v>0</v>
      </c>
      <c r="AC509">
        <v>0</v>
      </c>
      <c r="AD509">
        <v>0</v>
      </c>
      <c r="AE509">
        <v>8590.86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2.4000000000000001E-5</v>
      </c>
      <c r="AU509" t="s">
        <v>82</v>
      </c>
      <c r="AV509">
        <v>0</v>
      </c>
      <c r="AW509">
        <v>2</v>
      </c>
      <c r="AX509">
        <v>55945480</v>
      </c>
      <c r="AY509">
        <v>1</v>
      </c>
      <c r="AZ509">
        <v>0</v>
      </c>
      <c r="BA509">
        <v>661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ROUND(Y509*Source!I392,9)</f>
        <v>4.7999999999999996E-7</v>
      </c>
      <c r="CY509">
        <f>AA509</f>
        <v>8590.86</v>
      </c>
      <c r="CZ509">
        <f>AE509</f>
        <v>8590.86</v>
      </c>
      <c r="DA509">
        <f>AI509</f>
        <v>1</v>
      </c>
      <c r="DB509">
        <f>ROUND((ROUND(AT509*CZ509,2)*1),6)</f>
        <v>0.21</v>
      </c>
      <c r="DC509">
        <f>ROUND((ROUND(AT509*AG509,2)*1),6)</f>
        <v>0</v>
      </c>
      <c r="DD509" t="s">
        <v>3</v>
      </c>
      <c r="DE509" t="s">
        <v>3</v>
      </c>
      <c r="DF509">
        <f t="shared" si="231"/>
        <v>0</v>
      </c>
      <c r="DG509">
        <f t="shared" si="230"/>
        <v>0</v>
      </c>
      <c r="DH509">
        <f t="shared" si="229"/>
        <v>0</v>
      </c>
      <c r="DI509">
        <f t="shared" si="208"/>
        <v>0</v>
      </c>
      <c r="DJ509">
        <f>DF509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ROW(Source!A392)</f>
        <v>392</v>
      </c>
      <c r="B510">
        <v>55944368</v>
      </c>
      <c r="C510">
        <v>55945467</v>
      </c>
      <c r="D510">
        <v>55459339</v>
      </c>
      <c r="E510">
        <v>1</v>
      </c>
      <c r="F510">
        <v>1</v>
      </c>
      <c r="G510">
        <v>1081</v>
      </c>
      <c r="H510">
        <v>3</v>
      </c>
      <c r="I510" t="s">
        <v>804</v>
      </c>
      <c r="J510" t="s">
        <v>805</v>
      </c>
      <c r="K510" t="s">
        <v>806</v>
      </c>
      <c r="L510">
        <v>1354</v>
      </c>
      <c r="N510">
        <v>1010</v>
      </c>
      <c r="O510" t="s">
        <v>320</v>
      </c>
      <c r="P510" t="s">
        <v>320</v>
      </c>
      <c r="Q510">
        <v>1</v>
      </c>
      <c r="W510">
        <v>0</v>
      </c>
      <c r="X510">
        <v>1424298623</v>
      </c>
      <c r="Y510">
        <f>(AT510*1)</f>
        <v>97.6</v>
      </c>
      <c r="AA510">
        <v>3.86</v>
      </c>
      <c r="AB510">
        <v>0</v>
      </c>
      <c r="AC510">
        <v>0</v>
      </c>
      <c r="AD510">
        <v>0</v>
      </c>
      <c r="AE510">
        <v>3.86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97.6</v>
      </c>
      <c r="AU510" t="s">
        <v>82</v>
      </c>
      <c r="AV510">
        <v>0</v>
      </c>
      <c r="AW510">
        <v>2</v>
      </c>
      <c r="AX510">
        <v>55945481</v>
      </c>
      <c r="AY510">
        <v>1</v>
      </c>
      <c r="AZ510">
        <v>0</v>
      </c>
      <c r="BA510">
        <v>662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ROUND(Y510*Source!I392,9)</f>
        <v>1.952</v>
      </c>
      <c r="CY510">
        <f>AA510</f>
        <v>3.86</v>
      </c>
      <c r="CZ510">
        <f>AE510</f>
        <v>3.86</v>
      </c>
      <c r="DA510">
        <f>AI510</f>
        <v>1</v>
      </c>
      <c r="DB510">
        <f>ROUND((ROUND(AT510*CZ510,2)*1),6)</f>
        <v>376.74</v>
      </c>
      <c r="DC510">
        <f>ROUND((ROUND(AT510*AG510,2)*1),6)</f>
        <v>0</v>
      </c>
      <c r="DD510" t="s">
        <v>3</v>
      </c>
      <c r="DE510" t="s">
        <v>3</v>
      </c>
      <c r="DF510">
        <f t="shared" si="231"/>
        <v>7.53</v>
      </c>
      <c r="DG510">
        <f t="shared" si="230"/>
        <v>0</v>
      </c>
      <c r="DH510">
        <f t="shared" si="229"/>
        <v>0</v>
      </c>
      <c r="DI510">
        <f t="shared" si="208"/>
        <v>0</v>
      </c>
      <c r="DJ510">
        <f>DF510</f>
        <v>7.53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ROW(Source!A392)</f>
        <v>392</v>
      </c>
      <c r="B511">
        <v>55944368</v>
      </c>
      <c r="C511">
        <v>55945467</v>
      </c>
      <c r="D511">
        <v>55459514</v>
      </c>
      <c r="E511">
        <v>1</v>
      </c>
      <c r="F511">
        <v>1</v>
      </c>
      <c r="G511">
        <v>1081</v>
      </c>
      <c r="H511">
        <v>3</v>
      </c>
      <c r="I511" t="s">
        <v>989</v>
      </c>
      <c r="J511" t="s">
        <v>990</v>
      </c>
      <c r="K511" t="s">
        <v>991</v>
      </c>
      <c r="L511">
        <v>1348</v>
      </c>
      <c r="N511">
        <v>1009</v>
      </c>
      <c r="O511" t="s">
        <v>211</v>
      </c>
      <c r="P511" t="s">
        <v>211</v>
      </c>
      <c r="Q511">
        <v>1000</v>
      </c>
      <c r="W511">
        <v>0</v>
      </c>
      <c r="X511">
        <v>-129967446</v>
      </c>
      <c r="Y511">
        <f>(AT511*1)</f>
        <v>2.7000000000000001E-3</v>
      </c>
      <c r="AA511">
        <v>11233.62</v>
      </c>
      <c r="AB511">
        <v>0</v>
      </c>
      <c r="AC511">
        <v>0</v>
      </c>
      <c r="AD511">
        <v>0</v>
      </c>
      <c r="AE511">
        <v>11233.62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2.7000000000000001E-3</v>
      </c>
      <c r="AU511" t="s">
        <v>82</v>
      </c>
      <c r="AV511">
        <v>0</v>
      </c>
      <c r="AW511">
        <v>2</v>
      </c>
      <c r="AX511">
        <v>55945482</v>
      </c>
      <c r="AY511">
        <v>1</v>
      </c>
      <c r="AZ511">
        <v>0</v>
      </c>
      <c r="BA511">
        <v>663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ROUND(Y511*Source!I392,9)</f>
        <v>5.3999999999999998E-5</v>
      </c>
      <c r="CY511">
        <f>AA511</f>
        <v>11233.62</v>
      </c>
      <c r="CZ511">
        <f>AE511</f>
        <v>11233.62</v>
      </c>
      <c r="DA511">
        <f>AI511</f>
        <v>1</v>
      </c>
      <c r="DB511">
        <f>ROUND((ROUND(AT511*CZ511,2)*1),6)</f>
        <v>30.33</v>
      </c>
      <c r="DC511">
        <f>ROUND((ROUND(AT511*AG511,2)*1),6)</f>
        <v>0</v>
      </c>
      <c r="DD511" t="s">
        <v>3</v>
      </c>
      <c r="DE511" t="s">
        <v>3</v>
      </c>
      <c r="DF511">
        <f t="shared" si="231"/>
        <v>0.61</v>
      </c>
      <c r="DG511">
        <f t="shared" si="230"/>
        <v>0</v>
      </c>
      <c r="DH511">
        <f t="shared" si="229"/>
        <v>0</v>
      </c>
      <c r="DI511">
        <f t="shared" si="208"/>
        <v>0</v>
      </c>
      <c r="DJ511">
        <f>DF511</f>
        <v>0.61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ROW(Source!A392)</f>
        <v>392</v>
      </c>
      <c r="B512">
        <v>55944368</v>
      </c>
      <c r="C512">
        <v>55945467</v>
      </c>
      <c r="D512">
        <v>55459188</v>
      </c>
      <c r="E512">
        <v>1</v>
      </c>
      <c r="F512">
        <v>1</v>
      </c>
      <c r="G512">
        <v>1081</v>
      </c>
      <c r="H512">
        <v>3</v>
      </c>
      <c r="I512" t="s">
        <v>410</v>
      </c>
      <c r="J512" t="s">
        <v>412</v>
      </c>
      <c r="K512" t="s">
        <v>411</v>
      </c>
      <c r="L512">
        <v>1348</v>
      </c>
      <c r="N512">
        <v>1009</v>
      </c>
      <c r="O512" t="s">
        <v>211</v>
      </c>
      <c r="P512" t="s">
        <v>211</v>
      </c>
      <c r="Q512">
        <v>1000</v>
      </c>
      <c r="W512">
        <v>0</v>
      </c>
      <c r="X512">
        <v>-268464753</v>
      </c>
      <c r="Y512">
        <f>AT512</f>
        <v>3.5400000000000002E-3</v>
      </c>
      <c r="AA512">
        <v>17868.28</v>
      </c>
      <c r="AB512">
        <v>0</v>
      </c>
      <c r="AC512">
        <v>0</v>
      </c>
      <c r="AD512">
        <v>0</v>
      </c>
      <c r="AE512">
        <v>17868.28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 t="s">
        <v>3</v>
      </c>
      <c r="AT512">
        <v>3.5400000000000002E-3</v>
      </c>
      <c r="AU512" t="s">
        <v>3</v>
      </c>
      <c r="AV512">
        <v>0</v>
      </c>
      <c r="AW512">
        <v>1</v>
      </c>
      <c r="AX512">
        <v>-1</v>
      </c>
      <c r="AY512">
        <v>0</v>
      </c>
      <c r="AZ512">
        <v>0</v>
      </c>
      <c r="BA512" t="s">
        <v>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ROUND(Y512*Source!I392,9)</f>
        <v>7.08E-5</v>
      </c>
      <c r="CY512">
        <f>AA512</f>
        <v>17868.28</v>
      </c>
      <c r="CZ512">
        <f>AE512</f>
        <v>17868.28</v>
      </c>
      <c r="DA512">
        <f>AI512</f>
        <v>1</v>
      </c>
      <c r="DB512">
        <f>ROUND(ROUND(AT512*CZ512,2),6)</f>
        <v>63.25</v>
      </c>
      <c r="DC512">
        <f>ROUND(ROUND(AT512*AG512,2),6)</f>
        <v>0</v>
      </c>
      <c r="DD512" t="s">
        <v>3</v>
      </c>
      <c r="DE512" t="s">
        <v>3</v>
      </c>
      <c r="DF512">
        <f t="shared" si="231"/>
        <v>1.27</v>
      </c>
      <c r="DG512">
        <f t="shared" si="230"/>
        <v>0</v>
      </c>
      <c r="DH512">
        <f t="shared" si="229"/>
        <v>0</v>
      </c>
      <c r="DI512">
        <f t="shared" si="208"/>
        <v>0</v>
      </c>
      <c r="DJ512">
        <f>DF512</f>
        <v>1.27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5">
      <c r="A513">
        <f>ROW(Source!A393)</f>
        <v>393</v>
      </c>
      <c r="B513">
        <v>55944370</v>
      </c>
      <c r="C513">
        <v>55945467</v>
      </c>
      <c r="D513">
        <v>55424304</v>
      </c>
      <c r="E513">
        <v>1081</v>
      </c>
      <c r="F513">
        <v>1</v>
      </c>
      <c r="G513">
        <v>1081</v>
      </c>
      <c r="H513">
        <v>1</v>
      </c>
      <c r="I513" t="s">
        <v>759</v>
      </c>
      <c r="J513" t="s">
        <v>3</v>
      </c>
      <c r="K513" t="s">
        <v>760</v>
      </c>
      <c r="L513">
        <v>1191</v>
      </c>
      <c r="N513">
        <v>1013</v>
      </c>
      <c r="O513" t="s">
        <v>761</v>
      </c>
      <c r="P513" t="s">
        <v>761</v>
      </c>
      <c r="Q513">
        <v>1</v>
      </c>
      <c r="W513">
        <v>0</v>
      </c>
      <c r="X513">
        <v>476480486</v>
      </c>
      <c r="Y513">
        <f>(AT513*1.2)</f>
        <v>84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5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70</v>
      </c>
      <c r="AU513" t="s">
        <v>83</v>
      </c>
      <c r="AV513">
        <v>1</v>
      </c>
      <c r="AW513">
        <v>2</v>
      </c>
      <c r="AX513">
        <v>55945476</v>
      </c>
      <c r="AY513">
        <v>1</v>
      </c>
      <c r="AZ513">
        <v>0</v>
      </c>
      <c r="BA513">
        <v>666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U513">
        <f>ROUND(AT513*Source!I393*AH513*AL513,2)</f>
        <v>0</v>
      </c>
      <c r="CV513">
        <f>ROUND(Y513*Source!I393,9)</f>
        <v>1.68</v>
      </c>
      <c r="CW513">
        <v>0</v>
      </c>
      <c r="CX513">
        <f>ROUND(Y513*Source!I393,9)</f>
        <v>1.68</v>
      </c>
      <c r="CY513">
        <f>AD513</f>
        <v>0</v>
      </c>
      <c r="CZ513">
        <f>AH513</f>
        <v>0</v>
      </c>
      <c r="DA513">
        <f>AL513</f>
        <v>1</v>
      </c>
      <c r="DB513">
        <f>ROUND((ROUND(AT513*CZ513,2)*1.2),6)</f>
        <v>0</v>
      </c>
      <c r="DC513">
        <f>ROUND((ROUND(AT513*AG513,2)*1.2),6)</f>
        <v>0</v>
      </c>
      <c r="DD513" t="s">
        <v>3</v>
      </c>
      <c r="DE513" t="s">
        <v>3</v>
      </c>
      <c r="DF513">
        <f t="shared" si="231"/>
        <v>0</v>
      </c>
      <c r="DG513">
        <f t="shared" si="230"/>
        <v>0</v>
      </c>
      <c r="DH513">
        <f t="shared" si="229"/>
        <v>0</v>
      </c>
      <c r="DI513">
        <f t="shared" ref="DI513:DI576" si="232">ROUND(ROUND(AH513,2)*CX513,2)</f>
        <v>0</v>
      </c>
      <c r="DJ513">
        <f>DI513</f>
        <v>0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5">
      <c r="A514">
        <f>ROW(Source!A393)</f>
        <v>393</v>
      </c>
      <c r="B514">
        <v>55944370</v>
      </c>
      <c r="C514">
        <v>55945467</v>
      </c>
      <c r="D514">
        <v>55489910</v>
      </c>
      <c r="E514">
        <v>1</v>
      </c>
      <c r="F514">
        <v>1</v>
      </c>
      <c r="G514">
        <v>1081</v>
      </c>
      <c r="H514">
        <v>2</v>
      </c>
      <c r="I514" t="s">
        <v>762</v>
      </c>
      <c r="J514" t="s">
        <v>763</v>
      </c>
      <c r="K514" t="s">
        <v>764</v>
      </c>
      <c r="L514">
        <v>1368</v>
      </c>
      <c r="N514">
        <v>1011</v>
      </c>
      <c r="O514" t="s">
        <v>765</v>
      </c>
      <c r="P514" t="s">
        <v>765</v>
      </c>
      <c r="Q514">
        <v>1</v>
      </c>
      <c r="W514">
        <v>0</v>
      </c>
      <c r="X514">
        <v>1498588441</v>
      </c>
      <c r="Y514">
        <f>(AT514*1.2)</f>
        <v>4.8</v>
      </c>
      <c r="AA514">
        <v>0</v>
      </c>
      <c r="AB514">
        <v>100.2</v>
      </c>
      <c r="AC514">
        <v>0</v>
      </c>
      <c r="AD514">
        <v>0</v>
      </c>
      <c r="AE514">
        <v>0</v>
      </c>
      <c r="AF514">
        <v>7.11</v>
      </c>
      <c r="AG514">
        <v>0</v>
      </c>
      <c r="AH514">
        <v>0</v>
      </c>
      <c r="AI514">
        <v>1</v>
      </c>
      <c r="AJ514">
        <v>13.46</v>
      </c>
      <c r="AK514">
        <v>1</v>
      </c>
      <c r="AL514">
        <v>1</v>
      </c>
      <c r="AM514">
        <v>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4</v>
      </c>
      <c r="AU514" t="s">
        <v>83</v>
      </c>
      <c r="AV514">
        <v>0</v>
      </c>
      <c r="AW514">
        <v>2</v>
      </c>
      <c r="AX514">
        <v>55945477</v>
      </c>
      <c r="AY514">
        <v>1</v>
      </c>
      <c r="AZ514">
        <v>0</v>
      </c>
      <c r="BA514">
        <v>667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ROUND(Y514*Source!I393*DO514,9)</f>
        <v>0</v>
      </c>
      <c r="CX514">
        <f>ROUND(Y514*Source!I393,9)</f>
        <v>9.6000000000000002E-2</v>
      </c>
      <c r="CY514">
        <f>AB514</f>
        <v>100.2</v>
      </c>
      <c r="CZ514">
        <f>AF514</f>
        <v>7.11</v>
      </c>
      <c r="DA514">
        <f>AJ514</f>
        <v>13.46</v>
      </c>
      <c r="DB514">
        <f>ROUND((ROUND(AT514*CZ514,2)*1.2),6)</f>
        <v>34.128</v>
      </c>
      <c r="DC514">
        <f>ROUND((ROUND(AT514*AG514,2)*1.2),6)</f>
        <v>0</v>
      </c>
      <c r="DD514" t="s">
        <v>3</v>
      </c>
      <c r="DE514" t="s">
        <v>3</v>
      </c>
      <c r="DF514">
        <f t="shared" si="231"/>
        <v>0</v>
      </c>
      <c r="DG514">
        <f>ROUND(ROUND(AF514*AJ514,2)*CX514,2)</f>
        <v>9.19</v>
      </c>
      <c r="DH514">
        <f t="shared" si="229"/>
        <v>0</v>
      </c>
      <c r="DI514">
        <f t="shared" si="232"/>
        <v>0</v>
      </c>
      <c r="DJ514">
        <f>DG514</f>
        <v>9.19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5">
      <c r="A515">
        <f>ROW(Source!A393)</f>
        <v>393</v>
      </c>
      <c r="B515">
        <v>55944370</v>
      </c>
      <c r="C515">
        <v>55945467</v>
      </c>
      <c r="D515">
        <v>55490209</v>
      </c>
      <c r="E515">
        <v>1</v>
      </c>
      <c r="F515">
        <v>1</v>
      </c>
      <c r="G515">
        <v>1081</v>
      </c>
      <c r="H515">
        <v>2</v>
      </c>
      <c r="I515" t="s">
        <v>766</v>
      </c>
      <c r="J515" t="s">
        <v>767</v>
      </c>
      <c r="K515" t="s">
        <v>768</v>
      </c>
      <c r="L515">
        <v>1368</v>
      </c>
      <c r="N515">
        <v>1011</v>
      </c>
      <c r="O515" t="s">
        <v>765</v>
      </c>
      <c r="P515" t="s">
        <v>765</v>
      </c>
      <c r="Q515">
        <v>1</v>
      </c>
      <c r="W515">
        <v>0</v>
      </c>
      <c r="X515">
        <v>874612079</v>
      </c>
      <c r="Y515">
        <f>(AT515*1.2)</f>
        <v>0.108</v>
      </c>
      <c r="AA515">
        <v>0</v>
      </c>
      <c r="AB515">
        <v>1485.19</v>
      </c>
      <c r="AC515">
        <v>744.56</v>
      </c>
      <c r="AD515">
        <v>0</v>
      </c>
      <c r="AE515">
        <v>0</v>
      </c>
      <c r="AF515">
        <v>83.1</v>
      </c>
      <c r="AG515">
        <v>12.62</v>
      </c>
      <c r="AH515">
        <v>0</v>
      </c>
      <c r="AI515">
        <v>1</v>
      </c>
      <c r="AJ515">
        <v>17.07</v>
      </c>
      <c r="AK515">
        <v>56.35</v>
      </c>
      <c r="AL515">
        <v>1</v>
      </c>
      <c r="AM515">
        <v>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0.09</v>
      </c>
      <c r="AU515" t="s">
        <v>83</v>
      </c>
      <c r="AV515">
        <v>0</v>
      </c>
      <c r="AW515">
        <v>2</v>
      </c>
      <c r="AX515">
        <v>55945478</v>
      </c>
      <c r="AY515">
        <v>1</v>
      </c>
      <c r="AZ515">
        <v>0</v>
      </c>
      <c r="BA515">
        <v>668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f>ROUND(Y515*Source!I393*DO515,9)</f>
        <v>2.7259200000000001E-2</v>
      </c>
      <c r="CX515">
        <f>ROUND(Y515*Source!I393,9)</f>
        <v>2.16E-3</v>
      </c>
      <c r="CY515">
        <f>AB515</f>
        <v>1485.19</v>
      </c>
      <c r="CZ515">
        <f>AF515</f>
        <v>83.1</v>
      </c>
      <c r="DA515">
        <f>AJ515</f>
        <v>17.07</v>
      </c>
      <c r="DB515">
        <f>ROUND((ROUND(AT515*CZ515,2)*1.2),6)</f>
        <v>8.9760000000000009</v>
      </c>
      <c r="DC515">
        <f>ROUND((ROUND(AT515*AG515,2)*1.2),6)</f>
        <v>1.3680000000000001</v>
      </c>
      <c r="DD515" t="s">
        <v>3</v>
      </c>
      <c r="DE515" t="s">
        <v>3</v>
      </c>
      <c r="DF515">
        <f t="shared" si="231"/>
        <v>0</v>
      </c>
      <c r="DG515">
        <f>ROUND(ROUND(AF515*AJ515,2)*CX515,2)</f>
        <v>3.06</v>
      </c>
      <c r="DH515">
        <f>ROUND(ROUND(AG515*AK515,2)*CX515,2)</f>
        <v>1.54</v>
      </c>
      <c r="DI515">
        <f t="shared" si="232"/>
        <v>0</v>
      </c>
      <c r="DJ515">
        <f>DG515</f>
        <v>3.06</v>
      </c>
      <c r="DK515">
        <v>0</v>
      </c>
      <c r="DL515" t="s">
        <v>769</v>
      </c>
      <c r="DM515">
        <v>0</v>
      </c>
      <c r="DN515" t="s">
        <v>761</v>
      </c>
      <c r="DO515">
        <v>12.62</v>
      </c>
    </row>
    <row r="516" spans="1:119" x14ac:dyDescent="0.25">
      <c r="A516">
        <f>ROW(Source!A393)</f>
        <v>393</v>
      </c>
      <c r="B516">
        <v>55944370</v>
      </c>
      <c r="C516">
        <v>55945467</v>
      </c>
      <c r="D516">
        <v>55459907</v>
      </c>
      <c r="E516">
        <v>1</v>
      </c>
      <c r="F516">
        <v>1</v>
      </c>
      <c r="G516">
        <v>1081</v>
      </c>
      <c r="H516">
        <v>3</v>
      </c>
      <c r="I516" t="s">
        <v>986</v>
      </c>
      <c r="J516" t="s">
        <v>987</v>
      </c>
      <c r="K516" t="s">
        <v>988</v>
      </c>
      <c r="L516">
        <v>1348</v>
      </c>
      <c r="N516">
        <v>1009</v>
      </c>
      <c r="O516" t="s">
        <v>211</v>
      </c>
      <c r="P516" t="s">
        <v>211</v>
      </c>
      <c r="Q516">
        <v>1000</v>
      </c>
      <c r="W516">
        <v>0</v>
      </c>
      <c r="X516">
        <v>-921548447</v>
      </c>
      <c r="Y516">
        <f>(AT516*1)</f>
        <v>1.4E-2</v>
      </c>
      <c r="AA516">
        <v>60649.440000000002</v>
      </c>
      <c r="AB516">
        <v>0</v>
      </c>
      <c r="AC516">
        <v>0</v>
      </c>
      <c r="AD516">
        <v>0</v>
      </c>
      <c r="AE516">
        <v>7246.05</v>
      </c>
      <c r="AF516">
        <v>0</v>
      </c>
      <c r="AG516">
        <v>0</v>
      </c>
      <c r="AH516">
        <v>0</v>
      </c>
      <c r="AI516">
        <v>8.3699999999999992</v>
      </c>
      <c r="AJ516">
        <v>1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1.4E-2</v>
      </c>
      <c r="AU516" t="s">
        <v>82</v>
      </c>
      <c r="AV516">
        <v>0</v>
      </c>
      <c r="AW516">
        <v>2</v>
      </c>
      <c r="AX516">
        <v>55945479</v>
      </c>
      <c r="AY516">
        <v>1</v>
      </c>
      <c r="AZ516">
        <v>0</v>
      </c>
      <c r="BA516">
        <v>669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ROUND(Y516*Source!I393,9)</f>
        <v>2.7999999999999998E-4</v>
      </c>
      <c r="CY516">
        <f>AA516</f>
        <v>60649.440000000002</v>
      </c>
      <c r="CZ516">
        <f>AE516</f>
        <v>7246.05</v>
      </c>
      <c r="DA516">
        <f>AI516</f>
        <v>8.3699999999999992</v>
      </c>
      <c r="DB516">
        <f>ROUND((ROUND(AT516*CZ516,2)*1),6)</f>
        <v>101.44</v>
      </c>
      <c r="DC516">
        <f>ROUND((ROUND(AT516*AG516,2)*1),6)</f>
        <v>0</v>
      </c>
      <c r="DD516" t="s">
        <v>3</v>
      </c>
      <c r="DE516" t="s">
        <v>3</v>
      </c>
      <c r="DF516">
        <f>ROUND(ROUND(AE516*AI516,2)*CX516,2)</f>
        <v>16.98</v>
      </c>
      <c r="DG516">
        <f t="shared" ref="DG516:DG532" si="233">ROUND(ROUND(AF516,2)*CX516,2)</f>
        <v>0</v>
      </c>
      <c r="DH516">
        <f t="shared" ref="DH516:DH532" si="234">ROUND(ROUND(AG516,2)*CX516,2)</f>
        <v>0</v>
      </c>
      <c r="DI516">
        <f t="shared" si="232"/>
        <v>0</v>
      </c>
      <c r="DJ516">
        <f>DF516</f>
        <v>16.98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ROW(Source!A393)</f>
        <v>393</v>
      </c>
      <c r="B517">
        <v>55944370</v>
      </c>
      <c r="C517">
        <v>55945467</v>
      </c>
      <c r="D517">
        <v>55460380</v>
      </c>
      <c r="E517">
        <v>1</v>
      </c>
      <c r="F517">
        <v>1</v>
      </c>
      <c r="G517">
        <v>1081</v>
      </c>
      <c r="H517">
        <v>3</v>
      </c>
      <c r="I517" t="s">
        <v>798</v>
      </c>
      <c r="J517" t="s">
        <v>799</v>
      </c>
      <c r="K517" t="s">
        <v>800</v>
      </c>
      <c r="L517">
        <v>1348</v>
      </c>
      <c r="N517">
        <v>1009</v>
      </c>
      <c r="O517" t="s">
        <v>211</v>
      </c>
      <c r="P517" t="s">
        <v>211</v>
      </c>
      <c r="Q517">
        <v>1000</v>
      </c>
      <c r="W517">
        <v>0</v>
      </c>
      <c r="X517">
        <v>277309194</v>
      </c>
      <c r="Y517">
        <f>(AT517*1)</f>
        <v>2.4000000000000001E-5</v>
      </c>
      <c r="AA517">
        <v>141233.74</v>
      </c>
      <c r="AB517">
        <v>0</v>
      </c>
      <c r="AC517">
        <v>0</v>
      </c>
      <c r="AD517">
        <v>0</v>
      </c>
      <c r="AE517">
        <v>8590.86</v>
      </c>
      <c r="AF517">
        <v>0</v>
      </c>
      <c r="AG517">
        <v>0</v>
      </c>
      <c r="AH517">
        <v>0</v>
      </c>
      <c r="AI517">
        <v>16.440000000000001</v>
      </c>
      <c r="AJ517">
        <v>1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2.4000000000000001E-5</v>
      </c>
      <c r="AU517" t="s">
        <v>82</v>
      </c>
      <c r="AV517">
        <v>0</v>
      </c>
      <c r="AW517">
        <v>2</v>
      </c>
      <c r="AX517">
        <v>55945480</v>
      </c>
      <c r="AY517">
        <v>1</v>
      </c>
      <c r="AZ517">
        <v>0</v>
      </c>
      <c r="BA517">
        <v>670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ROUND(Y517*Source!I393,9)</f>
        <v>4.7999999999999996E-7</v>
      </c>
      <c r="CY517">
        <f>AA517</f>
        <v>141233.74</v>
      </c>
      <c r="CZ517">
        <f>AE517</f>
        <v>8590.86</v>
      </c>
      <c r="DA517">
        <f>AI517</f>
        <v>16.440000000000001</v>
      </c>
      <c r="DB517">
        <f>ROUND((ROUND(AT517*CZ517,2)*1),6)</f>
        <v>0.21</v>
      </c>
      <c r="DC517">
        <f>ROUND((ROUND(AT517*AG517,2)*1),6)</f>
        <v>0</v>
      </c>
      <c r="DD517" t="s">
        <v>3</v>
      </c>
      <c r="DE517" t="s">
        <v>3</v>
      </c>
      <c r="DF517">
        <f>ROUND(ROUND(AE517*AI517,2)*CX517,2)</f>
        <v>7.0000000000000007E-2</v>
      </c>
      <c r="DG517">
        <f t="shared" si="233"/>
        <v>0</v>
      </c>
      <c r="DH517">
        <f t="shared" si="234"/>
        <v>0</v>
      </c>
      <c r="DI517">
        <f t="shared" si="232"/>
        <v>0</v>
      </c>
      <c r="DJ517">
        <f>DF517</f>
        <v>7.0000000000000007E-2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ROW(Source!A393)</f>
        <v>393</v>
      </c>
      <c r="B518">
        <v>55944370</v>
      </c>
      <c r="C518">
        <v>55945467</v>
      </c>
      <c r="D518">
        <v>55459339</v>
      </c>
      <c r="E518">
        <v>1</v>
      </c>
      <c r="F518">
        <v>1</v>
      </c>
      <c r="G518">
        <v>1081</v>
      </c>
      <c r="H518">
        <v>3</v>
      </c>
      <c r="I518" t="s">
        <v>804</v>
      </c>
      <c r="J518" t="s">
        <v>805</v>
      </c>
      <c r="K518" t="s">
        <v>806</v>
      </c>
      <c r="L518">
        <v>1354</v>
      </c>
      <c r="N518">
        <v>1010</v>
      </c>
      <c r="O518" t="s">
        <v>320</v>
      </c>
      <c r="P518" t="s">
        <v>320</v>
      </c>
      <c r="Q518">
        <v>1</v>
      </c>
      <c r="W518">
        <v>0</v>
      </c>
      <c r="X518">
        <v>1424298623</v>
      </c>
      <c r="Y518">
        <f>(AT518*1)</f>
        <v>97.6</v>
      </c>
      <c r="AA518">
        <v>7.57</v>
      </c>
      <c r="AB518">
        <v>0</v>
      </c>
      <c r="AC518">
        <v>0</v>
      </c>
      <c r="AD518">
        <v>0</v>
      </c>
      <c r="AE518">
        <v>3.86</v>
      </c>
      <c r="AF518">
        <v>0</v>
      </c>
      <c r="AG518">
        <v>0</v>
      </c>
      <c r="AH518">
        <v>0</v>
      </c>
      <c r="AI518">
        <v>1.96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97.6</v>
      </c>
      <c r="AU518" t="s">
        <v>82</v>
      </c>
      <c r="AV518">
        <v>0</v>
      </c>
      <c r="AW518">
        <v>2</v>
      </c>
      <c r="AX518">
        <v>55945481</v>
      </c>
      <c r="AY518">
        <v>1</v>
      </c>
      <c r="AZ518">
        <v>0</v>
      </c>
      <c r="BA518">
        <v>671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ROUND(Y518*Source!I393,9)</f>
        <v>1.952</v>
      </c>
      <c r="CY518">
        <f>AA518</f>
        <v>7.57</v>
      </c>
      <c r="CZ518">
        <f>AE518</f>
        <v>3.86</v>
      </c>
      <c r="DA518">
        <f>AI518</f>
        <v>1.96</v>
      </c>
      <c r="DB518">
        <f>ROUND((ROUND(AT518*CZ518,2)*1),6)</f>
        <v>376.74</v>
      </c>
      <c r="DC518">
        <f>ROUND((ROUND(AT518*AG518,2)*1),6)</f>
        <v>0</v>
      </c>
      <c r="DD518" t="s">
        <v>3</v>
      </c>
      <c r="DE518" t="s">
        <v>3</v>
      </c>
      <c r="DF518">
        <f>ROUND(ROUND(AE518*AI518,2)*CX518,2)</f>
        <v>14.78</v>
      </c>
      <c r="DG518">
        <f t="shared" si="233"/>
        <v>0</v>
      </c>
      <c r="DH518">
        <f t="shared" si="234"/>
        <v>0</v>
      </c>
      <c r="DI518">
        <f t="shared" si="232"/>
        <v>0</v>
      </c>
      <c r="DJ518">
        <f>DF518</f>
        <v>14.78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ROW(Source!A393)</f>
        <v>393</v>
      </c>
      <c r="B519">
        <v>55944370</v>
      </c>
      <c r="C519">
        <v>55945467</v>
      </c>
      <c r="D519">
        <v>55459514</v>
      </c>
      <c r="E519">
        <v>1</v>
      </c>
      <c r="F519">
        <v>1</v>
      </c>
      <c r="G519">
        <v>1081</v>
      </c>
      <c r="H519">
        <v>3</v>
      </c>
      <c r="I519" t="s">
        <v>989</v>
      </c>
      <c r="J519" t="s">
        <v>990</v>
      </c>
      <c r="K519" t="s">
        <v>991</v>
      </c>
      <c r="L519">
        <v>1348</v>
      </c>
      <c r="N519">
        <v>1009</v>
      </c>
      <c r="O519" t="s">
        <v>211</v>
      </c>
      <c r="P519" t="s">
        <v>211</v>
      </c>
      <c r="Q519">
        <v>1000</v>
      </c>
      <c r="W519">
        <v>0</v>
      </c>
      <c r="X519">
        <v>-129967446</v>
      </c>
      <c r="Y519">
        <f>(AT519*1)</f>
        <v>2.7000000000000001E-3</v>
      </c>
      <c r="AA519">
        <v>39654.68</v>
      </c>
      <c r="AB519">
        <v>0</v>
      </c>
      <c r="AC519">
        <v>0</v>
      </c>
      <c r="AD519">
        <v>0</v>
      </c>
      <c r="AE519">
        <v>11233.62</v>
      </c>
      <c r="AF519">
        <v>0</v>
      </c>
      <c r="AG519">
        <v>0</v>
      </c>
      <c r="AH519">
        <v>0</v>
      </c>
      <c r="AI519">
        <v>3.53</v>
      </c>
      <c r="AJ519">
        <v>1</v>
      </c>
      <c r="AK519">
        <v>1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2.7000000000000001E-3</v>
      </c>
      <c r="AU519" t="s">
        <v>82</v>
      </c>
      <c r="AV519">
        <v>0</v>
      </c>
      <c r="AW519">
        <v>2</v>
      </c>
      <c r="AX519">
        <v>55945482</v>
      </c>
      <c r="AY519">
        <v>1</v>
      </c>
      <c r="AZ519">
        <v>0</v>
      </c>
      <c r="BA519">
        <v>672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ROUND(Y519*Source!I393,9)</f>
        <v>5.3999999999999998E-5</v>
      </c>
      <c r="CY519">
        <f>AA519</f>
        <v>39654.68</v>
      </c>
      <c r="CZ519">
        <f>AE519</f>
        <v>11233.62</v>
      </c>
      <c r="DA519">
        <f>AI519</f>
        <v>3.53</v>
      </c>
      <c r="DB519">
        <f>ROUND((ROUND(AT519*CZ519,2)*1),6)</f>
        <v>30.33</v>
      </c>
      <c r="DC519">
        <f>ROUND((ROUND(AT519*AG519,2)*1),6)</f>
        <v>0</v>
      </c>
      <c r="DD519" t="s">
        <v>3</v>
      </c>
      <c r="DE519" t="s">
        <v>3</v>
      </c>
      <c r="DF519">
        <f>ROUND(ROUND(AE519*AI519,2)*CX519,2)</f>
        <v>2.14</v>
      </c>
      <c r="DG519">
        <f t="shared" si="233"/>
        <v>0</v>
      </c>
      <c r="DH519">
        <f t="shared" si="234"/>
        <v>0</v>
      </c>
      <c r="DI519">
        <f t="shared" si="232"/>
        <v>0</v>
      </c>
      <c r="DJ519">
        <f>DF519</f>
        <v>2.14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ROW(Source!A393)</f>
        <v>393</v>
      </c>
      <c r="B520">
        <v>55944370</v>
      </c>
      <c r="C520">
        <v>55945467</v>
      </c>
      <c r="D520">
        <v>55459188</v>
      </c>
      <c r="E520">
        <v>1</v>
      </c>
      <c r="F520">
        <v>1</v>
      </c>
      <c r="G520">
        <v>1081</v>
      </c>
      <c r="H520">
        <v>3</v>
      </c>
      <c r="I520" t="s">
        <v>410</v>
      </c>
      <c r="J520" t="s">
        <v>412</v>
      </c>
      <c r="K520" t="s">
        <v>411</v>
      </c>
      <c r="L520">
        <v>1348</v>
      </c>
      <c r="N520">
        <v>1009</v>
      </c>
      <c r="O520" t="s">
        <v>211</v>
      </c>
      <c r="P520" t="s">
        <v>211</v>
      </c>
      <c r="Q520">
        <v>1000</v>
      </c>
      <c r="W520">
        <v>0</v>
      </c>
      <c r="X520">
        <v>-268464753</v>
      </c>
      <c r="Y520">
        <f>AT520</f>
        <v>3.5400000000000002E-3</v>
      </c>
      <c r="AA520">
        <v>121682.99</v>
      </c>
      <c r="AB520">
        <v>0</v>
      </c>
      <c r="AC520">
        <v>0</v>
      </c>
      <c r="AD520">
        <v>0</v>
      </c>
      <c r="AE520">
        <v>17868.28</v>
      </c>
      <c r="AF520">
        <v>0</v>
      </c>
      <c r="AG520">
        <v>0</v>
      </c>
      <c r="AH520">
        <v>0</v>
      </c>
      <c r="AI520">
        <v>6.81</v>
      </c>
      <c r="AJ520">
        <v>1</v>
      </c>
      <c r="AK520">
        <v>1</v>
      </c>
      <c r="AL520">
        <v>1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 t="s">
        <v>3</v>
      </c>
      <c r="AT520">
        <v>3.5400000000000002E-3</v>
      </c>
      <c r="AU520" t="s">
        <v>3</v>
      </c>
      <c r="AV520">
        <v>0</v>
      </c>
      <c r="AW520">
        <v>1</v>
      </c>
      <c r="AX520">
        <v>-1</v>
      </c>
      <c r="AY520">
        <v>0</v>
      </c>
      <c r="AZ520">
        <v>0</v>
      </c>
      <c r="BA520" t="s">
        <v>3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ROUND(Y520*Source!I393,9)</f>
        <v>7.08E-5</v>
      </c>
      <c r="CY520">
        <f>AA520</f>
        <v>121682.99</v>
      </c>
      <c r="CZ520">
        <f>AE520</f>
        <v>17868.28</v>
      </c>
      <c r="DA520">
        <f>AI520</f>
        <v>6.81</v>
      </c>
      <c r="DB520">
        <f>ROUND(ROUND(AT520*CZ520,2),6)</f>
        <v>63.25</v>
      </c>
      <c r="DC520">
        <f>ROUND(ROUND(AT520*AG520,2),6)</f>
        <v>0</v>
      </c>
      <c r="DD520" t="s">
        <v>3</v>
      </c>
      <c r="DE520" t="s">
        <v>3</v>
      </c>
      <c r="DF520">
        <f>ROUND(ROUND(AE520*AI520,2)*CX520,2)</f>
        <v>8.6199999999999992</v>
      </c>
      <c r="DG520">
        <f t="shared" si="233"/>
        <v>0</v>
      </c>
      <c r="DH520">
        <f t="shared" si="234"/>
        <v>0</v>
      </c>
      <c r="DI520">
        <f t="shared" si="232"/>
        <v>0</v>
      </c>
      <c r="DJ520">
        <f>DF520</f>
        <v>8.6199999999999992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ROW(Source!A398)</f>
        <v>398</v>
      </c>
      <c r="B521">
        <v>55944368</v>
      </c>
      <c r="C521">
        <v>55945492</v>
      </c>
      <c r="D521">
        <v>53946156</v>
      </c>
      <c r="E521">
        <v>1080</v>
      </c>
      <c r="F521">
        <v>1</v>
      </c>
      <c r="G521">
        <v>1081</v>
      </c>
      <c r="H521">
        <v>1</v>
      </c>
      <c r="I521" t="s">
        <v>759</v>
      </c>
      <c r="J521" t="s">
        <v>3</v>
      </c>
      <c r="K521" t="s">
        <v>760</v>
      </c>
      <c r="L521">
        <v>1191</v>
      </c>
      <c r="N521">
        <v>1013</v>
      </c>
      <c r="O521" t="s">
        <v>761</v>
      </c>
      <c r="P521" t="s">
        <v>761</v>
      </c>
      <c r="Q521">
        <v>1</v>
      </c>
      <c r="W521">
        <v>0</v>
      </c>
      <c r="X521">
        <v>476480486</v>
      </c>
      <c r="Y521">
        <f>(AT521*1.2)</f>
        <v>18.54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-2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15.45</v>
      </c>
      <c r="AU521" t="s">
        <v>83</v>
      </c>
      <c r="AV521">
        <v>1</v>
      </c>
      <c r="AW521">
        <v>2</v>
      </c>
      <c r="AX521">
        <v>55945504</v>
      </c>
      <c r="AY521">
        <v>1</v>
      </c>
      <c r="AZ521">
        <v>0</v>
      </c>
      <c r="BA521">
        <v>675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U521">
        <f>ROUND(AT521*Source!I398*AH521*AL521,2)</f>
        <v>0</v>
      </c>
      <c r="CV521">
        <f>ROUND(Y521*Source!I398,9)</f>
        <v>94.924800000000005</v>
      </c>
      <c r="CW521">
        <v>0</v>
      </c>
      <c r="CX521">
        <f>ROUND(Y521*Source!I398,9)</f>
        <v>94.924800000000005</v>
      </c>
      <c r="CY521">
        <f>AD521</f>
        <v>0</v>
      </c>
      <c r="CZ521">
        <f>AH521</f>
        <v>0</v>
      </c>
      <c r="DA521">
        <f>AL521</f>
        <v>1</v>
      </c>
      <c r="DB521">
        <f>ROUND((ROUND(AT521*CZ521,2)*1.2),6)</f>
        <v>0</v>
      </c>
      <c r="DC521">
        <f>ROUND((ROUND(AT521*AG521,2)*1.2),6)</f>
        <v>0</v>
      </c>
      <c r="DD521" t="s">
        <v>3</v>
      </c>
      <c r="DE521" t="s">
        <v>3</v>
      </c>
      <c r="DF521">
        <f t="shared" ref="DF521:DF533" si="235">ROUND(ROUND(AE521,2)*CX521,2)</f>
        <v>0</v>
      </c>
      <c r="DG521">
        <f t="shared" si="233"/>
        <v>0</v>
      </c>
      <c r="DH521">
        <f t="shared" si="234"/>
        <v>0</v>
      </c>
      <c r="DI521">
        <f t="shared" si="232"/>
        <v>0</v>
      </c>
      <c r="DJ521">
        <f>DI521</f>
        <v>0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ROW(Source!A398)</f>
        <v>398</v>
      </c>
      <c r="B522">
        <v>55944368</v>
      </c>
      <c r="C522">
        <v>55945492</v>
      </c>
      <c r="D522">
        <v>54032096</v>
      </c>
      <c r="E522">
        <v>1</v>
      </c>
      <c r="F522">
        <v>1</v>
      </c>
      <c r="G522">
        <v>1081</v>
      </c>
      <c r="H522">
        <v>2</v>
      </c>
      <c r="I522" t="s">
        <v>766</v>
      </c>
      <c r="J522" t="s">
        <v>767</v>
      </c>
      <c r="K522" t="s">
        <v>768</v>
      </c>
      <c r="L522">
        <v>1368</v>
      </c>
      <c r="N522">
        <v>1011</v>
      </c>
      <c r="O522" t="s">
        <v>765</v>
      </c>
      <c r="P522" t="s">
        <v>765</v>
      </c>
      <c r="Q522">
        <v>1</v>
      </c>
      <c r="W522">
        <v>0</v>
      </c>
      <c r="X522">
        <v>-1985943078</v>
      </c>
      <c r="Y522">
        <f>(AT522*1.2)</f>
        <v>1.2E-2</v>
      </c>
      <c r="AA522">
        <v>0</v>
      </c>
      <c r="AB522">
        <v>87.01</v>
      </c>
      <c r="AC522">
        <v>13.21</v>
      </c>
      <c r="AD522">
        <v>0</v>
      </c>
      <c r="AE522">
        <v>0</v>
      </c>
      <c r="AF522">
        <v>83.1</v>
      </c>
      <c r="AG522">
        <v>12.62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-2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0.01</v>
      </c>
      <c r="AU522" t="s">
        <v>83</v>
      </c>
      <c r="AV522">
        <v>0</v>
      </c>
      <c r="AW522">
        <v>2</v>
      </c>
      <c r="AX522">
        <v>55945505</v>
      </c>
      <c r="AY522">
        <v>1</v>
      </c>
      <c r="AZ522">
        <v>0</v>
      </c>
      <c r="BA522">
        <v>676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ROUND(Y522*Source!I398*DO522,9)</f>
        <v>0.77537279999999997</v>
      </c>
      <c r="CX522">
        <f>ROUND(Y522*Source!I398,9)</f>
        <v>6.1440000000000002E-2</v>
      </c>
      <c r="CY522">
        <f>AB522</f>
        <v>87.01</v>
      </c>
      <c r="CZ522">
        <f>AF522</f>
        <v>83.1</v>
      </c>
      <c r="DA522">
        <f>AJ522</f>
        <v>1</v>
      </c>
      <c r="DB522">
        <f>ROUND((ROUND(AT522*CZ522,2)*1.2),6)</f>
        <v>0.996</v>
      </c>
      <c r="DC522">
        <f>ROUND((ROUND(AT522*AG522,2)*1.2),6)</f>
        <v>0.156</v>
      </c>
      <c r="DD522" t="s">
        <v>3</v>
      </c>
      <c r="DE522" t="s">
        <v>3</v>
      </c>
      <c r="DF522">
        <f t="shared" si="235"/>
        <v>0</v>
      </c>
      <c r="DG522">
        <f t="shared" si="233"/>
        <v>5.1100000000000003</v>
      </c>
      <c r="DH522">
        <f t="shared" si="234"/>
        <v>0.78</v>
      </c>
      <c r="DI522">
        <f t="shared" si="232"/>
        <v>0</v>
      </c>
      <c r="DJ522">
        <f>DG522</f>
        <v>5.1100000000000003</v>
      </c>
      <c r="DK522">
        <v>0</v>
      </c>
      <c r="DL522" t="s">
        <v>769</v>
      </c>
      <c r="DM522">
        <v>0</v>
      </c>
      <c r="DN522" t="s">
        <v>761</v>
      </c>
      <c r="DO522">
        <v>12.62</v>
      </c>
    </row>
    <row r="523" spans="1:119" x14ac:dyDescent="0.25">
      <c r="A523">
        <f>ROW(Source!A398)</f>
        <v>398</v>
      </c>
      <c r="B523">
        <v>55944368</v>
      </c>
      <c r="C523">
        <v>55945492</v>
      </c>
      <c r="D523">
        <v>54001316</v>
      </c>
      <c r="E523">
        <v>1</v>
      </c>
      <c r="F523">
        <v>1</v>
      </c>
      <c r="G523">
        <v>1081</v>
      </c>
      <c r="H523">
        <v>3</v>
      </c>
      <c r="I523" t="s">
        <v>791</v>
      </c>
      <c r="J523" t="s">
        <v>792</v>
      </c>
      <c r="K523" t="s">
        <v>793</v>
      </c>
      <c r="L523">
        <v>1346</v>
      </c>
      <c r="N523">
        <v>1009</v>
      </c>
      <c r="O523" t="s">
        <v>794</v>
      </c>
      <c r="P523" t="s">
        <v>794</v>
      </c>
      <c r="Q523">
        <v>1</v>
      </c>
      <c r="W523">
        <v>0</v>
      </c>
      <c r="X523">
        <v>1404476834</v>
      </c>
      <c r="Y523">
        <f t="shared" ref="Y523:Y529" si="236">(AT523*1)</f>
        <v>0.02</v>
      </c>
      <c r="AA523">
        <v>13.95</v>
      </c>
      <c r="AB523">
        <v>0</v>
      </c>
      <c r="AC523">
        <v>0</v>
      </c>
      <c r="AD523">
        <v>0</v>
      </c>
      <c r="AE523">
        <v>13.95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0.02</v>
      </c>
      <c r="AU523" t="s">
        <v>82</v>
      </c>
      <c r="AV523">
        <v>0</v>
      </c>
      <c r="AW523">
        <v>2</v>
      </c>
      <c r="AX523">
        <v>55945506</v>
      </c>
      <c r="AY523">
        <v>1</v>
      </c>
      <c r="AZ523">
        <v>0</v>
      </c>
      <c r="BA523">
        <v>677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ROUND(Y523*Source!I398,9)</f>
        <v>0.1024</v>
      </c>
      <c r="CY523">
        <f t="shared" ref="CY523:CY531" si="237">AA523</f>
        <v>13.95</v>
      </c>
      <c r="CZ523">
        <f t="shared" ref="CZ523:CZ531" si="238">AE523</f>
        <v>13.95</v>
      </c>
      <c r="DA523">
        <f t="shared" ref="DA523:DA531" si="239">AI523</f>
        <v>1</v>
      </c>
      <c r="DB523">
        <f t="shared" ref="DB523:DB529" si="240">ROUND((ROUND(AT523*CZ523,2)*1),6)</f>
        <v>0.28000000000000003</v>
      </c>
      <c r="DC523">
        <f t="shared" ref="DC523:DC529" si="241">ROUND((ROUND(AT523*AG523,2)*1),6)</f>
        <v>0</v>
      </c>
      <c r="DD523" t="s">
        <v>3</v>
      </c>
      <c r="DE523" t="s">
        <v>3</v>
      </c>
      <c r="DF523">
        <f t="shared" si="235"/>
        <v>1.43</v>
      </c>
      <c r="DG523">
        <f t="shared" si="233"/>
        <v>0</v>
      </c>
      <c r="DH523">
        <f t="shared" si="234"/>
        <v>0</v>
      </c>
      <c r="DI523">
        <f t="shared" si="232"/>
        <v>0</v>
      </c>
      <c r="DJ523">
        <f t="shared" ref="DJ523:DJ531" si="242">DF523</f>
        <v>1.43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ROW(Source!A398)</f>
        <v>398</v>
      </c>
      <c r="B524">
        <v>55944368</v>
      </c>
      <c r="C524">
        <v>55945492</v>
      </c>
      <c r="D524">
        <v>54001520</v>
      </c>
      <c r="E524">
        <v>1</v>
      </c>
      <c r="F524">
        <v>1</v>
      </c>
      <c r="G524">
        <v>1081</v>
      </c>
      <c r="H524">
        <v>3</v>
      </c>
      <c r="I524" t="s">
        <v>801</v>
      </c>
      <c r="J524" t="s">
        <v>802</v>
      </c>
      <c r="K524" t="s">
        <v>803</v>
      </c>
      <c r="L524">
        <v>1346</v>
      </c>
      <c r="N524">
        <v>1009</v>
      </c>
      <c r="O524" t="s">
        <v>794</v>
      </c>
      <c r="P524" t="s">
        <v>794</v>
      </c>
      <c r="Q524">
        <v>1</v>
      </c>
      <c r="W524">
        <v>0</v>
      </c>
      <c r="X524">
        <v>-878159893</v>
      </c>
      <c r="Y524">
        <f t="shared" si="236"/>
        <v>0.2</v>
      </c>
      <c r="AA524">
        <v>159.06</v>
      </c>
      <c r="AB524">
        <v>0</v>
      </c>
      <c r="AC524">
        <v>0</v>
      </c>
      <c r="AD524">
        <v>0</v>
      </c>
      <c r="AE524">
        <v>159.06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-2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0.2</v>
      </c>
      <c r="AU524" t="s">
        <v>82</v>
      </c>
      <c r="AV524">
        <v>0</v>
      </c>
      <c r="AW524">
        <v>2</v>
      </c>
      <c r="AX524">
        <v>55945507</v>
      </c>
      <c r="AY524">
        <v>1</v>
      </c>
      <c r="AZ524">
        <v>0</v>
      </c>
      <c r="BA524">
        <v>678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ROUND(Y524*Source!I398,9)</f>
        <v>1.024</v>
      </c>
      <c r="CY524">
        <f t="shared" si="237"/>
        <v>159.06</v>
      </c>
      <c r="CZ524">
        <f t="shared" si="238"/>
        <v>159.06</v>
      </c>
      <c r="DA524">
        <f t="shared" si="239"/>
        <v>1</v>
      </c>
      <c r="DB524">
        <f t="shared" si="240"/>
        <v>31.81</v>
      </c>
      <c r="DC524">
        <f t="shared" si="241"/>
        <v>0</v>
      </c>
      <c r="DD524" t="s">
        <v>3</v>
      </c>
      <c r="DE524" t="s">
        <v>3</v>
      </c>
      <c r="DF524">
        <f t="shared" si="235"/>
        <v>162.88</v>
      </c>
      <c r="DG524">
        <f t="shared" si="233"/>
        <v>0</v>
      </c>
      <c r="DH524">
        <f t="shared" si="234"/>
        <v>0</v>
      </c>
      <c r="DI524">
        <f t="shared" si="232"/>
        <v>0</v>
      </c>
      <c r="DJ524">
        <f t="shared" si="242"/>
        <v>162.88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ROW(Source!A398)</f>
        <v>398</v>
      </c>
      <c r="B525">
        <v>55944368</v>
      </c>
      <c r="C525">
        <v>55945492</v>
      </c>
      <c r="D525">
        <v>54002767</v>
      </c>
      <c r="E525">
        <v>1</v>
      </c>
      <c r="F525">
        <v>1</v>
      </c>
      <c r="G525">
        <v>1081</v>
      </c>
      <c r="H525">
        <v>3</v>
      </c>
      <c r="I525" t="s">
        <v>813</v>
      </c>
      <c r="J525" t="s">
        <v>814</v>
      </c>
      <c r="K525" t="s">
        <v>815</v>
      </c>
      <c r="L525">
        <v>1346</v>
      </c>
      <c r="N525">
        <v>1009</v>
      </c>
      <c r="O525" t="s">
        <v>794</v>
      </c>
      <c r="P525" t="s">
        <v>794</v>
      </c>
      <c r="Q525">
        <v>1</v>
      </c>
      <c r="W525">
        <v>0</v>
      </c>
      <c r="X525">
        <v>259339694</v>
      </c>
      <c r="Y525">
        <f t="shared" si="236"/>
        <v>0.1</v>
      </c>
      <c r="AA525">
        <v>23.12</v>
      </c>
      <c r="AB525">
        <v>0</v>
      </c>
      <c r="AC525">
        <v>0</v>
      </c>
      <c r="AD525">
        <v>0</v>
      </c>
      <c r="AE525">
        <v>23.12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0.1</v>
      </c>
      <c r="AU525" t="s">
        <v>82</v>
      </c>
      <c r="AV525">
        <v>0</v>
      </c>
      <c r="AW525">
        <v>2</v>
      </c>
      <c r="AX525">
        <v>55945508</v>
      </c>
      <c r="AY525">
        <v>1</v>
      </c>
      <c r="AZ525">
        <v>0</v>
      </c>
      <c r="BA525">
        <v>679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ROUND(Y525*Source!I398,9)</f>
        <v>0.51200000000000001</v>
      </c>
      <c r="CY525">
        <f t="shared" si="237"/>
        <v>23.12</v>
      </c>
      <c r="CZ525">
        <f t="shared" si="238"/>
        <v>23.12</v>
      </c>
      <c r="DA525">
        <f t="shared" si="239"/>
        <v>1</v>
      </c>
      <c r="DB525">
        <f t="shared" si="240"/>
        <v>2.31</v>
      </c>
      <c r="DC525">
        <f t="shared" si="241"/>
        <v>0</v>
      </c>
      <c r="DD525" t="s">
        <v>3</v>
      </c>
      <c r="DE525" t="s">
        <v>3</v>
      </c>
      <c r="DF525">
        <f t="shared" si="235"/>
        <v>11.84</v>
      </c>
      <c r="DG525">
        <f t="shared" si="233"/>
        <v>0</v>
      </c>
      <c r="DH525">
        <f t="shared" si="234"/>
        <v>0</v>
      </c>
      <c r="DI525">
        <f t="shared" si="232"/>
        <v>0</v>
      </c>
      <c r="DJ525">
        <f t="shared" si="242"/>
        <v>11.84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ROW(Source!A398)</f>
        <v>398</v>
      </c>
      <c r="B526">
        <v>55944368</v>
      </c>
      <c r="C526">
        <v>55945492</v>
      </c>
      <c r="D526">
        <v>54007035</v>
      </c>
      <c r="E526">
        <v>1</v>
      </c>
      <c r="F526">
        <v>1</v>
      </c>
      <c r="G526">
        <v>1081</v>
      </c>
      <c r="H526">
        <v>3</v>
      </c>
      <c r="I526" t="s">
        <v>992</v>
      </c>
      <c r="J526" t="s">
        <v>993</v>
      </c>
      <c r="K526" t="s">
        <v>994</v>
      </c>
      <c r="L526">
        <v>1348</v>
      </c>
      <c r="N526">
        <v>1009</v>
      </c>
      <c r="O526" t="s">
        <v>211</v>
      </c>
      <c r="P526" t="s">
        <v>211</v>
      </c>
      <c r="Q526">
        <v>1000</v>
      </c>
      <c r="W526">
        <v>0</v>
      </c>
      <c r="X526">
        <v>-468084870</v>
      </c>
      <c r="Y526">
        <f t="shared" si="236"/>
        <v>1E-4</v>
      </c>
      <c r="AA526">
        <v>40009.620000000003</v>
      </c>
      <c r="AB526">
        <v>0</v>
      </c>
      <c r="AC526">
        <v>0</v>
      </c>
      <c r="AD526">
        <v>0</v>
      </c>
      <c r="AE526">
        <v>40009.620000000003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1E-4</v>
      </c>
      <c r="AU526" t="s">
        <v>82</v>
      </c>
      <c r="AV526">
        <v>0</v>
      </c>
      <c r="AW526">
        <v>2</v>
      </c>
      <c r="AX526">
        <v>55945509</v>
      </c>
      <c r="AY526">
        <v>1</v>
      </c>
      <c r="AZ526">
        <v>0</v>
      </c>
      <c r="BA526">
        <v>680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ROUND(Y526*Source!I398,9)</f>
        <v>5.1199999999999998E-4</v>
      </c>
      <c r="CY526">
        <f t="shared" si="237"/>
        <v>40009.620000000003</v>
      </c>
      <c r="CZ526">
        <f t="shared" si="238"/>
        <v>40009.620000000003</v>
      </c>
      <c r="DA526">
        <f t="shared" si="239"/>
        <v>1</v>
      </c>
      <c r="DB526">
        <f t="shared" si="240"/>
        <v>4</v>
      </c>
      <c r="DC526">
        <f t="shared" si="241"/>
        <v>0</v>
      </c>
      <c r="DD526" t="s">
        <v>3</v>
      </c>
      <c r="DE526" t="s">
        <v>3</v>
      </c>
      <c r="DF526">
        <f t="shared" si="235"/>
        <v>20.48</v>
      </c>
      <c r="DG526">
        <f t="shared" si="233"/>
        <v>0</v>
      </c>
      <c r="DH526">
        <f t="shared" si="234"/>
        <v>0</v>
      </c>
      <c r="DI526">
        <f t="shared" si="232"/>
        <v>0</v>
      </c>
      <c r="DJ526">
        <f t="shared" si="242"/>
        <v>20.48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ROW(Source!A398)</f>
        <v>398</v>
      </c>
      <c r="B527">
        <v>55944368</v>
      </c>
      <c r="C527">
        <v>55945492</v>
      </c>
      <c r="D527">
        <v>54000888</v>
      </c>
      <c r="E527">
        <v>1</v>
      </c>
      <c r="F527">
        <v>1</v>
      </c>
      <c r="G527">
        <v>1081</v>
      </c>
      <c r="H527">
        <v>3</v>
      </c>
      <c r="I527" t="s">
        <v>947</v>
      </c>
      <c r="J527" t="s">
        <v>948</v>
      </c>
      <c r="K527" t="s">
        <v>949</v>
      </c>
      <c r="L527">
        <v>1348</v>
      </c>
      <c r="N527">
        <v>1009</v>
      </c>
      <c r="O527" t="s">
        <v>211</v>
      </c>
      <c r="P527" t="s">
        <v>211</v>
      </c>
      <c r="Q527">
        <v>1000</v>
      </c>
      <c r="W527">
        <v>0</v>
      </c>
      <c r="X527">
        <v>-108669029</v>
      </c>
      <c r="Y527">
        <f t="shared" si="236"/>
        <v>8.0000000000000007E-5</v>
      </c>
      <c r="AA527">
        <v>60960.43</v>
      </c>
      <c r="AB527">
        <v>0</v>
      </c>
      <c r="AC527">
        <v>0</v>
      </c>
      <c r="AD527">
        <v>0</v>
      </c>
      <c r="AE527">
        <v>60960.43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8.0000000000000007E-5</v>
      </c>
      <c r="AU527" t="s">
        <v>82</v>
      </c>
      <c r="AV527">
        <v>0</v>
      </c>
      <c r="AW527">
        <v>2</v>
      </c>
      <c r="AX527">
        <v>55945510</v>
      </c>
      <c r="AY527">
        <v>1</v>
      </c>
      <c r="AZ527">
        <v>0</v>
      </c>
      <c r="BA527">
        <v>681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v>0</v>
      </c>
      <c r="CX527">
        <f>ROUND(Y527*Source!I398,9)</f>
        <v>4.0959999999999998E-4</v>
      </c>
      <c r="CY527">
        <f t="shared" si="237"/>
        <v>60960.43</v>
      </c>
      <c r="CZ527">
        <f t="shared" si="238"/>
        <v>60960.43</v>
      </c>
      <c r="DA527">
        <f t="shared" si="239"/>
        <v>1</v>
      </c>
      <c r="DB527">
        <f t="shared" si="240"/>
        <v>4.88</v>
      </c>
      <c r="DC527">
        <f t="shared" si="241"/>
        <v>0</v>
      </c>
      <c r="DD527" t="s">
        <v>3</v>
      </c>
      <c r="DE527" t="s">
        <v>3</v>
      </c>
      <c r="DF527">
        <f t="shared" si="235"/>
        <v>24.97</v>
      </c>
      <c r="DG527">
        <f t="shared" si="233"/>
        <v>0</v>
      </c>
      <c r="DH527">
        <f t="shared" si="234"/>
        <v>0</v>
      </c>
      <c r="DI527">
        <f t="shared" si="232"/>
        <v>0</v>
      </c>
      <c r="DJ527">
        <f t="shared" si="242"/>
        <v>24.97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ROW(Source!A398)</f>
        <v>398</v>
      </c>
      <c r="B528">
        <v>55944368</v>
      </c>
      <c r="C528">
        <v>55945492</v>
      </c>
      <c r="D528">
        <v>54007376</v>
      </c>
      <c r="E528">
        <v>1</v>
      </c>
      <c r="F528">
        <v>1</v>
      </c>
      <c r="G528">
        <v>1081</v>
      </c>
      <c r="H528">
        <v>3</v>
      </c>
      <c r="I528" t="s">
        <v>816</v>
      </c>
      <c r="J528" t="s">
        <v>817</v>
      </c>
      <c r="K528" t="s">
        <v>818</v>
      </c>
      <c r="L528">
        <v>1349</v>
      </c>
      <c r="N528">
        <v>1009</v>
      </c>
      <c r="O528" t="s">
        <v>819</v>
      </c>
      <c r="P528" t="s">
        <v>819</v>
      </c>
      <c r="Q528">
        <v>1E-3</v>
      </c>
      <c r="W528">
        <v>0</v>
      </c>
      <c r="X528">
        <v>-2034308505</v>
      </c>
      <c r="Y528">
        <f t="shared" si="236"/>
        <v>10</v>
      </c>
      <c r="AA528">
        <v>7.0000000000000007E-2</v>
      </c>
      <c r="AB528">
        <v>0</v>
      </c>
      <c r="AC528">
        <v>0</v>
      </c>
      <c r="AD528">
        <v>0</v>
      </c>
      <c r="AE528">
        <v>7.0000000000000007E-2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10</v>
      </c>
      <c r="AU528" t="s">
        <v>82</v>
      </c>
      <c r="AV528">
        <v>0</v>
      </c>
      <c r="AW528">
        <v>2</v>
      </c>
      <c r="AX528">
        <v>55945511</v>
      </c>
      <c r="AY528">
        <v>1</v>
      </c>
      <c r="AZ528">
        <v>0</v>
      </c>
      <c r="BA528">
        <v>682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ROUND(Y528*Source!I398,9)</f>
        <v>51.2</v>
      </c>
      <c r="CY528">
        <f t="shared" si="237"/>
        <v>7.0000000000000007E-2</v>
      </c>
      <c r="CZ528">
        <f t="shared" si="238"/>
        <v>7.0000000000000007E-2</v>
      </c>
      <c r="DA528">
        <f t="shared" si="239"/>
        <v>1</v>
      </c>
      <c r="DB528">
        <f t="shared" si="240"/>
        <v>0.7</v>
      </c>
      <c r="DC528">
        <f t="shared" si="241"/>
        <v>0</v>
      </c>
      <c r="DD528" t="s">
        <v>3</v>
      </c>
      <c r="DE528" t="s">
        <v>3</v>
      </c>
      <c r="DF528">
        <f t="shared" si="235"/>
        <v>3.58</v>
      </c>
      <c r="DG528">
        <f t="shared" si="233"/>
        <v>0</v>
      </c>
      <c r="DH528">
        <f t="shared" si="234"/>
        <v>0</v>
      </c>
      <c r="DI528">
        <f t="shared" si="232"/>
        <v>0</v>
      </c>
      <c r="DJ528">
        <f t="shared" si="242"/>
        <v>3.58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5">
      <c r="A529">
        <f>ROW(Source!A398)</f>
        <v>398</v>
      </c>
      <c r="B529">
        <v>55944368</v>
      </c>
      <c r="C529">
        <v>55945492</v>
      </c>
      <c r="D529">
        <v>54024161</v>
      </c>
      <c r="E529">
        <v>1</v>
      </c>
      <c r="F529">
        <v>1</v>
      </c>
      <c r="G529">
        <v>1081</v>
      </c>
      <c r="H529">
        <v>3</v>
      </c>
      <c r="I529" t="s">
        <v>894</v>
      </c>
      <c r="J529" t="s">
        <v>895</v>
      </c>
      <c r="K529" t="s">
        <v>896</v>
      </c>
      <c r="L529">
        <v>1356</v>
      </c>
      <c r="N529">
        <v>1010</v>
      </c>
      <c r="O529" t="s">
        <v>785</v>
      </c>
      <c r="P529" t="s">
        <v>785</v>
      </c>
      <c r="Q529">
        <v>1000</v>
      </c>
      <c r="W529">
        <v>0</v>
      </c>
      <c r="X529">
        <v>-1221558404</v>
      </c>
      <c r="Y529">
        <f t="shared" si="236"/>
        <v>0.10199999999999999</v>
      </c>
      <c r="AA529">
        <v>226.66</v>
      </c>
      <c r="AB529">
        <v>0</v>
      </c>
      <c r="AC529">
        <v>0</v>
      </c>
      <c r="AD529">
        <v>0</v>
      </c>
      <c r="AE529">
        <v>226.66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0.10199999999999999</v>
      </c>
      <c r="AU529" t="s">
        <v>82</v>
      </c>
      <c r="AV529">
        <v>0</v>
      </c>
      <c r="AW529">
        <v>2</v>
      </c>
      <c r="AX529">
        <v>55945512</v>
      </c>
      <c r="AY529">
        <v>1</v>
      </c>
      <c r="AZ529">
        <v>0</v>
      </c>
      <c r="BA529">
        <v>683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ROUND(Y529*Source!I398,9)</f>
        <v>0.52224000000000004</v>
      </c>
      <c r="CY529">
        <f t="shared" si="237"/>
        <v>226.66</v>
      </c>
      <c r="CZ529">
        <f t="shared" si="238"/>
        <v>226.66</v>
      </c>
      <c r="DA529">
        <f t="shared" si="239"/>
        <v>1</v>
      </c>
      <c r="DB529">
        <f t="shared" si="240"/>
        <v>23.12</v>
      </c>
      <c r="DC529">
        <f t="shared" si="241"/>
        <v>0</v>
      </c>
      <c r="DD529" t="s">
        <v>3</v>
      </c>
      <c r="DE529" t="s">
        <v>3</v>
      </c>
      <c r="DF529">
        <f t="shared" si="235"/>
        <v>118.37</v>
      </c>
      <c r="DG529">
        <f t="shared" si="233"/>
        <v>0</v>
      </c>
      <c r="DH529">
        <f t="shared" si="234"/>
        <v>0</v>
      </c>
      <c r="DI529">
        <f t="shared" si="232"/>
        <v>0</v>
      </c>
      <c r="DJ529">
        <f t="shared" si="242"/>
        <v>118.37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ROW(Source!A398)</f>
        <v>398</v>
      </c>
      <c r="B530">
        <v>55944368</v>
      </c>
      <c r="C530">
        <v>55945492</v>
      </c>
      <c r="D530">
        <v>54024192</v>
      </c>
      <c r="E530">
        <v>1</v>
      </c>
      <c r="F530">
        <v>1</v>
      </c>
      <c r="G530">
        <v>1081</v>
      </c>
      <c r="H530">
        <v>3</v>
      </c>
      <c r="I530" t="s">
        <v>318</v>
      </c>
      <c r="J530" t="s">
        <v>321</v>
      </c>
      <c r="K530" t="s">
        <v>319</v>
      </c>
      <c r="L530">
        <v>1354</v>
      </c>
      <c r="N530">
        <v>1010</v>
      </c>
      <c r="O530" t="s">
        <v>320</v>
      </c>
      <c r="P530" t="s">
        <v>320</v>
      </c>
      <c r="Q530">
        <v>1</v>
      </c>
      <c r="W530">
        <v>0</v>
      </c>
      <c r="X530">
        <v>45414805</v>
      </c>
      <c r="Y530">
        <f>AT530</f>
        <v>102</v>
      </c>
      <c r="AA530">
        <v>0.25</v>
      </c>
      <c r="AB530">
        <v>0</v>
      </c>
      <c r="AC530">
        <v>0</v>
      </c>
      <c r="AD530">
        <v>0</v>
      </c>
      <c r="AE530">
        <v>0.25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 t="s">
        <v>3</v>
      </c>
      <c r="AT530">
        <v>102</v>
      </c>
      <c r="AU530" t="s">
        <v>3</v>
      </c>
      <c r="AV530">
        <v>0</v>
      </c>
      <c r="AW530">
        <v>1</v>
      </c>
      <c r="AX530">
        <v>-1</v>
      </c>
      <c r="AY530">
        <v>0</v>
      </c>
      <c r="AZ530">
        <v>0</v>
      </c>
      <c r="BA530" t="s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ROUND(Y530*Source!I398,9)</f>
        <v>522.24</v>
      </c>
      <c r="CY530">
        <f t="shared" si="237"/>
        <v>0.25</v>
      </c>
      <c r="CZ530">
        <f t="shared" si="238"/>
        <v>0.25</v>
      </c>
      <c r="DA530">
        <f t="shared" si="239"/>
        <v>1</v>
      </c>
      <c r="DB530">
        <f>ROUND(ROUND(AT530*CZ530,2),6)</f>
        <v>25.5</v>
      </c>
      <c r="DC530">
        <f>ROUND(ROUND(AT530*AG530,2),6)</f>
        <v>0</v>
      </c>
      <c r="DD530" t="s">
        <v>3</v>
      </c>
      <c r="DE530" t="s">
        <v>3</v>
      </c>
      <c r="DF530">
        <f t="shared" si="235"/>
        <v>130.56</v>
      </c>
      <c r="DG530">
        <f t="shared" si="233"/>
        <v>0</v>
      </c>
      <c r="DH530">
        <f t="shared" si="234"/>
        <v>0</v>
      </c>
      <c r="DI530">
        <f t="shared" si="232"/>
        <v>0</v>
      </c>
      <c r="DJ530">
        <f t="shared" si="242"/>
        <v>130.56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5">
      <c r="A531">
        <f>ROW(Source!A398)</f>
        <v>398</v>
      </c>
      <c r="B531">
        <v>55944368</v>
      </c>
      <c r="C531">
        <v>55945492</v>
      </c>
      <c r="D531">
        <v>54023822</v>
      </c>
      <c r="E531">
        <v>1</v>
      </c>
      <c r="F531">
        <v>1</v>
      </c>
      <c r="G531">
        <v>1081</v>
      </c>
      <c r="H531">
        <v>3</v>
      </c>
      <c r="I531" t="s">
        <v>995</v>
      </c>
      <c r="J531" t="s">
        <v>996</v>
      </c>
      <c r="K531" t="s">
        <v>997</v>
      </c>
      <c r="L531">
        <v>1301</v>
      </c>
      <c r="N531">
        <v>1003</v>
      </c>
      <c r="O531" t="s">
        <v>543</v>
      </c>
      <c r="P531" t="s">
        <v>543</v>
      </c>
      <c r="Q531">
        <v>1</v>
      </c>
      <c r="W531">
        <v>0</v>
      </c>
      <c r="X531">
        <v>-949506742</v>
      </c>
      <c r="Y531">
        <f>(AT531*1)</f>
        <v>10</v>
      </c>
      <c r="AA531">
        <v>0.7</v>
      </c>
      <c r="AB531">
        <v>0</v>
      </c>
      <c r="AC531">
        <v>0</v>
      </c>
      <c r="AD531">
        <v>0</v>
      </c>
      <c r="AE531">
        <v>0.7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10</v>
      </c>
      <c r="AU531" t="s">
        <v>82</v>
      </c>
      <c r="AV531">
        <v>0</v>
      </c>
      <c r="AW531">
        <v>2</v>
      </c>
      <c r="AX531">
        <v>55945513</v>
      </c>
      <c r="AY531">
        <v>1</v>
      </c>
      <c r="AZ531">
        <v>0</v>
      </c>
      <c r="BA531">
        <v>684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ROUND(Y531*Source!I398,9)</f>
        <v>51.2</v>
      </c>
      <c r="CY531">
        <f t="shared" si="237"/>
        <v>0.7</v>
      </c>
      <c r="CZ531">
        <f t="shared" si="238"/>
        <v>0.7</v>
      </c>
      <c r="DA531">
        <f t="shared" si="239"/>
        <v>1</v>
      </c>
      <c r="DB531">
        <f>ROUND((ROUND(AT531*CZ531,2)*1),6)</f>
        <v>7</v>
      </c>
      <c r="DC531">
        <f>ROUND((ROUND(AT531*AG531,2)*1),6)</f>
        <v>0</v>
      </c>
      <c r="DD531" t="s">
        <v>3</v>
      </c>
      <c r="DE531" t="s">
        <v>3</v>
      </c>
      <c r="DF531">
        <f t="shared" si="235"/>
        <v>35.840000000000003</v>
      </c>
      <c r="DG531">
        <f t="shared" si="233"/>
        <v>0</v>
      </c>
      <c r="DH531">
        <f t="shared" si="234"/>
        <v>0</v>
      </c>
      <c r="DI531">
        <f t="shared" si="232"/>
        <v>0</v>
      </c>
      <c r="DJ531">
        <f t="shared" si="242"/>
        <v>35.840000000000003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ROW(Source!A399)</f>
        <v>399</v>
      </c>
      <c r="B532">
        <v>55944370</v>
      </c>
      <c r="C532">
        <v>55945492</v>
      </c>
      <c r="D532">
        <v>53946156</v>
      </c>
      <c r="E532">
        <v>1080</v>
      </c>
      <c r="F532">
        <v>1</v>
      </c>
      <c r="G532">
        <v>1081</v>
      </c>
      <c r="H532">
        <v>1</v>
      </c>
      <c r="I532" t="s">
        <v>759</v>
      </c>
      <c r="J532" t="s">
        <v>3</v>
      </c>
      <c r="K532" t="s">
        <v>760</v>
      </c>
      <c r="L532">
        <v>1191</v>
      </c>
      <c r="N532">
        <v>1013</v>
      </c>
      <c r="O532" t="s">
        <v>761</v>
      </c>
      <c r="P532" t="s">
        <v>761</v>
      </c>
      <c r="Q532">
        <v>1</v>
      </c>
      <c r="W532">
        <v>0</v>
      </c>
      <c r="X532">
        <v>476480486</v>
      </c>
      <c r="Y532">
        <f>(AT532*1.2)</f>
        <v>18.54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5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15.45</v>
      </c>
      <c r="AU532" t="s">
        <v>83</v>
      </c>
      <c r="AV532">
        <v>1</v>
      </c>
      <c r="AW532">
        <v>2</v>
      </c>
      <c r="AX532">
        <v>55945504</v>
      </c>
      <c r="AY532">
        <v>1</v>
      </c>
      <c r="AZ532">
        <v>0</v>
      </c>
      <c r="BA532">
        <v>686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U532">
        <f>ROUND(AT532*Source!I399*AH532*AL532,2)</f>
        <v>0</v>
      </c>
      <c r="CV532">
        <f>ROUND(Y532*Source!I399,9)</f>
        <v>94.924800000000005</v>
      </c>
      <c r="CW532">
        <v>0</v>
      </c>
      <c r="CX532">
        <f>ROUND(Y532*Source!I399,9)</f>
        <v>94.924800000000005</v>
      </c>
      <c r="CY532">
        <f>AD532</f>
        <v>0</v>
      </c>
      <c r="CZ532">
        <f>AH532</f>
        <v>0</v>
      </c>
      <c r="DA532">
        <f>AL532</f>
        <v>1</v>
      </c>
      <c r="DB532">
        <f>ROUND((ROUND(AT532*CZ532,2)*1.2),6)</f>
        <v>0</v>
      </c>
      <c r="DC532">
        <f>ROUND((ROUND(AT532*AG532,2)*1.2),6)</f>
        <v>0</v>
      </c>
      <c r="DD532" t="s">
        <v>3</v>
      </c>
      <c r="DE532" t="s">
        <v>3</v>
      </c>
      <c r="DF532">
        <f t="shared" si="235"/>
        <v>0</v>
      </c>
      <c r="DG532">
        <f t="shared" si="233"/>
        <v>0</v>
      </c>
      <c r="DH532">
        <f t="shared" si="234"/>
        <v>0</v>
      </c>
      <c r="DI532">
        <f t="shared" si="232"/>
        <v>0</v>
      </c>
      <c r="DJ532">
        <f>DI532</f>
        <v>0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5">
      <c r="A533">
        <f>ROW(Source!A399)</f>
        <v>399</v>
      </c>
      <c r="B533">
        <v>55944370</v>
      </c>
      <c r="C533">
        <v>55945492</v>
      </c>
      <c r="D533">
        <v>54032096</v>
      </c>
      <c r="E533">
        <v>1</v>
      </c>
      <c r="F533">
        <v>1</v>
      </c>
      <c r="G533">
        <v>1081</v>
      </c>
      <c r="H533">
        <v>2</v>
      </c>
      <c r="I533" t="s">
        <v>766</v>
      </c>
      <c r="J533" t="s">
        <v>767</v>
      </c>
      <c r="K533" t="s">
        <v>768</v>
      </c>
      <c r="L533">
        <v>1368</v>
      </c>
      <c r="N533">
        <v>1011</v>
      </c>
      <c r="O533" t="s">
        <v>765</v>
      </c>
      <c r="P533" t="s">
        <v>765</v>
      </c>
      <c r="Q533">
        <v>1</v>
      </c>
      <c r="W533">
        <v>0</v>
      </c>
      <c r="X533">
        <v>-1985943078</v>
      </c>
      <c r="Y533">
        <f>(AT533*1.2)</f>
        <v>1.2E-2</v>
      </c>
      <c r="AA533">
        <v>0</v>
      </c>
      <c r="AB533">
        <v>1485.19</v>
      </c>
      <c r="AC533">
        <v>744.56</v>
      </c>
      <c r="AD533">
        <v>0</v>
      </c>
      <c r="AE533">
        <v>0</v>
      </c>
      <c r="AF533">
        <v>83.1</v>
      </c>
      <c r="AG533">
        <v>12.62</v>
      </c>
      <c r="AH533">
        <v>0</v>
      </c>
      <c r="AI533">
        <v>1</v>
      </c>
      <c r="AJ533">
        <v>17.07</v>
      </c>
      <c r="AK533">
        <v>56.35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0.01</v>
      </c>
      <c r="AU533" t="s">
        <v>83</v>
      </c>
      <c r="AV533">
        <v>0</v>
      </c>
      <c r="AW533">
        <v>2</v>
      </c>
      <c r="AX533">
        <v>55945505</v>
      </c>
      <c r="AY533">
        <v>1</v>
      </c>
      <c r="AZ533">
        <v>0</v>
      </c>
      <c r="BA533">
        <v>687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ROUND(Y533*Source!I399*DO533,9)</f>
        <v>0.77537279999999997</v>
      </c>
      <c r="CX533">
        <f>ROUND(Y533*Source!I399,9)</f>
        <v>6.1440000000000002E-2</v>
      </c>
      <c r="CY533">
        <f>AB533</f>
        <v>1485.19</v>
      </c>
      <c r="CZ533">
        <f>AF533</f>
        <v>83.1</v>
      </c>
      <c r="DA533">
        <f>AJ533</f>
        <v>17.07</v>
      </c>
      <c r="DB533">
        <f>ROUND((ROUND(AT533*CZ533,2)*1.2),6)</f>
        <v>0.996</v>
      </c>
      <c r="DC533">
        <f>ROUND((ROUND(AT533*AG533,2)*1.2),6)</f>
        <v>0.156</v>
      </c>
      <c r="DD533" t="s">
        <v>3</v>
      </c>
      <c r="DE533" t="s">
        <v>3</v>
      </c>
      <c r="DF533">
        <f t="shared" si="235"/>
        <v>0</v>
      </c>
      <c r="DG533">
        <f>ROUND(ROUND(AF533*AJ533,2)*CX533,2)</f>
        <v>87.15</v>
      </c>
      <c r="DH533">
        <f>ROUND(ROUND(AG533*AK533,2)*CX533,2)</f>
        <v>43.69</v>
      </c>
      <c r="DI533">
        <f t="shared" si="232"/>
        <v>0</v>
      </c>
      <c r="DJ533">
        <f>DG533</f>
        <v>87.15</v>
      </c>
      <c r="DK533">
        <v>0</v>
      </c>
      <c r="DL533" t="s">
        <v>769</v>
      </c>
      <c r="DM533">
        <v>0</v>
      </c>
      <c r="DN533" t="s">
        <v>761</v>
      </c>
      <c r="DO533">
        <v>12.62</v>
      </c>
    </row>
    <row r="534" spans="1:119" x14ac:dyDescent="0.25">
      <c r="A534">
        <f>ROW(Source!A399)</f>
        <v>399</v>
      </c>
      <c r="B534">
        <v>55944370</v>
      </c>
      <c r="C534">
        <v>55945492</v>
      </c>
      <c r="D534">
        <v>54001316</v>
      </c>
      <c r="E534">
        <v>1</v>
      </c>
      <c r="F534">
        <v>1</v>
      </c>
      <c r="G534">
        <v>1081</v>
      </c>
      <c r="H534">
        <v>3</v>
      </c>
      <c r="I534" t="s">
        <v>791</v>
      </c>
      <c r="J534" t="s">
        <v>792</v>
      </c>
      <c r="K534" t="s">
        <v>793</v>
      </c>
      <c r="L534">
        <v>1346</v>
      </c>
      <c r="N534">
        <v>1009</v>
      </c>
      <c r="O534" t="s">
        <v>794</v>
      </c>
      <c r="P534" t="s">
        <v>794</v>
      </c>
      <c r="Q534">
        <v>1</v>
      </c>
      <c r="W534">
        <v>0</v>
      </c>
      <c r="X534">
        <v>1404476834</v>
      </c>
      <c r="Y534">
        <f t="shared" ref="Y534:Y540" si="243">(AT534*1)</f>
        <v>0.02</v>
      </c>
      <c r="AA534">
        <v>338.71</v>
      </c>
      <c r="AB534">
        <v>0</v>
      </c>
      <c r="AC534">
        <v>0</v>
      </c>
      <c r="AD534">
        <v>0</v>
      </c>
      <c r="AE534">
        <v>13.95</v>
      </c>
      <c r="AF534">
        <v>0</v>
      </c>
      <c r="AG534">
        <v>0</v>
      </c>
      <c r="AH534">
        <v>0</v>
      </c>
      <c r="AI534">
        <v>24.28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0.02</v>
      </c>
      <c r="AU534" t="s">
        <v>82</v>
      </c>
      <c r="AV534">
        <v>0</v>
      </c>
      <c r="AW534">
        <v>2</v>
      </c>
      <c r="AX534">
        <v>55945506</v>
      </c>
      <c r="AY534">
        <v>1</v>
      </c>
      <c r="AZ534">
        <v>0</v>
      </c>
      <c r="BA534">
        <v>688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ROUND(Y534*Source!I399,9)</f>
        <v>0.1024</v>
      </c>
      <c r="CY534">
        <f t="shared" ref="CY534:CY542" si="244">AA534</f>
        <v>338.71</v>
      </c>
      <c r="CZ534">
        <f t="shared" ref="CZ534:CZ542" si="245">AE534</f>
        <v>13.95</v>
      </c>
      <c r="DA534">
        <f t="shared" ref="DA534:DA542" si="246">AI534</f>
        <v>24.28</v>
      </c>
      <c r="DB534">
        <f t="shared" ref="DB534:DB540" si="247">ROUND((ROUND(AT534*CZ534,2)*1),6)</f>
        <v>0.28000000000000003</v>
      </c>
      <c r="DC534">
        <f t="shared" ref="DC534:DC540" si="248">ROUND((ROUND(AT534*AG534,2)*1),6)</f>
        <v>0</v>
      </c>
      <c r="DD534" t="s">
        <v>3</v>
      </c>
      <c r="DE534" t="s">
        <v>3</v>
      </c>
      <c r="DF534">
        <f t="shared" ref="DF534:DF542" si="249">ROUND(ROUND(AE534*AI534,2)*CX534,2)</f>
        <v>34.68</v>
      </c>
      <c r="DG534">
        <f t="shared" ref="DG534:DG570" si="250">ROUND(ROUND(AF534,2)*CX534,2)</f>
        <v>0</v>
      </c>
      <c r="DH534">
        <f t="shared" ref="DH534:DH565" si="251">ROUND(ROUND(AG534,2)*CX534,2)</f>
        <v>0</v>
      </c>
      <c r="DI534">
        <f t="shared" si="232"/>
        <v>0</v>
      </c>
      <c r="DJ534">
        <f t="shared" ref="DJ534:DJ542" si="252">DF534</f>
        <v>34.68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ROW(Source!A399)</f>
        <v>399</v>
      </c>
      <c r="B535">
        <v>55944370</v>
      </c>
      <c r="C535">
        <v>55945492</v>
      </c>
      <c r="D535">
        <v>54001520</v>
      </c>
      <c r="E535">
        <v>1</v>
      </c>
      <c r="F535">
        <v>1</v>
      </c>
      <c r="G535">
        <v>1081</v>
      </c>
      <c r="H535">
        <v>3</v>
      </c>
      <c r="I535" t="s">
        <v>801</v>
      </c>
      <c r="J535" t="s">
        <v>802</v>
      </c>
      <c r="K535" t="s">
        <v>803</v>
      </c>
      <c r="L535">
        <v>1346</v>
      </c>
      <c r="N535">
        <v>1009</v>
      </c>
      <c r="O535" t="s">
        <v>794</v>
      </c>
      <c r="P535" t="s">
        <v>794</v>
      </c>
      <c r="Q535">
        <v>1</v>
      </c>
      <c r="W535">
        <v>0</v>
      </c>
      <c r="X535">
        <v>-878159893</v>
      </c>
      <c r="Y535">
        <f t="shared" si="243"/>
        <v>0.2</v>
      </c>
      <c r="AA535">
        <v>286.31</v>
      </c>
      <c r="AB535">
        <v>0</v>
      </c>
      <c r="AC535">
        <v>0</v>
      </c>
      <c r="AD535">
        <v>0</v>
      </c>
      <c r="AE535">
        <v>159.06</v>
      </c>
      <c r="AF535">
        <v>0</v>
      </c>
      <c r="AG535">
        <v>0</v>
      </c>
      <c r="AH535">
        <v>0</v>
      </c>
      <c r="AI535">
        <v>1.8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0.2</v>
      </c>
      <c r="AU535" t="s">
        <v>82</v>
      </c>
      <c r="AV535">
        <v>0</v>
      </c>
      <c r="AW535">
        <v>2</v>
      </c>
      <c r="AX535">
        <v>55945507</v>
      </c>
      <c r="AY535">
        <v>1</v>
      </c>
      <c r="AZ535">
        <v>0</v>
      </c>
      <c r="BA535">
        <v>689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ROUND(Y535*Source!I399,9)</f>
        <v>1.024</v>
      </c>
      <c r="CY535">
        <f t="shared" si="244"/>
        <v>286.31</v>
      </c>
      <c r="CZ535">
        <f t="shared" si="245"/>
        <v>159.06</v>
      </c>
      <c r="DA535">
        <f t="shared" si="246"/>
        <v>1.8</v>
      </c>
      <c r="DB535">
        <f t="shared" si="247"/>
        <v>31.81</v>
      </c>
      <c r="DC535">
        <f t="shared" si="248"/>
        <v>0</v>
      </c>
      <c r="DD535" t="s">
        <v>3</v>
      </c>
      <c r="DE535" t="s">
        <v>3</v>
      </c>
      <c r="DF535">
        <f t="shared" si="249"/>
        <v>293.18</v>
      </c>
      <c r="DG535">
        <f t="shared" si="250"/>
        <v>0</v>
      </c>
      <c r="DH535">
        <f t="shared" si="251"/>
        <v>0</v>
      </c>
      <c r="DI535">
        <f t="shared" si="232"/>
        <v>0</v>
      </c>
      <c r="DJ535">
        <f t="shared" si="252"/>
        <v>293.18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ROW(Source!A399)</f>
        <v>399</v>
      </c>
      <c r="B536">
        <v>55944370</v>
      </c>
      <c r="C536">
        <v>55945492</v>
      </c>
      <c r="D536">
        <v>54002767</v>
      </c>
      <c r="E536">
        <v>1</v>
      </c>
      <c r="F536">
        <v>1</v>
      </c>
      <c r="G536">
        <v>1081</v>
      </c>
      <c r="H536">
        <v>3</v>
      </c>
      <c r="I536" t="s">
        <v>813</v>
      </c>
      <c r="J536" t="s">
        <v>814</v>
      </c>
      <c r="K536" t="s">
        <v>815</v>
      </c>
      <c r="L536">
        <v>1346</v>
      </c>
      <c r="N536">
        <v>1009</v>
      </c>
      <c r="O536" t="s">
        <v>794</v>
      </c>
      <c r="P536" t="s">
        <v>794</v>
      </c>
      <c r="Q536">
        <v>1</v>
      </c>
      <c r="W536">
        <v>0</v>
      </c>
      <c r="X536">
        <v>259339694</v>
      </c>
      <c r="Y536">
        <f t="shared" si="243"/>
        <v>0.1</v>
      </c>
      <c r="AA536">
        <v>246.69</v>
      </c>
      <c r="AB536">
        <v>0</v>
      </c>
      <c r="AC536">
        <v>0</v>
      </c>
      <c r="AD536">
        <v>0</v>
      </c>
      <c r="AE536">
        <v>23.12</v>
      </c>
      <c r="AF536">
        <v>0</v>
      </c>
      <c r="AG536">
        <v>0</v>
      </c>
      <c r="AH536">
        <v>0</v>
      </c>
      <c r="AI536">
        <v>10.67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0.1</v>
      </c>
      <c r="AU536" t="s">
        <v>82</v>
      </c>
      <c r="AV536">
        <v>0</v>
      </c>
      <c r="AW536">
        <v>2</v>
      </c>
      <c r="AX536">
        <v>55945508</v>
      </c>
      <c r="AY536">
        <v>1</v>
      </c>
      <c r="AZ536">
        <v>0</v>
      </c>
      <c r="BA536">
        <v>690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ROUND(Y536*Source!I399,9)</f>
        <v>0.51200000000000001</v>
      </c>
      <c r="CY536">
        <f t="shared" si="244"/>
        <v>246.69</v>
      </c>
      <c r="CZ536">
        <f t="shared" si="245"/>
        <v>23.12</v>
      </c>
      <c r="DA536">
        <f t="shared" si="246"/>
        <v>10.67</v>
      </c>
      <c r="DB536">
        <f t="shared" si="247"/>
        <v>2.31</v>
      </c>
      <c r="DC536">
        <f t="shared" si="248"/>
        <v>0</v>
      </c>
      <c r="DD536" t="s">
        <v>3</v>
      </c>
      <c r="DE536" t="s">
        <v>3</v>
      </c>
      <c r="DF536">
        <f t="shared" si="249"/>
        <v>126.31</v>
      </c>
      <c r="DG536">
        <f t="shared" si="250"/>
        <v>0</v>
      </c>
      <c r="DH536">
        <f t="shared" si="251"/>
        <v>0</v>
      </c>
      <c r="DI536">
        <f t="shared" si="232"/>
        <v>0</v>
      </c>
      <c r="DJ536">
        <f t="shared" si="252"/>
        <v>126.31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ROW(Source!A399)</f>
        <v>399</v>
      </c>
      <c r="B537">
        <v>55944370</v>
      </c>
      <c r="C537">
        <v>55945492</v>
      </c>
      <c r="D537">
        <v>54007035</v>
      </c>
      <c r="E537">
        <v>1</v>
      </c>
      <c r="F537">
        <v>1</v>
      </c>
      <c r="G537">
        <v>1081</v>
      </c>
      <c r="H537">
        <v>3</v>
      </c>
      <c r="I537" t="s">
        <v>992</v>
      </c>
      <c r="J537" t="s">
        <v>993</v>
      </c>
      <c r="K537" t="s">
        <v>994</v>
      </c>
      <c r="L537">
        <v>1348</v>
      </c>
      <c r="N537">
        <v>1009</v>
      </c>
      <c r="O537" t="s">
        <v>211</v>
      </c>
      <c r="P537" t="s">
        <v>211</v>
      </c>
      <c r="Q537">
        <v>1000</v>
      </c>
      <c r="W537">
        <v>0</v>
      </c>
      <c r="X537">
        <v>-468084870</v>
      </c>
      <c r="Y537">
        <f t="shared" si="243"/>
        <v>1E-4</v>
      </c>
      <c r="AA537">
        <v>273265.7</v>
      </c>
      <c r="AB537">
        <v>0</v>
      </c>
      <c r="AC537">
        <v>0</v>
      </c>
      <c r="AD537">
        <v>0</v>
      </c>
      <c r="AE537">
        <v>40009.620000000003</v>
      </c>
      <c r="AF537">
        <v>0</v>
      </c>
      <c r="AG537">
        <v>0</v>
      </c>
      <c r="AH537">
        <v>0</v>
      </c>
      <c r="AI537">
        <v>6.83</v>
      </c>
      <c r="AJ537">
        <v>1</v>
      </c>
      <c r="AK537">
        <v>1</v>
      </c>
      <c r="AL537">
        <v>1</v>
      </c>
      <c r="AM537">
        <v>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1E-4</v>
      </c>
      <c r="AU537" t="s">
        <v>82</v>
      </c>
      <c r="AV537">
        <v>0</v>
      </c>
      <c r="AW537">
        <v>2</v>
      </c>
      <c r="AX537">
        <v>55945509</v>
      </c>
      <c r="AY537">
        <v>1</v>
      </c>
      <c r="AZ537">
        <v>0</v>
      </c>
      <c r="BA537">
        <v>691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ROUND(Y537*Source!I399,9)</f>
        <v>5.1199999999999998E-4</v>
      </c>
      <c r="CY537">
        <f t="shared" si="244"/>
        <v>273265.7</v>
      </c>
      <c r="CZ537">
        <f t="shared" si="245"/>
        <v>40009.620000000003</v>
      </c>
      <c r="DA537">
        <f t="shared" si="246"/>
        <v>6.83</v>
      </c>
      <c r="DB537">
        <f t="shared" si="247"/>
        <v>4</v>
      </c>
      <c r="DC537">
        <f t="shared" si="248"/>
        <v>0</v>
      </c>
      <c r="DD537" t="s">
        <v>3</v>
      </c>
      <c r="DE537" t="s">
        <v>3</v>
      </c>
      <c r="DF537">
        <f t="shared" si="249"/>
        <v>139.91</v>
      </c>
      <c r="DG537">
        <f t="shared" si="250"/>
        <v>0</v>
      </c>
      <c r="DH537">
        <f t="shared" si="251"/>
        <v>0</v>
      </c>
      <c r="DI537">
        <f t="shared" si="232"/>
        <v>0</v>
      </c>
      <c r="DJ537">
        <f t="shared" si="252"/>
        <v>139.91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ROW(Source!A399)</f>
        <v>399</v>
      </c>
      <c r="B538">
        <v>55944370</v>
      </c>
      <c r="C538">
        <v>55945492</v>
      </c>
      <c r="D538">
        <v>54000888</v>
      </c>
      <c r="E538">
        <v>1</v>
      </c>
      <c r="F538">
        <v>1</v>
      </c>
      <c r="G538">
        <v>1081</v>
      </c>
      <c r="H538">
        <v>3</v>
      </c>
      <c r="I538" t="s">
        <v>947</v>
      </c>
      <c r="J538" t="s">
        <v>948</v>
      </c>
      <c r="K538" t="s">
        <v>949</v>
      </c>
      <c r="L538">
        <v>1348</v>
      </c>
      <c r="N538">
        <v>1009</v>
      </c>
      <c r="O538" t="s">
        <v>211</v>
      </c>
      <c r="P538" t="s">
        <v>211</v>
      </c>
      <c r="Q538">
        <v>1000</v>
      </c>
      <c r="W538">
        <v>0</v>
      </c>
      <c r="X538">
        <v>-108669029</v>
      </c>
      <c r="Y538">
        <f t="shared" si="243"/>
        <v>8.0000000000000007E-5</v>
      </c>
      <c r="AA538">
        <v>1497188.16</v>
      </c>
      <c r="AB538">
        <v>0</v>
      </c>
      <c r="AC538">
        <v>0</v>
      </c>
      <c r="AD538">
        <v>0</v>
      </c>
      <c r="AE538">
        <v>60960.43</v>
      </c>
      <c r="AF538">
        <v>0</v>
      </c>
      <c r="AG538">
        <v>0</v>
      </c>
      <c r="AH538">
        <v>0</v>
      </c>
      <c r="AI538">
        <v>24.56</v>
      </c>
      <c r="AJ538">
        <v>1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8.0000000000000007E-5</v>
      </c>
      <c r="AU538" t="s">
        <v>82</v>
      </c>
      <c r="AV538">
        <v>0</v>
      </c>
      <c r="AW538">
        <v>2</v>
      </c>
      <c r="AX538">
        <v>55945510</v>
      </c>
      <c r="AY538">
        <v>1</v>
      </c>
      <c r="AZ538">
        <v>0</v>
      </c>
      <c r="BA538">
        <v>692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ROUND(Y538*Source!I399,9)</f>
        <v>4.0959999999999998E-4</v>
      </c>
      <c r="CY538">
        <f t="shared" si="244"/>
        <v>1497188.16</v>
      </c>
      <c r="CZ538">
        <f t="shared" si="245"/>
        <v>60960.43</v>
      </c>
      <c r="DA538">
        <f t="shared" si="246"/>
        <v>24.56</v>
      </c>
      <c r="DB538">
        <f t="shared" si="247"/>
        <v>4.88</v>
      </c>
      <c r="DC538">
        <f t="shared" si="248"/>
        <v>0</v>
      </c>
      <c r="DD538" t="s">
        <v>3</v>
      </c>
      <c r="DE538" t="s">
        <v>3</v>
      </c>
      <c r="DF538">
        <f t="shared" si="249"/>
        <v>613.25</v>
      </c>
      <c r="DG538">
        <f t="shared" si="250"/>
        <v>0</v>
      </c>
      <c r="DH538">
        <f t="shared" si="251"/>
        <v>0</v>
      </c>
      <c r="DI538">
        <f t="shared" si="232"/>
        <v>0</v>
      </c>
      <c r="DJ538">
        <f t="shared" si="252"/>
        <v>613.25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ROW(Source!A399)</f>
        <v>399</v>
      </c>
      <c r="B539">
        <v>55944370</v>
      </c>
      <c r="C539">
        <v>55945492</v>
      </c>
      <c r="D539">
        <v>54007376</v>
      </c>
      <c r="E539">
        <v>1</v>
      </c>
      <c r="F539">
        <v>1</v>
      </c>
      <c r="G539">
        <v>1081</v>
      </c>
      <c r="H539">
        <v>3</v>
      </c>
      <c r="I539" t="s">
        <v>816</v>
      </c>
      <c r="J539" t="s">
        <v>817</v>
      </c>
      <c r="K539" t="s">
        <v>818</v>
      </c>
      <c r="L539">
        <v>1349</v>
      </c>
      <c r="N539">
        <v>1009</v>
      </c>
      <c r="O539" t="s">
        <v>819</v>
      </c>
      <c r="P539" t="s">
        <v>819</v>
      </c>
      <c r="Q539">
        <v>1E-3</v>
      </c>
      <c r="W539">
        <v>0</v>
      </c>
      <c r="X539">
        <v>-2034308505</v>
      </c>
      <c r="Y539">
        <f t="shared" si="243"/>
        <v>10</v>
      </c>
      <c r="AA539">
        <v>0.44</v>
      </c>
      <c r="AB539">
        <v>0</v>
      </c>
      <c r="AC539">
        <v>0</v>
      </c>
      <c r="AD539">
        <v>0</v>
      </c>
      <c r="AE539">
        <v>7.0000000000000007E-2</v>
      </c>
      <c r="AF539">
        <v>0</v>
      </c>
      <c r="AG539">
        <v>0</v>
      </c>
      <c r="AH539">
        <v>0</v>
      </c>
      <c r="AI539">
        <v>6.29</v>
      </c>
      <c r="AJ539">
        <v>1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10</v>
      </c>
      <c r="AU539" t="s">
        <v>82</v>
      </c>
      <c r="AV539">
        <v>0</v>
      </c>
      <c r="AW539">
        <v>2</v>
      </c>
      <c r="AX539">
        <v>55945511</v>
      </c>
      <c r="AY539">
        <v>1</v>
      </c>
      <c r="AZ539">
        <v>0</v>
      </c>
      <c r="BA539">
        <v>693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v>0</v>
      </c>
      <c r="CX539">
        <f>ROUND(Y539*Source!I399,9)</f>
        <v>51.2</v>
      </c>
      <c r="CY539">
        <f t="shared" si="244"/>
        <v>0.44</v>
      </c>
      <c r="CZ539">
        <f t="shared" si="245"/>
        <v>7.0000000000000007E-2</v>
      </c>
      <c r="DA539">
        <f t="shared" si="246"/>
        <v>6.29</v>
      </c>
      <c r="DB539">
        <f t="shared" si="247"/>
        <v>0.7</v>
      </c>
      <c r="DC539">
        <f t="shared" si="248"/>
        <v>0</v>
      </c>
      <c r="DD539" t="s">
        <v>3</v>
      </c>
      <c r="DE539" t="s">
        <v>3</v>
      </c>
      <c r="DF539">
        <f t="shared" si="249"/>
        <v>22.53</v>
      </c>
      <c r="DG539">
        <f t="shared" si="250"/>
        <v>0</v>
      </c>
      <c r="DH539">
        <f t="shared" si="251"/>
        <v>0</v>
      </c>
      <c r="DI539">
        <f t="shared" si="232"/>
        <v>0</v>
      </c>
      <c r="DJ539">
        <f t="shared" si="252"/>
        <v>22.53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5">
      <c r="A540">
        <f>ROW(Source!A399)</f>
        <v>399</v>
      </c>
      <c r="B540">
        <v>55944370</v>
      </c>
      <c r="C540">
        <v>55945492</v>
      </c>
      <c r="D540">
        <v>54024161</v>
      </c>
      <c r="E540">
        <v>1</v>
      </c>
      <c r="F540">
        <v>1</v>
      </c>
      <c r="G540">
        <v>1081</v>
      </c>
      <c r="H540">
        <v>3</v>
      </c>
      <c r="I540" t="s">
        <v>894</v>
      </c>
      <c r="J540" t="s">
        <v>895</v>
      </c>
      <c r="K540" t="s">
        <v>896</v>
      </c>
      <c r="L540">
        <v>1356</v>
      </c>
      <c r="N540">
        <v>1010</v>
      </c>
      <c r="O540" t="s">
        <v>785</v>
      </c>
      <c r="P540" t="s">
        <v>785</v>
      </c>
      <c r="Q540">
        <v>1000</v>
      </c>
      <c r="W540">
        <v>0</v>
      </c>
      <c r="X540">
        <v>-1221558404</v>
      </c>
      <c r="Y540">
        <f t="shared" si="243"/>
        <v>0.10199999999999999</v>
      </c>
      <c r="AA540">
        <v>1527.69</v>
      </c>
      <c r="AB540">
        <v>0</v>
      </c>
      <c r="AC540">
        <v>0</v>
      </c>
      <c r="AD540">
        <v>0</v>
      </c>
      <c r="AE540">
        <v>226.66</v>
      </c>
      <c r="AF540">
        <v>0</v>
      </c>
      <c r="AG540">
        <v>0</v>
      </c>
      <c r="AH540">
        <v>0</v>
      </c>
      <c r="AI540">
        <v>6.74</v>
      </c>
      <c r="AJ540">
        <v>1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0.10199999999999999</v>
      </c>
      <c r="AU540" t="s">
        <v>82</v>
      </c>
      <c r="AV540">
        <v>0</v>
      </c>
      <c r="AW540">
        <v>2</v>
      </c>
      <c r="AX540">
        <v>55945512</v>
      </c>
      <c r="AY540">
        <v>1</v>
      </c>
      <c r="AZ540">
        <v>0</v>
      </c>
      <c r="BA540">
        <v>694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v>0</v>
      </c>
      <c r="CX540">
        <f>ROUND(Y540*Source!I399,9)</f>
        <v>0.52224000000000004</v>
      </c>
      <c r="CY540">
        <f t="shared" si="244"/>
        <v>1527.69</v>
      </c>
      <c r="CZ540">
        <f t="shared" si="245"/>
        <v>226.66</v>
      </c>
      <c r="DA540">
        <f t="shared" si="246"/>
        <v>6.74</v>
      </c>
      <c r="DB540">
        <f t="shared" si="247"/>
        <v>23.12</v>
      </c>
      <c r="DC540">
        <f t="shared" si="248"/>
        <v>0</v>
      </c>
      <c r="DD540" t="s">
        <v>3</v>
      </c>
      <c r="DE540" t="s">
        <v>3</v>
      </c>
      <c r="DF540">
        <f t="shared" si="249"/>
        <v>797.82</v>
      </c>
      <c r="DG540">
        <f t="shared" si="250"/>
        <v>0</v>
      </c>
      <c r="DH540">
        <f t="shared" si="251"/>
        <v>0</v>
      </c>
      <c r="DI540">
        <f t="shared" si="232"/>
        <v>0</v>
      </c>
      <c r="DJ540">
        <f t="shared" si="252"/>
        <v>797.82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ROW(Source!A399)</f>
        <v>399</v>
      </c>
      <c r="B541">
        <v>55944370</v>
      </c>
      <c r="C541">
        <v>55945492</v>
      </c>
      <c r="D541">
        <v>54024192</v>
      </c>
      <c r="E541">
        <v>1</v>
      </c>
      <c r="F541">
        <v>1</v>
      </c>
      <c r="G541">
        <v>1081</v>
      </c>
      <c r="H541">
        <v>3</v>
      </c>
      <c r="I541" t="s">
        <v>318</v>
      </c>
      <c r="J541" t="s">
        <v>321</v>
      </c>
      <c r="K541" t="s">
        <v>319</v>
      </c>
      <c r="L541">
        <v>1354</v>
      </c>
      <c r="N541">
        <v>1010</v>
      </c>
      <c r="O541" t="s">
        <v>320</v>
      </c>
      <c r="P541" t="s">
        <v>320</v>
      </c>
      <c r="Q541">
        <v>1</v>
      </c>
      <c r="W541">
        <v>0</v>
      </c>
      <c r="X541">
        <v>45414805</v>
      </c>
      <c r="Y541">
        <f>AT541</f>
        <v>102</v>
      </c>
      <c r="AA541">
        <v>2.17</v>
      </c>
      <c r="AB541">
        <v>0</v>
      </c>
      <c r="AC541">
        <v>0</v>
      </c>
      <c r="AD541">
        <v>0</v>
      </c>
      <c r="AE541">
        <v>0.25</v>
      </c>
      <c r="AF541">
        <v>0</v>
      </c>
      <c r="AG541">
        <v>0</v>
      </c>
      <c r="AH541">
        <v>0</v>
      </c>
      <c r="AI541">
        <v>8.68</v>
      </c>
      <c r="AJ541">
        <v>1</v>
      </c>
      <c r="AK541">
        <v>1</v>
      </c>
      <c r="AL541">
        <v>1</v>
      </c>
      <c r="AM541">
        <v>2</v>
      </c>
      <c r="AN541">
        <v>0</v>
      </c>
      <c r="AO541">
        <v>0</v>
      </c>
      <c r="AP541">
        <v>1</v>
      </c>
      <c r="AQ541">
        <v>0</v>
      </c>
      <c r="AR541">
        <v>0</v>
      </c>
      <c r="AS541" t="s">
        <v>3</v>
      </c>
      <c r="AT541">
        <v>102</v>
      </c>
      <c r="AU541" t="s">
        <v>3</v>
      </c>
      <c r="AV541">
        <v>0</v>
      </c>
      <c r="AW541">
        <v>1</v>
      </c>
      <c r="AX541">
        <v>-1</v>
      </c>
      <c r="AY541">
        <v>0</v>
      </c>
      <c r="AZ541">
        <v>0</v>
      </c>
      <c r="BA541" t="s">
        <v>3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ROUND(Y541*Source!I399,9)</f>
        <v>522.24</v>
      </c>
      <c r="CY541">
        <f t="shared" si="244"/>
        <v>2.17</v>
      </c>
      <c r="CZ541">
        <f t="shared" si="245"/>
        <v>0.25</v>
      </c>
      <c r="DA541">
        <f t="shared" si="246"/>
        <v>8.68</v>
      </c>
      <c r="DB541">
        <f>ROUND(ROUND(AT541*CZ541,2),6)</f>
        <v>25.5</v>
      </c>
      <c r="DC541">
        <f>ROUND(ROUND(AT541*AG541,2),6)</f>
        <v>0</v>
      </c>
      <c r="DD541" t="s">
        <v>3</v>
      </c>
      <c r="DE541" t="s">
        <v>3</v>
      </c>
      <c r="DF541">
        <f t="shared" si="249"/>
        <v>1133.26</v>
      </c>
      <c r="DG541">
        <f t="shared" si="250"/>
        <v>0</v>
      </c>
      <c r="DH541">
        <f t="shared" si="251"/>
        <v>0</v>
      </c>
      <c r="DI541">
        <f t="shared" si="232"/>
        <v>0</v>
      </c>
      <c r="DJ541">
        <f t="shared" si="252"/>
        <v>1133.26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5">
      <c r="A542">
        <f>ROW(Source!A399)</f>
        <v>399</v>
      </c>
      <c r="B542">
        <v>55944370</v>
      </c>
      <c r="C542">
        <v>55945492</v>
      </c>
      <c r="D542">
        <v>54023822</v>
      </c>
      <c r="E542">
        <v>1</v>
      </c>
      <c r="F542">
        <v>1</v>
      </c>
      <c r="G542">
        <v>1081</v>
      </c>
      <c r="H542">
        <v>3</v>
      </c>
      <c r="I542" t="s">
        <v>995</v>
      </c>
      <c r="J542" t="s">
        <v>996</v>
      </c>
      <c r="K542" t="s">
        <v>997</v>
      </c>
      <c r="L542">
        <v>1301</v>
      </c>
      <c r="N542">
        <v>1003</v>
      </c>
      <c r="O542" t="s">
        <v>543</v>
      </c>
      <c r="P542" t="s">
        <v>543</v>
      </c>
      <c r="Q542">
        <v>1</v>
      </c>
      <c r="W542">
        <v>0</v>
      </c>
      <c r="X542">
        <v>-949506742</v>
      </c>
      <c r="Y542">
        <f>(AT542*1)</f>
        <v>10</v>
      </c>
      <c r="AA542">
        <v>4.95</v>
      </c>
      <c r="AB542">
        <v>0</v>
      </c>
      <c r="AC542">
        <v>0</v>
      </c>
      <c r="AD542">
        <v>0</v>
      </c>
      <c r="AE542">
        <v>0.7</v>
      </c>
      <c r="AF542">
        <v>0</v>
      </c>
      <c r="AG542">
        <v>0</v>
      </c>
      <c r="AH542">
        <v>0</v>
      </c>
      <c r="AI542">
        <v>7.07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10</v>
      </c>
      <c r="AU542" t="s">
        <v>82</v>
      </c>
      <c r="AV542">
        <v>0</v>
      </c>
      <c r="AW542">
        <v>2</v>
      </c>
      <c r="AX542">
        <v>55945513</v>
      </c>
      <c r="AY542">
        <v>1</v>
      </c>
      <c r="AZ542">
        <v>0</v>
      </c>
      <c r="BA542">
        <v>695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ROUND(Y542*Source!I399,9)</f>
        <v>51.2</v>
      </c>
      <c r="CY542">
        <f t="shared" si="244"/>
        <v>4.95</v>
      </c>
      <c r="CZ542">
        <f t="shared" si="245"/>
        <v>0.7</v>
      </c>
      <c r="DA542">
        <f t="shared" si="246"/>
        <v>7.07</v>
      </c>
      <c r="DB542">
        <f>ROUND((ROUND(AT542*CZ542,2)*1),6)</f>
        <v>7</v>
      </c>
      <c r="DC542">
        <f>ROUND((ROUND(AT542*AG542,2)*1),6)</f>
        <v>0</v>
      </c>
      <c r="DD542" t="s">
        <v>3</v>
      </c>
      <c r="DE542" t="s">
        <v>3</v>
      </c>
      <c r="DF542">
        <f t="shared" si="249"/>
        <v>253.44</v>
      </c>
      <c r="DG542">
        <f t="shared" si="250"/>
        <v>0</v>
      </c>
      <c r="DH542">
        <f t="shared" si="251"/>
        <v>0</v>
      </c>
      <c r="DI542">
        <f t="shared" si="232"/>
        <v>0</v>
      </c>
      <c r="DJ542">
        <f t="shared" si="252"/>
        <v>253.44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ROW(Source!A437)</f>
        <v>437</v>
      </c>
      <c r="B543">
        <v>55944368</v>
      </c>
      <c r="C543">
        <v>57037195</v>
      </c>
      <c r="D543">
        <v>55424304</v>
      </c>
      <c r="E543">
        <v>1081</v>
      </c>
      <c r="F543">
        <v>1</v>
      </c>
      <c r="G543">
        <v>1081</v>
      </c>
      <c r="H543">
        <v>1</v>
      </c>
      <c r="I543" t="s">
        <v>759</v>
      </c>
      <c r="J543" t="s">
        <v>3</v>
      </c>
      <c r="K543" t="s">
        <v>760</v>
      </c>
      <c r="L543">
        <v>1191</v>
      </c>
      <c r="N543">
        <v>1013</v>
      </c>
      <c r="O543" t="s">
        <v>761</v>
      </c>
      <c r="P543" t="s">
        <v>761</v>
      </c>
      <c r="Q543">
        <v>1</v>
      </c>
      <c r="W543">
        <v>0</v>
      </c>
      <c r="X543">
        <v>476480486</v>
      </c>
      <c r="Y543">
        <f>(AT543*1.2)</f>
        <v>0.624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0.52</v>
      </c>
      <c r="AU543" t="s">
        <v>83</v>
      </c>
      <c r="AV543">
        <v>1</v>
      </c>
      <c r="AW543">
        <v>2</v>
      </c>
      <c r="AX543">
        <v>57037196</v>
      </c>
      <c r="AY543">
        <v>1</v>
      </c>
      <c r="AZ543">
        <v>0</v>
      </c>
      <c r="BA543">
        <v>697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U543">
        <f>ROUND(AT543*Source!I437*AH543*AL543,2)</f>
        <v>0</v>
      </c>
      <c r="CV543">
        <f>ROUND(Y543*Source!I437,9)</f>
        <v>14.976000000000001</v>
      </c>
      <c r="CW543">
        <v>0</v>
      </c>
      <c r="CX543">
        <f>ROUND(Y543*Source!I437,9)</f>
        <v>14.976000000000001</v>
      </c>
      <c r="CY543">
        <f>AD543</f>
        <v>0</v>
      </c>
      <c r="CZ543">
        <f>AH543</f>
        <v>0</v>
      </c>
      <c r="DA543">
        <f>AL543</f>
        <v>1</v>
      </c>
      <c r="DB543">
        <f>ROUND((ROUND(AT543*CZ543,2)*1.2),6)</f>
        <v>0</v>
      </c>
      <c r="DC543">
        <f>ROUND((ROUND(AT543*AG543,2)*1.2),6)</f>
        <v>0</v>
      </c>
      <c r="DD543" t="s">
        <v>3</v>
      </c>
      <c r="DE543" t="s">
        <v>3</v>
      </c>
      <c r="DF543">
        <f>ROUND(ROUND(AE543,2)*CX543,2)</f>
        <v>0</v>
      </c>
      <c r="DG543">
        <f t="shared" si="250"/>
        <v>0</v>
      </c>
      <c r="DH543">
        <f t="shared" si="251"/>
        <v>0</v>
      </c>
      <c r="DI543">
        <f t="shared" si="232"/>
        <v>0</v>
      </c>
      <c r="DJ543">
        <f>DI543</f>
        <v>0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ROW(Source!A437)</f>
        <v>437</v>
      </c>
      <c r="B544">
        <v>55944368</v>
      </c>
      <c r="C544">
        <v>57037195</v>
      </c>
      <c r="D544">
        <v>55459191</v>
      </c>
      <c r="E544">
        <v>1</v>
      </c>
      <c r="F544">
        <v>1</v>
      </c>
      <c r="G544">
        <v>1081</v>
      </c>
      <c r="H544">
        <v>3</v>
      </c>
      <c r="I544" t="s">
        <v>209</v>
      </c>
      <c r="J544" t="s">
        <v>212</v>
      </c>
      <c r="K544" t="s">
        <v>210</v>
      </c>
      <c r="L544">
        <v>1348</v>
      </c>
      <c r="N544">
        <v>1009</v>
      </c>
      <c r="O544" t="s">
        <v>211</v>
      </c>
      <c r="P544" t="s">
        <v>211</v>
      </c>
      <c r="Q544">
        <v>1000</v>
      </c>
      <c r="W544">
        <v>0</v>
      </c>
      <c r="X544">
        <v>1706974629</v>
      </c>
      <c r="Y544">
        <f>(AT544*1)</f>
        <v>3.5000000000000004E-5</v>
      </c>
      <c r="AA544">
        <v>22524.65</v>
      </c>
      <c r="AB544">
        <v>0</v>
      </c>
      <c r="AC544">
        <v>0</v>
      </c>
      <c r="AD544">
        <v>0</v>
      </c>
      <c r="AE544">
        <v>22524.65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 t="s">
        <v>3</v>
      </c>
      <c r="AT544">
        <v>3.5000000000000004E-5</v>
      </c>
      <c r="AU544" t="s">
        <v>82</v>
      </c>
      <c r="AV544">
        <v>0</v>
      </c>
      <c r="AW544">
        <v>1</v>
      </c>
      <c r="AX544">
        <v>-1</v>
      </c>
      <c r="AY544">
        <v>0</v>
      </c>
      <c r="AZ544">
        <v>0</v>
      </c>
      <c r="BA544" t="s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ROUND(Y544*Source!I437,9)</f>
        <v>8.4000000000000003E-4</v>
      </c>
      <c r="CY544">
        <f>AA544</f>
        <v>22524.65</v>
      </c>
      <c r="CZ544">
        <f>AE544</f>
        <v>22524.65</v>
      </c>
      <c r="DA544">
        <f>AI544</f>
        <v>1</v>
      </c>
      <c r="DB544">
        <f>ROUND((ROUND(AT544*CZ544,2)*1),6)</f>
        <v>0.79</v>
      </c>
      <c r="DC544">
        <f>ROUND((ROUND(AT544*AG544,2)*1),6)</f>
        <v>0</v>
      </c>
      <c r="DD544" t="s">
        <v>3</v>
      </c>
      <c r="DE544" t="s">
        <v>3</v>
      </c>
      <c r="DF544">
        <f>ROUND(ROUND(AE544,2)*CX544,2)</f>
        <v>18.920000000000002</v>
      </c>
      <c r="DG544">
        <f t="shared" si="250"/>
        <v>0</v>
      </c>
      <c r="DH544">
        <f t="shared" si="251"/>
        <v>0</v>
      </c>
      <c r="DI544">
        <f t="shared" si="232"/>
        <v>0</v>
      </c>
      <c r="DJ544">
        <f>DF544</f>
        <v>18.920000000000002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ROW(Source!A438)</f>
        <v>438</v>
      </c>
      <c r="B545">
        <v>55944370</v>
      </c>
      <c r="C545">
        <v>57037195</v>
      </c>
      <c r="D545">
        <v>55424304</v>
      </c>
      <c r="E545">
        <v>1081</v>
      </c>
      <c r="F545">
        <v>1</v>
      </c>
      <c r="G545">
        <v>1081</v>
      </c>
      <c r="H545">
        <v>1</v>
      </c>
      <c r="I545" t="s">
        <v>759</v>
      </c>
      <c r="J545" t="s">
        <v>3</v>
      </c>
      <c r="K545" t="s">
        <v>760</v>
      </c>
      <c r="L545">
        <v>1191</v>
      </c>
      <c r="N545">
        <v>1013</v>
      </c>
      <c r="O545" t="s">
        <v>761</v>
      </c>
      <c r="P545" t="s">
        <v>761</v>
      </c>
      <c r="Q545">
        <v>1</v>
      </c>
      <c r="W545">
        <v>0</v>
      </c>
      <c r="X545">
        <v>476480486</v>
      </c>
      <c r="Y545">
        <f>(AT545*1.2)</f>
        <v>0.624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5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0.52</v>
      </c>
      <c r="AU545" t="s">
        <v>83</v>
      </c>
      <c r="AV545">
        <v>1</v>
      </c>
      <c r="AW545">
        <v>2</v>
      </c>
      <c r="AX545">
        <v>57037196</v>
      </c>
      <c r="AY545">
        <v>1</v>
      </c>
      <c r="AZ545">
        <v>0</v>
      </c>
      <c r="BA545">
        <v>700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ROUND(AT545*Source!I438*AH545*AL545,2)</f>
        <v>0</v>
      </c>
      <c r="CV545">
        <f>ROUND(Y545*Source!I438,9)</f>
        <v>14.976000000000001</v>
      </c>
      <c r="CW545">
        <v>0</v>
      </c>
      <c r="CX545">
        <f>ROUND(Y545*Source!I438,9)</f>
        <v>14.976000000000001</v>
      </c>
      <c r="CY545">
        <f>AD545</f>
        <v>0</v>
      </c>
      <c r="CZ545">
        <f>AH545</f>
        <v>0</v>
      </c>
      <c r="DA545">
        <f>AL545</f>
        <v>1</v>
      </c>
      <c r="DB545">
        <f>ROUND((ROUND(AT545*CZ545,2)*1.2),6)</f>
        <v>0</v>
      </c>
      <c r="DC545">
        <f>ROUND((ROUND(AT545*AG545,2)*1.2),6)</f>
        <v>0</v>
      </c>
      <c r="DD545" t="s">
        <v>3</v>
      </c>
      <c r="DE545" t="s">
        <v>3</v>
      </c>
      <c r="DF545">
        <f>ROUND(ROUND(AE545,2)*CX545,2)</f>
        <v>0</v>
      </c>
      <c r="DG545">
        <f t="shared" si="250"/>
        <v>0</v>
      </c>
      <c r="DH545">
        <f t="shared" si="251"/>
        <v>0</v>
      </c>
      <c r="DI545">
        <f t="shared" si="232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ROW(Source!A438)</f>
        <v>438</v>
      </c>
      <c r="B546">
        <v>55944370</v>
      </c>
      <c r="C546">
        <v>57037195</v>
      </c>
      <c r="D546">
        <v>55459191</v>
      </c>
      <c r="E546">
        <v>1</v>
      </c>
      <c r="F546">
        <v>1</v>
      </c>
      <c r="G546">
        <v>1081</v>
      </c>
      <c r="H546">
        <v>3</v>
      </c>
      <c r="I546" t="s">
        <v>209</v>
      </c>
      <c r="J546" t="s">
        <v>212</v>
      </c>
      <c r="K546" t="s">
        <v>210</v>
      </c>
      <c r="L546">
        <v>1348</v>
      </c>
      <c r="N546">
        <v>1009</v>
      </c>
      <c r="O546" t="s">
        <v>211</v>
      </c>
      <c r="P546" t="s">
        <v>211</v>
      </c>
      <c r="Q546">
        <v>1000</v>
      </c>
      <c r="W546">
        <v>0</v>
      </c>
      <c r="X546">
        <v>1706974629</v>
      </c>
      <c r="Y546">
        <f>(AT546*1)</f>
        <v>3.5000000000000004E-5</v>
      </c>
      <c r="AA546">
        <v>133571.17000000001</v>
      </c>
      <c r="AB546">
        <v>0</v>
      </c>
      <c r="AC546">
        <v>0</v>
      </c>
      <c r="AD546">
        <v>0</v>
      </c>
      <c r="AE546">
        <v>22524.65</v>
      </c>
      <c r="AF546">
        <v>0</v>
      </c>
      <c r="AG546">
        <v>0</v>
      </c>
      <c r="AH546">
        <v>0</v>
      </c>
      <c r="AI546">
        <v>5.93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3.5000000000000004E-5</v>
      </c>
      <c r="AU546" t="s">
        <v>82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ROUND(Y546*Source!I438,9)</f>
        <v>8.4000000000000003E-4</v>
      </c>
      <c r="CY546">
        <f>AA546</f>
        <v>133571.17000000001</v>
      </c>
      <c r="CZ546">
        <f>AE546</f>
        <v>22524.65</v>
      </c>
      <c r="DA546">
        <f>AI546</f>
        <v>5.93</v>
      </c>
      <c r="DB546">
        <f>ROUND((ROUND(AT546*CZ546,2)*1),6)</f>
        <v>0.79</v>
      </c>
      <c r="DC546">
        <f>ROUND((ROUND(AT546*AG546,2)*1),6)</f>
        <v>0</v>
      </c>
      <c r="DD546" t="s">
        <v>3</v>
      </c>
      <c r="DE546" t="s">
        <v>3</v>
      </c>
      <c r="DF546">
        <f>ROUND(ROUND(AE546*AI546,2)*CX546,2)</f>
        <v>112.2</v>
      </c>
      <c r="DG546">
        <f t="shared" si="250"/>
        <v>0</v>
      </c>
      <c r="DH546">
        <f t="shared" si="251"/>
        <v>0</v>
      </c>
      <c r="DI546">
        <f t="shared" si="232"/>
        <v>0</v>
      </c>
      <c r="DJ546">
        <f>DF546</f>
        <v>112.2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ROW(Source!A441)</f>
        <v>441</v>
      </c>
      <c r="B547">
        <v>55944368</v>
      </c>
      <c r="C547">
        <v>55945516</v>
      </c>
      <c r="D547">
        <v>55424304</v>
      </c>
      <c r="E547">
        <v>1081</v>
      </c>
      <c r="F547">
        <v>1</v>
      </c>
      <c r="G547">
        <v>1081</v>
      </c>
      <c r="H547">
        <v>1</v>
      </c>
      <c r="I547" t="s">
        <v>759</v>
      </c>
      <c r="J547" t="s">
        <v>3</v>
      </c>
      <c r="K547" t="s">
        <v>760</v>
      </c>
      <c r="L547">
        <v>1191</v>
      </c>
      <c r="N547">
        <v>1013</v>
      </c>
      <c r="O547" t="s">
        <v>761</v>
      </c>
      <c r="P547" t="s">
        <v>761</v>
      </c>
      <c r="Q547">
        <v>1</v>
      </c>
      <c r="W547">
        <v>0</v>
      </c>
      <c r="X547">
        <v>476480486</v>
      </c>
      <c r="Y547">
        <f>(AT547*1.2)</f>
        <v>2.472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2.06</v>
      </c>
      <c r="AU547" t="s">
        <v>83</v>
      </c>
      <c r="AV547">
        <v>1</v>
      </c>
      <c r="AW547">
        <v>2</v>
      </c>
      <c r="AX547">
        <v>55945520</v>
      </c>
      <c r="AY547">
        <v>1</v>
      </c>
      <c r="AZ547">
        <v>0</v>
      </c>
      <c r="BA547">
        <v>703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U547">
        <f>ROUND(AT547*Source!I441*AH547*AL547,2)</f>
        <v>0</v>
      </c>
      <c r="CV547">
        <f>ROUND(Y547*Source!I441,9)</f>
        <v>59.328000000000003</v>
      </c>
      <c r="CW547">
        <v>0</v>
      </c>
      <c r="CX547">
        <f>ROUND(Y547*Source!I441,9)</f>
        <v>59.328000000000003</v>
      </c>
      <c r="CY547">
        <f>AD547</f>
        <v>0</v>
      </c>
      <c r="CZ547">
        <f>AH547</f>
        <v>0</v>
      </c>
      <c r="DA547">
        <f>AL547</f>
        <v>1</v>
      </c>
      <c r="DB547">
        <f>ROUND((ROUND(AT547*CZ547,2)*1.2),6)</f>
        <v>0</v>
      </c>
      <c r="DC547">
        <f>ROUND((ROUND(AT547*AG547,2)*1.2),6)</f>
        <v>0</v>
      </c>
      <c r="DD547" t="s">
        <v>3</v>
      </c>
      <c r="DE547" t="s">
        <v>3</v>
      </c>
      <c r="DF547">
        <f>ROUND(ROUND(AE547,2)*CX547,2)</f>
        <v>0</v>
      </c>
      <c r="DG547">
        <f t="shared" si="250"/>
        <v>0</v>
      </c>
      <c r="DH547">
        <f t="shared" si="251"/>
        <v>0</v>
      </c>
      <c r="DI547">
        <f t="shared" si="232"/>
        <v>0</v>
      </c>
      <c r="DJ547">
        <f>DI547</f>
        <v>0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ROW(Source!A441)</f>
        <v>441</v>
      </c>
      <c r="B548">
        <v>55944368</v>
      </c>
      <c r="C548">
        <v>55945516</v>
      </c>
      <c r="D548">
        <v>55459191</v>
      </c>
      <c r="E548">
        <v>1</v>
      </c>
      <c r="F548">
        <v>1</v>
      </c>
      <c r="G548">
        <v>1081</v>
      </c>
      <c r="H548">
        <v>3</v>
      </c>
      <c r="I548" t="s">
        <v>209</v>
      </c>
      <c r="J548" t="s">
        <v>212</v>
      </c>
      <c r="K548" t="s">
        <v>210</v>
      </c>
      <c r="L548">
        <v>1348</v>
      </c>
      <c r="N548">
        <v>1009</v>
      </c>
      <c r="O548" t="s">
        <v>211</v>
      </c>
      <c r="P548" t="s">
        <v>211</v>
      </c>
      <c r="Q548">
        <v>1000</v>
      </c>
      <c r="W548">
        <v>0</v>
      </c>
      <c r="X548">
        <v>1706974629</v>
      </c>
      <c r="Y548">
        <f>AT548</f>
        <v>1.0000000000000001E-5</v>
      </c>
      <c r="AA548">
        <v>22524.65</v>
      </c>
      <c r="AB548">
        <v>0</v>
      </c>
      <c r="AC548">
        <v>0</v>
      </c>
      <c r="AD548">
        <v>0</v>
      </c>
      <c r="AE548">
        <v>22524.65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 t="s">
        <v>3</v>
      </c>
      <c r="AT548">
        <v>1.0000000000000001E-5</v>
      </c>
      <c r="AU548" t="s">
        <v>3</v>
      </c>
      <c r="AV548">
        <v>0</v>
      </c>
      <c r="AW548">
        <v>1</v>
      </c>
      <c r="AX548">
        <v>-1</v>
      </c>
      <c r="AY548">
        <v>0</v>
      </c>
      <c r="AZ548">
        <v>0</v>
      </c>
      <c r="BA548" t="s">
        <v>3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ROUND(Y548*Source!I441,9)</f>
        <v>2.4000000000000001E-4</v>
      </c>
      <c r="CY548">
        <f>AA548</f>
        <v>22524.65</v>
      </c>
      <c r="CZ548">
        <f>AE548</f>
        <v>22524.65</v>
      </c>
      <c r="DA548">
        <f>AI548</f>
        <v>1</v>
      </c>
      <c r="DB548">
        <f>ROUND(ROUND(AT548*CZ548,2),6)</f>
        <v>0.23</v>
      </c>
      <c r="DC548">
        <f>ROUND(ROUND(AT548*AG548,2),6)</f>
        <v>0</v>
      </c>
      <c r="DD548" t="s">
        <v>3</v>
      </c>
      <c r="DE548" t="s">
        <v>3</v>
      </c>
      <c r="DF548">
        <f>ROUND(ROUND(AE548,2)*CX548,2)</f>
        <v>5.41</v>
      </c>
      <c r="DG548">
        <f t="shared" si="250"/>
        <v>0</v>
      </c>
      <c r="DH548">
        <f t="shared" si="251"/>
        <v>0</v>
      </c>
      <c r="DI548">
        <f t="shared" si="232"/>
        <v>0</v>
      </c>
      <c r="DJ548">
        <f>DF548</f>
        <v>5.41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5">
      <c r="A549">
        <f>ROW(Source!A441)</f>
        <v>441</v>
      </c>
      <c r="B549">
        <v>55944368</v>
      </c>
      <c r="C549">
        <v>55945516</v>
      </c>
      <c r="D549">
        <v>55424290</v>
      </c>
      <c r="E549">
        <v>1081</v>
      </c>
      <c r="F549">
        <v>1</v>
      </c>
      <c r="G549">
        <v>1081</v>
      </c>
      <c r="H549">
        <v>3</v>
      </c>
      <c r="I549" t="s">
        <v>786</v>
      </c>
      <c r="J549" t="s">
        <v>3</v>
      </c>
      <c r="K549" t="s">
        <v>787</v>
      </c>
      <c r="L549">
        <v>1348</v>
      </c>
      <c r="N549">
        <v>1009</v>
      </c>
      <c r="O549" t="s">
        <v>211</v>
      </c>
      <c r="P549" t="s">
        <v>211</v>
      </c>
      <c r="Q549">
        <v>1000</v>
      </c>
      <c r="W549">
        <v>0</v>
      </c>
      <c r="X549">
        <v>-783086922</v>
      </c>
      <c r="Y549">
        <f>(AT549*1)</f>
        <v>6.0000000000000001E-3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6.0000000000000001E-3</v>
      </c>
      <c r="AU549" t="s">
        <v>82</v>
      </c>
      <c r="AV549">
        <v>0</v>
      </c>
      <c r="AW549">
        <v>2</v>
      </c>
      <c r="AX549">
        <v>55945523</v>
      </c>
      <c r="AY549">
        <v>1</v>
      </c>
      <c r="AZ549">
        <v>0</v>
      </c>
      <c r="BA549">
        <v>706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ROUND(Y549*Source!I441,9)</f>
        <v>0.14399999999999999</v>
      </c>
      <c r="CY549">
        <f>AA549</f>
        <v>0</v>
      </c>
      <c r="CZ549">
        <f>AE549</f>
        <v>0</v>
      </c>
      <c r="DA549">
        <f>AI549</f>
        <v>1</v>
      </c>
      <c r="DB549">
        <f>ROUND((ROUND(AT549*CZ549,2)*1),6)</f>
        <v>0</v>
      </c>
      <c r="DC549">
        <f>ROUND((ROUND(AT549*AG549,2)*1),6)</f>
        <v>0</v>
      </c>
      <c r="DD549" t="s">
        <v>3</v>
      </c>
      <c r="DE549" t="s">
        <v>3</v>
      </c>
      <c r="DF549">
        <f>ROUND(ROUND(AE549,2)*CX549,2)</f>
        <v>0</v>
      </c>
      <c r="DG549">
        <f t="shared" si="250"/>
        <v>0</v>
      </c>
      <c r="DH549">
        <f t="shared" si="251"/>
        <v>0</v>
      </c>
      <c r="DI549">
        <f t="shared" si="232"/>
        <v>0</v>
      </c>
      <c r="DJ549">
        <f>DF549</f>
        <v>0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ROW(Source!A442)</f>
        <v>442</v>
      </c>
      <c r="B550">
        <v>55944370</v>
      </c>
      <c r="C550">
        <v>55945516</v>
      </c>
      <c r="D550">
        <v>55424304</v>
      </c>
      <c r="E550">
        <v>1081</v>
      </c>
      <c r="F550">
        <v>1</v>
      </c>
      <c r="G550">
        <v>1081</v>
      </c>
      <c r="H550">
        <v>1</v>
      </c>
      <c r="I550" t="s">
        <v>759</v>
      </c>
      <c r="J550" t="s">
        <v>3</v>
      </c>
      <c r="K550" t="s">
        <v>760</v>
      </c>
      <c r="L550">
        <v>1191</v>
      </c>
      <c r="N550">
        <v>1013</v>
      </c>
      <c r="O550" t="s">
        <v>761</v>
      </c>
      <c r="P550" t="s">
        <v>761</v>
      </c>
      <c r="Q550">
        <v>1</v>
      </c>
      <c r="W550">
        <v>0</v>
      </c>
      <c r="X550">
        <v>476480486</v>
      </c>
      <c r="Y550">
        <f>(AT550*1.2)</f>
        <v>2.472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5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2.06</v>
      </c>
      <c r="AU550" t="s">
        <v>83</v>
      </c>
      <c r="AV550">
        <v>1</v>
      </c>
      <c r="AW550">
        <v>2</v>
      </c>
      <c r="AX550">
        <v>55945520</v>
      </c>
      <c r="AY550">
        <v>1</v>
      </c>
      <c r="AZ550">
        <v>0</v>
      </c>
      <c r="BA550">
        <v>707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U550">
        <f>ROUND(AT550*Source!I442*AH550*AL550,2)</f>
        <v>0</v>
      </c>
      <c r="CV550">
        <f>ROUND(Y550*Source!I442,9)</f>
        <v>59.328000000000003</v>
      </c>
      <c r="CW550">
        <v>0</v>
      </c>
      <c r="CX550">
        <f>ROUND(Y550*Source!I442,9)</f>
        <v>59.328000000000003</v>
      </c>
      <c r="CY550">
        <f>AD550</f>
        <v>0</v>
      </c>
      <c r="CZ550">
        <f>AH550</f>
        <v>0</v>
      </c>
      <c r="DA550">
        <f>AL550</f>
        <v>1</v>
      </c>
      <c r="DB550">
        <f>ROUND((ROUND(AT550*CZ550,2)*1.2),6)</f>
        <v>0</v>
      </c>
      <c r="DC550">
        <f>ROUND((ROUND(AT550*AG550,2)*1.2),6)</f>
        <v>0</v>
      </c>
      <c r="DD550" t="s">
        <v>3</v>
      </c>
      <c r="DE550" t="s">
        <v>3</v>
      </c>
      <c r="DF550">
        <f>ROUND(ROUND(AE550,2)*CX550,2)</f>
        <v>0</v>
      </c>
      <c r="DG550">
        <f t="shared" si="250"/>
        <v>0</v>
      </c>
      <c r="DH550">
        <f t="shared" si="251"/>
        <v>0</v>
      </c>
      <c r="DI550">
        <f t="shared" si="232"/>
        <v>0</v>
      </c>
      <c r="DJ550">
        <f>DI550</f>
        <v>0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ROW(Source!A442)</f>
        <v>442</v>
      </c>
      <c r="B551">
        <v>55944370</v>
      </c>
      <c r="C551">
        <v>55945516</v>
      </c>
      <c r="D551">
        <v>55459191</v>
      </c>
      <c r="E551">
        <v>1</v>
      </c>
      <c r="F551">
        <v>1</v>
      </c>
      <c r="G551">
        <v>1081</v>
      </c>
      <c r="H551">
        <v>3</v>
      </c>
      <c r="I551" t="s">
        <v>209</v>
      </c>
      <c r="J551" t="s">
        <v>212</v>
      </c>
      <c r="K551" t="s">
        <v>210</v>
      </c>
      <c r="L551">
        <v>1348</v>
      </c>
      <c r="N551">
        <v>1009</v>
      </c>
      <c r="O551" t="s">
        <v>211</v>
      </c>
      <c r="P551" t="s">
        <v>211</v>
      </c>
      <c r="Q551">
        <v>1000</v>
      </c>
      <c r="W551">
        <v>0</v>
      </c>
      <c r="X551">
        <v>1706974629</v>
      </c>
      <c r="Y551">
        <f>AT551</f>
        <v>1.0000000000000001E-5</v>
      </c>
      <c r="AA551">
        <v>133571.17000000001</v>
      </c>
      <c r="AB551">
        <v>0</v>
      </c>
      <c r="AC551">
        <v>0</v>
      </c>
      <c r="AD551">
        <v>0</v>
      </c>
      <c r="AE551">
        <v>22524.65</v>
      </c>
      <c r="AF551">
        <v>0</v>
      </c>
      <c r="AG551">
        <v>0</v>
      </c>
      <c r="AH551">
        <v>0</v>
      </c>
      <c r="AI551">
        <v>5.93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1.0000000000000001E-5</v>
      </c>
      <c r="AU551" t="s">
        <v>3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ROUND(Y551*Source!I442,9)</f>
        <v>2.4000000000000001E-4</v>
      </c>
      <c r="CY551">
        <f>AA551</f>
        <v>133571.17000000001</v>
      </c>
      <c r="CZ551">
        <f>AE551</f>
        <v>22524.65</v>
      </c>
      <c r="DA551">
        <f>AI551</f>
        <v>5.93</v>
      </c>
      <c r="DB551">
        <f>ROUND(ROUND(AT551*CZ551,2),6)</f>
        <v>0.23</v>
      </c>
      <c r="DC551">
        <f>ROUND(ROUND(AT551*AG551,2),6)</f>
        <v>0</v>
      </c>
      <c r="DD551" t="s">
        <v>3</v>
      </c>
      <c r="DE551" t="s">
        <v>3</v>
      </c>
      <c r="DF551">
        <f>ROUND(ROUND(AE551*AI551,2)*CX551,2)</f>
        <v>32.06</v>
      </c>
      <c r="DG551">
        <f t="shared" si="250"/>
        <v>0</v>
      </c>
      <c r="DH551">
        <f t="shared" si="251"/>
        <v>0</v>
      </c>
      <c r="DI551">
        <f t="shared" si="232"/>
        <v>0</v>
      </c>
      <c r="DJ551">
        <f>DF551</f>
        <v>32.06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ROW(Source!A442)</f>
        <v>442</v>
      </c>
      <c r="B552">
        <v>55944370</v>
      </c>
      <c r="C552">
        <v>55945516</v>
      </c>
      <c r="D552">
        <v>55424290</v>
      </c>
      <c r="E552">
        <v>1081</v>
      </c>
      <c r="F552">
        <v>1</v>
      </c>
      <c r="G552">
        <v>1081</v>
      </c>
      <c r="H552">
        <v>3</v>
      </c>
      <c r="I552" t="s">
        <v>786</v>
      </c>
      <c r="J552" t="s">
        <v>3</v>
      </c>
      <c r="K552" t="s">
        <v>787</v>
      </c>
      <c r="L552">
        <v>1348</v>
      </c>
      <c r="N552">
        <v>1009</v>
      </c>
      <c r="O552" t="s">
        <v>211</v>
      </c>
      <c r="P552" t="s">
        <v>211</v>
      </c>
      <c r="Q552">
        <v>1000</v>
      </c>
      <c r="W552">
        <v>0</v>
      </c>
      <c r="X552">
        <v>-783086922</v>
      </c>
      <c r="Y552">
        <f>(AT552*1)</f>
        <v>6.0000000000000001E-3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9.84</v>
      </c>
      <c r="AJ552">
        <v>1</v>
      </c>
      <c r="AK552">
        <v>1</v>
      </c>
      <c r="AL552">
        <v>1</v>
      </c>
      <c r="AM552">
        <v>5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6.0000000000000001E-3</v>
      </c>
      <c r="AU552" t="s">
        <v>82</v>
      </c>
      <c r="AV552">
        <v>0</v>
      </c>
      <c r="AW552">
        <v>2</v>
      </c>
      <c r="AX552">
        <v>55945523</v>
      </c>
      <c r="AY552">
        <v>1</v>
      </c>
      <c r="AZ552">
        <v>0</v>
      </c>
      <c r="BA552">
        <v>710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ROUND(Y552*Source!I442,9)</f>
        <v>0.14399999999999999</v>
      </c>
      <c r="CY552">
        <f>AA552</f>
        <v>0</v>
      </c>
      <c r="CZ552">
        <f>AE552</f>
        <v>0</v>
      </c>
      <c r="DA552">
        <f>AI552</f>
        <v>9.84</v>
      </c>
      <c r="DB552">
        <f>ROUND((ROUND(AT552*CZ552,2)*1),6)</f>
        <v>0</v>
      </c>
      <c r="DC552">
        <f>ROUND((ROUND(AT552*AG552,2)*1),6)</f>
        <v>0</v>
      </c>
      <c r="DD552" t="s">
        <v>3</v>
      </c>
      <c r="DE552" t="s">
        <v>3</v>
      </c>
      <c r="DF552">
        <f>ROUND(ROUND(AE552*AI552,2)*CX552,2)</f>
        <v>0</v>
      </c>
      <c r="DG552">
        <f t="shared" si="250"/>
        <v>0</v>
      </c>
      <c r="DH552">
        <f t="shared" si="251"/>
        <v>0</v>
      </c>
      <c r="DI552">
        <f t="shared" si="232"/>
        <v>0</v>
      </c>
      <c r="DJ552">
        <f>DF552</f>
        <v>0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ROW(Source!A453)</f>
        <v>453</v>
      </c>
      <c r="B553">
        <v>55944368</v>
      </c>
      <c r="C553">
        <v>57037203</v>
      </c>
      <c r="D553">
        <v>55424304</v>
      </c>
      <c r="E553">
        <v>1081</v>
      </c>
      <c r="F553">
        <v>1</v>
      </c>
      <c r="G553">
        <v>1081</v>
      </c>
      <c r="H553">
        <v>1</v>
      </c>
      <c r="I553" t="s">
        <v>759</v>
      </c>
      <c r="J553" t="s">
        <v>3</v>
      </c>
      <c r="K553" t="s">
        <v>760</v>
      </c>
      <c r="L553">
        <v>1191</v>
      </c>
      <c r="N553">
        <v>1013</v>
      </c>
      <c r="O553" t="s">
        <v>761</v>
      </c>
      <c r="P553" t="s">
        <v>761</v>
      </c>
      <c r="Q553">
        <v>1</v>
      </c>
      <c r="W553">
        <v>0</v>
      </c>
      <c r="X553">
        <v>476480486</v>
      </c>
      <c r="Y553">
        <f>(AT553*1.2)</f>
        <v>0.624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0.52</v>
      </c>
      <c r="AU553" t="s">
        <v>83</v>
      </c>
      <c r="AV553">
        <v>1</v>
      </c>
      <c r="AW553">
        <v>2</v>
      </c>
      <c r="AX553">
        <v>57037204</v>
      </c>
      <c r="AY553">
        <v>1</v>
      </c>
      <c r="AZ553">
        <v>0</v>
      </c>
      <c r="BA553">
        <v>711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ROUND(AT553*Source!I453*AH553*AL553,2)</f>
        <v>0</v>
      </c>
      <c r="CV553">
        <f>ROUND(Y553*Source!I453,9)</f>
        <v>18.72</v>
      </c>
      <c r="CW553">
        <v>0</v>
      </c>
      <c r="CX553">
        <f>ROUND(Y553*Source!I453,9)</f>
        <v>18.72</v>
      </c>
      <c r="CY553">
        <f>AD553</f>
        <v>0</v>
      </c>
      <c r="CZ553">
        <f>AH553</f>
        <v>0</v>
      </c>
      <c r="DA553">
        <f>AL553</f>
        <v>1</v>
      </c>
      <c r="DB553">
        <f>ROUND((ROUND(AT553*CZ553,2)*1.2),6)</f>
        <v>0</v>
      </c>
      <c r="DC553">
        <f>ROUND((ROUND(AT553*AG553,2)*1.2),6)</f>
        <v>0</v>
      </c>
      <c r="DD553" t="s">
        <v>3</v>
      </c>
      <c r="DE553" t="s">
        <v>3</v>
      </c>
      <c r="DF553">
        <f>ROUND(ROUND(AE553,2)*CX553,2)</f>
        <v>0</v>
      </c>
      <c r="DG553">
        <f t="shared" si="250"/>
        <v>0</v>
      </c>
      <c r="DH553">
        <f t="shared" si="251"/>
        <v>0</v>
      </c>
      <c r="DI553">
        <f t="shared" si="232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ROW(Source!A453)</f>
        <v>453</v>
      </c>
      <c r="B554">
        <v>55944368</v>
      </c>
      <c r="C554">
        <v>57037203</v>
      </c>
      <c r="D554">
        <v>55459191</v>
      </c>
      <c r="E554">
        <v>1</v>
      </c>
      <c r="F554">
        <v>1</v>
      </c>
      <c r="G554">
        <v>1081</v>
      </c>
      <c r="H554">
        <v>3</v>
      </c>
      <c r="I554" t="s">
        <v>209</v>
      </c>
      <c r="J554" t="s">
        <v>212</v>
      </c>
      <c r="K554" t="s">
        <v>210</v>
      </c>
      <c r="L554">
        <v>1348</v>
      </c>
      <c r="N554">
        <v>1009</v>
      </c>
      <c r="O554" t="s">
        <v>211</v>
      </c>
      <c r="P554" t="s">
        <v>211</v>
      </c>
      <c r="Q554">
        <v>1000</v>
      </c>
      <c r="W554">
        <v>0</v>
      </c>
      <c r="X554">
        <v>1706974629</v>
      </c>
      <c r="Y554">
        <f>(AT554*1)</f>
        <v>3.5000000000000004E-5</v>
      </c>
      <c r="AA554">
        <v>22524.65</v>
      </c>
      <c r="AB554">
        <v>0</v>
      </c>
      <c r="AC554">
        <v>0</v>
      </c>
      <c r="AD554">
        <v>0</v>
      </c>
      <c r="AE554">
        <v>22524.65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 t="s">
        <v>3</v>
      </c>
      <c r="AT554">
        <v>3.5000000000000004E-5</v>
      </c>
      <c r="AU554" t="s">
        <v>82</v>
      </c>
      <c r="AV554">
        <v>0</v>
      </c>
      <c r="AW554">
        <v>1</v>
      </c>
      <c r="AX554">
        <v>-1</v>
      </c>
      <c r="AY554">
        <v>0</v>
      </c>
      <c r="AZ554">
        <v>0</v>
      </c>
      <c r="BA554" t="s">
        <v>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ROUND(Y554*Source!I453,9)</f>
        <v>1.0499999999999999E-3</v>
      </c>
      <c r="CY554">
        <f>AA554</f>
        <v>22524.65</v>
      </c>
      <c r="CZ554">
        <f>AE554</f>
        <v>22524.65</v>
      </c>
      <c r="DA554">
        <f>AI554</f>
        <v>1</v>
      </c>
      <c r="DB554">
        <f>ROUND((ROUND(AT554*CZ554,2)*1),6)</f>
        <v>0.79</v>
      </c>
      <c r="DC554">
        <f>ROUND((ROUND(AT554*AG554,2)*1),6)</f>
        <v>0</v>
      </c>
      <c r="DD554" t="s">
        <v>3</v>
      </c>
      <c r="DE554" t="s">
        <v>3</v>
      </c>
      <c r="DF554">
        <f>ROUND(ROUND(AE554,2)*CX554,2)</f>
        <v>23.65</v>
      </c>
      <c r="DG554">
        <f t="shared" si="250"/>
        <v>0</v>
      </c>
      <c r="DH554">
        <f t="shared" si="251"/>
        <v>0</v>
      </c>
      <c r="DI554">
        <f t="shared" si="232"/>
        <v>0</v>
      </c>
      <c r="DJ554">
        <f>DF554</f>
        <v>23.65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ROW(Source!A454)</f>
        <v>454</v>
      </c>
      <c r="B555">
        <v>55944370</v>
      </c>
      <c r="C555">
        <v>57037203</v>
      </c>
      <c r="D555">
        <v>55424304</v>
      </c>
      <c r="E555">
        <v>1081</v>
      </c>
      <c r="F555">
        <v>1</v>
      </c>
      <c r="G555">
        <v>1081</v>
      </c>
      <c r="H555">
        <v>1</v>
      </c>
      <c r="I555" t="s">
        <v>759</v>
      </c>
      <c r="J555" t="s">
        <v>3</v>
      </c>
      <c r="K555" t="s">
        <v>760</v>
      </c>
      <c r="L555">
        <v>1191</v>
      </c>
      <c r="N555">
        <v>1013</v>
      </c>
      <c r="O555" t="s">
        <v>761</v>
      </c>
      <c r="P555" t="s">
        <v>761</v>
      </c>
      <c r="Q555">
        <v>1</v>
      </c>
      <c r="W555">
        <v>0</v>
      </c>
      <c r="X555">
        <v>476480486</v>
      </c>
      <c r="Y555">
        <f>(AT555*1.2)</f>
        <v>0.624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5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0.52</v>
      </c>
      <c r="AU555" t="s">
        <v>83</v>
      </c>
      <c r="AV555">
        <v>1</v>
      </c>
      <c r="AW555">
        <v>2</v>
      </c>
      <c r="AX555">
        <v>57037204</v>
      </c>
      <c r="AY555">
        <v>1</v>
      </c>
      <c r="AZ555">
        <v>0</v>
      </c>
      <c r="BA555">
        <v>714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ROUND(AT555*Source!I454*AH555*AL555,2)</f>
        <v>0</v>
      </c>
      <c r="CV555">
        <f>ROUND(Y555*Source!I454,9)</f>
        <v>18.72</v>
      </c>
      <c r="CW555">
        <v>0</v>
      </c>
      <c r="CX555">
        <f>ROUND(Y555*Source!I454,9)</f>
        <v>18.72</v>
      </c>
      <c r="CY555">
        <f>AD555</f>
        <v>0</v>
      </c>
      <c r="CZ555">
        <f>AH555</f>
        <v>0</v>
      </c>
      <c r="DA555">
        <f>AL555</f>
        <v>1</v>
      </c>
      <c r="DB555">
        <f>ROUND((ROUND(AT555*CZ555,2)*1.2),6)</f>
        <v>0</v>
      </c>
      <c r="DC555">
        <f>ROUND((ROUND(AT555*AG555,2)*1.2),6)</f>
        <v>0</v>
      </c>
      <c r="DD555" t="s">
        <v>3</v>
      </c>
      <c r="DE555" t="s">
        <v>3</v>
      </c>
      <c r="DF555">
        <f>ROUND(ROUND(AE555,2)*CX555,2)</f>
        <v>0</v>
      </c>
      <c r="DG555">
        <f t="shared" si="250"/>
        <v>0</v>
      </c>
      <c r="DH555">
        <f t="shared" si="251"/>
        <v>0</v>
      </c>
      <c r="DI555">
        <f t="shared" si="232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ROW(Source!A454)</f>
        <v>454</v>
      </c>
      <c r="B556">
        <v>55944370</v>
      </c>
      <c r="C556">
        <v>57037203</v>
      </c>
      <c r="D556">
        <v>55459191</v>
      </c>
      <c r="E556">
        <v>1</v>
      </c>
      <c r="F556">
        <v>1</v>
      </c>
      <c r="G556">
        <v>1081</v>
      </c>
      <c r="H556">
        <v>3</v>
      </c>
      <c r="I556" t="s">
        <v>209</v>
      </c>
      <c r="J556" t="s">
        <v>212</v>
      </c>
      <c r="K556" t="s">
        <v>210</v>
      </c>
      <c r="L556">
        <v>1348</v>
      </c>
      <c r="N556">
        <v>1009</v>
      </c>
      <c r="O556" t="s">
        <v>211</v>
      </c>
      <c r="P556" t="s">
        <v>211</v>
      </c>
      <c r="Q556">
        <v>1000</v>
      </c>
      <c r="W556">
        <v>0</v>
      </c>
      <c r="X556">
        <v>1706974629</v>
      </c>
      <c r="Y556">
        <f>(AT556*1)</f>
        <v>3.5000000000000004E-5</v>
      </c>
      <c r="AA556">
        <v>133571.17000000001</v>
      </c>
      <c r="AB556">
        <v>0</v>
      </c>
      <c r="AC556">
        <v>0</v>
      </c>
      <c r="AD556">
        <v>0</v>
      </c>
      <c r="AE556">
        <v>22524.65</v>
      </c>
      <c r="AF556">
        <v>0</v>
      </c>
      <c r="AG556">
        <v>0</v>
      </c>
      <c r="AH556">
        <v>0</v>
      </c>
      <c r="AI556">
        <v>5.93</v>
      </c>
      <c r="AJ556">
        <v>1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 t="s">
        <v>3</v>
      </c>
      <c r="AT556">
        <v>3.5000000000000004E-5</v>
      </c>
      <c r="AU556" t="s">
        <v>82</v>
      </c>
      <c r="AV556">
        <v>0</v>
      </c>
      <c r="AW556">
        <v>1</v>
      </c>
      <c r="AX556">
        <v>-1</v>
      </c>
      <c r="AY556">
        <v>0</v>
      </c>
      <c r="AZ556">
        <v>0</v>
      </c>
      <c r="BA556" t="s">
        <v>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ROUND(Y556*Source!I454,9)</f>
        <v>1.0499999999999999E-3</v>
      </c>
      <c r="CY556">
        <f>AA556</f>
        <v>133571.17000000001</v>
      </c>
      <c r="CZ556">
        <f>AE556</f>
        <v>22524.65</v>
      </c>
      <c r="DA556">
        <f>AI556</f>
        <v>5.93</v>
      </c>
      <c r="DB556">
        <f>ROUND((ROUND(AT556*CZ556,2)*1),6)</f>
        <v>0.79</v>
      </c>
      <c r="DC556">
        <f>ROUND((ROUND(AT556*AG556,2)*1),6)</f>
        <v>0</v>
      </c>
      <c r="DD556" t="s">
        <v>3</v>
      </c>
      <c r="DE556" t="s">
        <v>3</v>
      </c>
      <c r="DF556">
        <f>ROUND(ROUND(AE556*AI556,2)*CX556,2)</f>
        <v>140.25</v>
      </c>
      <c r="DG556">
        <f t="shared" si="250"/>
        <v>0</v>
      </c>
      <c r="DH556">
        <f t="shared" si="251"/>
        <v>0</v>
      </c>
      <c r="DI556">
        <f t="shared" si="232"/>
        <v>0</v>
      </c>
      <c r="DJ556">
        <f>DF556</f>
        <v>140.25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5">
      <c r="A557">
        <f>ROW(Source!A457)</f>
        <v>457</v>
      </c>
      <c r="B557">
        <v>55944368</v>
      </c>
      <c r="C557">
        <v>55945549</v>
      </c>
      <c r="D557">
        <v>55424304</v>
      </c>
      <c r="E557">
        <v>1081</v>
      </c>
      <c r="F557">
        <v>1</v>
      </c>
      <c r="G557">
        <v>1081</v>
      </c>
      <c r="H557">
        <v>1</v>
      </c>
      <c r="I557" t="s">
        <v>759</v>
      </c>
      <c r="J557" t="s">
        <v>3</v>
      </c>
      <c r="K557" t="s">
        <v>760</v>
      </c>
      <c r="L557">
        <v>1191</v>
      </c>
      <c r="N557">
        <v>1013</v>
      </c>
      <c r="O557" t="s">
        <v>761</v>
      </c>
      <c r="P557" t="s">
        <v>761</v>
      </c>
      <c r="Q557">
        <v>1</v>
      </c>
      <c r="W557">
        <v>0</v>
      </c>
      <c r="X557">
        <v>476480486</v>
      </c>
      <c r="Y557">
        <f>(AT557*1.2)</f>
        <v>57.359999999999992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47.8</v>
      </c>
      <c r="AU557" t="s">
        <v>83</v>
      </c>
      <c r="AV557">
        <v>1</v>
      </c>
      <c r="AW557">
        <v>2</v>
      </c>
      <c r="AX557">
        <v>55945563</v>
      </c>
      <c r="AY557">
        <v>1</v>
      </c>
      <c r="AZ557">
        <v>0</v>
      </c>
      <c r="BA557">
        <v>717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U557">
        <f>ROUND(AT557*Source!I457*AH557*AL557,2)</f>
        <v>0</v>
      </c>
      <c r="CV557">
        <f>ROUND(Y557*Source!I457,9)</f>
        <v>1720.8</v>
      </c>
      <c r="CW557">
        <v>0</v>
      </c>
      <c r="CX557">
        <f>ROUND(Y557*Source!I457,9)</f>
        <v>1720.8</v>
      </c>
      <c r="CY557">
        <f>AD557</f>
        <v>0</v>
      </c>
      <c r="CZ557">
        <f>AH557</f>
        <v>0</v>
      </c>
      <c r="DA557">
        <f>AL557</f>
        <v>1</v>
      </c>
      <c r="DB557">
        <f>ROUND((ROUND(AT557*CZ557,2)*1.2),6)</f>
        <v>0</v>
      </c>
      <c r="DC557">
        <f>ROUND((ROUND(AT557*AG557,2)*1.2),6)</f>
        <v>0</v>
      </c>
      <c r="DD557" t="s">
        <v>3</v>
      </c>
      <c r="DE557" t="s">
        <v>3</v>
      </c>
      <c r="DF557">
        <f t="shared" ref="DF557:DF571" si="253">ROUND(ROUND(AE557,2)*CX557,2)</f>
        <v>0</v>
      </c>
      <c r="DG557">
        <f t="shared" si="250"/>
        <v>0</v>
      </c>
      <c r="DH557">
        <f t="shared" si="251"/>
        <v>0</v>
      </c>
      <c r="DI557">
        <f t="shared" si="232"/>
        <v>0</v>
      </c>
      <c r="DJ557">
        <f>DI557</f>
        <v>0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ROW(Source!A457)</f>
        <v>457</v>
      </c>
      <c r="B558">
        <v>55944368</v>
      </c>
      <c r="C558">
        <v>55945549</v>
      </c>
      <c r="D558">
        <v>55489910</v>
      </c>
      <c r="E558">
        <v>1</v>
      </c>
      <c r="F558">
        <v>1</v>
      </c>
      <c r="G558">
        <v>1081</v>
      </c>
      <c r="H558">
        <v>2</v>
      </c>
      <c r="I558" t="s">
        <v>762</v>
      </c>
      <c r="J558" t="s">
        <v>763</v>
      </c>
      <c r="K558" t="s">
        <v>764</v>
      </c>
      <c r="L558">
        <v>1368</v>
      </c>
      <c r="N558">
        <v>1011</v>
      </c>
      <c r="O558" t="s">
        <v>765</v>
      </c>
      <c r="P558" t="s">
        <v>765</v>
      </c>
      <c r="Q558">
        <v>1</v>
      </c>
      <c r="W558">
        <v>0</v>
      </c>
      <c r="X558">
        <v>1498588441</v>
      </c>
      <c r="Y558">
        <f>(AT558*1.2)</f>
        <v>0.13200000000000001</v>
      </c>
      <c r="AA558">
        <v>0</v>
      </c>
      <c r="AB558">
        <v>7.44</v>
      </c>
      <c r="AC558">
        <v>0</v>
      </c>
      <c r="AD558">
        <v>0</v>
      </c>
      <c r="AE558">
        <v>0</v>
      </c>
      <c r="AF558">
        <v>7.11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0.11</v>
      </c>
      <c r="AU558" t="s">
        <v>83</v>
      </c>
      <c r="AV558">
        <v>0</v>
      </c>
      <c r="AW558">
        <v>2</v>
      </c>
      <c r="AX558">
        <v>55945564</v>
      </c>
      <c r="AY558">
        <v>1</v>
      </c>
      <c r="AZ558">
        <v>0</v>
      </c>
      <c r="BA558">
        <v>718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ROUND(Y558*Source!I457*DO558,9)</f>
        <v>0</v>
      </c>
      <c r="CX558">
        <f>ROUND(Y558*Source!I457,9)</f>
        <v>3.96</v>
      </c>
      <c r="CY558">
        <f>AB558</f>
        <v>7.44</v>
      </c>
      <c r="CZ558">
        <f>AF558</f>
        <v>7.11</v>
      </c>
      <c r="DA558">
        <f>AJ558</f>
        <v>1</v>
      </c>
      <c r="DB558">
        <f>ROUND((ROUND(AT558*CZ558,2)*1.2),6)</f>
        <v>0.93600000000000005</v>
      </c>
      <c r="DC558">
        <f>ROUND((ROUND(AT558*AG558,2)*1.2),6)</f>
        <v>0</v>
      </c>
      <c r="DD558" t="s">
        <v>3</v>
      </c>
      <c r="DE558" t="s">
        <v>3</v>
      </c>
      <c r="DF558">
        <f t="shared" si="253"/>
        <v>0</v>
      </c>
      <c r="DG558">
        <f t="shared" si="250"/>
        <v>28.16</v>
      </c>
      <c r="DH558">
        <f t="shared" si="251"/>
        <v>0</v>
      </c>
      <c r="DI558">
        <f t="shared" si="232"/>
        <v>0</v>
      </c>
      <c r="DJ558">
        <f>DG558</f>
        <v>28.16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ROW(Source!A457)</f>
        <v>457</v>
      </c>
      <c r="B559">
        <v>55944368</v>
      </c>
      <c r="C559">
        <v>55945549</v>
      </c>
      <c r="D559">
        <v>55459924</v>
      </c>
      <c r="E559">
        <v>1</v>
      </c>
      <c r="F559">
        <v>1</v>
      </c>
      <c r="G559">
        <v>1081</v>
      </c>
      <c r="H559">
        <v>3</v>
      </c>
      <c r="I559" t="s">
        <v>888</v>
      </c>
      <c r="J559" t="s">
        <v>889</v>
      </c>
      <c r="K559" t="s">
        <v>890</v>
      </c>
      <c r="L559">
        <v>1348</v>
      </c>
      <c r="N559">
        <v>1009</v>
      </c>
      <c r="O559" t="s">
        <v>211</v>
      </c>
      <c r="P559" t="s">
        <v>211</v>
      </c>
      <c r="Q559">
        <v>1000</v>
      </c>
      <c r="W559">
        <v>0</v>
      </c>
      <c r="X559">
        <v>112198144</v>
      </c>
      <c r="Y559">
        <f t="shared" ref="Y559:Y564" si="254">(AT559*1)</f>
        <v>0.02</v>
      </c>
      <c r="AA559">
        <v>9844.31</v>
      </c>
      <c r="AB559">
        <v>0</v>
      </c>
      <c r="AC559">
        <v>0</v>
      </c>
      <c r="AD559">
        <v>0</v>
      </c>
      <c r="AE559">
        <v>9844.31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0.02</v>
      </c>
      <c r="AU559" t="s">
        <v>82</v>
      </c>
      <c r="AV559">
        <v>0</v>
      </c>
      <c r="AW559">
        <v>2</v>
      </c>
      <c r="AX559">
        <v>55945565</v>
      </c>
      <c r="AY559">
        <v>1</v>
      </c>
      <c r="AZ559">
        <v>0</v>
      </c>
      <c r="BA559">
        <v>719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ROUND(Y559*Source!I457,9)</f>
        <v>0.6</v>
      </c>
      <c r="CY559">
        <f t="shared" ref="CY559:CY569" si="255">AA559</f>
        <v>9844.31</v>
      </c>
      <c r="CZ559">
        <f t="shared" ref="CZ559:CZ569" si="256">AE559</f>
        <v>9844.31</v>
      </c>
      <c r="DA559">
        <f t="shared" ref="DA559:DA569" si="257">AI559</f>
        <v>1</v>
      </c>
      <c r="DB559">
        <f t="shared" ref="DB559:DB564" si="258">ROUND((ROUND(AT559*CZ559,2)*1),6)</f>
        <v>196.89</v>
      </c>
      <c r="DC559">
        <f t="shared" ref="DC559:DC564" si="259">ROUND((ROUND(AT559*AG559,2)*1),6)</f>
        <v>0</v>
      </c>
      <c r="DD559" t="s">
        <v>3</v>
      </c>
      <c r="DE559" t="s">
        <v>3</v>
      </c>
      <c r="DF559">
        <f t="shared" si="253"/>
        <v>5906.59</v>
      </c>
      <c r="DG559">
        <f t="shared" si="250"/>
        <v>0</v>
      </c>
      <c r="DH559">
        <f t="shared" si="251"/>
        <v>0</v>
      </c>
      <c r="DI559">
        <f t="shared" si="232"/>
        <v>0</v>
      </c>
      <c r="DJ559">
        <f t="shared" ref="DJ559:DJ569" si="260">DF559</f>
        <v>5906.59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ROW(Source!A457)</f>
        <v>457</v>
      </c>
      <c r="B560">
        <v>55944368</v>
      </c>
      <c r="C560">
        <v>55945549</v>
      </c>
      <c r="D560">
        <v>55460089</v>
      </c>
      <c r="E560">
        <v>1</v>
      </c>
      <c r="F560">
        <v>1</v>
      </c>
      <c r="G560">
        <v>1081</v>
      </c>
      <c r="H560">
        <v>3</v>
      </c>
      <c r="I560" t="s">
        <v>891</v>
      </c>
      <c r="J560" t="s">
        <v>892</v>
      </c>
      <c r="K560" t="s">
        <v>893</v>
      </c>
      <c r="L560">
        <v>1348</v>
      </c>
      <c r="N560">
        <v>1009</v>
      </c>
      <c r="O560" t="s">
        <v>211</v>
      </c>
      <c r="P560" t="s">
        <v>211</v>
      </c>
      <c r="Q560">
        <v>1000</v>
      </c>
      <c r="W560">
        <v>0</v>
      </c>
      <c r="X560">
        <v>-906180160</v>
      </c>
      <c r="Y560">
        <f t="shared" si="254"/>
        <v>6.0000000000000002E-5</v>
      </c>
      <c r="AA560">
        <v>331.04</v>
      </c>
      <c r="AB560">
        <v>0</v>
      </c>
      <c r="AC560">
        <v>0</v>
      </c>
      <c r="AD560">
        <v>0</v>
      </c>
      <c r="AE560">
        <v>331.04</v>
      </c>
      <c r="AF560">
        <v>0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6.0000000000000002E-5</v>
      </c>
      <c r="AU560" t="s">
        <v>82</v>
      </c>
      <c r="AV560">
        <v>0</v>
      </c>
      <c r="AW560">
        <v>2</v>
      </c>
      <c r="AX560">
        <v>55945566</v>
      </c>
      <c r="AY560">
        <v>1</v>
      </c>
      <c r="AZ560">
        <v>0</v>
      </c>
      <c r="BA560">
        <v>720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ROUND(Y560*Source!I457,9)</f>
        <v>1.8E-3</v>
      </c>
      <c r="CY560">
        <f t="shared" si="255"/>
        <v>331.04</v>
      </c>
      <c r="CZ560">
        <f t="shared" si="256"/>
        <v>331.04</v>
      </c>
      <c r="DA560">
        <f t="shared" si="257"/>
        <v>1</v>
      </c>
      <c r="DB560">
        <f t="shared" si="258"/>
        <v>0.02</v>
      </c>
      <c r="DC560">
        <f t="shared" si="259"/>
        <v>0</v>
      </c>
      <c r="DD560" t="s">
        <v>3</v>
      </c>
      <c r="DE560" t="s">
        <v>3</v>
      </c>
      <c r="DF560">
        <f t="shared" si="253"/>
        <v>0.6</v>
      </c>
      <c r="DG560">
        <f t="shared" si="250"/>
        <v>0</v>
      </c>
      <c r="DH560">
        <f t="shared" si="251"/>
        <v>0</v>
      </c>
      <c r="DI560">
        <f t="shared" si="232"/>
        <v>0</v>
      </c>
      <c r="DJ560">
        <f t="shared" si="260"/>
        <v>0.6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ROW(Source!A457)</f>
        <v>457</v>
      </c>
      <c r="B561">
        <v>55944368</v>
      </c>
      <c r="C561">
        <v>55945549</v>
      </c>
      <c r="D561">
        <v>55460310</v>
      </c>
      <c r="E561">
        <v>1</v>
      </c>
      <c r="F561">
        <v>1</v>
      </c>
      <c r="G561">
        <v>1081</v>
      </c>
      <c r="H561">
        <v>3</v>
      </c>
      <c r="I561" t="s">
        <v>795</v>
      </c>
      <c r="J561" t="s">
        <v>796</v>
      </c>
      <c r="K561" t="s">
        <v>797</v>
      </c>
      <c r="L561">
        <v>1346</v>
      </c>
      <c r="N561">
        <v>1009</v>
      </c>
      <c r="O561" t="s">
        <v>794</v>
      </c>
      <c r="P561" t="s">
        <v>794</v>
      </c>
      <c r="Q561">
        <v>1</v>
      </c>
      <c r="W561">
        <v>0</v>
      </c>
      <c r="X561">
        <v>-1097873860</v>
      </c>
      <c r="Y561">
        <f t="shared" si="254"/>
        <v>0.104</v>
      </c>
      <c r="AA561">
        <v>29.89</v>
      </c>
      <c r="AB561">
        <v>0</v>
      </c>
      <c r="AC561">
        <v>0</v>
      </c>
      <c r="AD561">
        <v>0</v>
      </c>
      <c r="AE561">
        <v>29.89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0.104</v>
      </c>
      <c r="AU561" t="s">
        <v>82</v>
      </c>
      <c r="AV561">
        <v>0</v>
      </c>
      <c r="AW561">
        <v>2</v>
      </c>
      <c r="AX561">
        <v>55945567</v>
      </c>
      <c r="AY561">
        <v>1</v>
      </c>
      <c r="AZ561">
        <v>0</v>
      </c>
      <c r="BA561">
        <v>721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ROUND(Y561*Source!I457,9)</f>
        <v>3.12</v>
      </c>
      <c r="CY561">
        <f t="shared" si="255"/>
        <v>29.89</v>
      </c>
      <c r="CZ561">
        <f t="shared" si="256"/>
        <v>29.89</v>
      </c>
      <c r="DA561">
        <f t="shared" si="257"/>
        <v>1</v>
      </c>
      <c r="DB561">
        <f t="shared" si="258"/>
        <v>3.11</v>
      </c>
      <c r="DC561">
        <f t="shared" si="259"/>
        <v>0</v>
      </c>
      <c r="DD561" t="s">
        <v>3</v>
      </c>
      <c r="DE561" t="s">
        <v>3</v>
      </c>
      <c r="DF561">
        <f t="shared" si="253"/>
        <v>93.26</v>
      </c>
      <c r="DG561">
        <f t="shared" si="250"/>
        <v>0</v>
      </c>
      <c r="DH561">
        <f t="shared" si="251"/>
        <v>0</v>
      </c>
      <c r="DI561">
        <f t="shared" si="232"/>
        <v>0</v>
      </c>
      <c r="DJ561">
        <f t="shared" si="260"/>
        <v>93.26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ROW(Source!A457)</f>
        <v>457</v>
      </c>
      <c r="B562">
        <v>55944368</v>
      </c>
      <c r="C562">
        <v>55945549</v>
      </c>
      <c r="D562">
        <v>55460380</v>
      </c>
      <c r="E562">
        <v>1</v>
      </c>
      <c r="F562">
        <v>1</v>
      </c>
      <c r="G562">
        <v>1081</v>
      </c>
      <c r="H562">
        <v>3</v>
      </c>
      <c r="I562" t="s">
        <v>798</v>
      </c>
      <c r="J562" t="s">
        <v>799</v>
      </c>
      <c r="K562" t="s">
        <v>800</v>
      </c>
      <c r="L562">
        <v>1348</v>
      </c>
      <c r="N562">
        <v>1009</v>
      </c>
      <c r="O562" t="s">
        <v>211</v>
      </c>
      <c r="P562" t="s">
        <v>211</v>
      </c>
      <c r="Q562">
        <v>1000</v>
      </c>
      <c r="W562">
        <v>0</v>
      </c>
      <c r="X562">
        <v>277309194</v>
      </c>
      <c r="Y562">
        <f t="shared" si="254"/>
        <v>2.9999999999999997E-4</v>
      </c>
      <c r="AA562">
        <v>8590.86</v>
      </c>
      <c r="AB562">
        <v>0</v>
      </c>
      <c r="AC562">
        <v>0</v>
      </c>
      <c r="AD562">
        <v>0</v>
      </c>
      <c r="AE562">
        <v>8590.86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2.9999999999999997E-4</v>
      </c>
      <c r="AU562" t="s">
        <v>82</v>
      </c>
      <c r="AV562">
        <v>0</v>
      </c>
      <c r="AW562">
        <v>2</v>
      </c>
      <c r="AX562">
        <v>55945568</v>
      </c>
      <c r="AY562">
        <v>1</v>
      </c>
      <c r="AZ562">
        <v>0</v>
      </c>
      <c r="BA562">
        <v>722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ROUND(Y562*Source!I457,9)</f>
        <v>8.9999999999999993E-3</v>
      </c>
      <c r="CY562">
        <f t="shared" si="255"/>
        <v>8590.86</v>
      </c>
      <c r="CZ562">
        <f t="shared" si="256"/>
        <v>8590.86</v>
      </c>
      <c r="DA562">
        <f t="shared" si="257"/>
        <v>1</v>
      </c>
      <c r="DB562">
        <f t="shared" si="258"/>
        <v>2.58</v>
      </c>
      <c r="DC562">
        <f t="shared" si="259"/>
        <v>0</v>
      </c>
      <c r="DD562" t="s">
        <v>3</v>
      </c>
      <c r="DE562" t="s">
        <v>3</v>
      </c>
      <c r="DF562">
        <f t="shared" si="253"/>
        <v>77.319999999999993</v>
      </c>
      <c r="DG562">
        <f t="shared" si="250"/>
        <v>0</v>
      </c>
      <c r="DH562">
        <f t="shared" si="251"/>
        <v>0</v>
      </c>
      <c r="DI562">
        <f t="shared" si="232"/>
        <v>0</v>
      </c>
      <c r="DJ562">
        <f t="shared" si="260"/>
        <v>77.319999999999993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ROW(Source!A457)</f>
        <v>457</v>
      </c>
      <c r="B563">
        <v>55944368</v>
      </c>
      <c r="C563">
        <v>55945549</v>
      </c>
      <c r="D563">
        <v>55460424</v>
      </c>
      <c r="E563">
        <v>1</v>
      </c>
      <c r="F563">
        <v>1</v>
      </c>
      <c r="G563">
        <v>1081</v>
      </c>
      <c r="H563">
        <v>3</v>
      </c>
      <c r="I563" t="s">
        <v>801</v>
      </c>
      <c r="J563" t="s">
        <v>802</v>
      </c>
      <c r="K563" t="s">
        <v>803</v>
      </c>
      <c r="L563">
        <v>1346</v>
      </c>
      <c r="N563">
        <v>1009</v>
      </c>
      <c r="O563" t="s">
        <v>794</v>
      </c>
      <c r="P563" t="s">
        <v>794</v>
      </c>
      <c r="Q563">
        <v>1</v>
      </c>
      <c r="W563">
        <v>0</v>
      </c>
      <c r="X563">
        <v>1309298634</v>
      </c>
      <c r="Y563">
        <f t="shared" si="254"/>
        <v>0.12</v>
      </c>
      <c r="AA563">
        <v>159.06</v>
      </c>
      <c r="AB563">
        <v>0</v>
      </c>
      <c r="AC563">
        <v>0</v>
      </c>
      <c r="AD563">
        <v>0</v>
      </c>
      <c r="AE563">
        <v>159.06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0.12</v>
      </c>
      <c r="AU563" t="s">
        <v>82</v>
      </c>
      <c r="AV563">
        <v>0</v>
      </c>
      <c r="AW563">
        <v>2</v>
      </c>
      <c r="AX563">
        <v>55945569</v>
      </c>
      <c r="AY563">
        <v>1</v>
      </c>
      <c r="AZ563">
        <v>0</v>
      </c>
      <c r="BA563">
        <v>723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ROUND(Y563*Source!I457,9)</f>
        <v>3.6</v>
      </c>
      <c r="CY563">
        <f t="shared" si="255"/>
        <v>159.06</v>
      </c>
      <c r="CZ563">
        <f t="shared" si="256"/>
        <v>159.06</v>
      </c>
      <c r="DA563">
        <f t="shared" si="257"/>
        <v>1</v>
      </c>
      <c r="DB563">
        <f t="shared" si="258"/>
        <v>19.09</v>
      </c>
      <c r="DC563">
        <f t="shared" si="259"/>
        <v>0</v>
      </c>
      <c r="DD563" t="s">
        <v>3</v>
      </c>
      <c r="DE563" t="s">
        <v>3</v>
      </c>
      <c r="DF563">
        <f t="shared" si="253"/>
        <v>572.62</v>
      </c>
      <c r="DG563">
        <f t="shared" si="250"/>
        <v>0</v>
      </c>
      <c r="DH563">
        <f t="shared" si="251"/>
        <v>0</v>
      </c>
      <c r="DI563">
        <f t="shared" si="232"/>
        <v>0</v>
      </c>
      <c r="DJ563">
        <f t="shared" si="260"/>
        <v>572.62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ROW(Source!A457)</f>
        <v>457</v>
      </c>
      <c r="B564">
        <v>55944368</v>
      </c>
      <c r="C564">
        <v>55945549</v>
      </c>
      <c r="D564">
        <v>55459400</v>
      </c>
      <c r="E564">
        <v>1</v>
      </c>
      <c r="F564">
        <v>1</v>
      </c>
      <c r="G564">
        <v>1081</v>
      </c>
      <c r="H564">
        <v>3</v>
      </c>
      <c r="I564" t="s">
        <v>832</v>
      </c>
      <c r="J564" t="s">
        <v>833</v>
      </c>
      <c r="K564" t="s">
        <v>834</v>
      </c>
      <c r="L564">
        <v>1346</v>
      </c>
      <c r="N564">
        <v>1009</v>
      </c>
      <c r="O564" t="s">
        <v>794</v>
      </c>
      <c r="P564" t="s">
        <v>794</v>
      </c>
      <c r="Q564">
        <v>1</v>
      </c>
      <c r="W564">
        <v>0</v>
      </c>
      <c r="X564">
        <v>-2129869794</v>
      </c>
      <c r="Y564">
        <f t="shared" si="254"/>
        <v>0.16</v>
      </c>
      <c r="AA564">
        <v>16.690000000000001</v>
      </c>
      <c r="AB564">
        <v>0</v>
      </c>
      <c r="AC564">
        <v>0</v>
      </c>
      <c r="AD564">
        <v>0</v>
      </c>
      <c r="AE564">
        <v>16.690000000000001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-2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0.16</v>
      </c>
      <c r="AU564" t="s">
        <v>82</v>
      </c>
      <c r="AV564">
        <v>0</v>
      </c>
      <c r="AW564">
        <v>2</v>
      </c>
      <c r="AX564">
        <v>55945570</v>
      </c>
      <c r="AY564">
        <v>1</v>
      </c>
      <c r="AZ564">
        <v>0</v>
      </c>
      <c r="BA564">
        <v>724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ROUND(Y564*Source!I457,9)</f>
        <v>4.8</v>
      </c>
      <c r="CY564">
        <f t="shared" si="255"/>
        <v>16.690000000000001</v>
      </c>
      <c r="CZ564">
        <f t="shared" si="256"/>
        <v>16.690000000000001</v>
      </c>
      <c r="DA564">
        <f t="shared" si="257"/>
        <v>1</v>
      </c>
      <c r="DB564">
        <f t="shared" si="258"/>
        <v>2.67</v>
      </c>
      <c r="DC564">
        <f t="shared" si="259"/>
        <v>0</v>
      </c>
      <c r="DD564" t="s">
        <v>3</v>
      </c>
      <c r="DE564" t="s">
        <v>3</v>
      </c>
      <c r="DF564">
        <f t="shared" si="253"/>
        <v>80.11</v>
      </c>
      <c r="DG564">
        <f t="shared" si="250"/>
        <v>0</v>
      </c>
      <c r="DH564">
        <f t="shared" si="251"/>
        <v>0</v>
      </c>
      <c r="DI564">
        <f t="shared" si="232"/>
        <v>0</v>
      </c>
      <c r="DJ564">
        <f t="shared" si="260"/>
        <v>80.11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ROW(Source!A457)</f>
        <v>457</v>
      </c>
      <c r="B565">
        <v>55944368</v>
      </c>
      <c r="C565">
        <v>55945549</v>
      </c>
      <c r="D565">
        <v>55459191</v>
      </c>
      <c r="E565">
        <v>1</v>
      </c>
      <c r="F565">
        <v>1</v>
      </c>
      <c r="G565">
        <v>1081</v>
      </c>
      <c r="H565">
        <v>3</v>
      </c>
      <c r="I565" t="s">
        <v>209</v>
      </c>
      <c r="J565" t="s">
        <v>212</v>
      </c>
      <c r="K565" t="s">
        <v>210</v>
      </c>
      <c r="L565">
        <v>1348</v>
      </c>
      <c r="N565">
        <v>1009</v>
      </c>
      <c r="O565" t="s">
        <v>211</v>
      </c>
      <c r="P565" t="s">
        <v>211</v>
      </c>
      <c r="Q565">
        <v>1000</v>
      </c>
      <c r="W565">
        <v>0</v>
      </c>
      <c r="X565">
        <v>1706974629</v>
      </c>
      <c r="Y565">
        <f>AT565</f>
        <v>1.15E-3</v>
      </c>
      <c r="AA565">
        <v>22524.65</v>
      </c>
      <c r="AB565">
        <v>0</v>
      </c>
      <c r="AC565">
        <v>0</v>
      </c>
      <c r="AD565">
        <v>0</v>
      </c>
      <c r="AE565">
        <v>22524.65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1.15E-3</v>
      </c>
      <c r="AU565" t="s">
        <v>3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ROUND(Y565*Source!I457,9)</f>
        <v>3.4500000000000003E-2</v>
      </c>
      <c r="CY565">
        <f t="shared" si="255"/>
        <v>22524.65</v>
      </c>
      <c r="CZ565">
        <f t="shared" si="256"/>
        <v>22524.65</v>
      </c>
      <c r="DA565">
        <f t="shared" si="257"/>
        <v>1</v>
      </c>
      <c r="DB565">
        <f>ROUND(ROUND(AT565*CZ565,2),6)</f>
        <v>25.9</v>
      </c>
      <c r="DC565">
        <f>ROUND(ROUND(AT565*AG565,2),6)</f>
        <v>0</v>
      </c>
      <c r="DD565" t="s">
        <v>3</v>
      </c>
      <c r="DE565" t="s">
        <v>3</v>
      </c>
      <c r="DF565">
        <f t="shared" si="253"/>
        <v>777.1</v>
      </c>
      <c r="DG565">
        <f t="shared" si="250"/>
        <v>0</v>
      </c>
      <c r="DH565">
        <f t="shared" si="251"/>
        <v>0</v>
      </c>
      <c r="DI565">
        <f t="shared" si="232"/>
        <v>0</v>
      </c>
      <c r="DJ565">
        <f t="shared" si="260"/>
        <v>777.1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ROW(Source!A457)</f>
        <v>457</v>
      </c>
      <c r="B566">
        <v>55944368</v>
      </c>
      <c r="C566">
        <v>55945549</v>
      </c>
      <c r="D566">
        <v>55459793</v>
      </c>
      <c r="E566">
        <v>1</v>
      </c>
      <c r="F566">
        <v>1</v>
      </c>
      <c r="G566">
        <v>1081</v>
      </c>
      <c r="H566">
        <v>3</v>
      </c>
      <c r="I566" t="s">
        <v>841</v>
      </c>
      <c r="J566" t="s">
        <v>842</v>
      </c>
      <c r="K566" t="s">
        <v>843</v>
      </c>
      <c r="L566">
        <v>1348</v>
      </c>
      <c r="N566">
        <v>1009</v>
      </c>
      <c r="O566" t="s">
        <v>211</v>
      </c>
      <c r="P566" t="s">
        <v>211</v>
      </c>
      <c r="Q566">
        <v>1000</v>
      </c>
      <c r="W566">
        <v>0</v>
      </c>
      <c r="X566">
        <v>-761454284</v>
      </c>
      <c r="Y566">
        <f>(AT566*1)</f>
        <v>3.2000000000000003E-4</v>
      </c>
      <c r="AA566">
        <v>64123.05</v>
      </c>
      <c r="AB566">
        <v>0</v>
      </c>
      <c r="AC566">
        <v>0</v>
      </c>
      <c r="AD566">
        <v>0</v>
      </c>
      <c r="AE566">
        <v>64123.05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3.2000000000000003E-4</v>
      </c>
      <c r="AU566" t="s">
        <v>82</v>
      </c>
      <c r="AV566">
        <v>0</v>
      </c>
      <c r="AW566">
        <v>2</v>
      </c>
      <c r="AX566">
        <v>55945571</v>
      </c>
      <c r="AY566">
        <v>1</v>
      </c>
      <c r="AZ566">
        <v>0</v>
      </c>
      <c r="BA566">
        <v>725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ROUND(Y566*Source!I457,9)</f>
        <v>9.5999999999999992E-3</v>
      </c>
      <c r="CY566">
        <f t="shared" si="255"/>
        <v>64123.05</v>
      </c>
      <c r="CZ566">
        <f t="shared" si="256"/>
        <v>64123.05</v>
      </c>
      <c r="DA566">
        <f t="shared" si="257"/>
        <v>1</v>
      </c>
      <c r="DB566">
        <f>ROUND((ROUND(AT566*CZ566,2)*1),6)</f>
        <v>20.52</v>
      </c>
      <c r="DC566">
        <f>ROUND((ROUND(AT566*AG566,2)*1),6)</f>
        <v>0</v>
      </c>
      <c r="DD566" t="s">
        <v>3</v>
      </c>
      <c r="DE566" t="s">
        <v>3</v>
      </c>
      <c r="DF566">
        <f t="shared" si="253"/>
        <v>615.58000000000004</v>
      </c>
      <c r="DG566">
        <f t="shared" si="250"/>
        <v>0</v>
      </c>
      <c r="DH566">
        <f t="shared" ref="DH566:DH592" si="261">ROUND(ROUND(AG566,2)*CX566,2)</f>
        <v>0</v>
      </c>
      <c r="DI566">
        <f t="shared" si="232"/>
        <v>0</v>
      </c>
      <c r="DJ566">
        <f t="shared" si="260"/>
        <v>615.58000000000004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5">
      <c r="A567">
        <f>ROW(Source!A457)</f>
        <v>457</v>
      </c>
      <c r="B567">
        <v>55944368</v>
      </c>
      <c r="C567">
        <v>55945549</v>
      </c>
      <c r="D567">
        <v>55482166</v>
      </c>
      <c r="E567">
        <v>1</v>
      </c>
      <c r="F567">
        <v>1</v>
      </c>
      <c r="G567">
        <v>1081</v>
      </c>
      <c r="H567">
        <v>3</v>
      </c>
      <c r="I567" t="s">
        <v>847</v>
      </c>
      <c r="J567" t="s">
        <v>848</v>
      </c>
      <c r="K567" t="s">
        <v>849</v>
      </c>
      <c r="L567">
        <v>1301</v>
      </c>
      <c r="N567">
        <v>1003</v>
      </c>
      <c r="O567" t="s">
        <v>543</v>
      </c>
      <c r="P567" t="s">
        <v>543</v>
      </c>
      <c r="Q567">
        <v>1</v>
      </c>
      <c r="W567">
        <v>0</v>
      </c>
      <c r="X567">
        <v>876831867</v>
      </c>
      <c r="Y567">
        <f>(AT567*1)</f>
        <v>35.450000000000003</v>
      </c>
      <c r="AA567">
        <v>0.69</v>
      </c>
      <c r="AB567">
        <v>0</v>
      </c>
      <c r="AC567">
        <v>0</v>
      </c>
      <c r="AD567">
        <v>0</v>
      </c>
      <c r="AE567">
        <v>0.69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35.450000000000003</v>
      </c>
      <c r="AU567" t="s">
        <v>82</v>
      </c>
      <c r="AV567">
        <v>0</v>
      </c>
      <c r="AW567">
        <v>2</v>
      </c>
      <c r="AX567">
        <v>55945572</v>
      </c>
      <c r="AY567">
        <v>1</v>
      </c>
      <c r="AZ567">
        <v>0</v>
      </c>
      <c r="BA567">
        <v>726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ROUND(Y567*Source!I457,9)</f>
        <v>1063.5</v>
      </c>
      <c r="CY567">
        <f t="shared" si="255"/>
        <v>0.69</v>
      </c>
      <c r="CZ567">
        <f t="shared" si="256"/>
        <v>0.69</v>
      </c>
      <c r="DA567">
        <f t="shared" si="257"/>
        <v>1</v>
      </c>
      <c r="DB567">
        <f>ROUND((ROUND(AT567*CZ567,2)*1),6)</f>
        <v>24.46</v>
      </c>
      <c r="DC567">
        <f>ROUND((ROUND(AT567*AG567,2)*1),6)</f>
        <v>0</v>
      </c>
      <c r="DD567" t="s">
        <v>3</v>
      </c>
      <c r="DE567" t="s">
        <v>3</v>
      </c>
      <c r="DF567">
        <f t="shared" si="253"/>
        <v>733.82</v>
      </c>
      <c r="DG567">
        <f t="shared" si="250"/>
        <v>0</v>
      </c>
      <c r="DH567">
        <f t="shared" si="261"/>
        <v>0</v>
      </c>
      <c r="DI567">
        <f t="shared" si="232"/>
        <v>0</v>
      </c>
      <c r="DJ567">
        <f t="shared" si="260"/>
        <v>733.82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ROW(Source!A457)</f>
        <v>457</v>
      </c>
      <c r="B568">
        <v>55944368</v>
      </c>
      <c r="C568">
        <v>55945549</v>
      </c>
      <c r="D568">
        <v>55482203</v>
      </c>
      <c r="E568">
        <v>1</v>
      </c>
      <c r="F568">
        <v>1</v>
      </c>
      <c r="G568">
        <v>1081</v>
      </c>
      <c r="H568">
        <v>3</v>
      </c>
      <c r="I568" t="s">
        <v>894</v>
      </c>
      <c r="J568" t="s">
        <v>895</v>
      </c>
      <c r="K568" t="s">
        <v>896</v>
      </c>
      <c r="L568">
        <v>1356</v>
      </c>
      <c r="N568">
        <v>1010</v>
      </c>
      <c r="O568" t="s">
        <v>785</v>
      </c>
      <c r="P568" t="s">
        <v>785</v>
      </c>
      <c r="Q568">
        <v>1000</v>
      </c>
      <c r="W568">
        <v>0</v>
      </c>
      <c r="X568">
        <v>474149623</v>
      </c>
      <c r="Y568">
        <f>(AT568*1)</f>
        <v>3.5999999999999997E-2</v>
      </c>
      <c r="AA568">
        <v>226.66</v>
      </c>
      <c r="AB568">
        <v>0</v>
      </c>
      <c r="AC568">
        <v>0</v>
      </c>
      <c r="AD568">
        <v>0</v>
      </c>
      <c r="AE568">
        <v>226.66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3.5999999999999997E-2</v>
      </c>
      <c r="AU568" t="s">
        <v>82</v>
      </c>
      <c r="AV568">
        <v>0</v>
      </c>
      <c r="AW568">
        <v>2</v>
      </c>
      <c r="AX568">
        <v>55945573</v>
      </c>
      <c r="AY568">
        <v>1</v>
      </c>
      <c r="AZ568">
        <v>0</v>
      </c>
      <c r="BA568">
        <v>727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ROUND(Y568*Source!I457,9)</f>
        <v>1.08</v>
      </c>
      <c r="CY568">
        <f t="shared" si="255"/>
        <v>226.66</v>
      </c>
      <c r="CZ568">
        <f t="shared" si="256"/>
        <v>226.66</v>
      </c>
      <c r="DA568">
        <f t="shared" si="257"/>
        <v>1</v>
      </c>
      <c r="DB568">
        <f>ROUND((ROUND(AT568*CZ568,2)*1),6)</f>
        <v>8.16</v>
      </c>
      <c r="DC568">
        <f>ROUND((ROUND(AT568*AG568,2)*1),6)</f>
        <v>0</v>
      </c>
      <c r="DD568" t="s">
        <v>3</v>
      </c>
      <c r="DE568" t="s">
        <v>3</v>
      </c>
      <c r="DF568">
        <f t="shared" si="253"/>
        <v>244.79</v>
      </c>
      <c r="DG568">
        <f t="shared" si="250"/>
        <v>0</v>
      </c>
      <c r="DH568">
        <f t="shared" si="261"/>
        <v>0</v>
      </c>
      <c r="DI568">
        <f t="shared" si="232"/>
        <v>0</v>
      </c>
      <c r="DJ568">
        <f t="shared" si="260"/>
        <v>244.79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ROW(Source!A457)</f>
        <v>457</v>
      </c>
      <c r="B569">
        <v>55944368</v>
      </c>
      <c r="C569">
        <v>55945549</v>
      </c>
      <c r="D569">
        <v>55482454</v>
      </c>
      <c r="E569">
        <v>1</v>
      </c>
      <c r="F569">
        <v>1</v>
      </c>
      <c r="G569">
        <v>1081</v>
      </c>
      <c r="H569">
        <v>3</v>
      </c>
      <c r="I569" t="s">
        <v>897</v>
      </c>
      <c r="J569" t="s">
        <v>898</v>
      </c>
      <c r="K569" t="s">
        <v>899</v>
      </c>
      <c r="L569">
        <v>1356</v>
      </c>
      <c r="N569">
        <v>1010</v>
      </c>
      <c r="O569" t="s">
        <v>785</v>
      </c>
      <c r="P569" t="s">
        <v>785</v>
      </c>
      <c r="Q569">
        <v>1000</v>
      </c>
      <c r="W569">
        <v>0</v>
      </c>
      <c r="X569">
        <v>1149507118</v>
      </c>
      <c r="Y569">
        <f>(AT569*1)</f>
        <v>0.04</v>
      </c>
      <c r="AA569">
        <v>452.68</v>
      </c>
      <c r="AB569">
        <v>0</v>
      </c>
      <c r="AC569">
        <v>0</v>
      </c>
      <c r="AD569">
        <v>0</v>
      </c>
      <c r="AE569">
        <v>452.68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0.04</v>
      </c>
      <c r="AU569" t="s">
        <v>82</v>
      </c>
      <c r="AV569">
        <v>0</v>
      </c>
      <c r="AW569">
        <v>2</v>
      </c>
      <c r="AX569">
        <v>55945574</v>
      </c>
      <c r="AY569">
        <v>1</v>
      </c>
      <c r="AZ569">
        <v>0</v>
      </c>
      <c r="BA569">
        <v>728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ROUND(Y569*Source!I457,9)</f>
        <v>1.2</v>
      </c>
      <c r="CY569">
        <f t="shared" si="255"/>
        <v>452.68</v>
      </c>
      <c r="CZ569">
        <f t="shared" si="256"/>
        <v>452.68</v>
      </c>
      <c r="DA569">
        <f t="shared" si="257"/>
        <v>1</v>
      </c>
      <c r="DB569">
        <f>ROUND((ROUND(AT569*CZ569,2)*1),6)</f>
        <v>18.11</v>
      </c>
      <c r="DC569">
        <f>ROUND((ROUND(AT569*AG569,2)*1),6)</f>
        <v>0</v>
      </c>
      <c r="DD569" t="s">
        <v>3</v>
      </c>
      <c r="DE569" t="s">
        <v>3</v>
      </c>
      <c r="DF569">
        <f t="shared" si="253"/>
        <v>543.22</v>
      </c>
      <c r="DG569">
        <f t="shared" si="250"/>
        <v>0</v>
      </c>
      <c r="DH569">
        <f t="shared" si="261"/>
        <v>0</v>
      </c>
      <c r="DI569">
        <f t="shared" si="232"/>
        <v>0</v>
      </c>
      <c r="DJ569">
        <f t="shared" si="260"/>
        <v>543.22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5">
      <c r="A570">
        <f>ROW(Source!A458)</f>
        <v>458</v>
      </c>
      <c r="B570">
        <v>55944370</v>
      </c>
      <c r="C570">
        <v>55945549</v>
      </c>
      <c r="D570">
        <v>55424304</v>
      </c>
      <c r="E570">
        <v>1081</v>
      </c>
      <c r="F570">
        <v>1</v>
      </c>
      <c r="G570">
        <v>1081</v>
      </c>
      <c r="H570">
        <v>1</v>
      </c>
      <c r="I570" t="s">
        <v>759</v>
      </c>
      <c r="J570" t="s">
        <v>3</v>
      </c>
      <c r="K570" t="s">
        <v>760</v>
      </c>
      <c r="L570">
        <v>1191</v>
      </c>
      <c r="N570">
        <v>1013</v>
      </c>
      <c r="O570" t="s">
        <v>761</v>
      </c>
      <c r="P570" t="s">
        <v>761</v>
      </c>
      <c r="Q570">
        <v>1</v>
      </c>
      <c r="W570">
        <v>0</v>
      </c>
      <c r="X570">
        <v>476480486</v>
      </c>
      <c r="Y570">
        <f>(AT570*1.2)</f>
        <v>57.359999999999992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5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47.8</v>
      </c>
      <c r="AU570" t="s">
        <v>83</v>
      </c>
      <c r="AV570">
        <v>1</v>
      </c>
      <c r="AW570">
        <v>2</v>
      </c>
      <c r="AX570">
        <v>55945563</v>
      </c>
      <c r="AY570">
        <v>1</v>
      </c>
      <c r="AZ570">
        <v>0</v>
      </c>
      <c r="BA570">
        <v>732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U570">
        <f>ROUND(AT570*Source!I458*AH570*AL570,2)</f>
        <v>0</v>
      </c>
      <c r="CV570">
        <f>ROUND(Y570*Source!I458,9)</f>
        <v>1720.8</v>
      </c>
      <c r="CW570">
        <v>0</v>
      </c>
      <c r="CX570">
        <f>ROUND(Y570*Source!I458,9)</f>
        <v>1720.8</v>
      </c>
      <c r="CY570">
        <f>AD570</f>
        <v>0</v>
      </c>
      <c r="CZ570">
        <f>AH570</f>
        <v>0</v>
      </c>
      <c r="DA570">
        <f>AL570</f>
        <v>1</v>
      </c>
      <c r="DB570">
        <f>ROUND((ROUND(AT570*CZ570,2)*1.2),6)</f>
        <v>0</v>
      </c>
      <c r="DC570">
        <f>ROUND((ROUND(AT570*AG570,2)*1.2),6)</f>
        <v>0</v>
      </c>
      <c r="DD570" t="s">
        <v>3</v>
      </c>
      <c r="DE570" t="s">
        <v>3</v>
      </c>
      <c r="DF570">
        <f t="shared" si="253"/>
        <v>0</v>
      </c>
      <c r="DG570">
        <f t="shared" si="250"/>
        <v>0</v>
      </c>
      <c r="DH570">
        <f t="shared" si="261"/>
        <v>0</v>
      </c>
      <c r="DI570">
        <f t="shared" si="232"/>
        <v>0</v>
      </c>
      <c r="DJ570">
        <f>DI570</f>
        <v>0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5">
      <c r="A571">
        <f>ROW(Source!A458)</f>
        <v>458</v>
      </c>
      <c r="B571">
        <v>55944370</v>
      </c>
      <c r="C571">
        <v>55945549</v>
      </c>
      <c r="D571">
        <v>55489910</v>
      </c>
      <c r="E571">
        <v>1</v>
      </c>
      <c r="F571">
        <v>1</v>
      </c>
      <c r="G571">
        <v>1081</v>
      </c>
      <c r="H571">
        <v>2</v>
      </c>
      <c r="I571" t="s">
        <v>762</v>
      </c>
      <c r="J571" t="s">
        <v>763</v>
      </c>
      <c r="K571" t="s">
        <v>764</v>
      </c>
      <c r="L571">
        <v>1368</v>
      </c>
      <c r="N571">
        <v>1011</v>
      </c>
      <c r="O571" t="s">
        <v>765</v>
      </c>
      <c r="P571" t="s">
        <v>765</v>
      </c>
      <c r="Q571">
        <v>1</v>
      </c>
      <c r="W571">
        <v>0</v>
      </c>
      <c r="X571">
        <v>1498588441</v>
      </c>
      <c r="Y571">
        <f>(AT571*1.2)</f>
        <v>0.13200000000000001</v>
      </c>
      <c r="AA571">
        <v>0</v>
      </c>
      <c r="AB571">
        <v>100.2</v>
      </c>
      <c r="AC571">
        <v>0</v>
      </c>
      <c r="AD571">
        <v>0</v>
      </c>
      <c r="AE571">
        <v>0</v>
      </c>
      <c r="AF571">
        <v>7.11</v>
      </c>
      <c r="AG571">
        <v>0</v>
      </c>
      <c r="AH571">
        <v>0</v>
      </c>
      <c r="AI571">
        <v>1</v>
      </c>
      <c r="AJ571">
        <v>13.46</v>
      </c>
      <c r="AK571">
        <v>1</v>
      </c>
      <c r="AL571">
        <v>1</v>
      </c>
      <c r="AM571">
        <v>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0.11</v>
      </c>
      <c r="AU571" t="s">
        <v>83</v>
      </c>
      <c r="AV571">
        <v>0</v>
      </c>
      <c r="AW571">
        <v>2</v>
      </c>
      <c r="AX571">
        <v>55945564</v>
      </c>
      <c r="AY571">
        <v>1</v>
      </c>
      <c r="AZ571">
        <v>0</v>
      </c>
      <c r="BA571">
        <v>733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f>ROUND(Y571*Source!I458*DO571,9)</f>
        <v>0</v>
      </c>
      <c r="CX571">
        <f>ROUND(Y571*Source!I458,9)</f>
        <v>3.96</v>
      </c>
      <c r="CY571">
        <f>AB571</f>
        <v>100.2</v>
      </c>
      <c r="CZ571">
        <f>AF571</f>
        <v>7.11</v>
      </c>
      <c r="DA571">
        <f>AJ571</f>
        <v>13.46</v>
      </c>
      <c r="DB571">
        <f>ROUND((ROUND(AT571*CZ571,2)*1.2),6)</f>
        <v>0.93600000000000005</v>
      </c>
      <c r="DC571">
        <f>ROUND((ROUND(AT571*AG571,2)*1.2),6)</f>
        <v>0</v>
      </c>
      <c r="DD571" t="s">
        <v>3</v>
      </c>
      <c r="DE571" t="s">
        <v>3</v>
      </c>
      <c r="DF571">
        <f t="shared" si="253"/>
        <v>0</v>
      </c>
      <c r="DG571">
        <f>ROUND(ROUND(AF571*AJ571,2)*CX571,2)</f>
        <v>378.97</v>
      </c>
      <c r="DH571">
        <f t="shared" si="261"/>
        <v>0</v>
      </c>
      <c r="DI571">
        <f t="shared" si="232"/>
        <v>0</v>
      </c>
      <c r="DJ571">
        <f>DG571</f>
        <v>378.97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ROW(Source!A458)</f>
        <v>458</v>
      </c>
      <c r="B572">
        <v>55944370</v>
      </c>
      <c r="C572">
        <v>55945549</v>
      </c>
      <c r="D572">
        <v>55459924</v>
      </c>
      <c r="E572">
        <v>1</v>
      </c>
      <c r="F572">
        <v>1</v>
      </c>
      <c r="G572">
        <v>1081</v>
      </c>
      <c r="H572">
        <v>3</v>
      </c>
      <c r="I572" t="s">
        <v>888</v>
      </c>
      <c r="J572" t="s">
        <v>889</v>
      </c>
      <c r="K572" t="s">
        <v>890</v>
      </c>
      <c r="L572">
        <v>1348</v>
      </c>
      <c r="N572">
        <v>1009</v>
      </c>
      <c r="O572" t="s">
        <v>211</v>
      </c>
      <c r="P572" t="s">
        <v>211</v>
      </c>
      <c r="Q572">
        <v>1000</v>
      </c>
      <c r="W572">
        <v>0</v>
      </c>
      <c r="X572">
        <v>112198144</v>
      </c>
      <c r="Y572">
        <f t="shared" ref="Y572:Y577" si="262">(AT572*1)</f>
        <v>0.02</v>
      </c>
      <c r="AA572">
        <v>47843.35</v>
      </c>
      <c r="AB572">
        <v>0</v>
      </c>
      <c r="AC572">
        <v>0</v>
      </c>
      <c r="AD572">
        <v>0</v>
      </c>
      <c r="AE572">
        <v>9844.31</v>
      </c>
      <c r="AF572">
        <v>0</v>
      </c>
      <c r="AG572">
        <v>0</v>
      </c>
      <c r="AH572">
        <v>0</v>
      </c>
      <c r="AI572">
        <v>4.8600000000000003</v>
      </c>
      <c r="AJ572">
        <v>1</v>
      </c>
      <c r="AK572">
        <v>1</v>
      </c>
      <c r="AL572">
        <v>1</v>
      </c>
      <c r="AM572">
        <v>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0.02</v>
      </c>
      <c r="AU572" t="s">
        <v>82</v>
      </c>
      <c r="AV572">
        <v>0</v>
      </c>
      <c r="AW572">
        <v>2</v>
      </c>
      <c r="AX572">
        <v>55945565</v>
      </c>
      <c r="AY572">
        <v>1</v>
      </c>
      <c r="AZ572">
        <v>0</v>
      </c>
      <c r="BA572">
        <v>734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ROUND(Y572*Source!I458,9)</f>
        <v>0.6</v>
      </c>
      <c r="CY572">
        <f t="shared" ref="CY572:CY582" si="263">AA572</f>
        <v>47843.35</v>
      </c>
      <c r="CZ572">
        <f t="shared" ref="CZ572:CZ582" si="264">AE572</f>
        <v>9844.31</v>
      </c>
      <c r="DA572">
        <f t="shared" ref="DA572:DA582" si="265">AI572</f>
        <v>4.8600000000000003</v>
      </c>
      <c r="DB572">
        <f t="shared" ref="DB572:DB577" si="266">ROUND((ROUND(AT572*CZ572,2)*1),6)</f>
        <v>196.89</v>
      </c>
      <c r="DC572">
        <f t="shared" ref="DC572:DC577" si="267">ROUND((ROUND(AT572*AG572,2)*1),6)</f>
        <v>0</v>
      </c>
      <c r="DD572" t="s">
        <v>3</v>
      </c>
      <c r="DE572" t="s">
        <v>3</v>
      </c>
      <c r="DF572">
        <f t="shared" ref="DF572:DF582" si="268">ROUND(ROUND(AE572*AI572,2)*CX572,2)</f>
        <v>28706.01</v>
      </c>
      <c r="DG572">
        <f t="shared" ref="DG572:DG592" si="269">ROUND(ROUND(AF572,2)*CX572,2)</f>
        <v>0</v>
      </c>
      <c r="DH572">
        <f t="shared" si="261"/>
        <v>0</v>
      </c>
      <c r="DI572">
        <f t="shared" si="232"/>
        <v>0</v>
      </c>
      <c r="DJ572">
        <f t="shared" ref="DJ572:DJ582" si="270">DF572</f>
        <v>28706.01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ROW(Source!A458)</f>
        <v>458</v>
      </c>
      <c r="B573">
        <v>55944370</v>
      </c>
      <c r="C573">
        <v>55945549</v>
      </c>
      <c r="D573">
        <v>55460089</v>
      </c>
      <c r="E573">
        <v>1</v>
      </c>
      <c r="F573">
        <v>1</v>
      </c>
      <c r="G573">
        <v>1081</v>
      </c>
      <c r="H573">
        <v>3</v>
      </c>
      <c r="I573" t="s">
        <v>891</v>
      </c>
      <c r="J573" t="s">
        <v>892</v>
      </c>
      <c r="K573" t="s">
        <v>893</v>
      </c>
      <c r="L573">
        <v>1348</v>
      </c>
      <c r="N573">
        <v>1009</v>
      </c>
      <c r="O573" t="s">
        <v>211</v>
      </c>
      <c r="P573" t="s">
        <v>211</v>
      </c>
      <c r="Q573">
        <v>1000</v>
      </c>
      <c r="W573">
        <v>0</v>
      </c>
      <c r="X573">
        <v>-906180160</v>
      </c>
      <c r="Y573">
        <f t="shared" si="262"/>
        <v>6.0000000000000002E-5</v>
      </c>
      <c r="AA573">
        <v>7130.6</v>
      </c>
      <c r="AB573">
        <v>0</v>
      </c>
      <c r="AC573">
        <v>0</v>
      </c>
      <c r="AD573">
        <v>0</v>
      </c>
      <c r="AE573">
        <v>331.04</v>
      </c>
      <c r="AF573">
        <v>0</v>
      </c>
      <c r="AG573">
        <v>0</v>
      </c>
      <c r="AH573">
        <v>0</v>
      </c>
      <c r="AI573">
        <v>21.54</v>
      </c>
      <c r="AJ573">
        <v>1</v>
      </c>
      <c r="AK573">
        <v>1</v>
      </c>
      <c r="AL573">
        <v>1</v>
      </c>
      <c r="AM573">
        <v>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6.0000000000000002E-5</v>
      </c>
      <c r="AU573" t="s">
        <v>82</v>
      </c>
      <c r="AV573">
        <v>0</v>
      </c>
      <c r="AW573">
        <v>2</v>
      </c>
      <c r="AX573">
        <v>55945566</v>
      </c>
      <c r="AY573">
        <v>1</v>
      </c>
      <c r="AZ573">
        <v>0</v>
      </c>
      <c r="BA573">
        <v>735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ROUND(Y573*Source!I458,9)</f>
        <v>1.8E-3</v>
      </c>
      <c r="CY573">
        <f t="shared" si="263"/>
        <v>7130.6</v>
      </c>
      <c r="CZ573">
        <f t="shared" si="264"/>
        <v>331.04</v>
      </c>
      <c r="DA573">
        <f t="shared" si="265"/>
        <v>21.54</v>
      </c>
      <c r="DB573">
        <f t="shared" si="266"/>
        <v>0.02</v>
      </c>
      <c r="DC573">
        <f t="shared" si="267"/>
        <v>0</v>
      </c>
      <c r="DD573" t="s">
        <v>3</v>
      </c>
      <c r="DE573" t="s">
        <v>3</v>
      </c>
      <c r="DF573">
        <f t="shared" si="268"/>
        <v>12.84</v>
      </c>
      <c r="DG573">
        <f t="shared" si="269"/>
        <v>0</v>
      </c>
      <c r="DH573">
        <f t="shared" si="261"/>
        <v>0</v>
      </c>
      <c r="DI573">
        <f t="shared" si="232"/>
        <v>0</v>
      </c>
      <c r="DJ573">
        <f t="shared" si="270"/>
        <v>12.84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ROW(Source!A458)</f>
        <v>458</v>
      </c>
      <c r="B574">
        <v>55944370</v>
      </c>
      <c r="C574">
        <v>55945549</v>
      </c>
      <c r="D574">
        <v>55460310</v>
      </c>
      <c r="E574">
        <v>1</v>
      </c>
      <c r="F574">
        <v>1</v>
      </c>
      <c r="G574">
        <v>1081</v>
      </c>
      <c r="H574">
        <v>3</v>
      </c>
      <c r="I574" t="s">
        <v>795</v>
      </c>
      <c r="J574" t="s">
        <v>796</v>
      </c>
      <c r="K574" t="s">
        <v>797</v>
      </c>
      <c r="L574">
        <v>1346</v>
      </c>
      <c r="N574">
        <v>1009</v>
      </c>
      <c r="O574" t="s">
        <v>794</v>
      </c>
      <c r="P574" t="s">
        <v>794</v>
      </c>
      <c r="Q574">
        <v>1</v>
      </c>
      <c r="W574">
        <v>0</v>
      </c>
      <c r="X574">
        <v>-1097873860</v>
      </c>
      <c r="Y574">
        <f t="shared" si="262"/>
        <v>0.104</v>
      </c>
      <c r="AA574">
        <v>101.03</v>
      </c>
      <c r="AB574">
        <v>0</v>
      </c>
      <c r="AC574">
        <v>0</v>
      </c>
      <c r="AD574">
        <v>0</v>
      </c>
      <c r="AE574">
        <v>29.89</v>
      </c>
      <c r="AF574">
        <v>0</v>
      </c>
      <c r="AG574">
        <v>0</v>
      </c>
      <c r="AH574">
        <v>0</v>
      </c>
      <c r="AI574">
        <v>3.38</v>
      </c>
      <c r="AJ574">
        <v>1</v>
      </c>
      <c r="AK574">
        <v>1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0.104</v>
      </c>
      <c r="AU574" t="s">
        <v>82</v>
      </c>
      <c r="AV574">
        <v>0</v>
      </c>
      <c r="AW574">
        <v>2</v>
      </c>
      <c r="AX574">
        <v>55945567</v>
      </c>
      <c r="AY574">
        <v>1</v>
      </c>
      <c r="AZ574">
        <v>0</v>
      </c>
      <c r="BA574">
        <v>736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ROUND(Y574*Source!I458,9)</f>
        <v>3.12</v>
      </c>
      <c r="CY574">
        <f t="shared" si="263"/>
        <v>101.03</v>
      </c>
      <c r="CZ574">
        <f t="shared" si="264"/>
        <v>29.89</v>
      </c>
      <c r="DA574">
        <f t="shared" si="265"/>
        <v>3.38</v>
      </c>
      <c r="DB574">
        <f t="shared" si="266"/>
        <v>3.11</v>
      </c>
      <c r="DC574">
        <f t="shared" si="267"/>
        <v>0</v>
      </c>
      <c r="DD574" t="s">
        <v>3</v>
      </c>
      <c r="DE574" t="s">
        <v>3</v>
      </c>
      <c r="DF574">
        <f t="shared" si="268"/>
        <v>315.20999999999998</v>
      </c>
      <c r="DG574">
        <f t="shared" si="269"/>
        <v>0</v>
      </c>
      <c r="DH574">
        <f t="shared" si="261"/>
        <v>0</v>
      </c>
      <c r="DI574">
        <f t="shared" si="232"/>
        <v>0</v>
      </c>
      <c r="DJ574">
        <f t="shared" si="270"/>
        <v>315.20999999999998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ROW(Source!A458)</f>
        <v>458</v>
      </c>
      <c r="B575">
        <v>55944370</v>
      </c>
      <c r="C575">
        <v>55945549</v>
      </c>
      <c r="D575">
        <v>55460380</v>
      </c>
      <c r="E575">
        <v>1</v>
      </c>
      <c r="F575">
        <v>1</v>
      </c>
      <c r="G575">
        <v>1081</v>
      </c>
      <c r="H575">
        <v>3</v>
      </c>
      <c r="I575" t="s">
        <v>798</v>
      </c>
      <c r="J575" t="s">
        <v>799</v>
      </c>
      <c r="K575" t="s">
        <v>800</v>
      </c>
      <c r="L575">
        <v>1348</v>
      </c>
      <c r="N575">
        <v>1009</v>
      </c>
      <c r="O575" t="s">
        <v>211</v>
      </c>
      <c r="P575" t="s">
        <v>211</v>
      </c>
      <c r="Q575">
        <v>1000</v>
      </c>
      <c r="W575">
        <v>0</v>
      </c>
      <c r="X575">
        <v>277309194</v>
      </c>
      <c r="Y575">
        <f t="shared" si="262"/>
        <v>2.9999999999999997E-4</v>
      </c>
      <c r="AA575">
        <v>141233.74</v>
      </c>
      <c r="AB575">
        <v>0</v>
      </c>
      <c r="AC575">
        <v>0</v>
      </c>
      <c r="AD575">
        <v>0</v>
      </c>
      <c r="AE575">
        <v>8590.86</v>
      </c>
      <c r="AF575">
        <v>0</v>
      </c>
      <c r="AG575">
        <v>0</v>
      </c>
      <c r="AH575">
        <v>0</v>
      </c>
      <c r="AI575">
        <v>16.440000000000001</v>
      </c>
      <c r="AJ575">
        <v>1</v>
      </c>
      <c r="AK575">
        <v>1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2.9999999999999997E-4</v>
      </c>
      <c r="AU575" t="s">
        <v>82</v>
      </c>
      <c r="AV575">
        <v>0</v>
      </c>
      <c r="AW575">
        <v>2</v>
      </c>
      <c r="AX575">
        <v>55945568</v>
      </c>
      <c r="AY575">
        <v>1</v>
      </c>
      <c r="AZ575">
        <v>0</v>
      </c>
      <c r="BA575">
        <v>737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ROUND(Y575*Source!I458,9)</f>
        <v>8.9999999999999993E-3</v>
      </c>
      <c r="CY575">
        <f t="shared" si="263"/>
        <v>141233.74</v>
      </c>
      <c r="CZ575">
        <f t="shared" si="264"/>
        <v>8590.86</v>
      </c>
      <c r="DA575">
        <f t="shared" si="265"/>
        <v>16.440000000000001</v>
      </c>
      <c r="DB575">
        <f t="shared" si="266"/>
        <v>2.58</v>
      </c>
      <c r="DC575">
        <f t="shared" si="267"/>
        <v>0</v>
      </c>
      <c r="DD575" t="s">
        <v>3</v>
      </c>
      <c r="DE575" t="s">
        <v>3</v>
      </c>
      <c r="DF575">
        <f t="shared" si="268"/>
        <v>1271.0999999999999</v>
      </c>
      <c r="DG575">
        <f t="shared" si="269"/>
        <v>0</v>
      </c>
      <c r="DH575">
        <f t="shared" si="261"/>
        <v>0</v>
      </c>
      <c r="DI575">
        <f t="shared" si="232"/>
        <v>0</v>
      </c>
      <c r="DJ575">
        <f t="shared" si="270"/>
        <v>1271.0999999999999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ROW(Source!A458)</f>
        <v>458</v>
      </c>
      <c r="B576">
        <v>55944370</v>
      </c>
      <c r="C576">
        <v>55945549</v>
      </c>
      <c r="D576">
        <v>55460424</v>
      </c>
      <c r="E576">
        <v>1</v>
      </c>
      <c r="F576">
        <v>1</v>
      </c>
      <c r="G576">
        <v>1081</v>
      </c>
      <c r="H576">
        <v>3</v>
      </c>
      <c r="I576" t="s">
        <v>801</v>
      </c>
      <c r="J576" t="s">
        <v>802</v>
      </c>
      <c r="K576" t="s">
        <v>803</v>
      </c>
      <c r="L576">
        <v>1346</v>
      </c>
      <c r="N576">
        <v>1009</v>
      </c>
      <c r="O576" t="s">
        <v>794</v>
      </c>
      <c r="P576" t="s">
        <v>794</v>
      </c>
      <c r="Q576">
        <v>1</v>
      </c>
      <c r="W576">
        <v>0</v>
      </c>
      <c r="X576">
        <v>1309298634</v>
      </c>
      <c r="Y576">
        <f t="shared" si="262"/>
        <v>0.12</v>
      </c>
      <c r="AA576">
        <v>286.31</v>
      </c>
      <c r="AB576">
        <v>0</v>
      </c>
      <c r="AC576">
        <v>0</v>
      </c>
      <c r="AD576">
        <v>0</v>
      </c>
      <c r="AE576">
        <v>159.06</v>
      </c>
      <c r="AF576">
        <v>0</v>
      </c>
      <c r="AG576">
        <v>0</v>
      </c>
      <c r="AH576">
        <v>0</v>
      </c>
      <c r="AI576">
        <v>1.8</v>
      </c>
      <c r="AJ576">
        <v>1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0.12</v>
      </c>
      <c r="AU576" t="s">
        <v>82</v>
      </c>
      <c r="AV576">
        <v>0</v>
      </c>
      <c r="AW576">
        <v>2</v>
      </c>
      <c r="AX576">
        <v>55945569</v>
      </c>
      <c r="AY576">
        <v>1</v>
      </c>
      <c r="AZ576">
        <v>0</v>
      </c>
      <c r="BA576">
        <v>738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ROUND(Y576*Source!I458,9)</f>
        <v>3.6</v>
      </c>
      <c r="CY576">
        <f t="shared" si="263"/>
        <v>286.31</v>
      </c>
      <c r="CZ576">
        <f t="shared" si="264"/>
        <v>159.06</v>
      </c>
      <c r="DA576">
        <f t="shared" si="265"/>
        <v>1.8</v>
      </c>
      <c r="DB576">
        <f t="shared" si="266"/>
        <v>19.09</v>
      </c>
      <c r="DC576">
        <f t="shared" si="267"/>
        <v>0</v>
      </c>
      <c r="DD576" t="s">
        <v>3</v>
      </c>
      <c r="DE576" t="s">
        <v>3</v>
      </c>
      <c r="DF576">
        <f t="shared" si="268"/>
        <v>1030.72</v>
      </c>
      <c r="DG576">
        <f t="shared" si="269"/>
        <v>0</v>
      </c>
      <c r="DH576">
        <f t="shared" si="261"/>
        <v>0</v>
      </c>
      <c r="DI576">
        <f t="shared" si="232"/>
        <v>0</v>
      </c>
      <c r="DJ576">
        <f t="shared" si="270"/>
        <v>1030.72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ROW(Source!A458)</f>
        <v>458</v>
      </c>
      <c r="B577">
        <v>55944370</v>
      </c>
      <c r="C577">
        <v>55945549</v>
      </c>
      <c r="D577">
        <v>55459400</v>
      </c>
      <c r="E577">
        <v>1</v>
      </c>
      <c r="F577">
        <v>1</v>
      </c>
      <c r="G577">
        <v>1081</v>
      </c>
      <c r="H577">
        <v>3</v>
      </c>
      <c r="I577" t="s">
        <v>832</v>
      </c>
      <c r="J577" t="s">
        <v>833</v>
      </c>
      <c r="K577" t="s">
        <v>834</v>
      </c>
      <c r="L577">
        <v>1346</v>
      </c>
      <c r="N577">
        <v>1009</v>
      </c>
      <c r="O577" t="s">
        <v>794</v>
      </c>
      <c r="P577" t="s">
        <v>794</v>
      </c>
      <c r="Q577">
        <v>1</v>
      </c>
      <c r="W577">
        <v>0</v>
      </c>
      <c r="X577">
        <v>-2129869794</v>
      </c>
      <c r="Y577">
        <f t="shared" si="262"/>
        <v>0.16</v>
      </c>
      <c r="AA577">
        <v>387.54</v>
      </c>
      <c r="AB577">
        <v>0</v>
      </c>
      <c r="AC577">
        <v>0</v>
      </c>
      <c r="AD577">
        <v>0</v>
      </c>
      <c r="AE577">
        <v>16.690000000000001</v>
      </c>
      <c r="AF577">
        <v>0</v>
      </c>
      <c r="AG577">
        <v>0</v>
      </c>
      <c r="AH577">
        <v>0</v>
      </c>
      <c r="AI577">
        <v>23.22</v>
      </c>
      <c r="AJ577">
        <v>1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0.16</v>
      </c>
      <c r="AU577" t="s">
        <v>82</v>
      </c>
      <c r="AV577">
        <v>0</v>
      </c>
      <c r="AW577">
        <v>2</v>
      </c>
      <c r="AX577">
        <v>55945570</v>
      </c>
      <c r="AY577">
        <v>1</v>
      </c>
      <c r="AZ577">
        <v>0</v>
      </c>
      <c r="BA577">
        <v>739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ROUND(Y577*Source!I458,9)</f>
        <v>4.8</v>
      </c>
      <c r="CY577">
        <f t="shared" si="263"/>
        <v>387.54</v>
      </c>
      <c r="CZ577">
        <f t="shared" si="264"/>
        <v>16.690000000000001</v>
      </c>
      <c r="DA577">
        <f t="shared" si="265"/>
        <v>23.22</v>
      </c>
      <c r="DB577">
        <f t="shared" si="266"/>
        <v>2.67</v>
      </c>
      <c r="DC577">
        <f t="shared" si="267"/>
        <v>0</v>
      </c>
      <c r="DD577" t="s">
        <v>3</v>
      </c>
      <c r="DE577" t="s">
        <v>3</v>
      </c>
      <c r="DF577">
        <f t="shared" si="268"/>
        <v>1860.19</v>
      </c>
      <c r="DG577">
        <f t="shared" si="269"/>
        <v>0</v>
      </c>
      <c r="DH577">
        <f t="shared" si="261"/>
        <v>0</v>
      </c>
      <c r="DI577">
        <f t="shared" ref="DI577:DI640" si="271">ROUND(ROUND(AH577,2)*CX577,2)</f>
        <v>0</v>
      </c>
      <c r="DJ577">
        <f t="shared" si="270"/>
        <v>1860.19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ROW(Source!A458)</f>
        <v>458</v>
      </c>
      <c r="B578">
        <v>55944370</v>
      </c>
      <c r="C578">
        <v>55945549</v>
      </c>
      <c r="D578">
        <v>55459191</v>
      </c>
      <c r="E578">
        <v>1</v>
      </c>
      <c r="F578">
        <v>1</v>
      </c>
      <c r="G578">
        <v>1081</v>
      </c>
      <c r="H578">
        <v>3</v>
      </c>
      <c r="I578" t="s">
        <v>209</v>
      </c>
      <c r="J578" t="s">
        <v>212</v>
      </c>
      <c r="K578" t="s">
        <v>210</v>
      </c>
      <c r="L578">
        <v>1348</v>
      </c>
      <c r="N578">
        <v>1009</v>
      </c>
      <c r="O578" t="s">
        <v>211</v>
      </c>
      <c r="P578" t="s">
        <v>211</v>
      </c>
      <c r="Q578">
        <v>1000</v>
      </c>
      <c r="W578">
        <v>0</v>
      </c>
      <c r="X578">
        <v>1706974629</v>
      </c>
      <c r="Y578">
        <f>AT578</f>
        <v>1.15E-3</v>
      </c>
      <c r="AA578">
        <v>133571.17000000001</v>
      </c>
      <c r="AB578">
        <v>0</v>
      </c>
      <c r="AC578">
        <v>0</v>
      </c>
      <c r="AD578">
        <v>0</v>
      </c>
      <c r="AE578">
        <v>22524.65</v>
      </c>
      <c r="AF578">
        <v>0</v>
      </c>
      <c r="AG578">
        <v>0</v>
      </c>
      <c r="AH578">
        <v>0</v>
      </c>
      <c r="AI578">
        <v>5.93</v>
      </c>
      <c r="AJ578">
        <v>1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 t="s">
        <v>3</v>
      </c>
      <c r="AT578">
        <v>1.15E-3</v>
      </c>
      <c r="AU578" t="s">
        <v>3</v>
      </c>
      <c r="AV578">
        <v>0</v>
      </c>
      <c r="AW578">
        <v>1</v>
      </c>
      <c r="AX578">
        <v>-1</v>
      </c>
      <c r="AY578">
        <v>0</v>
      </c>
      <c r="AZ578">
        <v>0</v>
      </c>
      <c r="BA578" t="s">
        <v>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ROUND(Y578*Source!I458,9)</f>
        <v>3.4500000000000003E-2</v>
      </c>
      <c r="CY578">
        <f t="shared" si="263"/>
        <v>133571.17000000001</v>
      </c>
      <c r="CZ578">
        <f t="shared" si="264"/>
        <v>22524.65</v>
      </c>
      <c r="DA578">
        <f t="shared" si="265"/>
        <v>5.93</v>
      </c>
      <c r="DB578">
        <f>ROUND(ROUND(AT578*CZ578,2),6)</f>
        <v>25.9</v>
      </c>
      <c r="DC578">
        <f>ROUND(ROUND(AT578*AG578,2),6)</f>
        <v>0</v>
      </c>
      <c r="DD578" t="s">
        <v>3</v>
      </c>
      <c r="DE578" t="s">
        <v>3</v>
      </c>
      <c r="DF578">
        <f t="shared" si="268"/>
        <v>4608.21</v>
      </c>
      <c r="DG578">
        <f t="shared" si="269"/>
        <v>0</v>
      </c>
      <c r="DH578">
        <f t="shared" si="261"/>
        <v>0</v>
      </c>
      <c r="DI578">
        <f t="shared" si="271"/>
        <v>0</v>
      </c>
      <c r="DJ578">
        <f t="shared" si="270"/>
        <v>4608.21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ROW(Source!A458)</f>
        <v>458</v>
      </c>
      <c r="B579">
        <v>55944370</v>
      </c>
      <c r="C579">
        <v>55945549</v>
      </c>
      <c r="D579">
        <v>55459793</v>
      </c>
      <c r="E579">
        <v>1</v>
      </c>
      <c r="F579">
        <v>1</v>
      </c>
      <c r="G579">
        <v>1081</v>
      </c>
      <c r="H579">
        <v>3</v>
      </c>
      <c r="I579" t="s">
        <v>841</v>
      </c>
      <c r="J579" t="s">
        <v>842</v>
      </c>
      <c r="K579" t="s">
        <v>843</v>
      </c>
      <c r="L579">
        <v>1348</v>
      </c>
      <c r="N579">
        <v>1009</v>
      </c>
      <c r="O579" t="s">
        <v>211</v>
      </c>
      <c r="P579" t="s">
        <v>211</v>
      </c>
      <c r="Q579">
        <v>1000</v>
      </c>
      <c r="W579">
        <v>0</v>
      </c>
      <c r="X579">
        <v>-761454284</v>
      </c>
      <c r="Y579">
        <f>(AT579*1)</f>
        <v>3.2000000000000003E-4</v>
      </c>
      <c r="AA579">
        <v>1930745.04</v>
      </c>
      <c r="AB579">
        <v>0</v>
      </c>
      <c r="AC579">
        <v>0</v>
      </c>
      <c r="AD579">
        <v>0</v>
      </c>
      <c r="AE579">
        <v>64123.05</v>
      </c>
      <c r="AF579">
        <v>0</v>
      </c>
      <c r="AG579">
        <v>0</v>
      </c>
      <c r="AH579">
        <v>0</v>
      </c>
      <c r="AI579">
        <v>30.11</v>
      </c>
      <c r="AJ579">
        <v>1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3.2000000000000003E-4</v>
      </c>
      <c r="AU579" t="s">
        <v>82</v>
      </c>
      <c r="AV579">
        <v>0</v>
      </c>
      <c r="AW579">
        <v>2</v>
      </c>
      <c r="AX579">
        <v>55945571</v>
      </c>
      <c r="AY579">
        <v>1</v>
      </c>
      <c r="AZ579">
        <v>0</v>
      </c>
      <c r="BA579">
        <v>740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ROUND(Y579*Source!I458,9)</f>
        <v>9.5999999999999992E-3</v>
      </c>
      <c r="CY579">
        <f t="shared" si="263"/>
        <v>1930745.04</v>
      </c>
      <c r="CZ579">
        <f t="shared" si="264"/>
        <v>64123.05</v>
      </c>
      <c r="DA579">
        <f t="shared" si="265"/>
        <v>30.11</v>
      </c>
      <c r="DB579">
        <f>ROUND((ROUND(AT579*CZ579,2)*1),6)</f>
        <v>20.52</v>
      </c>
      <c r="DC579">
        <f>ROUND((ROUND(AT579*AG579,2)*1),6)</f>
        <v>0</v>
      </c>
      <c r="DD579" t="s">
        <v>3</v>
      </c>
      <c r="DE579" t="s">
        <v>3</v>
      </c>
      <c r="DF579">
        <f t="shared" si="268"/>
        <v>18535.150000000001</v>
      </c>
      <c r="DG579">
        <f t="shared" si="269"/>
        <v>0</v>
      </c>
      <c r="DH579">
        <f t="shared" si="261"/>
        <v>0</v>
      </c>
      <c r="DI579">
        <f t="shared" si="271"/>
        <v>0</v>
      </c>
      <c r="DJ579">
        <f t="shared" si="270"/>
        <v>18535.150000000001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ROW(Source!A458)</f>
        <v>458</v>
      </c>
      <c r="B580">
        <v>55944370</v>
      </c>
      <c r="C580">
        <v>55945549</v>
      </c>
      <c r="D580">
        <v>55482166</v>
      </c>
      <c r="E580">
        <v>1</v>
      </c>
      <c r="F580">
        <v>1</v>
      </c>
      <c r="G580">
        <v>1081</v>
      </c>
      <c r="H580">
        <v>3</v>
      </c>
      <c r="I580" t="s">
        <v>847</v>
      </c>
      <c r="J580" t="s">
        <v>848</v>
      </c>
      <c r="K580" t="s">
        <v>849</v>
      </c>
      <c r="L580">
        <v>1301</v>
      </c>
      <c r="N580">
        <v>1003</v>
      </c>
      <c r="O580" t="s">
        <v>543</v>
      </c>
      <c r="P580" t="s">
        <v>543</v>
      </c>
      <c r="Q580">
        <v>1</v>
      </c>
      <c r="W580">
        <v>0</v>
      </c>
      <c r="X580">
        <v>876831867</v>
      </c>
      <c r="Y580">
        <f>(AT580*1)</f>
        <v>35.450000000000003</v>
      </c>
      <c r="AA580">
        <v>4.76</v>
      </c>
      <c r="AB580">
        <v>0</v>
      </c>
      <c r="AC580">
        <v>0</v>
      </c>
      <c r="AD580">
        <v>0</v>
      </c>
      <c r="AE580">
        <v>0.69</v>
      </c>
      <c r="AF580">
        <v>0</v>
      </c>
      <c r="AG580">
        <v>0</v>
      </c>
      <c r="AH580">
        <v>0</v>
      </c>
      <c r="AI580">
        <v>6.9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35.450000000000003</v>
      </c>
      <c r="AU580" t="s">
        <v>82</v>
      </c>
      <c r="AV580">
        <v>0</v>
      </c>
      <c r="AW580">
        <v>2</v>
      </c>
      <c r="AX580">
        <v>55945572</v>
      </c>
      <c r="AY580">
        <v>1</v>
      </c>
      <c r="AZ580">
        <v>0</v>
      </c>
      <c r="BA580">
        <v>741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ROUND(Y580*Source!I458,9)</f>
        <v>1063.5</v>
      </c>
      <c r="CY580">
        <f t="shared" si="263"/>
        <v>4.76</v>
      </c>
      <c r="CZ580">
        <f t="shared" si="264"/>
        <v>0.69</v>
      </c>
      <c r="DA580">
        <f t="shared" si="265"/>
        <v>6.9</v>
      </c>
      <c r="DB580">
        <f>ROUND((ROUND(AT580*CZ580,2)*1),6)</f>
        <v>24.46</v>
      </c>
      <c r="DC580">
        <f>ROUND((ROUND(AT580*AG580,2)*1),6)</f>
        <v>0</v>
      </c>
      <c r="DD580" t="s">
        <v>3</v>
      </c>
      <c r="DE580" t="s">
        <v>3</v>
      </c>
      <c r="DF580">
        <f t="shared" si="268"/>
        <v>5062.26</v>
      </c>
      <c r="DG580">
        <f t="shared" si="269"/>
        <v>0</v>
      </c>
      <c r="DH580">
        <f t="shared" si="261"/>
        <v>0</v>
      </c>
      <c r="DI580">
        <f t="shared" si="271"/>
        <v>0</v>
      </c>
      <c r="DJ580">
        <f t="shared" si="270"/>
        <v>5062.26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ROW(Source!A458)</f>
        <v>458</v>
      </c>
      <c r="B581">
        <v>55944370</v>
      </c>
      <c r="C581">
        <v>55945549</v>
      </c>
      <c r="D581">
        <v>55482203</v>
      </c>
      <c r="E581">
        <v>1</v>
      </c>
      <c r="F581">
        <v>1</v>
      </c>
      <c r="G581">
        <v>1081</v>
      </c>
      <c r="H581">
        <v>3</v>
      </c>
      <c r="I581" t="s">
        <v>894</v>
      </c>
      <c r="J581" t="s">
        <v>895</v>
      </c>
      <c r="K581" t="s">
        <v>896</v>
      </c>
      <c r="L581">
        <v>1356</v>
      </c>
      <c r="N581">
        <v>1010</v>
      </c>
      <c r="O581" t="s">
        <v>785</v>
      </c>
      <c r="P581" t="s">
        <v>785</v>
      </c>
      <c r="Q581">
        <v>1000</v>
      </c>
      <c r="W581">
        <v>0</v>
      </c>
      <c r="X581">
        <v>474149623</v>
      </c>
      <c r="Y581">
        <f>(AT581*1)</f>
        <v>3.5999999999999997E-2</v>
      </c>
      <c r="AA581">
        <v>1527.69</v>
      </c>
      <c r="AB581">
        <v>0</v>
      </c>
      <c r="AC581">
        <v>0</v>
      </c>
      <c r="AD581">
        <v>0</v>
      </c>
      <c r="AE581">
        <v>226.66</v>
      </c>
      <c r="AF581">
        <v>0</v>
      </c>
      <c r="AG581">
        <v>0</v>
      </c>
      <c r="AH581">
        <v>0</v>
      </c>
      <c r="AI581">
        <v>6.74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3.5999999999999997E-2</v>
      </c>
      <c r="AU581" t="s">
        <v>82</v>
      </c>
      <c r="AV581">
        <v>0</v>
      </c>
      <c r="AW581">
        <v>2</v>
      </c>
      <c r="AX581">
        <v>55945573</v>
      </c>
      <c r="AY581">
        <v>1</v>
      </c>
      <c r="AZ581">
        <v>0</v>
      </c>
      <c r="BA581">
        <v>742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ROUND(Y581*Source!I458,9)</f>
        <v>1.08</v>
      </c>
      <c r="CY581">
        <f t="shared" si="263"/>
        <v>1527.69</v>
      </c>
      <c r="CZ581">
        <f t="shared" si="264"/>
        <v>226.66</v>
      </c>
      <c r="DA581">
        <f t="shared" si="265"/>
        <v>6.74</v>
      </c>
      <c r="DB581">
        <f>ROUND((ROUND(AT581*CZ581,2)*1),6)</f>
        <v>8.16</v>
      </c>
      <c r="DC581">
        <f>ROUND((ROUND(AT581*AG581,2)*1),6)</f>
        <v>0</v>
      </c>
      <c r="DD581" t="s">
        <v>3</v>
      </c>
      <c r="DE581" t="s">
        <v>3</v>
      </c>
      <c r="DF581">
        <f t="shared" si="268"/>
        <v>1649.91</v>
      </c>
      <c r="DG581">
        <f t="shared" si="269"/>
        <v>0</v>
      </c>
      <c r="DH581">
        <f t="shared" si="261"/>
        <v>0</v>
      </c>
      <c r="DI581">
        <f t="shared" si="271"/>
        <v>0</v>
      </c>
      <c r="DJ581">
        <f t="shared" si="270"/>
        <v>1649.91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ROW(Source!A458)</f>
        <v>458</v>
      </c>
      <c r="B582">
        <v>55944370</v>
      </c>
      <c r="C582">
        <v>55945549</v>
      </c>
      <c r="D582">
        <v>55482454</v>
      </c>
      <c r="E582">
        <v>1</v>
      </c>
      <c r="F582">
        <v>1</v>
      </c>
      <c r="G582">
        <v>1081</v>
      </c>
      <c r="H582">
        <v>3</v>
      </c>
      <c r="I582" t="s">
        <v>897</v>
      </c>
      <c r="J582" t="s">
        <v>898</v>
      </c>
      <c r="K582" t="s">
        <v>899</v>
      </c>
      <c r="L582">
        <v>1356</v>
      </c>
      <c r="N582">
        <v>1010</v>
      </c>
      <c r="O582" t="s">
        <v>785</v>
      </c>
      <c r="P582" t="s">
        <v>785</v>
      </c>
      <c r="Q582">
        <v>1000</v>
      </c>
      <c r="W582">
        <v>0</v>
      </c>
      <c r="X582">
        <v>1149507118</v>
      </c>
      <c r="Y582">
        <f>(AT582*1)</f>
        <v>0.04</v>
      </c>
      <c r="AA582">
        <v>1656.81</v>
      </c>
      <c r="AB582">
        <v>0</v>
      </c>
      <c r="AC582">
        <v>0</v>
      </c>
      <c r="AD582">
        <v>0</v>
      </c>
      <c r="AE582">
        <v>452.68</v>
      </c>
      <c r="AF582">
        <v>0</v>
      </c>
      <c r="AG582">
        <v>0</v>
      </c>
      <c r="AH582">
        <v>0</v>
      </c>
      <c r="AI582">
        <v>3.66</v>
      </c>
      <c r="AJ582">
        <v>1</v>
      </c>
      <c r="AK582">
        <v>1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0.04</v>
      </c>
      <c r="AU582" t="s">
        <v>82</v>
      </c>
      <c r="AV582">
        <v>0</v>
      </c>
      <c r="AW582">
        <v>2</v>
      </c>
      <c r="AX582">
        <v>55945574</v>
      </c>
      <c r="AY582">
        <v>1</v>
      </c>
      <c r="AZ582">
        <v>0</v>
      </c>
      <c r="BA582">
        <v>743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ROUND(Y582*Source!I458,9)</f>
        <v>1.2</v>
      </c>
      <c r="CY582">
        <f t="shared" si="263"/>
        <v>1656.81</v>
      </c>
      <c r="CZ582">
        <f t="shared" si="264"/>
        <v>452.68</v>
      </c>
      <c r="DA582">
        <f t="shared" si="265"/>
        <v>3.66</v>
      </c>
      <c r="DB582">
        <f>ROUND((ROUND(AT582*CZ582,2)*1),6)</f>
        <v>18.11</v>
      </c>
      <c r="DC582">
        <f>ROUND((ROUND(AT582*AG582,2)*1),6)</f>
        <v>0</v>
      </c>
      <c r="DD582" t="s">
        <v>3</v>
      </c>
      <c r="DE582" t="s">
        <v>3</v>
      </c>
      <c r="DF582">
        <f t="shared" si="268"/>
        <v>1988.17</v>
      </c>
      <c r="DG582">
        <f t="shared" si="269"/>
        <v>0</v>
      </c>
      <c r="DH582">
        <f t="shared" si="261"/>
        <v>0</v>
      </c>
      <c r="DI582">
        <f t="shared" si="271"/>
        <v>0</v>
      </c>
      <c r="DJ582">
        <f t="shared" si="270"/>
        <v>1988.17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ROW(Source!A500)</f>
        <v>500</v>
      </c>
      <c r="B583">
        <v>55944368</v>
      </c>
      <c r="C583">
        <v>55945591</v>
      </c>
      <c r="D583">
        <v>55424304</v>
      </c>
      <c r="E583">
        <v>1081</v>
      </c>
      <c r="F583">
        <v>1</v>
      </c>
      <c r="G583">
        <v>1081</v>
      </c>
      <c r="H583">
        <v>1</v>
      </c>
      <c r="I583" t="s">
        <v>759</v>
      </c>
      <c r="J583" t="s">
        <v>3</v>
      </c>
      <c r="K583" t="s">
        <v>760</v>
      </c>
      <c r="L583">
        <v>1191</v>
      </c>
      <c r="N583">
        <v>1013</v>
      </c>
      <c r="O583" t="s">
        <v>761</v>
      </c>
      <c r="P583" t="s">
        <v>761</v>
      </c>
      <c r="Q583">
        <v>1</v>
      </c>
      <c r="W583">
        <v>0</v>
      </c>
      <c r="X583">
        <v>476480486</v>
      </c>
      <c r="Y583">
        <f>(AT583*1.2)</f>
        <v>5.3879999999999999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-2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4.49</v>
      </c>
      <c r="AU583" t="s">
        <v>83</v>
      </c>
      <c r="AV583">
        <v>1</v>
      </c>
      <c r="AW583">
        <v>2</v>
      </c>
      <c r="AX583">
        <v>55985738</v>
      </c>
      <c r="AY583">
        <v>1</v>
      </c>
      <c r="AZ583">
        <v>0</v>
      </c>
      <c r="BA583">
        <v>747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U583">
        <f>ROUND(AT583*Source!I500*AH583*AL583,2)</f>
        <v>0</v>
      </c>
      <c r="CV583">
        <f>ROUND(Y583*Source!I500,9)</f>
        <v>202.05</v>
      </c>
      <c r="CW583">
        <v>0</v>
      </c>
      <c r="CX583">
        <f>ROUND(Y583*Source!I500,9)</f>
        <v>202.05</v>
      </c>
      <c r="CY583">
        <f>AD583</f>
        <v>0</v>
      </c>
      <c r="CZ583">
        <f>AH583</f>
        <v>0</v>
      </c>
      <c r="DA583">
        <f>AL583</f>
        <v>1</v>
      </c>
      <c r="DB583">
        <f>ROUND((ROUND(AT583*CZ583,2)*1.2),6)</f>
        <v>0</v>
      </c>
      <c r="DC583">
        <f>ROUND((ROUND(AT583*AG583,2)*1.2),6)</f>
        <v>0</v>
      </c>
      <c r="DD583" t="s">
        <v>3</v>
      </c>
      <c r="DE583" t="s">
        <v>3</v>
      </c>
      <c r="DF583">
        <f t="shared" ref="DF583:DF594" si="272">ROUND(ROUND(AE583,2)*CX583,2)</f>
        <v>0</v>
      </c>
      <c r="DG583">
        <f t="shared" si="269"/>
        <v>0</v>
      </c>
      <c r="DH583">
        <f t="shared" si="261"/>
        <v>0</v>
      </c>
      <c r="DI583">
        <f t="shared" si="271"/>
        <v>0</v>
      </c>
      <c r="DJ583">
        <f>DI583</f>
        <v>0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ROW(Source!A500)</f>
        <v>500</v>
      </c>
      <c r="B584">
        <v>55944368</v>
      </c>
      <c r="C584">
        <v>55945591</v>
      </c>
      <c r="D584">
        <v>55490209</v>
      </c>
      <c r="E584">
        <v>1</v>
      </c>
      <c r="F584">
        <v>1</v>
      </c>
      <c r="G584">
        <v>1081</v>
      </c>
      <c r="H584">
        <v>2</v>
      </c>
      <c r="I584" t="s">
        <v>766</v>
      </c>
      <c r="J584" t="s">
        <v>767</v>
      </c>
      <c r="K584" t="s">
        <v>768</v>
      </c>
      <c r="L584">
        <v>1368</v>
      </c>
      <c r="N584">
        <v>1011</v>
      </c>
      <c r="O584" t="s">
        <v>765</v>
      </c>
      <c r="P584" t="s">
        <v>765</v>
      </c>
      <c r="Q584">
        <v>1</v>
      </c>
      <c r="W584">
        <v>0</v>
      </c>
      <c r="X584">
        <v>874612079</v>
      </c>
      <c r="Y584">
        <f>(AT584*1.2)</f>
        <v>1.2E-2</v>
      </c>
      <c r="AA584">
        <v>0</v>
      </c>
      <c r="AB584">
        <v>87.01</v>
      </c>
      <c r="AC584">
        <v>13.21</v>
      </c>
      <c r="AD584">
        <v>0</v>
      </c>
      <c r="AE584">
        <v>0</v>
      </c>
      <c r="AF584">
        <v>83.1</v>
      </c>
      <c r="AG584">
        <v>12.62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-2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0.01</v>
      </c>
      <c r="AU584" t="s">
        <v>83</v>
      </c>
      <c r="AV584">
        <v>0</v>
      </c>
      <c r="AW584">
        <v>2</v>
      </c>
      <c r="AX584">
        <v>55985739</v>
      </c>
      <c r="AY584">
        <v>1</v>
      </c>
      <c r="AZ584">
        <v>0</v>
      </c>
      <c r="BA584">
        <v>748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f>ROUND(Y584*Source!I500*DO584,9)</f>
        <v>5.6790000000000003</v>
      </c>
      <c r="CX584">
        <f>ROUND(Y584*Source!I500,9)</f>
        <v>0.45</v>
      </c>
      <c r="CY584">
        <f>AB584</f>
        <v>87.01</v>
      </c>
      <c r="CZ584">
        <f>AF584</f>
        <v>83.1</v>
      </c>
      <c r="DA584">
        <f>AJ584</f>
        <v>1</v>
      </c>
      <c r="DB584">
        <f>ROUND((ROUND(AT584*CZ584,2)*1.2),6)</f>
        <v>0.996</v>
      </c>
      <c r="DC584">
        <f>ROUND((ROUND(AT584*AG584,2)*1.2),6)</f>
        <v>0.156</v>
      </c>
      <c r="DD584" t="s">
        <v>3</v>
      </c>
      <c r="DE584" t="s">
        <v>3</v>
      </c>
      <c r="DF584">
        <f t="shared" si="272"/>
        <v>0</v>
      </c>
      <c r="DG584">
        <f t="shared" si="269"/>
        <v>37.4</v>
      </c>
      <c r="DH584">
        <f t="shared" si="261"/>
        <v>5.68</v>
      </c>
      <c r="DI584">
        <f t="shared" si="271"/>
        <v>0</v>
      </c>
      <c r="DJ584">
        <f>DG584</f>
        <v>37.4</v>
      </c>
      <c r="DK584">
        <v>0</v>
      </c>
      <c r="DL584" t="s">
        <v>769</v>
      </c>
      <c r="DM584">
        <v>0</v>
      </c>
      <c r="DN584" t="s">
        <v>761</v>
      </c>
      <c r="DO584">
        <v>12.62</v>
      </c>
    </row>
    <row r="585" spans="1:119" x14ac:dyDescent="0.25">
      <c r="A585">
        <f>ROW(Source!A500)</f>
        <v>500</v>
      </c>
      <c r="B585">
        <v>55944368</v>
      </c>
      <c r="C585">
        <v>55945591</v>
      </c>
      <c r="D585">
        <v>55489443</v>
      </c>
      <c r="E585">
        <v>1</v>
      </c>
      <c r="F585">
        <v>1</v>
      </c>
      <c r="G585">
        <v>1081</v>
      </c>
      <c r="H585">
        <v>2</v>
      </c>
      <c r="I585" t="s">
        <v>902</v>
      </c>
      <c r="J585" t="s">
        <v>903</v>
      </c>
      <c r="K585" t="s">
        <v>904</v>
      </c>
      <c r="L585">
        <v>1368</v>
      </c>
      <c r="N585">
        <v>1011</v>
      </c>
      <c r="O585" t="s">
        <v>765</v>
      </c>
      <c r="P585" t="s">
        <v>765</v>
      </c>
      <c r="Q585">
        <v>1</v>
      </c>
      <c r="W585">
        <v>0</v>
      </c>
      <c r="X585">
        <v>-44940208</v>
      </c>
      <c r="Y585">
        <f>(AT585*1.2)</f>
        <v>1.2E-2</v>
      </c>
      <c r="AA585">
        <v>0</v>
      </c>
      <c r="AB585">
        <v>187.59</v>
      </c>
      <c r="AC585">
        <v>17.73</v>
      </c>
      <c r="AD585">
        <v>0</v>
      </c>
      <c r="AE585">
        <v>0</v>
      </c>
      <c r="AF585">
        <v>179.17</v>
      </c>
      <c r="AG585">
        <v>16.93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0.01</v>
      </c>
      <c r="AU585" t="s">
        <v>83</v>
      </c>
      <c r="AV585">
        <v>0</v>
      </c>
      <c r="AW585">
        <v>2</v>
      </c>
      <c r="AX585">
        <v>55985740</v>
      </c>
      <c r="AY585">
        <v>1</v>
      </c>
      <c r="AZ585">
        <v>0</v>
      </c>
      <c r="BA585">
        <v>749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f>ROUND(Y585*Source!I500*DO585,9)</f>
        <v>7.6185</v>
      </c>
      <c r="CX585">
        <f>ROUND(Y585*Source!I500,9)</f>
        <v>0.45</v>
      </c>
      <c r="CY585">
        <f>AB585</f>
        <v>187.59</v>
      </c>
      <c r="CZ585">
        <f>AF585</f>
        <v>179.17</v>
      </c>
      <c r="DA585">
        <f>AJ585</f>
        <v>1</v>
      </c>
      <c r="DB585">
        <f>ROUND((ROUND(AT585*CZ585,2)*1.2),6)</f>
        <v>2.1480000000000001</v>
      </c>
      <c r="DC585">
        <f>ROUND((ROUND(AT585*AG585,2)*1.2),6)</f>
        <v>0.20399999999999999</v>
      </c>
      <c r="DD585" t="s">
        <v>3</v>
      </c>
      <c r="DE585" t="s">
        <v>3</v>
      </c>
      <c r="DF585">
        <f t="shared" si="272"/>
        <v>0</v>
      </c>
      <c r="DG585">
        <f t="shared" si="269"/>
        <v>80.63</v>
      </c>
      <c r="DH585">
        <f t="shared" si="261"/>
        <v>7.62</v>
      </c>
      <c r="DI585">
        <f t="shared" si="271"/>
        <v>0</v>
      </c>
      <c r="DJ585">
        <f>DG585</f>
        <v>80.63</v>
      </c>
      <c r="DK585">
        <v>0</v>
      </c>
      <c r="DL585" t="s">
        <v>769</v>
      </c>
      <c r="DM585">
        <v>0</v>
      </c>
      <c r="DN585" t="s">
        <v>761</v>
      </c>
      <c r="DO585">
        <v>16.93</v>
      </c>
    </row>
    <row r="586" spans="1:119" x14ac:dyDescent="0.25">
      <c r="A586">
        <f>ROW(Source!A500)</f>
        <v>500</v>
      </c>
      <c r="B586">
        <v>55944368</v>
      </c>
      <c r="C586">
        <v>55945591</v>
      </c>
      <c r="D586">
        <v>55460033</v>
      </c>
      <c r="E586">
        <v>1</v>
      </c>
      <c r="F586">
        <v>1</v>
      </c>
      <c r="G586">
        <v>1081</v>
      </c>
      <c r="H586">
        <v>3</v>
      </c>
      <c r="I586" t="s">
        <v>998</v>
      </c>
      <c r="J586" t="s">
        <v>999</v>
      </c>
      <c r="K586" t="s">
        <v>1000</v>
      </c>
      <c r="L586">
        <v>1346</v>
      </c>
      <c r="N586">
        <v>1009</v>
      </c>
      <c r="O586" t="s">
        <v>794</v>
      </c>
      <c r="P586" t="s">
        <v>794</v>
      </c>
      <c r="Q586">
        <v>1</v>
      </c>
      <c r="W586">
        <v>0</v>
      </c>
      <c r="X586">
        <v>-1364668115</v>
      </c>
      <c r="Y586">
        <f t="shared" ref="Y586:Y591" si="273">(AT586*1)</f>
        <v>0.43</v>
      </c>
      <c r="AA586">
        <v>1.38</v>
      </c>
      <c r="AB586">
        <v>0</v>
      </c>
      <c r="AC586">
        <v>0</v>
      </c>
      <c r="AD586">
        <v>0</v>
      </c>
      <c r="AE586">
        <v>1.38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0.43</v>
      </c>
      <c r="AU586" t="s">
        <v>82</v>
      </c>
      <c r="AV586">
        <v>0</v>
      </c>
      <c r="AW586">
        <v>2</v>
      </c>
      <c r="AX586">
        <v>55985741</v>
      </c>
      <c r="AY586">
        <v>1</v>
      </c>
      <c r="AZ586">
        <v>0</v>
      </c>
      <c r="BA586">
        <v>750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ROUND(Y586*Source!I500,9)</f>
        <v>16.125</v>
      </c>
      <c r="CY586">
        <f t="shared" ref="CY586:CY591" si="274">AA586</f>
        <v>1.38</v>
      </c>
      <c r="CZ586">
        <f t="shared" ref="CZ586:CZ591" si="275">AE586</f>
        <v>1.38</v>
      </c>
      <c r="DA586">
        <f t="shared" ref="DA586:DA591" si="276">AI586</f>
        <v>1</v>
      </c>
      <c r="DB586">
        <f t="shared" ref="DB586:DB591" si="277">ROUND((ROUND(AT586*CZ586,2)*1),6)</f>
        <v>0.59</v>
      </c>
      <c r="DC586">
        <f t="shared" ref="DC586:DC591" si="278">ROUND((ROUND(AT586*AG586,2)*1),6)</f>
        <v>0</v>
      </c>
      <c r="DD586" t="s">
        <v>3</v>
      </c>
      <c r="DE586" t="s">
        <v>3</v>
      </c>
      <c r="DF586">
        <f t="shared" si="272"/>
        <v>22.25</v>
      </c>
      <c r="DG586">
        <f t="shared" si="269"/>
        <v>0</v>
      </c>
      <c r="DH586">
        <f t="shared" si="261"/>
        <v>0</v>
      </c>
      <c r="DI586">
        <f t="shared" si="271"/>
        <v>0</v>
      </c>
      <c r="DJ586">
        <f t="shared" ref="DJ586:DJ591" si="279">DF586</f>
        <v>22.25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ROW(Source!A500)</f>
        <v>500</v>
      </c>
      <c r="B587">
        <v>55944368</v>
      </c>
      <c r="C587">
        <v>55945591</v>
      </c>
      <c r="D587">
        <v>55460424</v>
      </c>
      <c r="E587">
        <v>1</v>
      </c>
      <c r="F587">
        <v>1</v>
      </c>
      <c r="G587">
        <v>1081</v>
      </c>
      <c r="H587">
        <v>3</v>
      </c>
      <c r="I587" t="s">
        <v>801</v>
      </c>
      <c r="J587" t="s">
        <v>802</v>
      </c>
      <c r="K587" t="s">
        <v>803</v>
      </c>
      <c r="L587">
        <v>1346</v>
      </c>
      <c r="N587">
        <v>1009</v>
      </c>
      <c r="O587" t="s">
        <v>794</v>
      </c>
      <c r="P587" t="s">
        <v>794</v>
      </c>
      <c r="Q587">
        <v>1</v>
      </c>
      <c r="W587">
        <v>0</v>
      </c>
      <c r="X587">
        <v>1309298634</v>
      </c>
      <c r="Y587">
        <f t="shared" si="273"/>
        <v>0.16</v>
      </c>
      <c r="AA587">
        <v>159.06</v>
      </c>
      <c r="AB587">
        <v>0</v>
      </c>
      <c r="AC587">
        <v>0</v>
      </c>
      <c r="AD587">
        <v>0</v>
      </c>
      <c r="AE587">
        <v>159.06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0.16</v>
      </c>
      <c r="AU587" t="s">
        <v>82</v>
      </c>
      <c r="AV587">
        <v>0</v>
      </c>
      <c r="AW587">
        <v>2</v>
      </c>
      <c r="AX587">
        <v>55985742</v>
      </c>
      <c r="AY587">
        <v>1</v>
      </c>
      <c r="AZ587">
        <v>0</v>
      </c>
      <c r="BA587">
        <v>751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ROUND(Y587*Source!I500,9)</f>
        <v>6</v>
      </c>
      <c r="CY587">
        <f t="shared" si="274"/>
        <v>159.06</v>
      </c>
      <c r="CZ587">
        <f t="shared" si="275"/>
        <v>159.06</v>
      </c>
      <c r="DA587">
        <f t="shared" si="276"/>
        <v>1</v>
      </c>
      <c r="DB587">
        <f t="shared" si="277"/>
        <v>25.45</v>
      </c>
      <c r="DC587">
        <f t="shared" si="278"/>
        <v>0</v>
      </c>
      <c r="DD587" t="s">
        <v>3</v>
      </c>
      <c r="DE587" t="s">
        <v>3</v>
      </c>
      <c r="DF587">
        <f t="shared" si="272"/>
        <v>954.36</v>
      </c>
      <c r="DG587">
        <f t="shared" si="269"/>
        <v>0</v>
      </c>
      <c r="DH587">
        <f t="shared" si="261"/>
        <v>0</v>
      </c>
      <c r="DI587">
        <f t="shared" si="271"/>
        <v>0</v>
      </c>
      <c r="DJ587">
        <f t="shared" si="279"/>
        <v>954.36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ROW(Source!A500)</f>
        <v>500</v>
      </c>
      <c r="B588">
        <v>55944368</v>
      </c>
      <c r="C588">
        <v>55945591</v>
      </c>
      <c r="D588">
        <v>55482505</v>
      </c>
      <c r="E588">
        <v>1</v>
      </c>
      <c r="F588">
        <v>1</v>
      </c>
      <c r="G588">
        <v>1081</v>
      </c>
      <c r="H588">
        <v>3</v>
      </c>
      <c r="I588" t="s">
        <v>1001</v>
      </c>
      <c r="J588" t="s">
        <v>1002</v>
      </c>
      <c r="K588" t="s">
        <v>1003</v>
      </c>
      <c r="L588">
        <v>1355</v>
      </c>
      <c r="N588">
        <v>1010</v>
      </c>
      <c r="O588" t="s">
        <v>80</v>
      </c>
      <c r="P588" t="s">
        <v>80</v>
      </c>
      <c r="Q588">
        <v>100</v>
      </c>
      <c r="W588">
        <v>0</v>
      </c>
      <c r="X588">
        <v>1198965026</v>
      </c>
      <c r="Y588">
        <f t="shared" si="273"/>
        <v>0.05</v>
      </c>
      <c r="AA588">
        <v>68.819999999999993</v>
      </c>
      <c r="AB588">
        <v>0</v>
      </c>
      <c r="AC588">
        <v>0</v>
      </c>
      <c r="AD588">
        <v>0</v>
      </c>
      <c r="AE588">
        <v>68.819999999999993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0.05</v>
      </c>
      <c r="AU588" t="s">
        <v>82</v>
      </c>
      <c r="AV588">
        <v>0</v>
      </c>
      <c r="AW588">
        <v>2</v>
      </c>
      <c r="AX588">
        <v>55985743</v>
      </c>
      <c r="AY588">
        <v>1</v>
      </c>
      <c r="AZ588">
        <v>0</v>
      </c>
      <c r="BA588">
        <v>752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ROUND(Y588*Source!I500,9)</f>
        <v>1.875</v>
      </c>
      <c r="CY588">
        <f t="shared" si="274"/>
        <v>68.819999999999993</v>
      </c>
      <c r="CZ588">
        <f t="shared" si="275"/>
        <v>68.819999999999993</v>
      </c>
      <c r="DA588">
        <f t="shared" si="276"/>
        <v>1</v>
      </c>
      <c r="DB588">
        <f t="shared" si="277"/>
        <v>3.44</v>
      </c>
      <c r="DC588">
        <f t="shared" si="278"/>
        <v>0</v>
      </c>
      <c r="DD588" t="s">
        <v>3</v>
      </c>
      <c r="DE588" t="s">
        <v>3</v>
      </c>
      <c r="DF588">
        <f t="shared" si="272"/>
        <v>129.04</v>
      </c>
      <c r="DG588">
        <f t="shared" si="269"/>
        <v>0</v>
      </c>
      <c r="DH588">
        <f t="shared" si="261"/>
        <v>0</v>
      </c>
      <c r="DI588">
        <f t="shared" si="271"/>
        <v>0</v>
      </c>
      <c r="DJ588">
        <f t="shared" si="279"/>
        <v>129.04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5">
      <c r="A589">
        <f>ROW(Source!A500)</f>
        <v>500</v>
      </c>
      <c r="B589">
        <v>55944368</v>
      </c>
      <c r="C589">
        <v>55945591</v>
      </c>
      <c r="D589">
        <v>55482516</v>
      </c>
      <c r="E589">
        <v>1</v>
      </c>
      <c r="F589">
        <v>1</v>
      </c>
      <c r="G589">
        <v>1081</v>
      </c>
      <c r="H589">
        <v>3</v>
      </c>
      <c r="I589" t="s">
        <v>1004</v>
      </c>
      <c r="J589" t="s">
        <v>1005</v>
      </c>
      <c r="K589" t="s">
        <v>1006</v>
      </c>
      <c r="L589">
        <v>1356</v>
      </c>
      <c r="N589">
        <v>1010</v>
      </c>
      <c r="O589" t="s">
        <v>785</v>
      </c>
      <c r="P589" t="s">
        <v>785</v>
      </c>
      <c r="Q589">
        <v>1000</v>
      </c>
      <c r="W589">
        <v>0</v>
      </c>
      <c r="X589">
        <v>472025271</v>
      </c>
      <c r="Y589">
        <f t="shared" si="273"/>
        <v>1.2200000000000001E-2</v>
      </c>
      <c r="AA589">
        <v>183.4</v>
      </c>
      <c r="AB589">
        <v>0</v>
      </c>
      <c r="AC589">
        <v>0</v>
      </c>
      <c r="AD589">
        <v>0</v>
      </c>
      <c r="AE589">
        <v>183.4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1.2200000000000001E-2</v>
      </c>
      <c r="AU589" t="s">
        <v>82</v>
      </c>
      <c r="AV589">
        <v>0</v>
      </c>
      <c r="AW589">
        <v>2</v>
      </c>
      <c r="AX589">
        <v>55985744</v>
      </c>
      <c r="AY589">
        <v>1</v>
      </c>
      <c r="AZ589">
        <v>0</v>
      </c>
      <c r="BA589">
        <v>753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ROUND(Y589*Source!I500,9)</f>
        <v>0.45750000000000002</v>
      </c>
      <c r="CY589">
        <f t="shared" si="274"/>
        <v>183.4</v>
      </c>
      <c r="CZ589">
        <f t="shared" si="275"/>
        <v>183.4</v>
      </c>
      <c r="DA589">
        <f t="shared" si="276"/>
        <v>1</v>
      </c>
      <c r="DB589">
        <f t="shared" si="277"/>
        <v>2.2400000000000002</v>
      </c>
      <c r="DC589">
        <f t="shared" si="278"/>
        <v>0</v>
      </c>
      <c r="DD589" t="s">
        <v>3</v>
      </c>
      <c r="DE589" t="s">
        <v>3</v>
      </c>
      <c r="DF589">
        <f t="shared" si="272"/>
        <v>83.91</v>
      </c>
      <c r="DG589">
        <f t="shared" si="269"/>
        <v>0</v>
      </c>
      <c r="DH589">
        <f t="shared" si="261"/>
        <v>0</v>
      </c>
      <c r="DI589">
        <f t="shared" si="271"/>
        <v>0</v>
      </c>
      <c r="DJ589">
        <f t="shared" si="279"/>
        <v>83.91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ROW(Source!A500)</f>
        <v>500</v>
      </c>
      <c r="B590">
        <v>55944368</v>
      </c>
      <c r="C590">
        <v>55945591</v>
      </c>
      <c r="D590">
        <v>55481842</v>
      </c>
      <c r="E590">
        <v>1</v>
      </c>
      <c r="F590">
        <v>1</v>
      </c>
      <c r="G590">
        <v>1081</v>
      </c>
      <c r="H590">
        <v>3</v>
      </c>
      <c r="I590" t="s">
        <v>1007</v>
      </c>
      <c r="J590" t="s">
        <v>1008</v>
      </c>
      <c r="K590" t="s">
        <v>1009</v>
      </c>
      <c r="L590">
        <v>1354</v>
      </c>
      <c r="N590">
        <v>1010</v>
      </c>
      <c r="O590" t="s">
        <v>320</v>
      </c>
      <c r="P590" t="s">
        <v>320</v>
      </c>
      <c r="Q590">
        <v>1</v>
      </c>
      <c r="W590">
        <v>0</v>
      </c>
      <c r="X590">
        <v>-1424681180</v>
      </c>
      <c r="Y590">
        <f t="shared" si="273"/>
        <v>3.1</v>
      </c>
      <c r="AA590">
        <v>6.94</v>
      </c>
      <c r="AB590">
        <v>0</v>
      </c>
      <c r="AC590">
        <v>0</v>
      </c>
      <c r="AD590">
        <v>0</v>
      </c>
      <c r="AE590">
        <v>6.94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3.1</v>
      </c>
      <c r="AU590" t="s">
        <v>82</v>
      </c>
      <c r="AV590">
        <v>0</v>
      </c>
      <c r="AW590">
        <v>2</v>
      </c>
      <c r="AX590">
        <v>55985745</v>
      </c>
      <c r="AY590">
        <v>1</v>
      </c>
      <c r="AZ590">
        <v>0</v>
      </c>
      <c r="BA590">
        <v>754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ROUND(Y590*Source!I500,9)</f>
        <v>116.25</v>
      </c>
      <c r="CY590">
        <f t="shared" si="274"/>
        <v>6.94</v>
      </c>
      <c r="CZ590">
        <f t="shared" si="275"/>
        <v>6.94</v>
      </c>
      <c r="DA590">
        <f t="shared" si="276"/>
        <v>1</v>
      </c>
      <c r="DB590">
        <f t="shared" si="277"/>
        <v>21.51</v>
      </c>
      <c r="DC590">
        <f t="shared" si="278"/>
        <v>0</v>
      </c>
      <c r="DD590" t="s">
        <v>3</v>
      </c>
      <c r="DE590" t="s">
        <v>3</v>
      </c>
      <c r="DF590">
        <f t="shared" si="272"/>
        <v>806.78</v>
      </c>
      <c r="DG590">
        <f t="shared" si="269"/>
        <v>0</v>
      </c>
      <c r="DH590">
        <f t="shared" si="261"/>
        <v>0</v>
      </c>
      <c r="DI590">
        <f t="shared" si="271"/>
        <v>0</v>
      </c>
      <c r="DJ590">
        <f t="shared" si="279"/>
        <v>806.78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ROW(Source!A500)</f>
        <v>500</v>
      </c>
      <c r="B591">
        <v>55944368</v>
      </c>
      <c r="C591">
        <v>55945591</v>
      </c>
      <c r="D591">
        <v>55481849</v>
      </c>
      <c r="E591">
        <v>1</v>
      </c>
      <c r="F591">
        <v>1</v>
      </c>
      <c r="G591">
        <v>1081</v>
      </c>
      <c r="H591">
        <v>3</v>
      </c>
      <c r="I591" t="s">
        <v>1010</v>
      </c>
      <c r="J591" t="s">
        <v>1011</v>
      </c>
      <c r="K591" t="s">
        <v>1012</v>
      </c>
      <c r="L591">
        <v>1356</v>
      </c>
      <c r="N591">
        <v>1010</v>
      </c>
      <c r="O591" t="s">
        <v>785</v>
      </c>
      <c r="P591" t="s">
        <v>785</v>
      </c>
      <c r="Q591">
        <v>1000</v>
      </c>
      <c r="W591">
        <v>0</v>
      </c>
      <c r="X591">
        <v>-41723139</v>
      </c>
      <c r="Y591">
        <f t="shared" si="273"/>
        <v>8.0000000000000002E-3</v>
      </c>
      <c r="AA591">
        <v>614.09</v>
      </c>
      <c r="AB591">
        <v>0</v>
      </c>
      <c r="AC591">
        <v>0</v>
      </c>
      <c r="AD591">
        <v>0</v>
      </c>
      <c r="AE591">
        <v>614.09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8.0000000000000002E-3</v>
      </c>
      <c r="AU591" t="s">
        <v>82</v>
      </c>
      <c r="AV591">
        <v>0</v>
      </c>
      <c r="AW591">
        <v>2</v>
      </c>
      <c r="AX591">
        <v>55985746</v>
      </c>
      <c r="AY591">
        <v>1</v>
      </c>
      <c r="AZ591">
        <v>0</v>
      </c>
      <c r="BA591">
        <v>755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ROUND(Y591*Source!I500,9)</f>
        <v>0.3</v>
      </c>
      <c r="CY591">
        <f t="shared" si="274"/>
        <v>614.09</v>
      </c>
      <c r="CZ591">
        <f t="shared" si="275"/>
        <v>614.09</v>
      </c>
      <c r="DA591">
        <f t="shared" si="276"/>
        <v>1</v>
      </c>
      <c r="DB591">
        <f t="shared" si="277"/>
        <v>4.91</v>
      </c>
      <c r="DC591">
        <f t="shared" si="278"/>
        <v>0</v>
      </c>
      <c r="DD591" t="s">
        <v>3</v>
      </c>
      <c r="DE591" t="s">
        <v>3</v>
      </c>
      <c r="DF591">
        <f t="shared" si="272"/>
        <v>184.23</v>
      </c>
      <c r="DG591">
        <f t="shared" si="269"/>
        <v>0</v>
      </c>
      <c r="DH591">
        <f t="shared" si="261"/>
        <v>0</v>
      </c>
      <c r="DI591">
        <f t="shared" si="271"/>
        <v>0</v>
      </c>
      <c r="DJ591">
        <f t="shared" si="279"/>
        <v>184.23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ROW(Source!A501)</f>
        <v>501</v>
      </c>
      <c r="B592">
        <v>55944370</v>
      </c>
      <c r="C592">
        <v>55945591</v>
      </c>
      <c r="D592">
        <v>55424304</v>
      </c>
      <c r="E592">
        <v>1081</v>
      </c>
      <c r="F592">
        <v>1</v>
      </c>
      <c r="G592">
        <v>1081</v>
      </c>
      <c r="H592">
        <v>1</v>
      </c>
      <c r="I592" t="s">
        <v>759</v>
      </c>
      <c r="J592" t="s">
        <v>3</v>
      </c>
      <c r="K592" t="s">
        <v>760</v>
      </c>
      <c r="L592">
        <v>1191</v>
      </c>
      <c r="N592">
        <v>1013</v>
      </c>
      <c r="O592" t="s">
        <v>761</v>
      </c>
      <c r="P592" t="s">
        <v>761</v>
      </c>
      <c r="Q592">
        <v>1</v>
      </c>
      <c r="W592">
        <v>0</v>
      </c>
      <c r="X592">
        <v>476480486</v>
      </c>
      <c r="Y592">
        <f>(AT592*1.2)</f>
        <v>5.3879999999999999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5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4.49</v>
      </c>
      <c r="AU592" t="s">
        <v>83</v>
      </c>
      <c r="AV592">
        <v>1</v>
      </c>
      <c r="AW592">
        <v>2</v>
      </c>
      <c r="AX592">
        <v>55985738</v>
      </c>
      <c r="AY592">
        <v>1</v>
      </c>
      <c r="AZ592">
        <v>0</v>
      </c>
      <c r="BA592">
        <v>757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U592">
        <f>ROUND(AT592*Source!I501*AH592*AL592,2)</f>
        <v>0</v>
      </c>
      <c r="CV592">
        <f>ROUND(Y592*Source!I501,9)</f>
        <v>202.05</v>
      </c>
      <c r="CW592">
        <v>0</v>
      </c>
      <c r="CX592">
        <f>ROUND(Y592*Source!I501,9)</f>
        <v>202.05</v>
      </c>
      <c r="CY592">
        <f>AD592</f>
        <v>0</v>
      </c>
      <c r="CZ592">
        <f>AH592</f>
        <v>0</v>
      </c>
      <c r="DA592">
        <f>AL592</f>
        <v>1</v>
      </c>
      <c r="DB592">
        <f>ROUND((ROUND(AT592*CZ592,2)*1.2),6)</f>
        <v>0</v>
      </c>
      <c r="DC592">
        <f>ROUND((ROUND(AT592*AG592,2)*1.2),6)</f>
        <v>0</v>
      </c>
      <c r="DD592" t="s">
        <v>3</v>
      </c>
      <c r="DE592" t="s">
        <v>3</v>
      </c>
      <c r="DF592">
        <f t="shared" si="272"/>
        <v>0</v>
      </c>
      <c r="DG592">
        <f t="shared" si="269"/>
        <v>0</v>
      </c>
      <c r="DH592">
        <f t="shared" si="261"/>
        <v>0</v>
      </c>
      <c r="DI592">
        <f t="shared" si="271"/>
        <v>0</v>
      </c>
      <c r="DJ592">
        <f>DI592</f>
        <v>0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ROW(Source!A501)</f>
        <v>501</v>
      </c>
      <c r="B593">
        <v>55944370</v>
      </c>
      <c r="C593">
        <v>55945591</v>
      </c>
      <c r="D593">
        <v>55490209</v>
      </c>
      <c r="E593">
        <v>1</v>
      </c>
      <c r="F593">
        <v>1</v>
      </c>
      <c r="G593">
        <v>1081</v>
      </c>
      <c r="H593">
        <v>2</v>
      </c>
      <c r="I593" t="s">
        <v>766</v>
      </c>
      <c r="J593" t="s">
        <v>767</v>
      </c>
      <c r="K593" t="s">
        <v>768</v>
      </c>
      <c r="L593">
        <v>1368</v>
      </c>
      <c r="N593">
        <v>1011</v>
      </c>
      <c r="O593" t="s">
        <v>765</v>
      </c>
      <c r="P593" t="s">
        <v>765</v>
      </c>
      <c r="Q593">
        <v>1</v>
      </c>
      <c r="W593">
        <v>0</v>
      </c>
      <c r="X593">
        <v>874612079</v>
      </c>
      <c r="Y593">
        <f>(AT593*1.2)</f>
        <v>1.2E-2</v>
      </c>
      <c r="AA593">
        <v>0</v>
      </c>
      <c r="AB593">
        <v>1485.19</v>
      </c>
      <c r="AC593">
        <v>744.56</v>
      </c>
      <c r="AD593">
        <v>0</v>
      </c>
      <c r="AE593">
        <v>0</v>
      </c>
      <c r="AF593">
        <v>83.1</v>
      </c>
      <c r="AG593">
        <v>12.62</v>
      </c>
      <c r="AH593">
        <v>0</v>
      </c>
      <c r="AI593">
        <v>1</v>
      </c>
      <c r="AJ593">
        <v>17.07</v>
      </c>
      <c r="AK593">
        <v>56.35</v>
      </c>
      <c r="AL593">
        <v>1</v>
      </c>
      <c r="AM593">
        <v>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0.01</v>
      </c>
      <c r="AU593" t="s">
        <v>83</v>
      </c>
      <c r="AV593">
        <v>0</v>
      </c>
      <c r="AW593">
        <v>2</v>
      </c>
      <c r="AX593">
        <v>55985739</v>
      </c>
      <c r="AY593">
        <v>1</v>
      </c>
      <c r="AZ593">
        <v>0</v>
      </c>
      <c r="BA593">
        <v>758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f>ROUND(Y593*Source!I501*DO593,9)</f>
        <v>5.6790000000000003</v>
      </c>
      <c r="CX593">
        <f>ROUND(Y593*Source!I501,9)</f>
        <v>0.45</v>
      </c>
      <c r="CY593">
        <f>AB593</f>
        <v>1485.19</v>
      </c>
      <c r="CZ593">
        <f>AF593</f>
        <v>83.1</v>
      </c>
      <c r="DA593">
        <f>AJ593</f>
        <v>17.07</v>
      </c>
      <c r="DB593">
        <f>ROUND((ROUND(AT593*CZ593,2)*1.2),6)</f>
        <v>0.996</v>
      </c>
      <c r="DC593">
        <f>ROUND((ROUND(AT593*AG593,2)*1.2),6)</f>
        <v>0.156</v>
      </c>
      <c r="DD593" t="s">
        <v>3</v>
      </c>
      <c r="DE593" t="s">
        <v>3</v>
      </c>
      <c r="DF593">
        <f t="shared" si="272"/>
        <v>0</v>
      </c>
      <c r="DG593">
        <f>ROUND(ROUND(AF593*AJ593,2)*CX593,2)</f>
        <v>638.33000000000004</v>
      </c>
      <c r="DH593">
        <f>ROUND(ROUND(AG593*AK593,2)*CX593,2)</f>
        <v>320.01</v>
      </c>
      <c r="DI593">
        <f t="shared" si="271"/>
        <v>0</v>
      </c>
      <c r="DJ593">
        <f>DG593</f>
        <v>638.33000000000004</v>
      </c>
      <c r="DK593">
        <v>0</v>
      </c>
      <c r="DL593" t="s">
        <v>769</v>
      </c>
      <c r="DM593">
        <v>0</v>
      </c>
      <c r="DN593" t="s">
        <v>761</v>
      </c>
      <c r="DO593">
        <v>12.62</v>
      </c>
    </row>
    <row r="594" spans="1:119" x14ac:dyDescent="0.25">
      <c r="A594">
        <f>ROW(Source!A501)</f>
        <v>501</v>
      </c>
      <c r="B594">
        <v>55944370</v>
      </c>
      <c r="C594">
        <v>55945591</v>
      </c>
      <c r="D594">
        <v>55489443</v>
      </c>
      <c r="E594">
        <v>1</v>
      </c>
      <c r="F594">
        <v>1</v>
      </c>
      <c r="G594">
        <v>1081</v>
      </c>
      <c r="H594">
        <v>2</v>
      </c>
      <c r="I594" t="s">
        <v>902</v>
      </c>
      <c r="J594" t="s">
        <v>903</v>
      </c>
      <c r="K594" t="s">
        <v>904</v>
      </c>
      <c r="L594">
        <v>1368</v>
      </c>
      <c r="N594">
        <v>1011</v>
      </c>
      <c r="O594" t="s">
        <v>765</v>
      </c>
      <c r="P594" t="s">
        <v>765</v>
      </c>
      <c r="Q594">
        <v>1</v>
      </c>
      <c r="W594">
        <v>0</v>
      </c>
      <c r="X594">
        <v>-44940208</v>
      </c>
      <c r="Y594">
        <f>(AT594*1.2)</f>
        <v>1.2E-2</v>
      </c>
      <c r="AA594">
        <v>0</v>
      </c>
      <c r="AB594">
        <v>2706.94</v>
      </c>
      <c r="AC594">
        <v>998.84</v>
      </c>
      <c r="AD594">
        <v>0</v>
      </c>
      <c r="AE594">
        <v>0</v>
      </c>
      <c r="AF594">
        <v>179.17</v>
      </c>
      <c r="AG594">
        <v>16.93</v>
      </c>
      <c r="AH594">
        <v>0</v>
      </c>
      <c r="AI594">
        <v>1</v>
      </c>
      <c r="AJ594">
        <v>14.43</v>
      </c>
      <c r="AK594">
        <v>56.35</v>
      </c>
      <c r="AL594">
        <v>1</v>
      </c>
      <c r="AM594">
        <v>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0.01</v>
      </c>
      <c r="AU594" t="s">
        <v>83</v>
      </c>
      <c r="AV594">
        <v>0</v>
      </c>
      <c r="AW594">
        <v>2</v>
      </c>
      <c r="AX594">
        <v>55985740</v>
      </c>
      <c r="AY594">
        <v>1</v>
      </c>
      <c r="AZ594">
        <v>0</v>
      </c>
      <c r="BA594">
        <v>759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ROUND(Y594*Source!I501*DO594,9)</f>
        <v>7.6185</v>
      </c>
      <c r="CX594">
        <f>ROUND(Y594*Source!I501,9)</f>
        <v>0.45</v>
      </c>
      <c r="CY594">
        <f>AB594</f>
        <v>2706.94</v>
      </c>
      <c r="CZ594">
        <f>AF594</f>
        <v>179.17</v>
      </c>
      <c r="DA594">
        <f>AJ594</f>
        <v>14.43</v>
      </c>
      <c r="DB594">
        <f>ROUND((ROUND(AT594*CZ594,2)*1.2),6)</f>
        <v>2.1480000000000001</v>
      </c>
      <c r="DC594">
        <f>ROUND((ROUND(AT594*AG594,2)*1.2),6)</f>
        <v>0.20399999999999999</v>
      </c>
      <c r="DD594" t="s">
        <v>3</v>
      </c>
      <c r="DE594" t="s">
        <v>3</v>
      </c>
      <c r="DF594">
        <f t="shared" si="272"/>
        <v>0</v>
      </c>
      <c r="DG594">
        <f>ROUND(ROUND(AF594*AJ594,2)*CX594,2)</f>
        <v>1163.44</v>
      </c>
      <c r="DH594">
        <f>ROUND(ROUND(AG594*AK594,2)*CX594,2)</f>
        <v>429.3</v>
      </c>
      <c r="DI594">
        <f t="shared" si="271"/>
        <v>0</v>
      </c>
      <c r="DJ594">
        <f>DG594</f>
        <v>1163.44</v>
      </c>
      <c r="DK594">
        <v>0</v>
      </c>
      <c r="DL594" t="s">
        <v>769</v>
      </c>
      <c r="DM594">
        <v>0</v>
      </c>
      <c r="DN594" t="s">
        <v>761</v>
      </c>
      <c r="DO594">
        <v>16.93</v>
      </c>
    </row>
    <row r="595" spans="1:119" x14ac:dyDescent="0.25">
      <c r="A595">
        <f>ROW(Source!A501)</f>
        <v>501</v>
      </c>
      <c r="B595">
        <v>55944370</v>
      </c>
      <c r="C595">
        <v>55945591</v>
      </c>
      <c r="D595">
        <v>55460033</v>
      </c>
      <c r="E595">
        <v>1</v>
      </c>
      <c r="F595">
        <v>1</v>
      </c>
      <c r="G595">
        <v>1081</v>
      </c>
      <c r="H595">
        <v>3</v>
      </c>
      <c r="I595" t="s">
        <v>998</v>
      </c>
      <c r="J595" t="s">
        <v>999</v>
      </c>
      <c r="K595" t="s">
        <v>1000</v>
      </c>
      <c r="L595">
        <v>1346</v>
      </c>
      <c r="N595">
        <v>1009</v>
      </c>
      <c r="O595" t="s">
        <v>794</v>
      </c>
      <c r="P595" t="s">
        <v>794</v>
      </c>
      <c r="Q595">
        <v>1</v>
      </c>
      <c r="W595">
        <v>0</v>
      </c>
      <c r="X595">
        <v>-1364668115</v>
      </c>
      <c r="Y595">
        <f t="shared" ref="Y595:Y600" si="280">(AT595*1)</f>
        <v>0.43</v>
      </c>
      <c r="AA595">
        <v>33.64</v>
      </c>
      <c r="AB595">
        <v>0</v>
      </c>
      <c r="AC595">
        <v>0</v>
      </c>
      <c r="AD595">
        <v>0</v>
      </c>
      <c r="AE595">
        <v>1.38</v>
      </c>
      <c r="AF595">
        <v>0</v>
      </c>
      <c r="AG595">
        <v>0</v>
      </c>
      <c r="AH595">
        <v>0</v>
      </c>
      <c r="AI595">
        <v>24.38</v>
      </c>
      <c r="AJ595">
        <v>1</v>
      </c>
      <c r="AK595">
        <v>1</v>
      </c>
      <c r="AL595">
        <v>1</v>
      </c>
      <c r="AM595">
        <v>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0.43</v>
      </c>
      <c r="AU595" t="s">
        <v>82</v>
      </c>
      <c r="AV595">
        <v>0</v>
      </c>
      <c r="AW595">
        <v>2</v>
      </c>
      <c r="AX595">
        <v>55985741</v>
      </c>
      <c r="AY595">
        <v>1</v>
      </c>
      <c r="AZ595">
        <v>0</v>
      </c>
      <c r="BA595">
        <v>760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ROUND(Y595*Source!I501,9)</f>
        <v>16.125</v>
      </c>
      <c r="CY595">
        <f t="shared" ref="CY595:CY600" si="281">AA595</f>
        <v>33.64</v>
      </c>
      <c r="CZ595">
        <f t="shared" ref="CZ595:CZ600" si="282">AE595</f>
        <v>1.38</v>
      </c>
      <c r="DA595">
        <f t="shared" ref="DA595:DA600" si="283">AI595</f>
        <v>24.38</v>
      </c>
      <c r="DB595">
        <f t="shared" ref="DB595:DB600" si="284">ROUND((ROUND(AT595*CZ595,2)*1),6)</f>
        <v>0.59</v>
      </c>
      <c r="DC595">
        <f t="shared" ref="DC595:DC600" si="285">ROUND((ROUND(AT595*AG595,2)*1),6)</f>
        <v>0</v>
      </c>
      <c r="DD595" t="s">
        <v>3</v>
      </c>
      <c r="DE595" t="s">
        <v>3</v>
      </c>
      <c r="DF595">
        <f t="shared" ref="DF595:DF600" si="286">ROUND(ROUND(AE595*AI595,2)*CX595,2)</f>
        <v>542.45000000000005</v>
      </c>
      <c r="DG595">
        <f t="shared" ref="DG595:DG606" si="287">ROUND(ROUND(AF595,2)*CX595,2)</f>
        <v>0</v>
      </c>
      <c r="DH595">
        <f t="shared" ref="DH595:DH606" si="288">ROUND(ROUND(AG595,2)*CX595,2)</f>
        <v>0</v>
      </c>
      <c r="DI595">
        <f t="shared" si="271"/>
        <v>0</v>
      </c>
      <c r="DJ595">
        <f t="shared" ref="DJ595:DJ600" si="289">DF595</f>
        <v>542.45000000000005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ROW(Source!A501)</f>
        <v>501</v>
      </c>
      <c r="B596">
        <v>55944370</v>
      </c>
      <c r="C596">
        <v>55945591</v>
      </c>
      <c r="D596">
        <v>55460424</v>
      </c>
      <c r="E596">
        <v>1</v>
      </c>
      <c r="F596">
        <v>1</v>
      </c>
      <c r="G596">
        <v>1081</v>
      </c>
      <c r="H596">
        <v>3</v>
      </c>
      <c r="I596" t="s">
        <v>801</v>
      </c>
      <c r="J596" t="s">
        <v>802</v>
      </c>
      <c r="K596" t="s">
        <v>803</v>
      </c>
      <c r="L596">
        <v>1346</v>
      </c>
      <c r="N596">
        <v>1009</v>
      </c>
      <c r="O596" t="s">
        <v>794</v>
      </c>
      <c r="P596" t="s">
        <v>794</v>
      </c>
      <c r="Q596">
        <v>1</v>
      </c>
      <c r="W596">
        <v>0</v>
      </c>
      <c r="X596">
        <v>1309298634</v>
      </c>
      <c r="Y596">
        <f t="shared" si="280"/>
        <v>0.16</v>
      </c>
      <c r="AA596">
        <v>286.31</v>
      </c>
      <c r="AB596">
        <v>0</v>
      </c>
      <c r="AC596">
        <v>0</v>
      </c>
      <c r="AD596">
        <v>0</v>
      </c>
      <c r="AE596">
        <v>159.06</v>
      </c>
      <c r="AF596">
        <v>0</v>
      </c>
      <c r="AG596">
        <v>0</v>
      </c>
      <c r="AH596">
        <v>0</v>
      </c>
      <c r="AI596">
        <v>1.8</v>
      </c>
      <c r="AJ596">
        <v>1</v>
      </c>
      <c r="AK596">
        <v>1</v>
      </c>
      <c r="AL596">
        <v>1</v>
      </c>
      <c r="AM596">
        <v>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0.16</v>
      </c>
      <c r="AU596" t="s">
        <v>82</v>
      </c>
      <c r="AV596">
        <v>0</v>
      </c>
      <c r="AW596">
        <v>2</v>
      </c>
      <c r="AX596">
        <v>55985742</v>
      </c>
      <c r="AY596">
        <v>1</v>
      </c>
      <c r="AZ596">
        <v>0</v>
      </c>
      <c r="BA596">
        <v>761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ROUND(Y596*Source!I501,9)</f>
        <v>6</v>
      </c>
      <c r="CY596">
        <f t="shared" si="281"/>
        <v>286.31</v>
      </c>
      <c r="CZ596">
        <f t="shared" si="282"/>
        <v>159.06</v>
      </c>
      <c r="DA596">
        <f t="shared" si="283"/>
        <v>1.8</v>
      </c>
      <c r="DB596">
        <f t="shared" si="284"/>
        <v>25.45</v>
      </c>
      <c r="DC596">
        <f t="shared" si="285"/>
        <v>0</v>
      </c>
      <c r="DD596" t="s">
        <v>3</v>
      </c>
      <c r="DE596" t="s">
        <v>3</v>
      </c>
      <c r="DF596">
        <f t="shared" si="286"/>
        <v>1717.86</v>
      </c>
      <c r="DG596">
        <f t="shared" si="287"/>
        <v>0</v>
      </c>
      <c r="DH596">
        <f t="shared" si="288"/>
        <v>0</v>
      </c>
      <c r="DI596">
        <f t="shared" si="271"/>
        <v>0</v>
      </c>
      <c r="DJ596">
        <f t="shared" si="289"/>
        <v>1717.86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5">
      <c r="A597">
        <f>ROW(Source!A501)</f>
        <v>501</v>
      </c>
      <c r="B597">
        <v>55944370</v>
      </c>
      <c r="C597">
        <v>55945591</v>
      </c>
      <c r="D597">
        <v>55482505</v>
      </c>
      <c r="E597">
        <v>1</v>
      </c>
      <c r="F597">
        <v>1</v>
      </c>
      <c r="G597">
        <v>1081</v>
      </c>
      <c r="H597">
        <v>3</v>
      </c>
      <c r="I597" t="s">
        <v>1001</v>
      </c>
      <c r="J597" t="s">
        <v>1002</v>
      </c>
      <c r="K597" t="s">
        <v>1003</v>
      </c>
      <c r="L597">
        <v>1355</v>
      </c>
      <c r="N597">
        <v>1010</v>
      </c>
      <c r="O597" t="s">
        <v>80</v>
      </c>
      <c r="P597" t="s">
        <v>80</v>
      </c>
      <c r="Q597">
        <v>100</v>
      </c>
      <c r="W597">
        <v>0</v>
      </c>
      <c r="X597">
        <v>1198965026</v>
      </c>
      <c r="Y597">
        <f t="shared" si="280"/>
        <v>0.05</v>
      </c>
      <c r="AA597">
        <v>1102.5</v>
      </c>
      <c r="AB597">
        <v>0</v>
      </c>
      <c r="AC597">
        <v>0</v>
      </c>
      <c r="AD597">
        <v>0</v>
      </c>
      <c r="AE597">
        <v>68.819999999999993</v>
      </c>
      <c r="AF597">
        <v>0</v>
      </c>
      <c r="AG597">
        <v>0</v>
      </c>
      <c r="AH597">
        <v>0</v>
      </c>
      <c r="AI597">
        <v>16.02</v>
      </c>
      <c r="AJ597">
        <v>1</v>
      </c>
      <c r="AK597">
        <v>1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0.05</v>
      </c>
      <c r="AU597" t="s">
        <v>82</v>
      </c>
      <c r="AV597">
        <v>0</v>
      </c>
      <c r="AW597">
        <v>2</v>
      </c>
      <c r="AX597">
        <v>55985743</v>
      </c>
      <c r="AY597">
        <v>1</v>
      </c>
      <c r="AZ597">
        <v>0</v>
      </c>
      <c r="BA597">
        <v>762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ROUND(Y597*Source!I501,9)</f>
        <v>1.875</v>
      </c>
      <c r="CY597">
        <f t="shared" si="281"/>
        <v>1102.5</v>
      </c>
      <c r="CZ597">
        <f t="shared" si="282"/>
        <v>68.819999999999993</v>
      </c>
      <c r="DA597">
        <f t="shared" si="283"/>
        <v>16.02</v>
      </c>
      <c r="DB597">
        <f t="shared" si="284"/>
        <v>3.44</v>
      </c>
      <c r="DC597">
        <f t="shared" si="285"/>
        <v>0</v>
      </c>
      <c r="DD597" t="s">
        <v>3</v>
      </c>
      <c r="DE597" t="s">
        <v>3</v>
      </c>
      <c r="DF597">
        <f t="shared" si="286"/>
        <v>2067.19</v>
      </c>
      <c r="DG597">
        <f t="shared" si="287"/>
        <v>0</v>
      </c>
      <c r="DH597">
        <f t="shared" si="288"/>
        <v>0</v>
      </c>
      <c r="DI597">
        <f t="shared" si="271"/>
        <v>0</v>
      </c>
      <c r="DJ597">
        <f t="shared" si="289"/>
        <v>2067.19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ROW(Source!A501)</f>
        <v>501</v>
      </c>
      <c r="B598">
        <v>55944370</v>
      </c>
      <c r="C598">
        <v>55945591</v>
      </c>
      <c r="D598">
        <v>55482516</v>
      </c>
      <c r="E598">
        <v>1</v>
      </c>
      <c r="F598">
        <v>1</v>
      </c>
      <c r="G598">
        <v>1081</v>
      </c>
      <c r="H598">
        <v>3</v>
      </c>
      <c r="I598" t="s">
        <v>1004</v>
      </c>
      <c r="J598" t="s">
        <v>1005</v>
      </c>
      <c r="K598" t="s">
        <v>1006</v>
      </c>
      <c r="L598">
        <v>1356</v>
      </c>
      <c r="N598">
        <v>1010</v>
      </c>
      <c r="O598" t="s">
        <v>785</v>
      </c>
      <c r="P598" t="s">
        <v>785</v>
      </c>
      <c r="Q598">
        <v>1000</v>
      </c>
      <c r="W598">
        <v>0</v>
      </c>
      <c r="X598">
        <v>472025271</v>
      </c>
      <c r="Y598">
        <f t="shared" si="280"/>
        <v>1.2200000000000001E-2</v>
      </c>
      <c r="AA598">
        <v>1267.29</v>
      </c>
      <c r="AB598">
        <v>0</v>
      </c>
      <c r="AC598">
        <v>0</v>
      </c>
      <c r="AD598">
        <v>0</v>
      </c>
      <c r="AE598">
        <v>183.4</v>
      </c>
      <c r="AF598">
        <v>0</v>
      </c>
      <c r="AG598">
        <v>0</v>
      </c>
      <c r="AH598">
        <v>0</v>
      </c>
      <c r="AI598">
        <v>6.91</v>
      </c>
      <c r="AJ598">
        <v>1</v>
      </c>
      <c r="AK598">
        <v>1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1.2200000000000001E-2</v>
      </c>
      <c r="AU598" t="s">
        <v>82</v>
      </c>
      <c r="AV598">
        <v>0</v>
      </c>
      <c r="AW598">
        <v>2</v>
      </c>
      <c r="AX598">
        <v>55985744</v>
      </c>
      <c r="AY598">
        <v>1</v>
      </c>
      <c r="AZ598">
        <v>0</v>
      </c>
      <c r="BA598">
        <v>763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ROUND(Y598*Source!I501,9)</f>
        <v>0.45750000000000002</v>
      </c>
      <c r="CY598">
        <f t="shared" si="281"/>
        <v>1267.29</v>
      </c>
      <c r="CZ598">
        <f t="shared" si="282"/>
        <v>183.4</v>
      </c>
      <c r="DA598">
        <f t="shared" si="283"/>
        <v>6.91</v>
      </c>
      <c r="DB598">
        <f t="shared" si="284"/>
        <v>2.2400000000000002</v>
      </c>
      <c r="DC598">
        <f t="shared" si="285"/>
        <v>0</v>
      </c>
      <c r="DD598" t="s">
        <v>3</v>
      </c>
      <c r="DE598" t="s">
        <v>3</v>
      </c>
      <c r="DF598">
        <f t="shared" si="286"/>
        <v>579.79</v>
      </c>
      <c r="DG598">
        <f t="shared" si="287"/>
        <v>0</v>
      </c>
      <c r="DH598">
        <f t="shared" si="288"/>
        <v>0</v>
      </c>
      <c r="DI598">
        <f t="shared" si="271"/>
        <v>0</v>
      </c>
      <c r="DJ598">
        <f t="shared" si="289"/>
        <v>579.79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5">
      <c r="A599">
        <f>ROW(Source!A501)</f>
        <v>501</v>
      </c>
      <c r="B599">
        <v>55944370</v>
      </c>
      <c r="C599">
        <v>55945591</v>
      </c>
      <c r="D599">
        <v>55481842</v>
      </c>
      <c r="E599">
        <v>1</v>
      </c>
      <c r="F599">
        <v>1</v>
      </c>
      <c r="G599">
        <v>1081</v>
      </c>
      <c r="H599">
        <v>3</v>
      </c>
      <c r="I599" t="s">
        <v>1007</v>
      </c>
      <c r="J599" t="s">
        <v>1008</v>
      </c>
      <c r="K599" t="s">
        <v>1009</v>
      </c>
      <c r="L599">
        <v>1354</v>
      </c>
      <c r="N599">
        <v>1010</v>
      </c>
      <c r="O599" t="s">
        <v>320</v>
      </c>
      <c r="P599" t="s">
        <v>320</v>
      </c>
      <c r="Q599">
        <v>1</v>
      </c>
      <c r="W599">
        <v>0</v>
      </c>
      <c r="X599">
        <v>-1424681180</v>
      </c>
      <c r="Y599">
        <f t="shared" si="280"/>
        <v>3.1</v>
      </c>
      <c r="AA599">
        <v>25.33</v>
      </c>
      <c r="AB599">
        <v>0</v>
      </c>
      <c r="AC599">
        <v>0</v>
      </c>
      <c r="AD599">
        <v>0</v>
      </c>
      <c r="AE599">
        <v>6.94</v>
      </c>
      <c r="AF599">
        <v>0</v>
      </c>
      <c r="AG599">
        <v>0</v>
      </c>
      <c r="AH599">
        <v>0</v>
      </c>
      <c r="AI599">
        <v>3.65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3.1</v>
      </c>
      <c r="AU599" t="s">
        <v>82</v>
      </c>
      <c r="AV599">
        <v>0</v>
      </c>
      <c r="AW599">
        <v>2</v>
      </c>
      <c r="AX599">
        <v>55985745</v>
      </c>
      <c r="AY599">
        <v>1</v>
      </c>
      <c r="AZ599">
        <v>0</v>
      </c>
      <c r="BA599">
        <v>764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ROUND(Y599*Source!I501,9)</f>
        <v>116.25</v>
      </c>
      <c r="CY599">
        <f t="shared" si="281"/>
        <v>25.33</v>
      </c>
      <c r="CZ599">
        <f t="shared" si="282"/>
        <v>6.94</v>
      </c>
      <c r="DA599">
        <f t="shared" si="283"/>
        <v>3.65</v>
      </c>
      <c r="DB599">
        <f t="shared" si="284"/>
        <v>21.51</v>
      </c>
      <c r="DC599">
        <f t="shared" si="285"/>
        <v>0</v>
      </c>
      <c r="DD599" t="s">
        <v>3</v>
      </c>
      <c r="DE599" t="s">
        <v>3</v>
      </c>
      <c r="DF599">
        <f t="shared" si="286"/>
        <v>2944.61</v>
      </c>
      <c r="DG599">
        <f t="shared" si="287"/>
        <v>0</v>
      </c>
      <c r="DH599">
        <f t="shared" si="288"/>
        <v>0</v>
      </c>
      <c r="DI599">
        <f t="shared" si="271"/>
        <v>0</v>
      </c>
      <c r="DJ599">
        <f t="shared" si="289"/>
        <v>2944.61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ROW(Source!A501)</f>
        <v>501</v>
      </c>
      <c r="B600">
        <v>55944370</v>
      </c>
      <c r="C600">
        <v>55945591</v>
      </c>
      <c r="D600">
        <v>55481849</v>
      </c>
      <c r="E600">
        <v>1</v>
      </c>
      <c r="F600">
        <v>1</v>
      </c>
      <c r="G600">
        <v>1081</v>
      </c>
      <c r="H600">
        <v>3</v>
      </c>
      <c r="I600" t="s">
        <v>1010</v>
      </c>
      <c r="J600" t="s">
        <v>1011</v>
      </c>
      <c r="K600" t="s">
        <v>1012</v>
      </c>
      <c r="L600">
        <v>1356</v>
      </c>
      <c r="N600">
        <v>1010</v>
      </c>
      <c r="O600" t="s">
        <v>785</v>
      </c>
      <c r="P600" t="s">
        <v>785</v>
      </c>
      <c r="Q600">
        <v>1000</v>
      </c>
      <c r="W600">
        <v>0</v>
      </c>
      <c r="X600">
        <v>-41723139</v>
      </c>
      <c r="Y600">
        <f t="shared" si="280"/>
        <v>8.0000000000000002E-3</v>
      </c>
      <c r="AA600">
        <v>786.04</v>
      </c>
      <c r="AB600">
        <v>0</v>
      </c>
      <c r="AC600">
        <v>0</v>
      </c>
      <c r="AD600">
        <v>0</v>
      </c>
      <c r="AE600">
        <v>614.09</v>
      </c>
      <c r="AF600">
        <v>0</v>
      </c>
      <c r="AG600">
        <v>0</v>
      </c>
      <c r="AH600">
        <v>0</v>
      </c>
      <c r="AI600">
        <v>1.28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8.0000000000000002E-3</v>
      </c>
      <c r="AU600" t="s">
        <v>82</v>
      </c>
      <c r="AV600">
        <v>0</v>
      </c>
      <c r="AW600">
        <v>2</v>
      </c>
      <c r="AX600">
        <v>55985746</v>
      </c>
      <c r="AY600">
        <v>1</v>
      </c>
      <c r="AZ600">
        <v>0</v>
      </c>
      <c r="BA600">
        <v>765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ROUND(Y600*Source!I501,9)</f>
        <v>0.3</v>
      </c>
      <c r="CY600">
        <f t="shared" si="281"/>
        <v>786.04</v>
      </c>
      <c r="CZ600">
        <f t="shared" si="282"/>
        <v>614.09</v>
      </c>
      <c r="DA600">
        <f t="shared" si="283"/>
        <v>1.28</v>
      </c>
      <c r="DB600">
        <f t="shared" si="284"/>
        <v>4.91</v>
      </c>
      <c r="DC600">
        <f t="shared" si="285"/>
        <v>0</v>
      </c>
      <c r="DD600" t="s">
        <v>3</v>
      </c>
      <c r="DE600" t="s">
        <v>3</v>
      </c>
      <c r="DF600">
        <f t="shared" si="286"/>
        <v>235.81</v>
      </c>
      <c r="DG600">
        <f t="shared" si="287"/>
        <v>0</v>
      </c>
      <c r="DH600">
        <f t="shared" si="288"/>
        <v>0</v>
      </c>
      <c r="DI600">
        <f t="shared" si="271"/>
        <v>0</v>
      </c>
      <c r="DJ600">
        <f t="shared" si="289"/>
        <v>235.81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ROW(Source!A506)</f>
        <v>506</v>
      </c>
      <c r="B601">
        <v>55944368</v>
      </c>
      <c r="C601">
        <v>57037287</v>
      </c>
      <c r="D601">
        <v>55424304</v>
      </c>
      <c r="E601">
        <v>1081</v>
      </c>
      <c r="F601">
        <v>1</v>
      </c>
      <c r="G601">
        <v>1081</v>
      </c>
      <c r="H601">
        <v>1</v>
      </c>
      <c r="I601" t="s">
        <v>759</v>
      </c>
      <c r="J601" t="s">
        <v>3</v>
      </c>
      <c r="K601" t="s">
        <v>760</v>
      </c>
      <c r="L601">
        <v>1191</v>
      </c>
      <c r="N601">
        <v>1013</v>
      </c>
      <c r="O601" t="s">
        <v>761</v>
      </c>
      <c r="P601" t="s">
        <v>761</v>
      </c>
      <c r="Q601">
        <v>1</v>
      </c>
      <c r="W601">
        <v>0</v>
      </c>
      <c r="X601">
        <v>476480486</v>
      </c>
      <c r="Y601">
        <f>(AT601*1.2)</f>
        <v>6.3479999999999999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5.29</v>
      </c>
      <c r="AU601" t="s">
        <v>83</v>
      </c>
      <c r="AV601">
        <v>1</v>
      </c>
      <c r="AW601">
        <v>2</v>
      </c>
      <c r="AX601">
        <v>57037294</v>
      </c>
      <c r="AY601">
        <v>1</v>
      </c>
      <c r="AZ601">
        <v>0</v>
      </c>
      <c r="BA601">
        <v>767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U601">
        <f>ROUND(AT601*Source!I506*AH601*AL601,2)</f>
        <v>0</v>
      </c>
      <c r="CV601">
        <f>ROUND(Y601*Source!I506,9)</f>
        <v>271.69439999999997</v>
      </c>
      <c r="CW601">
        <v>0</v>
      </c>
      <c r="CX601">
        <f>ROUND(Y601*Source!I506,9)</f>
        <v>271.69439999999997</v>
      </c>
      <c r="CY601">
        <f>AD601</f>
        <v>0</v>
      </c>
      <c r="CZ601">
        <f>AH601</f>
        <v>0</v>
      </c>
      <c r="DA601">
        <f>AL601</f>
        <v>1</v>
      </c>
      <c r="DB601">
        <f>ROUND((ROUND(AT601*CZ601,2)*1.2),6)</f>
        <v>0</v>
      </c>
      <c r="DC601">
        <f>ROUND((ROUND(AT601*AG601,2)*1.2),6)</f>
        <v>0</v>
      </c>
      <c r="DD601" t="s">
        <v>3</v>
      </c>
      <c r="DE601" t="s">
        <v>3</v>
      </c>
      <c r="DF601">
        <f t="shared" ref="DF601:DF608" si="290">ROUND(ROUND(AE601,2)*CX601,2)</f>
        <v>0</v>
      </c>
      <c r="DG601">
        <f t="shared" si="287"/>
        <v>0</v>
      </c>
      <c r="DH601">
        <f t="shared" si="288"/>
        <v>0</v>
      </c>
      <c r="DI601">
        <f t="shared" si="271"/>
        <v>0</v>
      </c>
      <c r="DJ601">
        <f>DI601</f>
        <v>0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ROW(Source!A506)</f>
        <v>506</v>
      </c>
      <c r="B602">
        <v>55944368</v>
      </c>
      <c r="C602">
        <v>57037287</v>
      </c>
      <c r="D602">
        <v>55490209</v>
      </c>
      <c r="E602">
        <v>1</v>
      </c>
      <c r="F602">
        <v>1</v>
      </c>
      <c r="G602">
        <v>1081</v>
      </c>
      <c r="H602">
        <v>2</v>
      </c>
      <c r="I602" t="s">
        <v>766</v>
      </c>
      <c r="J602" t="s">
        <v>767</v>
      </c>
      <c r="K602" t="s">
        <v>768</v>
      </c>
      <c r="L602">
        <v>1368</v>
      </c>
      <c r="N602">
        <v>1011</v>
      </c>
      <c r="O602" t="s">
        <v>765</v>
      </c>
      <c r="P602" t="s">
        <v>765</v>
      </c>
      <c r="Q602">
        <v>1</v>
      </c>
      <c r="W602">
        <v>0</v>
      </c>
      <c r="X602">
        <v>874612079</v>
      </c>
      <c r="Y602">
        <f>(AT602*1.2)</f>
        <v>1.2E-2</v>
      </c>
      <c r="AA602">
        <v>0</v>
      </c>
      <c r="AB602">
        <v>87.01</v>
      </c>
      <c r="AC602">
        <v>13.21</v>
      </c>
      <c r="AD602">
        <v>0</v>
      </c>
      <c r="AE602">
        <v>0</v>
      </c>
      <c r="AF602">
        <v>83.1</v>
      </c>
      <c r="AG602">
        <v>12.62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0.01</v>
      </c>
      <c r="AU602" t="s">
        <v>83</v>
      </c>
      <c r="AV602">
        <v>0</v>
      </c>
      <c r="AW602">
        <v>2</v>
      </c>
      <c r="AX602">
        <v>57037295</v>
      </c>
      <c r="AY602">
        <v>1</v>
      </c>
      <c r="AZ602">
        <v>0</v>
      </c>
      <c r="BA602">
        <v>768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f>ROUND(Y602*Source!I506*DO602,9)</f>
        <v>6.4816320000000003</v>
      </c>
      <c r="CX602">
        <f>ROUND(Y602*Source!I506,9)</f>
        <v>0.51359999999999995</v>
      </c>
      <c r="CY602">
        <f>AB602</f>
        <v>87.01</v>
      </c>
      <c r="CZ602">
        <f>AF602</f>
        <v>83.1</v>
      </c>
      <c r="DA602">
        <f>AJ602</f>
        <v>1</v>
      </c>
      <c r="DB602">
        <f>ROUND((ROUND(AT602*CZ602,2)*1.2),6)</f>
        <v>0.996</v>
      </c>
      <c r="DC602">
        <f>ROUND((ROUND(AT602*AG602,2)*1.2),6)</f>
        <v>0.156</v>
      </c>
      <c r="DD602" t="s">
        <v>3</v>
      </c>
      <c r="DE602" t="s">
        <v>3</v>
      </c>
      <c r="DF602">
        <f t="shared" si="290"/>
        <v>0</v>
      </c>
      <c r="DG602">
        <f t="shared" si="287"/>
        <v>42.68</v>
      </c>
      <c r="DH602">
        <f t="shared" si="288"/>
        <v>6.48</v>
      </c>
      <c r="DI602">
        <f t="shared" si="271"/>
        <v>0</v>
      </c>
      <c r="DJ602">
        <f>DG602</f>
        <v>42.68</v>
      </c>
      <c r="DK602">
        <v>0</v>
      </c>
      <c r="DL602" t="s">
        <v>769</v>
      </c>
      <c r="DM602">
        <v>0</v>
      </c>
      <c r="DN602" t="s">
        <v>761</v>
      </c>
      <c r="DO602">
        <v>12.62</v>
      </c>
    </row>
    <row r="603" spans="1:119" x14ac:dyDescent="0.25">
      <c r="A603">
        <f>ROW(Source!A506)</f>
        <v>506</v>
      </c>
      <c r="B603">
        <v>55944368</v>
      </c>
      <c r="C603">
        <v>57037287</v>
      </c>
      <c r="D603">
        <v>55489443</v>
      </c>
      <c r="E603">
        <v>1</v>
      </c>
      <c r="F603">
        <v>1</v>
      </c>
      <c r="G603">
        <v>1081</v>
      </c>
      <c r="H603">
        <v>2</v>
      </c>
      <c r="I603" t="s">
        <v>902</v>
      </c>
      <c r="J603" t="s">
        <v>903</v>
      </c>
      <c r="K603" t="s">
        <v>904</v>
      </c>
      <c r="L603">
        <v>1368</v>
      </c>
      <c r="N603">
        <v>1011</v>
      </c>
      <c r="O603" t="s">
        <v>765</v>
      </c>
      <c r="P603" t="s">
        <v>765</v>
      </c>
      <c r="Q603">
        <v>1</v>
      </c>
      <c r="W603">
        <v>0</v>
      </c>
      <c r="X603">
        <v>-44940208</v>
      </c>
      <c r="Y603">
        <f>(AT603*1.2)</f>
        <v>1.2E-2</v>
      </c>
      <c r="AA603">
        <v>0</v>
      </c>
      <c r="AB603">
        <v>187.59</v>
      </c>
      <c r="AC603">
        <v>17.73</v>
      </c>
      <c r="AD603">
        <v>0</v>
      </c>
      <c r="AE603">
        <v>0</v>
      </c>
      <c r="AF603">
        <v>179.17</v>
      </c>
      <c r="AG603">
        <v>16.93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0.01</v>
      </c>
      <c r="AU603" t="s">
        <v>83</v>
      </c>
      <c r="AV603">
        <v>0</v>
      </c>
      <c r="AW603">
        <v>2</v>
      </c>
      <c r="AX603">
        <v>57037296</v>
      </c>
      <c r="AY603">
        <v>1</v>
      </c>
      <c r="AZ603">
        <v>0</v>
      </c>
      <c r="BA603">
        <v>769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f>ROUND(Y603*Source!I506*DO603,9)</f>
        <v>8.6952479999999994</v>
      </c>
      <c r="CX603">
        <f>ROUND(Y603*Source!I506,9)</f>
        <v>0.51359999999999995</v>
      </c>
      <c r="CY603">
        <f>AB603</f>
        <v>187.59</v>
      </c>
      <c r="CZ603">
        <f>AF603</f>
        <v>179.17</v>
      </c>
      <c r="DA603">
        <f>AJ603</f>
        <v>1</v>
      </c>
      <c r="DB603">
        <f>ROUND((ROUND(AT603*CZ603,2)*1.2),6)</f>
        <v>2.1480000000000001</v>
      </c>
      <c r="DC603">
        <f>ROUND((ROUND(AT603*AG603,2)*1.2),6)</f>
        <v>0.20399999999999999</v>
      </c>
      <c r="DD603" t="s">
        <v>3</v>
      </c>
      <c r="DE603" t="s">
        <v>3</v>
      </c>
      <c r="DF603">
        <f t="shared" si="290"/>
        <v>0</v>
      </c>
      <c r="DG603">
        <f t="shared" si="287"/>
        <v>92.02</v>
      </c>
      <c r="DH603">
        <f t="shared" si="288"/>
        <v>8.6999999999999993</v>
      </c>
      <c r="DI603">
        <f t="shared" si="271"/>
        <v>0</v>
      </c>
      <c r="DJ603">
        <f>DG603</f>
        <v>92.02</v>
      </c>
      <c r="DK603">
        <v>0</v>
      </c>
      <c r="DL603" t="s">
        <v>769</v>
      </c>
      <c r="DM603">
        <v>0</v>
      </c>
      <c r="DN603" t="s">
        <v>761</v>
      </c>
      <c r="DO603">
        <v>16.93</v>
      </c>
    </row>
    <row r="604" spans="1:119" x14ac:dyDescent="0.25">
      <c r="A604">
        <f>ROW(Source!A506)</f>
        <v>506</v>
      </c>
      <c r="B604">
        <v>55944368</v>
      </c>
      <c r="C604">
        <v>57037287</v>
      </c>
      <c r="D604">
        <v>55482159</v>
      </c>
      <c r="E604">
        <v>1</v>
      </c>
      <c r="F604">
        <v>1</v>
      </c>
      <c r="G604">
        <v>1081</v>
      </c>
      <c r="H604">
        <v>3</v>
      </c>
      <c r="I604" t="s">
        <v>905</v>
      </c>
      <c r="J604" t="s">
        <v>906</v>
      </c>
      <c r="K604" t="s">
        <v>907</v>
      </c>
      <c r="L604">
        <v>1355</v>
      </c>
      <c r="N604">
        <v>1010</v>
      </c>
      <c r="O604" t="s">
        <v>80</v>
      </c>
      <c r="P604" t="s">
        <v>80</v>
      </c>
      <c r="Q604">
        <v>100</v>
      </c>
      <c r="W604">
        <v>0</v>
      </c>
      <c r="X604">
        <v>1662905328</v>
      </c>
      <c r="Y604">
        <f>(AT604*1)</f>
        <v>2.1093999999999999</v>
      </c>
      <c r="AA604">
        <v>59.47</v>
      </c>
      <c r="AB604">
        <v>0</v>
      </c>
      <c r="AC604">
        <v>0</v>
      </c>
      <c r="AD604">
        <v>0</v>
      </c>
      <c r="AE604">
        <v>59.47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2.1093999999999999</v>
      </c>
      <c r="AU604" t="s">
        <v>82</v>
      </c>
      <c r="AV604">
        <v>0</v>
      </c>
      <c r="AW604">
        <v>2</v>
      </c>
      <c r="AX604">
        <v>57037297</v>
      </c>
      <c r="AY604">
        <v>1</v>
      </c>
      <c r="AZ604">
        <v>0</v>
      </c>
      <c r="BA604">
        <v>770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ROUND(Y604*Source!I506,9)</f>
        <v>90.282319999999999</v>
      </c>
      <c r="CY604">
        <f>AA604</f>
        <v>59.47</v>
      </c>
      <c r="CZ604">
        <f>AE604</f>
        <v>59.47</v>
      </c>
      <c r="DA604">
        <f>AI604</f>
        <v>1</v>
      </c>
      <c r="DB604">
        <f>ROUND((ROUND(AT604*CZ604,2)*1),6)</f>
        <v>125.45</v>
      </c>
      <c r="DC604">
        <f>ROUND((ROUND(AT604*AG604,2)*1),6)</f>
        <v>0</v>
      </c>
      <c r="DD604" t="s">
        <v>3</v>
      </c>
      <c r="DE604" t="s">
        <v>3</v>
      </c>
      <c r="DF604">
        <f t="shared" si="290"/>
        <v>5369.09</v>
      </c>
      <c r="DG604">
        <f t="shared" si="287"/>
        <v>0</v>
      </c>
      <c r="DH604">
        <f t="shared" si="288"/>
        <v>0</v>
      </c>
      <c r="DI604">
        <f t="shared" si="271"/>
        <v>0</v>
      </c>
      <c r="DJ604">
        <f>DF604</f>
        <v>5369.09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ROW(Source!A506)</f>
        <v>506</v>
      </c>
      <c r="B605">
        <v>55944368</v>
      </c>
      <c r="C605">
        <v>57037287</v>
      </c>
      <c r="D605">
        <v>55482204</v>
      </c>
      <c r="E605">
        <v>1</v>
      </c>
      <c r="F605">
        <v>1</v>
      </c>
      <c r="G605">
        <v>1081</v>
      </c>
      <c r="H605">
        <v>3</v>
      </c>
      <c r="I605" t="s">
        <v>820</v>
      </c>
      <c r="J605" t="s">
        <v>821</v>
      </c>
      <c r="K605" t="s">
        <v>822</v>
      </c>
      <c r="L605">
        <v>1356</v>
      </c>
      <c r="N605">
        <v>1010</v>
      </c>
      <c r="O605" t="s">
        <v>785</v>
      </c>
      <c r="P605" t="s">
        <v>785</v>
      </c>
      <c r="Q605">
        <v>1000</v>
      </c>
      <c r="W605">
        <v>0</v>
      </c>
      <c r="X605">
        <v>-2085281200</v>
      </c>
      <c r="Y605">
        <f>(AT605*1)</f>
        <v>6.8999999999999999E-3</v>
      </c>
      <c r="AA605">
        <v>56.16</v>
      </c>
      <c r="AB605">
        <v>0</v>
      </c>
      <c r="AC605">
        <v>0</v>
      </c>
      <c r="AD605">
        <v>0</v>
      </c>
      <c r="AE605">
        <v>56.16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-2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6.8999999999999999E-3</v>
      </c>
      <c r="AU605" t="s">
        <v>82</v>
      </c>
      <c r="AV605">
        <v>0</v>
      </c>
      <c r="AW605">
        <v>2</v>
      </c>
      <c r="AX605">
        <v>57037298</v>
      </c>
      <c r="AY605">
        <v>1</v>
      </c>
      <c r="AZ605">
        <v>0</v>
      </c>
      <c r="BA605">
        <v>771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ROUND(Y605*Source!I506,9)</f>
        <v>0.29532000000000003</v>
      </c>
      <c r="CY605">
        <f>AA605</f>
        <v>56.16</v>
      </c>
      <c r="CZ605">
        <f>AE605</f>
        <v>56.16</v>
      </c>
      <c r="DA605">
        <f>AI605</f>
        <v>1</v>
      </c>
      <c r="DB605">
        <f>ROUND((ROUND(AT605*CZ605,2)*1),6)</f>
        <v>0.39</v>
      </c>
      <c r="DC605">
        <f>ROUND((ROUND(AT605*AG605,2)*1),6)</f>
        <v>0</v>
      </c>
      <c r="DD605" t="s">
        <v>3</v>
      </c>
      <c r="DE605" t="s">
        <v>3</v>
      </c>
      <c r="DF605">
        <f t="shared" si="290"/>
        <v>16.59</v>
      </c>
      <c r="DG605">
        <f t="shared" si="287"/>
        <v>0</v>
      </c>
      <c r="DH605">
        <f t="shared" si="288"/>
        <v>0</v>
      </c>
      <c r="DI605">
        <f t="shared" si="271"/>
        <v>0</v>
      </c>
      <c r="DJ605">
        <f>DF605</f>
        <v>16.59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ROW(Source!A507)</f>
        <v>507</v>
      </c>
      <c r="B606">
        <v>55944370</v>
      </c>
      <c r="C606">
        <v>57037287</v>
      </c>
      <c r="D606">
        <v>55424304</v>
      </c>
      <c r="E606">
        <v>1081</v>
      </c>
      <c r="F606">
        <v>1</v>
      </c>
      <c r="G606">
        <v>1081</v>
      </c>
      <c r="H606">
        <v>1</v>
      </c>
      <c r="I606" t="s">
        <v>759</v>
      </c>
      <c r="J606" t="s">
        <v>3</v>
      </c>
      <c r="K606" t="s">
        <v>760</v>
      </c>
      <c r="L606">
        <v>1191</v>
      </c>
      <c r="N606">
        <v>1013</v>
      </c>
      <c r="O606" t="s">
        <v>761</v>
      </c>
      <c r="P606" t="s">
        <v>761</v>
      </c>
      <c r="Q606">
        <v>1</v>
      </c>
      <c r="W606">
        <v>0</v>
      </c>
      <c r="X606">
        <v>476480486</v>
      </c>
      <c r="Y606">
        <f>(AT606*1.2)</f>
        <v>6.3479999999999999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5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5.29</v>
      </c>
      <c r="AU606" t="s">
        <v>83</v>
      </c>
      <c r="AV606">
        <v>1</v>
      </c>
      <c r="AW606">
        <v>2</v>
      </c>
      <c r="AX606">
        <v>57037294</v>
      </c>
      <c r="AY606">
        <v>1</v>
      </c>
      <c r="AZ606">
        <v>0</v>
      </c>
      <c r="BA606">
        <v>773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U606">
        <f>ROUND(AT606*Source!I507*AH606*AL606,2)</f>
        <v>0</v>
      </c>
      <c r="CV606">
        <f>ROUND(Y606*Source!I507,9)</f>
        <v>271.69439999999997</v>
      </c>
      <c r="CW606">
        <v>0</v>
      </c>
      <c r="CX606">
        <f>ROUND(Y606*Source!I507,9)</f>
        <v>271.69439999999997</v>
      </c>
      <c r="CY606">
        <f>AD606</f>
        <v>0</v>
      </c>
      <c r="CZ606">
        <f>AH606</f>
        <v>0</v>
      </c>
      <c r="DA606">
        <f>AL606</f>
        <v>1</v>
      </c>
      <c r="DB606">
        <f>ROUND((ROUND(AT606*CZ606,2)*1.2),6)</f>
        <v>0</v>
      </c>
      <c r="DC606">
        <f>ROUND((ROUND(AT606*AG606,2)*1.2),6)</f>
        <v>0</v>
      </c>
      <c r="DD606" t="s">
        <v>3</v>
      </c>
      <c r="DE606" t="s">
        <v>3</v>
      </c>
      <c r="DF606">
        <f t="shared" si="290"/>
        <v>0</v>
      </c>
      <c r="DG606">
        <f t="shared" si="287"/>
        <v>0</v>
      </c>
      <c r="DH606">
        <f t="shared" si="288"/>
        <v>0</v>
      </c>
      <c r="DI606">
        <f t="shared" si="271"/>
        <v>0</v>
      </c>
      <c r="DJ606">
        <f>DI606</f>
        <v>0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ROW(Source!A507)</f>
        <v>507</v>
      </c>
      <c r="B607">
        <v>55944370</v>
      </c>
      <c r="C607">
        <v>57037287</v>
      </c>
      <c r="D607">
        <v>55490209</v>
      </c>
      <c r="E607">
        <v>1</v>
      </c>
      <c r="F607">
        <v>1</v>
      </c>
      <c r="G607">
        <v>1081</v>
      </c>
      <c r="H607">
        <v>2</v>
      </c>
      <c r="I607" t="s">
        <v>766</v>
      </c>
      <c r="J607" t="s">
        <v>767</v>
      </c>
      <c r="K607" t="s">
        <v>768</v>
      </c>
      <c r="L607">
        <v>1368</v>
      </c>
      <c r="N607">
        <v>1011</v>
      </c>
      <c r="O607" t="s">
        <v>765</v>
      </c>
      <c r="P607" t="s">
        <v>765</v>
      </c>
      <c r="Q607">
        <v>1</v>
      </c>
      <c r="W607">
        <v>0</v>
      </c>
      <c r="X607">
        <v>874612079</v>
      </c>
      <c r="Y607">
        <f>(AT607*1.2)</f>
        <v>1.2E-2</v>
      </c>
      <c r="AA607">
        <v>0</v>
      </c>
      <c r="AB607">
        <v>1485.19</v>
      </c>
      <c r="AC607">
        <v>744.56</v>
      </c>
      <c r="AD607">
        <v>0</v>
      </c>
      <c r="AE607">
        <v>0</v>
      </c>
      <c r="AF607">
        <v>83.1</v>
      </c>
      <c r="AG607">
        <v>12.62</v>
      </c>
      <c r="AH607">
        <v>0</v>
      </c>
      <c r="AI607">
        <v>1</v>
      </c>
      <c r="AJ607">
        <v>17.07</v>
      </c>
      <c r="AK607">
        <v>56.35</v>
      </c>
      <c r="AL607">
        <v>1</v>
      </c>
      <c r="AM607">
        <v>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0.01</v>
      </c>
      <c r="AU607" t="s">
        <v>83</v>
      </c>
      <c r="AV607">
        <v>0</v>
      </c>
      <c r="AW607">
        <v>2</v>
      </c>
      <c r="AX607">
        <v>57037295</v>
      </c>
      <c r="AY607">
        <v>1</v>
      </c>
      <c r="AZ607">
        <v>0</v>
      </c>
      <c r="BA607">
        <v>774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f>ROUND(Y607*Source!I507*DO607,9)</f>
        <v>6.4816320000000003</v>
      </c>
      <c r="CX607">
        <f>ROUND(Y607*Source!I507,9)</f>
        <v>0.51359999999999995</v>
      </c>
      <c r="CY607">
        <f>AB607</f>
        <v>1485.19</v>
      </c>
      <c r="CZ607">
        <f>AF607</f>
        <v>83.1</v>
      </c>
      <c r="DA607">
        <f>AJ607</f>
        <v>17.07</v>
      </c>
      <c r="DB607">
        <f>ROUND((ROUND(AT607*CZ607,2)*1.2),6)</f>
        <v>0.996</v>
      </c>
      <c r="DC607">
        <f>ROUND((ROUND(AT607*AG607,2)*1.2),6)</f>
        <v>0.156</v>
      </c>
      <c r="DD607" t="s">
        <v>3</v>
      </c>
      <c r="DE607" t="s">
        <v>3</v>
      </c>
      <c r="DF607">
        <f t="shared" si="290"/>
        <v>0</v>
      </c>
      <c r="DG607">
        <f>ROUND(ROUND(AF607*AJ607,2)*CX607,2)</f>
        <v>728.55</v>
      </c>
      <c r="DH607">
        <f>ROUND(ROUND(AG607*AK607,2)*CX607,2)</f>
        <v>365.24</v>
      </c>
      <c r="DI607">
        <f t="shared" si="271"/>
        <v>0</v>
      </c>
      <c r="DJ607">
        <f>DG607</f>
        <v>728.55</v>
      </c>
      <c r="DK607">
        <v>0</v>
      </c>
      <c r="DL607" t="s">
        <v>769</v>
      </c>
      <c r="DM607">
        <v>0</v>
      </c>
      <c r="DN607" t="s">
        <v>761</v>
      </c>
      <c r="DO607">
        <v>12.62</v>
      </c>
    </row>
    <row r="608" spans="1:119" x14ac:dyDescent="0.25">
      <c r="A608">
        <f>ROW(Source!A507)</f>
        <v>507</v>
      </c>
      <c r="B608">
        <v>55944370</v>
      </c>
      <c r="C608">
        <v>57037287</v>
      </c>
      <c r="D608">
        <v>55489443</v>
      </c>
      <c r="E608">
        <v>1</v>
      </c>
      <c r="F608">
        <v>1</v>
      </c>
      <c r="G608">
        <v>1081</v>
      </c>
      <c r="H608">
        <v>2</v>
      </c>
      <c r="I608" t="s">
        <v>902</v>
      </c>
      <c r="J608" t="s">
        <v>903</v>
      </c>
      <c r="K608" t="s">
        <v>904</v>
      </c>
      <c r="L608">
        <v>1368</v>
      </c>
      <c r="N608">
        <v>1011</v>
      </c>
      <c r="O608" t="s">
        <v>765</v>
      </c>
      <c r="P608" t="s">
        <v>765</v>
      </c>
      <c r="Q608">
        <v>1</v>
      </c>
      <c r="W608">
        <v>0</v>
      </c>
      <c r="X608">
        <v>-44940208</v>
      </c>
      <c r="Y608">
        <f>(AT608*1.2)</f>
        <v>1.2E-2</v>
      </c>
      <c r="AA608">
        <v>0</v>
      </c>
      <c r="AB608">
        <v>2706.94</v>
      </c>
      <c r="AC608">
        <v>998.84</v>
      </c>
      <c r="AD608">
        <v>0</v>
      </c>
      <c r="AE608">
        <v>0</v>
      </c>
      <c r="AF608">
        <v>179.17</v>
      </c>
      <c r="AG608">
        <v>16.93</v>
      </c>
      <c r="AH608">
        <v>0</v>
      </c>
      <c r="AI608">
        <v>1</v>
      </c>
      <c r="AJ608">
        <v>14.43</v>
      </c>
      <c r="AK608">
        <v>56.35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0.01</v>
      </c>
      <c r="AU608" t="s">
        <v>83</v>
      </c>
      <c r="AV608">
        <v>0</v>
      </c>
      <c r="AW608">
        <v>2</v>
      </c>
      <c r="AX608">
        <v>57037296</v>
      </c>
      <c r="AY608">
        <v>1</v>
      </c>
      <c r="AZ608">
        <v>0</v>
      </c>
      <c r="BA608">
        <v>775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ROUND(Y608*Source!I507*DO608,9)</f>
        <v>8.6952479999999994</v>
      </c>
      <c r="CX608">
        <f>ROUND(Y608*Source!I507,9)</f>
        <v>0.51359999999999995</v>
      </c>
      <c r="CY608">
        <f>AB608</f>
        <v>2706.94</v>
      </c>
      <c r="CZ608">
        <f>AF608</f>
        <v>179.17</v>
      </c>
      <c r="DA608">
        <f>AJ608</f>
        <v>14.43</v>
      </c>
      <c r="DB608">
        <f>ROUND((ROUND(AT608*CZ608,2)*1.2),6)</f>
        <v>2.1480000000000001</v>
      </c>
      <c r="DC608">
        <f>ROUND((ROUND(AT608*AG608,2)*1.2),6)</f>
        <v>0.20399999999999999</v>
      </c>
      <c r="DD608" t="s">
        <v>3</v>
      </c>
      <c r="DE608" t="s">
        <v>3</v>
      </c>
      <c r="DF608">
        <f t="shared" si="290"/>
        <v>0</v>
      </c>
      <c r="DG608">
        <f>ROUND(ROUND(AF608*AJ608,2)*CX608,2)</f>
        <v>1327.87</v>
      </c>
      <c r="DH608">
        <f>ROUND(ROUND(AG608*AK608,2)*CX608,2)</f>
        <v>489.98</v>
      </c>
      <c r="DI608">
        <f t="shared" si="271"/>
        <v>0</v>
      </c>
      <c r="DJ608">
        <f>DG608</f>
        <v>1327.87</v>
      </c>
      <c r="DK608">
        <v>0</v>
      </c>
      <c r="DL608" t="s">
        <v>769</v>
      </c>
      <c r="DM608">
        <v>0</v>
      </c>
      <c r="DN608" t="s">
        <v>761</v>
      </c>
      <c r="DO608">
        <v>16.93</v>
      </c>
    </row>
    <row r="609" spans="1:119" x14ac:dyDescent="0.25">
      <c r="A609">
        <f>ROW(Source!A507)</f>
        <v>507</v>
      </c>
      <c r="B609">
        <v>55944370</v>
      </c>
      <c r="C609">
        <v>57037287</v>
      </c>
      <c r="D609">
        <v>55482159</v>
      </c>
      <c r="E609">
        <v>1</v>
      </c>
      <c r="F609">
        <v>1</v>
      </c>
      <c r="G609">
        <v>1081</v>
      </c>
      <c r="H609">
        <v>3</v>
      </c>
      <c r="I609" t="s">
        <v>905</v>
      </c>
      <c r="J609" t="s">
        <v>906</v>
      </c>
      <c r="K609" t="s">
        <v>907</v>
      </c>
      <c r="L609">
        <v>1355</v>
      </c>
      <c r="N609">
        <v>1010</v>
      </c>
      <c r="O609" t="s">
        <v>80</v>
      </c>
      <c r="P609" t="s">
        <v>80</v>
      </c>
      <c r="Q609">
        <v>100</v>
      </c>
      <c r="W609">
        <v>0</v>
      </c>
      <c r="X609">
        <v>1662905328</v>
      </c>
      <c r="Y609">
        <f>(AT609*1)</f>
        <v>2.1093999999999999</v>
      </c>
      <c r="AA609">
        <v>223.61</v>
      </c>
      <c r="AB609">
        <v>0</v>
      </c>
      <c r="AC609">
        <v>0</v>
      </c>
      <c r="AD609">
        <v>0</v>
      </c>
      <c r="AE609">
        <v>59.47</v>
      </c>
      <c r="AF609">
        <v>0</v>
      </c>
      <c r="AG609">
        <v>0</v>
      </c>
      <c r="AH609">
        <v>0</v>
      </c>
      <c r="AI609">
        <v>3.76</v>
      </c>
      <c r="AJ609">
        <v>1</v>
      </c>
      <c r="AK609">
        <v>1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2.1093999999999999</v>
      </c>
      <c r="AU609" t="s">
        <v>82</v>
      </c>
      <c r="AV609">
        <v>0</v>
      </c>
      <c r="AW609">
        <v>2</v>
      </c>
      <c r="AX609">
        <v>57037297</v>
      </c>
      <c r="AY609">
        <v>1</v>
      </c>
      <c r="AZ609">
        <v>0</v>
      </c>
      <c r="BA609">
        <v>776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ROUND(Y609*Source!I507,9)</f>
        <v>90.282319999999999</v>
      </c>
      <c r="CY609">
        <f>AA609</f>
        <v>223.61</v>
      </c>
      <c r="CZ609">
        <f>AE609</f>
        <v>59.47</v>
      </c>
      <c r="DA609">
        <f>AI609</f>
        <v>3.76</v>
      </c>
      <c r="DB609">
        <f>ROUND((ROUND(AT609*CZ609,2)*1),6)</f>
        <v>125.45</v>
      </c>
      <c r="DC609">
        <f>ROUND((ROUND(AT609*AG609,2)*1),6)</f>
        <v>0</v>
      </c>
      <c r="DD609" t="s">
        <v>3</v>
      </c>
      <c r="DE609" t="s">
        <v>3</v>
      </c>
      <c r="DF609">
        <f>ROUND(ROUND(AE609*AI609,2)*CX609,2)</f>
        <v>20188.03</v>
      </c>
      <c r="DG609">
        <f t="shared" ref="DG609:DG620" si="291">ROUND(ROUND(AF609,2)*CX609,2)</f>
        <v>0</v>
      </c>
      <c r="DH609">
        <f t="shared" ref="DH609:DH620" si="292">ROUND(ROUND(AG609,2)*CX609,2)</f>
        <v>0</v>
      </c>
      <c r="DI609">
        <f t="shared" si="271"/>
        <v>0</v>
      </c>
      <c r="DJ609">
        <f>DF609</f>
        <v>20188.03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5">
      <c r="A610">
        <f>ROW(Source!A507)</f>
        <v>507</v>
      </c>
      <c r="B610">
        <v>55944370</v>
      </c>
      <c r="C610">
        <v>57037287</v>
      </c>
      <c r="D610">
        <v>55482204</v>
      </c>
      <c r="E610">
        <v>1</v>
      </c>
      <c r="F610">
        <v>1</v>
      </c>
      <c r="G610">
        <v>1081</v>
      </c>
      <c r="H610">
        <v>3</v>
      </c>
      <c r="I610" t="s">
        <v>820</v>
      </c>
      <c r="J610" t="s">
        <v>821</v>
      </c>
      <c r="K610" t="s">
        <v>822</v>
      </c>
      <c r="L610">
        <v>1356</v>
      </c>
      <c r="N610">
        <v>1010</v>
      </c>
      <c r="O610" t="s">
        <v>785</v>
      </c>
      <c r="P610" t="s">
        <v>785</v>
      </c>
      <c r="Q610">
        <v>1000</v>
      </c>
      <c r="W610">
        <v>0</v>
      </c>
      <c r="X610">
        <v>-2085281200</v>
      </c>
      <c r="Y610">
        <f>(AT610*1)</f>
        <v>6.8999999999999999E-3</v>
      </c>
      <c r="AA610">
        <v>614.39</v>
      </c>
      <c r="AB610">
        <v>0</v>
      </c>
      <c r="AC610">
        <v>0</v>
      </c>
      <c r="AD610">
        <v>0</v>
      </c>
      <c r="AE610">
        <v>56.16</v>
      </c>
      <c r="AF610">
        <v>0</v>
      </c>
      <c r="AG610">
        <v>0</v>
      </c>
      <c r="AH610">
        <v>0</v>
      </c>
      <c r="AI610">
        <v>10.94</v>
      </c>
      <c r="AJ610">
        <v>1</v>
      </c>
      <c r="AK610">
        <v>1</v>
      </c>
      <c r="AL610">
        <v>1</v>
      </c>
      <c r="AM610">
        <v>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6.8999999999999999E-3</v>
      </c>
      <c r="AU610" t="s">
        <v>82</v>
      </c>
      <c r="AV610">
        <v>0</v>
      </c>
      <c r="AW610">
        <v>2</v>
      </c>
      <c r="AX610">
        <v>57037298</v>
      </c>
      <c r="AY610">
        <v>1</v>
      </c>
      <c r="AZ610">
        <v>0</v>
      </c>
      <c r="BA610">
        <v>777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ROUND(Y610*Source!I507,9)</f>
        <v>0.29532000000000003</v>
      </c>
      <c r="CY610">
        <f>AA610</f>
        <v>614.39</v>
      </c>
      <c r="CZ610">
        <f>AE610</f>
        <v>56.16</v>
      </c>
      <c r="DA610">
        <f>AI610</f>
        <v>10.94</v>
      </c>
      <c r="DB610">
        <f>ROUND((ROUND(AT610*CZ610,2)*1),6)</f>
        <v>0.39</v>
      </c>
      <c r="DC610">
        <f>ROUND((ROUND(AT610*AG610,2)*1),6)</f>
        <v>0</v>
      </c>
      <c r="DD610" t="s">
        <v>3</v>
      </c>
      <c r="DE610" t="s">
        <v>3</v>
      </c>
      <c r="DF610">
        <f>ROUND(ROUND(AE610*AI610,2)*CX610,2)</f>
        <v>181.44</v>
      </c>
      <c r="DG610">
        <f t="shared" si="291"/>
        <v>0</v>
      </c>
      <c r="DH610">
        <f t="shared" si="292"/>
        <v>0</v>
      </c>
      <c r="DI610">
        <f t="shared" si="271"/>
        <v>0</v>
      </c>
      <c r="DJ610">
        <f>DF610</f>
        <v>181.44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ROW(Source!A518)</f>
        <v>518</v>
      </c>
      <c r="B611">
        <v>55944368</v>
      </c>
      <c r="C611">
        <v>55945641</v>
      </c>
      <c r="D611">
        <v>55424304</v>
      </c>
      <c r="E611">
        <v>1081</v>
      </c>
      <c r="F611">
        <v>1</v>
      </c>
      <c r="G611">
        <v>1081</v>
      </c>
      <c r="H611">
        <v>1</v>
      </c>
      <c r="I611" t="s">
        <v>759</v>
      </c>
      <c r="J611" t="s">
        <v>3</v>
      </c>
      <c r="K611" t="s">
        <v>760</v>
      </c>
      <c r="L611">
        <v>1191</v>
      </c>
      <c r="N611">
        <v>1013</v>
      </c>
      <c r="O611" t="s">
        <v>761</v>
      </c>
      <c r="P611" t="s">
        <v>761</v>
      </c>
      <c r="Q611">
        <v>1</v>
      </c>
      <c r="W611">
        <v>0</v>
      </c>
      <c r="X611">
        <v>476480486</v>
      </c>
      <c r="Y611">
        <f>(AT611*1.2)</f>
        <v>6.4679999999999991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5.39</v>
      </c>
      <c r="AU611" t="s">
        <v>83</v>
      </c>
      <c r="AV611">
        <v>1</v>
      </c>
      <c r="AW611">
        <v>2</v>
      </c>
      <c r="AX611">
        <v>55985751</v>
      </c>
      <c r="AY611">
        <v>1</v>
      </c>
      <c r="AZ611">
        <v>0</v>
      </c>
      <c r="BA611">
        <v>779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U611">
        <f>ROUND(AT611*Source!I518*AH611*AL611,2)</f>
        <v>0</v>
      </c>
      <c r="CV611">
        <f>ROUND(Y611*Source!I518,9)</f>
        <v>144.2364</v>
      </c>
      <c r="CW611">
        <v>0</v>
      </c>
      <c r="CX611">
        <f>ROUND(Y611*Source!I518,9)</f>
        <v>144.2364</v>
      </c>
      <c r="CY611">
        <f>AD611</f>
        <v>0</v>
      </c>
      <c r="CZ611">
        <f>AH611</f>
        <v>0</v>
      </c>
      <c r="DA611">
        <f>AL611</f>
        <v>1</v>
      </c>
      <c r="DB611">
        <f>ROUND((ROUND(AT611*CZ611,2)*1.2),6)</f>
        <v>0</v>
      </c>
      <c r="DC611">
        <f>ROUND((ROUND(AT611*AG611,2)*1.2),6)</f>
        <v>0</v>
      </c>
      <c r="DD611" t="s">
        <v>3</v>
      </c>
      <c r="DE611" t="s">
        <v>3</v>
      </c>
      <c r="DF611">
        <f t="shared" ref="DF611:DF622" si="293">ROUND(ROUND(AE611,2)*CX611,2)</f>
        <v>0</v>
      </c>
      <c r="DG611">
        <f t="shared" si="291"/>
        <v>0</v>
      </c>
      <c r="DH611">
        <f t="shared" si="292"/>
        <v>0</v>
      </c>
      <c r="DI611">
        <f t="shared" si="271"/>
        <v>0</v>
      </c>
      <c r="DJ611">
        <f>DI611</f>
        <v>0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ROW(Source!A518)</f>
        <v>518</v>
      </c>
      <c r="B612">
        <v>55944368</v>
      </c>
      <c r="C612">
        <v>55945641</v>
      </c>
      <c r="D612">
        <v>55490209</v>
      </c>
      <c r="E612">
        <v>1</v>
      </c>
      <c r="F612">
        <v>1</v>
      </c>
      <c r="G612">
        <v>1081</v>
      </c>
      <c r="H612">
        <v>2</v>
      </c>
      <c r="I612" t="s">
        <v>766</v>
      </c>
      <c r="J612" t="s">
        <v>767</v>
      </c>
      <c r="K612" t="s">
        <v>768</v>
      </c>
      <c r="L612">
        <v>1368</v>
      </c>
      <c r="N612">
        <v>1011</v>
      </c>
      <c r="O612" t="s">
        <v>765</v>
      </c>
      <c r="P612" t="s">
        <v>765</v>
      </c>
      <c r="Q612">
        <v>1</v>
      </c>
      <c r="W612">
        <v>0</v>
      </c>
      <c r="X612">
        <v>874612079</v>
      </c>
      <c r="Y612">
        <f>(AT612*1.2)</f>
        <v>2.4E-2</v>
      </c>
      <c r="AA612">
        <v>0</v>
      </c>
      <c r="AB612">
        <v>87.01</v>
      </c>
      <c r="AC612">
        <v>13.21</v>
      </c>
      <c r="AD612">
        <v>0</v>
      </c>
      <c r="AE612">
        <v>0</v>
      </c>
      <c r="AF612">
        <v>83.1</v>
      </c>
      <c r="AG612">
        <v>12.62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0.02</v>
      </c>
      <c r="AU612" t="s">
        <v>83</v>
      </c>
      <c r="AV612">
        <v>0</v>
      </c>
      <c r="AW612">
        <v>2</v>
      </c>
      <c r="AX612">
        <v>55985752</v>
      </c>
      <c r="AY612">
        <v>1</v>
      </c>
      <c r="AZ612">
        <v>0</v>
      </c>
      <c r="BA612">
        <v>780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f>ROUND(Y612*Source!I518*DO612,9)</f>
        <v>6.7542239999999998</v>
      </c>
      <c r="CX612">
        <f>ROUND(Y612*Source!I518,9)</f>
        <v>0.53520000000000001</v>
      </c>
      <c r="CY612">
        <f>AB612</f>
        <v>87.01</v>
      </c>
      <c r="CZ612">
        <f>AF612</f>
        <v>83.1</v>
      </c>
      <c r="DA612">
        <f>AJ612</f>
        <v>1</v>
      </c>
      <c r="DB612">
        <f>ROUND((ROUND(AT612*CZ612,2)*1.2),6)</f>
        <v>1.992</v>
      </c>
      <c r="DC612">
        <f>ROUND((ROUND(AT612*AG612,2)*1.2),6)</f>
        <v>0.3</v>
      </c>
      <c r="DD612" t="s">
        <v>3</v>
      </c>
      <c r="DE612" t="s">
        <v>3</v>
      </c>
      <c r="DF612">
        <f t="shared" si="293"/>
        <v>0</v>
      </c>
      <c r="DG612">
        <f t="shared" si="291"/>
        <v>44.48</v>
      </c>
      <c r="DH612">
        <f t="shared" si="292"/>
        <v>6.75</v>
      </c>
      <c r="DI612">
        <f t="shared" si="271"/>
        <v>0</v>
      </c>
      <c r="DJ612">
        <f>DG612</f>
        <v>44.48</v>
      </c>
      <c r="DK612">
        <v>0</v>
      </c>
      <c r="DL612" t="s">
        <v>769</v>
      </c>
      <c r="DM612">
        <v>0</v>
      </c>
      <c r="DN612" t="s">
        <v>761</v>
      </c>
      <c r="DO612">
        <v>12.62</v>
      </c>
    </row>
    <row r="613" spans="1:119" x14ac:dyDescent="0.25">
      <c r="A613">
        <f>ROW(Source!A518)</f>
        <v>518</v>
      </c>
      <c r="B613">
        <v>55944368</v>
      </c>
      <c r="C613">
        <v>55945641</v>
      </c>
      <c r="D613">
        <v>55489443</v>
      </c>
      <c r="E613">
        <v>1</v>
      </c>
      <c r="F613">
        <v>1</v>
      </c>
      <c r="G613">
        <v>1081</v>
      </c>
      <c r="H613">
        <v>2</v>
      </c>
      <c r="I613" t="s">
        <v>902</v>
      </c>
      <c r="J613" t="s">
        <v>903</v>
      </c>
      <c r="K613" t="s">
        <v>904</v>
      </c>
      <c r="L613">
        <v>1368</v>
      </c>
      <c r="N613">
        <v>1011</v>
      </c>
      <c r="O613" t="s">
        <v>765</v>
      </c>
      <c r="P613" t="s">
        <v>765</v>
      </c>
      <c r="Q613">
        <v>1</v>
      </c>
      <c r="W613">
        <v>0</v>
      </c>
      <c r="X613">
        <v>-44940208</v>
      </c>
      <c r="Y613">
        <f>(AT613*1.2)</f>
        <v>2.4E-2</v>
      </c>
      <c r="AA613">
        <v>0</v>
      </c>
      <c r="AB613">
        <v>187.59</v>
      </c>
      <c r="AC613">
        <v>17.73</v>
      </c>
      <c r="AD613">
        <v>0</v>
      </c>
      <c r="AE613">
        <v>0</v>
      </c>
      <c r="AF613">
        <v>179.17</v>
      </c>
      <c r="AG613">
        <v>16.93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0.02</v>
      </c>
      <c r="AU613" t="s">
        <v>83</v>
      </c>
      <c r="AV613">
        <v>0</v>
      </c>
      <c r="AW613">
        <v>2</v>
      </c>
      <c r="AX613">
        <v>55985753</v>
      </c>
      <c r="AY613">
        <v>1</v>
      </c>
      <c r="AZ613">
        <v>0</v>
      </c>
      <c r="BA613">
        <v>781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ROUND(Y613*Source!I518*DO613,9)</f>
        <v>9.0609359999999999</v>
      </c>
      <c r="CX613">
        <f>ROUND(Y613*Source!I518,9)</f>
        <v>0.53520000000000001</v>
      </c>
      <c r="CY613">
        <f>AB613</f>
        <v>187.59</v>
      </c>
      <c r="CZ613">
        <f>AF613</f>
        <v>179.17</v>
      </c>
      <c r="DA613">
        <f>AJ613</f>
        <v>1</v>
      </c>
      <c r="DB613">
        <f>ROUND((ROUND(AT613*CZ613,2)*1.2),6)</f>
        <v>4.2960000000000003</v>
      </c>
      <c r="DC613">
        <f>ROUND((ROUND(AT613*AG613,2)*1.2),6)</f>
        <v>0.40799999999999997</v>
      </c>
      <c r="DD613" t="s">
        <v>3</v>
      </c>
      <c r="DE613" t="s">
        <v>3</v>
      </c>
      <c r="DF613">
        <f t="shared" si="293"/>
        <v>0</v>
      </c>
      <c r="DG613">
        <f t="shared" si="291"/>
        <v>95.89</v>
      </c>
      <c r="DH613">
        <f t="shared" si="292"/>
        <v>9.06</v>
      </c>
      <c r="DI613">
        <f t="shared" si="271"/>
        <v>0</v>
      </c>
      <c r="DJ613">
        <f>DG613</f>
        <v>95.89</v>
      </c>
      <c r="DK613">
        <v>0</v>
      </c>
      <c r="DL613" t="s">
        <v>769</v>
      </c>
      <c r="DM613">
        <v>0</v>
      </c>
      <c r="DN613" t="s">
        <v>761</v>
      </c>
      <c r="DO613">
        <v>16.93</v>
      </c>
    </row>
    <row r="614" spans="1:119" x14ac:dyDescent="0.25">
      <c r="A614">
        <f>ROW(Source!A518)</f>
        <v>518</v>
      </c>
      <c r="B614">
        <v>55944368</v>
      </c>
      <c r="C614">
        <v>55945641</v>
      </c>
      <c r="D614">
        <v>55460033</v>
      </c>
      <c r="E614">
        <v>1</v>
      </c>
      <c r="F614">
        <v>1</v>
      </c>
      <c r="G614">
        <v>1081</v>
      </c>
      <c r="H614">
        <v>3</v>
      </c>
      <c r="I614" t="s">
        <v>998</v>
      </c>
      <c r="J614" t="s">
        <v>999</v>
      </c>
      <c r="K614" t="s">
        <v>1000</v>
      </c>
      <c r="L614">
        <v>1346</v>
      </c>
      <c r="N614">
        <v>1009</v>
      </c>
      <c r="O614" t="s">
        <v>794</v>
      </c>
      <c r="P614" t="s">
        <v>794</v>
      </c>
      <c r="Q614">
        <v>1</v>
      </c>
      <c r="W614">
        <v>0</v>
      </c>
      <c r="X614">
        <v>-1364668115</v>
      </c>
      <c r="Y614">
        <f t="shared" ref="Y614:Y619" si="294">(AT614*1)</f>
        <v>0.6</v>
      </c>
      <c r="AA614">
        <v>1.38</v>
      </c>
      <c r="AB614">
        <v>0</v>
      </c>
      <c r="AC614">
        <v>0</v>
      </c>
      <c r="AD614">
        <v>0</v>
      </c>
      <c r="AE614">
        <v>1.38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0.6</v>
      </c>
      <c r="AU614" t="s">
        <v>82</v>
      </c>
      <c r="AV614">
        <v>0</v>
      </c>
      <c r="AW614">
        <v>2</v>
      </c>
      <c r="AX614">
        <v>55985754</v>
      </c>
      <c r="AY614">
        <v>1</v>
      </c>
      <c r="AZ614">
        <v>0</v>
      </c>
      <c r="BA614">
        <v>782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ROUND(Y614*Source!I518,9)</f>
        <v>13.38</v>
      </c>
      <c r="CY614">
        <f t="shared" ref="CY614:CY619" si="295">AA614</f>
        <v>1.38</v>
      </c>
      <c r="CZ614">
        <f t="shared" ref="CZ614:CZ619" si="296">AE614</f>
        <v>1.38</v>
      </c>
      <c r="DA614">
        <f t="shared" ref="DA614:DA619" si="297">AI614</f>
        <v>1</v>
      </c>
      <c r="DB614">
        <f t="shared" ref="DB614:DB619" si="298">ROUND((ROUND(AT614*CZ614,2)*1),6)</f>
        <v>0.83</v>
      </c>
      <c r="DC614">
        <f t="shared" ref="DC614:DC619" si="299">ROUND((ROUND(AT614*AG614,2)*1),6)</f>
        <v>0</v>
      </c>
      <c r="DD614" t="s">
        <v>3</v>
      </c>
      <c r="DE614" t="s">
        <v>3</v>
      </c>
      <c r="DF614">
        <f t="shared" si="293"/>
        <v>18.46</v>
      </c>
      <c r="DG614">
        <f t="shared" si="291"/>
        <v>0</v>
      </c>
      <c r="DH614">
        <f t="shared" si="292"/>
        <v>0</v>
      </c>
      <c r="DI614">
        <f t="shared" si="271"/>
        <v>0</v>
      </c>
      <c r="DJ614">
        <f t="shared" ref="DJ614:DJ619" si="300">DF614</f>
        <v>18.46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ROW(Source!A518)</f>
        <v>518</v>
      </c>
      <c r="B615">
        <v>55944368</v>
      </c>
      <c r="C615">
        <v>55945641</v>
      </c>
      <c r="D615">
        <v>55460424</v>
      </c>
      <c r="E615">
        <v>1</v>
      </c>
      <c r="F615">
        <v>1</v>
      </c>
      <c r="G615">
        <v>1081</v>
      </c>
      <c r="H615">
        <v>3</v>
      </c>
      <c r="I615" t="s">
        <v>801</v>
      </c>
      <c r="J615" t="s">
        <v>802</v>
      </c>
      <c r="K615" t="s">
        <v>803</v>
      </c>
      <c r="L615">
        <v>1346</v>
      </c>
      <c r="N615">
        <v>1009</v>
      </c>
      <c r="O615" t="s">
        <v>794</v>
      </c>
      <c r="P615" t="s">
        <v>794</v>
      </c>
      <c r="Q615">
        <v>1</v>
      </c>
      <c r="W615">
        <v>0</v>
      </c>
      <c r="X615">
        <v>1309298634</v>
      </c>
      <c r="Y615">
        <f t="shared" si="294"/>
        <v>0.16</v>
      </c>
      <c r="AA615">
        <v>159.06</v>
      </c>
      <c r="AB615">
        <v>0</v>
      </c>
      <c r="AC615">
        <v>0</v>
      </c>
      <c r="AD615">
        <v>0</v>
      </c>
      <c r="AE615">
        <v>159.06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0.16</v>
      </c>
      <c r="AU615" t="s">
        <v>82</v>
      </c>
      <c r="AV615">
        <v>0</v>
      </c>
      <c r="AW615">
        <v>2</v>
      </c>
      <c r="AX615">
        <v>55985755</v>
      </c>
      <c r="AY615">
        <v>1</v>
      </c>
      <c r="AZ615">
        <v>0</v>
      </c>
      <c r="BA615">
        <v>783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ROUND(Y615*Source!I518,9)</f>
        <v>3.5680000000000001</v>
      </c>
      <c r="CY615">
        <f t="shared" si="295"/>
        <v>159.06</v>
      </c>
      <c r="CZ615">
        <f t="shared" si="296"/>
        <v>159.06</v>
      </c>
      <c r="DA615">
        <f t="shared" si="297"/>
        <v>1</v>
      </c>
      <c r="DB615">
        <f t="shared" si="298"/>
        <v>25.45</v>
      </c>
      <c r="DC615">
        <f t="shared" si="299"/>
        <v>0</v>
      </c>
      <c r="DD615" t="s">
        <v>3</v>
      </c>
      <c r="DE615" t="s">
        <v>3</v>
      </c>
      <c r="DF615">
        <f t="shared" si="293"/>
        <v>567.53</v>
      </c>
      <c r="DG615">
        <f t="shared" si="291"/>
        <v>0</v>
      </c>
      <c r="DH615">
        <f t="shared" si="292"/>
        <v>0</v>
      </c>
      <c r="DI615">
        <f t="shared" si="271"/>
        <v>0</v>
      </c>
      <c r="DJ615">
        <f t="shared" si="300"/>
        <v>567.53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ROW(Source!A518)</f>
        <v>518</v>
      </c>
      <c r="B616">
        <v>55944368</v>
      </c>
      <c r="C616">
        <v>55945641</v>
      </c>
      <c r="D616">
        <v>55482506</v>
      </c>
      <c r="E616">
        <v>1</v>
      </c>
      <c r="F616">
        <v>1</v>
      </c>
      <c r="G616">
        <v>1081</v>
      </c>
      <c r="H616">
        <v>3</v>
      </c>
      <c r="I616" t="s">
        <v>1013</v>
      </c>
      <c r="J616" t="s">
        <v>1014</v>
      </c>
      <c r="K616" t="s">
        <v>1015</v>
      </c>
      <c r="L616">
        <v>1355</v>
      </c>
      <c r="N616">
        <v>1010</v>
      </c>
      <c r="O616" t="s">
        <v>80</v>
      </c>
      <c r="P616" t="s">
        <v>80</v>
      </c>
      <c r="Q616">
        <v>100</v>
      </c>
      <c r="W616">
        <v>0</v>
      </c>
      <c r="X616">
        <v>-1805909399</v>
      </c>
      <c r="Y616">
        <f t="shared" si="294"/>
        <v>0.05</v>
      </c>
      <c r="AA616">
        <v>130.15</v>
      </c>
      <c r="AB616">
        <v>0</v>
      </c>
      <c r="AC616">
        <v>0</v>
      </c>
      <c r="AD616">
        <v>0</v>
      </c>
      <c r="AE616">
        <v>130.15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0.05</v>
      </c>
      <c r="AU616" t="s">
        <v>82</v>
      </c>
      <c r="AV616">
        <v>0</v>
      </c>
      <c r="AW616">
        <v>2</v>
      </c>
      <c r="AX616">
        <v>55985756</v>
      </c>
      <c r="AY616">
        <v>1</v>
      </c>
      <c r="AZ616">
        <v>0</v>
      </c>
      <c r="BA616">
        <v>784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ROUND(Y616*Source!I518,9)</f>
        <v>1.115</v>
      </c>
      <c r="CY616">
        <f t="shared" si="295"/>
        <v>130.15</v>
      </c>
      <c r="CZ616">
        <f t="shared" si="296"/>
        <v>130.15</v>
      </c>
      <c r="DA616">
        <f t="shared" si="297"/>
        <v>1</v>
      </c>
      <c r="DB616">
        <f t="shared" si="298"/>
        <v>6.51</v>
      </c>
      <c r="DC616">
        <f t="shared" si="299"/>
        <v>0</v>
      </c>
      <c r="DD616" t="s">
        <v>3</v>
      </c>
      <c r="DE616" t="s">
        <v>3</v>
      </c>
      <c r="DF616">
        <f t="shared" si="293"/>
        <v>145.12</v>
      </c>
      <c r="DG616">
        <f t="shared" si="291"/>
        <v>0</v>
      </c>
      <c r="DH616">
        <f t="shared" si="292"/>
        <v>0</v>
      </c>
      <c r="DI616">
        <f t="shared" si="271"/>
        <v>0</v>
      </c>
      <c r="DJ616">
        <f t="shared" si="300"/>
        <v>145.12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ROW(Source!A518)</f>
        <v>518</v>
      </c>
      <c r="B617">
        <v>55944368</v>
      </c>
      <c r="C617">
        <v>55945641</v>
      </c>
      <c r="D617">
        <v>55482517</v>
      </c>
      <c r="E617">
        <v>1</v>
      </c>
      <c r="F617">
        <v>1</v>
      </c>
      <c r="G617">
        <v>1081</v>
      </c>
      <c r="H617">
        <v>3</v>
      </c>
      <c r="I617" t="s">
        <v>1016</v>
      </c>
      <c r="J617" t="s">
        <v>1017</v>
      </c>
      <c r="K617" t="s">
        <v>1018</v>
      </c>
      <c r="L617">
        <v>1356</v>
      </c>
      <c r="N617">
        <v>1010</v>
      </c>
      <c r="O617" t="s">
        <v>785</v>
      </c>
      <c r="P617" t="s">
        <v>785</v>
      </c>
      <c r="Q617">
        <v>1000</v>
      </c>
      <c r="W617">
        <v>0</v>
      </c>
      <c r="X617">
        <v>1304193837</v>
      </c>
      <c r="Y617">
        <f t="shared" si="294"/>
        <v>1.2200000000000001E-2</v>
      </c>
      <c r="AA617">
        <v>226.86</v>
      </c>
      <c r="AB617">
        <v>0</v>
      </c>
      <c r="AC617">
        <v>0</v>
      </c>
      <c r="AD617">
        <v>0</v>
      </c>
      <c r="AE617">
        <v>226.86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1.2200000000000001E-2</v>
      </c>
      <c r="AU617" t="s">
        <v>82</v>
      </c>
      <c r="AV617">
        <v>0</v>
      </c>
      <c r="AW617">
        <v>2</v>
      </c>
      <c r="AX617">
        <v>55985757</v>
      </c>
      <c r="AY617">
        <v>1</v>
      </c>
      <c r="AZ617">
        <v>0</v>
      </c>
      <c r="BA617">
        <v>785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ROUND(Y617*Source!I518,9)</f>
        <v>0.27206000000000002</v>
      </c>
      <c r="CY617">
        <f t="shared" si="295"/>
        <v>226.86</v>
      </c>
      <c r="CZ617">
        <f t="shared" si="296"/>
        <v>226.86</v>
      </c>
      <c r="DA617">
        <f t="shared" si="297"/>
        <v>1</v>
      </c>
      <c r="DB617">
        <f t="shared" si="298"/>
        <v>2.77</v>
      </c>
      <c r="DC617">
        <f t="shared" si="299"/>
        <v>0</v>
      </c>
      <c r="DD617" t="s">
        <v>3</v>
      </c>
      <c r="DE617" t="s">
        <v>3</v>
      </c>
      <c r="DF617">
        <f t="shared" si="293"/>
        <v>61.72</v>
      </c>
      <c r="DG617">
        <f t="shared" si="291"/>
        <v>0</v>
      </c>
      <c r="DH617">
        <f t="shared" si="292"/>
        <v>0</v>
      </c>
      <c r="DI617">
        <f t="shared" si="271"/>
        <v>0</v>
      </c>
      <c r="DJ617">
        <f t="shared" si="300"/>
        <v>61.72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ROW(Source!A518)</f>
        <v>518</v>
      </c>
      <c r="B618">
        <v>55944368</v>
      </c>
      <c r="C618">
        <v>55945641</v>
      </c>
      <c r="D618">
        <v>55481842</v>
      </c>
      <c r="E618">
        <v>1</v>
      </c>
      <c r="F618">
        <v>1</v>
      </c>
      <c r="G618">
        <v>1081</v>
      </c>
      <c r="H618">
        <v>3</v>
      </c>
      <c r="I618" t="s">
        <v>1007</v>
      </c>
      <c r="J618" t="s">
        <v>1008</v>
      </c>
      <c r="K618" t="s">
        <v>1009</v>
      </c>
      <c r="L618">
        <v>1354</v>
      </c>
      <c r="N618">
        <v>1010</v>
      </c>
      <c r="O618" t="s">
        <v>320</v>
      </c>
      <c r="P618" t="s">
        <v>320</v>
      </c>
      <c r="Q618">
        <v>1</v>
      </c>
      <c r="W618">
        <v>0</v>
      </c>
      <c r="X618">
        <v>-1424681180</v>
      </c>
      <c r="Y618">
        <f t="shared" si="294"/>
        <v>3.1</v>
      </c>
      <c r="AA618">
        <v>6.94</v>
      </c>
      <c r="AB618">
        <v>0</v>
      </c>
      <c r="AC618">
        <v>0</v>
      </c>
      <c r="AD618">
        <v>0</v>
      </c>
      <c r="AE618">
        <v>6.94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3.1</v>
      </c>
      <c r="AU618" t="s">
        <v>82</v>
      </c>
      <c r="AV618">
        <v>0</v>
      </c>
      <c r="AW618">
        <v>2</v>
      </c>
      <c r="AX618">
        <v>55985758</v>
      </c>
      <c r="AY618">
        <v>1</v>
      </c>
      <c r="AZ618">
        <v>0</v>
      </c>
      <c r="BA618">
        <v>786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ROUND(Y618*Source!I518,9)</f>
        <v>69.13</v>
      </c>
      <c r="CY618">
        <f t="shared" si="295"/>
        <v>6.94</v>
      </c>
      <c r="CZ618">
        <f t="shared" si="296"/>
        <v>6.94</v>
      </c>
      <c r="DA618">
        <f t="shared" si="297"/>
        <v>1</v>
      </c>
      <c r="DB618">
        <f t="shared" si="298"/>
        <v>21.51</v>
      </c>
      <c r="DC618">
        <f t="shared" si="299"/>
        <v>0</v>
      </c>
      <c r="DD618" t="s">
        <v>3</v>
      </c>
      <c r="DE618" t="s">
        <v>3</v>
      </c>
      <c r="DF618">
        <f t="shared" si="293"/>
        <v>479.76</v>
      </c>
      <c r="DG618">
        <f t="shared" si="291"/>
        <v>0</v>
      </c>
      <c r="DH618">
        <f t="shared" si="292"/>
        <v>0</v>
      </c>
      <c r="DI618">
        <f t="shared" si="271"/>
        <v>0</v>
      </c>
      <c r="DJ618">
        <f t="shared" si="300"/>
        <v>479.76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5">
      <c r="A619">
        <f>ROW(Source!A518)</f>
        <v>518</v>
      </c>
      <c r="B619">
        <v>55944368</v>
      </c>
      <c r="C619">
        <v>55945641</v>
      </c>
      <c r="D619">
        <v>55481850</v>
      </c>
      <c r="E619">
        <v>1</v>
      </c>
      <c r="F619">
        <v>1</v>
      </c>
      <c r="G619">
        <v>1081</v>
      </c>
      <c r="H619">
        <v>3</v>
      </c>
      <c r="I619" t="s">
        <v>1019</v>
      </c>
      <c r="J619" t="s">
        <v>1020</v>
      </c>
      <c r="K619" t="s">
        <v>1021</v>
      </c>
      <c r="L619">
        <v>1356</v>
      </c>
      <c r="N619">
        <v>1010</v>
      </c>
      <c r="O619" t="s">
        <v>785</v>
      </c>
      <c r="P619" t="s">
        <v>785</v>
      </c>
      <c r="Q619">
        <v>1000</v>
      </c>
      <c r="W619">
        <v>0</v>
      </c>
      <c r="X619">
        <v>1020131354</v>
      </c>
      <c r="Y619">
        <f t="shared" si="294"/>
        <v>8.0000000000000002E-3</v>
      </c>
      <c r="AA619">
        <v>614.09</v>
      </c>
      <c r="AB619">
        <v>0</v>
      </c>
      <c r="AC619">
        <v>0</v>
      </c>
      <c r="AD619">
        <v>0</v>
      </c>
      <c r="AE619">
        <v>614.09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8.0000000000000002E-3</v>
      </c>
      <c r="AU619" t="s">
        <v>82</v>
      </c>
      <c r="AV619">
        <v>0</v>
      </c>
      <c r="AW619">
        <v>2</v>
      </c>
      <c r="AX619">
        <v>55985759</v>
      </c>
      <c r="AY619">
        <v>1</v>
      </c>
      <c r="AZ619">
        <v>0</v>
      </c>
      <c r="BA619">
        <v>787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ROUND(Y619*Source!I518,9)</f>
        <v>0.1784</v>
      </c>
      <c r="CY619">
        <f t="shared" si="295"/>
        <v>614.09</v>
      </c>
      <c r="CZ619">
        <f t="shared" si="296"/>
        <v>614.09</v>
      </c>
      <c r="DA619">
        <f t="shared" si="297"/>
        <v>1</v>
      </c>
      <c r="DB619">
        <f t="shared" si="298"/>
        <v>4.91</v>
      </c>
      <c r="DC619">
        <f t="shared" si="299"/>
        <v>0</v>
      </c>
      <c r="DD619" t="s">
        <v>3</v>
      </c>
      <c r="DE619" t="s">
        <v>3</v>
      </c>
      <c r="DF619">
        <f t="shared" si="293"/>
        <v>109.55</v>
      </c>
      <c r="DG619">
        <f t="shared" si="291"/>
        <v>0</v>
      </c>
      <c r="DH619">
        <f t="shared" si="292"/>
        <v>0</v>
      </c>
      <c r="DI619">
        <f t="shared" si="271"/>
        <v>0</v>
      </c>
      <c r="DJ619">
        <f t="shared" si="300"/>
        <v>109.55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ROW(Source!A519)</f>
        <v>519</v>
      </c>
      <c r="B620">
        <v>55944370</v>
      </c>
      <c r="C620">
        <v>55945641</v>
      </c>
      <c r="D620">
        <v>55424304</v>
      </c>
      <c r="E620">
        <v>1081</v>
      </c>
      <c r="F620">
        <v>1</v>
      </c>
      <c r="G620">
        <v>1081</v>
      </c>
      <c r="H620">
        <v>1</v>
      </c>
      <c r="I620" t="s">
        <v>759</v>
      </c>
      <c r="J620" t="s">
        <v>3</v>
      </c>
      <c r="K620" t="s">
        <v>760</v>
      </c>
      <c r="L620">
        <v>1191</v>
      </c>
      <c r="N620">
        <v>1013</v>
      </c>
      <c r="O620" t="s">
        <v>761</v>
      </c>
      <c r="P620" t="s">
        <v>761</v>
      </c>
      <c r="Q620">
        <v>1</v>
      </c>
      <c r="W620">
        <v>0</v>
      </c>
      <c r="X620">
        <v>476480486</v>
      </c>
      <c r="Y620">
        <f>(AT620*1.2)</f>
        <v>6.4679999999999991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5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5.39</v>
      </c>
      <c r="AU620" t="s">
        <v>83</v>
      </c>
      <c r="AV620">
        <v>1</v>
      </c>
      <c r="AW620">
        <v>2</v>
      </c>
      <c r="AX620">
        <v>55985751</v>
      </c>
      <c r="AY620">
        <v>1</v>
      </c>
      <c r="AZ620">
        <v>0</v>
      </c>
      <c r="BA620">
        <v>789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U620">
        <f>ROUND(AT620*Source!I519*AH620*AL620,2)</f>
        <v>0</v>
      </c>
      <c r="CV620">
        <f>ROUND(Y620*Source!I519,9)</f>
        <v>144.2364</v>
      </c>
      <c r="CW620">
        <v>0</v>
      </c>
      <c r="CX620">
        <f>ROUND(Y620*Source!I519,9)</f>
        <v>144.2364</v>
      </c>
      <c r="CY620">
        <f>AD620</f>
        <v>0</v>
      </c>
      <c r="CZ620">
        <f>AH620</f>
        <v>0</v>
      </c>
      <c r="DA620">
        <f>AL620</f>
        <v>1</v>
      </c>
      <c r="DB620">
        <f>ROUND((ROUND(AT620*CZ620,2)*1.2),6)</f>
        <v>0</v>
      </c>
      <c r="DC620">
        <f>ROUND((ROUND(AT620*AG620,2)*1.2),6)</f>
        <v>0</v>
      </c>
      <c r="DD620" t="s">
        <v>3</v>
      </c>
      <c r="DE620" t="s">
        <v>3</v>
      </c>
      <c r="DF620">
        <f t="shared" si="293"/>
        <v>0</v>
      </c>
      <c r="DG620">
        <f t="shared" si="291"/>
        <v>0</v>
      </c>
      <c r="DH620">
        <f t="shared" si="292"/>
        <v>0</v>
      </c>
      <c r="DI620">
        <f t="shared" si="271"/>
        <v>0</v>
      </c>
      <c r="DJ620">
        <f>DI620</f>
        <v>0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ROW(Source!A519)</f>
        <v>519</v>
      </c>
      <c r="B621">
        <v>55944370</v>
      </c>
      <c r="C621">
        <v>55945641</v>
      </c>
      <c r="D621">
        <v>55490209</v>
      </c>
      <c r="E621">
        <v>1</v>
      </c>
      <c r="F621">
        <v>1</v>
      </c>
      <c r="G621">
        <v>1081</v>
      </c>
      <c r="H621">
        <v>2</v>
      </c>
      <c r="I621" t="s">
        <v>766</v>
      </c>
      <c r="J621" t="s">
        <v>767</v>
      </c>
      <c r="K621" t="s">
        <v>768</v>
      </c>
      <c r="L621">
        <v>1368</v>
      </c>
      <c r="N621">
        <v>1011</v>
      </c>
      <c r="O621" t="s">
        <v>765</v>
      </c>
      <c r="P621" t="s">
        <v>765</v>
      </c>
      <c r="Q621">
        <v>1</v>
      </c>
      <c r="W621">
        <v>0</v>
      </c>
      <c r="X621">
        <v>874612079</v>
      </c>
      <c r="Y621">
        <f>(AT621*1.2)</f>
        <v>2.4E-2</v>
      </c>
      <c r="AA621">
        <v>0</v>
      </c>
      <c r="AB621">
        <v>1485.19</v>
      </c>
      <c r="AC621">
        <v>744.56</v>
      </c>
      <c r="AD621">
        <v>0</v>
      </c>
      <c r="AE621">
        <v>0</v>
      </c>
      <c r="AF621">
        <v>83.1</v>
      </c>
      <c r="AG621">
        <v>12.62</v>
      </c>
      <c r="AH621">
        <v>0</v>
      </c>
      <c r="AI621">
        <v>1</v>
      </c>
      <c r="AJ621">
        <v>17.07</v>
      </c>
      <c r="AK621">
        <v>56.35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0.02</v>
      </c>
      <c r="AU621" t="s">
        <v>83</v>
      </c>
      <c r="AV621">
        <v>0</v>
      </c>
      <c r="AW621">
        <v>2</v>
      </c>
      <c r="AX621">
        <v>55985752</v>
      </c>
      <c r="AY621">
        <v>1</v>
      </c>
      <c r="AZ621">
        <v>0</v>
      </c>
      <c r="BA621">
        <v>790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f>ROUND(Y621*Source!I519*DO621,9)</f>
        <v>6.7542239999999998</v>
      </c>
      <c r="CX621">
        <f>ROUND(Y621*Source!I519,9)</f>
        <v>0.53520000000000001</v>
      </c>
      <c r="CY621">
        <f>AB621</f>
        <v>1485.19</v>
      </c>
      <c r="CZ621">
        <f>AF621</f>
        <v>83.1</v>
      </c>
      <c r="DA621">
        <f>AJ621</f>
        <v>17.07</v>
      </c>
      <c r="DB621">
        <f>ROUND((ROUND(AT621*CZ621,2)*1.2),6)</f>
        <v>1.992</v>
      </c>
      <c r="DC621">
        <f>ROUND((ROUND(AT621*AG621,2)*1.2),6)</f>
        <v>0.3</v>
      </c>
      <c r="DD621" t="s">
        <v>3</v>
      </c>
      <c r="DE621" t="s">
        <v>3</v>
      </c>
      <c r="DF621">
        <f t="shared" si="293"/>
        <v>0</v>
      </c>
      <c r="DG621">
        <f>ROUND(ROUND(AF621*AJ621,2)*CX621,2)</f>
        <v>759.19</v>
      </c>
      <c r="DH621">
        <f>ROUND(ROUND(AG621*AK621,2)*CX621,2)</f>
        <v>380.6</v>
      </c>
      <c r="DI621">
        <f t="shared" si="271"/>
        <v>0</v>
      </c>
      <c r="DJ621">
        <f>DG621</f>
        <v>759.19</v>
      </c>
      <c r="DK621">
        <v>0</v>
      </c>
      <c r="DL621" t="s">
        <v>769</v>
      </c>
      <c r="DM621">
        <v>0</v>
      </c>
      <c r="DN621" t="s">
        <v>761</v>
      </c>
      <c r="DO621">
        <v>12.62</v>
      </c>
    </row>
    <row r="622" spans="1:119" x14ac:dyDescent="0.25">
      <c r="A622">
        <f>ROW(Source!A519)</f>
        <v>519</v>
      </c>
      <c r="B622">
        <v>55944370</v>
      </c>
      <c r="C622">
        <v>55945641</v>
      </c>
      <c r="D622">
        <v>55489443</v>
      </c>
      <c r="E622">
        <v>1</v>
      </c>
      <c r="F622">
        <v>1</v>
      </c>
      <c r="G622">
        <v>1081</v>
      </c>
      <c r="H622">
        <v>2</v>
      </c>
      <c r="I622" t="s">
        <v>902</v>
      </c>
      <c r="J622" t="s">
        <v>903</v>
      </c>
      <c r="K622" t="s">
        <v>904</v>
      </c>
      <c r="L622">
        <v>1368</v>
      </c>
      <c r="N622">
        <v>1011</v>
      </c>
      <c r="O622" t="s">
        <v>765</v>
      </c>
      <c r="P622" t="s">
        <v>765</v>
      </c>
      <c r="Q622">
        <v>1</v>
      </c>
      <c r="W622">
        <v>0</v>
      </c>
      <c r="X622">
        <v>-44940208</v>
      </c>
      <c r="Y622">
        <f>(AT622*1.2)</f>
        <v>2.4E-2</v>
      </c>
      <c r="AA622">
        <v>0</v>
      </c>
      <c r="AB622">
        <v>2706.94</v>
      </c>
      <c r="AC622">
        <v>998.84</v>
      </c>
      <c r="AD622">
        <v>0</v>
      </c>
      <c r="AE622">
        <v>0</v>
      </c>
      <c r="AF622">
        <v>179.17</v>
      </c>
      <c r="AG622">
        <v>16.93</v>
      </c>
      <c r="AH622">
        <v>0</v>
      </c>
      <c r="AI622">
        <v>1</v>
      </c>
      <c r="AJ622">
        <v>14.43</v>
      </c>
      <c r="AK622">
        <v>56.35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0.02</v>
      </c>
      <c r="AU622" t="s">
        <v>83</v>
      </c>
      <c r="AV622">
        <v>0</v>
      </c>
      <c r="AW622">
        <v>2</v>
      </c>
      <c r="AX622">
        <v>55985753</v>
      </c>
      <c r="AY622">
        <v>1</v>
      </c>
      <c r="AZ622">
        <v>0</v>
      </c>
      <c r="BA622">
        <v>791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ROUND(Y622*Source!I519*DO622,9)</f>
        <v>9.0609359999999999</v>
      </c>
      <c r="CX622">
        <f>ROUND(Y622*Source!I519,9)</f>
        <v>0.53520000000000001</v>
      </c>
      <c r="CY622">
        <f>AB622</f>
        <v>2706.94</v>
      </c>
      <c r="CZ622">
        <f>AF622</f>
        <v>179.17</v>
      </c>
      <c r="DA622">
        <f>AJ622</f>
        <v>14.43</v>
      </c>
      <c r="DB622">
        <f>ROUND((ROUND(AT622*CZ622,2)*1.2),6)</f>
        <v>4.2960000000000003</v>
      </c>
      <c r="DC622">
        <f>ROUND((ROUND(AT622*AG622,2)*1.2),6)</f>
        <v>0.40799999999999997</v>
      </c>
      <c r="DD622" t="s">
        <v>3</v>
      </c>
      <c r="DE622" t="s">
        <v>3</v>
      </c>
      <c r="DF622">
        <f t="shared" si="293"/>
        <v>0</v>
      </c>
      <c r="DG622">
        <f>ROUND(ROUND(AF622*AJ622,2)*CX622,2)</f>
        <v>1383.72</v>
      </c>
      <c r="DH622">
        <f>ROUND(ROUND(AG622*AK622,2)*CX622,2)</f>
        <v>510.59</v>
      </c>
      <c r="DI622">
        <f t="shared" si="271"/>
        <v>0</v>
      </c>
      <c r="DJ622">
        <f>DG622</f>
        <v>1383.72</v>
      </c>
      <c r="DK622">
        <v>0</v>
      </c>
      <c r="DL622" t="s">
        <v>769</v>
      </c>
      <c r="DM622">
        <v>0</v>
      </c>
      <c r="DN622" t="s">
        <v>761</v>
      </c>
      <c r="DO622">
        <v>16.93</v>
      </c>
    </row>
    <row r="623" spans="1:119" x14ac:dyDescent="0.25">
      <c r="A623">
        <f>ROW(Source!A519)</f>
        <v>519</v>
      </c>
      <c r="B623">
        <v>55944370</v>
      </c>
      <c r="C623">
        <v>55945641</v>
      </c>
      <c r="D623">
        <v>55460033</v>
      </c>
      <c r="E623">
        <v>1</v>
      </c>
      <c r="F623">
        <v>1</v>
      </c>
      <c r="G623">
        <v>1081</v>
      </c>
      <c r="H623">
        <v>3</v>
      </c>
      <c r="I623" t="s">
        <v>998</v>
      </c>
      <c r="J623" t="s">
        <v>999</v>
      </c>
      <c r="K623" t="s">
        <v>1000</v>
      </c>
      <c r="L623">
        <v>1346</v>
      </c>
      <c r="N623">
        <v>1009</v>
      </c>
      <c r="O623" t="s">
        <v>794</v>
      </c>
      <c r="P623" t="s">
        <v>794</v>
      </c>
      <c r="Q623">
        <v>1</v>
      </c>
      <c r="W623">
        <v>0</v>
      </c>
      <c r="X623">
        <v>-1364668115</v>
      </c>
      <c r="Y623">
        <f t="shared" ref="Y623:Y628" si="301">(AT623*1)</f>
        <v>0.6</v>
      </c>
      <c r="AA623">
        <v>33.64</v>
      </c>
      <c r="AB623">
        <v>0</v>
      </c>
      <c r="AC623">
        <v>0</v>
      </c>
      <c r="AD623">
        <v>0</v>
      </c>
      <c r="AE623">
        <v>1.38</v>
      </c>
      <c r="AF623">
        <v>0</v>
      </c>
      <c r="AG623">
        <v>0</v>
      </c>
      <c r="AH623">
        <v>0</v>
      </c>
      <c r="AI623">
        <v>24.38</v>
      </c>
      <c r="AJ623">
        <v>1</v>
      </c>
      <c r="AK623">
        <v>1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0.6</v>
      </c>
      <c r="AU623" t="s">
        <v>82</v>
      </c>
      <c r="AV623">
        <v>0</v>
      </c>
      <c r="AW623">
        <v>2</v>
      </c>
      <c r="AX623">
        <v>55985754</v>
      </c>
      <c r="AY623">
        <v>1</v>
      </c>
      <c r="AZ623">
        <v>0</v>
      </c>
      <c r="BA623">
        <v>792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ROUND(Y623*Source!I519,9)</f>
        <v>13.38</v>
      </c>
      <c r="CY623">
        <f t="shared" ref="CY623:CY628" si="302">AA623</f>
        <v>33.64</v>
      </c>
      <c r="CZ623">
        <f t="shared" ref="CZ623:CZ628" si="303">AE623</f>
        <v>1.38</v>
      </c>
      <c r="DA623">
        <f t="shared" ref="DA623:DA628" si="304">AI623</f>
        <v>24.38</v>
      </c>
      <c r="DB623">
        <f t="shared" ref="DB623:DB628" si="305">ROUND((ROUND(AT623*CZ623,2)*1),6)</f>
        <v>0.83</v>
      </c>
      <c r="DC623">
        <f t="shared" ref="DC623:DC628" si="306">ROUND((ROUND(AT623*AG623,2)*1),6)</f>
        <v>0</v>
      </c>
      <c r="DD623" t="s">
        <v>3</v>
      </c>
      <c r="DE623" t="s">
        <v>3</v>
      </c>
      <c r="DF623">
        <f t="shared" ref="DF623:DF628" si="307">ROUND(ROUND(AE623*AI623,2)*CX623,2)</f>
        <v>450.1</v>
      </c>
      <c r="DG623">
        <f t="shared" ref="DG623:DG637" si="308">ROUND(ROUND(AF623,2)*CX623,2)</f>
        <v>0</v>
      </c>
      <c r="DH623">
        <f t="shared" ref="DH623:DH637" si="309">ROUND(ROUND(AG623,2)*CX623,2)</f>
        <v>0</v>
      </c>
      <c r="DI623">
        <f t="shared" si="271"/>
        <v>0</v>
      </c>
      <c r="DJ623">
        <f t="shared" ref="DJ623:DJ628" si="310">DF623</f>
        <v>450.1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5">
      <c r="A624">
        <f>ROW(Source!A519)</f>
        <v>519</v>
      </c>
      <c r="B624">
        <v>55944370</v>
      </c>
      <c r="C624">
        <v>55945641</v>
      </c>
      <c r="D624">
        <v>55460424</v>
      </c>
      <c r="E624">
        <v>1</v>
      </c>
      <c r="F624">
        <v>1</v>
      </c>
      <c r="G624">
        <v>1081</v>
      </c>
      <c r="H624">
        <v>3</v>
      </c>
      <c r="I624" t="s">
        <v>801</v>
      </c>
      <c r="J624" t="s">
        <v>802</v>
      </c>
      <c r="K624" t="s">
        <v>803</v>
      </c>
      <c r="L624">
        <v>1346</v>
      </c>
      <c r="N624">
        <v>1009</v>
      </c>
      <c r="O624" t="s">
        <v>794</v>
      </c>
      <c r="P624" t="s">
        <v>794</v>
      </c>
      <c r="Q624">
        <v>1</v>
      </c>
      <c r="W624">
        <v>0</v>
      </c>
      <c r="X624">
        <v>1309298634</v>
      </c>
      <c r="Y624">
        <f t="shared" si="301"/>
        <v>0.16</v>
      </c>
      <c r="AA624">
        <v>286.31</v>
      </c>
      <c r="AB624">
        <v>0</v>
      </c>
      <c r="AC624">
        <v>0</v>
      </c>
      <c r="AD624">
        <v>0</v>
      </c>
      <c r="AE624">
        <v>159.06</v>
      </c>
      <c r="AF624">
        <v>0</v>
      </c>
      <c r="AG624">
        <v>0</v>
      </c>
      <c r="AH624">
        <v>0</v>
      </c>
      <c r="AI624">
        <v>1.8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0.16</v>
      </c>
      <c r="AU624" t="s">
        <v>82</v>
      </c>
      <c r="AV624">
        <v>0</v>
      </c>
      <c r="AW624">
        <v>2</v>
      </c>
      <c r="AX624">
        <v>55985755</v>
      </c>
      <c r="AY624">
        <v>1</v>
      </c>
      <c r="AZ624">
        <v>0</v>
      </c>
      <c r="BA624">
        <v>793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ROUND(Y624*Source!I519,9)</f>
        <v>3.5680000000000001</v>
      </c>
      <c r="CY624">
        <f t="shared" si="302"/>
        <v>286.31</v>
      </c>
      <c r="CZ624">
        <f t="shared" si="303"/>
        <v>159.06</v>
      </c>
      <c r="DA624">
        <f t="shared" si="304"/>
        <v>1.8</v>
      </c>
      <c r="DB624">
        <f t="shared" si="305"/>
        <v>25.45</v>
      </c>
      <c r="DC624">
        <f t="shared" si="306"/>
        <v>0</v>
      </c>
      <c r="DD624" t="s">
        <v>3</v>
      </c>
      <c r="DE624" t="s">
        <v>3</v>
      </c>
      <c r="DF624">
        <f t="shared" si="307"/>
        <v>1021.55</v>
      </c>
      <c r="DG624">
        <f t="shared" si="308"/>
        <v>0</v>
      </c>
      <c r="DH624">
        <f t="shared" si="309"/>
        <v>0</v>
      </c>
      <c r="DI624">
        <f t="shared" si="271"/>
        <v>0</v>
      </c>
      <c r="DJ624">
        <f t="shared" si="310"/>
        <v>1021.55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ROW(Source!A519)</f>
        <v>519</v>
      </c>
      <c r="B625">
        <v>55944370</v>
      </c>
      <c r="C625">
        <v>55945641</v>
      </c>
      <c r="D625">
        <v>55482506</v>
      </c>
      <c r="E625">
        <v>1</v>
      </c>
      <c r="F625">
        <v>1</v>
      </c>
      <c r="G625">
        <v>1081</v>
      </c>
      <c r="H625">
        <v>3</v>
      </c>
      <c r="I625" t="s">
        <v>1013</v>
      </c>
      <c r="J625" t="s">
        <v>1014</v>
      </c>
      <c r="K625" t="s">
        <v>1015</v>
      </c>
      <c r="L625">
        <v>1355</v>
      </c>
      <c r="N625">
        <v>1010</v>
      </c>
      <c r="O625" t="s">
        <v>80</v>
      </c>
      <c r="P625" t="s">
        <v>80</v>
      </c>
      <c r="Q625">
        <v>100</v>
      </c>
      <c r="W625">
        <v>0</v>
      </c>
      <c r="X625">
        <v>-1805909399</v>
      </c>
      <c r="Y625">
        <f t="shared" si="301"/>
        <v>0.05</v>
      </c>
      <c r="AA625">
        <v>2209.9499999999998</v>
      </c>
      <c r="AB625">
        <v>0</v>
      </c>
      <c r="AC625">
        <v>0</v>
      </c>
      <c r="AD625">
        <v>0</v>
      </c>
      <c r="AE625">
        <v>130.15</v>
      </c>
      <c r="AF625">
        <v>0</v>
      </c>
      <c r="AG625">
        <v>0</v>
      </c>
      <c r="AH625">
        <v>0</v>
      </c>
      <c r="AI625">
        <v>16.98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0.05</v>
      </c>
      <c r="AU625" t="s">
        <v>82</v>
      </c>
      <c r="AV625">
        <v>0</v>
      </c>
      <c r="AW625">
        <v>2</v>
      </c>
      <c r="AX625">
        <v>55985756</v>
      </c>
      <c r="AY625">
        <v>1</v>
      </c>
      <c r="AZ625">
        <v>0</v>
      </c>
      <c r="BA625">
        <v>794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ROUND(Y625*Source!I519,9)</f>
        <v>1.115</v>
      </c>
      <c r="CY625">
        <f t="shared" si="302"/>
        <v>2209.9499999999998</v>
      </c>
      <c r="CZ625">
        <f t="shared" si="303"/>
        <v>130.15</v>
      </c>
      <c r="DA625">
        <f t="shared" si="304"/>
        <v>16.98</v>
      </c>
      <c r="DB625">
        <f t="shared" si="305"/>
        <v>6.51</v>
      </c>
      <c r="DC625">
        <f t="shared" si="306"/>
        <v>0</v>
      </c>
      <c r="DD625" t="s">
        <v>3</v>
      </c>
      <c r="DE625" t="s">
        <v>3</v>
      </c>
      <c r="DF625">
        <f t="shared" si="307"/>
        <v>2464.09</v>
      </c>
      <c r="DG625">
        <f t="shared" si="308"/>
        <v>0</v>
      </c>
      <c r="DH625">
        <f t="shared" si="309"/>
        <v>0</v>
      </c>
      <c r="DI625">
        <f t="shared" si="271"/>
        <v>0</v>
      </c>
      <c r="DJ625">
        <f t="shared" si="310"/>
        <v>2464.09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ROW(Source!A519)</f>
        <v>519</v>
      </c>
      <c r="B626">
        <v>55944370</v>
      </c>
      <c r="C626">
        <v>55945641</v>
      </c>
      <c r="D626">
        <v>55482517</v>
      </c>
      <c r="E626">
        <v>1</v>
      </c>
      <c r="F626">
        <v>1</v>
      </c>
      <c r="G626">
        <v>1081</v>
      </c>
      <c r="H626">
        <v>3</v>
      </c>
      <c r="I626" t="s">
        <v>1016</v>
      </c>
      <c r="J626" t="s">
        <v>1017</v>
      </c>
      <c r="K626" t="s">
        <v>1018</v>
      </c>
      <c r="L626">
        <v>1356</v>
      </c>
      <c r="N626">
        <v>1010</v>
      </c>
      <c r="O626" t="s">
        <v>785</v>
      </c>
      <c r="P626" t="s">
        <v>785</v>
      </c>
      <c r="Q626">
        <v>1000</v>
      </c>
      <c r="W626">
        <v>0</v>
      </c>
      <c r="X626">
        <v>1304193837</v>
      </c>
      <c r="Y626">
        <f t="shared" si="301"/>
        <v>1.2200000000000001E-2</v>
      </c>
      <c r="AA626">
        <v>1556.26</v>
      </c>
      <c r="AB626">
        <v>0</v>
      </c>
      <c r="AC626">
        <v>0</v>
      </c>
      <c r="AD626">
        <v>0</v>
      </c>
      <c r="AE626">
        <v>226.86</v>
      </c>
      <c r="AF626">
        <v>0</v>
      </c>
      <c r="AG626">
        <v>0</v>
      </c>
      <c r="AH626">
        <v>0</v>
      </c>
      <c r="AI626">
        <v>6.86</v>
      </c>
      <c r="AJ626">
        <v>1</v>
      </c>
      <c r="AK626">
        <v>1</v>
      </c>
      <c r="AL626">
        <v>1</v>
      </c>
      <c r="AM626">
        <v>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1.2200000000000001E-2</v>
      </c>
      <c r="AU626" t="s">
        <v>82</v>
      </c>
      <c r="AV626">
        <v>0</v>
      </c>
      <c r="AW626">
        <v>2</v>
      </c>
      <c r="AX626">
        <v>55985757</v>
      </c>
      <c r="AY626">
        <v>1</v>
      </c>
      <c r="AZ626">
        <v>0</v>
      </c>
      <c r="BA626">
        <v>795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ROUND(Y626*Source!I519,9)</f>
        <v>0.27206000000000002</v>
      </c>
      <c r="CY626">
        <f t="shared" si="302"/>
        <v>1556.26</v>
      </c>
      <c r="CZ626">
        <f t="shared" si="303"/>
        <v>226.86</v>
      </c>
      <c r="DA626">
        <f t="shared" si="304"/>
        <v>6.86</v>
      </c>
      <c r="DB626">
        <f t="shared" si="305"/>
        <v>2.77</v>
      </c>
      <c r="DC626">
        <f t="shared" si="306"/>
        <v>0</v>
      </c>
      <c r="DD626" t="s">
        <v>3</v>
      </c>
      <c r="DE626" t="s">
        <v>3</v>
      </c>
      <c r="DF626">
        <f t="shared" si="307"/>
        <v>423.4</v>
      </c>
      <c r="DG626">
        <f t="shared" si="308"/>
        <v>0</v>
      </c>
      <c r="DH626">
        <f t="shared" si="309"/>
        <v>0</v>
      </c>
      <c r="DI626">
        <f t="shared" si="271"/>
        <v>0</v>
      </c>
      <c r="DJ626">
        <f t="shared" si="310"/>
        <v>423.4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ROW(Source!A519)</f>
        <v>519</v>
      </c>
      <c r="B627">
        <v>55944370</v>
      </c>
      <c r="C627">
        <v>55945641</v>
      </c>
      <c r="D627">
        <v>55481842</v>
      </c>
      <c r="E627">
        <v>1</v>
      </c>
      <c r="F627">
        <v>1</v>
      </c>
      <c r="G627">
        <v>1081</v>
      </c>
      <c r="H627">
        <v>3</v>
      </c>
      <c r="I627" t="s">
        <v>1007</v>
      </c>
      <c r="J627" t="s">
        <v>1008</v>
      </c>
      <c r="K627" t="s">
        <v>1009</v>
      </c>
      <c r="L627">
        <v>1354</v>
      </c>
      <c r="N627">
        <v>1010</v>
      </c>
      <c r="O627" t="s">
        <v>320</v>
      </c>
      <c r="P627" t="s">
        <v>320</v>
      </c>
      <c r="Q627">
        <v>1</v>
      </c>
      <c r="W627">
        <v>0</v>
      </c>
      <c r="X627">
        <v>-1424681180</v>
      </c>
      <c r="Y627">
        <f t="shared" si="301"/>
        <v>3.1</v>
      </c>
      <c r="AA627">
        <v>25.33</v>
      </c>
      <c r="AB627">
        <v>0</v>
      </c>
      <c r="AC627">
        <v>0</v>
      </c>
      <c r="AD627">
        <v>0</v>
      </c>
      <c r="AE627">
        <v>6.94</v>
      </c>
      <c r="AF627">
        <v>0</v>
      </c>
      <c r="AG627">
        <v>0</v>
      </c>
      <c r="AH627">
        <v>0</v>
      </c>
      <c r="AI627">
        <v>3.65</v>
      </c>
      <c r="AJ627">
        <v>1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3.1</v>
      </c>
      <c r="AU627" t="s">
        <v>82</v>
      </c>
      <c r="AV627">
        <v>0</v>
      </c>
      <c r="AW627">
        <v>2</v>
      </c>
      <c r="AX627">
        <v>55985758</v>
      </c>
      <c r="AY627">
        <v>1</v>
      </c>
      <c r="AZ627">
        <v>0</v>
      </c>
      <c r="BA627">
        <v>796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ROUND(Y627*Source!I519,9)</f>
        <v>69.13</v>
      </c>
      <c r="CY627">
        <f t="shared" si="302"/>
        <v>25.33</v>
      </c>
      <c r="CZ627">
        <f t="shared" si="303"/>
        <v>6.94</v>
      </c>
      <c r="DA627">
        <f t="shared" si="304"/>
        <v>3.65</v>
      </c>
      <c r="DB627">
        <f t="shared" si="305"/>
        <v>21.51</v>
      </c>
      <c r="DC627">
        <f t="shared" si="306"/>
        <v>0</v>
      </c>
      <c r="DD627" t="s">
        <v>3</v>
      </c>
      <c r="DE627" t="s">
        <v>3</v>
      </c>
      <c r="DF627">
        <f t="shared" si="307"/>
        <v>1751.06</v>
      </c>
      <c r="DG627">
        <f t="shared" si="308"/>
        <v>0</v>
      </c>
      <c r="DH627">
        <f t="shared" si="309"/>
        <v>0</v>
      </c>
      <c r="DI627">
        <f t="shared" si="271"/>
        <v>0</v>
      </c>
      <c r="DJ627">
        <f t="shared" si="310"/>
        <v>1751.06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ROW(Source!A519)</f>
        <v>519</v>
      </c>
      <c r="B628">
        <v>55944370</v>
      </c>
      <c r="C628">
        <v>55945641</v>
      </c>
      <c r="D628">
        <v>55481850</v>
      </c>
      <c r="E628">
        <v>1</v>
      </c>
      <c r="F628">
        <v>1</v>
      </c>
      <c r="G628">
        <v>1081</v>
      </c>
      <c r="H628">
        <v>3</v>
      </c>
      <c r="I628" t="s">
        <v>1019</v>
      </c>
      <c r="J628" t="s">
        <v>1020</v>
      </c>
      <c r="K628" t="s">
        <v>1021</v>
      </c>
      <c r="L628">
        <v>1356</v>
      </c>
      <c r="N628">
        <v>1010</v>
      </c>
      <c r="O628" t="s">
        <v>785</v>
      </c>
      <c r="P628" t="s">
        <v>785</v>
      </c>
      <c r="Q628">
        <v>1000</v>
      </c>
      <c r="W628">
        <v>0</v>
      </c>
      <c r="X628">
        <v>1020131354</v>
      </c>
      <c r="Y628">
        <f t="shared" si="301"/>
        <v>8.0000000000000002E-3</v>
      </c>
      <c r="AA628">
        <v>1197.48</v>
      </c>
      <c r="AB628">
        <v>0</v>
      </c>
      <c r="AC628">
        <v>0</v>
      </c>
      <c r="AD628">
        <v>0</v>
      </c>
      <c r="AE628">
        <v>614.09</v>
      </c>
      <c r="AF628">
        <v>0</v>
      </c>
      <c r="AG628">
        <v>0</v>
      </c>
      <c r="AH628">
        <v>0</v>
      </c>
      <c r="AI628">
        <v>1.95</v>
      </c>
      <c r="AJ628">
        <v>1</v>
      </c>
      <c r="AK628">
        <v>1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8.0000000000000002E-3</v>
      </c>
      <c r="AU628" t="s">
        <v>82</v>
      </c>
      <c r="AV628">
        <v>0</v>
      </c>
      <c r="AW628">
        <v>2</v>
      </c>
      <c r="AX628">
        <v>55985759</v>
      </c>
      <c r="AY628">
        <v>1</v>
      </c>
      <c r="AZ628">
        <v>0</v>
      </c>
      <c r="BA628">
        <v>797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ROUND(Y628*Source!I519,9)</f>
        <v>0.1784</v>
      </c>
      <c r="CY628">
        <f t="shared" si="302"/>
        <v>1197.48</v>
      </c>
      <c r="CZ628">
        <f t="shared" si="303"/>
        <v>614.09</v>
      </c>
      <c r="DA628">
        <f t="shared" si="304"/>
        <v>1.95</v>
      </c>
      <c r="DB628">
        <f t="shared" si="305"/>
        <v>4.91</v>
      </c>
      <c r="DC628">
        <f t="shared" si="306"/>
        <v>0</v>
      </c>
      <c r="DD628" t="s">
        <v>3</v>
      </c>
      <c r="DE628" t="s">
        <v>3</v>
      </c>
      <c r="DF628">
        <f t="shared" si="307"/>
        <v>213.63</v>
      </c>
      <c r="DG628">
        <f t="shared" si="308"/>
        <v>0</v>
      </c>
      <c r="DH628">
        <f t="shared" si="309"/>
        <v>0</v>
      </c>
      <c r="DI628">
        <f t="shared" si="271"/>
        <v>0</v>
      </c>
      <c r="DJ628">
        <f t="shared" si="310"/>
        <v>213.63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5">
      <c r="A629">
        <f>ROW(Source!A534)</f>
        <v>534</v>
      </c>
      <c r="B629">
        <v>55944368</v>
      </c>
      <c r="C629">
        <v>55945679</v>
      </c>
      <c r="D629">
        <v>55424304</v>
      </c>
      <c r="E629">
        <v>1081</v>
      </c>
      <c r="F629">
        <v>1</v>
      </c>
      <c r="G629">
        <v>1081</v>
      </c>
      <c r="H629">
        <v>1</v>
      </c>
      <c r="I629" t="s">
        <v>759</v>
      </c>
      <c r="J629" t="s">
        <v>3</v>
      </c>
      <c r="K629" t="s">
        <v>760</v>
      </c>
      <c r="L629">
        <v>1191</v>
      </c>
      <c r="N629">
        <v>1013</v>
      </c>
      <c r="O629" t="s">
        <v>761</v>
      </c>
      <c r="P629" t="s">
        <v>761</v>
      </c>
      <c r="Q629">
        <v>1</v>
      </c>
      <c r="W629">
        <v>0</v>
      </c>
      <c r="X629">
        <v>476480486</v>
      </c>
      <c r="Y629">
        <f>(AT629*1.2)</f>
        <v>7.548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6.29</v>
      </c>
      <c r="AU629" t="s">
        <v>83</v>
      </c>
      <c r="AV629">
        <v>1</v>
      </c>
      <c r="AW629">
        <v>2</v>
      </c>
      <c r="AX629">
        <v>55985762</v>
      </c>
      <c r="AY629">
        <v>1</v>
      </c>
      <c r="AZ629">
        <v>0</v>
      </c>
      <c r="BA629">
        <v>799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U629">
        <f>ROUND(AT629*Source!I534*AH629*AL629,2)</f>
        <v>0</v>
      </c>
      <c r="CV629">
        <f>ROUND(Y629*Source!I534,9)</f>
        <v>15.096</v>
      </c>
      <c r="CW629">
        <v>0</v>
      </c>
      <c r="CX629">
        <f>ROUND(Y629*Source!I534,9)</f>
        <v>15.096</v>
      </c>
      <c r="CY629">
        <f>AD629</f>
        <v>0</v>
      </c>
      <c r="CZ629">
        <f>AH629</f>
        <v>0</v>
      </c>
      <c r="DA629">
        <f>AL629</f>
        <v>1</v>
      </c>
      <c r="DB629">
        <f>ROUND((ROUND(AT629*CZ629,2)*1.2),6)</f>
        <v>0</v>
      </c>
      <c r="DC629">
        <f>ROUND((ROUND(AT629*AG629,2)*1.2),6)</f>
        <v>0</v>
      </c>
      <c r="DD629" t="s">
        <v>3</v>
      </c>
      <c r="DE629" t="s">
        <v>3</v>
      </c>
      <c r="DF629">
        <f t="shared" ref="DF629:DF639" si="311">ROUND(ROUND(AE629,2)*CX629,2)</f>
        <v>0</v>
      </c>
      <c r="DG629">
        <f t="shared" si="308"/>
        <v>0</v>
      </c>
      <c r="DH629">
        <f t="shared" si="309"/>
        <v>0</v>
      </c>
      <c r="DI629">
        <f t="shared" si="271"/>
        <v>0</v>
      </c>
      <c r="DJ629">
        <f>DI629</f>
        <v>0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ROW(Source!A534)</f>
        <v>534</v>
      </c>
      <c r="B630">
        <v>55944368</v>
      </c>
      <c r="C630">
        <v>55945679</v>
      </c>
      <c r="D630">
        <v>55490209</v>
      </c>
      <c r="E630">
        <v>1</v>
      </c>
      <c r="F630">
        <v>1</v>
      </c>
      <c r="G630">
        <v>1081</v>
      </c>
      <c r="H630">
        <v>2</v>
      </c>
      <c r="I630" t="s">
        <v>766</v>
      </c>
      <c r="J630" t="s">
        <v>767</v>
      </c>
      <c r="K630" t="s">
        <v>768</v>
      </c>
      <c r="L630">
        <v>1368</v>
      </c>
      <c r="N630">
        <v>1011</v>
      </c>
      <c r="O630" t="s">
        <v>765</v>
      </c>
      <c r="P630" t="s">
        <v>765</v>
      </c>
      <c r="Q630">
        <v>1</v>
      </c>
      <c r="W630">
        <v>0</v>
      </c>
      <c r="X630">
        <v>874612079</v>
      </c>
      <c r="Y630">
        <f>(AT630*1.2)</f>
        <v>3.5999999999999997E-2</v>
      </c>
      <c r="AA630">
        <v>0</v>
      </c>
      <c r="AB630">
        <v>87.01</v>
      </c>
      <c r="AC630">
        <v>13.21</v>
      </c>
      <c r="AD630">
        <v>0</v>
      </c>
      <c r="AE630">
        <v>0</v>
      </c>
      <c r="AF630">
        <v>83.1</v>
      </c>
      <c r="AG630">
        <v>12.62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0.03</v>
      </c>
      <c r="AU630" t="s">
        <v>83</v>
      </c>
      <c r="AV630">
        <v>0</v>
      </c>
      <c r="AW630">
        <v>2</v>
      </c>
      <c r="AX630">
        <v>55985763</v>
      </c>
      <c r="AY630">
        <v>1</v>
      </c>
      <c r="AZ630">
        <v>0</v>
      </c>
      <c r="BA630">
        <v>800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f>ROUND(Y630*Source!I534*DO630,9)</f>
        <v>0.90864</v>
      </c>
      <c r="CX630">
        <f>ROUND(Y630*Source!I534,9)</f>
        <v>7.1999999999999995E-2</v>
      </c>
      <c r="CY630">
        <f>AB630</f>
        <v>87.01</v>
      </c>
      <c r="CZ630">
        <f>AF630</f>
        <v>83.1</v>
      </c>
      <c r="DA630">
        <f>AJ630</f>
        <v>1</v>
      </c>
      <c r="DB630">
        <f>ROUND((ROUND(AT630*CZ630,2)*1.2),6)</f>
        <v>2.988</v>
      </c>
      <c r="DC630">
        <f>ROUND((ROUND(AT630*AG630,2)*1.2),6)</f>
        <v>0.45600000000000002</v>
      </c>
      <c r="DD630" t="s">
        <v>3</v>
      </c>
      <c r="DE630" t="s">
        <v>3</v>
      </c>
      <c r="DF630">
        <f t="shared" si="311"/>
        <v>0</v>
      </c>
      <c r="DG630">
        <f t="shared" si="308"/>
        <v>5.98</v>
      </c>
      <c r="DH630">
        <f t="shared" si="309"/>
        <v>0.91</v>
      </c>
      <c r="DI630">
        <f t="shared" si="271"/>
        <v>0</v>
      </c>
      <c r="DJ630">
        <f>DG630</f>
        <v>5.98</v>
      </c>
      <c r="DK630">
        <v>0</v>
      </c>
      <c r="DL630" t="s">
        <v>769</v>
      </c>
      <c r="DM630">
        <v>0</v>
      </c>
      <c r="DN630" t="s">
        <v>761</v>
      </c>
      <c r="DO630">
        <v>12.62</v>
      </c>
    </row>
    <row r="631" spans="1:119" x14ac:dyDescent="0.25">
      <c r="A631">
        <f>ROW(Source!A534)</f>
        <v>534</v>
      </c>
      <c r="B631">
        <v>55944368</v>
      </c>
      <c r="C631">
        <v>55945679</v>
      </c>
      <c r="D631">
        <v>55489443</v>
      </c>
      <c r="E631">
        <v>1</v>
      </c>
      <c r="F631">
        <v>1</v>
      </c>
      <c r="G631">
        <v>1081</v>
      </c>
      <c r="H631">
        <v>2</v>
      </c>
      <c r="I631" t="s">
        <v>902</v>
      </c>
      <c r="J631" t="s">
        <v>903</v>
      </c>
      <c r="K631" t="s">
        <v>904</v>
      </c>
      <c r="L631">
        <v>1368</v>
      </c>
      <c r="N631">
        <v>1011</v>
      </c>
      <c r="O631" t="s">
        <v>765</v>
      </c>
      <c r="P631" t="s">
        <v>765</v>
      </c>
      <c r="Q631">
        <v>1</v>
      </c>
      <c r="W631">
        <v>0</v>
      </c>
      <c r="X631">
        <v>-44940208</v>
      </c>
      <c r="Y631">
        <f>(AT631*1.2)</f>
        <v>3.5999999999999997E-2</v>
      </c>
      <c r="AA631">
        <v>0</v>
      </c>
      <c r="AB631">
        <v>187.59</v>
      </c>
      <c r="AC631">
        <v>17.73</v>
      </c>
      <c r="AD631">
        <v>0</v>
      </c>
      <c r="AE631">
        <v>0</v>
      </c>
      <c r="AF631">
        <v>179.17</v>
      </c>
      <c r="AG631">
        <v>16.93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0.03</v>
      </c>
      <c r="AU631" t="s">
        <v>83</v>
      </c>
      <c r="AV631">
        <v>0</v>
      </c>
      <c r="AW631">
        <v>2</v>
      </c>
      <c r="AX631">
        <v>55985764</v>
      </c>
      <c r="AY631">
        <v>1</v>
      </c>
      <c r="AZ631">
        <v>0</v>
      </c>
      <c r="BA631">
        <v>801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f>ROUND(Y631*Source!I534*DO631,9)</f>
        <v>1.21896</v>
      </c>
      <c r="CX631">
        <f>ROUND(Y631*Source!I534,9)</f>
        <v>7.1999999999999995E-2</v>
      </c>
      <c r="CY631">
        <f>AB631</f>
        <v>187.59</v>
      </c>
      <c r="CZ631">
        <f>AF631</f>
        <v>179.17</v>
      </c>
      <c r="DA631">
        <f>AJ631</f>
        <v>1</v>
      </c>
      <c r="DB631">
        <f>ROUND((ROUND(AT631*CZ631,2)*1.2),6)</f>
        <v>6.4560000000000004</v>
      </c>
      <c r="DC631">
        <f>ROUND((ROUND(AT631*AG631,2)*1.2),6)</f>
        <v>0.61199999999999999</v>
      </c>
      <c r="DD631" t="s">
        <v>3</v>
      </c>
      <c r="DE631" t="s">
        <v>3</v>
      </c>
      <c r="DF631">
        <f t="shared" si="311"/>
        <v>0</v>
      </c>
      <c r="DG631">
        <f t="shared" si="308"/>
        <v>12.9</v>
      </c>
      <c r="DH631">
        <f t="shared" si="309"/>
        <v>1.22</v>
      </c>
      <c r="DI631">
        <f t="shared" si="271"/>
        <v>0</v>
      </c>
      <c r="DJ631">
        <f>DG631</f>
        <v>12.9</v>
      </c>
      <c r="DK631">
        <v>0</v>
      </c>
      <c r="DL631" t="s">
        <v>769</v>
      </c>
      <c r="DM631">
        <v>0</v>
      </c>
      <c r="DN631" t="s">
        <v>761</v>
      </c>
      <c r="DO631">
        <v>16.93</v>
      </c>
    </row>
    <row r="632" spans="1:119" x14ac:dyDescent="0.25">
      <c r="A632">
        <f>ROW(Source!A534)</f>
        <v>534</v>
      </c>
      <c r="B632">
        <v>55944368</v>
      </c>
      <c r="C632">
        <v>55945679</v>
      </c>
      <c r="D632">
        <v>55460033</v>
      </c>
      <c r="E632">
        <v>1</v>
      </c>
      <c r="F632">
        <v>1</v>
      </c>
      <c r="G632">
        <v>1081</v>
      </c>
      <c r="H632">
        <v>3</v>
      </c>
      <c r="I632" t="s">
        <v>998</v>
      </c>
      <c r="J632" t="s">
        <v>999</v>
      </c>
      <c r="K632" t="s">
        <v>1000</v>
      </c>
      <c r="L632">
        <v>1346</v>
      </c>
      <c r="N632">
        <v>1009</v>
      </c>
      <c r="O632" t="s">
        <v>794</v>
      </c>
      <c r="P632" t="s">
        <v>794</v>
      </c>
      <c r="Q632">
        <v>1</v>
      </c>
      <c r="W632">
        <v>0</v>
      </c>
      <c r="X632">
        <v>-1364668115</v>
      </c>
      <c r="Y632">
        <f>(AT632*1)</f>
        <v>1.05</v>
      </c>
      <c r="AA632">
        <v>1.38</v>
      </c>
      <c r="AB632">
        <v>0</v>
      </c>
      <c r="AC632">
        <v>0</v>
      </c>
      <c r="AD632">
        <v>0</v>
      </c>
      <c r="AE632">
        <v>1.38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-2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1.05</v>
      </c>
      <c r="AU632" t="s">
        <v>82</v>
      </c>
      <c r="AV632">
        <v>0</v>
      </c>
      <c r="AW632">
        <v>2</v>
      </c>
      <c r="AX632">
        <v>55985765</v>
      </c>
      <c r="AY632">
        <v>1</v>
      </c>
      <c r="AZ632">
        <v>0</v>
      </c>
      <c r="BA632">
        <v>802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ROUND(Y632*Source!I534,9)</f>
        <v>2.1</v>
      </c>
      <c r="CY632">
        <f>AA632</f>
        <v>1.38</v>
      </c>
      <c r="CZ632">
        <f>AE632</f>
        <v>1.38</v>
      </c>
      <c r="DA632">
        <f>AI632</f>
        <v>1</v>
      </c>
      <c r="DB632">
        <f>ROUND((ROUND(AT632*CZ632,2)*1),6)</f>
        <v>1.45</v>
      </c>
      <c r="DC632">
        <f>ROUND((ROUND(AT632*AG632,2)*1),6)</f>
        <v>0</v>
      </c>
      <c r="DD632" t="s">
        <v>3</v>
      </c>
      <c r="DE632" t="s">
        <v>3</v>
      </c>
      <c r="DF632">
        <f t="shared" si="311"/>
        <v>2.9</v>
      </c>
      <c r="DG632">
        <f t="shared" si="308"/>
        <v>0</v>
      </c>
      <c r="DH632">
        <f t="shared" si="309"/>
        <v>0</v>
      </c>
      <c r="DI632">
        <f t="shared" si="271"/>
        <v>0</v>
      </c>
      <c r="DJ632">
        <f>DF632</f>
        <v>2.9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ROW(Source!A534)</f>
        <v>534</v>
      </c>
      <c r="B633">
        <v>55944368</v>
      </c>
      <c r="C633">
        <v>55945679</v>
      </c>
      <c r="D633">
        <v>55460424</v>
      </c>
      <c r="E633">
        <v>1</v>
      </c>
      <c r="F633">
        <v>1</v>
      </c>
      <c r="G633">
        <v>1081</v>
      </c>
      <c r="H633">
        <v>3</v>
      </c>
      <c r="I633" t="s">
        <v>801</v>
      </c>
      <c r="J633" t="s">
        <v>802</v>
      </c>
      <c r="K633" t="s">
        <v>803</v>
      </c>
      <c r="L633">
        <v>1346</v>
      </c>
      <c r="N633">
        <v>1009</v>
      </c>
      <c r="O633" t="s">
        <v>794</v>
      </c>
      <c r="P633" t="s">
        <v>794</v>
      </c>
      <c r="Q633">
        <v>1</v>
      </c>
      <c r="W633">
        <v>0</v>
      </c>
      <c r="X633">
        <v>1309298634</v>
      </c>
      <c r="Y633">
        <f>(AT633*1)</f>
        <v>0.32</v>
      </c>
      <c r="AA633">
        <v>159.06</v>
      </c>
      <c r="AB633">
        <v>0</v>
      </c>
      <c r="AC633">
        <v>0</v>
      </c>
      <c r="AD633">
        <v>0</v>
      </c>
      <c r="AE633">
        <v>159.06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-2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0.32</v>
      </c>
      <c r="AU633" t="s">
        <v>82</v>
      </c>
      <c r="AV633">
        <v>0</v>
      </c>
      <c r="AW633">
        <v>2</v>
      </c>
      <c r="AX633">
        <v>55985766</v>
      </c>
      <c r="AY633">
        <v>1</v>
      </c>
      <c r="AZ633">
        <v>0</v>
      </c>
      <c r="BA633">
        <v>803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ROUND(Y633*Source!I534,9)</f>
        <v>0.64</v>
      </c>
      <c r="CY633">
        <f>AA633</f>
        <v>159.06</v>
      </c>
      <c r="CZ633">
        <f>AE633</f>
        <v>159.06</v>
      </c>
      <c r="DA633">
        <f>AI633</f>
        <v>1</v>
      </c>
      <c r="DB633">
        <f>ROUND((ROUND(AT633*CZ633,2)*1),6)</f>
        <v>50.9</v>
      </c>
      <c r="DC633">
        <f>ROUND((ROUND(AT633*AG633,2)*1),6)</f>
        <v>0</v>
      </c>
      <c r="DD633" t="s">
        <v>3</v>
      </c>
      <c r="DE633" t="s">
        <v>3</v>
      </c>
      <c r="DF633">
        <f t="shared" si="311"/>
        <v>101.8</v>
      </c>
      <c r="DG633">
        <f t="shared" si="308"/>
        <v>0</v>
      </c>
      <c r="DH633">
        <f t="shared" si="309"/>
        <v>0</v>
      </c>
      <c r="DI633">
        <f t="shared" si="271"/>
        <v>0</v>
      </c>
      <c r="DJ633">
        <f>DF633</f>
        <v>101.8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ROW(Source!A534)</f>
        <v>534</v>
      </c>
      <c r="B634">
        <v>55944368</v>
      </c>
      <c r="C634">
        <v>55945679</v>
      </c>
      <c r="D634">
        <v>55482507</v>
      </c>
      <c r="E634">
        <v>1</v>
      </c>
      <c r="F634">
        <v>1</v>
      </c>
      <c r="G634">
        <v>1081</v>
      </c>
      <c r="H634">
        <v>3</v>
      </c>
      <c r="I634" t="s">
        <v>1022</v>
      </c>
      <c r="J634" t="s">
        <v>1023</v>
      </c>
      <c r="K634" t="s">
        <v>1024</v>
      </c>
      <c r="L634">
        <v>1355</v>
      </c>
      <c r="N634">
        <v>1010</v>
      </c>
      <c r="O634" t="s">
        <v>80</v>
      </c>
      <c r="P634" t="s">
        <v>80</v>
      </c>
      <c r="Q634">
        <v>100</v>
      </c>
      <c r="W634">
        <v>0</v>
      </c>
      <c r="X634">
        <v>-1365083550</v>
      </c>
      <c r="Y634">
        <f>(AT634*1)</f>
        <v>0.05</v>
      </c>
      <c r="AA634">
        <v>238.37</v>
      </c>
      <c r="AB634">
        <v>0</v>
      </c>
      <c r="AC634">
        <v>0</v>
      </c>
      <c r="AD634">
        <v>0</v>
      </c>
      <c r="AE634">
        <v>238.37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-2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0.05</v>
      </c>
      <c r="AU634" t="s">
        <v>82</v>
      </c>
      <c r="AV634">
        <v>0</v>
      </c>
      <c r="AW634">
        <v>2</v>
      </c>
      <c r="AX634">
        <v>55985767</v>
      </c>
      <c r="AY634">
        <v>1</v>
      </c>
      <c r="AZ634">
        <v>0</v>
      </c>
      <c r="BA634">
        <v>804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ROUND(Y634*Source!I534,9)</f>
        <v>0.1</v>
      </c>
      <c r="CY634">
        <f>AA634</f>
        <v>238.37</v>
      </c>
      <c r="CZ634">
        <f>AE634</f>
        <v>238.37</v>
      </c>
      <c r="DA634">
        <f>AI634</f>
        <v>1</v>
      </c>
      <c r="DB634">
        <f>ROUND((ROUND(AT634*CZ634,2)*1),6)</f>
        <v>11.92</v>
      </c>
      <c r="DC634">
        <f>ROUND((ROUND(AT634*AG634,2)*1),6)</f>
        <v>0</v>
      </c>
      <c r="DD634" t="s">
        <v>3</v>
      </c>
      <c r="DE634" t="s">
        <v>3</v>
      </c>
      <c r="DF634">
        <f t="shared" si="311"/>
        <v>23.84</v>
      </c>
      <c r="DG634">
        <f t="shared" si="308"/>
        <v>0</v>
      </c>
      <c r="DH634">
        <f t="shared" si="309"/>
        <v>0</v>
      </c>
      <c r="DI634">
        <f t="shared" si="271"/>
        <v>0</v>
      </c>
      <c r="DJ634">
        <f>DF634</f>
        <v>23.84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5">
      <c r="A635">
        <f>ROW(Source!A534)</f>
        <v>534</v>
      </c>
      <c r="B635">
        <v>55944368</v>
      </c>
      <c r="C635">
        <v>55945679</v>
      </c>
      <c r="D635">
        <v>55482518</v>
      </c>
      <c r="E635">
        <v>1</v>
      </c>
      <c r="F635">
        <v>1</v>
      </c>
      <c r="G635">
        <v>1081</v>
      </c>
      <c r="H635">
        <v>3</v>
      </c>
      <c r="I635" t="s">
        <v>1025</v>
      </c>
      <c r="J635" t="s">
        <v>1026</v>
      </c>
      <c r="K635" t="s">
        <v>1027</v>
      </c>
      <c r="L635">
        <v>1356</v>
      </c>
      <c r="N635">
        <v>1010</v>
      </c>
      <c r="O635" t="s">
        <v>785</v>
      </c>
      <c r="P635" t="s">
        <v>785</v>
      </c>
      <c r="Q635">
        <v>1000</v>
      </c>
      <c r="W635">
        <v>0</v>
      </c>
      <c r="X635">
        <v>-834957432</v>
      </c>
      <c r="Y635">
        <f>(AT635*1)</f>
        <v>1.2200000000000001E-2</v>
      </c>
      <c r="AA635">
        <v>393.56</v>
      </c>
      <c r="AB635">
        <v>0</v>
      </c>
      <c r="AC635">
        <v>0</v>
      </c>
      <c r="AD635">
        <v>0</v>
      </c>
      <c r="AE635">
        <v>393.56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1.2200000000000001E-2</v>
      </c>
      <c r="AU635" t="s">
        <v>82</v>
      </c>
      <c r="AV635">
        <v>0</v>
      </c>
      <c r="AW635">
        <v>2</v>
      </c>
      <c r="AX635">
        <v>55985768</v>
      </c>
      <c r="AY635">
        <v>1</v>
      </c>
      <c r="AZ635">
        <v>0</v>
      </c>
      <c r="BA635">
        <v>805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ROUND(Y635*Source!I534,9)</f>
        <v>2.4400000000000002E-2</v>
      </c>
      <c r="CY635">
        <f>AA635</f>
        <v>393.56</v>
      </c>
      <c r="CZ635">
        <f>AE635</f>
        <v>393.56</v>
      </c>
      <c r="DA635">
        <f>AI635</f>
        <v>1</v>
      </c>
      <c r="DB635">
        <f>ROUND((ROUND(AT635*CZ635,2)*1),6)</f>
        <v>4.8</v>
      </c>
      <c r="DC635">
        <f>ROUND((ROUND(AT635*AG635,2)*1),6)</f>
        <v>0</v>
      </c>
      <c r="DD635" t="s">
        <v>3</v>
      </c>
      <c r="DE635" t="s">
        <v>3</v>
      </c>
      <c r="DF635">
        <f t="shared" si="311"/>
        <v>9.6</v>
      </c>
      <c r="DG635">
        <f t="shared" si="308"/>
        <v>0</v>
      </c>
      <c r="DH635">
        <f t="shared" si="309"/>
        <v>0</v>
      </c>
      <c r="DI635">
        <f t="shared" si="271"/>
        <v>0</v>
      </c>
      <c r="DJ635">
        <f>DF635</f>
        <v>9.6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5">
      <c r="A636">
        <f>ROW(Source!A534)</f>
        <v>534</v>
      </c>
      <c r="B636">
        <v>55944368</v>
      </c>
      <c r="C636">
        <v>55945679</v>
      </c>
      <c r="D636">
        <v>55481842</v>
      </c>
      <c r="E636">
        <v>1</v>
      </c>
      <c r="F636">
        <v>1</v>
      </c>
      <c r="G636">
        <v>1081</v>
      </c>
      <c r="H636">
        <v>3</v>
      </c>
      <c r="I636" t="s">
        <v>1007</v>
      </c>
      <c r="J636" t="s">
        <v>1008</v>
      </c>
      <c r="K636" t="s">
        <v>1009</v>
      </c>
      <c r="L636">
        <v>1354</v>
      </c>
      <c r="N636">
        <v>1010</v>
      </c>
      <c r="O636" t="s">
        <v>320</v>
      </c>
      <c r="P636" t="s">
        <v>320</v>
      </c>
      <c r="Q636">
        <v>1</v>
      </c>
      <c r="W636">
        <v>0</v>
      </c>
      <c r="X636">
        <v>-1424681180</v>
      </c>
      <c r="Y636">
        <f>(AT636*1)</f>
        <v>3.1</v>
      </c>
      <c r="AA636">
        <v>6.94</v>
      </c>
      <c r="AB636">
        <v>0</v>
      </c>
      <c r="AC636">
        <v>0</v>
      </c>
      <c r="AD636">
        <v>0</v>
      </c>
      <c r="AE636">
        <v>6.94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-2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3.1</v>
      </c>
      <c r="AU636" t="s">
        <v>82</v>
      </c>
      <c r="AV636">
        <v>0</v>
      </c>
      <c r="AW636">
        <v>2</v>
      </c>
      <c r="AX636">
        <v>55985769</v>
      </c>
      <c r="AY636">
        <v>1</v>
      </c>
      <c r="AZ636">
        <v>0</v>
      </c>
      <c r="BA636">
        <v>806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ROUND(Y636*Source!I534,9)</f>
        <v>6.2</v>
      </c>
      <c r="CY636">
        <f>AA636</f>
        <v>6.94</v>
      </c>
      <c r="CZ636">
        <f>AE636</f>
        <v>6.94</v>
      </c>
      <c r="DA636">
        <f>AI636</f>
        <v>1</v>
      </c>
      <c r="DB636">
        <f>ROUND((ROUND(AT636*CZ636,2)*1),6)</f>
        <v>21.51</v>
      </c>
      <c r="DC636">
        <f>ROUND((ROUND(AT636*AG636,2)*1),6)</f>
        <v>0</v>
      </c>
      <c r="DD636" t="s">
        <v>3</v>
      </c>
      <c r="DE636" t="s">
        <v>3</v>
      </c>
      <c r="DF636">
        <f t="shared" si="311"/>
        <v>43.03</v>
      </c>
      <c r="DG636">
        <f t="shared" si="308"/>
        <v>0</v>
      </c>
      <c r="DH636">
        <f t="shared" si="309"/>
        <v>0</v>
      </c>
      <c r="DI636">
        <f t="shared" si="271"/>
        <v>0</v>
      </c>
      <c r="DJ636">
        <f>DF636</f>
        <v>43.03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ROW(Source!A535)</f>
        <v>535</v>
      </c>
      <c r="B637">
        <v>55944370</v>
      </c>
      <c r="C637">
        <v>55945679</v>
      </c>
      <c r="D637">
        <v>55424304</v>
      </c>
      <c r="E637">
        <v>1081</v>
      </c>
      <c r="F637">
        <v>1</v>
      </c>
      <c r="G637">
        <v>1081</v>
      </c>
      <c r="H637">
        <v>1</v>
      </c>
      <c r="I637" t="s">
        <v>759</v>
      </c>
      <c r="J637" t="s">
        <v>3</v>
      </c>
      <c r="K637" t="s">
        <v>760</v>
      </c>
      <c r="L637">
        <v>1191</v>
      </c>
      <c r="N637">
        <v>1013</v>
      </c>
      <c r="O637" t="s">
        <v>761</v>
      </c>
      <c r="P637" t="s">
        <v>761</v>
      </c>
      <c r="Q637">
        <v>1</v>
      </c>
      <c r="W637">
        <v>0</v>
      </c>
      <c r="X637">
        <v>476480486</v>
      </c>
      <c r="Y637">
        <f>(AT637*1.2)</f>
        <v>7.548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5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6.29</v>
      </c>
      <c r="AU637" t="s">
        <v>83</v>
      </c>
      <c r="AV637">
        <v>1</v>
      </c>
      <c r="AW637">
        <v>2</v>
      </c>
      <c r="AX637">
        <v>55985762</v>
      </c>
      <c r="AY637">
        <v>1</v>
      </c>
      <c r="AZ637">
        <v>0</v>
      </c>
      <c r="BA637">
        <v>808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U637">
        <f>ROUND(AT637*Source!I535*AH637*AL637,2)</f>
        <v>0</v>
      </c>
      <c r="CV637">
        <f>ROUND(Y637*Source!I535,9)</f>
        <v>15.096</v>
      </c>
      <c r="CW637">
        <v>0</v>
      </c>
      <c r="CX637">
        <f>ROUND(Y637*Source!I535,9)</f>
        <v>15.096</v>
      </c>
      <c r="CY637">
        <f>AD637</f>
        <v>0</v>
      </c>
      <c r="CZ637">
        <f>AH637</f>
        <v>0</v>
      </c>
      <c r="DA637">
        <f>AL637</f>
        <v>1</v>
      </c>
      <c r="DB637">
        <f>ROUND((ROUND(AT637*CZ637,2)*1.2),6)</f>
        <v>0</v>
      </c>
      <c r="DC637">
        <f>ROUND((ROUND(AT637*AG637,2)*1.2),6)</f>
        <v>0</v>
      </c>
      <c r="DD637" t="s">
        <v>3</v>
      </c>
      <c r="DE637" t="s">
        <v>3</v>
      </c>
      <c r="DF637">
        <f t="shared" si="311"/>
        <v>0</v>
      </c>
      <c r="DG637">
        <f t="shared" si="308"/>
        <v>0</v>
      </c>
      <c r="DH637">
        <f t="shared" si="309"/>
        <v>0</v>
      </c>
      <c r="DI637">
        <f t="shared" si="271"/>
        <v>0</v>
      </c>
      <c r="DJ637">
        <f>DI637</f>
        <v>0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ROW(Source!A535)</f>
        <v>535</v>
      </c>
      <c r="B638">
        <v>55944370</v>
      </c>
      <c r="C638">
        <v>55945679</v>
      </c>
      <c r="D638">
        <v>55490209</v>
      </c>
      <c r="E638">
        <v>1</v>
      </c>
      <c r="F638">
        <v>1</v>
      </c>
      <c r="G638">
        <v>1081</v>
      </c>
      <c r="H638">
        <v>2</v>
      </c>
      <c r="I638" t="s">
        <v>766</v>
      </c>
      <c r="J638" t="s">
        <v>767</v>
      </c>
      <c r="K638" t="s">
        <v>768</v>
      </c>
      <c r="L638">
        <v>1368</v>
      </c>
      <c r="N638">
        <v>1011</v>
      </c>
      <c r="O638" t="s">
        <v>765</v>
      </c>
      <c r="P638" t="s">
        <v>765</v>
      </c>
      <c r="Q638">
        <v>1</v>
      </c>
      <c r="W638">
        <v>0</v>
      </c>
      <c r="X638">
        <v>874612079</v>
      </c>
      <c r="Y638">
        <f>(AT638*1.2)</f>
        <v>3.5999999999999997E-2</v>
      </c>
      <c r="AA638">
        <v>0</v>
      </c>
      <c r="AB638">
        <v>1485.19</v>
      </c>
      <c r="AC638">
        <v>744.56</v>
      </c>
      <c r="AD638">
        <v>0</v>
      </c>
      <c r="AE638">
        <v>0</v>
      </c>
      <c r="AF638">
        <v>83.1</v>
      </c>
      <c r="AG638">
        <v>12.62</v>
      </c>
      <c r="AH638">
        <v>0</v>
      </c>
      <c r="AI638">
        <v>1</v>
      </c>
      <c r="AJ638">
        <v>17.07</v>
      </c>
      <c r="AK638">
        <v>56.35</v>
      </c>
      <c r="AL638">
        <v>1</v>
      </c>
      <c r="AM638">
        <v>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0.03</v>
      </c>
      <c r="AU638" t="s">
        <v>83</v>
      </c>
      <c r="AV638">
        <v>0</v>
      </c>
      <c r="AW638">
        <v>2</v>
      </c>
      <c r="AX638">
        <v>55985763</v>
      </c>
      <c r="AY638">
        <v>1</v>
      </c>
      <c r="AZ638">
        <v>0</v>
      </c>
      <c r="BA638">
        <v>809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f>ROUND(Y638*Source!I535*DO638,9)</f>
        <v>0.90864</v>
      </c>
      <c r="CX638">
        <f>ROUND(Y638*Source!I535,9)</f>
        <v>7.1999999999999995E-2</v>
      </c>
      <c r="CY638">
        <f>AB638</f>
        <v>1485.19</v>
      </c>
      <c r="CZ638">
        <f>AF638</f>
        <v>83.1</v>
      </c>
      <c r="DA638">
        <f>AJ638</f>
        <v>17.07</v>
      </c>
      <c r="DB638">
        <f>ROUND((ROUND(AT638*CZ638,2)*1.2),6)</f>
        <v>2.988</v>
      </c>
      <c r="DC638">
        <f>ROUND((ROUND(AT638*AG638,2)*1.2),6)</f>
        <v>0.45600000000000002</v>
      </c>
      <c r="DD638" t="s">
        <v>3</v>
      </c>
      <c r="DE638" t="s">
        <v>3</v>
      </c>
      <c r="DF638">
        <f t="shared" si="311"/>
        <v>0</v>
      </c>
      <c r="DG638">
        <f>ROUND(ROUND(AF638*AJ638,2)*CX638,2)</f>
        <v>102.13</v>
      </c>
      <c r="DH638">
        <f>ROUND(ROUND(AG638*AK638,2)*CX638,2)</f>
        <v>51.2</v>
      </c>
      <c r="DI638">
        <f t="shared" si="271"/>
        <v>0</v>
      </c>
      <c r="DJ638">
        <f>DG638</f>
        <v>102.13</v>
      </c>
      <c r="DK638">
        <v>0</v>
      </c>
      <c r="DL638" t="s">
        <v>769</v>
      </c>
      <c r="DM638">
        <v>0</v>
      </c>
      <c r="DN638" t="s">
        <v>761</v>
      </c>
      <c r="DO638">
        <v>12.62</v>
      </c>
    </row>
    <row r="639" spans="1:119" x14ac:dyDescent="0.25">
      <c r="A639">
        <f>ROW(Source!A535)</f>
        <v>535</v>
      </c>
      <c r="B639">
        <v>55944370</v>
      </c>
      <c r="C639">
        <v>55945679</v>
      </c>
      <c r="D639">
        <v>55489443</v>
      </c>
      <c r="E639">
        <v>1</v>
      </c>
      <c r="F639">
        <v>1</v>
      </c>
      <c r="G639">
        <v>1081</v>
      </c>
      <c r="H639">
        <v>2</v>
      </c>
      <c r="I639" t="s">
        <v>902</v>
      </c>
      <c r="J639" t="s">
        <v>903</v>
      </c>
      <c r="K639" t="s">
        <v>904</v>
      </c>
      <c r="L639">
        <v>1368</v>
      </c>
      <c r="N639">
        <v>1011</v>
      </c>
      <c r="O639" t="s">
        <v>765</v>
      </c>
      <c r="P639" t="s">
        <v>765</v>
      </c>
      <c r="Q639">
        <v>1</v>
      </c>
      <c r="W639">
        <v>0</v>
      </c>
      <c r="X639">
        <v>-44940208</v>
      </c>
      <c r="Y639">
        <f>(AT639*1.2)</f>
        <v>3.5999999999999997E-2</v>
      </c>
      <c r="AA639">
        <v>0</v>
      </c>
      <c r="AB639">
        <v>2706.94</v>
      </c>
      <c r="AC639">
        <v>998.84</v>
      </c>
      <c r="AD639">
        <v>0</v>
      </c>
      <c r="AE639">
        <v>0</v>
      </c>
      <c r="AF639">
        <v>179.17</v>
      </c>
      <c r="AG639">
        <v>16.93</v>
      </c>
      <c r="AH639">
        <v>0</v>
      </c>
      <c r="AI639">
        <v>1</v>
      </c>
      <c r="AJ639">
        <v>14.43</v>
      </c>
      <c r="AK639">
        <v>56.35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0.03</v>
      </c>
      <c r="AU639" t="s">
        <v>83</v>
      </c>
      <c r="AV639">
        <v>0</v>
      </c>
      <c r="AW639">
        <v>2</v>
      </c>
      <c r="AX639">
        <v>55985764</v>
      </c>
      <c r="AY639">
        <v>1</v>
      </c>
      <c r="AZ639">
        <v>0</v>
      </c>
      <c r="BA639">
        <v>810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f>ROUND(Y639*Source!I535*DO639,9)</f>
        <v>1.21896</v>
      </c>
      <c r="CX639">
        <f>ROUND(Y639*Source!I535,9)</f>
        <v>7.1999999999999995E-2</v>
      </c>
      <c r="CY639">
        <f>AB639</f>
        <v>2706.94</v>
      </c>
      <c r="CZ639">
        <f>AF639</f>
        <v>179.17</v>
      </c>
      <c r="DA639">
        <f>AJ639</f>
        <v>14.43</v>
      </c>
      <c r="DB639">
        <f>ROUND((ROUND(AT639*CZ639,2)*1.2),6)</f>
        <v>6.4560000000000004</v>
      </c>
      <c r="DC639">
        <f>ROUND((ROUND(AT639*AG639,2)*1.2),6)</f>
        <v>0.61199999999999999</v>
      </c>
      <c r="DD639" t="s">
        <v>3</v>
      </c>
      <c r="DE639" t="s">
        <v>3</v>
      </c>
      <c r="DF639">
        <f t="shared" si="311"/>
        <v>0</v>
      </c>
      <c r="DG639">
        <f>ROUND(ROUND(AF639*AJ639,2)*CX639,2)</f>
        <v>186.15</v>
      </c>
      <c r="DH639">
        <f>ROUND(ROUND(AG639*AK639,2)*CX639,2)</f>
        <v>68.69</v>
      </c>
      <c r="DI639">
        <f t="shared" si="271"/>
        <v>0</v>
      </c>
      <c r="DJ639">
        <f>DG639</f>
        <v>186.15</v>
      </c>
      <c r="DK639">
        <v>0</v>
      </c>
      <c r="DL639" t="s">
        <v>769</v>
      </c>
      <c r="DM639">
        <v>0</v>
      </c>
      <c r="DN639" t="s">
        <v>761</v>
      </c>
      <c r="DO639">
        <v>16.93</v>
      </c>
    </row>
    <row r="640" spans="1:119" x14ac:dyDescent="0.25">
      <c r="A640">
        <f>ROW(Source!A535)</f>
        <v>535</v>
      </c>
      <c r="B640">
        <v>55944370</v>
      </c>
      <c r="C640">
        <v>55945679</v>
      </c>
      <c r="D640">
        <v>55460033</v>
      </c>
      <c r="E640">
        <v>1</v>
      </c>
      <c r="F640">
        <v>1</v>
      </c>
      <c r="G640">
        <v>1081</v>
      </c>
      <c r="H640">
        <v>3</v>
      </c>
      <c r="I640" t="s">
        <v>998</v>
      </c>
      <c r="J640" t="s">
        <v>999</v>
      </c>
      <c r="K640" t="s">
        <v>1000</v>
      </c>
      <c r="L640">
        <v>1346</v>
      </c>
      <c r="N640">
        <v>1009</v>
      </c>
      <c r="O640" t="s">
        <v>794</v>
      </c>
      <c r="P640" t="s">
        <v>794</v>
      </c>
      <c r="Q640">
        <v>1</v>
      </c>
      <c r="W640">
        <v>0</v>
      </c>
      <c r="X640">
        <v>-1364668115</v>
      </c>
      <c r="Y640">
        <f>(AT640*1)</f>
        <v>1.05</v>
      </c>
      <c r="AA640">
        <v>33.64</v>
      </c>
      <c r="AB640">
        <v>0</v>
      </c>
      <c r="AC640">
        <v>0</v>
      </c>
      <c r="AD640">
        <v>0</v>
      </c>
      <c r="AE640">
        <v>1.38</v>
      </c>
      <c r="AF640">
        <v>0</v>
      </c>
      <c r="AG640">
        <v>0</v>
      </c>
      <c r="AH640">
        <v>0</v>
      </c>
      <c r="AI640">
        <v>24.38</v>
      </c>
      <c r="AJ640">
        <v>1</v>
      </c>
      <c r="AK640">
        <v>1</v>
      </c>
      <c r="AL640">
        <v>1</v>
      </c>
      <c r="AM640">
        <v>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1.05</v>
      </c>
      <c r="AU640" t="s">
        <v>82</v>
      </c>
      <c r="AV640">
        <v>0</v>
      </c>
      <c r="AW640">
        <v>2</v>
      </c>
      <c r="AX640">
        <v>55985765</v>
      </c>
      <c r="AY640">
        <v>1</v>
      </c>
      <c r="AZ640">
        <v>0</v>
      </c>
      <c r="BA640">
        <v>811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ROUND(Y640*Source!I535,9)</f>
        <v>2.1</v>
      </c>
      <c r="CY640">
        <f>AA640</f>
        <v>33.64</v>
      </c>
      <c r="CZ640">
        <f>AE640</f>
        <v>1.38</v>
      </c>
      <c r="DA640">
        <f>AI640</f>
        <v>24.38</v>
      </c>
      <c r="DB640">
        <f>ROUND((ROUND(AT640*CZ640,2)*1),6)</f>
        <v>1.45</v>
      </c>
      <c r="DC640">
        <f>ROUND((ROUND(AT640*AG640,2)*1),6)</f>
        <v>0</v>
      </c>
      <c r="DD640" t="s">
        <v>3</v>
      </c>
      <c r="DE640" t="s">
        <v>3</v>
      </c>
      <c r="DF640">
        <f>ROUND(ROUND(AE640*AI640,2)*CX640,2)</f>
        <v>70.64</v>
      </c>
      <c r="DG640">
        <f t="shared" ref="DG640:DG656" si="312">ROUND(ROUND(AF640,2)*CX640,2)</f>
        <v>0</v>
      </c>
      <c r="DH640">
        <f t="shared" ref="DH640:DH656" si="313">ROUND(ROUND(AG640,2)*CX640,2)</f>
        <v>0</v>
      </c>
      <c r="DI640">
        <f t="shared" si="271"/>
        <v>0</v>
      </c>
      <c r="DJ640">
        <f>DF640</f>
        <v>70.64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ROW(Source!A535)</f>
        <v>535</v>
      </c>
      <c r="B641">
        <v>55944370</v>
      </c>
      <c r="C641">
        <v>55945679</v>
      </c>
      <c r="D641">
        <v>55460424</v>
      </c>
      <c r="E641">
        <v>1</v>
      </c>
      <c r="F641">
        <v>1</v>
      </c>
      <c r="G641">
        <v>1081</v>
      </c>
      <c r="H641">
        <v>3</v>
      </c>
      <c r="I641" t="s">
        <v>801</v>
      </c>
      <c r="J641" t="s">
        <v>802</v>
      </c>
      <c r="K641" t="s">
        <v>803</v>
      </c>
      <c r="L641">
        <v>1346</v>
      </c>
      <c r="N641">
        <v>1009</v>
      </c>
      <c r="O641" t="s">
        <v>794</v>
      </c>
      <c r="P641" t="s">
        <v>794</v>
      </c>
      <c r="Q641">
        <v>1</v>
      </c>
      <c r="W641">
        <v>0</v>
      </c>
      <c r="X641">
        <v>1309298634</v>
      </c>
      <c r="Y641">
        <f>(AT641*1)</f>
        <v>0.32</v>
      </c>
      <c r="AA641">
        <v>286.31</v>
      </c>
      <c r="AB641">
        <v>0</v>
      </c>
      <c r="AC641">
        <v>0</v>
      </c>
      <c r="AD641">
        <v>0</v>
      </c>
      <c r="AE641">
        <v>159.06</v>
      </c>
      <c r="AF641">
        <v>0</v>
      </c>
      <c r="AG641">
        <v>0</v>
      </c>
      <c r="AH641">
        <v>0</v>
      </c>
      <c r="AI641">
        <v>1.8</v>
      </c>
      <c r="AJ641">
        <v>1</v>
      </c>
      <c r="AK641">
        <v>1</v>
      </c>
      <c r="AL641">
        <v>1</v>
      </c>
      <c r="AM641">
        <v>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0.32</v>
      </c>
      <c r="AU641" t="s">
        <v>82</v>
      </c>
      <c r="AV641">
        <v>0</v>
      </c>
      <c r="AW641">
        <v>2</v>
      </c>
      <c r="AX641">
        <v>55985766</v>
      </c>
      <c r="AY641">
        <v>1</v>
      </c>
      <c r="AZ641">
        <v>0</v>
      </c>
      <c r="BA641">
        <v>812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ROUND(Y641*Source!I535,9)</f>
        <v>0.64</v>
      </c>
      <c r="CY641">
        <f>AA641</f>
        <v>286.31</v>
      </c>
      <c r="CZ641">
        <f>AE641</f>
        <v>159.06</v>
      </c>
      <c r="DA641">
        <f>AI641</f>
        <v>1.8</v>
      </c>
      <c r="DB641">
        <f>ROUND((ROUND(AT641*CZ641,2)*1),6)</f>
        <v>50.9</v>
      </c>
      <c r="DC641">
        <f>ROUND((ROUND(AT641*AG641,2)*1),6)</f>
        <v>0</v>
      </c>
      <c r="DD641" t="s">
        <v>3</v>
      </c>
      <c r="DE641" t="s">
        <v>3</v>
      </c>
      <c r="DF641">
        <f>ROUND(ROUND(AE641*AI641,2)*CX641,2)</f>
        <v>183.24</v>
      </c>
      <c r="DG641">
        <f t="shared" si="312"/>
        <v>0</v>
      </c>
      <c r="DH641">
        <f t="shared" si="313"/>
        <v>0</v>
      </c>
      <c r="DI641">
        <f t="shared" ref="DI641:DI704" si="314">ROUND(ROUND(AH641,2)*CX641,2)</f>
        <v>0</v>
      </c>
      <c r="DJ641">
        <f>DF641</f>
        <v>183.24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ROW(Source!A535)</f>
        <v>535</v>
      </c>
      <c r="B642">
        <v>55944370</v>
      </c>
      <c r="C642">
        <v>55945679</v>
      </c>
      <c r="D642">
        <v>55482507</v>
      </c>
      <c r="E642">
        <v>1</v>
      </c>
      <c r="F642">
        <v>1</v>
      </c>
      <c r="G642">
        <v>1081</v>
      </c>
      <c r="H642">
        <v>3</v>
      </c>
      <c r="I642" t="s">
        <v>1022</v>
      </c>
      <c r="J642" t="s">
        <v>1023</v>
      </c>
      <c r="K642" t="s">
        <v>1024</v>
      </c>
      <c r="L642">
        <v>1355</v>
      </c>
      <c r="N642">
        <v>1010</v>
      </c>
      <c r="O642" t="s">
        <v>80</v>
      </c>
      <c r="P642" t="s">
        <v>80</v>
      </c>
      <c r="Q642">
        <v>100</v>
      </c>
      <c r="W642">
        <v>0</v>
      </c>
      <c r="X642">
        <v>-1365083550</v>
      </c>
      <c r="Y642">
        <f>(AT642*1)</f>
        <v>0.05</v>
      </c>
      <c r="AA642">
        <v>3017.76</v>
      </c>
      <c r="AB642">
        <v>0</v>
      </c>
      <c r="AC642">
        <v>0</v>
      </c>
      <c r="AD642">
        <v>0</v>
      </c>
      <c r="AE642">
        <v>238.37</v>
      </c>
      <c r="AF642">
        <v>0</v>
      </c>
      <c r="AG642">
        <v>0</v>
      </c>
      <c r="AH642">
        <v>0</v>
      </c>
      <c r="AI642">
        <v>12.66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0.05</v>
      </c>
      <c r="AU642" t="s">
        <v>82</v>
      </c>
      <c r="AV642">
        <v>0</v>
      </c>
      <c r="AW642">
        <v>2</v>
      </c>
      <c r="AX642">
        <v>55985767</v>
      </c>
      <c r="AY642">
        <v>1</v>
      </c>
      <c r="AZ642">
        <v>0</v>
      </c>
      <c r="BA642">
        <v>813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ROUND(Y642*Source!I535,9)</f>
        <v>0.1</v>
      </c>
      <c r="CY642">
        <f>AA642</f>
        <v>3017.76</v>
      </c>
      <c r="CZ642">
        <f>AE642</f>
        <v>238.37</v>
      </c>
      <c r="DA642">
        <f>AI642</f>
        <v>12.66</v>
      </c>
      <c r="DB642">
        <f>ROUND((ROUND(AT642*CZ642,2)*1),6)</f>
        <v>11.92</v>
      </c>
      <c r="DC642">
        <f>ROUND((ROUND(AT642*AG642,2)*1),6)</f>
        <v>0</v>
      </c>
      <c r="DD642" t="s">
        <v>3</v>
      </c>
      <c r="DE642" t="s">
        <v>3</v>
      </c>
      <c r="DF642">
        <f>ROUND(ROUND(AE642*AI642,2)*CX642,2)</f>
        <v>301.77999999999997</v>
      </c>
      <c r="DG642">
        <f t="shared" si="312"/>
        <v>0</v>
      </c>
      <c r="DH642">
        <f t="shared" si="313"/>
        <v>0</v>
      </c>
      <c r="DI642">
        <f t="shared" si="314"/>
        <v>0</v>
      </c>
      <c r="DJ642">
        <f>DF642</f>
        <v>301.77999999999997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ROW(Source!A535)</f>
        <v>535</v>
      </c>
      <c r="B643">
        <v>55944370</v>
      </c>
      <c r="C643">
        <v>55945679</v>
      </c>
      <c r="D643">
        <v>55482518</v>
      </c>
      <c r="E643">
        <v>1</v>
      </c>
      <c r="F643">
        <v>1</v>
      </c>
      <c r="G643">
        <v>1081</v>
      </c>
      <c r="H643">
        <v>3</v>
      </c>
      <c r="I643" t="s">
        <v>1025</v>
      </c>
      <c r="J643" t="s">
        <v>1026</v>
      </c>
      <c r="K643" t="s">
        <v>1027</v>
      </c>
      <c r="L643">
        <v>1356</v>
      </c>
      <c r="N643">
        <v>1010</v>
      </c>
      <c r="O643" t="s">
        <v>785</v>
      </c>
      <c r="P643" t="s">
        <v>785</v>
      </c>
      <c r="Q643">
        <v>1000</v>
      </c>
      <c r="W643">
        <v>0</v>
      </c>
      <c r="X643">
        <v>-834957432</v>
      </c>
      <c r="Y643">
        <f>(AT643*1)</f>
        <v>1.2200000000000001E-2</v>
      </c>
      <c r="AA643">
        <v>2353.4899999999998</v>
      </c>
      <c r="AB643">
        <v>0</v>
      </c>
      <c r="AC643">
        <v>0</v>
      </c>
      <c r="AD643">
        <v>0</v>
      </c>
      <c r="AE643">
        <v>393.56</v>
      </c>
      <c r="AF643">
        <v>0</v>
      </c>
      <c r="AG643">
        <v>0</v>
      </c>
      <c r="AH643">
        <v>0</v>
      </c>
      <c r="AI643">
        <v>5.98</v>
      </c>
      <c r="AJ643">
        <v>1</v>
      </c>
      <c r="AK643">
        <v>1</v>
      </c>
      <c r="AL643">
        <v>1</v>
      </c>
      <c r="AM643">
        <v>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1.2200000000000001E-2</v>
      </c>
      <c r="AU643" t="s">
        <v>82</v>
      </c>
      <c r="AV643">
        <v>0</v>
      </c>
      <c r="AW643">
        <v>2</v>
      </c>
      <c r="AX643">
        <v>55985768</v>
      </c>
      <c r="AY643">
        <v>1</v>
      </c>
      <c r="AZ643">
        <v>0</v>
      </c>
      <c r="BA643">
        <v>814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v>0</v>
      </c>
      <c r="CX643">
        <f>ROUND(Y643*Source!I535,9)</f>
        <v>2.4400000000000002E-2</v>
      </c>
      <c r="CY643">
        <f>AA643</f>
        <v>2353.4899999999998</v>
      </c>
      <c r="CZ643">
        <f>AE643</f>
        <v>393.56</v>
      </c>
      <c r="DA643">
        <f>AI643</f>
        <v>5.98</v>
      </c>
      <c r="DB643">
        <f>ROUND((ROUND(AT643*CZ643,2)*1),6)</f>
        <v>4.8</v>
      </c>
      <c r="DC643">
        <f>ROUND((ROUND(AT643*AG643,2)*1),6)</f>
        <v>0</v>
      </c>
      <c r="DD643" t="s">
        <v>3</v>
      </c>
      <c r="DE643" t="s">
        <v>3</v>
      </c>
      <c r="DF643">
        <f>ROUND(ROUND(AE643*AI643,2)*CX643,2)</f>
        <v>57.43</v>
      </c>
      <c r="DG643">
        <f t="shared" si="312"/>
        <v>0</v>
      </c>
      <c r="DH643">
        <f t="shared" si="313"/>
        <v>0</v>
      </c>
      <c r="DI643">
        <f t="shared" si="314"/>
        <v>0</v>
      </c>
      <c r="DJ643">
        <f>DF643</f>
        <v>57.43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5">
      <c r="A644">
        <f>ROW(Source!A535)</f>
        <v>535</v>
      </c>
      <c r="B644">
        <v>55944370</v>
      </c>
      <c r="C644">
        <v>55945679</v>
      </c>
      <c r="D644">
        <v>55481842</v>
      </c>
      <c r="E644">
        <v>1</v>
      </c>
      <c r="F644">
        <v>1</v>
      </c>
      <c r="G644">
        <v>1081</v>
      </c>
      <c r="H644">
        <v>3</v>
      </c>
      <c r="I644" t="s">
        <v>1007</v>
      </c>
      <c r="J644" t="s">
        <v>1008</v>
      </c>
      <c r="K644" t="s">
        <v>1009</v>
      </c>
      <c r="L644">
        <v>1354</v>
      </c>
      <c r="N644">
        <v>1010</v>
      </c>
      <c r="O644" t="s">
        <v>320</v>
      </c>
      <c r="P644" t="s">
        <v>320</v>
      </c>
      <c r="Q644">
        <v>1</v>
      </c>
      <c r="W644">
        <v>0</v>
      </c>
      <c r="X644">
        <v>-1424681180</v>
      </c>
      <c r="Y644">
        <f>(AT644*1)</f>
        <v>3.1</v>
      </c>
      <c r="AA644">
        <v>25.33</v>
      </c>
      <c r="AB644">
        <v>0</v>
      </c>
      <c r="AC644">
        <v>0</v>
      </c>
      <c r="AD644">
        <v>0</v>
      </c>
      <c r="AE644">
        <v>6.94</v>
      </c>
      <c r="AF644">
        <v>0</v>
      </c>
      <c r="AG644">
        <v>0</v>
      </c>
      <c r="AH644">
        <v>0</v>
      </c>
      <c r="AI644">
        <v>3.65</v>
      </c>
      <c r="AJ644">
        <v>1</v>
      </c>
      <c r="AK644">
        <v>1</v>
      </c>
      <c r="AL644">
        <v>1</v>
      </c>
      <c r="AM644">
        <v>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3.1</v>
      </c>
      <c r="AU644" t="s">
        <v>82</v>
      </c>
      <c r="AV644">
        <v>0</v>
      </c>
      <c r="AW644">
        <v>2</v>
      </c>
      <c r="AX644">
        <v>55985769</v>
      </c>
      <c r="AY644">
        <v>1</v>
      </c>
      <c r="AZ644">
        <v>0</v>
      </c>
      <c r="BA644">
        <v>815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ROUND(Y644*Source!I535,9)</f>
        <v>6.2</v>
      </c>
      <c r="CY644">
        <f>AA644</f>
        <v>25.33</v>
      </c>
      <c r="CZ644">
        <f>AE644</f>
        <v>6.94</v>
      </c>
      <c r="DA644">
        <f>AI644</f>
        <v>3.65</v>
      </c>
      <c r="DB644">
        <f>ROUND((ROUND(AT644*CZ644,2)*1),6)</f>
        <v>21.51</v>
      </c>
      <c r="DC644">
        <f>ROUND((ROUND(AT644*AG644,2)*1),6)</f>
        <v>0</v>
      </c>
      <c r="DD644" t="s">
        <v>3</v>
      </c>
      <c r="DE644" t="s">
        <v>3</v>
      </c>
      <c r="DF644">
        <f>ROUND(ROUND(AE644*AI644,2)*CX644,2)</f>
        <v>157.05000000000001</v>
      </c>
      <c r="DG644">
        <f t="shared" si="312"/>
        <v>0</v>
      </c>
      <c r="DH644">
        <f t="shared" si="313"/>
        <v>0</v>
      </c>
      <c r="DI644">
        <f t="shared" si="314"/>
        <v>0</v>
      </c>
      <c r="DJ644">
        <f>DF644</f>
        <v>157.05000000000001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ROW(Source!A579)</f>
        <v>579</v>
      </c>
      <c r="B645">
        <v>55944368</v>
      </c>
      <c r="C645">
        <v>55945701</v>
      </c>
      <c r="D645">
        <v>55424304</v>
      </c>
      <c r="E645">
        <v>1081</v>
      </c>
      <c r="F645">
        <v>1</v>
      </c>
      <c r="G645">
        <v>1081</v>
      </c>
      <c r="H645">
        <v>1</v>
      </c>
      <c r="I645" t="s">
        <v>759</v>
      </c>
      <c r="J645" t="s">
        <v>3</v>
      </c>
      <c r="K645" t="s">
        <v>760</v>
      </c>
      <c r="L645">
        <v>1191</v>
      </c>
      <c r="N645">
        <v>1013</v>
      </c>
      <c r="O645" t="s">
        <v>761</v>
      </c>
      <c r="P645" t="s">
        <v>761</v>
      </c>
      <c r="Q645">
        <v>1</v>
      </c>
      <c r="W645">
        <v>0</v>
      </c>
      <c r="X645">
        <v>476480486</v>
      </c>
      <c r="Y645">
        <f>(AT645*1.2)</f>
        <v>21.768000000000001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18.14</v>
      </c>
      <c r="AU645" t="s">
        <v>83</v>
      </c>
      <c r="AV645">
        <v>1</v>
      </c>
      <c r="AW645">
        <v>2</v>
      </c>
      <c r="AX645">
        <v>55945713</v>
      </c>
      <c r="AY645">
        <v>1</v>
      </c>
      <c r="AZ645">
        <v>0</v>
      </c>
      <c r="BA645">
        <v>817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U645">
        <f>ROUND(AT645*Source!I579*AH645*AL645,2)</f>
        <v>0</v>
      </c>
      <c r="CV645">
        <f>ROUND(Y645*Source!I579,9)</f>
        <v>5.2243199999999996</v>
      </c>
      <c r="CW645">
        <v>0</v>
      </c>
      <c r="CX645">
        <f>ROUND(Y645*Source!I579,9)</f>
        <v>5.2243199999999996</v>
      </c>
      <c r="CY645">
        <f>AD645</f>
        <v>0</v>
      </c>
      <c r="CZ645">
        <f>AH645</f>
        <v>0</v>
      </c>
      <c r="DA645">
        <f>AL645</f>
        <v>1</v>
      </c>
      <c r="DB645">
        <f>ROUND((ROUND(AT645*CZ645,2)*1.2),6)</f>
        <v>0</v>
      </c>
      <c r="DC645">
        <f>ROUND((ROUND(AT645*AG645,2)*1.2),6)</f>
        <v>0</v>
      </c>
      <c r="DD645" t="s">
        <v>3</v>
      </c>
      <c r="DE645" t="s">
        <v>3</v>
      </c>
      <c r="DF645">
        <f t="shared" ref="DF645:DF659" si="315">ROUND(ROUND(AE645,2)*CX645,2)</f>
        <v>0</v>
      </c>
      <c r="DG645">
        <f t="shared" si="312"/>
        <v>0</v>
      </c>
      <c r="DH645">
        <f t="shared" si="313"/>
        <v>0</v>
      </c>
      <c r="DI645">
        <f t="shared" si="314"/>
        <v>0</v>
      </c>
      <c r="DJ645">
        <f>DI645</f>
        <v>0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5">
      <c r="A646">
        <f>ROW(Source!A579)</f>
        <v>579</v>
      </c>
      <c r="B646">
        <v>55944368</v>
      </c>
      <c r="C646">
        <v>55945701</v>
      </c>
      <c r="D646">
        <v>55490209</v>
      </c>
      <c r="E646">
        <v>1</v>
      </c>
      <c r="F646">
        <v>1</v>
      </c>
      <c r="G646">
        <v>1081</v>
      </c>
      <c r="H646">
        <v>2</v>
      </c>
      <c r="I646" t="s">
        <v>766</v>
      </c>
      <c r="J646" t="s">
        <v>767</v>
      </c>
      <c r="K646" t="s">
        <v>768</v>
      </c>
      <c r="L646">
        <v>1368</v>
      </c>
      <c r="N646">
        <v>1011</v>
      </c>
      <c r="O646" t="s">
        <v>765</v>
      </c>
      <c r="P646" t="s">
        <v>765</v>
      </c>
      <c r="Q646">
        <v>1</v>
      </c>
      <c r="W646">
        <v>0</v>
      </c>
      <c r="X646">
        <v>874612079</v>
      </c>
      <c r="Y646">
        <f>(AT646*1.2)</f>
        <v>0.06</v>
      </c>
      <c r="AA646">
        <v>0</v>
      </c>
      <c r="AB646">
        <v>87.01</v>
      </c>
      <c r="AC646">
        <v>13.21</v>
      </c>
      <c r="AD646">
        <v>0</v>
      </c>
      <c r="AE646">
        <v>0</v>
      </c>
      <c r="AF646">
        <v>83.1</v>
      </c>
      <c r="AG646">
        <v>12.62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0.05</v>
      </c>
      <c r="AU646" t="s">
        <v>83</v>
      </c>
      <c r="AV646">
        <v>0</v>
      </c>
      <c r="AW646">
        <v>2</v>
      </c>
      <c r="AX646">
        <v>55945714</v>
      </c>
      <c r="AY646">
        <v>1</v>
      </c>
      <c r="AZ646">
        <v>0</v>
      </c>
      <c r="BA646">
        <v>818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ROUND(Y646*Source!I579*DO646,9)</f>
        <v>0.181728</v>
      </c>
      <c r="CX646">
        <f>ROUND(Y646*Source!I579,9)</f>
        <v>1.44E-2</v>
      </c>
      <c r="CY646">
        <f>AB646</f>
        <v>87.01</v>
      </c>
      <c r="CZ646">
        <f>AF646</f>
        <v>83.1</v>
      </c>
      <c r="DA646">
        <f>AJ646</f>
        <v>1</v>
      </c>
      <c r="DB646">
        <f>ROUND((ROUND(AT646*CZ646,2)*1.2),6)</f>
        <v>4.992</v>
      </c>
      <c r="DC646">
        <f>ROUND((ROUND(AT646*AG646,2)*1.2),6)</f>
        <v>0.75600000000000001</v>
      </c>
      <c r="DD646" t="s">
        <v>3</v>
      </c>
      <c r="DE646" t="s">
        <v>3</v>
      </c>
      <c r="DF646">
        <f t="shared" si="315"/>
        <v>0</v>
      </c>
      <c r="DG646">
        <f t="shared" si="312"/>
        <v>1.2</v>
      </c>
      <c r="DH646">
        <f t="shared" si="313"/>
        <v>0.18</v>
      </c>
      <c r="DI646">
        <f t="shared" si="314"/>
        <v>0</v>
      </c>
      <c r="DJ646">
        <f>DG646</f>
        <v>1.2</v>
      </c>
      <c r="DK646">
        <v>0</v>
      </c>
      <c r="DL646" t="s">
        <v>769</v>
      </c>
      <c r="DM646">
        <v>0</v>
      </c>
      <c r="DN646" t="s">
        <v>761</v>
      </c>
      <c r="DO646">
        <v>12.62</v>
      </c>
    </row>
    <row r="647" spans="1:119" x14ac:dyDescent="0.25">
      <c r="A647">
        <f>ROW(Source!A579)</f>
        <v>579</v>
      </c>
      <c r="B647">
        <v>55944368</v>
      </c>
      <c r="C647">
        <v>55945701</v>
      </c>
      <c r="D647">
        <v>55490270</v>
      </c>
      <c r="E647">
        <v>1</v>
      </c>
      <c r="F647">
        <v>1</v>
      </c>
      <c r="G647">
        <v>1081</v>
      </c>
      <c r="H647">
        <v>2</v>
      </c>
      <c r="I647" t="s">
        <v>908</v>
      </c>
      <c r="J647" t="s">
        <v>909</v>
      </c>
      <c r="K647" t="s">
        <v>910</v>
      </c>
      <c r="L647">
        <v>1368</v>
      </c>
      <c r="N647">
        <v>1011</v>
      </c>
      <c r="O647" t="s">
        <v>765</v>
      </c>
      <c r="P647" t="s">
        <v>765</v>
      </c>
      <c r="Q647">
        <v>1</v>
      </c>
      <c r="W647">
        <v>0</v>
      </c>
      <c r="X647">
        <v>-1412866184</v>
      </c>
      <c r="Y647">
        <f>(AT647*1.2)</f>
        <v>0.252</v>
      </c>
      <c r="AA647">
        <v>0</v>
      </c>
      <c r="AB647">
        <v>0.44</v>
      </c>
      <c r="AC647">
        <v>0</v>
      </c>
      <c r="AD647">
        <v>0</v>
      </c>
      <c r="AE647">
        <v>0</v>
      </c>
      <c r="AF647">
        <v>0.42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0.21</v>
      </c>
      <c r="AU647" t="s">
        <v>83</v>
      </c>
      <c r="AV647">
        <v>0</v>
      </c>
      <c r="AW647">
        <v>2</v>
      </c>
      <c r="AX647">
        <v>55945715</v>
      </c>
      <c r="AY647">
        <v>1</v>
      </c>
      <c r="AZ647">
        <v>0</v>
      </c>
      <c r="BA647">
        <v>819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f>ROUND(Y647*Source!I579*DO647,9)</f>
        <v>0</v>
      </c>
      <c r="CX647">
        <f>ROUND(Y647*Source!I579,9)</f>
        <v>6.0479999999999999E-2</v>
      </c>
      <c r="CY647">
        <f>AB647</f>
        <v>0.44</v>
      </c>
      <c r="CZ647">
        <f>AF647</f>
        <v>0.42</v>
      </c>
      <c r="DA647">
        <f>AJ647</f>
        <v>1</v>
      </c>
      <c r="DB647">
        <f>ROUND((ROUND(AT647*CZ647,2)*1.2),6)</f>
        <v>0.108</v>
      </c>
      <c r="DC647">
        <f>ROUND((ROUND(AT647*AG647,2)*1.2),6)</f>
        <v>0</v>
      </c>
      <c r="DD647" t="s">
        <v>3</v>
      </c>
      <c r="DE647" t="s">
        <v>3</v>
      </c>
      <c r="DF647">
        <f t="shared" si="315"/>
        <v>0</v>
      </c>
      <c r="DG647">
        <f t="shared" si="312"/>
        <v>0.03</v>
      </c>
      <c r="DH647">
        <f t="shared" si="313"/>
        <v>0</v>
      </c>
      <c r="DI647">
        <f t="shared" si="314"/>
        <v>0</v>
      </c>
      <c r="DJ647">
        <f>DG647</f>
        <v>0.03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ROW(Source!A579)</f>
        <v>579</v>
      </c>
      <c r="B648">
        <v>55944368</v>
      </c>
      <c r="C648">
        <v>55945701</v>
      </c>
      <c r="D648">
        <v>55489510</v>
      </c>
      <c r="E648">
        <v>1</v>
      </c>
      <c r="F648">
        <v>1</v>
      </c>
      <c r="G648">
        <v>1081</v>
      </c>
      <c r="H648">
        <v>2</v>
      </c>
      <c r="I648" t="s">
        <v>911</v>
      </c>
      <c r="J648" t="s">
        <v>912</v>
      </c>
      <c r="K648" t="s">
        <v>913</v>
      </c>
      <c r="L648">
        <v>1368</v>
      </c>
      <c r="N648">
        <v>1011</v>
      </c>
      <c r="O648" t="s">
        <v>765</v>
      </c>
      <c r="P648" t="s">
        <v>765</v>
      </c>
      <c r="Q648">
        <v>1</v>
      </c>
      <c r="W648">
        <v>0</v>
      </c>
      <c r="X648">
        <v>1364481760</v>
      </c>
      <c r="Y648">
        <f>(AT648*1.2)</f>
        <v>5.3999999999999999E-2</v>
      </c>
      <c r="AA648">
        <v>0</v>
      </c>
      <c r="AB648">
        <v>56.43</v>
      </c>
      <c r="AC648">
        <v>13.21</v>
      </c>
      <c r="AD648">
        <v>0</v>
      </c>
      <c r="AE648">
        <v>0</v>
      </c>
      <c r="AF648">
        <v>53.9</v>
      </c>
      <c r="AG648">
        <v>12.62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4.4999999999999998E-2</v>
      </c>
      <c r="AU648" t="s">
        <v>83</v>
      </c>
      <c r="AV648">
        <v>0</v>
      </c>
      <c r="AW648">
        <v>2</v>
      </c>
      <c r="AX648">
        <v>55945716</v>
      </c>
      <c r="AY648">
        <v>1</v>
      </c>
      <c r="AZ648">
        <v>0</v>
      </c>
      <c r="BA648">
        <v>820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f>ROUND(Y648*Source!I579*DO648,9)</f>
        <v>0.16355520000000001</v>
      </c>
      <c r="CX648">
        <f>ROUND(Y648*Source!I579,9)</f>
        <v>1.2959999999999999E-2</v>
      </c>
      <c r="CY648">
        <f>AB648</f>
        <v>56.43</v>
      </c>
      <c r="CZ648">
        <f>AF648</f>
        <v>53.9</v>
      </c>
      <c r="DA648">
        <f>AJ648</f>
        <v>1</v>
      </c>
      <c r="DB648">
        <f>ROUND((ROUND(AT648*CZ648,2)*1.2),6)</f>
        <v>2.9159999999999999</v>
      </c>
      <c r="DC648">
        <f>ROUND((ROUND(AT648*AG648,2)*1.2),6)</f>
        <v>0.68400000000000005</v>
      </c>
      <c r="DD648" t="s">
        <v>3</v>
      </c>
      <c r="DE648" t="s">
        <v>3</v>
      </c>
      <c r="DF648">
        <f t="shared" si="315"/>
        <v>0</v>
      </c>
      <c r="DG648">
        <f t="shared" si="312"/>
        <v>0.7</v>
      </c>
      <c r="DH648">
        <f t="shared" si="313"/>
        <v>0.16</v>
      </c>
      <c r="DI648">
        <f t="shared" si="314"/>
        <v>0</v>
      </c>
      <c r="DJ648">
        <f>DG648</f>
        <v>0.7</v>
      </c>
      <c r="DK648">
        <v>0</v>
      </c>
      <c r="DL648" t="s">
        <v>769</v>
      </c>
      <c r="DM648">
        <v>0</v>
      </c>
      <c r="DN648" t="s">
        <v>761</v>
      </c>
      <c r="DO648">
        <v>12.62</v>
      </c>
    </row>
    <row r="649" spans="1:119" x14ac:dyDescent="0.25">
      <c r="A649">
        <f>ROW(Source!A579)</f>
        <v>579</v>
      </c>
      <c r="B649">
        <v>55944368</v>
      </c>
      <c r="C649">
        <v>55945701</v>
      </c>
      <c r="D649">
        <v>55459234</v>
      </c>
      <c r="E649">
        <v>1</v>
      </c>
      <c r="F649">
        <v>1</v>
      </c>
      <c r="G649">
        <v>1081</v>
      </c>
      <c r="H649">
        <v>3</v>
      </c>
      <c r="I649" t="s">
        <v>914</v>
      </c>
      <c r="J649" t="s">
        <v>915</v>
      </c>
      <c r="K649" t="s">
        <v>916</v>
      </c>
      <c r="L649">
        <v>1346</v>
      </c>
      <c r="N649">
        <v>1009</v>
      </c>
      <c r="O649" t="s">
        <v>794</v>
      </c>
      <c r="P649" t="s">
        <v>794</v>
      </c>
      <c r="Q649">
        <v>1</v>
      </c>
      <c r="W649">
        <v>0</v>
      </c>
      <c r="X649">
        <v>1343467368</v>
      </c>
      <c r="Y649">
        <f>(AT649*1)</f>
        <v>3.0000000000000001E-3</v>
      </c>
      <c r="AA649">
        <v>1.61</v>
      </c>
      <c r="AB649">
        <v>0</v>
      </c>
      <c r="AC649">
        <v>0</v>
      </c>
      <c r="AD649">
        <v>0</v>
      </c>
      <c r="AE649">
        <v>1.61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3.0000000000000001E-3</v>
      </c>
      <c r="AU649" t="s">
        <v>82</v>
      </c>
      <c r="AV649">
        <v>0</v>
      </c>
      <c r="AW649">
        <v>2</v>
      </c>
      <c r="AX649">
        <v>55945717</v>
      </c>
      <c r="AY649">
        <v>1</v>
      </c>
      <c r="AZ649">
        <v>0</v>
      </c>
      <c r="BA649">
        <v>821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ROUND(Y649*Source!I579,9)</f>
        <v>7.2000000000000005E-4</v>
      </c>
      <c r="CY649">
        <f t="shared" ref="CY649:CY655" si="316">AA649</f>
        <v>1.61</v>
      </c>
      <c r="CZ649">
        <f t="shared" ref="CZ649:CZ655" si="317">AE649</f>
        <v>1.61</v>
      </c>
      <c r="DA649">
        <f t="shared" ref="DA649:DA655" si="318">AI649</f>
        <v>1</v>
      </c>
      <c r="DB649">
        <f>ROUND((ROUND(AT649*CZ649,2)*1),6)</f>
        <v>0</v>
      </c>
      <c r="DC649">
        <f>ROUND((ROUND(AT649*AG649,2)*1),6)</f>
        <v>0</v>
      </c>
      <c r="DD649" t="s">
        <v>3</v>
      </c>
      <c r="DE649" t="s">
        <v>3</v>
      </c>
      <c r="DF649">
        <f t="shared" si="315"/>
        <v>0</v>
      </c>
      <c r="DG649">
        <f t="shared" si="312"/>
        <v>0</v>
      </c>
      <c r="DH649">
        <f t="shared" si="313"/>
        <v>0</v>
      </c>
      <c r="DI649">
        <f t="shared" si="314"/>
        <v>0</v>
      </c>
      <c r="DJ649">
        <f t="shared" ref="DJ649:DJ655" si="319">DF649</f>
        <v>0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ROW(Source!A579)</f>
        <v>579</v>
      </c>
      <c r="B650">
        <v>55944368</v>
      </c>
      <c r="C650">
        <v>55945701</v>
      </c>
      <c r="D650">
        <v>55466158</v>
      </c>
      <c r="E650">
        <v>1</v>
      </c>
      <c r="F650">
        <v>1</v>
      </c>
      <c r="G650">
        <v>1081</v>
      </c>
      <c r="H650">
        <v>3</v>
      </c>
      <c r="I650" t="s">
        <v>917</v>
      </c>
      <c r="J650" t="s">
        <v>918</v>
      </c>
      <c r="K650" t="s">
        <v>919</v>
      </c>
      <c r="L650">
        <v>1354</v>
      </c>
      <c r="N650">
        <v>1010</v>
      </c>
      <c r="O650" t="s">
        <v>320</v>
      </c>
      <c r="P650" t="s">
        <v>320</v>
      </c>
      <c r="Q650">
        <v>1</v>
      </c>
      <c r="W650">
        <v>0</v>
      </c>
      <c r="X650">
        <v>-400075818</v>
      </c>
      <c r="Y650">
        <f>(AT650*1)</f>
        <v>0.14000000000000001</v>
      </c>
      <c r="AA650">
        <v>48.47</v>
      </c>
      <c r="AB650">
        <v>0</v>
      </c>
      <c r="AC650">
        <v>0</v>
      </c>
      <c r="AD650">
        <v>0</v>
      </c>
      <c r="AE650">
        <v>48.47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0.14000000000000001</v>
      </c>
      <c r="AU650" t="s">
        <v>82</v>
      </c>
      <c r="AV650">
        <v>0</v>
      </c>
      <c r="AW650">
        <v>2</v>
      </c>
      <c r="AX650">
        <v>55945718</v>
      </c>
      <c r="AY650">
        <v>1</v>
      </c>
      <c r="AZ650">
        <v>0</v>
      </c>
      <c r="BA650">
        <v>822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ROUND(Y650*Source!I579,9)</f>
        <v>3.3599999999999998E-2</v>
      </c>
      <c r="CY650">
        <f t="shared" si="316"/>
        <v>48.47</v>
      </c>
      <c r="CZ650">
        <f t="shared" si="317"/>
        <v>48.47</v>
      </c>
      <c r="DA650">
        <f t="shared" si="318"/>
        <v>1</v>
      </c>
      <c r="DB650">
        <f>ROUND((ROUND(AT650*CZ650,2)*1),6)</f>
        <v>6.79</v>
      </c>
      <c r="DC650">
        <f>ROUND((ROUND(AT650*AG650,2)*1),6)</f>
        <v>0</v>
      </c>
      <c r="DD650" t="s">
        <v>3</v>
      </c>
      <c r="DE650" t="s">
        <v>3</v>
      </c>
      <c r="DF650">
        <f t="shared" si="315"/>
        <v>1.63</v>
      </c>
      <c r="DG650">
        <f t="shared" si="312"/>
        <v>0</v>
      </c>
      <c r="DH650">
        <f t="shared" si="313"/>
        <v>0</v>
      </c>
      <c r="DI650">
        <f t="shared" si="314"/>
        <v>0</v>
      </c>
      <c r="DJ650">
        <f t="shared" si="319"/>
        <v>1.63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ROW(Source!A579)</f>
        <v>579</v>
      </c>
      <c r="B651">
        <v>55944368</v>
      </c>
      <c r="C651">
        <v>55945701</v>
      </c>
      <c r="D651">
        <v>55459835</v>
      </c>
      <c r="E651">
        <v>1</v>
      </c>
      <c r="F651">
        <v>1</v>
      </c>
      <c r="G651">
        <v>1081</v>
      </c>
      <c r="H651">
        <v>3</v>
      </c>
      <c r="I651" t="s">
        <v>920</v>
      </c>
      <c r="J651" t="s">
        <v>921</v>
      </c>
      <c r="K651" t="s">
        <v>922</v>
      </c>
      <c r="L651">
        <v>1348</v>
      </c>
      <c r="N651">
        <v>1009</v>
      </c>
      <c r="O651" t="s">
        <v>211</v>
      </c>
      <c r="P651" t="s">
        <v>211</v>
      </c>
      <c r="Q651">
        <v>1000</v>
      </c>
      <c r="W651">
        <v>0</v>
      </c>
      <c r="X651">
        <v>-1860917919</v>
      </c>
      <c r="Y651">
        <f>(AT651*1)</f>
        <v>7.9999999999999996E-6</v>
      </c>
      <c r="AA651">
        <v>12521.99</v>
      </c>
      <c r="AB651">
        <v>0</v>
      </c>
      <c r="AC651">
        <v>0</v>
      </c>
      <c r="AD651">
        <v>0</v>
      </c>
      <c r="AE651">
        <v>12521.99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7.9999999999999996E-6</v>
      </c>
      <c r="AU651" t="s">
        <v>82</v>
      </c>
      <c r="AV651">
        <v>0</v>
      </c>
      <c r="AW651">
        <v>2</v>
      </c>
      <c r="AX651">
        <v>55945719</v>
      </c>
      <c r="AY651">
        <v>1</v>
      </c>
      <c r="AZ651">
        <v>0</v>
      </c>
      <c r="BA651">
        <v>823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ROUND(Y651*Source!I579,9)</f>
        <v>1.9199999999999998E-6</v>
      </c>
      <c r="CY651">
        <f t="shared" si="316"/>
        <v>12521.99</v>
      </c>
      <c r="CZ651">
        <f t="shared" si="317"/>
        <v>12521.99</v>
      </c>
      <c r="DA651">
        <f t="shared" si="318"/>
        <v>1</v>
      </c>
      <c r="DB651">
        <f>ROUND((ROUND(AT651*CZ651,2)*1),6)</f>
        <v>0.1</v>
      </c>
      <c r="DC651">
        <f>ROUND((ROUND(AT651*AG651,2)*1),6)</f>
        <v>0</v>
      </c>
      <c r="DD651" t="s">
        <v>3</v>
      </c>
      <c r="DE651" t="s">
        <v>3</v>
      </c>
      <c r="DF651">
        <f t="shared" si="315"/>
        <v>0.02</v>
      </c>
      <c r="DG651">
        <f t="shared" si="312"/>
        <v>0</v>
      </c>
      <c r="DH651">
        <f t="shared" si="313"/>
        <v>0</v>
      </c>
      <c r="DI651">
        <f t="shared" si="314"/>
        <v>0</v>
      </c>
      <c r="DJ651">
        <f t="shared" si="319"/>
        <v>0.02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ROW(Source!A579)</f>
        <v>579</v>
      </c>
      <c r="B652">
        <v>55944368</v>
      </c>
      <c r="C652">
        <v>55945701</v>
      </c>
      <c r="D652">
        <v>55482347</v>
      </c>
      <c r="E652">
        <v>1</v>
      </c>
      <c r="F652">
        <v>1</v>
      </c>
      <c r="G652">
        <v>1081</v>
      </c>
      <c r="H652">
        <v>3</v>
      </c>
      <c r="I652" t="s">
        <v>627</v>
      </c>
      <c r="J652" t="s">
        <v>629</v>
      </c>
      <c r="K652" t="s">
        <v>628</v>
      </c>
      <c r="L652">
        <v>1355</v>
      </c>
      <c r="N652">
        <v>1010</v>
      </c>
      <c r="O652" t="s">
        <v>80</v>
      </c>
      <c r="P652" t="s">
        <v>80</v>
      </c>
      <c r="Q652">
        <v>100</v>
      </c>
      <c r="W652">
        <v>0</v>
      </c>
      <c r="X652">
        <v>1016561501</v>
      </c>
      <c r="Y652">
        <f>AT652</f>
        <v>0.25</v>
      </c>
      <c r="AA652">
        <v>779.33</v>
      </c>
      <c r="AB652">
        <v>0</v>
      </c>
      <c r="AC652">
        <v>0</v>
      </c>
      <c r="AD652">
        <v>0</v>
      </c>
      <c r="AE652">
        <v>779.33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3</v>
      </c>
      <c r="AT652">
        <v>0.25</v>
      </c>
      <c r="AU652" t="s">
        <v>3</v>
      </c>
      <c r="AV652">
        <v>0</v>
      </c>
      <c r="AW652">
        <v>1</v>
      </c>
      <c r="AX652">
        <v>-1</v>
      </c>
      <c r="AY652">
        <v>0</v>
      </c>
      <c r="AZ652">
        <v>0</v>
      </c>
      <c r="BA652" t="s">
        <v>3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ROUND(Y652*Source!I579,9)</f>
        <v>0.06</v>
      </c>
      <c r="CY652">
        <f t="shared" si="316"/>
        <v>779.33</v>
      </c>
      <c r="CZ652">
        <f t="shared" si="317"/>
        <v>779.33</v>
      </c>
      <c r="DA652">
        <f t="shared" si="318"/>
        <v>1</v>
      </c>
      <c r="DB652">
        <f>ROUND(ROUND(AT652*CZ652,2),6)</f>
        <v>194.83</v>
      </c>
      <c r="DC652">
        <f>ROUND(ROUND(AT652*AG652,2),6)</f>
        <v>0</v>
      </c>
      <c r="DD652" t="s">
        <v>3</v>
      </c>
      <c r="DE652" t="s">
        <v>3</v>
      </c>
      <c r="DF652">
        <f t="shared" si="315"/>
        <v>46.76</v>
      </c>
      <c r="DG652">
        <f t="shared" si="312"/>
        <v>0</v>
      </c>
      <c r="DH652">
        <f t="shared" si="313"/>
        <v>0</v>
      </c>
      <c r="DI652">
        <f t="shared" si="314"/>
        <v>0</v>
      </c>
      <c r="DJ652">
        <f t="shared" si="319"/>
        <v>46.76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5">
      <c r="A653">
        <f>ROW(Source!A579)</f>
        <v>579</v>
      </c>
      <c r="B653">
        <v>55944368</v>
      </c>
      <c r="C653">
        <v>55945701</v>
      </c>
      <c r="D653">
        <v>55482668</v>
      </c>
      <c r="E653">
        <v>1</v>
      </c>
      <c r="F653">
        <v>1</v>
      </c>
      <c r="G653">
        <v>1081</v>
      </c>
      <c r="H653">
        <v>3</v>
      </c>
      <c r="I653" t="s">
        <v>623</v>
      </c>
      <c r="J653" t="s">
        <v>625</v>
      </c>
      <c r="K653" t="s">
        <v>624</v>
      </c>
      <c r="L653">
        <v>1354</v>
      </c>
      <c r="N653">
        <v>1010</v>
      </c>
      <c r="O653" t="s">
        <v>320</v>
      </c>
      <c r="P653" t="s">
        <v>320</v>
      </c>
      <c r="Q653">
        <v>1</v>
      </c>
      <c r="W653">
        <v>0</v>
      </c>
      <c r="X653">
        <v>-1691338272</v>
      </c>
      <c r="Y653">
        <f>AT653</f>
        <v>33.333333000000003</v>
      </c>
      <c r="AA653">
        <v>458.65</v>
      </c>
      <c r="AB653">
        <v>0</v>
      </c>
      <c r="AC653">
        <v>0</v>
      </c>
      <c r="AD653">
        <v>0</v>
      </c>
      <c r="AE653">
        <v>458.65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 t="s">
        <v>3</v>
      </c>
      <c r="AT653">
        <v>33.333333000000003</v>
      </c>
      <c r="AU653" t="s">
        <v>3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ROUND(Y653*Source!I579,9)</f>
        <v>7.9999999199999996</v>
      </c>
      <c r="CY653">
        <f t="shared" si="316"/>
        <v>458.65</v>
      </c>
      <c r="CZ653">
        <f t="shared" si="317"/>
        <v>458.65</v>
      </c>
      <c r="DA653">
        <f t="shared" si="318"/>
        <v>1</v>
      </c>
      <c r="DB653">
        <f>ROUND(ROUND(AT653*CZ653,2),6)</f>
        <v>15288.33</v>
      </c>
      <c r="DC653">
        <f>ROUND(ROUND(AT653*AG653,2),6)</f>
        <v>0</v>
      </c>
      <c r="DD653" t="s">
        <v>3</v>
      </c>
      <c r="DE653" t="s">
        <v>3</v>
      </c>
      <c r="DF653">
        <f t="shared" si="315"/>
        <v>3669.2</v>
      </c>
      <c r="DG653">
        <f t="shared" si="312"/>
        <v>0</v>
      </c>
      <c r="DH653">
        <f t="shared" si="313"/>
        <v>0</v>
      </c>
      <c r="DI653">
        <f t="shared" si="314"/>
        <v>0</v>
      </c>
      <c r="DJ653">
        <f t="shared" si="319"/>
        <v>3669.2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ROW(Source!A579)</f>
        <v>579</v>
      </c>
      <c r="B654">
        <v>55944368</v>
      </c>
      <c r="C654">
        <v>55945701</v>
      </c>
      <c r="D654">
        <v>55483533</v>
      </c>
      <c r="E654">
        <v>1</v>
      </c>
      <c r="F654">
        <v>1</v>
      </c>
      <c r="G654">
        <v>1081</v>
      </c>
      <c r="H654">
        <v>3</v>
      </c>
      <c r="I654" t="s">
        <v>631</v>
      </c>
      <c r="J654" t="s">
        <v>633</v>
      </c>
      <c r="K654" t="s">
        <v>632</v>
      </c>
      <c r="L654">
        <v>1355</v>
      </c>
      <c r="N654">
        <v>1010</v>
      </c>
      <c r="O654" t="s">
        <v>80</v>
      </c>
      <c r="P654" t="s">
        <v>80</v>
      </c>
      <c r="Q654">
        <v>100</v>
      </c>
      <c r="W654">
        <v>0</v>
      </c>
      <c r="X654">
        <v>1601453064</v>
      </c>
      <c r="Y654">
        <f>AT654</f>
        <v>8.73</v>
      </c>
      <c r="AA654">
        <v>357.6</v>
      </c>
      <c r="AB654">
        <v>0</v>
      </c>
      <c r="AC654">
        <v>0</v>
      </c>
      <c r="AD654">
        <v>0</v>
      </c>
      <c r="AE654">
        <v>357.6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 t="s">
        <v>3</v>
      </c>
      <c r="AT654">
        <v>8.73</v>
      </c>
      <c r="AU654" t="s">
        <v>3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ROUND(Y654*Source!I579,9)</f>
        <v>2.0952000000000002</v>
      </c>
      <c r="CY654">
        <f t="shared" si="316"/>
        <v>357.6</v>
      </c>
      <c r="CZ654">
        <f t="shared" si="317"/>
        <v>357.6</v>
      </c>
      <c r="DA654">
        <f t="shared" si="318"/>
        <v>1</v>
      </c>
      <c r="DB654">
        <f>ROUND(ROUND(AT654*CZ654,2),6)</f>
        <v>3121.85</v>
      </c>
      <c r="DC654">
        <f>ROUND(ROUND(AT654*AG654,2),6)</f>
        <v>0</v>
      </c>
      <c r="DD654" t="s">
        <v>3</v>
      </c>
      <c r="DE654" t="s">
        <v>3</v>
      </c>
      <c r="DF654">
        <f t="shared" si="315"/>
        <v>749.24</v>
      </c>
      <c r="DG654">
        <f t="shared" si="312"/>
        <v>0</v>
      </c>
      <c r="DH654">
        <f t="shared" si="313"/>
        <v>0</v>
      </c>
      <c r="DI654">
        <f t="shared" si="314"/>
        <v>0</v>
      </c>
      <c r="DJ654">
        <f t="shared" si="319"/>
        <v>749.24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ROW(Source!A579)</f>
        <v>579</v>
      </c>
      <c r="B655">
        <v>55944368</v>
      </c>
      <c r="C655">
        <v>55945701</v>
      </c>
      <c r="D655">
        <v>55469222</v>
      </c>
      <c r="E655">
        <v>1</v>
      </c>
      <c r="F655">
        <v>1</v>
      </c>
      <c r="G655">
        <v>1081</v>
      </c>
      <c r="H655">
        <v>3</v>
      </c>
      <c r="I655" t="s">
        <v>923</v>
      </c>
      <c r="J655" t="s">
        <v>924</v>
      </c>
      <c r="K655" t="s">
        <v>925</v>
      </c>
      <c r="L655">
        <v>1354</v>
      </c>
      <c r="N655">
        <v>1010</v>
      </c>
      <c r="O655" t="s">
        <v>320</v>
      </c>
      <c r="P655" t="s">
        <v>320</v>
      </c>
      <c r="Q655">
        <v>1</v>
      </c>
      <c r="W655">
        <v>0</v>
      </c>
      <c r="X655">
        <v>-1452932200</v>
      </c>
      <c r="Y655">
        <f>(AT655*1)</f>
        <v>1.02</v>
      </c>
      <c r="AA655">
        <v>4.3600000000000003</v>
      </c>
      <c r="AB655">
        <v>0</v>
      </c>
      <c r="AC655">
        <v>0</v>
      </c>
      <c r="AD655">
        <v>0</v>
      </c>
      <c r="AE655">
        <v>4.3600000000000003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-2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1.02</v>
      </c>
      <c r="AU655" t="s">
        <v>82</v>
      </c>
      <c r="AV655">
        <v>0</v>
      </c>
      <c r="AW655">
        <v>2</v>
      </c>
      <c r="AX655">
        <v>55945720</v>
      </c>
      <c r="AY655">
        <v>1</v>
      </c>
      <c r="AZ655">
        <v>0</v>
      </c>
      <c r="BA655">
        <v>824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ROUND(Y655*Source!I579,9)</f>
        <v>0.24479999999999999</v>
      </c>
      <c r="CY655">
        <f t="shared" si="316"/>
        <v>4.3600000000000003</v>
      </c>
      <c r="CZ655">
        <f t="shared" si="317"/>
        <v>4.3600000000000003</v>
      </c>
      <c r="DA655">
        <f t="shared" si="318"/>
        <v>1</v>
      </c>
      <c r="DB655">
        <f>ROUND((ROUND(AT655*CZ655,2)*1),6)</f>
        <v>4.45</v>
      </c>
      <c r="DC655">
        <f>ROUND((ROUND(AT655*AG655,2)*1),6)</f>
        <v>0</v>
      </c>
      <c r="DD655" t="s">
        <v>3</v>
      </c>
      <c r="DE655" t="s">
        <v>3</v>
      </c>
      <c r="DF655">
        <f t="shared" si="315"/>
        <v>1.07</v>
      </c>
      <c r="DG655">
        <f t="shared" si="312"/>
        <v>0</v>
      </c>
      <c r="DH655">
        <f t="shared" si="313"/>
        <v>0</v>
      </c>
      <c r="DI655">
        <f t="shared" si="314"/>
        <v>0</v>
      </c>
      <c r="DJ655">
        <f t="shared" si="319"/>
        <v>1.07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ROW(Source!A580)</f>
        <v>580</v>
      </c>
      <c r="B656">
        <v>55944370</v>
      </c>
      <c r="C656">
        <v>55945701</v>
      </c>
      <c r="D656">
        <v>55424304</v>
      </c>
      <c r="E656">
        <v>1081</v>
      </c>
      <c r="F656">
        <v>1</v>
      </c>
      <c r="G656">
        <v>1081</v>
      </c>
      <c r="H656">
        <v>1</v>
      </c>
      <c r="I656" t="s">
        <v>759</v>
      </c>
      <c r="J656" t="s">
        <v>3</v>
      </c>
      <c r="K656" t="s">
        <v>760</v>
      </c>
      <c r="L656">
        <v>1191</v>
      </c>
      <c r="N656">
        <v>1013</v>
      </c>
      <c r="O656" t="s">
        <v>761</v>
      </c>
      <c r="P656" t="s">
        <v>761</v>
      </c>
      <c r="Q656">
        <v>1</v>
      </c>
      <c r="W656">
        <v>0</v>
      </c>
      <c r="X656">
        <v>476480486</v>
      </c>
      <c r="Y656">
        <f>(AT656*1.2)</f>
        <v>21.768000000000001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1</v>
      </c>
      <c r="AL656">
        <v>1</v>
      </c>
      <c r="AM656">
        <v>5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18.14</v>
      </c>
      <c r="AU656" t="s">
        <v>83</v>
      </c>
      <c r="AV656">
        <v>1</v>
      </c>
      <c r="AW656">
        <v>2</v>
      </c>
      <c r="AX656">
        <v>55945713</v>
      </c>
      <c r="AY656">
        <v>1</v>
      </c>
      <c r="AZ656">
        <v>0</v>
      </c>
      <c r="BA656">
        <v>830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U656">
        <f>ROUND(AT656*Source!I580*AH656*AL656,2)</f>
        <v>0</v>
      </c>
      <c r="CV656">
        <f>ROUND(Y656*Source!I580,9)</f>
        <v>5.2243199999999996</v>
      </c>
      <c r="CW656">
        <v>0</v>
      </c>
      <c r="CX656">
        <f>ROUND(Y656*Source!I580,9)</f>
        <v>5.2243199999999996</v>
      </c>
      <c r="CY656">
        <f>AD656</f>
        <v>0</v>
      </c>
      <c r="CZ656">
        <f>AH656</f>
        <v>0</v>
      </c>
      <c r="DA656">
        <f>AL656</f>
        <v>1</v>
      </c>
      <c r="DB656">
        <f>ROUND((ROUND(AT656*CZ656,2)*1.2),6)</f>
        <v>0</v>
      </c>
      <c r="DC656">
        <f>ROUND((ROUND(AT656*AG656,2)*1.2),6)</f>
        <v>0</v>
      </c>
      <c r="DD656" t="s">
        <v>3</v>
      </c>
      <c r="DE656" t="s">
        <v>3</v>
      </c>
      <c r="DF656">
        <f t="shared" si="315"/>
        <v>0</v>
      </c>
      <c r="DG656">
        <f t="shared" si="312"/>
        <v>0</v>
      </c>
      <c r="DH656">
        <f t="shared" si="313"/>
        <v>0</v>
      </c>
      <c r="DI656">
        <f t="shared" si="314"/>
        <v>0</v>
      </c>
      <c r="DJ656">
        <f>DI656</f>
        <v>0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ROW(Source!A580)</f>
        <v>580</v>
      </c>
      <c r="B657">
        <v>55944370</v>
      </c>
      <c r="C657">
        <v>55945701</v>
      </c>
      <c r="D657">
        <v>55490209</v>
      </c>
      <c r="E657">
        <v>1</v>
      </c>
      <c r="F657">
        <v>1</v>
      </c>
      <c r="G657">
        <v>1081</v>
      </c>
      <c r="H657">
        <v>2</v>
      </c>
      <c r="I657" t="s">
        <v>766</v>
      </c>
      <c r="J657" t="s">
        <v>767</v>
      </c>
      <c r="K657" t="s">
        <v>768</v>
      </c>
      <c r="L657">
        <v>1368</v>
      </c>
      <c r="N657">
        <v>1011</v>
      </c>
      <c r="O657" t="s">
        <v>765</v>
      </c>
      <c r="P657" t="s">
        <v>765</v>
      </c>
      <c r="Q657">
        <v>1</v>
      </c>
      <c r="W657">
        <v>0</v>
      </c>
      <c r="X657">
        <v>874612079</v>
      </c>
      <c r="Y657">
        <f>(AT657*1.2)</f>
        <v>0.06</v>
      </c>
      <c r="AA657">
        <v>0</v>
      </c>
      <c r="AB657">
        <v>1485.19</v>
      </c>
      <c r="AC657">
        <v>744.56</v>
      </c>
      <c r="AD657">
        <v>0</v>
      </c>
      <c r="AE657">
        <v>0</v>
      </c>
      <c r="AF657">
        <v>83.1</v>
      </c>
      <c r="AG657">
        <v>12.62</v>
      </c>
      <c r="AH657">
        <v>0</v>
      </c>
      <c r="AI657">
        <v>1</v>
      </c>
      <c r="AJ657">
        <v>17.07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0.05</v>
      </c>
      <c r="AU657" t="s">
        <v>83</v>
      </c>
      <c r="AV657">
        <v>0</v>
      </c>
      <c r="AW657">
        <v>2</v>
      </c>
      <c r="AX657">
        <v>55945714</v>
      </c>
      <c r="AY657">
        <v>1</v>
      </c>
      <c r="AZ657">
        <v>0</v>
      </c>
      <c r="BA657">
        <v>831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ROUND(Y657*Source!I580*DO657,9)</f>
        <v>0.181728</v>
      </c>
      <c r="CX657">
        <f>ROUND(Y657*Source!I580,9)</f>
        <v>1.44E-2</v>
      </c>
      <c r="CY657">
        <f>AB657</f>
        <v>1485.19</v>
      </c>
      <c r="CZ657">
        <f>AF657</f>
        <v>83.1</v>
      </c>
      <c r="DA657">
        <f>AJ657</f>
        <v>17.07</v>
      </c>
      <c r="DB657">
        <f>ROUND((ROUND(AT657*CZ657,2)*1.2),6)</f>
        <v>4.992</v>
      </c>
      <c r="DC657">
        <f>ROUND((ROUND(AT657*AG657,2)*1.2),6)</f>
        <v>0.75600000000000001</v>
      </c>
      <c r="DD657" t="s">
        <v>3</v>
      </c>
      <c r="DE657" t="s">
        <v>3</v>
      </c>
      <c r="DF657">
        <f t="shared" si="315"/>
        <v>0</v>
      </c>
      <c r="DG657">
        <f>ROUND(ROUND(AF657*AJ657,2)*CX657,2)</f>
        <v>20.43</v>
      </c>
      <c r="DH657">
        <f>ROUND(ROUND(AG657*AK657,2)*CX657,2)</f>
        <v>10.24</v>
      </c>
      <c r="DI657">
        <f t="shared" si="314"/>
        <v>0</v>
      </c>
      <c r="DJ657">
        <f>DG657</f>
        <v>20.43</v>
      </c>
      <c r="DK657">
        <v>0</v>
      </c>
      <c r="DL657" t="s">
        <v>769</v>
      </c>
      <c r="DM657">
        <v>0</v>
      </c>
      <c r="DN657" t="s">
        <v>761</v>
      </c>
      <c r="DO657">
        <v>12.62</v>
      </c>
    </row>
    <row r="658" spans="1:119" x14ac:dyDescent="0.25">
      <c r="A658">
        <f>ROW(Source!A580)</f>
        <v>580</v>
      </c>
      <c r="B658">
        <v>55944370</v>
      </c>
      <c r="C658">
        <v>55945701</v>
      </c>
      <c r="D658">
        <v>55490270</v>
      </c>
      <c r="E658">
        <v>1</v>
      </c>
      <c r="F658">
        <v>1</v>
      </c>
      <c r="G658">
        <v>1081</v>
      </c>
      <c r="H658">
        <v>2</v>
      </c>
      <c r="I658" t="s">
        <v>908</v>
      </c>
      <c r="J658" t="s">
        <v>909</v>
      </c>
      <c r="K658" t="s">
        <v>910</v>
      </c>
      <c r="L658">
        <v>1368</v>
      </c>
      <c r="N658">
        <v>1011</v>
      </c>
      <c r="O658" t="s">
        <v>765</v>
      </c>
      <c r="P658" t="s">
        <v>765</v>
      </c>
      <c r="Q658">
        <v>1</v>
      </c>
      <c r="W658">
        <v>0</v>
      </c>
      <c r="X658">
        <v>-1412866184</v>
      </c>
      <c r="Y658">
        <f>(AT658*1.2)</f>
        <v>0.252</v>
      </c>
      <c r="AA658">
        <v>0</v>
      </c>
      <c r="AB658">
        <v>4.32</v>
      </c>
      <c r="AC658">
        <v>0</v>
      </c>
      <c r="AD658">
        <v>0</v>
      </c>
      <c r="AE658">
        <v>0</v>
      </c>
      <c r="AF658">
        <v>0.42</v>
      </c>
      <c r="AG658">
        <v>0</v>
      </c>
      <c r="AH658">
        <v>0</v>
      </c>
      <c r="AI658">
        <v>1</v>
      </c>
      <c r="AJ658">
        <v>9.83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0.21</v>
      </c>
      <c r="AU658" t="s">
        <v>83</v>
      </c>
      <c r="AV658">
        <v>0</v>
      </c>
      <c r="AW658">
        <v>2</v>
      </c>
      <c r="AX658">
        <v>55945715</v>
      </c>
      <c r="AY658">
        <v>1</v>
      </c>
      <c r="AZ658">
        <v>0</v>
      </c>
      <c r="BA658">
        <v>832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ROUND(Y658*Source!I580*DO658,9)</f>
        <v>0</v>
      </c>
      <c r="CX658">
        <f>ROUND(Y658*Source!I580,9)</f>
        <v>6.0479999999999999E-2</v>
      </c>
      <c r="CY658">
        <f>AB658</f>
        <v>4.32</v>
      </c>
      <c r="CZ658">
        <f>AF658</f>
        <v>0.42</v>
      </c>
      <c r="DA658">
        <f>AJ658</f>
        <v>9.83</v>
      </c>
      <c r="DB658">
        <f>ROUND((ROUND(AT658*CZ658,2)*1.2),6)</f>
        <v>0.108</v>
      </c>
      <c r="DC658">
        <f>ROUND((ROUND(AT658*AG658,2)*1.2),6)</f>
        <v>0</v>
      </c>
      <c r="DD658" t="s">
        <v>3</v>
      </c>
      <c r="DE658" t="s">
        <v>3</v>
      </c>
      <c r="DF658">
        <f t="shared" si="315"/>
        <v>0</v>
      </c>
      <c r="DG658">
        <f>ROUND(ROUND(AF658*AJ658,2)*CX658,2)</f>
        <v>0.25</v>
      </c>
      <c r="DH658">
        <f>ROUND(ROUND(AG658,2)*CX658,2)</f>
        <v>0</v>
      </c>
      <c r="DI658">
        <f t="shared" si="314"/>
        <v>0</v>
      </c>
      <c r="DJ658">
        <f>DG658</f>
        <v>0.25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5">
      <c r="A659">
        <f>ROW(Source!A580)</f>
        <v>580</v>
      </c>
      <c r="B659">
        <v>55944370</v>
      </c>
      <c r="C659">
        <v>55945701</v>
      </c>
      <c r="D659">
        <v>55489510</v>
      </c>
      <c r="E659">
        <v>1</v>
      </c>
      <c r="F659">
        <v>1</v>
      </c>
      <c r="G659">
        <v>1081</v>
      </c>
      <c r="H659">
        <v>2</v>
      </c>
      <c r="I659" t="s">
        <v>911</v>
      </c>
      <c r="J659" t="s">
        <v>912</v>
      </c>
      <c r="K659" t="s">
        <v>913</v>
      </c>
      <c r="L659">
        <v>1368</v>
      </c>
      <c r="N659">
        <v>1011</v>
      </c>
      <c r="O659" t="s">
        <v>765</v>
      </c>
      <c r="P659" t="s">
        <v>765</v>
      </c>
      <c r="Q659">
        <v>1</v>
      </c>
      <c r="W659">
        <v>0</v>
      </c>
      <c r="X659">
        <v>1364481760</v>
      </c>
      <c r="Y659">
        <f>(AT659*1.2)</f>
        <v>5.3999999999999999E-2</v>
      </c>
      <c r="AA659">
        <v>0</v>
      </c>
      <c r="AB659">
        <v>1271.44</v>
      </c>
      <c r="AC659">
        <v>744.56</v>
      </c>
      <c r="AD659">
        <v>0</v>
      </c>
      <c r="AE659">
        <v>0</v>
      </c>
      <c r="AF659">
        <v>53.9</v>
      </c>
      <c r="AG659">
        <v>12.62</v>
      </c>
      <c r="AH659">
        <v>0</v>
      </c>
      <c r="AI659">
        <v>1</v>
      </c>
      <c r="AJ659">
        <v>22.53</v>
      </c>
      <c r="AK659">
        <v>56.35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4.4999999999999998E-2</v>
      </c>
      <c r="AU659" t="s">
        <v>83</v>
      </c>
      <c r="AV659">
        <v>0</v>
      </c>
      <c r="AW659">
        <v>2</v>
      </c>
      <c r="AX659">
        <v>55945716</v>
      </c>
      <c r="AY659">
        <v>1</v>
      </c>
      <c r="AZ659">
        <v>0</v>
      </c>
      <c r="BA659">
        <v>833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f>ROUND(Y659*Source!I580*DO659,9)</f>
        <v>0.16355520000000001</v>
      </c>
      <c r="CX659">
        <f>ROUND(Y659*Source!I580,9)</f>
        <v>1.2959999999999999E-2</v>
      </c>
      <c r="CY659">
        <f>AB659</f>
        <v>1271.44</v>
      </c>
      <c r="CZ659">
        <f>AF659</f>
        <v>53.9</v>
      </c>
      <c r="DA659">
        <f>AJ659</f>
        <v>22.53</v>
      </c>
      <c r="DB659">
        <f>ROUND((ROUND(AT659*CZ659,2)*1.2),6)</f>
        <v>2.9159999999999999</v>
      </c>
      <c r="DC659">
        <f>ROUND((ROUND(AT659*AG659,2)*1.2),6)</f>
        <v>0.68400000000000005</v>
      </c>
      <c r="DD659" t="s">
        <v>3</v>
      </c>
      <c r="DE659" t="s">
        <v>3</v>
      </c>
      <c r="DF659">
        <f t="shared" si="315"/>
        <v>0</v>
      </c>
      <c r="DG659">
        <f>ROUND(ROUND(AF659*AJ659,2)*CX659,2)</f>
        <v>15.74</v>
      </c>
      <c r="DH659">
        <f>ROUND(ROUND(AG659*AK659,2)*CX659,2)</f>
        <v>9.2200000000000006</v>
      </c>
      <c r="DI659">
        <f t="shared" si="314"/>
        <v>0</v>
      </c>
      <c r="DJ659">
        <f>DG659</f>
        <v>15.74</v>
      </c>
      <c r="DK659">
        <v>0</v>
      </c>
      <c r="DL659" t="s">
        <v>769</v>
      </c>
      <c r="DM659">
        <v>0</v>
      </c>
      <c r="DN659" t="s">
        <v>761</v>
      </c>
      <c r="DO659">
        <v>12.62</v>
      </c>
    </row>
    <row r="660" spans="1:119" x14ac:dyDescent="0.25">
      <c r="A660">
        <f>ROW(Source!A580)</f>
        <v>580</v>
      </c>
      <c r="B660">
        <v>55944370</v>
      </c>
      <c r="C660">
        <v>55945701</v>
      </c>
      <c r="D660">
        <v>55459234</v>
      </c>
      <c r="E660">
        <v>1</v>
      </c>
      <c r="F660">
        <v>1</v>
      </c>
      <c r="G660">
        <v>1081</v>
      </c>
      <c r="H660">
        <v>3</v>
      </c>
      <c r="I660" t="s">
        <v>914</v>
      </c>
      <c r="J660" t="s">
        <v>915</v>
      </c>
      <c r="K660" t="s">
        <v>916</v>
      </c>
      <c r="L660">
        <v>1346</v>
      </c>
      <c r="N660">
        <v>1009</v>
      </c>
      <c r="O660" t="s">
        <v>794</v>
      </c>
      <c r="P660" t="s">
        <v>794</v>
      </c>
      <c r="Q660">
        <v>1</v>
      </c>
      <c r="W660">
        <v>0</v>
      </c>
      <c r="X660">
        <v>1343467368</v>
      </c>
      <c r="Y660">
        <f>(AT660*1)</f>
        <v>3.0000000000000001E-3</v>
      </c>
      <c r="AA660">
        <v>23.6</v>
      </c>
      <c r="AB660">
        <v>0</v>
      </c>
      <c r="AC660">
        <v>0</v>
      </c>
      <c r="AD660">
        <v>0</v>
      </c>
      <c r="AE660">
        <v>1.61</v>
      </c>
      <c r="AF660">
        <v>0</v>
      </c>
      <c r="AG660">
        <v>0</v>
      </c>
      <c r="AH660">
        <v>0</v>
      </c>
      <c r="AI660">
        <v>14.66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3.0000000000000001E-3</v>
      </c>
      <c r="AU660" t="s">
        <v>82</v>
      </c>
      <c r="AV660">
        <v>0</v>
      </c>
      <c r="AW660">
        <v>2</v>
      </c>
      <c r="AX660">
        <v>55945717</v>
      </c>
      <c r="AY660">
        <v>1</v>
      </c>
      <c r="AZ660">
        <v>0</v>
      </c>
      <c r="BA660">
        <v>834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ROUND(Y660*Source!I580,9)</f>
        <v>7.2000000000000005E-4</v>
      </c>
      <c r="CY660">
        <f t="shared" ref="CY660:CY666" si="320">AA660</f>
        <v>23.6</v>
      </c>
      <c r="CZ660">
        <f t="shared" ref="CZ660:CZ666" si="321">AE660</f>
        <v>1.61</v>
      </c>
      <c r="DA660">
        <f t="shared" ref="DA660:DA666" si="322">AI660</f>
        <v>14.66</v>
      </c>
      <c r="DB660">
        <f>ROUND((ROUND(AT660*CZ660,2)*1),6)</f>
        <v>0</v>
      </c>
      <c r="DC660">
        <f>ROUND((ROUND(AT660*AG660,2)*1),6)</f>
        <v>0</v>
      </c>
      <c r="DD660" t="s">
        <v>3</v>
      </c>
      <c r="DE660" t="s">
        <v>3</v>
      </c>
      <c r="DF660">
        <f t="shared" ref="DF660:DF666" si="323">ROUND(ROUND(AE660*AI660,2)*CX660,2)</f>
        <v>0.02</v>
      </c>
      <c r="DG660">
        <f t="shared" ref="DG660:DG679" si="324">ROUND(ROUND(AF660,2)*CX660,2)</f>
        <v>0</v>
      </c>
      <c r="DH660">
        <f t="shared" ref="DH660:DH679" si="325">ROUND(ROUND(AG660,2)*CX660,2)</f>
        <v>0</v>
      </c>
      <c r="DI660">
        <f t="shared" si="314"/>
        <v>0</v>
      </c>
      <c r="DJ660">
        <f t="shared" ref="DJ660:DJ666" si="326">DF660</f>
        <v>0.02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ROW(Source!A580)</f>
        <v>580</v>
      </c>
      <c r="B661">
        <v>55944370</v>
      </c>
      <c r="C661">
        <v>55945701</v>
      </c>
      <c r="D661">
        <v>55466158</v>
      </c>
      <c r="E661">
        <v>1</v>
      </c>
      <c r="F661">
        <v>1</v>
      </c>
      <c r="G661">
        <v>1081</v>
      </c>
      <c r="H661">
        <v>3</v>
      </c>
      <c r="I661" t="s">
        <v>917</v>
      </c>
      <c r="J661" t="s">
        <v>918</v>
      </c>
      <c r="K661" t="s">
        <v>919</v>
      </c>
      <c r="L661">
        <v>1354</v>
      </c>
      <c r="N661">
        <v>1010</v>
      </c>
      <c r="O661" t="s">
        <v>320</v>
      </c>
      <c r="P661" t="s">
        <v>320</v>
      </c>
      <c r="Q661">
        <v>1</v>
      </c>
      <c r="W661">
        <v>0</v>
      </c>
      <c r="X661">
        <v>-400075818</v>
      </c>
      <c r="Y661">
        <f>(AT661*1)</f>
        <v>0.14000000000000001</v>
      </c>
      <c r="AA661">
        <v>566.61</v>
      </c>
      <c r="AB661">
        <v>0</v>
      </c>
      <c r="AC661">
        <v>0</v>
      </c>
      <c r="AD661">
        <v>0</v>
      </c>
      <c r="AE661">
        <v>48.47</v>
      </c>
      <c r="AF661">
        <v>0</v>
      </c>
      <c r="AG661">
        <v>0</v>
      </c>
      <c r="AH661">
        <v>0</v>
      </c>
      <c r="AI661">
        <v>11.69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0.14000000000000001</v>
      </c>
      <c r="AU661" t="s">
        <v>82</v>
      </c>
      <c r="AV661">
        <v>0</v>
      </c>
      <c r="AW661">
        <v>2</v>
      </c>
      <c r="AX661">
        <v>55945718</v>
      </c>
      <c r="AY661">
        <v>1</v>
      </c>
      <c r="AZ661">
        <v>0</v>
      </c>
      <c r="BA661">
        <v>835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ROUND(Y661*Source!I580,9)</f>
        <v>3.3599999999999998E-2</v>
      </c>
      <c r="CY661">
        <f t="shared" si="320"/>
        <v>566.61</v>
      </c>
      <c r="CZ661">
        <f t="shared" si="321"/>
        <v>48.47</v>
      </c>
      <c r="DA661">
        <f t="shared" si="322"/>
        <v>11.69</v>
      </c>
      <c r="DB661">
        <f>ROUND((ROUND(AT661*CZ661,2)*1),6)</f>
        <v>6.79</v>
      </c>
      <c r="DC661">
        <f>ROUND((ROUND(AT661*AG661,2)*1),6)</f>
        <v>0</v>
      </c>
      <c r="DD661" t="s">
        <v>3</v>
      </c>
      <c r="DE661" t="s">
        <v>3</v>
      </c>
      <c r="DF661">
        <f t="shared" si="323"/>
        <v>19.04</v>
      </c>
      <c r="DG661">
        <f t="shared" si="324"/>
        <v>0</v>
      </c>
      <c r="DH661">
        <f t="shared" si="325"/>
        <v>0</v>
      </c>
      <c r="DI661">
        <f t="shared" si="314"/>
        <v>0</v>
      </c>
      <c r="DJ661">
        <f t="shared" si="326"/>
        <v>19.04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ROW(Source!A580)</f>
        <v>580</v>
      </c>
      <c r="B662">
        <v>55944370</v>
      </c>
      <c r="C662">
        <v>55945701</v>
      </c>
      <c r="D662">
        <v>55459835</v>
      </c>
      <c r="E662">
        <v>1</v>
      </c>
      <c r="F662">
        <v>1</v>
      </c>
      <c r="G662">
        <v>1081</v>
      </c>
      <c r="H662">
        <v>3</v>
      </c>
      <c r="I662" t="s">
        <v>920</v>
      </c>
      <c r="J662" t="s">
        <v>921</v>
      </c>
      <c r="K662" t="s">
        <v>922</v>
      </c>
      <c r="L662">
        <v>1348</v>
      </c>
      <c r="N662">
        <v>1009</v>
      </c>
      <c r="O662" t="s">
        <v>211</v>
      </c>
      <c r="P662" t="s">
        <v>211</v>
      </c>
      <c r="Q662">
        <v>1000</v>
      </c>
      <c r="W662">
        <v>0</v>
      </c>
      <c r="X662">
        <v>-1860917919</v>
      </c>
      <c r="Y662">
        <f>(AT662*1)</f>
        <v>7.9999999999999996E-6</v>
      </c>
      <c r="AA662">
        <v>56975.05</v>
      </c>
      <c r="AB662">
        <v>0</v>
      </c>
      <c r="AC662">
        <v>0</v>
      </c>
      <c r="AD662">
        <v>0</v>
      </c>
      <c r="AE662">
        <v>12521.99</v>
      </c>
      <c r="AF662">
        <v>0</v>
      </c>
      <c r="AG662">
        <v>0</v>
      </c>
      <c r="AH662">
        <v>0</v>
      </c>
      <c r="AI662">
        <v>4.55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7.9999999999999996E-6</v>
      </c>
      <c r="AU662" t="s">
        <v>82</v>
      </c>
      <c r="AV662">
        <v>0</v>
      </c>
      <c r="AW662">
        <v>2</v>
      </c>
      <c r="AX662">
        <v>55945719</v>
      </c>
      <c r="AY662">
        <v>1</v>
      </c>
      <c r="AZ662">
        <v>0</v>
      </c>
      <c r="BA662">
        <v>836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ROUND(Y662*Source!I580,9)</f>
        <v>1.9199999999999998E-6</v>
      </c>
      <c r="CY662">
        <f t="shared" si="320"/>
        <v>56975.05</v>
      </c>
      <c r="CZ662">
        <f t="shared" si="321"/>
        <v>12521.99</v>
      </c>
      <c r="DA662">
        <f t="shared" si="322"/>
        <v>4.55</v>
      </c>
      <c r="DB662">
        <f>ROUND((ROUND(AT662*CZ662,2)*1),6)</f>
        <v>0.1</v>
      </c>
      <c r="DC662">
        <f>ROUND((ROUND(AT662*AG662,2)*1),6)</f>
        <v>0</v>
      </c>
      <c r="DD662" t="s">
        <v>3</v>
      </c>
      <c r="DE662" t="s">
        <v>3</v>
      </c>
      <c r="DF662">
        <f t="shared" si="323"/>
        <v>0.11</v>
      </c>
      <c r="DG662">
        <f t="shared" si="324"/>
        <v>0</v>
      </c>
      <c r="DH662">
        <f t="shared" si="325"/>
        <v>0</v>
      </c>
      <c r="DI662">
        <f t="shared" si="314"/>
        <v>0</v>
      </c>
      <c r="DJ662">
        <f t="shared" si="326"/>
        <v>0.11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ROW(Source!A580)</f>
        <v>580</v>
      </c>
      <c r="B663">
        <v>55944370</v>
      </c>
      <c r="C663">
        <v>55945701</v>
      </c>
      <c r="D663">
        <v>55482347</v>
      </c>
      <c r="E663">
        <v>1</v>
      </c>
      <c r="F663">
        <v>1</v>
      </c>
      <c r="G663">
        <v>1081</v>
      </c>
      <c r="H663">
        <v>3</v>
      </c>
      <c r="I663" t="s">
        <v>627</v>
      </c>
      <c r="J663" t="s">
        <v>629</v>
      </c>
      <c r="K663" t="s">
        <v>628</v>
      </c>
      <c r="L663">
        <v>1355</v>
      </c>
      <c r="N663">
        <v>1010</v>
      </c>
      <c r="O663" t="s">
        <v>80</v>
      </c>
      <c r="P663" t="s">
        <v>80</v>
      </c>
      <c r="Q663">
        <v>100</v>
      </c>
      <c r="W663">
        <v>0</v>
      </c>
      <c r="X663">
        <v>1016561501</v>
      </c>
      <c r="Y663">
        <f>AT663</f>
        <v>0.25</v>
      </c>
      <c r="AA663">
        <v>7707.57</v>
      </c>
      <c r="AB663">
        <v>0</v>
      </c>
      <c r="AC663">
        <v>0</v>
      </c>
      <c r="AD663">
        <v>0</v>
      </c>
      <c r="AE663">
        <v>779.33</v>
      </c>
      <c r="AF663">
        <v>0</v>
      </c>
      <c r="AG663">
        <v>0</v>
      </c>
      <c r="AH663">
        <v>0</v>
      </c>
      <c r="AI663">
        <v>9.89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0.25</v>
      </c>
      <c r="AU663" t="s">
        <v>3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ROUND(Y663*Source!I580,9)</f>
        <v>0.06</v>
      </c>
      <c r="CY663">
        <f t="shared" si="320"/>
        <v>7707.57</v>
      </c>
      <c r="CZ663">
        <f t="shared" si="321"/>
        <v>779.33</v>
      </c>
      <c r="DA663">
        <f t="shared" si="322"/>
        <v>9.89</v>
      </c>
      <c r="DB663">
        <f>ROUND(ROUND(AT663*CZ663,2),6)</f>
        <v>194.83</v>
      </c>
      <c r="DC663">
        <f>ROUND(ROUND(AT663*AG663,2),6)</f>
        <v>0</v>
      </c>
      <c r="DD663" t="s">
        <v>3</v>
      </c>
      <c r="DE663" t="s">
        <v>3</v>
      </c>
      <c r="DF663">
        <f t="shared" si="323"/>
        <v>462.45</v>
      </c>
      <c r="DG663">
        <f t="shared" si="324"/>
        <v>0</v>
      </c>
      <c r="DH663">
        <f t="shared" si="325"/>
        <v>0</v>
      </c>
      <c r="DI663">
        <f t="shared" si="314"/>
        <v>0</v>
      </c>
      <c r="DJ663">
        <f t="shared" si="326"/>
        <v>462.45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ROW(Source!A580)</f>
        <v>580</v>
      </c>
      <c r="B664">
        <v>55944370</v>
      </c>
      <c r="C664">
        <v>55945701</v>
      </c>
      <c r="D664">
        <v>55482668</v>
      </c>
      <c r="E664">
        <v>1</v>
      </c>
      <c r="F664">
        <v>1</v>
      </c>
      <c r="G664">
        <v>1081</v>
      </c>
      <c r="H664">
        <v>3</v>
      </c>
      <c r="I664" t="s">
        <v>623</v>
      </c>
      <c r="J664" t="s">
        <v>625</v>
      </c>
      <c r="K664" t="s">
        <v>624</v>
      </c>
      <c r="L664">
        <v>1354</v>
      </c>
      <c r="N664">
        <v>1010</v>
      </c>
      <c r="O664" t="s">
        <v>320</v>
      </c>
      <c r="P664" t="s">
        <v>320</v>
      </c>
      <c r="Q664">
        <v>1</v>
      </c>
      <c r="W664">
        <v>0</v>
      </c>
      <c r="X664">
        <v>-1691338272</v>
      </c>
      <c r="Y664">
        <f>AT664</f>
        <v>33.333333000000003</v>
      </c>
      <c r="AA664">
        <v>2077.6799999999998</v>
      </c>
      <c r="AB664">
        <v>0</v>
      </c>
      <c r="AC664">
        <v>0</v>
      </c>
      <c r="AD664">
        <v>0</v>
      </c>
      <c r="AE664">
        <v>458.65</v>
      </c>
      <c r="AF664">
        <v>0</v>
      </c>
      <c r="AG664">
        <v>0</v>
      </c>
      <c r="AH664">
        <v>0</v>
      </c>
      <c r="AI664">
        <v>4.53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 t="s">
        <v>3</v>
      </c>
      <c r="AT664">
        <v>33.333333000000003</v>
      </c>
      <c r="AU664" t="s">
        <v>3</v>
      </c>
      <c r="AV664">
        <v>0</v>
      </c>
      <c r="AW664">
        <v>1</v>
      </c>
      <c r="AX664">
        <v>-1</v>
      </c>
      <c r="AY664">
        <v>0</v>
      </c>
      <c r="AZ664">
        <v>0</v>
      </c>
      <c r="BA664" t="s">
        <v>3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ROUND(Y664*Source!I580,9)</f>
        <v>7.9999999199999996</v>
      </c>
      <c r="CY664">
        <f t="shared" si="320"/>
        <v>2077.6799999999998</v>
      </c>
      <c r="CZ664">
        <f t="shared" si="321"/>
        <v>458.65</v>
      </c>
      <c r="DA664">
        <f t="shared" si="322"/>
        <v>4.53</v>
      </c>
      <c r="DB664">
        <f>ROUND(ROUND(AT664*CZ664,2),6)</f>
        <v>15288.33</v>
      </c>
      <c r="DC664">
        <f>ROUND(ROUND(AT664*AG664,2),6)</f>
        <v>0</v>
      </c>
      <c r="DD664" t="s">
        <v>3</v>
      </c>
      <c r="DE664" t="s">
        <v>3</v>
      </c>
      <c r="DF664">
        <f t="shared" si="323"/>
        <v>16621.439999999999</v>
      </c>
      <c r="DG664">
        <f t="shared" si="324"/>
        <v>0</v>
      </c>
      <c r="DH664">
        <f t="shared" si="325"/>
        <v>0</v>
      </c>
      <c r="DI664">
        <f t="shared" si="314"/>
        <v>0</v>
      </c>
      <c r="DJ664">
        <f t="shared" si="326"/>
        <v>16621.439999999999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ROW(Source!A580)</f>
        <v>580</v>
      </c>
      <c r="B665">
        <v>55944370</v>
      </c>
      <c r="C665">
        <v>55945701</v>
      </c>
      <c r="D665">
        <v>55483533</v>
      </c>
      <c r="E665">
        <v>1</v>
      </c>
      <c r="F665">
        <v>1</v>
      </c>
      <c r="G665">
        <v>1081</v>
      </c>
      <c r="H665">
        <v>3</v>
      </c>
      <c r="I665" t="s">
        <v>631</v>
      </c>
      <c r="J665" t="s">
        <v>633</v>
      </c>
      <c r="K665" t="s">
        <v>632</v>
      </c>
      <c r="L665">
        <v>1355</v>
      </c>
      <c r="N665">
        <v>1010</v>
      </c>
      <c r="O665" t="s">
        <v>80</v>
      </c>
      <c r="P665" t="s">
        <v>80</v>
      </c>
      <c r="Q665">
        <v>100</v>
      </c>
      <c r="W665">
        <v>0</v>
      </c>
      <c r="X665">
        <v>1601453064</v>
      </c>
      <c r="Y665">
        <f>AT665</f>
        <v>8.73</v>
      </c>
      <c r="AA665">
        <v>3486.6</v>
      </c>
      <c r="AB665">
        <v>0</v>
      </c>
      <c r="AC665">
        <v>0</v>
      </c>
      <c r="AD665">
        <v>0</v>
      </c>
      <c r="AE665">
        <v>357.6</v>
      </c>
      <c r="AF665">
        <v>0</v>
      </c>
      <c r="AG665">
        <v>0</v>
      </c>
      <c r="AH665">
        <v>0</v>
      </c>
      <c r="AI665">
        <v>9.75</v>
      </c>
      <c r="AJ665">
        <v>1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 t="s">
        <v>3</v>
      </c>
      <c r="AT665">
        <v>8.73</v>
      </c>
      <c r="AU665" t="s">
        <v>3</v>
      </c>
      <c r="AV665">
        <v>0</v>
      </c>
      <c r="AW665">
        <v>1</v>
      </c>
      <c r="AX665">
        <v>-1</v>
      </c>
      <c r="AY665">
        <v>0</v>
      </c>
      <c r="AZ665">
        <v>0</v>
      </c>
      <c r="BA665" t="s">
        <v>3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ROUND(Y665*Source!I580,9)</f>
        <v>2.0952000000000002</v>
      </c>
      <c r="CY665">
        <f t="shared" si="320"/>
        <v>3486.6</v>
      </c>
      <c r="CZ665">
        <f t="shared" si="321"/>
        <v>357.6</v>
      </c>
      <c r="DA665">
        <f t="shared" si="322"/>
        <v>9.75</v>
      </c>
      <c r="DB665">
        <f>ROUND(ROUND(AT665*CZ665,2),6)</f>
        <v>3121.85</v>
      </c>
      <c r="DC665">
        <f>ROUND(ROUND(AT665*AG665,2),6)</f>
        <v>0</v>
      </c>
      <c r="DD665" t="s">
        <v>3</v>
      </c>
      <c r="DE665" t="s">
        <v>3</v>
      </c>
      <c r="DF665">
        <f t="shared" si="323"/>
        <v>7305.12</v>
      </c>
      <c r="DG665">
        <f t="shared" si="324"/>
        <v>0</v>
      </c>
      <c r="DH665">
        <f t="shared" si="325"/>
        <v>0</v>
      </c>
      <c r="DI665">
        <f t="shared" si="314"/>
        <v>0</v>
      </c>
      <c r="DJ665">
        <f t="shared" si="326"/>
        <v>7305.12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ROW(Source!A580)</f>
        <v>580</v>
      </c>
      <c r="B666">
        <v>55944370</v>
      </c>
      <c r="C666">
        <v>55945701</v>
      </c>
      <c r="D666">
        <v>55469222</v>
      </c>
      <c r="E666">
        <v>1</v>
      </c>
      <c r="F666">
        <v>1</v>
      </c>
      <c r="G666">
        <v>1081</v>
      </c>
      <c r="H666">
        <v>3</v>
      </c>
      <c r="I666" t="s">
        <v>923</v>
      </c>
      <c r="J666" t="s">
        <v>924</v>
      </c>
      <c r="K666" t="s">
        <v>925</v>
      </c>
      <c r="L666">
        <v>1354</v>
      </c>
      <c r="N666">
        <v>1010</v>
      </c>
      <c r="O666" t="s">
        <v>320</v>
      </c>
      <c r="P666" t="s">
        <v>320</v>
      </c>
      <c r="Q666">
        <v>1</v>
      </c>
      <c r="W666">
        <v>0</v>
      </c>
      <c r="X666">
        <v>-1452932200</v>
      </c>
      <c r="Y666">
        <f>(AT666*1)</f>
        <v>1.02</v>
      </c>
      <c r="AA666">
        <v>13.39</v>
      </c>
      <c r="AB666">
        <v>0</v>
      </c>
      <c r="AC666">
        <v>0</v>
      </c>
      <c r="AD666">
        <v>0</v>
      </c>
      <c r="AE666">
        <v>4.3600000000000003</v>
      </c>
      <c r="AF666">
        <v>0</v>
      </c>
      <c r="AG666">
        <v>0</v>
      </c>
      <c r="AH666">
        <v>0</v>
      </c>
      <c r="AI666">
        <v>3.07</v>
      </c>
      <c r="AJ666">
        <v>1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1.02</v>
      </c>
      <c r="AU666" t="s">
        <v>82</v>
      </c>
      <c r="AV666">
        <v>0</v>
      </c>
      <c r="AW666">
        <v>2</v>
      </c>
      <c r="AX666">
        <v>55945720</v>
      </c>
      <c r="AY666">
        <v>1</v>
      </c>
      <c r="AZ666">
        <v>0</v>
      </c>
      <c r="BA666">
        <v>837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ROUND(Y666*Source!I580,9)</f>
        <v>0.24479999999999999</v>
      </c>
      <c r="CY666">
        <f t="shared" si="320"/>
        <v>13.39</v>
      </c>
      <c r="CZ666">
        <f t="shared" si="321"/>
        <v>4.3600000000000003</v>
      </c>
      <c r="DA666">
        <f t="shared" si="322"/>
        <v>3.07</v>
      </c>
      <c r="DB666">
        <f>ROUND((ROUND(AT666*CZ666,2)*1),6)</f>
        <v>4.45</v>
      </c>
      <c r="DC666">
        <f>ROUND((ROUND(AT666*AG666,2)*1),6)</f>
        <v>0</v>
      </c>
      <c r="DD666" t="s">
        <v>3</v>
      </c>
      <c r="DE666" t="s">
        <v>3</v>
      </c>
      <c r="DF666">
        <f t="shared" si="323"/>
        <v>3.28</v>
      </c>
      <c r="DG666">
        <f t="shared" si="324"/>
        <v>0</v>
      </c>
      <c r="DH666">
        <f t="shared" si="325"/>
        <v>0</v>
      </c>
      <c r="DI666">
        <f t="shared" si="314"/>
        <v>0</v>
      </c>
      <c r="DJ666">
        <f t="shared" si="326"/>
        <v>3.28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ROW(Source!A593)</f>
        <v>593</v>
      </c>
      <c r="B667">
        <v>55944368</v>
      </c>
      <c r="C667">
        <v>55945731</v>
      </c>
      <c r="D667">
        <v>55424304</v>
      </c>
      <c r="E667">
        <v>1081</v>
      </c>
      <c r="F667">
        <v>1</v>
      </c>
      <c r="G667">
        <v>1081</v>
      </c>
      <c r="H667">
        <v>1</v>
      </c>
      <c r="I667" t="s">
        <v>759</v>
      </c>
      <c r="J667" t="s">
        <v>3</v>
      </c>
      <c r="K667" t="s">
        <v>760</v>
      </c>
      <c r="L667">
        <v>1191</v>
      </c>
      <c r="N667">
        <v>1013</v>
      </c>
      <c r="O667" t="s">
        <v>761</v>
      </c>
      <c r="P667" t="s">
        <v>761</v>
      </c>
      <c r="Q667">
        <v>1</v>
      </c>
      <c r="W667">
        <v>0</v>
      </c>
      <c r="X667">
        <v>476480486</v>
      </c>
      <c r="Y667">
        <f>(AT667*1.2)</f>
        <v>7.7880000000000003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6.49</v>
      </c>
      <c r="AU667" t="s">
        <v>83</v>
      </c>
      <c r="AV667">
        <v>1</v>
      </c>
      <c r="AW667">
        <v>2</v>
      </c>
      <c r="AX667">
        <v>55945744</v>
      </c>
      <c r="AY667">
        <v>1</v>
      </c>
      <c r="AZ667">
        <v>0</v>
      </c>
      <c r="BA667">
        <v>843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U667">
        <f>ROUND(AT667*Source!I593*AH667*AL667,2)</f>
        <v>0</v>
      </c>
      <c r="CV667">
        <f>ROUND(Y667*Source!I593,9)</f>
        <v>1.8691199999999999</v>
      </c>
      <c r="CW667">
        <v>0</v>
      </c>
      <c r="CX667">
        <f>ROUND(Y667*Source!I593,9)</f>
        <v>1.8691199999999999</v>
      </c>
      <c r="CY667">
        <f>AD667</f>
        <v>0</v>
      </c>
      <c r="CZ667">
        <f>AH667</f>
        <v>0</v>
      </c>
      <c r="DA667">
        <f>AL667</f>
        <v>1</v>
      </c>
      <c r="DB667">
        <f>ROUND((ROUND(AT667*CZ667,2)*1.2),6)</f>
        <v>0</v>
      </c>
      <c r="DC667">
        <f>ROUND((ROUND(AT667*AG667,2)*1.2),6)</f>
        <v>0</v>
      </c>
      <c r="DD667" t="s">
        <v>3</v>
      </c>
      <c r="DE667" t="s">
        <v>3</v>
      </c>
      <c r="DF667">
        <f t="shared" ref="DF667:DF683" si="327">ROUND(ROUND(AE667,2)*CX667,2)</f>
        <v>0</v>
      </c>
      <c r="DG667">
        <f t="shared" si="324"/>
        <v>0</v>
      </c>
      <c r="DH667">
        <f t="shared" si="325"/>
        <v>0</v>
      </c>
      <c r="DI667">
        <f t="shared" si="314"/>
        <v>0</v>
      </c>
      <c r="DJ667">
        <f>DI667</f>
        <v>0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5">
      <c r="A668">
        <f>ROW(Source!A593)</f>
        <v>593</v>
      </c>
      <c r="B668">
        <v>55944368</v>
      </c>
      <c r="C668">
        <v>55945731</v>
      </c>
      <c r="D668">
        <v>55490209</v>
      </c>
      <c r="E668">
        <v>1</v>
      </c>
      <c r="F668">
        <v>1</v>
      </c>
      <c r="G668">
        <v>1081</v>
      </c>
      <c r="H668">
        <v>2</v>
      </c>
      <c r="I668" t="s">
        <v>766</v>
      </c>
      <c r="J668" t="s">
        <v>767</v>
      </c>
      <c r="K668" t="s">
        <v>768</v>
      </c>
      <c r="L668">
        <v>1368</v>
      </c>
      <c r="N668">
        <v>1011</v>
      </c>
      <c r="O668" t="s">
        <v>765</v>
      </c>
      <c r="P668" t="s">
        <v>765</v>
      </c>
      <c r="Q668">
        <v>1</v>
      </c>
      <c r="W668">
        <v>0</v>
      </c>
      <c r="X668">
        <v>874612079</v>
      </c>
      <c r="Y668">
        <f>(AT668*1.2)</f>
        <v>1.7999999999999999E-2</v>
      </c>
      <c r="AA668">
        <v>0</v>
      </c>
      <c r="AB668">
        <v>87.01</v>
      </c>
      <c r="AC668">
        <v>13.21</v>
      </c>
      <c r="AD668">
        <v>0</v>
      </c>
      <c r="AE668">
        <v>0</v>
      </c>
      <c r="AF668">
        <v>83.1</v>
      </c>
      <c r="AG668">
        <v>12.62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1.4999999999999999E-2</v>
      </c>
      <c r="AU668" t="s">
        <v>83</v>
      </c>
      <c r="AV668">
        <v>0</v>
      </c>
      <c r="AW668">
        <v>2</v>
      </c>
      <c r="AX668">
        <v>55945745</v>
      </c>
      <c r="AY668">
        <v>1</v>
      </c>
      <c r="AZ668">
        <v>0</v>
      </c>
      <c r="BA668">
        <v>844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f>ROUND(Y668*Source!I593*DO668,9)</f>
        <v>5.4518400000000002E-2</v>
      </c>
      <c r="CX668">
        <f>ROUND(Y668*Source!I593,9)</f>
        <v>4.3200000000000001E-3</v>
      </c>
      <c r="CY668">
        <f>AB668</f>
        <v>87.01</v>
      </c>
      <c r="CZ668">
        <f>AF668</f>
        <v>83.1</v>
      </c>
      <c r="DA668">
        <f>AJ668</f>
        <v>1</v>
      </c>
      <c r="DB668">
        <f>ROUND((ROUND(AT668*CZ668,2)*1.2),6)</f>
        <v>1.5</v>
      </c>
      <c r="DC668">
        <f>ROUND((ROUND(AT668*AG668,2)*1.2),6)</f>
        <v>0.22800000000000001</v>
      </c>
      <c r="DD668" t="s">
        <v>3</v>
      </c>
      <c r="DE668" t="s">
        <v>3</v>
      </c>
      <c r="DF668">
        <f t="shared" si="327"/>
        <v>0</v>
      </c>
      <c r="DG668">
        <f t="shared" si="324"/>
        <v>0.36</v>
      </c>
      <c r="DH668">
        <f t="shared" si="325"/>
        <v>0.05</v>
      </c>
      <c r="DI668">
        <f t="shared" si="314"/>
        <v>0</v>
      </c>
      <c r="DJ668">
        <f>DG668</f>
        <v>0.36</v>
      </c>
      <c r="DK668">
        <v>0</v>
      </c>
      <c r="DL668" t="s">
        <v>769</v>
      </c>
      <c r="DM668">
        <v>0</v>
      </c>
      <c r="DN668" t="s">
        <v>761</v>
      </c>
      <c r="DO668">
        <v>12.62</v>
      </c>
    </row>
    <row r="669" spans="1:119" x14ac:dyDescent="0.25">
      <c r="A669">
        <f>ROW(Source!A593)</f>
        <v>593</v>
      </c>
      <c r="B669">
        <v>55944368</v>
      </c>
      <c r="C669">
        <v>55945731</v>
      </c>
      <c r="D669">
        <v>55490270</v>
      </c>
      <c r="E669">
        <v>1</v>
      </c>
      <c r="F669">
        <v>1</v>
      </c>
      <c r="G669">
        <v>1081</v>
      </c>
      <c r="H669">
        <v>2</v>
      </c>
      <c r="I669" t="s">
        <v>908</v>
      </c>
      <c r="J669" t="s">
        <v>909</v>
      </c>
      <c r="K669" t="s">
        <v>910</v>
      </c>
      <c r="L669">
        <v>1368</v>
      </c>
      <c r="N669">
        <v>1011</v>
      </c>
      <c r="O669" t="s">
        <v>765</v>
      </c>
      <c r="P669" t="s">
        <v>765</v>
      </c>
      <c r="Q669">
        <v>1</v>
      </c>
      <c r="W669">
        <v>0</v>
      </c>
      <c r="X669">
        <v>-1412866184</v>
      </c>
      <c r="Y669">
        <f>(AT669*1.2)</f>
        <v>9.6000000000000002E-2</v>
      </c>
      <c r="AA669">
        <v>0</v>
      </c>
      <c r="AB669">
        <v>0.44</v>
      </c>
      <c r="AC669">
        <v>0</v>
      </c>
      <c r="AD669">
        <v>0</v>
      </c>
      <c r="AE669">
        <v>0</v>
      </c>
      <c r="AF669">
        <v>0.42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0.08</v>
      </c>
      <c r="AU669" t="s">
        <v>83</v>
      </c>
      <c r="AV669">
        <v>0</v>
      </c>
      <c r="AW669">
        <v>2</v>
      </c>
      <c r="AX669">
        <v>55945746</v>
      </c>
      <c r="AY669">
        <v>1</v>
      </c>
      <c r="AZ669">
        <v>0</v>
      </c>
      <c r="BA669">
        <v>845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f>ROUND(Y669*Source!I593*DO669,9)</f>
        <v>0</v>
      </c>
      <c r="CX669">
        <f>ROUND(Y669*Source!I593,9)</f>
        <v>2.3040000000000001E-2</v>
      </c>
      <c r="CY669">
        <f>AB669</f>
        <v>0.44</v>
      </c>
      <c r="CZ669">
        <f>AF669</f>
        <v>0.42</v>
      </c>
      <c r="DA669">
        <f>AJ669</f>
        <v>1</v>
      </c>
      <c r="DB669">
        <f>ROUND((ROUND(AT669*CZ669,2)*1.2),6)</f>
        <v>3.5999999999999997E-2</v>
      </c>
      <c r="DC669">
        <f>ROUND((ROUND(AT669*AG669,2)*1.2),6)</f>
        <v>0</v>
      </c>
      <c r="DD669" t="s">
        <v>3</v>
      </c>
      <c r="DE669" t="s">
        <v>3</v>
      </c>
      <c r="DF669">
        <f t="shared" si="327"/>
        <v>0</v>
      </c>
      <c r="DG669">
        <f t="shared" si="324"/>
        <v>0.01</v>
      </c>
      <c r="DH669">
        <f t="shared" si="325"/>
        <v>0</v>
      </c>
      <c r="DI669">
        <f t="shared" si="314"/>
        <v>0</v>
      </c>
      <c r="DJ669">
        <f>DG669</f>
        <v>0.01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ROW(Source!A593)</f>
        <v>593</v>
      </c>
      <c r="B670">
        <v>55944368</v>
      </c>
      <c r="C670">
        <v>55945731</v>
      </c>
      <c r="D670">
        <v>55490296</v>
      </c>
      <c r="E670">
        <v>1</v>
      </c>
      <c r="F670">
        <v>1</v>
      </c>
      <c r="G670">
        <v>1081</v>
      </c>
      <c r="H670">
        <v>2</v>
      </c>
      <c r="I670" t="s">
        <v>871</v>
      </c>
      <c r="J670" t="s">
        <v>872</v>
      </c>
      <c r="K670" t="s">
        <v>873</v>
      </c>
      <c r="L670">
        <v>1368</v>
      </c>
      <c r="N670">
        <v>1011</v>
      </c>
      <c r="O670" t="s">
        <v>765</v>
      </c>
      <c r="P670" t="s">
        <v>765</v>
      </c>
      <c r="Q670">
        <v>1</v>
      </c>
      <c r="W670">
        <v>0</v>
      </c>
      <c r="X670">
        <v>-643591644</v>
      </c>
      <c r="Y670">
        <f>(AT670*1.2)</f>
        <v>0.18</v>
      </c>
      <c r="AA670">
        <v>0</v>
      </c>
      <c r="AB670">
        <v>0.49</v>
      </c>
      <c r="AC670">
        <v>0</v>
      </c>
      <c r="AD670">
        <v>0</v>
      </c>
      <c r="AE670">
        <v>0</v>
      </c>
      <c r="AF670">
        <v>0.47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0.15</v>
      </c>
      <c r="AU670" t="s">
        <v>83</v>
      </c>
      <c r="AV670">
        <v>0</v>
      </c>
      <c r="AW670">
        <v>2</v>
      </c>
      <c r="AX670">
        <v>55945747</v>
      </c>
      <c r="AY670">
        <v>1</v>
      </c>
      <c r="AZ670">
        <v>0</v>
      </c>
      <c r="BA670">
        <v>846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f>ROUND(Y670*Source!I593*DO670,9)</f>
        <v>0</v>
      </c>
      <c r="CX670">
        <f>ROUND(Y670*Source!I593,9)</f>
        <v>4.3200000000000002E-2</v>
      </c>
      <c r="CY670">
        <f>AB670</f>
        <v>0.49</v>
      </c>
      <c r="CZ670">
        <f>AF670</f>
        <v>0.47</v>
      </c>
      <c r="DA670">
        <f>AJ670</f>
        <v>1</v>
      </c>
      <c r="DB670">
        <f>ROUND((ROUND(AT670*CZ670,2)*1.2),6)</f>
        <v>8.4000000000000005E-2</v>
      </c>
      <c r="DC670">
        <f>ROUND((ROUND(AT670*AG670,2)*1.2),6)</f>
        <v>0</v>
      </c>
      <c r="DD670" t="s">
        <v>3</v>
      </c>
      <c r="DE670" t="s">
        <v>3</v>
      </c>
      <c r="DF670">
        <f t="shared" si="327"/>
        <v>0</v>
      </c>
      <c r="DG670">
        <f t="shared" si="324"/>
        <v>0.02</v>
      </c>
      <c r="DH670">
        <f t="shared" si="325"/>
        <v>0</v>
      </c>
      <c r="DI670">
        <f t="shared" si="314"/>
        <v>0</v>
      </c>
      <c r="DJ670">
        <f>DG670</f>
        <v>0.02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ROW(Source!A593)</f>
        <v>593</v>
      </c>
      <c r="B671">
        <v>55944368</v>
      </c>
      <c r="C671">
        <v>55945731</v>
      </c>
      <c r="D671">
        <v>55489510</v>
      </c>
      <c r="E671">
        <v>1</v>
      </c>
      <c r="F671">
        <v>1</v>
      </c>
      <c r="G671">
        <v>1081</v>
      </c>
      <c r="H671">
        <v>2</v>
      </c>
      <c r="I671" t="s">
        <v>911</v>
      </c>
      <c r="J671" t="s">
        <v>912</v>
      </c>
      <c r="K671" t="s">
        <v>913</v>
      </c>
      <c r="L671">
        <v>1368</v>
      </c>
      <c r="N671">
        <v>1011</v>
      </c>
      <c r="O671" t="s">
        <v>765</v>
      </c>
      <c r="P671" t="s">
        <v>765</v>
      </c>
      <c r="Q671">
        <v>1</v>
      </c>
      <c r="W671">
        <v>0</v>
      </c>
      <c r="X671">
        <v>1364481760</v>
      </c>
      <c r="Y671">
        <f>(AT671*1.2)</f>
        <v>2.0400000000000001E-2</v>
      </c>
      <c r="AA671">
        <v>0</v>
      </c>
      <c r="AB671">
        <v>56.43</v>
      </c>
      <c r="AC671">
        <v>13.21</v>
      </c>
      <c r="AD671">
        <v>0</v>
      </c>
      <c r="AE671">
        <v>0</v>
      </c>
      <c r="AF671">
        <v>53.9</v>
      </c>
      <c r="AG671">
        <v>12.62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-2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1.7000000000000001E-2</v>
      </c>
      <c r="AU671" t="s">
        <v>83</v>
      </c>
      <c r="AV671">
        <v>0</v>
      </c>
      <c r="AW671">
        <v>2</v>
      </c>
      <c r="AX671">
        <v>55945748</v>
      </c>
      <c r="AY671">
        <v>1</v>
      </c>
      <c r="AZ671">
        <v>0</v>
      </c>
      <c r="BA671">
        <v>847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f>ROUND(Y671*Source!I593*DO671,9)</f>
        <v>6.1787519999999999E-2</v>
      </c>
      <c r="CX671">
        <f>ROUND(Y671*Source!I593,9)</f>
        <v>4.8960000000000002E-3</v>
      </c>
      <c r="CY671">
        <f>AB671</f>
        <v>56.43</v>
      </c>
      <c r="CZ671">
        <f>AF671</f>
        <v>53.9</v>
      </c>
      <c r="DA671">
        <f>AJ671</f>
        <v>1</v>
      </c>
      <c r="DB671">
        <f>ROUND((ROUND(AT671*CZ671,2)*1.2),6)</f>
        <v>1.1040000000000001</v>
      </c>
      <c r="DC671">
        <f>ROUND((ROUND(AT671*AG671,2)*1.2),6)</f>
        <v>0.252</v>
      </c>
      <c r="DD671" t="s">
        <v>3</v>
      </c>
      <c r="DE671" t="s">
        <v>3</v>
      </c>
      <c r="DF671">
        <f t="shared" si="327"/>
        <v>0</v>
      </c>
      <c r="DG671">
        <f t="shared" si="324"/>
        <v>0.26</v>
      </c>
      <c r="DH671">
        <f t="shared" si="325"/>
        <v>0.06</v>
      </c>
      <c r="DI671">
        <f t="shared" si="314"/>
        <v>0</v>
      </c>
      <c r="DJ671">
        <f>DG671</f>
        <v>0.26</v>
      </c>
      <c r="DK671">
        <v>0</v>
      </c>
      <c r="DL671" t="s">
        <v>769</v>
      </c>
      <c r="DM671">
        <v>0</v>
      </c>
      <c r="DN671" t="s">
        <v>761</v>
      </c>
      <c r="DO671">
        <v>12.62</v>
      </c>
    </row>
    <row r="672" spans="1:119" x14ac:dyDescent="0.25">
      <c r="A672">
        <f>ROW(Source!A593)</f>
        <v>593</v>
      </c>
      <c r="B672">
        <v>55944368</v>
      </c>
      <c r="C672">
        <v>55945731</v>
      </c>
      <c r="D672">
        <v>55459234</v>
      </c>
      <c r="E672">
        <v>1</v>
      </c>
      <c r="F672">
        <v>1</v>
      </c>
      <c r="G672">
        <v>1081</v>
      </c>
      <c r="H672">
        <v>3</v>
      </c>
      <c r="I672" t="s">
        <v>914</v>
      </c>
      <c r="J672" t="s">
        <v>915</v>
      </c>
      <c r="K672" t="s">
        <v>916</v>
      </c>
      <c r="L672">
        <v>1346</v>
      </c>
      <c r="N672">
        <v>1009</v>
      </c>
      <c r="O672" t="s">
        <v>794</v>
      </c>
      <c r="P672" t="s">
        <v>794</v>
      </c>
      <c r="Q672">
        <v>1</v>
      </c>
      <c r="W672">
        <v>0</v>
      </c>
      <c r="X672">
        <v>1343467368</v>
      </c>
      <c r="Y672">
        <f>(AT672*1)</f>
        <v>1.4E-3</v>
      </c>
      <c r="AA672">
        <v>1.61</v>
      </c>
      <c r="AB672">
        <v>0</v>
      </c>
      <c r="AC672">
        <v>0</v>
      </c>
      <c r="AD672">
        <v>0</v>
      </c>
      <c r="AE672">
        <v>1.61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1.4E-3</v>
      </c>
      <c r="AU672" t="s">
        <v>82</v>
      </c>
      <c r="AV672">
        <v>0</v>
      </c>
      <c r="AW672">
        <v>2</v>
      </c>
      <c r="AX672">
        <v>55945749</v>
      </c>
      <c r="AY672">
        <v>1</v>
      </c>
      <c r="AZ672">
        <v>0</v>
      </c>
      <c r="BA672">
        <v>848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ROUND(Y672*Source!I593,9)</f>
        <v>3.3599999999999998E-4</v>
      </c>
      <c r="CY672">
        <f t="shared" ref="CY672:CY678" si="328">AA672</f>
        <v>1.61</v>
      </c>
      <c r="CZ672">
        <f t="shared" ref="CZ672:CZ678" si="329">AE672</f>
        <v>1.61</v>
      </c>
      <c r="DA672">
        <f t="shared" ref="DA672:DA678" si="330">AI672</f>
        <v>1</v>
      </c>
      <c r="DB672">
        <f>ROUND((ROUND(AT672*CZ672,2)*1),6)</f>
        <v>0</v>
      </c>
      <c r="DC672">
        <f>ROUND((ROUND(AT672*AG672,2)*1),6)</f>
        <v>0</v>
      </c>
      <c r="DD672" t="s">
        <v>3</v>
      </c>
      <c r="DE672" t="s">
        <v>3</v>
      </c>
      <c r="DF672">
        <f t="shared" si="327"/>
        <v>0</v>
      </c>
      <c r="DG672">
        <f t="shared" si="324"/>
        <v>0</v>
      </c>
      <c r="DH672">
        <f t="shared" si="325"/>
        <v>0</v>
      </c>
      <c r="DI672">
        <f t="shared" si="314"/>
        <v>0</v>
      </c>
      <c r="DJ672">
        <f t="shared" ref="DJ672:DJ678" si="331">DF672</f>
        <v>0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ROW(Source!A593)</f>
        <v>593</v>
      </c>
      <c r="B673">
        <v>55944368</v>
      </c>
      <c r="C673">
        <v>55945731</v>
      </c>
      <c r="D673">
        <v>55466158</v>
      </c>
      <c r="E673">
        <v>1</v>
      </c>
      <c r="F673">
        <v>1</v>
      </c>
      <c r="G673">
        <v>1081</v>
      </c>
      <c r="H673">
        <v>3</v>
      </c>
      <c r="I673" t="s">
        <v>917</v>
      </c>
      <c r="J673" t="s">
        <v>918</v>
      </c>
      <c r="K673" t="s">
        <v>919</v>
      </c>
      <c r="L673">
        <v>1354</v>
      </c>
      <c r="N673">
        <v>1010</v>
      </c>
      <c r="O673" t="s">
        <v>320</v>
      </c>
      <c r="P673" t="s">
        <v>320</v>
      </c>
      <c r="Q673">
        <v>1</v>
      </c>
      <c r="W673">
        <v>0</v>
      </c>
      <c r="X673">
        <v>-400075818</v>
      </c>
      <c r="Y673">
        <f>(AT673*1)</f>
        <v>6.3E-2</v>
      </c>
      <c r="AA673">
        <v>48.47</v>
      </c>
      <c r="AB673">
        <v>0</v>
      </c>
      <c r="AC673">
        <v>0</v>
      </c>
      <c r="AD673">
        <v>0</v>
      </c>
      <c r="AE673">
        <v>48.47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6.3E-2</v>
      </c>
      <c r="AU673" t="s">
        <v>82</v>
      </c>
      <c r="AV673">
        <v>0</v>
      </c>
      <c r="AW673">
        <v>2</v>
      </c>
      <c r="AX673">
        <v>55945750</v>
      </c>
      <c r="AY673">
        <v>1</v>
      </c>
      <c r="AZ673">
        <v>0</v>
      </c>
      <c r="BA673">
        <v>849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ROUND(Y673*Source!I593,9)</f>
        <v>1.512E-2</v>
      </c>
      <c r="CY673">
        <f t="shared" si="328"/>
        <v>48.47</v>
      </c>
      <c r="CZ673">
        <f t="shared" si="329"/>
        <v>48.47</v>
      </c>
      <c r="DA673">
        <f t="shared" si="330"/>
        <v>1</v>
      </c>
      <c r="DB673">
        <f>ROUND((ROUND(AT673*CZ673,2)*1),6)</f>
        <v>3.05</v>
      </c>
      <c r="DC673">
        <f>ROUND((ROUND(AT673*AG673,2)*1),6)</f>
        <v>0</v>
      </c>
      <c r="DD673" t="s">
        <v>3</v>
      </c>
      <c r="DE673" t="s">
        <v>3</v>
      </c>
      <c r="DF673">
        <f t="shared" si="327"/>
        <v>0.73</v>
      </c>
      <c r="DG673">
        <f t="shared" si="324"/>
        <v>0</v>
      </c>
      <c r="DH673">
        <f t="shared" si="325"/>
        <v>0</v>
      </c>
      <c r="DI673">
        <f t="shared" si="314"/>
        <v>0</v>
      </c>
      <c r="DJ673">
        <f t="shared" si="331"/>
        <v>0.73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ROW(Source!A593)</f>
        <v>593</v>
      </c>
      <c r="B674">
        <v>55944368</v>
      </c>
      <c r="C674">
        <v>55945731</v>
      </c>
      <c r="D674">
        <v>55459835</v>
      </c>
      <c r="E674">
        <v>1</v>
      </c>
      <c r="F674">
        <v>1</v>
      </c>
      <c r="G674">
        <v>1081</v>
      </c>
      <c r="H674">
        <v>3</v>
      </c>
      <c r="I674" t="s">
        <v>920</v>
      </c>
      <c r="J674" t="s">
        <v>921</v>
      </c>
      <c r="K674" t="s">
        <v>922</v>
      </c>
      <c r="L674">
        <v>1348</v>
      </c>
      <c r="N674">
        <v>1009</v>
      </c>
      <c r="O674" t="s">
        <v>211</v>
      </c>
      <c r="P674" t="s">
        <v>211</v>
      </c>
      <c r="Q674">
        <v>1000</v>
      </c>
      <c r="W674">
        <v>0</v>
      </c>
      <c r="X674">
        <v>-1860917919</v>
      </c>
      <c r="Y674">
        <f>(AT674*1)</f>
        <v>3.0000000000000001E-6</v>
      </c>
      <c r="AA674">
        <v>12521.99</v>
      </c>
      <c r="AB674">
        <v>0</v>
      </c>
      <c r="AC674">
        <v>0</v>
      </c>
      <c r="AD674">
        <v>0</v>
      </c>
      <c r="AE674">
        <v>12521.99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3.0000000000000001E-6</v>
      </c>
      <c r="AU674" t="s">
        <v>82</v>
      </c>
      <c r="AV674">
        <v>0</v>
      </c>
      <c r="AW674">
        <v>2</v>
      </c>
      <c r="AX674">
        <v>55945751</v>
      </c>
      <c r="AY674">
        <v>1</v>
      </c>
      <c r="AZ674">
        <v>0</v>
      </c>
      <c r="BA674">
        <v>850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ROUND(Y674*Source!I593,9)</f>
        <v>7.1999999999999999E-7</v>
      </c>
      <c r="CY674">
        <f t="shared" si="328"/>
        <v>12521.99</v>
      </c>
      <c r="CZ674">
        <f t="shared" si="329"/>
        <v>12521.99</v>
      </c>
      <c r="DA674">
        <f t="shared" si="330"/>
        <v>1</v>
      </c>
      <c r="DB674">
        <f>ROUND((ROUND(AT674*CZ674,2)*1),6)</f>
        <v>0.04</v>
      </c>
      <c r="DC674">
        <f>ROUND((ROUND(AT674*AG674,2)*1),6)</f>
        <v>0</v>
      </c>
      <c r="DD674" t="s">
        <v>3</v>
      </c>
      <c r="DE674" t="s">
        <v>3</v>
      </c>
      <c r="DF674">
        <f t="shared" si="327"/>
        <v>0.01</v>
      </c>
      <c r="DG674">
        <f t="shared" si="324"/>
        <v>0</v>
      </c>
      <c r="DH674">
        <f t="shared" si="325"/>
        <v>0</v>
      </c>
      <c r="DI674">
        <f t="shared" si="314"/>
        <v>0</v>
      </c>
      <c r="DJ674">
        <f t="shared" si="331"/>
        <v>0.01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ROW(Source!A593)</f>
        <v>593</v>
      </c>
      <c r="B675">
        <v>55944368</v>
      </c>
      <c r="C675">
        <v>55945731</v>
      </c>
      <c r="D675">
        <v>55482323</v>
      </c>
      <c r="E675">
        <v>1</v>
      </c>
      <c r="F675">
        <v>1</v>
      </c>
      <c r="G675">
        <v>1081</v>
      </c>
      <c r="H675">
        <v>3</v>
      </c>
      <c r="I675" t="s">
        <v>650</v>
      </c>
      <c r="J675" t="s">
        <v>652</v>
      </c>
      <c r="K675" t="s">
        <v>651</v>
      </c>
      <c r="L675">
        <v>1354</v>
      </c>
      <c r="N675">
        <v>1010</v>
      </c>
      <c r="O675" t="s">
        <v>320</v>
      </c>
      <c r="P675" t="s">
        <v>320</v>
      </c>
      <c r="Q675">
        <v>1</v>
      </c>
      <c r="W675">
        <v>0</v>
      </c>
      <c r="X675">
        <v>1896179589</v>
      </c>
      <c r="Y675">
        <f>AT675</f>
        <v>33.333333000000003</v>
      </c>
      <c r="AA675">
        <v>236.74</v>
      </c>
      <c r="AB675">
        <v>0</v>
      </c>
      <c r="AC675">
        <v>0</v>
      </c>
      <c r="AD675">
        <v>0</v>
      </c>
      <c r="AE675">
        <v>236.74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 t="s">
        <v>3</v>
      </c>
      <c r="AT675">
        <v>33.333333000000003</v>
      </c>
      <c r="AU675" t="s">
        <v>3</v>
      </c>
      <c r="AV675">
        <v>0</v>
      </c>
      <c r="AW675">
        <v>1</v>
      </c>
      <c r="AX675">
        <v>-1</v>
      </c>
      <c r="AY675">
        <v>0</v>
      </c>
      <c r="AZ675">
        <v>0</v>
      </c>
      <c r="BA675" t="s">
        <v>3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ROUND(Y675*Source!I593,9)</f>
        <v>7.9999999199999996</v>
      </c>
      <c r="CY675">
        <f t="shared" si="328"/>
        <v>236.74</v>
      </c>
      <c r="CZ675">
        <f t="shared" si="329"/>
        <v>236.74</v>
      </c>
      <c r="DA675">
        <f t="shared" si="330"/>
        <v>1</v>
      </c>
      <c r="DB675">
        <f>ROUND(ROUND(AT675*CZ675,2),6)</f>
        <v>7891.33</v>
      </c>
      <c r="DC675">
        <f>ROUND(ROUND(AT675*AG675,2),6)</f>
        <v>0</v>
      </c>
      <c r="DD675" t="s">
        <v>3</v>
      </c>
      <c r="DE675" t="s">
        <v>3</v>
      </c>
      <c r="DF675">
        <f t="shared" si="327"/>
        <v>1893.92</v>
      </c>
      <c r="DG675">
        <f t="shared" si="324"/>
        <v>0</v>
      </c>
      <c r="DH675">
        <f t="shared" si="325"/>
        <v>0</v>
      </c>
      <c r="DI675">
        <f t="shared" si="314"/>
        <v>0</v>
      </c>
      <c r="DJ675">
        <f t="shared" si="331"/>
        <v>1893.92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5">
      <c r="A676">
        <f>ROW(Source!A593)</f>
        <v>593</v>
      </c>
      <c r="B676">
        <v>55944368</v>
      </c>
      <c r="C676">
        <v>55945731</v>
      </c>
      <c r="D676">
        <v>55483533</v>
      </c>
      <c r="E676">
        <v>1</v>
      </c>
      <c r="F676">
        <v>1</v>
      </c>
      <c r="G676">
        <v>1081</v>
      </c>
      <c r="H676">
        <v>3</v>
      </c>
      <c r="I676" t="s">
        <v>631</v>
      </c>
      <c r="J676" t="s">
        <v>633</v>
      </c>
      <c r="K676" t="s">
        <v>632</v>
      </c>
      <c r="L676">
        <v>1355</v>
      </c>
      <c r="N676">
        <v>1010</v>
      </c>
      <c r="O676" t="s">
        <v>80</v>
      </c>
      <c r="P676" t="s">
        <v>80</v>
      </c>
      <c r="Q676">
        <v>100</v>
      </c>
      <c r="W676">
        <v>0</v>
      </c>
      <c r="X676">
        <v>1601453064</v>
      </c>
      <c r="Y676">
        <f>AT676</f>
        <v>0.86</v>
      </c>
      <c r="AA676">
        <v>357.6</v>
      </c>
      <c r="AB676">
        <v>0</v>
      </c>
      <c r="AC676">
        <v>0</v>
      </c>
      <c r="AD676">
        <v>0</v>
      </c>
      <c r="AE676">
        <v>357.6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 t="s">
        <v>3</v>
      </c>
      <c r="AT676">
        <v>0.86</v>
      </c>
      <c r="AU676" t="s">
        <v>3</v>
      </c>
      <c r="AV676">
        <v>0</v>
      </c>
      <c r="AW676">
        <v>1</v>
      </c>
      <c r="AX676">
        <v>-1</v>
      </c>
      <c r="AY676">
        <v>0</v>
      </c>
      <c r="AZ676">
        <v>0</v>
      </c>
      <c r="BA676" t="s">
        <v>3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ROUND(Y676*Source!I593,9)</f>
        <v>0.2064</v>
      </c>
      <c r="CY676">
        <f t="shared" si="328"/>
        <v>357.6</v>
      </c>
      <c r="CZ676">
        <f t="shared" si="329"/>
        <v>357.6</v>
      </c>
      <c r="DA676">
        <f t="shared" si="330"/>
        <v>1</v>
      </c>
      <c r="DB676">
        <f>ROUND(ROUND(AT676*CZ676,2),6)</f>
        <v>307.54000000000002</v>
      </c>
      <c r="DC676">
        <f>ROUND(ROUND(AT676*AG676,2),6)</f>
        <v>0</v>
      </c>
      <c r="DD676" t="s">
        <v>3</v>
      </c>
      <c r="DE676" t="s">
        <v>3</v>
      </c>
      <c r="DF676">
        <f t="shared" si="327"/>
        <v>73.81</v>
      </c>
      <c r="DG676">
        <f t="shared" si="324"/>
        <v>0</v>
      </c>
      <c r="DH676">
        <f t="shared" si="325"/>
        <v>0</v>
      </c>
      <c r="DI676">
        <f t="shared" si="314"/>
        <v>0</v>
      </c>
      <c r="DJ676">
        <f t="shared" si="331"/>
        <v>73.81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ROW(Source!A593)</f>
        <v>593</v>
      </c>
      <c r="B677">
        <v>55944368</v>
      </c>
      <c r="C677">
        <v>55945731</v>
      </c>
      <c r="D677">
        <v>55469257</v>
      </c>
      <c r="E677">
        <v>1</v>
      </c>
      <c r="F677">
        <v>1</v>
      </c>
      <c r="G677">
        <v>1081</v>
      </c>
      <c r="H677">
        <v>3</v>
      </c>
      <c r="I677" t="s">
        <v>926</v>
      </c>
      <c r="J677" t="s">
        <v>927</v>
      </c>
      <c r="K677" t="s">
        <v>928</v>
      </c>
      <c r="L677">
        <v>1354</v>
      </c>
      <c r="N677">
        <v>1010</v>
      </c>
      <c r="O677" t="s">
        <v>320</v>
      </c>
      <c r="P677" t="s">
        <v>320</v>
      </c>
      <c r="Q677">
        <v>1</v>
      </c>
      <c r="W677">
        <v>0</v>
      </c>
      <c r="X677">
        <v>-1299121008</v>
      </c>
      <c r="Y677">
        <f>(AT677*1)</f>
        <v>9.9000000000000005E-2</v>
      </c>
      <c r="AA677">
        <v>42.43</v>
      </c>
      <c r="AB677">
        <v>0</v>
      </c>
      <c r="AC677">
        <v>0</v>
      </c>
      <c r="AD677">
        <v>0</v>
      </c>
      <c r="AE677">
        <v>42.43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9.9000000000000005E-2</v>
      </c>
      <c r="AU677" t="s">
        <v>82</v>
      </c>
      <c r="AV677">
        <v>0</v>
      </c>
      <c r="AW677">
        <v>2</v>
      </c>
      <c r="AX677">
        <v>55945752</v>
      </c>
      <c r="AY677">
        <v>1</v>
      </c>
      <c r="AZ677">
        <v>0</v>
      </c>
      <c r="BA677">
        <v>851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ROUND(Y677*Source!I593,9)</f>
        <v>2.376E-2</v>
      </c>
      <c r="CY677">
        <f t="shared" si="328"/>
        <v>42.43</v>
      </c>
      <c r="CZ677">
        <f t="shared" si="329"/>
        <v>42.43</v>
      </c>
      <c r="DA677">
        <f t="shared" si="330"/>
        <v>1</v>
      </c>
      <c r="DB677">
        <f>ROUND((ROUND(AT677*CZ677,2)*1),6)</f>
        <v>4.2</v>
      </c>
      <c r="DC677">
        <f>ROUND((ROUND(AT677*AG677,2)*1),6)</f>
        <v>0</v>
      </c>
      <c r="DD677" t="s">
        <v>3</v>
      </c>
      <c r="DE677" t="s">
        <v>3</v>
      </c>
      <c r="DF677">
        <f t="shared" si="327"/>
        <v>1.01</v>
      </c>
      <c r="DG677">
        <f t="shared" si="324"/>
        <v>0</v>
      </c>
      <c r="DH677">
        <f t="shared" si="325"/>
        <v>0</v>
      </c>
      <c r="DI677">
        <f t="shared" si="314"/>
        <v>0</v>
      </c>
      <c r="DJ677">
        <f t="shared" si="331"/>
        <v>1.01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ROW(Source!A593)</f>
        <v>593</v>
      </c>
      <c r="B678">
        <v>55944368</v>
      </c>
      <c r="C678">
        <v>55945731</v>
      </c>
      <c r="D678">
        <v>55469222</v>
      </c>
      <c r="E678">
        <v>1</v>
      </c>
      <c r="F678">
        <v>1</v>
      </c>
      <c r="G678">
        <v>1081</v>
      </c>
      <c r="H678">
        <v>3</v>
      </c>
      <c r="I678" t="s">
        <v>923</v>
      </c>
      <c r="J678" t="s">
        <v>924</v>
      </c>
      <c r="K678" t="s">
        <v>925</v>
      </c>
      <c r="L678">
        <v>1354</v>
      </c>
      <c r="N678">
        <v>1010</v>
      </c>
      <c r="O678" t="s">
        <v>320</v>
      </c>
      <c r="P678" t="s">
        <v>320</v>
      </c>
      <c r="Q678">
        <v>1</v>
      </c>
      <c r="W678">
        <v>0</v>
      </c>
      <c r="X678">
        <v>-1452932200</v>
      </c>
      <c r="Y678">
        <f>(AT678*1)</f>
        <v>0.44800000000000001</v>
      </c>
      <c r="AA678">
        <v>4.3600000000000003</v>
      </c>
      <c r="AB678">
        <v>0</v>
      </c>
      <c r="AC678">
        <v>0</v>
      </c>
      <c r="AD678">
        <v>0</v>
      </c>
      <c r="AE678">
        <v>4.3600000000000003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0.44800000000000001</v>
      </c>
      <c r="AU678" t="s">
        <v>82</v>
      </c>
      <c r="AV678">
        <v>0</v>
      </c>
      <c r="AW678">
        <v>2</v>
      </c>
      <c r="AX678">
        <v>55945753</v>
      </c>
      <c r="AY678">
        <v>1</v>
      </c>
      <c r="AZ678">
        <v>0</v>
      </c>
      <c r="BA678">
        <v>852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ROUND(Y678*Source!I593,9)</f>
        <v>0.10752</v>
      </c>
      <c r="CY678">
        <f t="shared" si="328"/>
        <v>4.3600000000000003</v>
      </c>
      <c r="CZ678">
        <f t="shared" si="329"/>
        <v>4.3600000000000003</v>
      </c>
      <c r="DA678">
        <f t="shared" si="330"/>
        <v>1</v>
      </c>
      <c r="DB678">
        <f>ROUND((ROUND(AT678*CZ678,2)*1),6)</f>
        <v>1.95</v>
      </c>
      <c r="DC678">
        <f>ROUND((ROUND(AT678*AG678,2)*1),6)</f>
        <v>0</v>
      </c>
      <c r="DD678" t="s">
        <v>3</v>
      </c>
      <c r="DE678" t="s">
        <v>3</v>
      </c>
      <c r="DF678">
        <f t="shared" si="327"/>
        <v>0.47</v>
      </c>
      <c r="DG678">
        <f t="shared" si="324"/>
        <v>0</v>
      </c>
      <c r="DH678">
        <f t="shared" si="325"/>
        <v>0</v>
      </c>
      <c r="DI678">
        <f t="shared" si="314"/>
        <v>0</v>
      </c>
      <c r="DJ678">
        <f t="shared" si="331"/>
        <v>0.47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ROW(Source!A594)</f>
        <v>594</v>
      </c>
      <c r="B679">
        <v>55944370</v>
      </c>
      <c r="C679">
        <v>55945731</v>
      </c>
      <c r="D679">
        <v>55424304</v>
      </c>
      <c r="E679">
        <v>1081</v>
      </c>
      <c r="F679">
        <v>1</v>
      </c>
      <c r="G679">
        <v>1081</v>
      </c>
      <c r="H679">
        <v>1</v>
      </c>
      <c r="I679" t="s">
        <v>759</v>
      </c>
      <c r="J679" t="s">
        <v>3</v>
      </c>
      <c r="K679" t="s">
        <v>760</v>
      </c>
      <c r="L679">
        <v>1191</v>
      </c>
      <c r="N679">
        <v>1013</v>
      </c>
      <c r="O679" t="s">
        <v>761</v>
      </c>
      <c r="P679" t="s">
        <v>761</v>
      </c>
      <c r="Q679">
        <v>1</v>
      </c>
      <c r="W679">
        <v>0</v>
      </c>
      <c r="X679">
        <v>476480486</v>
      </c>
      <c r="Y679">
        <f>(AT679*1.2)</f>
        <v>7.7880000000000003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5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6.49</v>
      </c>
      <c r="AU679" t="s">
        <v>83</v>
      </c>
      <c r="AV679">
        <v>1</v>
      </c>
      <c r="AW679">
        <v>2</v>
      </c>
      <c r="AX679">
        <v>55945744</v>
      </c>
      <c r="AY679">
        <v>1</v>
      </c>
      <c r="AZ679">
        <v>0</v>
      </c>
      <c r="BA679">
        <v>857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U679">
        <f>ROUND(AT679*Source!I594*AH679*AL679,2)</f>
        <v>0</v>
      </c>
      <c r="CV679">
        <f>ROUND(Y679*Source!I594,9)</f>
        <v>1.8691199999999999</v>
      </c>
      <c r="CW679">
        <v>0</v>
      </c>
      <c r="CX679">
        <f>ROUND(Y679*Source!I594,9)</f>
        <v>1.8691199999999999</v>
      </c>
      <c r="CY679">
        <f>AD679</f>
        <v>0</v>
      </c>
      <c r="CZ679">
        <f>AH679</f>
        <v>0</v>
      </c>
      <c r="DA679">
        <f>AL679</f>
        <v>1</v>
      </c>
      <c r="DB679">
        <f>ROUND((ROUND(AT679*CZ679,2)*1.2),6)</f>
        <v>0</v>
      </c>
      <c r="DC679">
        <f>ROUND((ROUND(AT679*AG679,2)*1.2),6)</f>
        <v>0</v>
      </c>
      <c r="DD679" t="s">
        <v>3</v>
      </c>
      <c r="DE679" t="s">
        <v>3</v>
      </c>
      <c r="DF679">
        <f t="shared" si="327"/>
        <v>0</v>
      </c>
      <c r="DG679">
        <f t="shared" si="324"/>
        <v>0</v>
      </c>
      <c r="DH679">
        <f t="shared" si="325"/>
        <v>0</v>
      </c>
      <c r="DI679">
        <f t="shared" si="314"/>
        <v>0</v>
      </c>
      <c r="DJ679">
        <f>DI679</f>
        <v>0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ROW(Source!A594)</f>
        <v>594</v>
      </c>
      <c r="B680">
        <v>55944370</v>
      </c>
      <c r="C680">
        <v>55945731</v>
      </c>
      <c r="D680">
        <v>55490209</v>
      </c>
      <c r="E680">
        <v>1</v>
      </c>
      <c r="F680">
        <v>1</v>
      </c>
      <c r="G680">
        <v>1081</v>
      </c>
      <c r="H680">
        <v>2</v>
      </c>
      <c r="I680" t="s">
        <v>766</v>
      </c>
      <c r="J680" t="s">
        <v>767</v>
      </c>
      <c r="K680" t="s">
        <v>768</v>
      </c>
      <c r="L680">
        <v>1368</v>
      </c>
      <c r="N680">
        <v>1011</v>
      </c>
      <c r="O680" t="s">
        <v>765</v>
      </c>
      <c r="P680" t="s">
        <v>765</v>
      </c>
      <c r="Q680">
        <v>1</v>
      </c>
      <c r="W680">
        <v>0</v>
      </c>
      <c r="X680">
        <v>874612079</v>
      </c>
      <c r="Y680">
        <f>(AT680*1.2)</f>
        <v>1.7999999999999999E-2</v>
      </c>
      <c r="AA680">
        <v>0</v>
      </c>
      <c r="AB680">
        <v>1485.19</v>
      </c>
      <c r="AC680">
        <v>744.56</v>
      </c>
      <c r="AD680">
        <v>0</v>
      </c>
      <c r="AE680">
        <v>0</v>
      </c>
      <c r="AF680">
        <v>83.1</v>
      </c>
      <c r="AG680">
        <v>12.62</v>
      </c>
      <c r="AH680">
        <v>0</v>
      </c>
      <c r="AI680">
        <v>1</v>
      </c>
      <c r="AJ680">
        <v>17.07</v>
      </c>
      <c r="AK680">
        <v>56.35</v>
      </c>
      <c r="AL680">
        <v>1</v>
      </c>
      <c r="AM680">
        <v>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1.4999999999999999E-2</v>
      </c>
      <c r="AU680" t="s">
        <v>83</v>
      </c>
      <c r="AV680">
        <v>0</v>
      </c>
      <c r="AW680">
        <v>2</v>
      </c>
      <c r="AX680">
        <v>55945745</v>
      </c>
      <c r="AY680">
        <v>1</v>
      </c>
      <c r="AZ680">
        <v>0</v>
      </c>
      <c r="BA680">
        <v>858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f>ROUND(Y680*Source!I594*DO680,9)</f>
        <v>5.4518400000000002E-2</v>
      </c>
      <c r="CX680">
        <f>ROUND(Y680*Source!I594,9)</f>
        <v>4.3200000000000001E-3</v>
      </c>
      <c r="CY680">
        <f>AB680</f>
        <v>1485.19</v>
      </c>
      <c r="CZ680">
        <f>AF680</f>
        <v>83.1</v>
      </c>
      <c r="DA680">
        <f>AJ680</f>
        <v>17.07</v>
      </c>
      <c r="DB680">
        <f>ROUND((ROUND(AT680*CZ680,2)*1.2),6)</f>
        <v>1.5</v>
      </c>
      <c r="DC680">
        <f>ROUND((ROUND(AT680*AG680,2)*1.2),6)</f>
        <v>0.22800000000000001</v>
      </c>
      <c r="DD680" t="s">
        <v>3</v>
      </c>
      <c r="DE680" t="s">
        <v>3</v>
      </c>
      <c r="DF680">
        <f t="shared" si="327"/>
        <v>0</v>
      </c>
      <c r="DG680">
        <f>ROUND(ROUND(AF680*AJ680,2)*CX680,2)</f>
        <v>6.13</v>
      </c>
      <c r="DH680">
        <f>ROUND(ROUND(AG680*AK680,2)*CX680,2)</f>
        <v>3.07</v>
      </c>
      <c r="DI680">
        <f t="shared" si="314"/>
        <v>0</v>
      </c>
      <c r="DJ680">
        <f>DG680</f>
        <v>6.13</v>
      </c>
      <c r="DK680">
        <v>0</v>
      </c>
      <c r="DL680" t="s">
        <v>769</v>
      </c>
      <c r="DM680">
        <v>0</v>
      </c>
      <c r="DN680" t="s">
        <v>761</v>
      </c>
      <c r="DO680">
        <v>12.62</v>
      </c>
    </row>
    <row r="681" spans="1:119" x14ac:dyDescent="0.25">
      <c r="A681">
        <f>ROW(Source!A594)</f>
        <v>594</v>
      </c>
      <c r="B681">
        <v>55944370</v>
      </c>
      <c r="C681">
        <v>55945731</v>
      </c>
      <c r="D681">
        <v>55490270</v>
      </c>
      <c r="E681">
        <v>1</v>
      </c>
      <c r="F681">
        <v>1</v>
      </c>
      <c r="G681">
        <v>1081</v>
      </c>
      <c r="H681">
        <v>2</v>
      </c>
      <c r="I681" t="s">
        <v>908</v>
      </c>
      <c r="J681" t="s">
        <v>909</v>
      </c>
      <c r="K681" t="s">
        <v>910</v>
      </c>
      <c r="L681">
        <v>1368</v>
      </c>
      <c r="N681">
        <v>1011</v>
      </c>
      <c r="O681" t="s">
        <v>765</v>
      </c>
      <c r="P681" t="s">
        <v>765</v>
      </c>
      <c r="Q681">
        <v>1</v>
      </c>
      <c r="W681">
        <v>0</v>
      </c>
      <c r="X681">
        <v>-1412866184</v>
      </c>
      <c r="Y681">
        <f>(AT681*1.2)</f>
        <v>9.6000000000000002E-2</v>
      </c>
      <c r="AA681">
        <v>0</v>
      </c>
      <c r="AB681">
        <v>4.32</v>
      </c>
      <c r="AC681">
        <v>0</v>
      </c>
      <c r="AD681">
        <v>0</v>
      </c>
      <c r="AE681">
        <v>0</v>
      </c>
      <c r="AF681">
        <v>0.42</v>
      </c>
      <c r="AG681">
        <v>0</v>
      </c>
      <c r="AH681">
        <v>0</v>
      </c>
      <c r="AI681">
        <v>1</v>
      </c>
      <c r="AJ681">
        <v>9.83</v>
      </c>
      <c r="AK681">
        <v>1</v>
      </c>
      <c r="AL681">
        <v>1</v>
      </c>
      <c r="AM681">
        <v>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0.08</v>
      </c>
      <c r="AU681" t="s">
        <v>83</v>
      </c>
      <c r="AV681">
        <v>0</v>
      </c>
      <c r="AW681">
        <v>2</v>
      </c>
      <c r="AX681">
        <v>55945746</v>
      </c>
      <c r="AY681">
        <v>1</v>
      </c>
      <c r="AZ681">
        <v>0</v>
      </c>
      <c r="BA681">
        <v>859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f>ROUND(Y681*Source!I594*DO681,9)</f>
        <v>0</v>
      </c>
      <c r="CX681">
        <f>ROUND(Y681*Source!I594,9)</f>
        <v>2.3040000000000001E-2</v>
      </c>
      <c r="CY681">
        <f>AB681</f>
        <v>4.32</v>
      </c>
      <c r="CZ681">
        <f>AF681</f>
        <v>0.42</v>
      </c>
      <c r="DA681">
        <f>AJ681</f>
        <v>9.83</v>
      </c>
      <c r="DB681">
        <f>ROUND((ROUND(AT681*CZ681,2)*1.2),6)</f>
        <v>3.5999999999999997E-2</v>
      </c>
      <c r="DC681">
        <f>ROUND((ROUND(AT681*AG681,2)*1.2),6)</f>
        <v>0</v>
      </c>
      <c r="DD681" t="s">
        <v>3</v>
      </c>
      <c r="DE681" t="s">
        <v>3</v>
      </c>
      <c r="DF681">
        <f t="shared" si="327"/>
        <v>0</v>
      </c>
      <c r="DG681">
        <f>ROUND(ROUND(AF681*AJ681,2)*CX681,2)</f>
        <v>0.1</v>
      </c>
      <c r="DH681">
        <f>ROUND(ROUND(AG681,2)*CX681,2)</f>
        <v>0</v>
      </c>
      <c r="DI681">
        <f t="shared" si="314"/>
        <v>0</v>
      </c>
      <c r="DJ681">
        <f>DG681</f>
        <v>0.1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ROW(Source!A594)</f>
        <v>594</v>
      </c>
      <c r="B682">
        <v>55944370</v>
      </c>
      <c r="C682">
        <v>55945731</v>
      </c>
      <c r="D682">
        <v>55490296</v>
      </c>
      <c r="E682">
        <v>1</v>
      </c>
      <c r="F682">
        <v>1</v>
      </c>
      <c r="G682">
        <v>1081</v>
      </c>
      <c r="H682">
        <v>2</v>
      </c>
      <c r="I682" t="s">
        <v>871</v>
      </c>
      <c r="J682" t="s">
        <v>872</v>
      </c>
      <c r="K682" t="s">
        <v>873</v>
      </c>
      <c r="L682">
        <v>1368</v>
      </c>
      <c r="N682">
        <v>1011</v>
      </c>
      <c r="O682" t="s">
        <v>765</v>
      </c>
      <c r="P682" t="s">
        <v>765</v>
      </c>
      <c r="Q682">
        <v>1</v>
      </c>
      <c r="W682">
        <v>0</v>
      </c>
      <c r="X682">
        <v>-643591644</v>
      </c>
      <c r="Y682">
        <f>(AT682*1.2)</f>
        <v>0.18</v>
      </c>
      <c r="AA682">
        <v>0</v>
      </c>
      <c r="AB682">
        <v>4.75</v>
      </c>
      <c r="AC682">
        <v>0</v>
      </c>
      <c r="AD682">
        <v>0</v>
      </c>
      <c r="AE682">
        <v>0</v>
      </c>
      <c r="AF682">
        <v>0.47</v>
      </c>
      <c r="AG682">
        <v>0</v>
      </c>
      <c r="AH682">
        <v>0</v>
      </c>
      <c r="AI682">
        <v>1</v>
      </c>
      <c r="AJ682">
        <v>9.66</v>
      </c>
      <c r="AK682">
        <v>1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0.15</v>
      </c>
      <c r="AU682" t="s">
        <v>83</v>
      </c>
      <c r="AV682">
        <v>0</v>
      </c>
      <c r="AW682">
        <v>2</v>
      </c>
      <c r="AX682">
        <v>55945747</v>
      </c>
      <c r="AY682">
        <v>1</v>
      </c>
      <c r="AZ682">
        <v>0</v>
      </c>
      <c r="BA682">
        <v>860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f>ROUND(Y682*Source!I594*DO682,9)</f>
        <v>0</v>
      </c>
      <c r="CX682">
        <f>ROUND(Y682*Source!I594,9)</f>
        <v>4.3200000000000002E-2</v>
      </c>
      <c r="CY682">
        <f>AB682</f>
        <v>4.75</v>
      </c>
      <c r="CZ682">
        <f>AF682</f>
        <v>0.47</v>
      </c>
      <c r="DA682">
        <f>AJ682</f>
        <v>9.66</v>
      </c>
      <c r="DB682">
        <f>ROUND((ROUND(AT682*CZ682,2)*1.2),6)</f>
        <v>8.4000000000000005E-2</v>
      </c>
      <c r="DC682">
        <f>ROUND((ROUND(AT682*AG682,2)*1.2),6)</f>
        <v>0</v>
      </c>
      <c r="DD682" t="s">
        <v>3</v>
      </c>
      <c r="DE682" t="s">
        <v>3</v>
      </c>
      <c r="DF682">
        <f t="shared" si="327"/>
        <v>0</v>
      </c>
      <c r="DG682">
        <f>ROUND(ROUND(AF682*AJ682,2)*CX682,2)</f>
        <v>0.2</v>
      </c>
      <c r="DH682">
        <f>ROUND(ROUND(AG682,2)*CX682,2)</f>
        <v>0</v>
      </c>
      <c r="DI682">
        <f t="shared" si="314"/>
        <v>0</v>
      </c>
      <c r="DJ682">
        <f>DG682</f>
        <v>0.2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ROW(Source!A594)</f>
        <v>594</v>
      </c>
      <c r="B683">
        <v>55944370</v>
      </c>
      <c r="C683">
        <v>55945731</v>
      </c>
      <c r="D683">
        <v>55489510</v>
      </c>
      <c r="E683">
        <v>1</v>
      </c>
      <c r="F683">
        <v>1</v>
      </c>
      <c r="G683">
        <v>1081</v>
      </c>
      <c r="H683">
        <v>2</v>
      </c>
      <c r="I683" t="s">
        <v>911</v>
      </c>
      <c r="J683" t="s">
        <v>912</v>
      </c>
      <c r="K683" t="s">
        <v>913</v>
      </c>
      <c r="L683">
        <v>1368</v>
      </c>
      <c r="N683">
        <v>1011</v>
      </c>
      <c r="O683" t="s">
        <v>765</v>
      </c>
      <c r="P683" t="s">
        <v>765</v>
      </c>
      <c r="Q683">
        <v>1</v>
      </c>
      <c r="W683">
        <v>0</v>
      </c>
      <c r="X683">
        <v>1364481760</v>
      </c>
      <c r="Y683">
        <f>(AT683*1.2)</f>
        <v>2.0400000000000001E-2</v>
      </c>
      <c r="AA683">
        <v>0</v>
      </c>
      <c r="AB683">
        <v>1271.44</v>
      </c>
      <c r="AC683">
        <v>744.56</v>
      </c>
      <c r="AD683">
        <v>0</v>
      </c>
      <c r="AE683">
        <v>0</v>
      </c>
      <c r="AF683">
        <v>53.9</v>
      </c>
      <c r="AG683">
        <v>12.62</v>
      </c>
      <c r="AH683">
        <v>0</v>
      </c>
      <c r="AI683">
        <v>1</v>
      </c>
      <c r="AJ683">
        <v>22.53</v>
      </c>
      <c r="AK683">
        <v>56.35</v>
      </c>
      <c r="AL683">
        <v>1</v>
      </c>
      <c r="AM683">
        <v>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1.7000000000000001E-2</v>
      </c>
      <c r="AU683" t="s">
        <v>83</v>
      </c>
      <c r="AV683">
        <v>0</v>
      </c>
      <c r="AW683">
        <v>2</v>
      </c>
      <c r="AX683">
        <v>55945748</v>
      </c>
      <c r="AY683">
        <v>1</v>
      </c>
      <c r="AZ683">
        <v>0</v>
      </c>
      <c r="BA683">
        <v>861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f>ROUND(Y683*Source!I594*DO683,9)</f>
        <v>6.1787519999999999E-2</v>
      </c>
      <c r="CX683">
        <f>ROUND(Y683*Source!I594,9)</f>
        <v>4.8960000000000002E-3</v>
      </c>
      <c r="CY683">
        <f>AB683</f>
        <v>1271.44</v>
      </c>
      <c r="CZ683">
        <f>AF683</f>
        <v>53.9</v>
      </c>
      <c r="DA683">
        <f>AJ683</f>
        <v>22.53</v>
      </c>
      <c r="DB683">
        <f>ROUND((ROUND(AT683*CZ683,2)*1.2),6)</f>
        <v>1.1040000000000001</v>
      </c>
      <c r="DC683">
        <f>ROUND((ROUND(AT683*AG683,2)*1.2),6)</f>
        <v>0.252</v>
      </c>
      <c r="DD683" t="s">
        <v>3</v>
      </c>
      <c r="DE683" t="s">
        <v>3</v>
      </c>
      <c r="DF683">
        <f t="shared" si="327"/>
        <v>0</v>
      </c>
      <c r="DG683">
        <f>ROUND(ROUND(AF683*AJ683,2)*CX683,2)</f>
        <v>5.95</v>
      </c>
      <c r="DH683">
        <f>ROUND(ROUND(AG683*AK683,2)*CX683,2)</f>
        <v>3.48</v>
      </c>
      <c r="DI683">
        <f t="shared" si="314"/>
        <v>0</v>
      </c>
      <c r="DJ683">
        <f>DG683</f>
        <v>5.95</v>
      </c>
      <c r="DK683">
        <v>0</v>
      </c>
      <c r="DL683" t="s">
        <v>769</v>
      </c>
      <c r="DM683">
        <v>0</v>
      </c>
      <c r="DN683" t="s">
        <v>761</v>
      </c>
      <c r="DO683">
        <v>12.62</v>
      </c>
    </row>
    <row r="684" spans="1:119" x14ac:dyDescent="0.25">
      <c r="A684">
        <f>ROW(Source!A594)</f>
        <v>594</v>
      </c>
      <c r="B684">
        <v>55944370</v>
      </c>
      <c r="C684">
        <v>55945731</v>
      </c>
      <c r="D684">
        <v>55459234</v>
      </c>
      <c r="E684">
        <v>1</v>
      </c>
      <c r="F684">
        <v>1</v>
      </c>
      <c r="G684">
        <v>1081</v>
      </c>
      <c r="H684">
        <v>3</v>
      </c>
      <c r="I684" t="s">
        <v>914</v>
      </c>
      <c r="J684" t="s">
        <v>915</v>
      </c>
      <c r="K684" t="s">
        <v>916</v>
      </c>
      <c r="L684">
        <v>1346</v>
      </c>
      <c r="N684">
        <v>1009</v>
      </c>
      <c r="O684" t="s">
        <v>794</v>
      </c>
      <c r="P684" t="s">
        <v>794</v>
      </c>
      <c r="Q684">
        <v>1</v>
      </c>
      <c r="W684">
        <v>0</v>
      </c>
      <c r="X684">
        <v>1343467368</v>
      </c>
      <c r="Y684">
        <f>(AT684*1)</f>
        <v>1.4E-3</v>
      </c>
      <c r="AA684">
        <v>23.6</v>
      </c>
      <c r="AB684">
        <v>0</v>
      </c>
      <c r="AC684">
        <v>0</v>
      </c>
      <c r="AD684">
        <v>0</v>
      </c>
      <c r="AE684">
        <v>1.61</v>
      </c>
      <c r="AF684">
        <v>0</v>
      </c>
      <c r="AG684">
        <v>0</v>
      </c>
      <c r="AH684">
        <v>0</v>
      </c>
      <c r="AI684">
        <v>14.66</v>
      </c>
      <c r="AJ684">
        <v>1</v>
      </c>
      <c r="AK684">
        <v>1</v>
      </c>
      <c r="AL684">
        <v>1</v>
      </c>
      <c r="AM684">
        <v>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1.4E-3</v>
      </c>
      <c r="AU684" t="s">
        <v>82</v>
      </c>
      <c r="AV684">
        <v>0</v>
      </c>
      <c r="AW684">
        <v>2</v>
      </c>
      <c r="AX684">
        <v>55945749</v>
      </c>
      <c r="AY684">
        <v>1</v>
      </c>
      <c r="AZ684">
        <v>0</v>
      </c>
      <c r="BA684">
        <v>862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ROUND(Y684*Source!I594,9)</f>
        <v>3.3599999999999998E-4</v>
      </c>
      <c r="CY684">
        <f t="shared" ref="CY684:CY690" si="332">AA684</f>
        <v>23.6</v>
      </c>
      <c r="CZ684">
        <f t="shared" ref="CZ684:CZ690" si="333">AE684</f>
        <v>1.61</v>
      </c>
      <c r="DA684">
        <f t="shared" ref="DA684:DA690" si="334">AI684</f>
        <v>14.66</v>
      </c>
      <c r="DB684">
        <f>ROUND((ROUND(AT684*CZ684,2)*1),6)</f>
        <v>0</v>
      </c>
      <c r="DC684">
        <f>ROUND((ROUND(AT684*AG684,2)*1),6)</f>
        <v>0</v>
      </c>
      <c r="DD684" t="s">
        <v>3</v>
      </c>
      <c r="DE684" t="s">
        <v>3</v>
      </c>
      <c r="DF684">
        <f t="shared" ref="DF684:DF690" si="335">ROUND(ROUND(AE684*AI684,2)*CX684,2)</f>
        <v>0.01</v>
      </c>
      <c r="DG684">
        <f t="shared" ref="DG684:DG696" si="336">ROUND(ROUND(AF684,2)*CX684,2)</f>
        <v>0</v>
      </c>
      <c r="DH684">
        <f t="shared" ref="DH684:DH696" si="337">ROUND(ROUND(AG684,2)*CX684,2)</f>
        <v>0</v>
      </c>
      <c r="DI684">
        <f t="shared" si="314"/>
        <v>0</v>
      </c>
      <c r="DJ684">
        <f t="shared" ref="DJ684:DJ690" si="338">DF684</f>
        <v>0.01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ROW(Source!A594)</f>
        <v>594</v>
      </c>
      <c r="B685">
        <v>55944370</v>
      </c>
      <c r="C685">
        <v>55945731</v>
      </c>
      <c r="D685">
        <v>55466158</v>
      </c>
      <c r="E685">
        <v>1</v>
      </c>
      <c r="F685">
        <v>1</v>
      </c>
      <c r="G685">
        <v>1081</v>
      </c>
      <c r="H685">
        <v>3</v>
      </c>
      <c r="I685" t="s">
        <v>917</v>
      </c>
      <c r="J685" t="s">
        <v>918</v>
      </c>
      <c r="K685" t="s">
        <v>919</v>
      </c>
      <c r="L685">
        <v>1354</v>
      </c>
      <c r="N685">
        <v>1010</v>
      </c>
      <c r="O685" t="s">
        <v>320</v>
      </c>
      <c r="P685" t="s">
        <v>320</v>
      </c>
      <c r="Q685">
        <v>1</v>
      </c>
      <c r="W685">
        <v>0</v>
      </c>
      <c r="X685">
        <v>-400075818</v>
      </c>
      <c r="Y685">
        <f>(AT685*1)</f>
        <v>6.3E-2</v>
      </c>
      <c r="AA685">
        <v>566.61</v>
      </c>
      <c r="AB685">
        <v>0</v>
      </c>
      <c r="AC685">
        <v>0</v>
      </c>
      <c r="AD685">
        <v>0</v>
      </c>
      <c r="AE685">
        <v>48.47</v>
      </c>
      <c r="AF685">
        <v>0</v>
      </c>
      <c r="AG685">
        <v>0</v>
      </c>
      <c r="AH685">
        <v>0</v>
      </c>
      <c r="AI685">
        <v>11.69</v>
      </c>
      <c r="AJ685">
        <v>1</v>
      </c>
      <c r="AK685">
        <v>1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6.3E-2</v>
      </c>
      <c r="AU685" t="s">
        <v>82</v>
      </c>
      <c r="AV685">
        <v>0</v>
      </c>
      <c r="AW685">
        <v>2</v>
      </c>
      <c r="AX685">
        <v>55945750</v>
      </c>
      <c r="AY685">
        <v>1</v>
      </c>
      <c r="AZ685">
        <v>0</v>
      </c>
      <c r="BA685">
        <v>863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ROUND(Y685*Source!I594,9)</f>
        <v>1.512E-2</v>
      </c>
      <c r="CY685">
        <f t="shared" si="332"/>
        <v>566.61</v>
      </c>
      <c r="CZ685">
        <f t="shared" si="333"/>
        <v>48.47</v>
      </c>
      <c r="DA685">
        <f t="shared" si="334"/>
        <v>11.69</v>
      </c>
      <c r="DB685">
        <f>ROUND((ROUND(AT685*CZ685,2)*1),6)</f>
        <v>3.05</v>
      </c>
      <c r="DC685">
        <f>ROUND((ROUND(AT685*AG685,2)*1),6)</f>
        <v>0</v>
      </c>
      <c r="DD685" t="s">
        <v>3</v>
      </c>
      <c r="DE685" t="s">
        <v>3</v>
      </c>
      <c r="DF685">
        <f t="shared" si="335"/>
        <v>8.57</v>
      </c>
      <c r="DG685">
        <f t="shared" si="336"/>
        <v>0</v>
      </c>
      <c r="DH685">
        <f t="shared" si="337"/>
        <v>0</v>
      </c>
      <c r="DI685">
        <f t="shared" si="314"/>
        <v>0</v>
      </c>
      <c r="DJ685">
        <f t="shared" si="338"/>
        <v>8.57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ROW(Source!A594)</f>
        <v>594</v>
      </c>
      <c r="B686">
        <v>55944370</v>
      </c>
      <c r="C686">
        <v>55945731</v>
      </c>
      <c r="D686">
        <v>55459835</v>
      </c>
      <c r="E686">
        <v>1</v>
      </c>
      <c r="F686">
        <v>1</v>
      </c>
      <c r="G686">
        <v>1081</v>
      </c>
      <c r="H686">
        <v>3</v>
      </c>
      <c r="I686" t="s">
        <v>920</v>
      </c>
      <c r="J686" t="s">
        <v>921</v>
      </c>
      <c r="K686" t="s">
        <v>922</v>
      </c>
      <c r="L686">
        <v>1348</v>
      </c>
      <c r="N686">
        <v>1009</v>
      </c>
      <c r="O686" t="s">
        <v>211</v>
      </c>
      <c r="P686" t="s">
        <v>211</v>
      </c>
      <c r="Q686">
        <v>1000</v>
      </c>
      <c r="W686">
        <v>0</v>
      </c>
      <c r="X686">
        <v>-1860917919</v>
      </c>
      <c r="Y686">
        <f>(AT686*1)</f>
        <v>3.0000000000000001E-6</v>
      </c>
      <c r="AA686">
        <v>56975.05</v>
      </c>
      <c r="AB686">
        <v>0</v>
      </c>
      <c r="AC686">
        <v>0</v>
      </c>
      <c r="AD686">
        <v>0</v>
      </c>
      <c r="AE686">
        <v>12521.99</v>
      </c>
      <c r="AF686">
        <v>0</v>
      </c>
      <c r="AG686">
        <v>0</v>
      </c>
      <c r="AH686">
        <v>0</v>
      </c>
      <c r="AI686">
        <v>4.55</v>
      </c>
      <c r="AJ686">
        <v>1</v>
      </c>
      <c r="AK686">
        <v>1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3.0000000000000001E-6</v>
      </c>
      <c r="AU686" t="s">
        <v>82</v>
      </c>
      <c r="AV686">
        <v>0</v>
      </c>
      <c r="AW686">
        <v>2</v>
      </c>
      <c r="AX686">
        <v>55945751</v>
      </c>
      <c r="AY686">
        <v>1</v>
      </c>
      <c r="AZ686">
        <v>0</v>
      </c>
      <c r="BA686">
        <v>864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v>0</v>
      </c>
      <c r="CX686">
        <f>ROUND(Y686*Source!I594,9)</f>
        <v>7.1999999999999999E-7</v>
      </c>
      <c r="CY686">
        <f t="shared" si="332"/>
        <v>56975.05</v>
      </c>
      <c r="CZ686">
        <f t="shared" si="333"/>
        <v>12521.99</v>
      </c>
      <c r="DA686">
        <f t="shared" si="334"/>
        <v>4.55</v>
      </c>
      <c r="DB686">
        <f>ROUND((ROUND(AT686*CZ686,2)*1),6)</f>
        <v>0.04</v>
      </c>
      <c r="DC686">
        <f>ROUND((ROUND(AT686*AG686,2)*1),6)</f>
        <v>0</v>
      </c>
      <c r="DD686" t="s">
        <v>3</v>
      </c>
      <c r="DE686" t="s">
        <v>3</v>
      </c>
      <c r="DF686">
        <f t="shared" si="335"/>
        <v>0.04</v>
      </c>
      <c r="DG686">
        <f t="shared" si="336"/>
        <v>0</v>
      </c>
      <c r="DH686">
        <f t="shared" si="337"/>
        <v>0</v>
      </c>
      <c r="DI686">
        <f t="shared" si="314"/>
        <v>0</v>
      </c>
      <c r="DJ686">
        <f t="shared" si="338"/>
        <v>0.04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5">
      <c r="A687">
        <f>ROW(Source!A594)</f>
        <v>594</v>
      </c>
      <c r="B687">
        <v>55944370</v>
      </c>
      <c r="C687">
        <v>55945731</v>
      </c>
      <c r="D687">
        <v>55482323</v>
      </c>
      <c r="E687">
        <v>1</v>
      </c>
      <c r="F687">
        <v>1</v>
      </c>
      <c r="G687">
        <v>1081</v>
      </c>
      <c r="H687">
        <v>3</v>
      </c>
      <c r="I687" t="s">
        <v>650</v>
      </c>
      <c r="J687" t="s">
        <v>652</v>
      </c>
      <c r="K687" t="s">
        <v>651</v>
      </c>
      <c r="L687">
        <v>1354</v>
      </c>
      <c r="N687">
        <v>1010</v>
      </c>
      <c r="O687" t="s">
        <v>320</v>
      </c>
      <c r="P687" t="s">
        <v>320</v>
      </c>
      <c r="Q687">
        <v>1</v>
      </c>
      <c r="W687">
        <v>0</v>
      </c>
      <c r="X687">
        <v>1896179589</v>
      </c>
      <c r="Y687">
        <f>AT687</f>
        <v>33.333333000000003</v>
      </c>
      <c r="AA687">
        <v>916.18</v>
      </c>
      <c r="AB687">
        <v>0</v>
      </c>
      <c r="AC687">
        <v>0</v>
      </c>
      <c r="AD687">
        <v>0</v>
      </c>
      <c r="AE687">
        <v>236.74</v>
      </c>
      <c r="AF687">
        <v>0</v>
      </c>
      <c r="AG687">
        <v>0</v>
      </c>
      <c r="AH687">
        <v>0</v>
      </c>
      <c r="AI687">
        <v>3.87</v>
      </c>
      <c r="AJ687">
        <v>1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 t="s">
        <v>3</v>
      </c>
      <c r="AT687">
        <v>33.333333000000003</v>
      </c>
      <c r="AU687" t="s">
        <v>3</v>
      </c>
      <c r="AV687">
        <v>0</v>
      </c>
      <c r="AW687">
        <v>1</v>
      </c>
      <c r="AX687">
        <v>-1</v>
      </c>
      <c r="AY687">
        <v>0</v>
      </c>
      <c r="AZ687">
        <v>0</v>
      </c>
      <c r="BA687" t="s">
        <v>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ROUND(Y687*Source!I594,9)</f>
        <v>7.9999999199999996</v>
      </c>
      <c r="CY687">
        <f t="shared" si="332"/>
        <v>916.18</v>
      </c>
      <c r="CZ687">
        <f t="shared" si="333"/>
        <v>236.74</v>
      </c>
      <c r="DA687">
        <f t="shared" si="334"/>
        <v>3.87</v>
      </c>
      <c r="DB687">
        <f>ROUND(ROUND(AT687*CZ687,2),6)</f>
        <v>7891.33</v>
      </c>
      <c r="DC687">
        <f>ROUND(ROUND(AT687*AG687,2),6)</f>
        <v>0</v>
      </c>
      <c r="DD687" t="s">
        <v>3</v>
      </c>
      <c r="DE687" t="s">
        <v>3</v>
      </c>
      <c r="DF687">
        <f t="shared" si="335"/>
        <v>7329.44</v>
      </c>
      <c r="DG687">
        <f t="shared" si="336"/>
        <v>0</v>
      </c>
      <c r="DH687">
        <f t="shared" si="337"/>
        <v>0</v>
      </c>
      <c r="DI687">
        <f t="shared" si="314"/>
        <v>0</v>
      </c>
      <c r="DJ687">
        <f t="shared" si="338"/>
        <v>7329.44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5">
      <c r="A688">
        <f>ROW(Source!A594)</f>
        <v>594</v>
      </c>
      <c r="B688">
        <v>55944370</v>
      </c>
      <c r="C688">
        <v>55945731</v>
      </c>
      <c r="D688">
        <v>55483533</v>
      </c>
      <c r="E688">
        <v>1</v>
      </c>
      <c r="F688">
        <v>1</v>
      </c>
      <c r="G688">
        <v>1081</v>
      </c>
      <c r="H688">
        <v>3</v>
      </c>
      <c r="I688" t="s">
        <v>631</v>
      </c>
      <c r="J688" t="s">
        <v>633</v>
      </c>
      <c r="K688" t="s">
        <v>632</v>
      </c>
      <c r="L688">
        <v>1355</v>
      </c>
      <c r="N688">
        <v>1010</v>
      </c>
      <c r="O688" t="s">
        <v>80</v>
      </c>
      <c r="P688" t="s">
        <v>80</v>
      </c>
      <c r="Q688">
        <v>100</v>
      </c>
      <c r="W688">
        <v>0</v>
      </c>
      <c r="X688">
        <v>1601453064</v>
      </c>
      <c r="Y688">
        <f>AT688</f>
        <v>0.86</v>
      </c>
      <c r="AA688">
        <v>3486.6</v>
      </c>
      <c r="AB688">
        <v>0</v>
      </c>
      <c r="AC688">
        <v>0</v>
      </c>
      <c r="AD688">
        <v>0</v>
      </c>
      <c r="AE688">
        <v>357.6</v>
      </c>
      <c r="AF688">
        <v>0</v>
      </c>
      <c r="AG688">
        <v>0</v>
      </c>
      <c r="AH688">
        <v>0</v>
      </c>
      <c r="AI688">
        <v>9.75</v>
      </c>
      <c r="AJ688">
        <v>1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0</v>
      </c>
      <c r="AS688" t="s">
        <v>3</v>
      </c>
      <c r="AT688">
        <v>0.86</v>
      </c>
      <c r="AU688" t="s">
        <v>3</v>
      </c>
      <c r="AV688">
        <v>0</v>
      </c>
      <c r="AW688">
        <v>1</v>
      </c>
      <c r="AX688">
        <v>-1</v>
      </c>
      <c r="AY688">
        <v>0</v>
      </c>
      <c r="AZ688">
        <v>0</v>
      </c>
      <c r="BA688" t="s">
        <v>3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ROUND(Y688*Source!I594,9)</f>
        <v>0.2064</v>
      </c>
      <c r="CY688">
        <f t="shared" si="332"/>
        <v>3486.6</v>
      </c>
      <c r="CZ688">
        <f t="shared" si="333"/>
        <v>357.6</v>
      </c>
      <c r="DA688">
        <f t="shared" si="334"/>
        <v>9.75</v>
      </c>
      <c r="DB688">
        <f>ROUND(ROUND(AT688*CZ688,2),6)</f>
        <v>307.54000000000002</v>
      </c>
      <c r="DC688">
        <f>ROUND(ROUND(AT688*AG688,2),6)</f>
        <v>0</v>
      </c>
      <c r="DD688" t="s">
        <v>3</v>
      </c>
      <c r="DE688" t="s">
        <v>3</v>
      </c>
      <c r="DF688">
        <f t="shared" si="335"/>
        <v>719.63</v>
      </c>
      <c r="DG688">
        <f t="shared" si="336"/>
        <v>0</v>
      </c>
      <c r="DH688">
        <f t="shared" si="337"/>
        <v>0</v>
      </c>
      <c r="DI688">
        <f t="shared" si="314"/>
        <v>0</v>
      </c>
      <c r="DJ688">
        <f t="shared" si="338"/>
        <v>719.63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ROW(Source!A594)</f>
        <v>594</v>
      </c>
      <c r="B689">
        <v>55944370</v>
      </c>
      <c r="C689">
        <v>55945731</v>
      </c>
      <c r="D689">
        <v>55469257</v>
      </c>
      <c r="E689">
        <v>1</v>
      </c>
      <c r="F689">
        <v>1</v>
      </c>
      <c r="G689">
        <v>1081</v>
      </c>
      <c r="H689">
        <v>3</v>
      </c>
      <c r="I689" t="s">
        <v>926</v>
      </c>
      <c r="J689" t="s">
        <v>927</v>
      </c>
      <c r="K689" t="s">
        <v>928</v>
      </c>
      <c r="L689">
        <v>1354</v>
      </c>
      <c r="N689">
        <v>1010</v>
      </c>
      <c r="O689" t="s">
        <v>320</v>
      </c>
      <c r="P689" t="s">
        <v>320</v>
      </c>
      <c r="Q689">
        <v>1</v>
      </c>
      <c r="W689">
        <v>0</v>
      </c>
      <c r="X689">
        <v>-1299121008</v>
      </c>
      <c r="Y689">
        <f>(AT689*1)</f>
        <v>9.9000000000000005E-2</v>
      </c>
      <c r="AA689">
        <v>200.69</v>
      </c>
      <c r="AB689">
        <v>0</v>
      </c>
      <c r="AC689">
        <v>0</v>
      </c>
      <c r="AD689">
        <v>0</v>
      </c>
      <c r="AE689">
        <v>42.43</v>
      </c>
      <c r="AF689">
        <v>0</v>
      </c>
      <c r="AG689">
        <v>0</v>
      </c>
      <c r="AH689">
        <v>0</v>
      </c>
      <c r="AI689">
        <v>4.7300000000000004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9.9000000000000005E-2</v>
      </c>
      <c r="AU689" t="s">
        <v>82</v>
      </c>
      <c r="AV689">
        <v>0</v>
      </c>
      <c r="AW689">
        <v>2</v>
      </c>
      <c r="AX689">
        <v>55945752</v>
      </c>
      <c r="AY689">
        <v>1</v>
      </c>
      <c r="AZ689">
        <v>0</v>
      </c>
      <c r="BA689">
        <v>865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ROUND(Y689*Source!I594,9)</f>
        <v>2.376E-2</v>
      </c>
      <c r="CY689">
        <f t="shared" si="332"/>
        <v>200.69</v>
      </c>
      <c r="CZ689">
        <f t="shared" si="333"/>
        <v>42.43</v>
      </c>
      <c r="DA689">
        <f t="shared" si="334"/>
        <v>4.7300000000000004</v>
      </c>
      <c r="DB689">
        <f>ROUND((ROUND(AT689*CZ689,2)*1),6)</f>
        <v>4.2</v>
      </c>
      <c r="DC689">
        <f>ROUND((ROUND(AT689*AG689,2)*1),6)</f>
        <v>0</v>
      </c>
      <c r="DD689" t="s">
        <v>3</v>
      </c>
      <c r="DE689" t="s">
        <v>3</v>
      </c>
      <c r="DF689">
        <f t="shared" si="335"/>
        <v>4.7699999999999996</v>
      </c>
      <c r="DG689">
        <f t="shared" si="336"/>
        <v>0</v>
      </c>
      <c r="DH689">
        <f t="shared" si="337"/>
        <v>0</v>
      </c>
      <c r="DI689">
        <f t="shared" si="314"/>
        <v>0</v>
      </c>
      <c r="DJ689">
        <f t="shared" si="338"/>
        <v>4.7699999999999996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ROW(Source!A594)</f>
        <v>594</v>
      </c>
      <c r="B690">
        <v>55944370</v>
      </c>
      <c r="C690">
        <v>55945731</v>
      </c>
      <c r="D690">
        <v>55469222</v>
      </c>
      <c r="E690">
        <v>1</v>
      </c>
      <c r="F690">
        <v>1</v>
      </c>
      <c r="G690">
        <v>1081</v>
      </c>
      <c r="H690">
        <v>3</v>
      </c>
      <c r="I690" t="s">
        <v>923</v>
      </c>
      <c r="J690" t="s">
        <v>924</v>
      </c>
      <c r="K690" t="s">
        <v>925</v>
      </c>
      <c r="L690">
        <v>1354</v>
      </c>
      <c r="N690">
        <v>1010</v>
      </c>
      <c r="O690" t="s">
        <v>320</v>
      </c>
      <c r="P690" t="s">
        <v>320</v>
      </c>
      <c r="Q690">
        <v>1</v>
      </c>
      <c r="W690">
        <v>0</v>
      </c>
      <c r="X690">
        <v>-1452932200</v>
      </c>
      <c r="Y690">
        <f>(AT690*1)</f>
        <v>0.44800000000000001</v>
      </c>
      <c r="AA690">
        <v>13.39</v>
      </c>
      <c r="AB690">
        <v>0</v>
      </c>
      <c r="AC690">
        <v>0</v>
      </c>
      <c r="AD690">
        <v>0</v>
      </c>
      <c r="AE690">
        <v>4.3600000000000003</v>
      </c>
      <c r="AF690">
        <v>0</v>
      </c>
      <c r="AG690">
        <v>0</v>
      </c>
      <c r="AH690">
        <v>0</v>
      </c>
      <c r="AI690">
        <v>3.07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0.44800000000000001</v>
      </c>
      <c r="AU690" t="s">
        <v>82</v>
      </c>
      <c r="AV690">
        <v>0</v>
      </c>
      <c r="AW690">
        <v>2</v>
      </c>
      <c r="AX690">
        <v>55945753</v>
      </c>
      <c r="AY690">
        <v>1</v>
      </c>
      <c r="AZ690">
        <v>0</v>
      </c>
      <c r="BA690">
        <v>866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ROUND(Y690*Source!I594,9)</f>
        <v>0.10752</v>
      </c>
      <c r="CY690">
        <f t="shared" si="332"/>
        <v>13.39</v>
      </c>
      <c r="CZ690">
        <f t="shared" si="333"/>
        <v>4.3600000000000003</v>
      </c>
      <c r="DA690">
        <f t="shared" si="334"/>
        <v>3.07</v>
      </c>
      <c r="DB690">
        <f>ROUND((ROUND(AT690*CZ690,2)*1),6)</f>
        <v>1.95</v>
      </c>
      <c r="DC690">
        <f>ROUND((ROUND(AT690*AG690,2)*1),6)</f>
        <v>0</v>
      </c>
      <c r="DD690" t="s">
        <v>3</v>
      </c>
      <c r="DE690" t="s">
        <v>3</v>
      </c>
      <c r="DF690">
        <f t="shared" si="335"/>
        <v>1.44</v>
      </c>
      <c r="DG690">
        <f t="shared" si="336"/>
        <v>0</v>
      </c>
      <c r="DH690">
        <f t="shared" si="337"/>
        <v>0</v>
      </c>
      <c r="DI690">
        <f t="shared" si="314"/>
        <v>0</v>
      </c>
      <c r="DJ690">
        <f t="shared" si="338"/>
        <v>1.44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ROW(Source!A603)</f>
        <v>603</v>
      </c>
      <c r="B691">
        <v>55944368</v>
      </c>
      <c r="C691">
        <v>55945762</v>
      </c>
      <c r="D691">
        <v>55424304</v>
      </c>
      <c r="E691">
        <v>1081</v>
      </c>
      <c r="F691">
        <v>1</v>
      </c>
      <c r="G691">
        <v>1081</v>
      </c>
      <c r="H691">
        <v>1</v>
      </c>
      <c r="I691" t="s">
        <v>759</v>
      </c>
      <c r="J691" t="s">
        <v>3</v>
      </c>
      <c r="K691" t="s">
        <v>760</v>
      </c>
      <c r="L691">
        <v>1191</v>
      </c>
      <c r="N691">
        <v>1013</v>
      </c>
      <c r="O691" t="s">
        <v>761</v>
      </c>
      <c r="P691" t="s">
        <v>761</v>
      </c>
      <c r="Q691">
        <v>1</v>
      </c>
      <c r="W691">
        <v>0</v>
      </c>
      <c r="X691">
        <v>476480486</v>
      </c>
      <c r="Y691">
        <f>(AT691*1.2)</f>
        <v>26.052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-2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21.71</v>
      </c>
      <c r="AU691" t="s">
        <v>83</v>
      </c>
      <c r="AV691">
        <v>1</v>
      </c>
      <c r="AW691">
        <v>2</v>
      </c>
      <c r="AX691">
        <v>55945769</v>
      </c>
      <c r="AY691">
        <v>1</v>
      </c>
      <c r="AZ691">
        <v>0</v>
      </c>
      <c r="BA691">
        <v>871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U691">
        <f>ROUND(AT691*Source!I603*AH691*AL691,2)</f>
        <v>0</v>
      </c>
      <c r="CV691">
        <f>ROUND(Y691*Source!I603,9)</f>
        <v>5.2103999999999999</v>
      </c>
      <c r="CW691">
        <v>0</v>
      </c>
      <c r="CX691">
        <f>ROUND(Y691*Source!I603,9)</f>
        <v>5.2103999999999999</v>
      </c>
      <c r="CY691">
        <f>AD691</f>
        <v>0</v>
      </c>
      <c r="CZ691">
        <f>AH691</f>
        <v>0</v>
      </c>
      <c r="DA691">
        <f>AL691</f>
        <v>1</v>
      </c>
      <c r="DB691">
        <f>ROUND((ROUND(AT691*CZ691,2)*1.2),6)</f>
        <v>0</v>
      </c>
      <c r="DC691">
        <f>ROUND((ROUND(AT691*AG691,2)*1.2),6)</f>
        <v>0</v>
      </c>
      <c r="DD691" t="s">
        <v>3</v>
      </c>
      <c r="DE691" t="s">
        <v>3</v>
      </c>
      <c r="DF691">
        <f t="shared" ref="DF691:DF698" si="339">ROUND(ROUND(AE691,2)*CX691,2)</f>
        <v>0</v>
      </c>
      <c r="DG691">
        <f t="shared" si="336"/>
        <v>0</v>
      </c>
      <c r="DH691">
        <f t="shared" si="337"/>
        <v>0</v>
      </c>
      <c r="DI691">
        <f t="shared" si="314"/>
        <v>0</v>
      </c>
      <c r="DJ691">
        <f>DI691</f>
        <v>0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ROW(Source!A603)</f>
        <v>603</v>
      </c>
      <c r="B692">
        <v>55944368</v>
      </c>
      <c r="C692">
        <v>55945762</v>
      </c>
      <c r="D692">
        <v>55490209</v>
      </c>
      <c r="E692">
        <v>1</v>
      </c>
      <c r="F692">
        <v>1</v>
      </c>
      <c r="G692">
        <v>1081</v>
      </c>
      <c r="H692">
        <v>2</v>
      </c>
      <c r="I692" t="s">
        <v>766</v>
      </c>
      <c r="J692" t="s">
        <v>767</v>
      </c>
      <c r="K692" t="s">
        <v>768</v>
      </c>
      <c r="L692">
        <v>1368</v>
      </c>
      <c r="N692">
        <v>1011</v>
      </c>
      <c r="O692" t="s">
        <v>765</v>
      </c>
      <c r="P692" t="s">
        <v>765</v>
      </c>
      <c r="Q692">
        <v>1</v>
      </c>
      <c r="W692">
        <v>0</v>
      </c>
      <c r="X692">
        <v>874612079</v>
      </c>
      <c r="Y692">
        <f>(AT692*1.2)</f>
        <v>9.6000000000000002E-2</v>
      </c>
      <c r="AA692">
        <v>0</v>
      </c>
      <c r="AB692">
        <v>87.01</v>
      </c>
      <c r="AC692">
        <v>13.21</v>
      </c>
      <c r="AD692">
        <v>0</v>
      </c>
      <c r="AE692">
        <v>0</v>
      </c>
      <c r="AF692">
        <v>83.1</v>
      </c>
      <c r="AG692">
        <v>12.62</v>
      </c>
      <c r="AH692">
        <v>0</v>
      </c>
      <c r="AI692">
        <v>1</v>
      </c>
      <c r="AJ692">
        <v>1</v>
      </c>
      <c r="AK692">
        <v>1</v>
      </c>
      <c r="AL692">
        <v>1</v>
      </c>
      <c r="AM692">
        <v>-2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0.08</v>
      </c>
      <c r="AU692" t="s">
        <v>83</v>
      </c>
      <c r="AV692">
        <v>0</v>
      </c>
      <c r="AW692">
        <v>2</v>
      </c>
      <c r="AX692">
        <v>55945770</v>
      </c>
      <c r="AY692">
        <v>1</v>
      </c>
      <c r="AZ692">
        <v>0</v>
      </c>
      <c r="BA692">
        <v>872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f>ROUND(Y692*Source!I603*DO692,9)</f>
        <v>0.24230399999999999</v>
      </c>
      <c r="CX692">
        <f>ROUND(Y692*Source!I603,9)</f>
        <v>1.9199999999999998E-2</v>
      </c>
      <c r="CY692">
        <f>AB692</f>
        <v>87.01</v>
      </c>
      <c r="CZ692">
        <f>AF692</f>
        <v>83.1</v>
      </c>
      <c r="DA692">
        <f>AJ692</f>
        <v>1</v>
      </c>
      <c r="DB692">
        <f>ROUND((ROUND(AT692*CZ692,2)*1.2),6)</f>
        <v>7.98</v>
      </c>
      <c r="DC692">
        <f>ROUND((ROUND(AT692*AG692,2)*1.2),6)</f>
        <v>1.212</v>
      </c>
      <c r="DD692" t="s">
        <v>3</v>
      </c>
      <c r="DE692" t="s">
        <v>3</v>
      </c>
      <c r="DF692">
        <f t="shared" si="339"/>
        <v>0</v>
      </c>
      <c r="DG692">
        <f t="shared" si="336"/>
        <v>1.6</v>
      </c>
      <c r="DH692">
        <f t="shared" si="337"/>
        <v>0.24</v>
      </c>
      <c r="DI692">
        <f t="shared" si="314"/>
        <v>0</v>
      </c>
      <c r="DJ692">
        <f>DG692</f>
        <v>1.6</v>
      </c>
      <c r="DK692">
        <v>0</v>
      </c>
      <c r="DL692" t="s">
        <v>769</v>
      </c>
      <c r="DM692">
        <v>0</v>
      </c>
      <c r="DN692" t="s">
        <v>761</v>
      </c>
      <c r="DO692">
        <v>12.62</v>
      </c>
    </row>
    <row r="693" spans="1:119" x14ac:dyDescent="0.25">
      <c r="A693">
        <f>ROW(Source!A603)</f>
        <v>603</v>
      </c>
      <c r="B693">
        <v>55944368</v>
      </c>
      <c r="C693">
        <v>55945762</v>
      </c>
      <c r="D693">
        <v>55490331</v>
      </c>
      <c r="E693">
        <v>1</v>
      </c>
      <c r="F693">
        <v>1</v>
      </c>
      <c r="G693">
        <v>1081</v>
      </c>
      <c r="H693">
        <v>2</v>
      </c>
      <c r="I693" t="s">
        <v>929</v>
      </c>
      <c r="J693" t="s">
        <v>930</v>
      </c>
      <c r="K693" t="s">
        <v>931</v>
      </c>
      <c r="L693">
        <v>1368</v>
      </c>
      <c r="N693">
        <v>1011</v>
      </c>
      <c r="O693" t="s">
        <v>765</v>
      </c>
      <c r="P693" t="s">
        <v>765</v>
      </c>
      <c r="Q693">
        <v>1</v>
      </c>
      <c r="W693">
        <v>0</v>
      </c>
      <c r="X693">
        <v>1043446422</v>
      </c>
      <c r="Y693">
        <f>(AT693*1.2)</f>
        <v>3</v>
      </c>
      <c r="AA693">
        <v>0</v>
      </c>
      <c r="AB693">
        <v>1.1599999999999999</v>
      </c>
      <c r="AC693">
        <v>0</v>
      </c>
      <c r="AD693">
        <v>0</v>
      </c>
      <c r="AE693">
        <v>0</v>
      </c>
      <c r="AF693">
        <v>1.1100000000000001</v>
      </c>
      <c r="AG693">
        <v>0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2.5</v>
      </c>
      <c r="AU693" t="s">
        <v>83</v>
      </c>
      <c r="AV693">
        <v>0</v>
      </c>
      <c r="AW693">
        <v>2</v>
      </c>
      <c r="AX693">
        <v>55945771</v>
      </c>
      <c r="AY693">
        <v>1</v>
      </c>
      <c r="AZ693">
        <v>0</v>
      </c>
      <c r="BA693">
        <v>873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f>ROUND(Y693*Source!I603*DO693,9)</f>
        <v>0</v>
      </c>
      <c r="CX693">
        <f>ROUND(Y693*Source!I603,9)</f>
        <v>0.6</v>
      </c>
      <c r="CY693">
        <f>AB693</f>
        <v>1.1599999999999999</v>
      </c>
      <c r="CZ693">
        <f>AF693</f>
        <v>1.1100000000000001</v>
      </c>
      <c r="DA693">
        <f>AJ693</f>
        <v>1</v>
      </c>
      <c r="DB693">
        <f>ROUND((ROUND(AT693*CZ693,2)*1.2),6)</f>
        <v>3.3359999999999999</v>
      </c>
      <c r="DC693">
        <f>ROUND((ROUND(AT693*AG693,2)*1.2),6)</f>
        <v>0</v>
      </c>
      <c r="DD693" t="s">
        <v>3</v>
      </c>
      <c r="DE693" t="s">
        <v>3</v>
      </c>
      <c r="DF693">
        <f t="shared" si="339"/>
        <v>0</v>
      </c>
      <c r="DG693">
        <f t="shared" si="336"/>
        <v>0.67</v>
      </c>
      <c r="DH693">
        <f t="shared" si="337"/>
        <v>0</v>
      </c>
      <c r="DI693">
        <f t="shared" si="314"/>
        <v>0</v>
      </c>
      <c r="DJ693">
        <f>DG693</f>
        <v>0.67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ROW(Source!A603)</f>
        <v>603</v>
      </c>
      <c r="B694">
        <v>55944368</v>
      </c>
      <c r="C694">
        <v>55945762</v>
      </c>
      <c r="D694">
        <v>55483443</v>
      </c>
      <c r="E694">
        <v>1</v>
      </c>
      <c r="F694">
        <v>1</v>
      </c>
      <c r="G694">
        <v>1081</v>
      </c>
      <c r="H694">
        <v>3</v>
      </c>
      <c r="I694" t="s">
        <v>665</v>
      </c>
      <c r="J694" t="s">
        <v>667</v>
      </c>
      <c r="K694" t="s">
        <v>666</v>
      </c>
      <c r="L694">
        <v>1354</v>
      </c>
      <c r="N694">
        <v>1010</v>
      </c>
      <c r="O694" t="s">
        <v>320</v>
      </c>
      <c r="P694" t="s">
        <v>320</v>
      </c>
      <c r="Q694">
        <v>1</v>
      </c>
      <c r="W694">
        <v>0</v>
      </c>
      <c r="X694">
        <v>1624984042</v>
      </c>
      <c r="Y694">
        <f>AT694</f>
        <v>100</v>
      </c>
      <c r="AA694">
        <v>348.8</v>
      </c>
      <c r="AB694">
        <v>0</v>
      </c>
      <c r="AC694">
        <v>0</v>
      </c>
      <c r="AD694">
        <v>0</v>
      </c>
      <c r="AE694">
        <v>348.8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3</v>
      </c>
      <c r="AT694">
        <v>100</v>
      </c>
      <c r="AU694" t="s">
        <v>3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ROUND(Y694*Source!I603,9)</f>
        <v>20</v>
      </c>
      <c r="CY694">
        <f>AA694</f>
        <v>348.8</v>
      </c>
      <c r="CZ694">
        <f>AE694</f>
        <v>348.8</v>
      </c>
      <c r="DA694">
        <f>AI694</f>
        <v>1</v>
      </c>
      <c r="DB694">
        <f>ROUND(ROUND(AT694*CZ694,2),6)</f>
        <v>34880</v>
      </c>
      <c r="DC694">
        <f>ROUND(ROUND(AT694*AG694,2),6)</f>
        <v>0</v>
      </c>
      <c r="DD694" t="s">
        <v>3</v>
      </c>
      <c r="DE694" t="s">
        <v>3</v>
      </c>
      <c r="DF694">
        <f t="shared" si="339"/>
        <v>6976</v>
      </c>
      <c r="DG694">
        <f t="shared" si="336"/>
        <v>0</v>
      </c>
      <c r="DH694">
        <f t="shared" si="337"/>
        <v>0</v>
      </c>
      <c r="DI694">
        <f t="shared" si="314"/>
        <v>0</v>
      </c>
      <c r="DJ694">
        <f>DF694</f>
        <v>6976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ROW(Source!A603)</f>
        <v>603</v>
      </c>
      <c r="B695">
        <v>55944368</v>
      </c>
      <c r="C695">
        <v>55945762</v>
      </c>
      <c r="D695">
        <v>55469263</v>
      </c>
      <c r="E695">
        <v>1</v>
      </c>
      <c r="F695">
        <v>1</v>
      </c>
      <c r="G695">
        <v>1081</v>
      </c>
      <c r="H695">
        <v>3</v>
      </c>
      <c r="I695" t="s">
        <v>932</v>
      </c>
      <c r="J695" t="s">
        <v>933</v>
      </c>
      <c r="K695" t="s">
        <v>934</v>
      </c>
      <c r="L695">
        <v>1354</v>
      </c>
      <c r="N695">
        <v>1010</v>
      </c>
      <c r="O695" t="s">
        <v>320</v>
      </c>
      <c r="P695" t="s">
        <v>320</v>
      </c>
      <c r="Q695">
        <v>1</v>
      </c>
      <c r="W695">
        <v>0</v>
      </c>
      <c r="X695">
        <v>955560065</v>
      </c>
      <c r="Y695">
        <f>(AT695*1)</f>
        <v>0.27</v>
      </c>
      <c r="AA695">
        <v>14.22</v>
      </c>
      <c r="AB695">
        <v>0</v>
      </c>
      <c r="AC695">
        <v>0</v>
      </c>
      <c r="AD695">
        <v>0</v>
      </c>
      <c r="AE695">
        <v>14.22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0.27</v>
      </c>
      <c r="AU695" t="s">
        <v>82</v>
      </c>
      <c r="AV695">
        <v>0</v>
      </c>
      <c r="AW695">
        <v>2</v>
      </c>
      <c r="AX695">
        <v>55945772</v>
      </c>
      <c r="AY695">
        <v>1</v>
      </c>
      <c r="AZ695">
        <v>0</v>
      </c>
      <c r="BA695">
        <v>874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ROUND(Y695*Source!I603,9)</f>
        <v>5.3999999999999999E-2</v>
      </c>
      <c r="CY695">
        <f>AA695</f>
        <v>14.22</v>
      </c>
      <c r="CZ695">
        <f>AE695</f>
        <v>14.22</v>
      </c>
      <c r="DA695">
        <f>AI695</f>
        <v>1</v>
      </c>
      <c r="DB695">
        <f>ROUND((ROUND(AT695*CZ695,2)*1),6)</f>
        <v>3.84</v>
      </c>
      <c r="DC695">
        <f>ROUND((ROUND(AT695*AG695,2)*1),6)</f>
        <v>0</v>
      </c>
      <c r="DD695" t="s">
        <v>3</v>
      </c>
      <c r="DE695" t="s">
        <v>3</v>
      </c>
      <c r="DF695">
        <f t="shared" si="339"/>
        <v>0.77</v>
      </c>
      <c r="DG695">
        <f t="shared" si="336"/>
        <v>0</v>
      </c>
      <c r="DH695">
        <f t="shared" si="337"/>
        <v>0</v>
      </c>
      <c r="DI695">
        <f t="shared" si="314"/>
        <v>0</v>
      </c>
      <c r="DJ695">
        <f>DF695</f>
        <v>0.77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ROW(Source!A604)</f>
        <v>604</v>
      </c>
      <c r="B696">
        <v>55944370</v>
      </c>
      <c r="C696">
        <v>55945762</v>
      </c>
      <c r="D696">
        <v>55424304</v>
      </c>
      <c r="E696">
        <v>1081</v>
      </c>
      <c r="F696">
        <v>1</v>
      </c>
      <c r="G696">
        <v>1081</v>
      </c>
      <c r="H696">
        <v>1</v>
      </c>
      <c r="I696" t="s">
        <v>759</v>
      </c>
      <c r="J696" t="s">
        <v>3</v>
      </c>
      <c r="K696" t="s">
        <v>760</v>
      </c>
      <c r="L696">
        <v>1191</v>
      </c>
      <c r="N696">
        <v>1013</v>
      </c>
      <c r="O696" t="s">
        <v>761</v>
      </c>
      <c r="P696" t="s">
        <v>761</v>
      </c>
      <c r="Q696">
        <v>1</v>
      </c>
      <c r="W696">
        <v>0</v>
      </c>
      <c r="X696">
        <v>476480486</v>
      </c>
      <c r="Y696">
        <f>(AT696*1.2)</f>
        <v>26.052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5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21.71</v>
      </c>
      <c r="AU696" t="s">
        <v>83</v>
      </c>
      <c r="AV696">
        <v>1</v>
      </c>
      <c r="AW696">
        <v>2</v>
      </c>
      <c r="AX696">
        <v>55945769</v>
      </c>
      <c r="AY696">
        <v>1</v>
      </c>
      <c r="AZ696">
        <v>0</v>
      </c>
      <c r="BA696">
        <v>877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U696">
        <f>ROUND(AT696*Source!I604*AH696*AL696,2)</f>
        <v>0</v>
      </c>
      <c r="CV696">
        <f>ROUND(Y696*Source!I604,9)</f>
        <v>5.2103999999999999</v>
      </c>
      <c r="CW696">
        <v>0</v>
      </c>
      <c r="CX696">
        <f>ROUND(Y696*Source!I604,9)</f>
        <v>5.2103999999999999</v>
      </c>
      <c r="CY696">
        <f>AD696</f>
        <v>0</v>
      </c>
      <c r="CZ696">
        <f>AH696</f>
        <v>0</v>
      </c>
      <c r="DA696">
        <f>AL696</f>
        <v>1</v>
      </c>
      <c r="DB696">
        <f>ROUND((ROUND(AT696*CZ696,2)*1.2),6)</f>
        <v>0</v>
      </c>
      <c r="DC696">
        <f>ROUND((ROUND(AT696*AG696,2)*1.2),6)</f>
        <v>0</v>
      </c>
      <c r="DD696" t="s">
        <v>3</v>
      </c>
      <c r="DE696" t="s">
        <v>3</v>
      </c>
      <c r="DF696">
        <f t="shared" si="339"/>
        <v>0</v>
      </c>
      <c r="DG696">
        <f t="shared" si="336"/>
        <v>0</v>
      </c>
      <c r="DH696">
        <f t="shared" si="337"/>
        <v>0</v>
      </c>
      <c r="DI696">
        <f t="shared" si="314"/>
        <v>0</v>
      </c>
      <c r="DJ696">
        <f>DI696</f>
        <v>0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ROW(Source!A604)</f>
        <v>604</v>
      </c>
      <c r="B697">
        <v>55944370</v>
      </c>
      <c r="C697">
        <v>55945762</v>
      </c>
      <c r="D697">
        <v>55490209</v>
      </c>
      <c r="E697">
        <v>1</v>
      </c>
      <c r="F697">
        <v>1</v>
      </c>
      <c r="G697">
        <v>1081</v>
      </c>
      <c r="H697">
        <v>2</v>
      </c>
      <c r="I697" t="s">
        <v>766</v>
      </c>
      <c r="J697" t="s">
        <v>767</v>
      </c>
      <c r="K697" t="s">
        <v>768</v>
      </c>
      <c r="L697">
        <v>1368</v>
      </c>
      <c r="N697">
        <v>1011</v>
      </c>
      <c r="O697" t="s">
        <v>765</v>
      </c>
      <c r="P697" t="s">
        <v>765</v>
      </c>
      <c r="Q697">
        <v>1</v>
      </c>
      <c r="W697">
        <v>0</v>
      </c>
      <c r="X697">
        <v>874612079</v>
      </c>
      <c r="Y697">
        <f>(AT697*1.2)</f>
        <v>9.6000000000000002E-2</v>
      </c>
      <c r="AA697">
        <v>0</v>
      </c>
      <c r="AB697">
        <v>1485.19</v>
      </c>
      <c r="AC697">
        <v>744.56</v>
      </c>
      <c r="AD697">
        <v>0</v>
      </c>
      <c r="AE697">
        <v>0</v>
      </c>
      <c r="AF697">
        <v>83.1</v>
      </c>
      <c r="AG697">
        <v>12.62</v>
      </c>
      <c r="AH697">
        <v>0</v>
      </c>
      <c r="AI697">
        <v>1</v>
      </c>
      <c r="AJ697">
        <v>17.07</v>
      </c>
      <c r="AK697">
        <v>56.35</v>
      </c>
      <c r="AL697">
        <v>1</v>
      </c>
      <c r="AM697">
        <v>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0.08</v>
      </c>
      <c r="AU697" t="s">
        <v>83</v>
      </c>
      <c r="AV697">
        <v>0</v>
      </c>
      <c r="AW697">
        <v>2</v>
      </c>
      <c r="AX697">
        <v>55945770</v>
      </c>
      <c r="AY697">
        <v>1</v>
      </c>
      <c r="AZ697">
        <v>0</v>
      </c>
      <c r="BA697">
        <v>878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f>ROUND(Y697*Source!I604*DO697,9)</f>
        <v>0.24230399999999999</v>
      </c>
      <c r="CX697">
        <f>ROUND(Y697*Source!I604,9)</f>
        <v>1.9199999999999998E-2</v>
      </c>
      <c r="CY697">
        <f>AB697</f>
        <v>1485.19</v>
      </c>
      <c r="CZ697">
        <f>AF697</f>
        <v>83.1</v>
      </c>
      <c r="DA697">
        <f>AJ697</f>
        <v>17.07</v>
      </c>
      <c r="DB697">
        <f>ROUND((ROUND(AT697*CZ697,2)*1.2),6)</f>
        <v>7.98</v>
      </c>
      <c r="DC697">
        <f>ROUND((ROUND(AT697*AG697,2)*1.2),6)</f>
        <v>1.212</v>
      </c>
      <c r="DD697" t="s">
        <v>3</v>
      </c>
      <c r="DE697" t="s">
        <v>3</v>
      </c>
      <c r="DF697">
        <f t="shared" si="339"/>
        <v>0</v>
      </c>
      <c r="DG697">
        <f>ROUND(ROUND(AF697*AJ697,2)*CX697,2)</f>
        <v>27.24</v>
      </c>
      <c r="DH697">
        <f>ROUND(ROUND(AG697*AK697,2)*CX697,2)</f>
        <v>13.65</v>
      </c>
      <c r="DI697">
        <f t="shared" si="314"/>
        <v>0</v>
      </c>
      <c r="DJ697">
        <f>DG697</f>
        <v>27.24</v>
      </c>
      <c r="DK697">
        <v>0</v>
      </c>
      <c r="DL697" t="s">
        <v>769</v>
      </c>
      <c r="DM697">
        <v>0</v>
      </c>
      <c r="DN697" t="s">
        <v>761</v>
      </c>
      <c r="DO697">
        <v>12.62</v>
      </c>
    </row>
    <row r="698" spans="1:119" x14ac:dyDescent="0.25">
      <c r="A698">
        <f>ROW(Source!A604)</f>
        <v>604</v>
      </c>
      <c r="B698">
        <v>55944370</v>
      </c>
      <c r="C698">
        <v>55945762</v>
      </c>
      <c r="D698">
        <v>55490331</v>
      </c>
      <c r="E698">
        <v>1</v>
      </c>
      <c r="F698">
        <v>1</v>
      </c>
      <c r="G698">
        <v>1081</v>
      </c>
      <c r="H698">
        <v>2</v>
      </c>
      <c r="I698" t="s">
        <v>929</v>
      </c>
      <c r="J698" t="s">
        <v>930</v>
      </c>
      <c r="K698" t="s">
        <v>931</v>
      </c>
      <c r="L698">
        <v>1368</v>
      </c>
      <c r="N698">
        <v>1011</v>
      </c>
      <c r="O698" t="s">
        <v>765</v>
      </c>
      <c r="P698" t="s">
        <v>765</v>
      </c>
      <c r="Q698">
        <v>1</v>
      </c>
      <c r="W698">
        <v>0</v>
      </c>
      <c r="X698">
        <v>1043446422</v>
      </c>
      <c r="Y698">
        <f>(AT698*1.2)</f>
        <v>3</v>
      </c>
      <c r="AA698">
        <v>0</v>
      </c>
      <c r="AB698">
        <v>11.06</v>
      </c>
      <c r="AC698">
        <v>0</v>
      </c>
      <c r="AD698">
        <v>0</v>
      </c>
      <c r="AE698">
        <v>0</v>
      </c>
      <c r="AF698">
        <v>1.1100000000000001</v>
      </c>
      <c r="AG698">
        <v>0</v>
      </c>
      <c r="AH698">
        <v>0</v>
      </c>
      <c r="AI698">
        <v>1</v>
      </c>
      <c r="AJ698">
        <v>9.52</v>
      </c>
      <c r="AK698">
        <v>1</v>
      </c>
      <c r="AL698">
        <v>1</v>
      </c>
      <c r="AM698">
        <v>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2.5</v>
      </c>
      <c r="AU698" t="s">
        <v>83</v>
      </c>
      <c r="AV698">
        <v>0</v>
      </c>
      <c r="AW698">
        <v>2</v>
      </c>
      <c r="AX698">
        <v>55945771</v>
      </c>
      <c r="AY698">
        <v>1</v>
      </c>
      <c r="AZ698">
        <v>0</v>
      </c>
      <c r="BA698">
        <v>879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ROUND(Y698*Source!I604*DO698,9)</f>
        <v>0</v>
      </c>
      <c r="CX698">
        <f>ROUND(Y698*Source!I604,9)</f>
        <v>0.6</v>
      </c>
      <c r="CY698">
        <f>AB698</f>
        <v>11.06</v>
      </c>
      <c r="CZ698">
        <f>AF698</f>
        <v>1.1100000000000001</v>
      </c>
      <c r="DA698">
        <f>AJ698</f>
        <v>9.52</v>
      </c>
      <c r="DB698">
        <f>ROUND((ROUND(AT698*CZ698,2)*1.2),6)</f>
        <v>3.3359999999999999</v>
      </c>
      <c r="DC698">
        <f>ROUND((ROUND(AT698*AG698,2)*1.2),6)</f>
        <v>0</v>
      </c>
      <c r="DD698" t="s">
        <v>3</v>
      </c>
      <c r="DE698" t="s">
        <v>3</v>
      </c>
      <c r="DF698">
        <f t="shared" si="339"/>
        <v>0</v>
      </c>
      <c r="DG698">
        <f>ROUND(ROUND(AF698*AJ698,2)*CX698,2)</f>
        <v>6.34</v>
      </c>
      <c r="DH698">
        <f t="shared" ref="DH698:DH737" si="340">ROUND(ROUND(AG698,2)*CX698,2)</f>
        <v>0</v>
      </c>
      <c r="DI698">
        <f t="shared" si="314"/>
        <v>0</v>
      </c>
      <c r="DJ698">
        <f>DG698</f>
        <v>6.34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ROW(Source!A604)</f>
        <v>604</v>
      </c>
      <c r="B699">
        <v>55944370</v>
      </c>
      <c r="C699">
        <v>55945762</v>
      </c>
      <c r="D699">
        <v>55483443</v>
      </c>
      <c r="E699">
        <v>1</v>
      </c>
      <c r="F699">
        <v>1</v>
      </c>
      <c r="G699">
        <v>1081</v>
      </c>
      <c r="H699">
        <v>3</v>
      </c>
      <c r="I699" t="s">
        <v>665</v>
      </c>
      <c r="J699" t="s">
        <v>667</v>
      </c>
      <c r="K699" t="s">
        <v>666</v>
      </c>
      <c r="L699">
        <v>1354</v>
      </c>
      <c r="N699">
        <v>1010</v>
      </c>
      <c r="O699" t="s">
        <v>320</v>
      </c>
      <c r="P699" t="s">
        <v>320</v>
      </c>
      <c r="Q699">
        <v>1</v>
      </c>
      <c r="W699">
        <v>0</v>
      </c>
      <c r="X699">
        <v>1624984042</v>
      </c>
      <c r="Y699">
        <f>AT699</f>
        <v>100</v>
      </c>
      <c r="AA699">
        <v>1559.14</v>
      </c>
      <c r="AB699">
        <v>0</v>
      </c>
      <c r="AC699">
        <v>0</v>
      </c>
      <c r="AD699">
        <v>0</v>
      </c>
      <c r="AE699">
        <v>348.8</v>
      </c>
      <c r="AF699">
        <v>0</v>
      </c>
      <c r="AG699">
        <v>0</v>
      </c>
      <c r="AH699">
        <v>0</v>
      </c>
      <c r="AI699">
        <v>4.47</v>
      </c>
      <c r="AJ699">
        <v>1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 t="s">
        <v>3</v>
      </c>
      <c r="AT699">
        <v>100</v>
      </c>
      <c r="AU699" t="s">
        <v>3</v>
      </c>
      <c r="AV699">
        <v>0</v>
      </c>
      <c r="AW699">
        <v>1</v>
      </c>
      <c r="AX699">
        <v>-1</v>
      </c>
      <c r="AY699">
        <v>0</v>
      </c>
      <c r="AZ699">
        <v>0</v>
      </c>
      <c r="BA699" t="s">
        <v>3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ROUND(Y699*Source!I604,9)</f>
        <v>20</v>
      </c>
      <c r="CY699">
        <f>AA699</f>
        <v>1559.14</v>
      </c>
      <c r="CZ699">
        <f>AE699</f>
        <v>348.8</v>
      </c>
      <c r="DA699">
        <f>AI699</f>
        <v>4.47</v>
      </c>
      <c r="DB699">
        <f>ROUND(ROUND(AT699*CZ699,2),6)</f>
        <v>34880</v>
      </c>
      <c r="DC699">
        <f>ROUND(ROUND(AT699*AG699,2),6)</f>
        <v>0</v>
      </c>
      <c r="DD699" t="s">
        <v>3</v>
      </c>
      <c r="DE699" t="s">
        <v>3</v>
      </c>
      <c r="DF699">
        <f>ROUND(ROUND(AE699*AI699,2)*CX699,2)</f>
        <v>31182.799999999999</v>
      </c>
      <c r="DG699">
        <f t="shared" ref="DG699:DG736" si="341">ROUND(ROUND(AF699,2)*CX699,2)</f>
        <v>0</v>
      </c>
      <c r="DH699">
        <f t="shared" si="340"/>
        <v>0</v>
      </c>
      <c r="DI699">
        <f t="shared" si="314"/>
        <v>0</v>
      </c>
      <c r="DJ699">
        <f>DF699</f>
        <v>31182.799999999999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ROW(Source!A604)</f>
        <v>604</v>
      </c>
      <c r="B700">
        <v>55944370</v>
      </c>
      <c r="C700">
        <v>55945762</v>
      </c>
      <c r="D700">
        <v>55469263</v>
      </c>
      <c r="E700">
        <v>1</v>
      </c>
      <c r="F700">
        <v>1</v>
      </c>
      <c r="G700">
        <v>1081</v>
      </c>
      <c r="H700">
        <v>3</v>
      </c>
      <c r="I700" t="s">
        <v>932</v>
      </c>
      <c r="J700" t="s">
        <v>933</v>
      </c>
      <c r="K700" t="s">
        <v>934</v>
      </c>
      <c r="L700">
        <v>1354</v>
      </c>
      <c r="N700">
        <v>1010</v>
      </c>
      <c r="O700" t="s">
        <v>320</v>
      </c>
      <c r="P700" t="s">
        <v>320</v>
      </c>
      <c r="Q700">
        <v>1</v>
      </c>
      <c r="W700">
        <v>0</v>
      </c>
      <c r="X700">
        <v>955560065</v>
      </c>
      <c r="Y700">
        <f>(AT700*1)</f>
        <v>0.27</v>
      </c>
      <c r="AA700">
        <v>165.81</v>
      </c>
      <c r="AB700">
        <v>0</v>
      </c>
      <c r="AC700">
        <v>0</v>
      </c>
      <c r="AD700">
        <v>0</v>
      </c>
      <c r="AE700">
        <v>14.22</v>
      </c>
      <c r="AF700">
        <v>0</v>
      </c>
      <c r="AG700">
        <v>0</v>
      </c>
      <c r="AH700">
        <v>0</v>
      </c>
      <c r="AI700">
        <v>11.66</v>
      </c>
      <c r="AJ700">
        <v>1</v>
      </c>
      <c r="AK700">
        <v>1</v>
      </c>
      <c r="AL700">
        <v>1</v>
      </c>
      <c r="AM700">
        <v>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0.27</v>
      </c>
      <c r="AU700" t="s">
        <v>82</v>
      </c>
      <c r="AV700">
        <v>0</v>
      </c>
      <c r="AW700">
        <v>2</v>
      </c>
      <c r="AX700">
        <v>55945772</v>
      </c>
      <c r="AY700">
        <v>1</v>
      </c>
      <c r="AZ700">
        <v>0</v>
      </c>
      <c r="BA700">
        <v>880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ROUND(Y700*Source!I604,9)</f>
        <v>5.3999999999999999E-2</v>
      </c>
      <c r="CY700">
        <f>AA700</f>
        <v>165.81</v>
      </c>
      <c r="CZ700">
        <f>AE700</f>
        <v>14.22</v>
      </c>
      <c r="DA700">
        <f>AI700</f>
        <v>11.66</v>
      </c>
      <c r="DB700">
        <f>ROUND((ROUND(AT700*CZ700,2)*1),6)</f>
        <v>3.84</v>
      </c>
      <c r="DC700">
        <f>ROUND((ROUND(AT700*AG700,2)*1),6)</f>
        <v>0</v>
      </c>
      <c r="DD700" t="s">
        <v>3</v>
      </c>
      <c r="DE700" t="s">
        <v>3</v>
      </c>
      <c r="DF700">
        <f>ROUND(ROUND(AE700*AI700,2)*CX700,2)</f>
        <v>8.9499999999999993</v>
      </c>
      <c r="DG700">
        <f t="shared" si="341"/>
        <v>0</v>
      </c>
      <c r="DH700">
        <f t="shared" si="340"/>
        <v>0</v>
      </c>
      <c r="DI700">
        <f t="shared" si="314"/>
        <v>0</v>
      </c>
      <c r="DJ700">
        <f>DF700</f>
        <v>8.9499999999999993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ROW(Source!A642)</f>
        <v>642</v>
      </c>
      <c r="B701">
        <v>55944368</v>
      </c>
      <c r="C701">
        <v>55945777</v>
      </c>
      <c r="D701">
        <v>55424304</v>
      </c>
      <c r="E701">
        <v>1081</v>
      </c>
      <c r="F701">
        <v>1</v>
      </c>
      <c r="G701">
        <v>1081</v>
      </c>
      <c r="H701">
        <v>1</v>
      </c>
      <c r="I701" t="s">
        <v>759</v>
      </c>
      <c r="J701" t="s">
        <v>3</v>
      </c>
      <c r="K701" t="s">
        <v>760</v>
      </c>
      <c r="L701">
        <v>1191</v>
      </c>
      <c r="N701">
        <v>1013</v>
      </c>
      <c r="O701" t="s">
        <v>761</v>
      </c>
      <c r="P701" t="s">
        <v>761</v>
      </c>
      <c r="Q701">
        <v>1</v>
      </c>
      <c r="W701">
        <v>0</v>
      </c>
      <c r="X701">
        <v>476480486</v>
      </c>
      <c r="Y701">
        <f>(AT701*1.2)</f>
        <v>17.244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14.37</v>
      </c>
      <c r="AU701" t="s">
        <v>83</v>
      </c>
      <c r="AV701">
        <v>1</v>
      </c>
      <c r="AW701">
        <v>2</v>
      </c>
      <c r="AX701">
        <v>55945782</v>
      </c>
      <c r="AY701">
        <v>1</v>
      </c>
      <c r="AZ701">
        <v>0</v>
      </c>
      <c r="BA701">
        <v>883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U701">
        <f>ROUND(AT701*Source!I642*AH701*AL701,2)</f>
        <v>0</v>
      </c>
      <c r="CV701">
        <f>ROUND(Y701*Source!I642,9)</f>
        <v>482.83199999999999</v>
      </c>
      <c r="CW701">
        <v>0</v>
      </c>
      <c r="CX701">
        <f>ROUND(Y701*Source!I642,9)</f>
        <v>482.83199999999999</v>
      </c>
      <c r="CY701">
        <f>AD701</f>
        <v>0</v>
      </c>
      <c r="CZ701">
        <f>AH701</f>
        <v>0</v>
      </c>
      <c r="DA701">
        <f>AL701</f>
        <v>1</v>
      </c>
      <c r="DB701">
        <f>ROUND((ROUND(AT701*CZ701,2)*1.2),6)</f>
        <v>0</v>
      </c>
      <c r="DC701">
        <f>ROUND((ROUND(AT701*AG701,2)*1.2),6)</f>
        <v>0</v>
      </c>
      <c r="DD701" t="s">
        <v>3</v>
      </c>
      <c r="DE701" t="s">
        <v>3</v>
      </c>
      <c r="DF701">
        <f>ROUND(ROUND(AE701,2)*CX701,2)</f>
        <v>0</v>
      </c>
      <c r="DG701">
        <f t="shared" si="341"/>
        <v>0</v>
      </c>
      <c r="DH701">
        <f t="shared" si="340"/>
        <v>0</v>
      </c>
      <c r="DI701">
        <f t="shared" si="314"/>
        <v>0</v>
      </c>
      <c r="DJ701">
        <f>DI701</f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ROW(Source!A642)</f>
        <v>642</v>
      </c>
      <c r="B702">
        <v>55944368</v>
      </c>
      <c r="C702">
        <v>55945777</v>
      </c>
      <c r="D702">
        <v>55482161</v>
      </c>
      <c r="E702">
        <v>1</v>
      </c>
      <c r="F702">
        <v>1</v>
      </c>
      <c r="G702">
        <v>1081</v>
      </c>
      <c r="H702">
        <v>3</v>
      </c>
      <c r="I702" t="s">
        <v>676</v>
      </c>
      <c r="J702" t="s">
        <v>678</v>
      </c>
      <c r="K702" t="s">
        <v>677</v>
      </c>
      <c r="L702">
        <v>1355</v>
      </c>
      <c r="N702">
        <v>1010</v>
      </c>
      <c r="O702" t="s">
        <v>80</v>
      </c>
      <c r="P702" t="s">
        <v>80</v>
      </c>
      <c r="Q702">
        <v>100</v>
      </c>
      <c r="W702">
        <v>0</v>
      </c>
      <c r="X702">
        <v>289520784</v>
      </c>
      <c r="Y702">
        <f>AT702</f>
        <v>0.17857143</v>
      </c>
      <c r="AA702">
        <v>146.88999999999999</v>
      </c>
      <c r="AB702">
        <v>0</v>
      </c>
      <c r="AC702">
        <v>0</v>
      </c>
      <c r="AD702">
        <v>0</v>
      </c>
      <c r="AE702">
        <v>146.88999999999999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0</v>
      </c>
      <c r="AS702" t="s">
        <v>3</v>
      </c>
      <c r="AT702">
        <v>0.17857143</v>
      </c>
      <c r="AU702" t="s">
        <v>3</v>
      </c>
      <c r="AV702">
        <v>0</v>
      </c>
      <c r="AW702">
        <v>1</v>
      </c>
      <c r="AX702">
        <v>-1</v>
      </c>
      <c r="AY702">
        <v>0</v>
      </c>
      <c r="AZ702">
        <v>0</v>
      </c>
      <c r="BA702" t="s">
        <v>3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ROUND(Y702*Source!I642,9)</f>
        <v>5.0000000399999998</v>
      </c>
      <c r="CY702">
        <f>AA702</f>
        <v>146.88999999999999</v>
      </c>
      <c r="CZ702">
        <f>AE702</f>
        <v>146.88999999999999</v>
      </c>
      <c r="DA702">
        <f>AI702</f>
        <v>1</v>
      </c>
      <c r="DB702">
        <f>ROUND(ROUND(AT702*CZ702,2),6)</f>
        <v>26.23</v>
      </c>
      <c r="DC702">
        <f>ROUND(ROUND(AT702*AG702,2),6)</f>
        <v>0</v>
      </c>
      <c r="DD702" t="s">
        <v>3</v>
      </c>
      <c r="DE702" t="s">
        <v>3</v>
      </c>
      <c r="DF702">
        <f>ROUND(ROUND(AE702,2)*CX702,2)</f>
        <v>734.45</v>
      </c>
      <c r="DG702">
        <f t="shared" si="341"/>
        <v>0</v>
      </c>
      <c r="DH702">
        <f t="shared" si="340"/>
        <v>0</v>
      </c>
      <c r="DI702">
        <f t="shared" si="314"/>
        <v>0</v>
      </c>
      <c r="DJ702">
        <f>DF702</f>
        <v>734.45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ROW(Source!A642)</f>
        <v>642</v>
      </c>
      <c r="B703">
        <v>55944368</v>
      </c>
      <c r="C703">
        <v>55945777</v>
      </c>
      <c r="D703">
        <v>55482345</v>
      </c>
      <c r="E703">
        <v>1</v>
      </c>
      <c r="F703">
        <v>1</v>
      </c>
      <c r="G703">
        <v>1081</v>
      </c>
      <c r="H703">
        <v>3</v>
      </c>
      <c r="I703" t="s">
        <v>672</v>
      </c>
      <c r="J703" t="s">
        <v>674</v>
      </c>
      <c r="K703" t="s">
        <v>673</v>
      </c>
      <c r="L703">
        <v>1354</v>
      </c>
      <c r="N703">
        <v>1010</v>
      </c>
      <c r="O703" t="s">
        <v>320</v>
      </c>
      <c r="P703" t="s">
        <v>320</v>
      </c>
      <c r="Q703">
        <v>1</v>
      </c>
      <c r="W703">
        <v>0</v>
      </c>
      <c r="X703">
        <v>-115264812</v>
      </c>
      <c r="Y703">
        <f>AT703</f>
        <v>8.9285714299999999</v>
      </c>
      <c r="AA703">
        <v>19.29</v>
      </c>
      <c r="AB703">
        <v>0</v>
      </c>
      <c r="AC703">
        <v>0</v>
      </c>
      <c r="AD703">
        <v>0</v>
      </c>
      <c r="AE703">
        <v>19.29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 t="s">
        <v>3</v>
      </c>
      <c r="AT703">
        <v>8.9285714299999999</v>
      </c>
      <c r="AU703" t="s">
        <v>3</v>
      </c>
      <c r="AV703">
        <v>0</v>
      </c>
      <c r="AW703">
        <v>1</v>
      </c>
      <c r="AX703">
        <v>-1</v>
      </c>
      <c r="AY703">
        <v>0</v>
      </c>
      <c r="AZ703">
        <v>0</v>
      </c>
      <c r="BA703" t="s">
        <v>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ROUND(Y703*Source!I642,9)</f>
        <v>250.00000004</v>
      </c>
      <c r="CY703">
        <f>AA703</f>
        <v>19.29</v>
      </c>
      <c r="CZ703">
        <f>AE703</f>
        <v>19.29</v>
      </c>
      <c r="DA703">
        <f>AI703</f>
        <v>1</v>
      </c>
      <c r="DB703">
        <f>ROUND(ROUND(AT703*CZ703,2),6)</f>
        <v>172.23</v>
      </c>
      <c r="DC703">
        <f>ROUND(ROUND(AT703*AG703,2),6)</f>
        <v>0</v>
      </c>
      <c r="DD703" t="s">
        <v>3</v>
      </c>
      <c r="DE703" t="s">
        <v>3</v>
      </c>
      <c r="DF703">
        <f>ROUND(ROUND(AE703,2)*CX703,2)</f>
        <v>4822.5</v>
      </c>
      <c r="DG703">
        <f t="shared" si="341"/>
        <v>0</v>
      </c>
      <c r="DH703">
        <f t="shared" si="340"/>
        <v>0</v>
      </c>
      <c r="DI703">
        <f t="shared" si="314"/>
        <v>0</v>
      </c>
      <c r="DJ703">
        <f>DF703</f>
        <v>4822.5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5">
      <c r="A704">
        <f>ROW(Source!A643)</f>
        <v>643</v>
      </c>
      <c r="B704">
        <v>55944370</v>
      </c>
      <c r="C704">
        <v>55945777</v>
      </c>
      <c r="D704">
        <v>55424304</v>
      </c>
      <c r="E704">
        <v>1081</v>
      </c>
      <c r="F704">
        <v>1</v>
      </c>
      <c r="G704">
        <v>1081</v>
      </c>
      <c r="H704">
        <v>1</v>
      </c>
      <c r="I704" t="s">
        <v>759</v>
      </c>
      <c r="J704" t="s">
        <v>3</v>
      </c>
      <c r="K704" t="s">
        <v>760</v>
      </c>
      <c r="L704">
        <v>1191</v>
      </c>
      <c r="N704">
        <v>1013</v>
      </c>
      <c r="O704" t="s">
        <v>761</v>
      </c>
      <c r="P704" t="s">
        <v>761</v>
      </c>
      <c r="Q704">
        <v>1</v>
      </c>
      <c r="W704">
        <v>0</v>
      </c>
      <c r="X704">
        <v>476480486</v>
      </c>
      <c r="Y704">
        <f>(AT704*1.2)</f>
        <v>17.244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5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14.37</v>
      </c>
      <c r="AU704" t="s">
        <v>83</v>
      </c>
      <c r="AV704">
        <v>1</v>
      </c>
      <c r="AW704">
        <v>2</v>
      </c>
      <c r="AX704">
        <v>55945782</v>
      </c>
      <c r="AY704">
        <v>1</v>
      </c>
      <c r="AZ704">
        <v>0</v>
      </c>
      <c r="BA704">
        <v>887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U704">
        <f>ROUND(AT704*Source!I643*AH704*AL704,2)</f>
        <v>0</v>
      </c>
      <c r="CV704">
        <f>ROUND(Y704*Source!I643,9)</f>
        <v>482.83199999999999</v>
      </c>
      <c r="CW704">
        <v>0</v>
      </c>
      <c r="CX704">
        <f>ROUND(Y704*Source!I643,9)</f>
        <v>482.83199999999999</v>
      </c>
      <c r="CY704">
        <f>AD704</f>
        <v>0</v>
      </c>
      <c r="CZ704">
        <f>AH704</f>
        <v>0</v>
      </c>
      <c r="DA704">
        <f>AL704</f>
        <v>1</v>
      </c>
      <c r="DB704">
        <f>ROUND((ROUND(AT704*CZ704,2)*1.2),6)</f>
        <v>0</v>
      </c>
      <c r="DC704">
        <f>ROUND((ROUND(AT704*AG704,2)*1.2),6)</f>
        <v>0</v>
      </c>
      <c r="DD704" t="s">
        <v>3</v>
      </c>
      <c r="DE704" t="s">
        <v>3</v>
      </c>
      <c r="DF704">
        <f>ROUND(ROUND(AE704,2)*CX704,2)</f>
        <v>0</v>
      </c>
      <c r="DG704">
        <f t="shared" si="341"/>
        <v>0</v>
      </c>
      <c r="DH704">
        <f t="shared" si="340"/>
        <v>0</v>
      </c>
      <c r="DI704">
        <f t="shared" si="314"/>
        <v>0</v>
      </c>
      <c r="DJ704">
        <f>DI704</f>
        <v>0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ROW(Source!A643)</f>
        <v>643</v>
      </c>
      <c r="B705">
        <v>55944370</v>
      </c>
      <c r="C705">
        <v>55945777</v>
      </c>
      <c r="D705">
        <v>55482161</v>
      </c>
      <c r="E705">
        <v>1</v>
      </c>
      <c r="F705">
        <v>1</v>
      </c>
      <c r="G705">
        <v>1081</v>
      </c>
      <c r="H705">
        <v>3</v>
      </c>
      <c r="I705" t="s">
        <v>676</v>
      </c>
      <c r="J705" t="s">
        <v>678</v>
      </c>
      <c r="K705" t="s">
        <v>677</v>
      </c>
      <c r="L705">
        <v>1355</v>
      </c>
      <c r="N705">
        <v>1010</v>
      </c>
      <c r="O705" t="s">
        <v>80</v>
      </c>
      <c r="P705" t="s">
        <v>80</v>
      </c>
      <c r="Q705">
        <v>100</v>
      </c>
      <c r="W705">
        <v>0</v>
      </c>
      <c r="X705">
        <v>289520784</v>
      </c>
      <c r="Y705">
        <f>AT705</f>
        <v>0.17857143</v>
      </c>
      <c r="AA705">
        <v>255.59</v>
      </c>
      <c r="AB705">
        <v>0</v>
      </c>
      <c r="AC705">
        <v>0</v>
      </c>
      <c r="AD705">
        <v>0</v>
      </c>
      <c r="AE705">
        <v>146.88999999999999</v>
      </c>
      <c r="AF705">
        <v>0</v>
      </c>
      <c r="AG705">
        <v>0</v>
      </c>
      <c r="AH705">
        <v>0</v>
      </c>
      <c r="AI705">
        <v>1.74</v>
      </c>
      <c r="AJ705">
        <v>1</v>
      </c>
      <c r="AK705">
        <v>1</v>
      </c>
      <c r="AL705">
        <v>1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0</v>
      </c>
      <c r="AS705" t="s">
        <v>3</v>
      </c>
      <c r="AT705">
        <v>0.17857143</v>
      </c>
      <c r="AU705" t="s">
        <v>3</v>
      </c>
      <c r="AV705">
        <v>0</v>
      </c>
      <c r="AW705">
        <v>1</v>
      </c>
      <c r="AX705">
        <v>-1</v>
      </c>
      <c r="AY705">
        <v>0</v>
      </c>
      <c r="AZ705">
        <v>0</v>
      </c>
      <c r="BA705" t="s">
        <v>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ROUND(Y705*Source!I643,9)</f>
        <v>5.0000000399999998</v>
      </c>
      <c r="CY705">
        <f>AA705</f>
        <v>255.59</v>
      </c>
      <c r="CZ705">
        <f>AE705</f>
        <v>146.88999999999999</v>
      </c>
      <c r="DA705">
        <f>AI705</f>
        <v>1.74</v>
      </c>
      <c r="DB705">
        <f>ROUND(ROUND(AT705*CZ705,2),6)</f>
        <v>26.23</v>
      </c>
      <c r="DC705">
        <f>ROUND(ROUND(AT705*AG705,2),6)</f>
        <v>0</v>
      </c>
      <c r="DD705" t="s">
        <v>3</v>
      </c>
      <c r="DE705" t="s">
        <v>3</v>
      </c>
      <c r="DF705">
        <f>ROUND(ROUND(AE705*AI705,2)*CX705,2)</f>
        <v>1277.95</v>
      </c>
      <c r="DG705">
        <f t="shared" si="341"/>
        <v>0</v>
      </c>
      <c r="DH705">
        <f t="shared" si="340"/>
        <v>0</v>
      </c>
      <c r="DI705">
        <f t="shared" ref="DI705:DI768" si="342">ROUND(ROUND(AH705,2)*CX705,2)</f>
        <v>0</v>
      </c>
      <c r="DJ705">
        <f>DF705</f>
        <v>1277.95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ROW(Source!A643)</f>
        <v>643</v>
      </c>
      <c r="B706">
        <v>55944370</v>
      </c>
      <c r="C706">
        <v>55945777</v>
      </c>
      <c r="D706">
        <v>55482345</v>
      </c>
      <c r="E706">
        <v>1</v>
      </c>
      <c r="F706">
        <v>1</v>
      </c>
      <c r="G706">
        <v>1081</v>
      </c>
      <c r="H706">
        <v>3</v>
      </c>
      <c r="I706" t="s">
        <v>672</v>
      </c>
      <c r="J706" t="s">
        <v>674</v>
      </c>
      <c r="K706" t="s">
        <v>673</v>
      </c>
      <c r="L706">
        <v>1354</v>
      </c>
      <c r="N706">
        <v>1010</v>
      </c>
      <c r="O706" t="s">
        <v>320</v>
      </c>
      <c r="P706" t="s">
        <v>320</v>
      </c>
      <c r="Q706">
        <v>1</v>
      </c>
      <c r="W706">
        <v>0</v>
      </c>
      <c r="X706">
        <v>-115264812</v>
      </c>
      <c r="Y706">
        <f>AT706</f>
        <v>8.9285714299999999</v>
      </c>
      <c r="AA706">
        <v>63.08</v>
      </c>
      <c r="AB706">
        <v>0</v>
      </c>
      <c r="AC706">
        <v>0</v>
      </c>
      <c r="AD706">
        <v>0</v>
      </c>
      <c r="AE706">
        <v>19.29</v>
      </c>
      <c r="AF706">
        <v>0</v>
      </c>
      <c r="AG706">
        <v>0</v>
      </c>
      <c r="AH706">
        <v>0</v>
      </c>
      <c r="AI706">
        <v>3.27</v>
      </c>
      <c r="AJ706">
        <v>1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 t="s">
        <v>3</v>
      </c>
      <c r="AT706">
        <v>8.9285714299999999</v>
      </c>
      <c r="AU706" t="s">
        <v>3</v>
      </c>
      <c r="AV706">
        <v>0</v>
      </c>
      <c r="AW706">
        <v>1</v>
      </c>
      <c r="AX706">
        <v>-1</v>
      </c>
      <c r="AY706">
        <v>0</v>
      </c>
      <c r="AZ706">
        <v>0</v>
      </c>
      <c r="BA706" t="s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ROUND(Y706*Source!I643,9)</f>
        <v>250.00000004</v>
      </c>
      <c r="CY706">
        <f>AA706</f>
        <v>63.08</v>
      </c>
      <c r="CZ706">
        <f>AE706</f>
        <v>19.29</v>
      </c>
      <c r="DA706">
        <f>AI706</f>
        <v>3.27</v>
      </c>
      <c r="DB706">
        <f>ROUND(ROUND(AT706*CZ706,2),6)</f>
        <v>172.23</v>
      </c>
      <c r="DC706">
        <f>ROUND(ROUND(AT706*AG706,2),6)</f>
        <v>0</v>
      </c>
      <c r="DD706" t="s">
        <v>3</v>
      </c>
      <c r="DE706" t="s">
        <v>3</v>
      </c>
      <c r="DF706">
        <f>ROUND(ROUND(AE706*AI706,2)*CX706,2)</f>
        <v>15770</v>
      </c>
      <c r="DG706">
        <f t="shared" si="341"/>
        <v>0</v>
      </c>
      <c r="DH706">
        <f t="shared" si="340"/>
        <v>0</v>
      </c>
      <c r="DI706">
        <f t="shared" si="342"/>
        <v>0</v>
      </c>
      <c r="DJ706">
        <f>DF706</f>
        <v>15770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ROW(Source!A650)</f>
        <v>650</v>
      </c>
      <c r="B707">
        <v>55944368</v>
      </c>
      <c r="C707">
        <v>55945789</v>
      </c>
      <c r="D707">
        <v>55424304</v>
      </c>
      <c r="E707">
        <v>1081</v>
      </c>
      <c r="F707">
        <v>1</v>
      </c>
      <c r="G707">
        <v>1081</v>
      </c>
      <c r="H707">
        <v>1</v>
      </c>
      <c r="I707" t="s">
        <v>759</v>
      </c>
      <c r="J707" t="s">
        <v>3</v>
      </c>
      <c r="K707" t="s">
        <v>760</v>
      </c>
      <c r="L707">
        <v>1191</v>
      </c>
      <c r="N707">
        <v>1013</v>
      </c>
      <c r="O707" t="s">
        <v>761</v>
      </c>
      <c r="P707" t="s">
        <v>761</v>
      </c>
      <c r="Q707">
        <v>1</v>
      </c>
      <c r="W707">
        <v>0</v>
      </c>
      <c r="X707">
        <v>476480486</v>
      </c>
      <c r="Y707">
        <f>(AT707*1.2)</f>
        <v>13.56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11.3</v>
      </c>
      <c r="AU707" t="s">
        <v>83</v>
      </c>
      <c r="AV707">
        <v>1</v>
      </c>
      <c r="AW707">
        <v>2</v>
      </c>
      <c r="AX707">
        <v>55945797</v>
      </c>
      <c r="AY707">
        <v>1</v>
      </c>
      <c r="AZ707">
        <v>0</v>
      </c>
      <c r="BA707">
        <v>891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U707">
        <f>ROUND(AT707*Source!I650*AH707*AL707,2)</f>
        <v>0</v>
      </c>
      <c r="CV707">
        <f>ROUND(Y707*Source!I650,9)</f>
        <v>67.8</v>
      </c>
      <c r="CW707">
        <v>0</v>
      </c>
      <c r="CX707">
        <f>ROUND(Y707*Source!I650,9)</f>
        <v>67.8</v>
      </c>
      <c r="CY707">
        <f>AD707</f>
        <v>0</v>
      </c>
      <c r="CZ707">
        <f>AH707</f>
        <v>0</v>
      </c>
      <c r="DA707">
        <f>AL707</f>
        <v>1</v>
      </c>
      <c r="DB707">
        <f>ROUND((ROUND(AT707*CZ707,2)*1.2),6)</f>
        <v>0</v>
      </c>
      <c r="DC707">
        <f>ROUND((ROUND(AT707*AG707,2)*1.2),6)</f>
        <v>0</v>
      </c>
      <c r="DD707" t="s">
        <v>3</v>
      </c>
      <c r="DE707" t="s">
        <v>3</v>
      </c>
      <c r="DF707">
        <f t="shared" ref="DF707:DF714" si="343">ROUND(ROUND(AE707,2)*CX707,2)</f>
        <v>0</v>
      </c>
      <c r="DG707">
        <f t="shared" si="341"/>
        <v>0</v>
      </c>
      <c r="DH707">
        <f t="shared" si="340"/>
        <v>0</v>
      </c>
      <c r="DI707">
        <f t="shared" si="342"/>
        <v>0</v>
      </c>
      <c r="DJ707">
        <f>DI707</f>
        <v>0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ROW(Source!A650)</f>
        <v>650</v>
      </c>
      <c r="B708">
        <v>55944368</v>
      </c>
      <c r="C708">
        <v>55945789</v>
      </c>
      <c r="D708">
        <v>55459882</v>
      </c>
      <c r="E708">
        <v>1</v>
      </c>
      <c r="F708">
        <v>1</v>
      </c>
      <c r="G708">
        <v>1081</v>
      </c>
      <c r="H708">
        <v>3</v>
      </c>
      <c r="I708" t="s">
        <v>938</v>
      </c>
      <c r="J708" t="s">
        <v>939</v>
      </c>
      <c r="K708" t="s">
        <v>940</v>
      </c>
      <c r="L708">
        <v>1346</v>
      </c>
      <c r="N708">
        <v>1009</v>
      </c>
      <c r="O708" t="s">
        <v>794</v>
      </c>
      <c r="P708" t="s">
        <v>794</v>
      </c>
      <c r="Q708">
        <v>1</v>
      </c>
      <c r="W708">
        <v>0</v>
      </c>
      <c r="X708">
        <v>1881535140</v>
      </c>
      <c r="Y708">
        <f t="shared" ref="Y708:Y713" si="344">(AT708*1)</f>
        <v>2.9000000000000001E-2</v>
      </c>
      <c r="AA708">
        <v>26.88</v>
      </c>
      <c r="AB708">
        <v>0</v>
      </c>
      <c r="AC708">
        <v>0</v>
      </c>
      <c r="AD708">
        <v>0</v>
      </c>
      <c r="AE708">
        <v>26.88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2.9000000000000001E-2</v>
      </c>
      <c r="AU708" t="s">
        <v>82</v>
      </c>
      <c r="AV708">
        <v>0</v>
      </c>
      <c r="AW708">
        <v>2</v>
      </c>
      <c r="AX708">
        <v>55945798</v>
      </c>
      <c r="AY708">
        <v>1</v>
      </c>
      <c r="AZ708">
        <v>0</v>
      </c>
      <c r="BA708">
        <v>892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ROUND(Y708*Source!I650,9)</f>
        <v>0.14499999999999999</v>
      </c>
      <c r="CY708">
        <f t="shared" ref="CY708:CY713" si="345">AA708</f>
        <v>26.88</v>
      </c>
      <c r="CZ708">
        <f t="shared" ref="CZ708:CZ713" si="346">AE708</f>
        <v>26.88</v>
      </c>
      <c r="DA708">
        <f t="shared" ref="DA708:DA713" si="347">AI708</f>
        <v>1</v>
      </c>
      <c r="DB708">
        <f t="shared" ref="DB708:DB713" si="348">ROUND((ROUND(AT708*CZ708,2)*1),6)</f>
        <v>0.78</v>
      </c>
      <c r="DC708">
        <f t="shared" ref="DC708:DC713" si="349">ROUND((ROUND(AT708*AG708,2)*1),6)</f>
        <v>0</v>
      </c>
      <c r="DD708" t="s">
        <v>3</v>
      </c>
      <c r="DE708" t="s">
        <v>3</v>
      </c>
      <c r="DF708">
        <f t="shared" si="343"/>
        <v>3.9</v>
      </c>
      <c r="DG708">
        <f t="shared" si="341"/>
        <v>0</v>
      </c>
      <c r="DH708">
        <f t="shared" si="340"/>
        <v>0</v>
      </c>
      <c r="DI708">
        <f t="shared" si="342"/>
        <v>0</v>
      </c>
      <c r="DJ708">
        <f t="shared" ref="DJ708:DJ713" si="350">DF708</f>
        <v>3.9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ROW(Source!A650)</f>
        <v>650</v>
      </c>
      <c r="B709">
        <v>55944368</v>
      </c>
      <c r="C709">
        <v>55945789</v>
      </c>
      <c r="D709">
        <v>55459400</v>
      </c>
      <c r="E709">
        <v>1</v>
      </c>
      <c r="F709">
        <v>1</v>
      </c>
      <c r="G709">
        <v>1081</v>
      </c>
      <c r="H709">
        <v>3</v>
      </c>
      <c r="I709" t="s">
        <v>832</v>
      </c>
      <c r="J709" t="s">
        <v>833</v>
      </c>
      <c r="K709" t="s">
        <v>834</v>
      </c>
      <c r="L709">
        <v>1346</v>
      </c>
      <c r="N709">
        <v>1009</v>
      </c>
      <c r="O709" t="s">
        <v>794</v>
      </c>
      <c r="P709" t="s">
        <v>794</v>
      </c>
      <c r="Q709">
        <v>1</v>
      </c>
      <c r="W709">
        <v>0</v>
      </c>
      <c r="X709">
        <v>-2129869794</v>
      </c>
      <c r="Y709">
        <f t="shared" si="344"/>
        <v>1.9E-2</v>
      </c>
      <c r="AA709">
        <v>16.690000000000001</v>
      </c>
      <c r="AB709">
        <v>0</v>
      </c>
      <c r="AC709">
        <v>0</v>
      </c>
      <c r="AD709">
        <v>0</v>
      </c>
      <c r="AE709">
        <v>16.690000000000001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-2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1.9E-2</v>
      </c>
      <c r="AU709" t="s">
        <v>82</v>
      </c>
      <c r="AV709">
        <v>0</v>
      </c>
      <c r="AW709">
        <v>2</v>
      </c>
      <c r="AX709">
        <v>55945799</v>
      </c>
      <c r="AY709">
        <v>1</v>
      </c>
      <c r="AZ709">
        <v>0</v>
      </c>
      <c r="BA709">
        <v>893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ROUND(Y709*Source!I650,9)</f>
        <v>9.5000000000000001E-2</v>
      </c>
      <c r="CY709">
        <f t="shared" si="345"/>
        <v>16.690000000000001</v>
      </c>
      <c r="CZ709">
        <f t="shared" si="346"/>
        <v>16.690000000000001</v>
      </c>
      <c r="DA709">
        <f t="shared" si="347"/>
        <v>1</v>
      </c>
      <c r="DB709">
        <f t="shared" si="348"/>
        <v>0.32</v>
      </c>
      <c r="DC709">
        <f t="shared" si="349"/>
        <v>0</v>
      </c>
      <c r="DD709" t="s">
        <v>3</v>
      </c>
      <c r="DE709" t="s">
        <v>3</v>
      </c>
      <c r="DF709">
        <f t="shared" si="343"/>
        <v>1.59</v>
      </c>
      <c r="DG709">
        <f t="shared" si="341"/>
        <v>0</v>
      </c>
      <c r="DH709">
        <f t="shared" si="340"/>
        <v>0</v>
      </c>
      <c r="DI709">
        <f t="shared" si="342"/>
        <v>0</v>
      </c>
      <c r="DJ709">
        <f t="shared" si="350"/>
        <v>1.59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ROW(Source!A650)</f>
        <v>650</v>
      </c>
      <c r="B710">
        <v>55944368</v>
      </c>
      <c r="C710">
        <v>55945789</v>
      </c>
      <c r="D710">
        <v>55465950</v>
      </c>
      <c r="E710">
        <v>1</v>
      </c>
      <c r="F710">
        <v>1</v>
      </c>
      <c r="G710">
        <v>1081</v>
      </c>
      <c r="H710">
        <v>3</v>
      </c>
      <c r="I710" t="s">
        <v>941</v>
      </c>
      <c r="J710" t="s">
        <v>942</v>
      </c>
      <c r="K710" t="s">
        <v>943</v>
      </c>
      <c r="L710">
        <v>1348</v>
      </c>
      <c r="N710">
        <v>1009</v>
      </c>
      <c r="O710" t="s">
        <v>211</v>
      </c>
      <c r="P710" t="s">
        <v>211</v>
      </c>
      <c r="Q710">
        <v>1000</v>
      </c>
      <c r="W710">
        <v>0</v>
      </c>
      <c r="X710">
        <v>-623207709</v>
      </c>
      <c r="Y710">
        <f t="shared" si="344"/>
        <v>2.0000000000000002E-5</v>
      </c>
      <c r="AA710">
        <v>18528.66</v>
      </c>
      <c r="AB710">
        <v>0</v>
      </c>
      <c r="AC710">
        <v>0</v>
      </c>
      <c r="AD710">
        <v>0</v>
      </c>
      <c r="AE710">
        <v>18528.66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-2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2.0000000000000002E-5</v>
      </c>
      <c r="AU710" t="s">
        <v>82</v>
      </c>
      <c r="AV710">
        <v>0</v>
      </c>
      <c r="AW710">
        <v>2</v>
      </c>
      <c r="AX710">
        <v>55945800</v>
      </c>
      <c r="AY710">
        <v>1</v>
      </c>
      <c r="AZ710">
        <v>0</v>
      </c>
      <c r="BA710">
        <v>894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ROUND(Y710*Source!I650,9)</f>
        <v>1E-4</v>
      </c>
      <c r="CY710">
        <f t="shared" si="345"/>
        <v>18528.66</v>
      </c>
      <c r="CZ710">
        <f t="shared" si="346"/>
        <v>18528.66</v>
      </c>
      <c r="DA710">
        <f t="shared" si="347"/>
        <v>1</v>
      </c>
      <c r="DB710">
        <f t="shared" si="348"/>
        <v>0.37</v>
      </c>
      <c r="DC710">
        <f t="shared" si="349"/>
        <v>0</v>
      </c>
      <c r="DD710" t="s">
        <v>3</v>
      </c>
      <c r="DE710" t="s">
        <v>3</v>
      </c>
      <c r="DF710">
        <f t="shared" si="343"/>
        <v>1.85</v>
      </c>
      <c r="DG710">
        <f t="shared" si="341"/>
        <v>0</v>
      </c>
      <c r="DH710">
        <f t="shared" si="340"/>
        <v>0</v>
      </c>
      <c r="DI710">
        <f t="shared" si="342"/>
        <v>0</v>
      </c>
      <c r="DJ710">
        <f t="shared" si="350"/>
        <v>1.85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ROW(Source!A650)</f>
        <v>650</v>
      </c>
      <c r="B711">
        <v>55944368</v>
      </c>
      <c r="C711">
        <v>55945789</v>
      </c>
      <c r="D711">
        <v>55459794</v>
      </c>
      <c r="E711">
        <v>1</v>
      </c>
      <c r="F711">
        <v>1</v>
      </c>
      <c r="G711">
        <v>1081</v>
      </c>
      <c r="H711">
        <v>3</v>
      </c>
      <c r="I711" t="s">
        <v>862</v>
      </c>
      <c r="J711" t="s">
        <v>863</v>
      </c>
      <c r="K711" t="s">
        <v>864</v>
      </c>
      <c r="L711">
        <v>1348</v>
      </c>
      <c r="N711">
        <v>1009</v>
      </c>
      <c r="O711" t="s">
        <v>211</v>
      </c>
      <c r="P711" t="s">
        <v>211</v>
      </c>
      <c r="Q711">
        <v>1000</v>
      </c>
      <c r="W711">
        <v>0</v>
      </c>
      <c r="X711">
        <v>-1737481261</v>
      </c>
      <c r="Y711">
        <f t="shared" si="344"/>
        <v>7.7000000000000001E-5</v>
      </c>
      <c r="AA711">
        <v>78558.289999999994</v>
      </c>
      <c r="AB711">
        <v>0</v>
      </c>
      <c r="AC711">
        <v>0</v>
      </c>
      <c r="AD711">
        <v>0</v>
      </c>
      <c r="AE711">
        <v>78558.289999999994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-2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7.7000000000000001E-5</v>
      </c>
      <c r="AU711" t="s">
        <v>82</v>
      </c>
      <c r="AV711">
        <v>0</v>
      </c>
      <c r="AW711">
        <v>2</v>
      </c>
      <c r="AX711">
        <v>55945801</v>
      </c>
      <c r="AY711">
        <v>1</v>
      </c>
      <c r="AZ711">
        <v>0</v>
      </c>
      <c r="BA711">
        <v>895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v>0</v>
      </c>
      <c r="CX711">
        <f>ROUND(Y711*Source!I650,9)</f>
        <v>3.8499999999999998E-4</v>
      </c>
      <c r="CY711">
        <f t="shared" si="345"/>
        <v>78558.289999999994</v>
      </c>
      <c r="CZ711">
        <f t="shared" si="346"/>
        <v>78558.289999999994</v>
      </c>
      <c r="DA711">
        <f t="shared" si="347"/>
        <v>1</v>
      </c>
      <c r="DB711">
        <f t="shared" si="348"/>
        <v>6.05</v>
      </c>
      <c r="DC711">
        <f t="shared" si="349"/>
        <v>0</v>
      </c>
      <c r="DD711" t="s">
        <v>3</v>
      </c>
      <c r="DE711" t="s">
        <v>3</v>
      </c>
      <c r="DF711">
        <f t="shared" si="343"/>
        <v>30.24</v>
      </c>
      <c r="DG711">
        <f t="shared" si="341"/>
        <v>0</v>
      </c>
      <c r="DH711">
        <f t="shared" si="340"/>
        <v>0</v>
      </c>
      <c r="DI711">
        <f t="shared" si="342"/>
        <v>0</v>
      </c>
      <c r="DJ711">
        <f t="shared" si="350"/>
        <v>30.24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5">
      <c r="A712">
        <f>ROW(Source!A650)</f>
        <v>650</v>
      </c>
      <c r="B712">
        <v>55944368</v>
      </c>
      <c r="C712">
        <v>55945789</v>
      </c>
      <c r="D712">
        <v>55482204</v>
      </c>
      <c r="E712">
        <v>1</v>
      </c>
      <c r="F712">
        <v>1</v>
      </c>
      <c r="G712">
        <v>1081</v>
      </c>
      <c r="H712">
        <v>3</v>
      </c>
      <c r="I712" t="s">
        <v>820</v>
      </c>
      <c r="J712" t="s">
        <v>821</v>
      </c>
      <c r="K712" t="s">
        <v>822</v>
      </c>
      <c r="L712">
        <v>1356</v>
      </c>
      <c r="N712">
        <v>1010</v>
      </c>
      <c r="O712" t="s">
        <v>785</v>
      </c>
      <c r="P712" t="s">
        <v>785</v>
      </c>
      <c r="Q712">
        <v>1000</v>
      </c>
      <c r="W712">
        <v>0</v>
      </c>
      <c r="X712">
        <v>-2085281200</v>
      </c>
      <c r="Y712">
        <f t="shared" si="344"/>
        <v>0.1</v>
      </c>
      <c r="AA712">
        <v>56.16</v>
      </c>
      <c r="AB712">
        <v>0</v>
      </c>
      <c r="AC712">
        <v>0</v>
      </c>
      <c r="AD712">
        <v>0</v>
      </c>
      <c r="AE712">
        <v>56.16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1</v>
      </c>
      <c r="AL712">
        <v>1</v>
      </c>
      <c r="AM712">
        <v>-2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0.1</v>
      </c>
      <c r="AU712" t="s">
        <v>82</v>
      </c>
      <c r="AV712">
        <v>0</v>
      </c>
      <c r="AW712">
        <v>2</v>
      </c>
      <c r="AX712">
        <v>55945802</v>
      </c>
      <c r="AY712">
        <v>1</v>
      </c>
      <c r="AZ712">
        <v>0</v>
      </c>
      <c r="BA712">
        <v>896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v>0</v>
      </c>
      <c r="CX712">
        <f>ROUND(Y712*Source!I650,9)</f>
        <v>0.5</v>
      </c>
      <c r="CY712">
        <f t="shared" si="345"/>
        <v>56.16</v>
      </c>
      <c r="CZ712">
        <f t="shared" si="346"/>
        <v>56.16</v>
      </c>
      <c r="DA712">
        <f t="shared" si="347"/>
        <v>1</v>
      </c>
      <c r="DB712">
        <f t="shared" si="348"/>
        <v>5.62</v>
      </c>
      <c r="DC712">
        <f t="shared" si="349"/>
        <v>0</v>
      </c>
      <c r="DD712" t="s">
        <v>3</v>
      </c>
      <c r="DE712" t="s">
        <v>3</v>
      </c>
      <c r="DF712">
        <f t="shared" si="343"/>
        <v>28.08</v>
      </c>
      <c r="DG712">
        <f t="shared" si="341"/>
        <v>0</v>
      </c>
      <c r="DH712">
        <f t="shared" si="340"/>
        <v>0</v>
      </c>
      <c r="DI712">
        <f t="shared" si="342"/>
        <v>0</v>
      </c>
      <c r="DJ712">
        <f t="shared" si="350"/>
        <v>28.08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5">
      <c r="A713">
        <f>ROW(Source!A650)</f>
        <v>650</v>
      </c>
      <c r="B713">
        <v>55944368</v>
      </c>
      <c r="C713">
        <v>55945789</v>
      </c>
      <c r="D713">
        <v>55482235</v>
      </c>
      <c r="E713">
        <v>1</v>
      </c>
      <c r="F713">
        <v>1</v>
      </c>
      <c r="G713">
        <v>1081</v>
      </c>
      <c r="H713">
        <v>3</v>
      </c>
      <c r="I713" t="s">
        <v>944</v>
      </c>
      <c r="J713" t="s">
        <v>945</v>
      </c>
      <c r="K713" t="s">
        <v>946</v>
      </c>
      <c r="L713">
        <v>1346</v>
      </c>
      <c r="N713">
        <v>1009</v>
      </c>
      <c r="O713" t="s">
        <v>794</v>
      </c>
      <c r="P713" t="s">
        <v>794</v>
      </c>
      <c r="Q713">
        <v>1</v>
      </c>
      <c r="W713">
        <v>0</v>
      </c>
      <c r="X713">
        <v>-635265967</v>
      </c>
      <c r="Y713">
        <f t="shared" si="344"/>
        <v>0.04</v>
      </c>
      <c r="AA713">
        <v>42.05</v>
      </c>
      <c r="AB713">
        <v>0</v>
      </c>
      <c r="AC713">
        <v>0</v>
      </c>
      <c r="AD713">
        <v>0</v>
      </c>
      <c r="AE713">
        <v>42.05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-2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0.04</v>
      </c>
      <c r="AU713" t="s">
        <v>82</v>
      </c>
      <c r="AV713">
        <v>0</v>
      </c>
      <c r="AW713">
        <v>2</v>
      </c>
      <c r="AX713">
        <v>55945803</v>
      </c>
      <c r="AY713">
        <v>1</v>
      </c>
      <c r="AZ713">
        <v>0</v>
      </c>
      <c r="BA713">
        <v>897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ROUND(Y713*Source!I650,9)</f>
        <v>0.2</v>
      </c>
      <c r="CY713">
        <f t="shared" si="345"/>
        <v>42.05</v>
      </c>
      <c r="CZ713">
        <f t="shared" si="346"/>
        <v>42.05</v>
      </c>
      <c r="DA713">
        <f t="shared" si="347"/>
        <v>1</v>
      </c>
      <c r="DB713">
        <f t="shared" si="348"/>
        <v>1.68</v>
      </c>
      <c r="DC713">
        <f t="shared" si="349"/>
        <v>0</v>
      </c>
      <c r="DD713" t="s">
        <v>3</v>
      </c>
      <c r="DE713" t="s">
        <v>3</v>
      </c>
      <c r="DF713">
        <f t="shared" si="343"/>
        <v>8.41</v>
      </c>
      <c r="DG713">
        <f t="shared" si="341"/>
        <v>0</v>
      </c>
      <c r="DH713">
        <f t="shared" si="340"/>
        <v>0</v>
      </c>
      <c r="DI713">
        <f t="shared" si="342"/>
        <v>0</v>
      </c>
      <c r="DJ713">
        <f t="shared" si="350"/>
        <v>8.41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ROW(Source!A651)</f>
        <v>651</v>
      </c>
      <c r="B714">
        <v>55944370</v>
      </c>
      <c r="C714">
        <v>55945789</v>
      </c>
      <c r="D714">
        <v>55424304</v>
      </c>
      <c r="E714">
        <v>1081</v>
      </c>
      <c r="F714">
        <v>1</v>
      </c>
      <c r="G714">
        <v>1081</v>
      </c>
      <c r="H714">
        <v>1</v>
      </c>
      <c r="I714" t="s">
        <v>759</v>
      </c>
      <c r="J714" t="s">
        <v>3</v>
      </c>
      <c r="K714" t="s">
        <v>760</v>
      </c>
      <c r="L714">
        <v>1191</v>
      </c>
      <c r="N714">
        <v>1013</v>
      </c>
      <c r="O714" t="s">
        <v>761</v>
      </c>
      <c r="P714" t="s">
        <v>761</v>
      </c>
      <c r="Q714">
        <v>1</v>
      </c>
      <c r="W714">
        <v>0</v>
      </c>
      <c r="X714">
        <v>476480486</v>
      </c>
      <c r="Y714">
        <f>(AT714*1.2)</f>
        <v>13.56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1</v>
      </c>
      <c r="AL714">
        <v>1</v>
      </c>
      <c r="AM714">
        <v>5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11.3</v>
      </c>
      <c r="AU714" t="s">
        <v>83</v>
      </c>
      <c r="AV714">
        <v>1</v>
      </c>
      <c r="AW714">
        <v>2</v>
      </c>
      <c r="AX714">
        <v>55945797</v>
      </c>
      <c r="AY714">
        <v>1</v>
      </c>
      <c r="AZ714">
        <v>0</v>
      </c>
      <c r="BA714">
        <v>898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U714">
        <f>ROUND(AT714*Source!I651*AH714*AL714,2)</f>
        <v>0</v>
      </c>
      <c r="CV714">
        <f>ROUND(Y714*Source!I651,9)</f>
        <v>67.8</v>
      </c>
      <c r="CW714">
        <v>0</v>
      </c>
      <c r="CX714">
        <f>ROUND(Y714*Source!I651,9)</f>
        <v>67.8</v>
      </c>
      <c r="CY714">
        <f>AD714</f>
        <v>0</v>
      </c>
      <c r="CZ714">
        <f>AH714</f>
        <v>0</v>
      </c>
      <c r="DA714">
        <f>AL714</f>
        <v>1</v>
      </c>
      <c r="DB714">
        <f>ROUND((ROUND(AT714*CZ714,2)*1.2),6)</f>
        <v>0</v>
      </c>
      <c r="DC714">
        <f>ROUND((ROUND(AT714*AG714,2)*1.2),6)</f>
        <v>0</v>
      </c>
      <c r="DD714" t="s">
        <v>3</v>
      </c>
      <c r="DE714" t="s">
        <v>3</v>
      </c>
      <c r="DF714">
        <f t="shared" si="343"/>
        <v>0</v>
      </c>
      <c r="DG714">
        <f t="shared" si="341"/>
        <v>0</v>
      </c>
      <c r="DH714">
        <f t="shared" si="340"/>
        <v>0</v>
      </c>
      <c r="DI714">
        <f t="shared" si="342"/>
        <v>0</v>
      </c>
      <c r="DJ714">
        <f>DI714</f>
        <v>0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ROW(Source!A651)</f>
        <v>651</v>
      </c>
      <c r="B715">
        <v>55944370</v>
      </c>
      <c r="C715">
        <v>55945789</v>
      </c>
      <c r="D715">
        <v>55459882</v>
      </c>
      <c r="E715">
        <v>1</v>
      </c>
      <c r="F715">
        <v>1</v>
      </c>
      <c r="G715">
        <v>1081</v>
      </c>
      <c r="H715">
        <v>3</v>
      </c>
      <c r="I715" t="s">
        <v>938</v>
      </c>
      <c r="J715" t="s">
        <v>939</v>
      </c>
      <c r="K715" t="s">
        <v>940</v>
      </c>
      <c r="L715">
        <v>1346</v>
      </c>
      <c r="N715">
        <v>1009</v>
      </c>
      <c r="O715" t="s">
        <v>794</v>
      </c>
      <c r="P715" t="s">
        <v>794</v>
      </c>
      <c r="Q715">
        <v>1</v>
      </c>
      <c r="W715">
        <v>0</v>
      </c>
      <c r="X715">
        <v>1881535140</v>
      </c>
      <c r="Y715">
        <f t="shared" ref="Y715:Y720" si="351">(AT715*1)</f>
        <v>2.9000000000000001E-2</v>
      </c>
      <c r="AA715">
        <v>629.26</v>
      </c>
      <c r="AB715">
        <v>0</v>
      </c>
      <c r="AC715">
        <v>0</v>
      </c>
      <c r="AD715">
        <v>0</v>
      </c>
      <c r="AE715">
        <v>26.88</v>
      </c>
      <c r="AF715">
        <v>0</v>
      </c>
      <c r="AG715">
        <v>0</v>
      </c>
      <c r="AH715">
        <v>0</v>
      </c>
      <c r="AI715">
        <v>23.41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2.9000000000000001E-2</v>
      </c>
      <c r="AU715" t="s">
        <v>82</v>
      </c>
      <c r="AV715">
        <v>0</v>
      </c>
      <c r="AW715">
        <v>2</v>
      </c>
      <c r="AX715">
        <v>55945798</v>
      </c>
      <c r="AY715">
        <v>1</v>
      </c>
      <c r="AZ715">
        <v>0</v>
      </c>
      <c r="BA715">
        <v>899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ROUND(Y715*Source!I651,9)</f>
        <v>0.14499999999999999</v>
      </c>
      <c r="CY715">
        <f t="shared" ref="CY715:CY720" si="352">AA715</f>
        <v>629.26</v>
      </c>
      <c r="CZ715">
        <f t="shared" ref="CZ715:CZ720" si="353">AE715</f>
        <v>26.88</v>
      </c>
      <c r="DA715">
        <f t="shared" ref="DA715:DA720" si="354">AI715</f>
        <v>23.41</v>
      </c>
      <c r="DB715">
        <f t="shared" ref="DB715:DB720" si="355">ROUND((ROUND(AT715*CZ715,2)*1),6)</f>
        <v>0.78</v>
      </c>
      <c r="DC715">
        <f t="shared" ref="DC715:DC720" si="356">ROUND((ROUND(AT715*AG715,2)*1),6)</f>
        <v>0</v>
      </c>
      <c r="DD715" t="s">
        <v>3</v>
      </c>
      <c r="DE715" t="s">
        <v>3</v>
      </c>
      <c r="DF715">
        <f t="shared" ref="DF715:DF720" si="357">ROUND(ROUND(AE715*AI715,2)*CX715,2)</f>
        <v>91.24</v>
      </c>
      <c r="DG715">
        <f t="shared" si="341"/>
        <v>0</v>
      </c>
      <c r="DH715">
        <f t="shared" si="340"/>
        <v>0</v>
      </c>
      <c r="DI715">
        <f t="shared" si="342"/>
        <v>0</v>
      </c>
      <c r="DJ715">
        <f t="shared" ref="DJ715:DJ720" si="358">DF715</f>
        <v>91.24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ROW(Source!A651)</f>
        <v>651</v>
      </c>
      <c r="B716">
        <v>55944370</v>
      </c>
      <c r="C716">
        <v>55945789</v>
      </c>
      <c r="D716">
        <v>55459400</v>
      </c>
      <c r="E716">
        <v>1</v>
      </c>
      <c r="F716">
        <v>1</v>
      </c>
      <c r="G716">
        <v>1081</v>
      </c>
      <c r="H716">
        <v>3</v>
      </c>
      <c r="I716" t="s">
        <v>832</v>
      </c>
      <c r="J716" t="s">
        <v>833</v>
      </c>
      <c r="K716" t="s">
        <v>834</v>
      </c>
      <c r="L716">
        <v>1346</v>
      </c>
      <c r="N716">
        <v>1009</v>
      </c>
      <c r="O716" t="s">
        <v>794</v>
      </c>
      <c r="P716" t="s">
        <v>794</v>
      </c>
      <c r="Q716">
        <v>1</v>
      </c>
      <c r="W716">
        <v>0</v>
      </c>
      <c r="X716">
        <v>-2129869794</v>
      </c>
      <c r="Y716">
        <f t="shared" si="351"/>
        <v>1.9E-2</v>
      </c>
      <c r="AA716">
        <v>387.54</v>
      </c>
      <c r="AB716">
        <v>0</v>
      </c>
      <c r="AC716">
        <v>0</v>
      </c>
      <c r="AD716">
        <v>0</v>
      </c>
      <c r="AE716">
        <v>16.690000000000001</v>
      </c>
      <c r="AF716">
        <v>0</v>
      </c>
      <c r="AG716">
        <v>0</v>
      </c>
      <c r="AH716">
        <v>0</v>
      </c>
      <c r="AI716">
        <v>23.22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1.9E-2</v>
      </c>
      <c r="AU716" t="s">
        <v>82</v>
      </c>
      <c r="AV716">
        <v>0</v>
      </c>
      <c r="AW716">
        <v>2</v>
      </c>
      <c r="AX716">
        <v>55945799</v>
      </c>
      <c r="AY716">
        <v>1</v>
      </c>
      <c r="AZ716">
        <v>0</v>
      </c>
      <c r="BA716">
        <v>900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ROUND(Y716*Source!I651,9)</f>
        <v>9.5000000000000001E-2</v>
      </c>
      <c r="CY716">
        <f t="shared" si="352"/>
        <v>387.54</v>
      </c>
      <c r="CZ716">
        <f t="shared" si="353"/>
        <v>16.690000000000001</v>
      </c>
      <c r="DA716">
        <f t="shared" si="354"/>
        <v>23.22</v>
      </c>
      <c r="DB716">
        <f t="shared" si="355"/>
        <v>0.32</v>
      </c>
      <c r="DC716">
        <f t="shared" si="356"/>
        <v>0</v>
      </c>
      <c r="DD716" t="s">
        <v>3</v>
      </c>
      <c r="DE716" t="s">
        <v>3</v>
      </c>
      <c r="DF716">
        <f t="shared" si="357"/>
        <v>36.82</v>
      </c>
      <c r="DG716">
        <f t="shared" si="341"/>
        <v>0</v>
      </c>
      <c r="DH716">
        <f t="shared" si="340"/>
        <v>0</v>
      </c>
      <c r="DI716">
        <f t="shared" si="342"/>
        <v>0</v>
      </c>
      <c r="DJ716">
        <f t="shared" si="358"/>
        <v>36.82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ROW(Source!A651)</f>
        <v>651</v>
      </c>
      <c r="B717">
        <v>55944370</v>
      </c>
      <c r="C717">
        <v>55945789</v>
      </c>
      <c r="D717">
        <v>55465950</v>
      </c>
      <c r="E717">
        <v>1</v>
      </c>
      <c r="F717">
        <v>1</v>
      </c>
      <c r="G717">
        <v>1081</v>
      </c>
      <c r="H717">
        <v>3</v>
      </c>
      <c r="I717" t="s">
        <v>941</v>
      </c>
      <c r="J717" t="s">
        <v>942</v>
      </c>
      <c r="K717" t="s">
        <v>943</v>
      </c>
      <c r="L717">
        <v>1348</v>
      </c>
      <c r="N717">
        <v>1009</v>
      </c>
      <c r="O717" t="s">
        <v>211</v>
      </c>
      <c r="P717" t="s">
        <v>211</v>
      </c>
      <c r="Q717">
        <v>1000</v>
      </c>
      <c r="W717">
        <v>0</v>
      </c>
      <c r="X717">
        <v>-623207709</v>
      </c>
      <c r="Y717">
        <f t="shared" si="351"/>
        <v>2.0000000000000002E-5</v>
      </c>
      <c r="AA717">
        <v>175651.7</v>
      </c>
      <c r="AB717">
        <v>0</v>
      </c>
      <c r="AC717">
        <v>0</v>
      </c>
      <c r="AD717">
        <v>0</v>
      </c>
      <c r="AE717">
        <v>18528.66</v>
      </c>
      <c r="AF717">
        <v>0</v>
      </c>
      <c r="AG717">
        <v>0</v>
      </c>
      <c r="AH717">
        <v>0</v>
      </c>
      <c r="AI717">
        <v>9.48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2.0000000000000002E-5</v>
      </c>
      <c r="AU717" t="s">
        <v>82</v>
      </c>
      <c r="AV717">
        <v>0</v>
      </c>
      <c r="AW717">
        <v>2</v>
      </c>
      <c r="AX717">
        <v>55945800</v>
      </c>
      <c r="AY717">
        <v>1</v>
      </c>
      <c r="AZ717">
        <v>0</v>
      </c>
      <c r="BA717">
        <v>901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ROUND(Y717*Source!I651,9)</f>
        <v>1E-4</v>
      </c>
      <c r="CY717">
        <f t="shared" si="352"/>
        <v>175651.7</v>
      </c>
      <c r="CZ717">
        <f t="shared" si="353"/>
        <v>18528.66</v>
      </c>
      <c r="DA717">
        <f t="shared" si="354"/>
        <v>9.48</v>
      </c>
      <c r="DB717">
        <f t="shared" si="355"/>
        <v>0.37</v>
      </c>
      <c r="DC717">
        <f t="shared" si="356"/>
        <v>0</v>
      </c>
      <c r="DD717" t="s">
        <v>3</v>
      </c>
      <c r="DE717" t="s">
        <v>3</v>
      </c>
      <c r="DF717">
        <f t="shared" si="357"/>
        <v>17.57</v>
      </c>
      <c r="DG717">
        <f t="shared" si="341"/>
        <v>0</v>
      </c>
      <c r="DH717">
        <f t="shared" si="340"/>
        <v>0</v>
      </c>
      <c r="DI717">
        <f t="shared" si="342"/>
        <v>0</v>
      </c>
      <c r="DJ717">
        <f t="shared" si="358"/>
        <v>17.57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ROW(Source!A651)</f>
        <v>651</v>
      </c>
      <c r="B718">
        <v>55944370</v>
      </c>
      <c r="C718">
        <v>55945789</v>
      </c>
      <c r="D718">
        <v>55459794</v>
      </c>
      <c r="E718">
        <v>1</v>
      </c>
      <c r="F718">
        <v>1</v>
      </c>
      <c r="G718">
        <v>1081</v>
      </c>
      <c r="H718">
        <v>3</v>
      </c>
      <c r="I718" t="s">
        <v>862</v>
      </c>
      <c r="J718" t="s">
        <v>863</v>
      </c>
      <c r="K718" t="s">
        <v>864</v>
      </c>
      <c r="L718">
        <v>1348</v>
      </c>
      <c r="N718">
        <v>1009</v>
      </c>
      <c r="O718" t="s">
        <v>211</v>
      </c>
      <c r="P718" t="s">
        <v>211</v>
      </c>
      <c r="Q718">
        <v>1000</v>
      </c>
      <c r="W718">
        <v>0</v>
      </c>
      <c r="X718">
        <v>-1737481261</v>
      </c>
      <c r="Y718">
        <f t="shared" si="351"/>
        <v>7.7000000000000001E-5</v>
      </c>
      <c r="AA718">
        <v>2802174.2</v>
      </c>
      <c r="AB718">
        <v>0</v>
      </c>
      <c r="AC718">
        <v>0</v>
      </c>
      <c r="AD718">
        <v>0</v>
      </c>
      <c r="AE718">
        <v>78558.289999999994</v>
      </c>
      <c r="AF718">
        <v>0</v>
      </c>
      <c r="AG718">
        <v>0</v>
      </c>
      <c r="AH718">
        <v>0</v>
      </c>
      <c r="AI718">
        <v>35.67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7.7000000000000001E-5</v>
      </c>
      <c r="AU718" t="s">
        <v>82</v>
      </c>
      <c r="AV718">
        <v>0</v>
      </c>
      <c r="AW718">
        <v>2</v>
      </c>
      <c r="AX718">
        <v>55945801</v>
      </c>
      <c r="AY718">
        <v>1</v>
      </c>
      <c r="AZ718">
        <v>0</v>
      </c>
      <c r="BA718">
        <v>902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ROUND(Y718*Source!I651,9)</f>
        <v>3.8499999999999998E-4</v>
      </c>
      <c r="CY718">
        <f t="shared" si="352"/>
        <v>2802174.2</v>
      </c>
      <c r="CZ718">
        <f t="shared" si="353"/>
        <v>78558.289999999994</v>
      </c>
      <c r="DA718">
        <f t="shared" si="354"/>
        <v>35.67</v>
      </c>
      <c r="DB718">
        <f t="shared" si="355"/>
        <v>6.05</v>
      </c>
      <c r="DC718">
        <f t="shared" si="356"/>
        <v>0</v>
      </c>
      <c r="DD718" t="s">
        <v>3</v>
      </c>
      <c r="DE718" t="s">
        <v>3</v>
      </c>
      <c r="DF718">
        <f t="shared" si="357"/>
        <v>1078.8399999999999</v>
      </c>
      <c r="DG718">
        <f t="shared" si="341"/>
        <v>0</v>
      </c>
      <c r="DH718">
        <f t="shared" si="340"/>
        <v>0</v>
      </c>
      <c r="DI718">
        <f t="shared" si="342"/>
        <v>0</v>
      </c>
      <c r="DJ718">
        <f t="shared" si="358"/>
        <v>1078.8399999999999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ROW(Source!A651)</f>
        <v>651</v>
      </c>
      <c r="B719">
        <v>55944370</v>
      </c>
      <c r="C719">
        <v>55945789</v>
      </c>
      <c r="D719">
        <v>55482204</v>
      </c>
      <c r="E719">
        <v>1</v>
      </c>
      <c r="F719">
        <v>1</v>
      </c>
      <c r="G719">
        <v>1081</v>
      </c>
      <c r="H719">
        <v>3</v>
      </c>
      <c r="I719" t="s">
        <v>820</v>
      </c>
      <c r="J719" t="s">
        <v>821</v>
      </c>
      <c r="K719" t="s">
        <v>822</v>
      </c>
      <c r="L719">
        <v>1356</v>
      </c>
      <c r="N719">
        <v>1010</v>
      </c>
      <c r="O719" t="s">
        <v>785</v>
      </c>
      <c r="P719" t="s">
        <v>785</v>
      </c>
      <c r="Q719">
        <v>1000</v>
      </c>
      <c r="W719">
        <v>0</v>
      </c>
      <c r="X719">
        <v>-2085281200</v>
      </c>
      <c r="Y719">
        <f t="shared" si="351"/>
        <v>0.1</v>
      </c>
      <c r="AA719">
        <v>614.39</v>
      </c>
      <c r="AB719">
        <v>0</v>
      </c>
      <c r="AC719">
        <v>0</v>
      </c>
      <c r="AD719">
        <v>0</v>
      </c>
      <c r="AE719">
        <v>56.16</v>
      </c>
      <c r="AF719">
        <v>0</v>
      </c>
      <c r="AG719">
        <v>0</v>
      </c>
      <c r="AH719">
        <v>0</v>
      </c>
      <c r="AI719">
        <v>10.94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0.1</v>
      </c>
      <c r="AU719" t="s">
        <v>82</v>
      </c>
      <c r="AV719">
        <v>0</v>
      </c>
      <c r="AW719">
        <v>2</v>
      </c>
      <c r="AX719">
        <v>55945802</v>
      </c>
      <c r="AY719">
        <v>1</v>
      </c>
      <c r="AZ719">
        <v>0</v>
      </c>
      <c r="BA719">
        <v>903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ROUND(Y719*Source!I651,9)</f>
        <v>0.5</v>
      </c>
      <c r="CY719">
        <f t="shared" si="352"/>
        <v>614.39</v>
      </c>
      <c r="CZ719">
        <f t="shared" si="353"/>
        <v>56.16</v>
      </c>
      <c r="DA719">
        <f t="shared" si="354"/>
        <v>10.94</v>
      </c>
      <c r="DB719">
        <f t="shared" si="355"/>
        <v>5.62</v>
      </c>
      <c r="DC719">
        <f t="shared" si="356"/>
        <v>0</v>
      </c>
      <c r="DD719" t="s">
        <v>3</v>
      </c>
      <c r="DE719" t="s">
        <v>3</v>
      </c>
      <c r="DF719">
        <f t="shared" si="357"/>
        <v>307.2</v>
      </c>
      <c r="DG719">
        <f t="shared" si="341"/>
        <v>0</v>
      </c>
      <c r="DH719">
        <f t="shared" si="340"/>
        <v>0</v>
      </c>
      <c r="DI719">
        <f t="shared" si="342"/>
        <v>0</v>
      </c>
      <c r="DJ719">
        <f t="shared" si="358"/>
        <v>307.2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ROW(Source!A651)</f>
        <v>651</v>
      </c>
      <c r="B720">
        <v>55944370</v>
      </c>
      <c r="C720">
        <v>55945789</v>
      </c>
      <c r="D720">
        <v>55482235</v>
      </c>
      <c r="E720">
        <v>1</v>
      </c>
      <c r="F720">
        <v>1</v>
      </c>
      <c r="G720">
        <v>1081</v>
      </c>
      <c r="H720">
        <v>3</v>
      </c>
      <c r="I720" t="s">
        <v>944</v>
      </c>
      <c r="J720" t="s">
        <v>945</v>
      </c>
      <c r="K720" t="s">
        <v>946</v>
      </c>
      <c r="L720">
        <v>1346</v>
      </c>
      <c r="N720">
        <v>1009</v>
      </c>
      <c r="O720" t="s">
        <v>794</v>
      </c>
      <c r="P720" t="s">
        <v>794</v>
      </c>
      <c r="Q720">
        <v>1</v>
      </c>
      <c r="W720">
        <v>0</v>
      </c>
      <c r="X720">
        <v>-635265967</v>
      </c>
      <c r="Y720">
        <f t="shared" si="351"/>
        <v>0.04</v>
      </c>
      <c r="AA720">
        <v>354.48</v>
      </c>
      <c r="AB720">
        <v>0</v>
      </c>
      <c r="AC720">
        <v>0</v>
      </c>
      <c r="AD720">
        <v>0</v>
      </c>
      <c r="AE720">
        <v>42.05</v>
      </c>
      <c r="AF720">
        <v>0</v>
      </c>
      <c r="AG720">
        <v>0</v>
      </c>
      <c r="AH720">
        <v>0</v>
      </c>
      <c r="AI720">
        <v>8.43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0.04</v>
      </c>
      <c r="AU720" t="s">
        <v>82</v>
      </c>
      <c r="AV720">
        <v>0</v>
      </c>
      <c r="AW720">
        <v>2</v>
      </c>
      <c r="AX720">
        <v>55945803</v>
      </c>
      <c r="AY720">
        <v>1</v>
      </c>
      <c r="AZ720">
        <v>0</v>
      </c>
      <c r="BA720">
        <v>904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ROUND(Y720*Source!I651,9)</f>
        <v>0.2</v>
      </c>
      <c r="CY720">
        <f t="shared" si="352"/>
        <v>354.48</v>
      </c>
      <c r="CZ720">
        <f t="shared" si="353"/>
        <v>42.05</v>
      </c>
      <c r="DA720">
        <f t="shared" si="354"/>
        <v>8.43</v>
      </c>
      <c r="DB720">
        <f t="shared" si="355"/>
        <v>1.68</v>
      </c>
      <c r="DC720">
        <f t="shared" si="356"/>
        <v>0</v>
      </c>
      <c r="DD720" t="s">
        <v>3</v>
      </c>
      <c r="DE720" t="s">
        <v>3</v>
      </c>
      <c r="DF720">
        <f t="shared" si="357"/>
        <v>70.900000000000006</v>
      </c>
      <c r="DG720">
        <f t="shared" si="341"/>
        <v>0</v>
      </c>
      <c r="DH720">
        <f t="shared" si="340"/>
        <v>0</v>
      </c>
      <c r="DI720">
        <f t="shared" si="342"/>
        <v>0</v>
      </c>
      <c r="DJ720">
        <f t="shared" si="358"/>
        <v>70.900000000000006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ROW(Source!A654)</f>
        <v>654</v>
      </c>
      <c r="B721">
        <v>55944368</v>
      </c>
      <c r="C721">
        <v>55945805</v>
      </c>
      <c r="D721">
        <v>55424304</v>
      </c>
      <c r="E721">
        <v>1081</v>
      </c>
      <c r="F721">
        <v>1</v>
      </c>
      <c r="G721">
        <v>1081</v>
      </c>
      <c r="H721">
        <v>1</v>
      </c>
      <c r="I721" t="s">
        <v>759</v>
      </c>
      <c r="J721" t="s">
        <v>3</v>
      </c>
      <c r="K721" t="s">
        <v>760</v>
      </c>
      <c r="L721">
        <v>1191</v>
      </c>
      <c r="N721">
        <v>1013</v>
      </c>
      <c r="O721" t="s">
        <v>761</v>
      </c>
      <c r="P721" t="s">
        <v>761</v>
      </c>
      <c r="Q721">
        <v>1</v>
      </c>
      <c r="W721">
        <v>0</v>
      </c>
      <c r="X721">
        <v>476480486</v>
      </c>
      <c r="Y721">
        <f>(AT721*1.2)</f>
        <v>18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-2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15</v>
      </c>
      <c r="AU721" t="s">
        <v>83</v>
      </c>
      <c r="AV721">
        <v>1</v>
      </c>
      <c r="AW721">
        <v>2</v>
      </c>
      <c r="AX721">
        <v>55945809</v>
      </c>
      <c r="AY721">
        <v>1</v>
      </c>
      <c r="AZ721">
        <v>0</v>
      </c>
      <c r="BA721">
        <v>905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U721">
        <f>ROUND(AT721*Source!I654*AH721*AL721,2)</f>
        <v>0</v>
      </c>
      <c r="CV721">
        <f>ROUND(Y721*Source!I654,9)</f>
        <v>171</v>
      </c>
      <c r="CW721">
        <v>0</v>
      </c>
      <c r="CX721">
        <f>ROUND(Y721*Source!I654,9)</f>
        <v>171</v>
      </c>
      <c r="CY721">
        <f>AD721</f>
        <v>0</v>
      </c>
      <c r="CZ721">
        <f>AH721</f>
        <v>0</v>
      </c>
      <c r="DA721">
        <f>AL721</f>
        <v>1</v>
      </c>
      <c r="DB721">
        <f>ROUND((ROUND(AT721*CZ721,2)*1.2),6)</f>
        <v>0</v>
      </c>
      <c r="DC721">
        <f>ROUND((ROUND(AT721*AG721,2)*1.2),6)</f>
        <v>0</v>
      </c>
      <c r="DD721" t="s">
        <v>3</v>
      </c>
      <c r="DE721" t="s">
        <v>3</v>
      </c>
      <c r="DF721">
        <f>ROUND(ROUND(AE721,2)*CX721,2)</f>
        <v>0</v>
      </c>
      <c r="DG721">
        <f t="shared" si="341"/>
        <v>0</v>
      </c>
      <c r="DH721">
        <f t="shared" si="340"/>
        <v>0</v>
      </c>
      <c r="DI721">
        <f t="shared" si="342"/>
        <v>0</v>
      </c>
      <c r="DJ721">
        <f>DI721</f>
        <v>0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ROW(Source!A654)</f>
        <v>654</v>
      </c>
      <c r="B722">
        <v>55944368</v>
      </c>
      <c r="C722">
        <v>55945805</v>
      </c>
      <c r="D722">
        <v>55482161</v>
      </c>
      <c r="E722">
        <v>1</v>
      </c>
      <c r="F722">
        <v>1</v>
      </c>
      <c r="G722">
        <v>1081</v>
      </c>
      <c r="H722">
        <v>3</v>
      </c>
      <c r="I722" t="s">
        <v>676</v>
      </c>
      <c r="J722" t="s">
        <v>678</v>
      </c>
      <c r="K722" t="s">
        <v>677</v>
      </c>
      <c r="L722">
        <v>1355</v>
      </c>
      <c r="N722">
        <v>1010</v>
      </c>
      <c r="O722" t="s">
        <v>80</v>
      </c>
      <c r="P722" t="s">
        <v>80</v>
      </c>
      <c r="Q722">
        <v>100</v>
      </c>
      <c r="W722">
        <v>0</v>
      </c>
      <c r="X722">
        <v>289520784</v>
      </c>
      <c r="Y722">
        <f>AT722</f>
        <v>0.5263158</v>
      </c>
      <c r="AA722">
        <v>146.88999999999999</v>
      </c>
      <c r="AB722">
        <v>0</v>
      </c>
      <c r="AC722">
        <v>0</v>
      </c>
      <c r="AD722">
        <v>0</v>
      </c>
      <c r="AE722">
        <v>146.88999999999999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0.5263158</v>
      </c>
      <c r="AU722" t="s">
        <v>3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ROUND(Y722*Source!I654,9)</f>
        <v>5.0000001000000003</v>
      </c>
      <c r="CY722">
        <f>AA722</f>
        <v>146.88999999999999</v>
      </c>
      <c r="CZ722">
        <f>AE722</f>
        <v>146.88999999999999</v>
      </c>
      <c r="DA722">
        <f>AI722</f>
        <v>1</v>
      </c>
      <c r="DB722">
        <f>ROUND(ROUND(AT722*CZ722,2),6)</f>
        <v>77.31</v>
      </c>
      <c r="DC722">
        <f>ROUND(ROUND(AT722*AG722,2),6)</f>
        <v>0</v>
      </c>
      <c r="DD722" t="s">
        <v>3</v>
      </c>
      <c r="DE722" t="s">
        <v>3</v>
      </c>
      <c r="DF722">
        <f>ROUND(ROUND(AE722,2)*CX722,2)</f>
        <v>734.45</v>
      </c>
      <c r="DG722">
        <f t="shared" si="341"/>
        <v>0</v>
      </c>
      <c r="DH722">
        <f t="shared" si="340"/>
        <v>0</v>
      </c>
      <c r="DI722">
        <f t="shared" si="342"/>
        <v>0</v>
      </c>
      <c r="DJ722">
        <f>DF722</f>
        <v>734.45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ROW(Source!A655)</f>
        <v>655</v>
      </c>
      <c r="B723">
        <v>55944370</v>
      </c>
      <c r="C723">
        <v>55945805</v>
      </c>
      <c r="D723">
        <v>55424304</v>
      </c>
      <c r="E723">
        <v>1081</v>
      </c>
      <c r="F723">
        <v>1</v>
      </c>
      <c r="G723">
        <v>1081</v>
      </c>
      <c r="H723">
        <v>1</v>
      </c>
      <c r="I723" t="s">
        <v>759</v>
      </c>
      <c r="J723" t="s">
        <v>3</v>
      </c>
      <c r="K723" t="s">
        <v>760</v>
      </c>
      <c r="L723">
        <v>1191</v>
      </c>
      <c r="N723">
        <v>1013</v>
      </c>
      <c r="O723" t="s">
        <v>761</v>
      </c>
      <c r="P723" t="s">
        <v>761</v>
      </c>
      <c r="Q723">
        <v>1</v>
      </c>
      <c r="W723">
        <v>0</v>
      </c>
      <c r="X723">
        <v>476480486</v>
      </c>
      <c r="Y723">
        <f>(AT723*1.2)</f>
        <v>18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5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15</v>
      </c>
      <c r="AU723" t="s">
        <v>83</v>
      </c>
      <c r="AV723">
        <v>1</v>
      </c>
      <c r="AW723">
        <v>2</v>
      </c>
      <c r="AX723">
        <v>55945809</v>
      </c>
      <c r="AY723">
        <v>1</v>
      </c>
      <c r="AZ723">
        <v>0</v>
      </c>
      <c r="BA723">
        <v>909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U723">
        <f>ROUND(AT723*Source!I655*AH723*AL723,2)</f>
        <v>0</v>
      </c>
      <c r="CV723">
        <f>ROUND(Y723*Source!I655,9)</f>
        <v>171</v>
      </c>
      <c r="CW723">
        <v>0</v>
      </c>
      <c r="CX723">
        <f>ROUND(Y723*Source!I655,9)</f>
        <v>171</v>
      </c>
      <c r="CY723">
        <f>AD723</f>
        <v>0</v>
      </c>
      <c r="CZ723">
        <f>AH723</f>
        <v>0</v>
      </c>
      <c r="DA723">
        <f>AL723</f>
        <v>1</v>
      </c>
      <c r="DB723">
        <f>ROUND((ROUND(AT723*CZ723,2)*1.2),6)</f>
        <v>0</v>
      </c>
      <c r="DC723">
        <f>ROUND((ROUND(AT723*AG723,2)*1.2),6)</f>
        <v>0</v>
      </c>
      <c r="DD723" t="s">
        <v>3</v>
      </c>
      <c r="DE723" t="s">
        <v>3</v>
      </c>
      <c r="DF723">
        <f>ROUND(ROUND(AE723,2)*CX723,2)</f>
        <v>0</v>
      </c>
      <c r="DG723">
        <f t="shared" si="341"/>
        <v>0</v>
      </c>
      <c r="DH723">
        <f t="shared" si="340"/>
        <v>0</v>
      </c>
      <c r="DI723">
        <f t="shared" si="342"/>
        <v>0</v>
      </c>
      <c r="DJ723">
        <f>DI723</f>
        <v>0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ROW(Source!A655)</f>
        <v>655</v>
      </c>
      <c r="B724">
        <v>55944370</v>
      </c>
      <c r="C724">
        <v>55945805</v>
      </c>
      <c r="D724">
        <v>55482161</v>
      </c>
      <c r="E724">
        <v>1</v>
      </c>
      <c r="F724">
        <v>1</v>
      </c>
      <c r="G724">
        <v>1081</v>
      </c>
      <c r="H724">
        <v>3</v>
      </c>
      <c r="I724" t="s">
        <v>676</v>
      </c>
      <c r="J724" t="s">
        <v>678</v>
      </c>
      <c r="K724" t="s">
        <v>677</v>
      </c>
      <c r="L724">
        <v>1355</v>
      </c>
      <c r="N724">
        <v>1010</v>
      </c>
      <c r="O724" t="s">
        <v>80</v>
      </c>
      <c r="P724" t="s">
        <v>80</v>
      </c>
      <c r="Q724">
        <v>100</v>
      </c>
      <c r="W724">
        <v>0</v>
      </c>
      <c r="X724">
        <v>289520784</v>
      </c>
      <c r="Y724">
        <f>AT724</f>
        <v>0.5263158</v>
      </c>
      <c r="AA724">
        <v>255.59</v>
      </c>
      <c r="AB724">
        <v>0</v>
      </c>
      <c r="AC724">
        <v>0</v>
      </c>
      <c r="AD724">
        <v>0</v>
      </c>
      <c r="AE724">
        <v>146.88999999999999</v>
      </c>
      <c r="AF724">
        <v>0</v>
      </c>
      <c r="AG724">
        <v>0</v>
      </c>
      <c r="AH724">
        <v>0</v>
      </c>
      <c r="AI724">
        <v>1.74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0.5263158</v>
      </c>
      <c r="AU724" t="s">
        <v>3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ROUND(Y724*Source!I655,9)</f>
        <v>5.0000001000000003</v>
      </c>
      <c r="CY724">
        <f>AA724</f>
        <v>255.59</v>
      </c>
      <c r="CZ724">
        <f>AE724</f>
        <v>146.88999999999999</v>
      </c>
      <c r="DA724">
        <f>AI724</f>
        <v>1.74</v>
      </c>
      <c r="DB724">
        <f>ROUND(ROUND(AT724*CZ724,2),6)</f>
        <v>77.31</v>
      </c>
      <c r="DC724">
        <f>ROUND(ROUND(AT724*AG724,2),6)</f>
        <v>0</v>
      </c>
      <c r="DD724" t="s">
        <v>3</v>
      </c>
      <c r="DE724" t="s">
        <v>3</v>
      </c>
      <c r="DF724">
        <f>ROUND(ROUND(AE724*AI724,2)*CX724,2)</f>
        <v>1277.95</v>
      </c>
      <c r="DG724">
        <f t="shared" si="341"/>
        <v>0</v>
      </c>
      <c r="DH724">
        <f t="shared" si="340"/>
        <v>0</v>
      </c>
      <c r="DI724">
        <f t="shared" si="342"/>
        <v>0</v>
      </c>
      <c r="DJ724">
        <f>DF724</f>
        <v>1277.95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ROW(Source!A660)</f>
        <v>660</v>
      </c>
      <c r="B725">
        <v>55944368</v>
      </c>
      <c r="C725">
        <v>55945815</v>
      </c>
      <c r="D725">
        <v>55424304</v>
      </c>
      <c r="E725">
        <v>1081</v>
      </c>
      <c r="F725">
        <v>1</v>
      </c>
      <c r="G725">
        <v>1081</v>
      </c>
      <c r="H725">
        <v>1</v>
      </c>
      <c r="I725" t="s">
        <v>759</v>
      </c>
      <c r="J725" t="s">
        <v>3</v>
      </c>
      <c r="K725" t="s">
        <v>760</v>
      </c>
      <c r="L725">
        <v>1191</v>
      </c>
      <c r="N725">
        <v>1013</v>
      </c>
      <c r="O725" t="s">
        <v>761</v>
      </c>
      <c r="P725" t="s">
        <v>761</v>
      </c>
      <c r="Q725">
        <v>1</v>
      </c>
      <c r="W725">
        <v>0</v>
      </c>
      <c r="X725">
        <v>476480486</v>
      </c>
      <c r="Y725">
        <f>(AT725*1.2)</f>
        <v>29.639999999999997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24.7</v>
      </c>
      <c r="AU725" t="s">
        <v>83</v>
      </c>
      <c r="AV725">
        <v>1</v>
      </c>
      <c r="AW725">
        <v>2</v>
      </c>
      <c r="AX725">
        <v>55945827</v>
      </c>
      <c r="AY725">
        <v>1</v>
      </c>
      <c r="AZ725">
        <v>0</v>
      </c>
      <c r="BA725">
        <v>913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U725">
        <f>ROUND(AT725*Source!I660*AH725*AL725,2)</f>
        <v>0</v>
      </c>
      <c r="CV725">
        <f>ROUND(Y725*Source!I660,9)</f>
        <v>2.964</v>
      </c>
      <c r="CW725">
        <v>0</v>
      </c>
      <c r="CX725">
        <f>ROUND(Y725*Source!I660,9)</f>
        <v>2.964</v>
      </c>
      <c r="CY725">
        <f>AD725</f>
        <v>0</v>
      </c>
      <c r="CZ725">
        <f>AH725</f>
        <v>0</v>
      </c>
      <c r="DA725">
        <f>AL725</f>
        <v>1</v>
      </c>
      <c r="DB725">
        <f>ROUND((ROUND(AT725*CZ725,2)*1.2),6)</f>
        <v>0</v>
      </c>
      <c r="DC725">
        <f>ROUND((ROUND(AT725*AG725,2)*1.2),6)</f>
        <v>0</v>
      </c>
      <c r="DD725" t="s">
        <v>3</v>
      </c>
      <c r="DE725" t="s">
        <v>3</v>
      </c>
      <c r="DF725">
        <f t="shared" ref="DF725:DF738" si="359">ROUND(ROUND(AE725,2)*CX725,2)</f>
        <v>0</v>
      </c>
      <c r="DG725">
        <f t="shared" si="341"/>
        <v>0</v>
      </c>
      <c r="DH725">
        <f t="shared" si="340"/>
        <v>0</v>
      </c>
      <c r="DI725">
        <f t="shared" si="342"/>
        <v>0</v>
      </c>
      <c r="DJ725">
        <f>DI725</f>
        <v>0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ROW(Source!A660)</f>
        <v>660</v>
      </c>
      <c r="B726">
        <v>55944368</v>
      </c>
      <c r="C726">
        <v>55945815</v>
      </c>
      <c r="D726">
        <v>55489910</v>
      </c>
      <c r="E726">
        <v>1</v>
      </c>
      <c r="F726">
        <v>1</v>
      </c>
      <c r="G726">
        <v>1081</v>
      </c>
      <c r="H726">
        <v>2</v>
      </c>
      <c r="I726" t="s">
        <v>762</v>
      </c>
      <c r="J726" t="s">
        <v>763</v>
      </c>
      <c r="K726" t="s">
        <v>764</v>
      </c>
      <c r="L726">
        <v>1368</v>
      </c>
      <c r="N726">
        <v>1011</v>
      </c>
      <c r="O726" t="s">
        <v>765</v>
      </c>
      <c r="P726" t="s">
        <v>765</v>
      </c>
      <c r="Q726">
        <v>1</v>
      </c>
      <c r="W726">
        <v>0</v>
      </c>
      <c r="X726">
        <v>1498588441</v>
      </c>
      <c r="Y726">
        <f>(AT726*1.2)</f>
        <v>4.3920000000000003</v>
      </c>
      <c r="AA726">
        <v>0</v>
      </c>
      <c r="AB726">
        <v>7.44</v>
      </c>
      <c r="AC726">
        <v>0</v>
      </c>
      <c r="AD726">
        <v>0</v>
      </c>
      <c r="AE726">
        <v>0</v>
      </c>
      <c r="AF726">
        <v>7.11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3.66</v>
      </c>
      <c r="AU726" t="s">
        <v>83</v>
      </c>
      <c r="AV726">
        <v>0</v>
      </c>
      <c r="AW726">
        <v>2</v>
      </c>
      <c r="AX726">
        <v>55945828</v>
      </c>
      <c r="AY726">
        <v>1</v>
      </c>
      <c r="AZ726">
        <v>0</v>
      </c>
      <c r="BA726">
        <v>914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f>ROUND(Y726*Source!I660*DO726,9)</f>
        <v>0</v>
      </c>
      <c r="CX726">
        <f>ROUND(Y726*Source!I660,9)</f>
        <v>0.43919999999999998</v>
      </c>
      <c r="CY726">
        <f>AB726</f>
        <v>7.44</v>
      </c>
      <c r="CZ726">
        <f>AF726</f>
        <v>7.11</v>
      </c>
      <c r="DA726">
        <f>AJ726</f>
        <v>1</v>
      </c>
      <c r="DB726">
        <f>ROUND((ROUND(AT726*CZ726,2)*1.2),6)</f>
        <v>31.224</v>
      </c>
      <c r="DC726">
        <f>ROUND((ROUND(AT726*AG726,2)*1.2),6)</f>
        <v>0</v>
      </c>
      <c r="DD726" t="s">
        <v>3</v>
      </c>
      <c r="DE726" t="s">
        <v>3</v>
      </c>
      <c r="DF726">
        <f t="shared" si="359"/>
        <v>0</v>
      </c>
      <c r="DG726">
        <f t="shared" si="341"/>
        <v>3.12</v>
      </c>
      <c r="DH726">
        <f t="shared" si="340"/>
        <v>0</v>
      </c>
      <c r="DI726">
        <f t="shared" si="342"/>
        <v>0</v>
      </c>
      <c r="DJ726">
        <f>DG726</f>
        <v>3.12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ROW(Source!A660)</f>
        <v>660</v>
      </c>
      <c r="B727">
        <v>55944368</v>
      </c>
      <c r="C727">
        <v>55945815</v>
      </c>
      <c r="D727">
        <v>55490209</v>
      </c>
      <c r="E727">
        <v>1</v>
      </c>
      <c r="F727">
        <v>1</v>
      </c>
      <c r="G727">
        <v>1081</v>
      </c>
      <c r="H727">
        <v>2</v>
      </c>
      <c r="I727" t="s">
        <v>766</v>
      </c>
      <c r="J727" t="s">
        <v>767</v>
      </c>
      <c r="K727" t="s">
        <v>768</v>
      </c>
      <c r="L727">
        <v>1368</v>
      </c>
      <c r="N727">
        <v>1011</v>
      </c>
      <c r="O727" t="s">
        <v>765</v>
      </c>
      <c r="P727" t="s">
        <v>765</v>
      </c>
      <c r="Q727">
        <v>1</v>
      </c>
      <c r="W727">
        <v>0</v>
      </c>
      <c r="X727">
        <v>874612079</v>
      </c>
      <c r="Y727">
        <f>(AT727*1.2)</f>
        <v>0.99599999999999989</v>
      </c>
      <c r="AA727">
        <v>0</v>
      </c>
      <c r="AB727">
        <v>87.01</v>
      </c>
      <c r="AC727">
        <v>13.21</v>
      </c>
      <c r="AD727">
        <v>0</v>
      </c>
      <c r="AE727">
        <v>0</v>
      </c>
      <c r="AF727">
        <v>83.1</v>
      </c>
      <c r="AG727">
        <v>12.62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0.83</v>
      </c>
      <c r="AU727" t="s">
        <v>83</v>
      </c>
      <c r="AV727">
        <v>0</v>
      </c>
      <c r="AW727">
        <v>2</v>
      </c>
      <c r="AX727">
        <v>55945829</v>
      </c>
      <c r="AY727">
        <v>1</v>
      </c>
      <c r="AZ727">
        <v>0</v>
      </c>
      <c r="BA727">
        <v>915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f>ROUND(Y727*Source!I660*DO727,9)</f>
        <v>1.2569520000000001</v>
      </c>
      <c r="CX727">
        <f>ROUND(Y727*Source!I660,9)</f>
        <v>9.9599999999999994E-2</v>
      </c>
      <c r="CY727">
        <f>AB727</f>
        <v>87.01</v>
      </c>
      <c r="CZ727">
        <f>AF727</f>
        <v>83.1</v>
      </c>
      <c r="DA727">
        <f>AJ727</f>
        <v>1</v>
      </c>
      <c r="DB727">
        <f>ROUND((ROUND(AT727*CZ727,2)*1.2),6)</f>
        <v>82.763999999999996</v>
      </c>
      <c r="DC727">
        <f>ROUND((ROUND(AT727*AG727,2)*1.2),6)</f>
        <v>12.564</v>
      </c>
      <c r="DD727" t="s">
        <v>3</v>
      </c>
      <c r="DE727" t="s">
        <v>3</v>
      </c>
      <c r="DF727">
        <f t="shared" si="359"/>
        <v>0</v>
      </c>
      <c r="DG727">
        <f t="shared" si="341"/>
        <v>8.2799999999999994</v>
      </c>
      <c r="DH727">
        <f t="shared" si="340"/>
        <v>1.26</v>
      </c>
      <c r="DI727">
        <f t="shared" si="342"/>
        <v>0</v>
      </c>
      <c r="DJ727">
        <f>DG727</f>
        <v>8.2799999999999994</v>
      </c>
      <c r="DK727">
        <v>0</v>
      </c>
      <c r="DL727" t="s">
        <v>769</v>
      </c>
      <c r="DM727">
        <v>0</v>
      </c>
      <c r="DN727" t="s">
        <v>761</v>
      </c>
      <c r="DO727">
        <v>12.62</v>
      </c>
    </row>
    <row r="728" spans="1:119" x14ac:dyDescent="0.25">
      <c r="A728">
        <f>ROW(Source!A660)</f>
        <v>660</v>
      </c>
      <c r="B728">
        <v>55944368</v>
      </c>
      <c r="C728">
        <v>55945815</v>
      </c>
      <c r="D728">
        <v>55460380</v>
      </c>
      <c r="E728">
        <v>1</v>
      </c>
      <c r="F728">
        <v>1</v>
      </c>
      <c r="G728">
        <v>1081</v>
      </c>
      <c r="H728">
        <v>3</v>
      </c>
      <c r="I728" t="s">
        <v>798</v>
      </c>
      <c r="J728" t="s">
        <v>799</v>
      </c>
      <c r="K728" t="s">
        <v>800</v>
      </c>
      <c r="L728">
        <v>1348</v>
      </c>
      <c r="N728">
        <v>1009</v>
      </c>
      <c r="O728" t="s">
        <v>211</v>
      </c>
      <c r="P728" t="s">
        <v>211</v>
      </c>
      <c r="Q728">
        <v>1000</v>
      </c>
      <c r="W728">
        <v>0</v>
      </c>
      <c r="X728">
        <v>277309194</v>
      </c>
      <c r="Y728">
        <f>(AT728*1)</f>
        <v>1.58E-3</v>
      </c>
      <c r="AA728">
        <v>8590.86</v>
      </c>
      <c r="AB728">
        <v>0</v>
      </c>
      <c r="AC728">
        <v>0</v>
      </c>
      <c r="AD728">
        <v>0</v>
      </c>
      <c r="AE728">
        <v>8590.86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-2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1.58E-3</v>
      </c>
      <c r="AU728" t="s">
        <v>82</v>
      </c>
      <c r="AV728">
        <v>0</v>
      </c>
      <c r="AW728">
        <v>2</v>
      </c>
      <c r="AX728">
        <v>55945830</v>
      </c>
      <c r="AY728">
        <v>1</v>
      </c>
      <c r="AZ728">
        <v>0</v>
      </c>
      <c r="BA728">
        <v>916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v>0</v>
      </c>
      <c r="CX728">
        <f>ROUND(Y728*Source!I660,9)</f>
        <v>1.5799999999999999E-4</v>
      </c>
      <c r="CY728">
        <f t="shared" ref="CY728:CY735" si="360">AA728</f>
        <v>8590.86</v>
      </c>
      <c r="CZ728">
        <f t="shared" ref="CZ728:CZ735" si="361">AE728</f>
        <v>8590.86</v>
      </c>
      <c r="DA728">
        <f t="shared" ref="DA728:DA735" si="362">AI728</f>
        <v>1</v>
      </c>
      <c r="DB728">
        <f>ROUND((ROUND(AT728*CZ728,2)*1),6)</f>
        <v>13.57</v>
      </c>
      <c r="DC728">
        <f>ROUND((ROUND(AT728*AG728,2)*1),6)</f>
        <v>0</v>
      </c>
      <c r="DD728" t="s">
        <v>3</v>
      </c>
      <c r="DE728" t="s">
        <v>3</v>
      </c>
      <c r="DF728">
        <f t="shared" si="359"/>
        <v>1.36</v>
      </c>
      <c r="DG728">
        <f t="shared" si="341"/>
        <v>0</v>
      </c>
      <c r="DH728">
        <f t="shared" si="340"/>
        <v>0</v>
      </c>
      <c r="DI728">
        <f t="shared" si="342"/>
        <v>0</v>
      </c>
      <c r="DJ728">
        <f t="shared" ref="DJ728:DJ735" si="363">DF728</f>
        <v>1.36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ROW(Source!A660)</f>
        <v>660</v>
      </c>
      <c r="B729">
        <v>55944368</v>
      </c>
      <c r="C729">
        <v>55945815</v>
      </c>
      <c r="D729">
        <v>55459339</v>
      </c>
      <c r="E729">
        <v>1</v>
      </c>
      <c r="F729">
        <v>1</v>
      </c>
      <c r="G729">
        <v>1081</v>
      </c>
      <c r="H729">
        <v>3</v>
      </c>
      <c r="I729" t="s">
        <v>804</v>
      </c>
      <c r="J729" t="s">
        <v>805</v>
      </c>
      <c r="K729" t="s">
        <v>806</v>
      </c>
      <c r="L729">
        <v>1354</v>
      </c>
      <c r="N729">
        <v>1010</v>
      </c>
      <c r="O729" t="s">
        <v>320</v>
      </c>
      <c r="P729" t="s">
        <v>320</v>
      </c>
      <c r="Q729">
        <v>1</v>
      </c>
      <c r="W729">
        <v>0</v>
      </c>
      <c r="X729">
        <v>1424298623</v>
      </c>
      <c r="Y729">
        <f>(AT729*1)</f>
        <v>122</v>
      </c>
      <c r="AA729">
        <v>3.86</v>
      </c>
      <c r="AB729">
        <v>0</v>
      </c>
      <c r="AC729">
        <v>0</v>
      </c>
      <c r="AD729">
        <v>0</v>
      </c>
      <c r="AE729">
        <v>3.86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-2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122</v>
      </c>
      <c r="AU729" t="s">
        <v>82</v>
      </c>
      <c r="AV729">
        <v>0</v>
      </c>
      <c r="AW729">
        <v>2</v>
      </c>
      <c r="AX729">
        <v>55945831</v>
      </c>
      <c r="AY729">
        <v>1</v>
      </c>
      <c r="AZ729">
        <v>0</v>
      </c>
      <c r="BA729">
        <v>917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ROUND(Y729*Source!I660,9)</f>
        <v>12.2</v>
      </c>
      <c r="CY729">
        <f t="shared" si="360"/>
        <v>3.86</v>
      </c>
      <c r="CZ729">
        <f t="shared" si="361"/>
        <v>3.86</v>
      </c>
      <c r="DA729">
        <f t="shared" si="362"/>
        <v>1</v>
      </c>
      <c r="DB729">
        <f>ROUND((ROUND(AT729*CZ729,2)*1),6)</f>
        <v>470.92</v>
      </c>
      <c r="DC729">
        <f>ROUND((ROUND(AT729*AG729,2)*1),6)</f>
        <v>0</v>
      </c>
      <c r="DD729" t="s">
        <v>3</v>
      </c>
      <c r="DE729" t="s">
        <v>3</v>
      </c>
      <c r="DF729">
        <f t="shared" si="359"/>
        <v>47.09</v>
      </c>
      <c r="DG729">
        <f t="shared" si="341"/>
        <v>0</v>
      </c>
      <c r="DH729">
        <f t="shared" si="340"/>
        <v>0</v>
      </c>
      <c r="DI729">
        <f t="shared" si="342"/>
        <v>0</v>
      </c>
      <c r="DJ729">
        <f t="shared" si="363"/>
        <v>47.09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5">
      <c r="A730">
        <f>ROW(Source!A660)</f>
        <v>660</v>
      </c>
      <c r="B730">
        <v>55944368</v>
      </c>
      <c r="C730">
        <v>55945815</v>
      </c>
      <c r="D730">
        <v>55461705</v>
      </c>
      <c r="E730">
        <v>1</v>
      </c>
      <c r="F730">
        <v>1</v>
      </c>
      <c r="G730">
        <v>1081</v>
      </c>
      <c r="H730">
        <v>3</v>
      </c>
      <c r="I730" t="s">
        <v>1028</v>
      </c>
      <c r="J730" t="s">
        <v>1029</v>
      </c>
      <c r="K730" t="s">
        <v>1030</v>
      </c>
      <c r="L730">
        <v>1346</v>
      </c>
      <c r="N730">
        <v>1009</v>
      </c>
      <c r="O730" t="s">
        <v>794</v>
      </c>
      <c r="P730" t="s">
        <v>794</v>
      </c>
      <c r="Q730">
        <v>1</v>
      </c>
      <c r="W730">
        <v>0</v>
      </c>
      <c r="X730">
        <v>731843586</v>
      </c>
      <c r="Y730">
        <f>(AT730*1)</f>
        <v>3.4000000000000002E-2</v>
      </c>
      <c r="AA730">
        <v>520.51</v>
      </c>
      <c r="AB730">
        <v>0</v>
      </c>
      <c r="AC730">
        <v>0</v>
      </c>
      <c r="AD730">
        <v>0</v>
      </c>
      <c r="AE730">
        <v>520.51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1</v>
      </c>
      <c r="AL730">
        <v>1</v>
      </c>
      <c r="AM730">
        <v>-2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3.4000000000000002E-2</v>
      </c>
      <c r="AU730" t="s">
        <v>82</v>
      </c>
      <c r="AV730">
        <v>0</v>
      </c>
      <c r="AW730">
        <v>2</v>
      </c>
      <c r="AX730">
        <v>55945832</v>
      </c>
      <c r="AY730">
        <v>1</v>
      </c>
      <c r="AZ730">
        <v>0</v>
      </c>
      <c r="BA730">
        <v>918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ROUND(Y730*Source!I660,9)</f>
        <v>3.3999999999999998E-3</v>
      </c>
      <c r="CY730">
        <f t="shared" si="360"/>
        <v>520.51</v>
      </c>
      <c r="CZ730">
        <f t="shared" si="361"/>
        <v>520.51</v>
      </c>
      <c r="DA730">
        <f t="shared" si="362"/>
        <v>1</v>
      </c>
      <c r="DB730">
        <f>ROUND((ROUND(AT730*CZ730,2)*1),6)</f>
        <v>17.7</v>
      </c>
      <c r="DC730">
        <f>ROUND((ROUND(AT730*AG730,2)*1),6)</f>
        <v>0</v>
      </c>
      <c r="DD730" t="s">
        <v>3</v>
      </c>
      <c r="DE730" t="s">
        <v>3</v>
      </c>
      <c r="DF730">
        <f t="shared" si="359"/>
        <v>1.77</v>
      </c>
      <c r="DG730">
        <f t="shared" si="341"/>
        <v>0</v>
      </c>
      <c r="DH730">
        <f t="shared" si="340"/>
        <v>0</v>
      </c>
      <c r="DI730">
        <f t="shared" si="342"/>
        <v>0</v>
      </c>
      <c r="DJ730">
        <f t="shared" si="363"/>
        <v>1.77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ROW(Source!A660)</f>
        <v>660</v>
      </c>
      <c r="B731">
        <v>55944368</v>
      </c>
      <c r="C731">
        <v>55945815</v>
      </c>
      <c r="D731">
        <v>55459815</v>
      </c>
      <c r="E731">
        <v>1</v>
      </c>
      <c r="F731">
        <v>1</v>
      </c>
      <c r="G731">
        <v>1081</v>
      </c>
      <c r="H731">
        <v>3</v>
      </c>
      <c r="I731" t="s">
        <v>1031</v>
      </c>
      <c r="J731" t="s">
        <v>1032</v>
      </c>
      <c r="K731" t="s">
        <v>1033</v>
      </c>
      <c r="L731">
        <v>1348</v>
      </c>
      <c r="N731">
        <v>1009</v>
      </c>
      <c r="O731" t="s">
        <v>211</v>
      </c>
      <c r="P731" t="s">
        <v>211</v>
      </c>
      <c r="Q731">
        <v>1000</v>
      </c>
      <c r="W731">
        <v>0</v>
      </c>
      <c r="X731">
        <v>-557692701</v>
      </c>
      <c r="Y731">
        <f>(AT731*1)</f>
        <v>2.0999999999999999E-3</v>
      </c>
      <c r="AA731">
        <v>7973.67</v>
      </c>
      <c r="AB731">
        <v>0</v>
      </c>
      <c r="AC731">
        <v>0</v>
      </c>
      <c r="AD731">
        <v>0</v>
      </c>
      <c r="AE731">
        <v>7973.67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1</v>
      </c>
      <c r="AL731">
        <v>1</v>
      </c>
      <c r="AM731">
        <v>-2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2.0999999999999999E-3</v>
      </c>
      <c r="AU731" t="s">
        <v>82</v>
      </c>
      <c r="AV731">
        <v>0</v>
      </c>
      <c r="AW731">
        <v>2</v>
      </c>
      <c r="AX731">
        <v>55945833</v>
      </c>
      <c r="AY731">
        <v>1</v>
      </c>
      <c r="AZ731">
        <v>0</v>
      </c>
      <c r="BA731">
        <v>919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ROUND(Y731*Source!I660,9)</f>
        <v>2.1000000000000001E-4</v>
      </c>
      <c r="CY731">
        <f t="shared" si="360"/>
        <v>7973.67</v>
      </c>
      <c r="CZ731">
        <f t="shared" si="361"/>
        <v>7973.67</v>
      </c>
      <c r="DA731">
        <f t="shared" si="362"/>
        <v>1</v>
      </c>
      <c r="DB731">
        <f>ROUND((ROUND(AT731*CZ731,2)*1),6)</f>
        <v>16.739999999999998</v>
      </c>
      <c r="DC731">
        <f>ROUND((ROUND(AT731*AG731,2)*1),6)</f>
        <v>0</v>
      </c>
      <c r="DD731" t="s">
        <v>3</v>
      </c>
      <c r="DE731" t="s">
        <v>3</v>
      </c>
      <c r="DF731">
        <f t="shared" si="359"/>
        <v>1.67</v>
      </c>
      <c r="DG731">
        <f t="shared" si="341"/>
        <v>0</v>
      </c>
      <c r="DH731">
        <f t="shared" si="340"/>
        <v>0</v>
      </c>
      <c r="DI731">
        <f t="shared" si="342"/>
        <v>0</v>
      </c>
      <c r="DJ731">
        <f t="shared" si="363"/>
        <v>1.67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ROW(Source!A660)</f>
        <v>660</v>
      </c>
      <c r="B732">
        <v>55944368</v>
      </c>
      <c r="C732">
        <v>55945815</v>
      </c>
      <c r="D732">
        <v>55471708</v>
      </c>
      <c r="E732">
        <v>1</v>
      </c>
      <c r="F732">
        <v>1</v>
      </c>
      <c r="G732">
        <v>1081</v>
      </c>
      <c r="H732">
        <v>3</v>
      </c>
      <c r="I732" t="s">
        <v>700</v>
      </c>
      <c r="J732" t="s">
        <v>702</v>
      </c>
      <c r="K732" t="s">
        <v>701</v>
      </c>
      <c r="L732">
        <v>1301</v>
      </c>
      <c r="N732">
        <v>1003</v>
      </c>
      <c r="O732" t="s">
        <v>543</v>
      </c>
      <c r="P732" t="s">
        <v>543</v>
      </c>
      <c r="Q732">
        <v>1</v>
      </c>
      <c r="W732">
        <v>0</v>
      </c>
      <c r="X732">
        <v>-1365621649</v>
      </c>
      <c r="Y732">
        <f>AT732</f>
        <v>103</v>
      </c>
      <c r="AA732">
        <v>48.86</v>
      </c>
      <c r="AB732">
        <v>0</v>
      </c>
      <c r="AC732">
        <v>0</v>
      </c>
      <c r="AD732">
        <v>0</v>
      </c>
      <c r="AE732">
        <v>48.86</v>
      </c>
      <c r="AF732">
        <v>0</v>
      </c>
      <c r="AG732">
        <v>0</v>
      </c>
      <c r="AH732">
        <v>0</v>
      </c>
      <c r="AI732">
        <v>1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 t="s">
        <v>3</v>
      </c>
      <c r="AT732">
        <v>103</v>
      </c>
      <c r="AU732" t="s">
        <v>3</v>
      </c>
      <c r="AV732">
        <v>0</v>
      </c>
      <c r="AW732">
        <v>1</v>
      </c>
      <c r="AX732">
        <v>-1</v>
      </c>
      <c r="AY732">
        <v>0</v>
      </c>
      <c r="AZ732">
        <v>0</v>
      </c>
      <c r="BA732" t="s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ROUND(Y732*Source!I660,9)</f>
        <v>10.3</v>
      </c>
      <c r="CY732">
        <f t="shared" si="360"/>
        <v>48.86</v>
      </c>
      <c r="CZ732">
        <f t="shared" si="361"/>
        <v>48.86</v>
      </c>
      <c r="DA732">
        <f t="shared" si="362"/>
        <v>1</v>
      </c>
      <c r="DB732">
        <f>ROUND(ROUND(AT732*CZ732,2),6)</f>
        <v>5032.58</v>
      </c>
      <c r="DC732">
        <f>ROUND(ROUND(AT732*AG732,2),6)</f>
        <v>0</v>
      </c>
      <c r="DD732" t="s">
        <v>3</v>
      </c>
      <c r="DE732" t="s">
        <v>3</v>
      </c>
      <c r="DF732">
        <f t="shared" si="359"/>
        <v>503.26</v>
      </c>
      <c r="DG732">
        <f t="shared" si="341"/>
        <v>0</v>
      </c>
      <c r="DH732">
        <f t="shared" si="340"/>
        <v>0</v>
      </c>
      <c r="DI732">
        <f t="shared" si="342"/>
        <v>0</v>
      </c>
      <c r="DJ732">
        <f t="shared" si="363"/>
        <v>503.26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ROW(Source!A660)</f>
        <v>660</v>
      </c>
      <c r="B733">
        <v>55944368</v>
      </c>
      <c r="C733">
        <v>55945815</v>
      </c>
      <c r="D733">
        <v>55482601</v>
      </c>
      <c r="E733">
        <v>1</v>
      </c>
      <c r="F733">
        <v>1</v>
      </c>
      <c r="G733">
        <v>1081</v>
      </c>
      <c r="H733">
        <v>3</v>
      </c>
      <c r="I733" t="s">
        <v>1034</v>
      </c>
      <c r="J733" t="s">
        <v>1035</v>
      </c>
      <c r="K733" t="s">
        <v>1036</v>
      </c>
      <c r="L733">
        <v>1354</v>
      </c>
      <c r="N733">
        <v>1010</v>
      </c>
      <c r="O733" t="s">
        <v>320</v>
      </c>
      <c r="P733" t="s">
        <v>320</v>
      </c>
      <c r="Q733">
        <v>1</v>
      </c>
      <c r="W733">
        <v>0</v>
      </c>
      <c r="X733">
        <v>-852943543</v>
      </c>
      <c r="Y733">
        <f>(AT733*1)</f>
        <v>6</v>
      </c>
      <c r="AA733">
        <v>180.02</v>
      </c>
      <c r="AB733">
        <v>0</v>
      </c>
      <c r="AC733">
        <v>0</v>
      </c>
      <c r="AD733">
        <v>0</v>
      </c>
      <c r="AE733">
        <v>180.02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6</v>
      </c>
      <c r="AU733" t="s">
        <v>82</v>
      </c>
      <c r="AV733">
        <v>0</v>
      </c>
      <c r="AW733">
        <v>2</v>
      </c>
      <c r="AX733">
        <v>55945834</v>
      </c>
      <c r="AY733">
        <v>1</v>
      </c>
      <c r="AZ733">
        <v>0</v>
      </c>
      <c r="BA733">
        <v>920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ROUND(Y733*Source!I660,9)</f>
        <v>0.6</v>
      </c>
      <c r="CY733">
        <f t="shared" si="360"/>
        <v>180.02</v>
      </c>
      <c r="CZ733">
        <f t="shared" si="361"/>
        <v>180.02</v>
      </c>
      <c r="DA733">
        <f t="shared" si="362"/>
        <v>1</v>
      </c>
      <c r="DB733">
        <f>ROUND((ROUND(AT733*CZ733,2)*1),6)</f>
        <v>1080.1199999999999</v>
      </c>
      <c r="DC733">
        <f>ROUND((ROUND(AT733*AG733,2)*1),6)</f>
        <v>0</v>
      </c>
      <c r="DD733" t="s">
        <v>3</v>
      </c>
      <c r="DE733" t="s">
        <v>3</v>
      </c>
      <c r="DF733">
        <f t="shared" si="359"/>
        <v>108.01</v>
      </c>
      <c r="DG733">
        <f t="shared" si="341"/>
        <v>0</v>
      </c>
      <c r="DH733">
        <f t="shared" si="340"/>
        <v>0</v>
      </c>
      <c r="DI733">
        <f t="shared" si="342"/>
        <v>0</v>
      </c>
      <c r="DJ733">
        <f t="shared" si="363"/>
        <v>108.01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ROW(Source!A660)</f>
        <v>660</v>
      </c>
      <c r="B734">
        <v>55944368</v>
      </c>
      <c r="C734">
        <v>55945815</v>
      </c>
      <c r="D734">
        <v>55482617</v>
      </c>
      <c r="E734">
        <v>1</v>
      </c>
      <c r="F734">
        <v>1</v>
      </c>
      <c r="G734">
        <v>1081</v>
      </c>
      <c r="H734">
        <v>3</v>
      </c>
      <c r="I734" t="s">
        <v>823</v>
      </c>
      <c r="J734" t="s">
        <v>824</v>
      </c>
      <c r="K734" t="s">
        <v>825</v>
      </c>
      <c r="L734">
        <v>1354</v>
      </c>
      <c r="N734">
        <v>1010</v>
      </c>
      <c r="O734" t="s">
        <v>320</v>
      </c>
      <c r="P734" t="s">
        <v>320</v>
      </c>
      <c r="Q734">
        <v>1</v>
      </c>
      <c r="W734">
        <v>0</v>
      </c>
      <c r="X734">
        <v>-1189947653</v>
      </c>
      <c r="Y734">
        <f>(AT734*1)</f>
        <v>6</v>
      </c>
      <c r="AA734">
        <v>14.99</v>
      </c>
      <c r="AB734">
        <v>0</v>
      </c>
      <c r="AC734">
        <v>0</v>
      </c>
      <c r="AD734">
        <v>0</v>
      </c>
      <c r="AE734">
        <v>14.99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6</v>
      </c>
      <c r="AU734" t="s">
        <v>82</v>
      </c>
      <c r="AV734">
        <v>0</v>
      </c>
      <c r="AW734">
        <v>2</v>
      </c>
      <c r="AX734">
        <v>55945835</v>
      </c>
      <c r="AY734">
        <v>1</v>
      </c>
      <c r="AZ734">
        <v>0</v>
      </c>
      <c r="BA734">
        <v>921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ROUND(Y734*Source!I660,9)</f>
        <v>0.6</v>
      </c>
      <c r="CY734">
        <f t="shared" si="360"/>
        <v>14.99</v>
      </c>
      <c r="CZ734">
        <f t="shared" si="361"/>
        <v>14.99</v>
      </c>
      <c r="DA734">
        <f t="shared" si="362"/>
        <v>1</v>
      </c>
      <c r="DB734">
        <f>ROUND((ROUND(AT734*CZ734,2)*1),6)</f>
        <v>89.94</v>
      </c>
      <c r="DC734">
        <f>ROUND((ROUND(AT734*AG734,2)*1),6)</f>
        <v>0</v>
      </c>
      <c r="DD734" t="s">
        <v>3</v>
      </c>
      <c r="DE734" t="s">
        <v>3</v>
      </c>
      <c r="DF734">
        <f t="shared" si="359"/>
        <v>8.99</v>
      </c>
      <c r="DG734">
        <f t="shared" si="341"/>
        <v>0</v>
      </c>
      <c r="DH734">
        <f t="shared" si="340"/>
        <v>0</v>
      </c>
      <c r="DI734">
        <f t="shared" si="342"/>
        <v>0</v>
      </c>
      <c r="DJ734">
        <f t="shared" si="363"/>
        <v>8.99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ROW(Source!A660)</f>
        <v>660</v>
      </c>
      <c r="B735">
        <v>55944368</v>
      </c>
      <c r="C735">
        <v>55945815</v>
      </c>
      <c r="D735">
        <v>55466696</v>
      </c>
      <c r="E735">
        <v>1</v>
      </c>
      <c r="F735">
        <v>1</v>
      </c>
      <c r="G735">
        <v>1081</v>
      </c>
      <c r="H735">
        <v>3</v>
      </c>
      <c r="I735" t="s">
        <v>1037</v>
      </c>
      <c r="J735" t="s">
        <v>1038</v>
      </c>
      <c r="K735" t="s">
        <v>1039</v>
      </c>
      <c r="L735">
        <v>1339</v>
      </c>
      <c r="N735">
        <v>1007</v>
      </c>
      <c r="O735" t="s">
        <v>1040</v>
      </c>
      <c r="P735" t="s">
        <v>1040</v>
      </c>
      <c r="Q735">
        <v>1</v>
      </c>
      <c r="W735">
        <v>0</v>
      </c>
      <c r="X735">
        <v>-762874257</v>
      </c>
      <c r="Y735">
        <f>(AT735*1)</f>
        <v>3.0000000000000001E-3</v>
      </c>
      <c r="AA735">
        <v>439.5</v>
      </c>
      <c r="AB735">
        <v>0</v>
      </c>
      <c r="AC735">
        <v>0</v>
      </c>
      <c r="AD735">
        <v>0</v>
      </c>
      <c r="AE735">
        <v>439.5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3.0000000000000001E-3</v>
      </c>
      <c r="AU735" t="s">
        <v>82</v>
      </c>
      <c r="AV735">
        <v>0</v>
      </c>
      <c r="AW735">
        <v>2</v>
      </c>
      <c r="AX735">
        <v>55945836</v>
      </c>
      <c r="AY735">
        <v>1</v>
      </c>
      <c r="AZ735">
        <v>0</v>
      </c>
      <c r="BA735">
        <v>922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ROUND(Y735*Source!I660,9)</f>
        <v>2.9999999999999997E-4</v>
      </c>
      <c r="CY735">
        <f t="shared" si="360"/>
        <v>439.5</v>
      </c>
      <c r="CZ735">
        <f t="shared" si="361"/>
        <v>439.5</v>
      </c>
      <c r="DA735">
        <f t="shared" si="362"/>
        <v>1</v>
      </c>
      <c r="DB735">
        <f>ROUND((ROUND(AT735*CZ735,2)*1),6)</f>
        <v>1.32</v>
      </c>
      <c r="DC735">
        <f>ROUND((ROUND(AT735*AG735,2)*1),6)</f>
        <v>0</v>
      </c>
      <c r="DD735" t="s">
        <v>3</v>
      </c>
      <c r="DE735" t="s">
        <v>3</v>
      </c>
      <c r="DF735">
        <f t="shared" si="359"/>
        <v>0.13</v>
      </c>
      <c r="DG735">
        <f t="shared" si="341"/>
        <v>0</v>
      </c>
      <c r="DH735">
        <f t="shared" si="340"/>
        <v>0</v>
      </c>
      <c r="DI735">
        <f t="shared" si="342"/>
        <v>0</v>
      </c>
      <c r="DJ735">
        <f t="shared" si="363"/>
        <v>0.13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ROW(Source!A661)</f>
        <v>661</v>
      </c>
      <c r="B736">
        <v>55944370</v>
      </c>
      <c r="C736">
        <v>55945815</v>
      </c>
      <c r="D736">
        <v>55424304</v>
      </c>
      <c r="E736">
        <v>1081</v>
      </c>
      <c r="F736">
        <v>1</v>
      </c>
      <c r="G736">
        <v>1081</v>
      </c>
      <c r="H736">
        <v>1</v>
      </c>
      <c r="I736" t="s">
        <v>759</v>
      </c>
      <c r="J736" t="s">
        <v>3</v>
      </c>
      <c r="K736" t="s">
        <v>760</v>
      </c>
      <c r="L736">
        <v>1191</v>
      </c>
      <c r="N736">
        <v>1013</v>
      </c>
      <c r="O736" t="s">
        <v>761</v>
      </c>
      <c r="P736" t="s">
        <v>761</v>
      </c>
      <c r="Q736">
        <v>1</v>
      </c>
      <c r="W736">
        <v>0</v>
      </c>
      <c r="X736">
        <v>476480486</v>
      </c>
      <c r="Y736">
        <f>(AT736*1.2)</f>
        <v>29.639999999999997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5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24.7</v>
      </c>
      <c r="AU736" t="s">
        <v>83</v>
      </c>
      <c r="AV736">
        <v>1</v>
      </c>
      <c r="AW736">
        <v>2</v>
      </c>
      <c r="AX736">
        <v>55945827</v>
      </c>
      <c r="AY736">
        <v>1</v>
      </c>
      <c r="AZ736">
        <v>0</v>
      </c>
      <c r="BA736">
        <v>928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U736">
        <f>ROUND(AT736*Source!I661*AH736*AL736,2)</f>
        <v>0</v>
      </c>
      <c r="CV736">
        <f>ROUND(Y736*Source!I661,9)</f>
        <v>2.964</v>
      </c>
      <c r="CW736">
        <v>0</v>
      </c>
      <c r="CX736">
        <f>ROUND(Y736*Source!I661,9)</f>
        <v>2.964</v>
      </c>
      <c r="CY736">
        <f>AD736</f>
        <v>0</v>
      </c>
      <c r="CZ736">
        <f>AH736</f>
        <v>0</v>
      </c>
      <c r="DA736">
        <f>AL736</f>
        <v>1</v>
      </c>
      <c r="DB736">
        <f>ROUND((ROUND(AT736*CZ736,2)*1.2),6)</f>
        <v>0</v>
      </c>
      <c r="DC736">
        <f>ROUND((ROUND(AT736*AG736,2)*1.2),6)</f>
        <v>0</v>
      </c>
      <c r="DD736" t="s">
        <v>3</v>
      </c>
      <c r="DE736" t="s">
        <v>3</v>
      </c>
      <c r="DF736">
        <f t="shared" si="359"/>
        <v>0</v>
      </c>
      <c r="DG736">
        <f t="shared" si="341"/>
        <v>0</v>
      </c>
      <c r="DH736">
        <f t="shared" si="340"/>
        <v>0</v>
      </c>
      <c r="DI736">
        <f t="shared" si="342"/>
        <v>0</v>
      </c>
      <c r="DJ736">
        <f>DI736</f>
        <v>0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5">
      <c r="A737">
        <f>ROW(Source!A661)</f>
        <v>661</v>
      </c>
      <c r="B737">
        <v>55944370</v>
      </c>
      <c r="C737">
        <v>55945815</v>
      </c>
      <c r="D737">
        <v>55489910</v>
      </c>
      <c r="E737">
        <v>1</v>
      </c>
      <c r="F737">
        <v>1</v>
      </c>
      <c r="G737">
        <v>1081</v>
      </c>
      <c r="H737">
        <v>2</v>
      </c>
      <c r="I737" t="s">
        <v>762</v>
      </c>
      <c r="J737" t="s">
        <v>763</v>
      </c>
      <c r="K737" t="s">
        <v>764</v>
      </c>
      <c r="L737">
        <v>1368</v>
      </c>
      <c r="N737">
        <v>1011</v>
      </c>
      <c r="O737" t="s">
        <v>765</v>
      </c>
      <c r="P737" t="s">
        <v>765</v>
      </c>
      <c r="Q737">
        <v>1</v>
      </c>
      <c r="W737">
        <v>0</v>
      </c>
      <c r="X737">
        <v>1498588441</v>
      </c>
      <c r="Y737">
        <f>(AT737*1.2)</f>
        <v>4.3920000000000003</v>
      </c>
      <c r="AA737">
        <v>0</v>
      </c>
      <c r="AB737">
        <v>100.2</v>
      </c>
      <c r="AC737">
        <v>0</v>
      </c>
      <c r="AD737">
        <v>0</v>
      </c>
      <c r="AE737">
        <v>0</v>
      </c>
      <c r="AF737">
        <v>7.11</v>
      </c>
      <c r="AG737">
        <v>0</v>
      </c>
      <c r="AH737">
        <v>0</v>
      </c>
      <c r="AI737">
        <v>1</v>
      </c>
      <c r="AJ737">
        <v>13.46</v>
      </c>
      <c r="AK737">
        <v>1</v>
      </c>
      <c r="AL737">
        <v>1</v>
      </c>
      <c r="AM737">
        <v>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3.66</v>
      </c>
      <c r="AU737" t="s">
        <v>83</v>
      </c>
      <c r="AV737">
        <v>0</v>
      </c>
      <c r="AW737">
        <v>2</v>
      </c>
      <c r="AX737">
        <v>55945828</v>
      </c>
      <c r="AY737">
        <v>1</v>
      </c>
      <c r="AZ737">
        <v>0</v>
      </c>
      <c r="BA737">
        <v>929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f>ROUND(Y737*Source!I661*DO737,9)</f>
        <v>0</v>
      </c>
      <c r="CX737">
        <f>ROUND(Y737*Source!I661,9)</f>
        <v>0.43919999999999998</v>
      </c>
      <c r="CY737">
        <f>AB737</f>
        <v>100.2</v>
      </c>
      <c r="CZ737">
        <f>AF737</f>
        <v>7.11</v>
      </c>
      <c r="DA737">
        <f>AJ737</f>
        <v>13.46</v>
      </c>
      <c r="DB737">
        <f>ROUND((ROUND(AT737*CZ737,2)*1.2),6)</f>
        <v>31.224</v>
      </c>
      <c r="DC737">
        <f>ROUND((ROUND(AT737*AG737,2)*1.2),6)</f>
        <v>0</v>
      </c>
      <c r="DD737" t="s">
        <v>3</v>
      </c>
      <c r="DE737" t="s">
        <v>3</v>
      </c>
      <c r="DF737">
        <f t="shared" si="359"/>
        <v>0</v>
      </c>
      <c r="DG737">
        <f>ROUND(ROUND(AF737*AJ737,2)*CX737,2)</f>
        <v>42.03</v>
      </c>
      <c r="DH737">
        <f t="shared" si="340"/>
        <v>0</v>
      </c>
      <c r="DI737">
        <f t="shared" si="342"/>
        <v>0</v>
      </c>
      <c r="DJ737">
        <f>DG737</f>
        <v>42.03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ROW(Source!A661)</f>
        <v>661</v>
      </c>
      <c r="B738">
        <v>55944370</v>
      </c>
      <c r="C738">
        <v>55945815</v>
      </c>
      <c r="D738">
        <v>55490209</v>
      </c>
      <c r="E738">
        <v>1</v>
      </c>
      <c r="F738">
        <v>1</v>
      </c>
      <c r="G738">
        <v>1081</v>
      </c>
      <c r="H738">
        <v>2</v>
      </c>
      <c r="I738" t="s">
        <v>766</v>
      </c>
      <c r="J738" t="s">
        <v>767</v>
      </c>
      <c r="K738" t="s">
        <v>768</v>
      </c>
      <c r="L738">
        <v>1368</v>
      </c>
      <c r="N738">
        <v>1011</v>
      </c>
      <c r="O738" t="s">
        <v>765</v>
      </c>
      <c r="P738" t="s">
        <v>765</v>
      </c>
      <c r="Q738">
        <v>1</v>
      </c>
      <c r="W738">
        <v>0</v>
      </c>
      <c r="X738">
        <v>874612079</v>
      </c>
      <c r="Y738">
        <f>(AT738*1.2)</f>
        <v>0.99599999999999989</v>
      </c>
      <c r="AA738">
        <v>0</v>
      </c>
      <c r="AB738">
        <v>1485.19</v>
      </c>
      <c r="AC738">
        <v>744.56</v>
      </c>
      <c r="AD738">
        <v>0</v>
      </c>
      <c r="AE738">
        <v>0</v>
      </c>
      <c r="AF738">
        <v>83.1</v>
      </c>
      <c r="AG738">
        <v>12.62</v>
      </c>
      <c r="AH738">
        <v>0</v>
      </c>
      <c r="AI738">
        <v>1</v>
      </c>
      <c r="AJ738">
        <v>17.07</v>
      </c>
      <c r="AK738">
        <v>56.35</v>
      </c>
      <c r="AL738">
        <v>1</v>
      </c>
      <c r="AM738">
        <v>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0.83</v>
      </c>
      <c r="AU738" t="s">
        <v>83</v>
      </c>
      <c r="AV738">
        <v>0</v>
      </c>
      <c r="AW738">
        <v>2</v>
      </c>
      <c r="AX738">
        <v>55945829</v>
      </c>
      <c r="AY738">
        <v>1</v>
      </c>
      <c r="AZ738">
        <v>0</v>
      </c>
      <c r="BA738">
        <v>930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f>ROUND(Y738*Source!I661*DO738,9)</f>
        <v>1.2569520000000001</v>
      </c>
      <c r="CX738">
        <f>ROUND(Y738*Source!I661,9)</f>
        <v>9.9599999999999994E-2</v>
      </c>
      <c r="CY738">
        <f>AB738</f>
        <v>1485.19</v>
      </c>
      <c r="CZ738">
        <f>AF738</f>
        <v>83.1</v>
      </c>
      <c r="DA738">
        <f>AJ738</f>
        <v>17.07</v>
      </c>
      <c r="DB738">
        <f>ROUND((ROUND(AT738*CZ738,2)*1.2),6)</f>
        <v>82.763999999999996</v>
      </c>
      <c r="DC738">
        <f>ROUND((ROUND(AT738*AG738,2)*1.2),6)</f>
        <v>12.564</v>
      </c>
      <c r="DD738" t="s">
        <v>3</v>
      </c>
      <c r="DE738" t="s">
        <v>3</v>
      </c>
      <c r="DF738">
        <f t="shared" si="359"/>
        <v>0</v>
      </c>
      <c r="DG738">
        <f>ROUND(ROUND(AF738*AJ738,2)*CX738,2)</f>
        <v>141.28</v>
      </c>
      <c r="DH738">
        <f>ROUND(ROUND(AG738*AK738,2)*CX738,2)</f>
        <v>70.83</v>
      </c>
      <c r="DI738">
        <f t="shared" si="342"/>
        <v>0</v>
      </c>
      <c r="DJ738">
        <f>DG738</f>
        <v>141.28</v>
      </c>
      <c r="DK738">
        <v>0</v>
      </c>
      <c r="DL738" t="s">
        <v>769</v>
      </c>
      <c r="DM738">
        <v>0</v>
      </c>
      <c r="DN738" t="s">
        <v>761</v>
      </c>
      <c r="DO738">
        <v>12.62</v>
      </c>
    </row>
    <row r="739" spans="1:119" x14ac:dyDescent="0.25">
      <c r="A739">
        <f>ROW(Source!A661)</f>
        <v>661</v>
      </c>
      <c r="B739">
        <v>55944370</v>
      </c>
      <c r="C739">
        <v>55945815</v>
      </c>
      <c r="D739">
        <v>55460380</v>
      </c>
      <c r="E739">
        <v>1</v>
      </c>
      <c r="F739">
        <v>1</v>
      </c>
      <c r="G739">
        <v>1081</v>
      </c>
      <c r="H739">
        <v>3</v>
      </c>
      <c r="I739" t="s">
        <v>798</v>
      </c>
      <c r="J739" t="s">
        <v>799</v>
      </c>
      <c r="K739" t="s">
        <v>800</v>
      </c>
      <c r="L739">
        <v>1348</v>
      </c>
      <c r="N739">
        <v>1009</v>
      </c>
      <c r="O739" t="s">
        <v>211</v>
      </c>
      <c r="P739" t="s">
        <v>211</v>
      </c>
      <c r="Q739">
        <v>1000</v>
      </c>
      <c r="W739">
        <v>0</v>
      </c>
      <c r="X739">
        <v>277309194</v>
      </c>
      <c r="Y739">
        <f>(AT739*1)</f>
        <v>1.58E-3</v>
      </c>
      <c r="AA739">
        <v>141233.74</v>
      </c>
      <c r="AB739">
        <v>0</v>
      </c>
      <c r="AC739">
        <v>0</v>
      </c>
      <c r="AD739">
        <v>0</v>
      </c>
      <c r="AE739">
        <v>8590.86</v>
      </c>
      <c r="AF739">
        <v>0</v>
      </c>
      <c r="AG739">
        <v>0</v>
      </c>
      <c r="AH739">
        <v>0</v>
      </c>
      <c r="AI739">
        <v>16.440000000000001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1.58E-3</v>
      </c>
      <c r="AU739" t="s">
        <v>82</v>
      </c>
      <c r="AV739">
        <v>0</v>
      </c>
      <c r="AW739">
        <v>2</v>
      </c>
      <c r="AX739">
        <v>55945830</v>
      </c>
      <c r="AY739">
        <v>1</v>
      </c>
      <c r="AZ739">
        <v>0</v>
      </c>
      <c r="BA739">
        <v>931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ROUND(Y739*Source!I661,9)</f>
        <v>1.5799999999999999E-4</v>
      </c>
      <c r="CY739">
        <f t="shared" ref="CY739:CY746" si="364">AA739</f>
        <v>141233.74</v>
      </c>
      <c r="CZ739">
        <f t="shared" ref="CZ739:CZ746" si="365">AE739</f>
        <v>8590.86</v>
      </c>
      <c r="DA739">
        <f t="shared" ref="DA739:DA746" si="366">AI739</f>
        <v>16.440000000000001</v>
      </c>
      <c r="DB739">
        <f>ROUND((ROUND(AT739*CZ739,2)*1),6)</f>
        <v>13.57</v>
      </c>
      <c r="DC739">
        <f>ROUND((ROUND(AT739*AG739,2)*1),6)</f>
        <v>0</v>
      </c>
      <c r="DD739" t="s">
        <v>3</v>
      </c>
      <c r="DE739" t="s">
        <v>3</v>
      </c>
      <c r="DF739">
        <f t="shared" ref="DF739:DF746" si="367">ROUND(ROUND(AE739*AI739,2)*CX739,2)</f>
        <v>22.31</v>
      </c>
      <c r="DG739">
        <f t="shared" ref="DG739:DG762" si="368">ROUND(ROUND(AF739,2)*CX739,2)</f>
        <v>0</v>
      </c>
      <c r="DH739">
        <f t="shared" ref="DH739:DH763" si="369">ROUND(ROUND(AG739,2)*CX739,2)</f>
        <v>0</v>
      </c>
      <c r="DI739">
        <f t="shared" si="342"/>
        <v>0</v>
      </c>
      <c r="DJ739">
        <f t="shared" ref="DJ739:DJ746" si="370">DF739</f>
        <v>22.31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ROW(Source!A661)</f>
        <v>661</v>
      </c>
      <c r="B740">
        <v>55944370</v>
      </c>
      <c r="C740">
        <v>55945815</v>
      </c>
      <c r="D740">
        <v>55459339</v>
      </c>
      <c r="E740">
        <v>1</v>
      </c>
      <c r="F740">
        <v>1</v>
      </c>
      <c r="G740">
        <v>1081</v>
      </c>
      <c r="H740">
        <v>3</v>
      </c>
      <c r="I740" t="s">
        <v>804</v>
      </c>
      <c r="J740" t="s">
        <v>805</v>
      </c>
      <c r="K740" t="s">
        <v>806</v>
      </c>
      <c r="L740">
        <v>1354</v>
      </c>
      <c r="N740">
        <v>1010</v>
      </c>
      <c r="O740" t="s">
        <v>320</v>
      </c>
      <c r="P740" t="s">
        <v>320</v>
      </c>
      <c r="Q740">
        <v>1</v>
      </c>
      <c r="W740">
        <v>0</v>
      </c>
      <c r="X740">
        <v>1424298623</v>
      </c>
      <c r="Y740">
        <f>(AT740*1)</f>
        <v>122</v>
      </c>
      <c r="AA740">
        <v>7.57</v>
      </c>
      <c r="AB740">
        <v>0</v>
      </c>
      <c r="AC740">
        <v>0</v>
      </c>
      <c r="AD740">
        <v>0</v>
      </c>
      <c r="AE740">
        <v>3.86</v>
      </c>
      <c r="AF740">
        <v>0</v>
      </c>
      <c r="AG740">
        <v>0</v>
      </c>
      <c r="AH740">
        <v>0</v>
      </c>
      <c r="AI740">
        <v>1.96</v>
      </c>
      <c r="AJ740">
        <v>1</v>
      </c>
      <c r="AK740">
        <v>1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122</v>
      </c>
      <c r="AU740" t="s">
        <v>82</v>
      </c>
      <c r="AV740">
        <v>0</v>
      </c>
      <c r="AW740">
        <v>2</v>
      </c>
      <c r="AX740">
        <v>55945831</v>
      </c>
      <c r="AY740">
        <v>1</v>
      </c>
      <c r="AZ740">
        <v>0</v>
      </c>
      <c r="BA740">
        <v>932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ROUND(Y740*Source!I661,9)</f>
        <v>12.2</v>
      </c>
      <c r="CY740">
        <f t="shared" si="364"/>
        <v>7.57</v>
      </c>
      <c r="CZ740">
        <f t="shared" si="365"/>
        <v>3.86</v>
      </c>
      <c r="DA740">
        <f t="shared" si="366"/>
        <v>1.96</v>
      </c>
      <c r="DB740">
        <f>ROUND((ROUND(AT740*CZ740,2)*1),6)</f>
        <v>470.92</v>
      </c>
      <c r="DC740">
        <f>ROUND((ROUND(AT740*AG740,2)*1),6)</f>
        <v>0</v>
      </c>
      <c r="DD740" t="s">
        <v>3</v>
      </c>
      <c r="DE740" t="s">
        <v>3</v>
      </c>
      <c r="DF740">
        <f t="shared" si="367"/>
        <v>92.35</v>
      </c>
      <c r="DG740">
        <f t="shared" si="368"/>
        <v>0</v>
      </c>
      <c r="DH740">
        <f t="shared" si="369"/>
        <v>0</v>
      </c>
      <c r="DI740">
        <f t="shared" si="342"/>
        <v>0</v>
      </c>
      <c r="DJ740">
        <f t="shared" si="370"/>
        <v>92.35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ROW(Source!A661)</f>
        <v>661</v>
      </c>
      <c r="B741">
        <v>55944370</v>
      </c>
      <c r="C741">
        <v>55945815</v>
      </c>
      <c r="D741">
        <v>55461705</v>
      </c>
      <c r="E741">
        <v>1</v>
      </c>
      <c r="F741">
        <v>1</v>
      </c>
      <c r="G741">
        <v>1081</v>
      </c>
      <c r="H741">
        <v>3</v>
      </c>
      <c r="I741" t="s">
        <v>1028</v>
      </c>
      <c r="J741" t="s">
        <v>1029</v>
      </c>
      <c r="K741" t="s">
        <v>1030</v>
      </c>
      <c r="L741">
        <v>1346</v>
      </c>
      <c r="N741">
        <v>1009</v>
      </c>
      <c r="O741" t="s">
        <v>794</v>
      </c>
      <c r="P741" t="s">
        <v>794</v>
      </c>
      <c r="Q741">
        <v>1</v>
      </c>
      <c r="W741">
        <v>0</v>
      </c>
      <c r="X741">
        <v>731843586</v>
      </c>
      <c r="Y741">
        <f>(AT741*1)</f>
        <v>3.4000000000000002E-2</v>
      </c>
      <c r="AA741">
        <v>978.56</v>
      </c>
      <c r="AB741">
        <v>0</v>
      </c>
      <c r="AC741">
        <v>0</v>
      </c>
      <c r="AD741">
        <v>0</v>
      </c>
      <c r="AE741">
        <v>520.51</v>
      </c>
      <c r="AF741">
        <v>0</v>
      </c>
      <c r="AG741">
        <v>0</v>
      </c>
      <c r="AH741">
        <v>0</v>
      </c>
      <c r="AI741">
        <v>1.88</v>
      </c>
      <c r="AJ741">
        <v>1</v>
      </c>
      <c r="AK741">
        <v>1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3.4000000000000002E-2</v>
      </c>
      <c r="AU741" t="s">
        <v>82</v>
      </c>
      <c r="AV741">
        <v>0</v>
      </c>
      <c r="AW741">
        <v>2</v>
      </c>
      <c r="AX741">
        <v>55945832</v>
      </c>
      <c r="AY741">
        <v>1</v>
      </c>
      <c r="AZ741">
        <v>0</v>
      </c>
      <c r="BA741">
        <v>933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ROUND(Y741*Source!I661,9)</f>
        <v>3.3999999999999998E-3</v>
      </c>
      <c r="CY741">
        <f t="shared" si="364"/>
        <v>978.56</v>
      </c>
      <c r="CZ741">
        <f t="shared" si="365"/>
        <v>520.51</v>
      </c>
      <c r="DA741">
        <f t="shared" si="366"/>
        <v>1.88</v>
      </c>
      <c r="DB741">
        <f>ROUND((ROUND(AT741*CZ741,2)*1),6)</f>
        <v>17.7</v>
      </c>
      <c r="DC741">
        <f>ROUND((ROUND(AT741*AG741,2)*1),6)</f>
        <v>0</v>
      </c>
      <c r="DD741" t="s">
        <v>3</v>
      </c>
      <c r="DE741" t="s">
        <v>3</v>
      </c>
      <c r="DF741">
        <f t="shared" si="367"/>
        <v>3.33</v>
      </c>
      <c r="DG741">
        <f t="shared" si="368"/>
        <v>0</v>
      </c>
      <c r="DH741">
        <f t="shared" si="369"/>
        <v>0</v>
      </c>
      <c r="DI741">
        <f t="shared" si="342"/>
        <v>0</v>
      </c>
      <c r="DJ741">
        <f t="shared" si="370"/>
        <v>3.33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ROW(Source!A661)</f>
        <v>661</v>
      </c>
      <c r="B742">
        <v>55944370</v>
      </c>
      <c r="C742">
        <v>55945815</v>
      </c>
      <c r="D742">
        <v>55459815</v>
      </c>
      <c r="E742">
        <v>1</v>
      </c>
      <c r="F742">
        <v>1</v>
      </c>
      <c r="G742">
        <v>1081</v>
      </c>
      <c r="H742">
        <v>3</v>
      </c>
      <c r="I742" t="s">
        <v>1031</v>
      </c>
      <c r="J742" t="s">
        <v>1032</v>
      </c>
      <c r="K742" t="s">
        <v>1033</v>
      </c>
      <c r="L742">
        <v>1348</v>
      </c>
      <c r="N742">
        <v>1009</v>
      </c>
      <c r="O742" t="s">
        <v>211</v>
      </c>
      <c r="P742" t="s">
        <v>211</v>
      </c>
      <c r="Q742">
        <v>1000</v>
      </c>
      <c r="W742">
        <v>0</v>
      </c>
      <c r="X742">
        <v>-557692701</v>
      </c>
      <c r="Y742">
        <f>(AT742*1)</f>
        <v>2.0999999999999999E-3</v>
      </c>
      <c r="AA742">
        <v>72799.61</v>
      </c>
      <c r="AB742">
        <v>0</v>
      </c>
      <c r="AC742">
        <v>0</v>
      </c>
      <c r="AD742">
        <v>0</v>
      </c>
      <c r="AE742">
        <v>7973.67</v>
      </c>
      <c r="AF742">
        <v>0</v>
      </c>
      <c r="AG742">
        <v>0</v>
      </c>
      <c r="AH742">
        <v>0</v>
      </c>
      <c r="AI742">
        <v>9.1300000000000008</v>
      </c>
      <c r="AJ742">
        <v>1</v>
      </c>
      <c r="AK742">
        <v>1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2.0999999999999999E-3</v>
      </c>
      <c r="AU742" t="s">
        <v>82</v>
      </c>
      <c r="AV742">
        <v>0</v>
      </c>
      <c r="AW742">
        <v>2</v>
      </c>
      <c r="AX742">
        <v>55945833</v>
      </c>
      <c r="AY742">
        <v>1</v>
      </c>
      <c r="AZ742">
        <v>0</v>
      </c>
      <c r="BA742">
        <v>934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ROUND(Y742*Source!I661,9)</f>
        <v>2.1000000000000001E-4</v>
      </c>
      <c r="CY742">
        <f t="shared" si="364"/>
        <v>72799.61</v>
      </c>
      <c r="CZ742">
        <f t="shared" si="365"/>
        <v>7973.67</v>
      </c>
      <c r="DA742">
        <f t="shared" si="366"/>
        <v>9.1300000000000008</v>
      </c>
      <c r="DB742">
        <f>ROUND((ROUND(AT742*CZ742,2)*1),6)</f>
        <v>16.739999999999998</v>
      </c>
      <c r="DC742">
        <f>ROUND((ROUND(AT742*AG742,2)*1),6)</f>
        <v>0</v>
      </c>
      <c r="DD742" t="s">
        <v>3</v>
      </c>
      <c r="DE742" t="s">
        <v>3</v>
      </c>
      <c r="DF742">
        <f t="shared" si="367"/>
        <v>15.29</v>
      </c>
      <c r="DG742">
        <f t="shared" si="368"/>
        <v>0</v>
      </c>
      <c r="DH742">
        <f t="shared" si="369"/>
        <v>0</v>
      </c>
      <c r="DI742">
        <f t="shared" si="342"/>
        <v>0</v>
      </c>
      <c r="DJ742">
        <f t="shared" si="370"/>
        <v>15.29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ROW(Source!A661)</f>
        <v>661</v>
      </c>
      <c r="B743">
        <v>55944370</v>
      </c>
      <c r="C743">
        <v>55945815</v>
      </c>
      <c r="D743">
        <v>55471708</v>
      </c>
      <c r="E743">
        <v>1</v>
      </c>
      <c r="F743">
        <v>1</v>
      </c>
      <c r="G743">
        <v>1081</v>
      </c>
      <c r="H743">
        <v>3</v>
      </c>
      <c r="I743" t="s">
        <v>700</v>
      </c>
      <c r="J743" t="s">
        <v>702</v>
      </c>
      <c r="K743" t="s">
        <v>701</v>
      </c>
      <c r="L743">
        <v>1301</v>
      </c>
      <c r="N743">
        <v>1003</v>
      </c>
      <c r="O743" t="s">
        <v>543</v>
      </c>
      <c r="P743" t="s">
        <v>543</v>
      </c>
      <c r="Q743">
        <v>1</v>
      </c>
      <c r="W743">
        <v>0</v>
      </c>
      <c r="X743">
        <v>-1365621649</v>
      </c>
      <c r="Y743">
        <f>AT743</f>
        <v>103</v>
      </c>
      <c r="AA743">
        <v>227.69</v>
      </c>
      <c r="AB743">
        <v>0</v>
      </c>
      <c r="AC743">
        <v>0</v>
      </c>
      <c r="AD743">
        <v>0</v>
      </c>
      <c r="AE743">
        <v>48.86</v>
      </c>
      <c r="AF743">
        <v>0</v>
      </c>
      <c r="AG743">
        <v>0</v>
      </c>
      <c r="AH743">
        <v>0</v>
      </c>
      <c r="AI743">
        <v>4.66</v>
      </c>
      <c r="AJ743">
        <v>1</v>
      </c>
      <c r="AK743">
        <v>1</v>
      </c>
      <c r="AL743">
        <v>1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 t="s">
        <v>3</v>
      </c>
      <c r="AT743">
        <v>103</v>
      </c>
      <c r="AU743" t="s">
        <v>3</v>
      </c>
      <c r="AV743">
        <v>0</v>
      </c>
      <c r="AW743">
        <v>1</v>
      </c>
      <c r="AX743">
        <v>-1</v>
      </c>
      <c r="AY743">
        <v>0</v>
      </c>
      <c r="AZ743">
        <v>0</v>
      </c>
      <c r="BA743" t="s">
        <v>3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ROUND(Y743*Source!I661,9)</f>
        <v>10.3</v>
      </c>
      <c r="CY743">
        <f t="shared" si="364"/>
        <v>227.69</v>
      </c>
      <c r="CZ743">
        <f t="shared" si="365"/>
        <v>48.86</v>
      </c>
      <c r="DA743">
        <f t="shared" si="366"/>
        <v>4.66</v>
      </c>
      <c r="DB743">
        <f>ROUND(ROUND(AT743*CZ743,2),6)</f>
        <v>5032.58</v>
      </c>
      <c r="DC743">
        <f>ROUND(ROUND(AT743*AG743,2),6)</f>
        <v>0</v>
      </c>
      <c r="DD743" t="s">
        <v>3</v>
      </c>
      <c r="DE743" t="s">
        <v>3</v>
      </c>
      <c r="DF743">
        <f t="shared" si="367"/>
        <v>2345.21</v>
      </c>
      <c r="DG743">
        <f t="shared" si="368"/>
        <v>0</v>
      </c>
      <c r="DH743">
        <f t="shared" si="369"/>
        <v>0</v>
      </c>
      <c r="DI743">
        <f t="shared" si="342"/>
        <v>0</v>
      </c>
      <c r="DJ743">
        <f t="shared" si="370"/>
        <v>2345.21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ROW(Source!A661)</f>
        <v>661</v>
      </c>
      <c r="B744">
        <v>55944370</v>
      </c>
      <c r="C744">
        <v>55945815</v>
      </c>
      <c r="D744">
        <v>55482601</v>
      </c>
      <c r="E744">
        <v>1</v>
      </c>
      <c r="F744">
        <v>1</v>
      </c>
      <c r="G744">
        <v>1081</v>
      </c>
      <c r="H744">
        <v>3</v>
      </c>
      <c r="I744" t="s">
        <v>1034</v>
      </c>
      <c r="J744" t="s">
        <v>1035</v>
      </c>
      <c r="K744" t="s">
        <v>1036</v>
      </c>
      <c r="L744">
        <v>1354</v>
      </c>
      <c r="N744">
        <v>1010</v>
      </c>
      <c r="O744" t="s">
        <v>320</v>
      </c>
      <c r="P744" t="s">
        <v>320</v>
      </c>
      <c r="Q744">
        <v>1</v>
      </c>
      <c r="W744">
        <v>0</v>
      </c>
      <c r="X744">
        <v>-852943543</v>
      </c>
      <c r="Y744">
        <f>(AT744*1)</f>
        <v>6</v>
      </c>
      <c r="AA744">
        <v>1008.11</v>
      </c>
      <c r="AB744">
        <v>0</v>
      </c>
      <c r="AC744">
        <v>0</v>
      </c>
      <c r="AD744">
        <v>0</v>
      </c>
      <c r="AE744">
        <v>180.02</v>
      </c>
      <c r="AF744">
        <v>0</v>
      </c>
      <c r="AG744">
        <v>0</v>
      </c>
      <c r="AH744">
        <v>0</v>
      </c>
      <c r="AI744">
        <v>5.6</v>
      </c>
      <c r="AJ744">
        <v>1</v>
      </c>
      <c r="AK744">
        <v>1</v>
      </c>
      <c r="AL744">
        <v>1</v>
      </c>
      <c r="AM744">
        <v>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6</v>
      </c>
      <c r="AU744" t="s">
        <v>82</v>
      </c>
      <c r="AV744">
        <v>0</v>
      </c>
      <c r="AW744">
        <v>2</v>
      </c>
      <c r="AX744">
        <v>55945834</v>
      </c>
      <c r="AY744">
        <v>1</v>
      </c>
      <c r="AZ744">
        <v>0</v>
      </c>
      <c r="BA744">
        <v>935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ROUND(Y744*Source!I661,9)</f>
        <v>0.6</v>
      </c>
      <c r="CY744">
        <f t="shared" si="364"/>
        <v>1008.11</v>
      </c>
      <c r="CZ744">
        <f t="shared" si="365"/>
        <v>180.02</v>
      </c>
      <c r="DA744">
        <f t="shared" si="366"/>
        <v>5.6</v>
      </c>
      <c r="DB744">
        <f>ROUND((ROUND(AT744*CZ744,2)*1),6)</f>
        <v>1080.1199999999999</v>
      </c>
      <c r="DC744">
        <f>ROUND((ROUND(AT744*AG744,2)*1),6)</f>
        <v>0</v>
      </c>
      <c r="DD744" t="s">
        <v>3</v>
      </c>
      <c r="DE744" t="s">
        <v>3</v>
      </c>
      <c r="DF744">
        <f t="shared" si="367"/>
        <v>604.87</v>
      </c>
      <c r="DG744">
        <f t="shared" si="368"/>
        <v>0</v>
      </c>
      <c r="DH744">
        <f t="shared" si="369"/>
        <v>0</v>
      </c>
      <c r="DI744">
        <f t="shared" si="342"/>
        <v>0</v>
      </c>
      <c r="DJ744">
        <f t="shared" si="370"/>
        <v>604.87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ROW(Source!A661)</f>
        <v>661</v>
      </c>
      <c r="B745">
        <v>55944370</v>
      </c>
      <c r="C745">
        <v>55945815</v>
      </c>
      <c r="D745">
        <v>55482617</v>
      </c>
      <c r="E745">
        <v>1</v>
      </c>
      <c r="F745">
        <v>1</v>
      </c>
      <c r="G745">
        <v>1081</v>
      </c>
      <c r="H745">
        <v>3</v>
      </c>
      <c r="I745" t="s">
        <v>823</v>
      </c>
      <c r="J745" t="s">
        <v>824</v>
      </c>
      <c r="K745" t="s">
        <v>825</v>
      </c>
      <c r="L745">
        <v>1354</v>
      </c>
      <c r="N745">
        <v>1010</v>
      </c>
      <c r="O745" t="s">
        <v>320</v>
      </c>
      <c r="P745" t="s">
        <v>320</v>
      </c>
      <c r="Q745">
        <v>1</v>
      </c>
      <c r="W745">
        <v>0</v>
      </c>
      <c r="X745">
        <v>-1189947653</v>
      </c>
      <c r="Y745">
        <f>(AT745*1)</f>
        <v>6</v>
      </c>
      <c r="AA745">
        <v>123.97</v>
      </c>
      <c r="AB745">
        <v>0</v>
      </c>
      <c r="AC745">
        <v>0</v>
      </c>
      <c r="AD745">
        <v>0</v>
      </c>
      <c r="AE745">
        <v>14.99</v>
      </c>
      <c r="AF745">
        <v>0</v>
      </c>
      <c r="AG745">
        <v>0</v>
      </c>
      <c r="AH745">
        <v>0</v>
      </c>
      <c r="AI745">
        <v>8.27</v>
      </c>
      <c r="AJ745">
        <v>1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6</v>
      </c>
      <c r="AU745" t="s">
        <v>82</v>
      </c>
      <c r="AV745">
        <v>0</v>
      </c>
      <c r="AW745">
        <v>2</v>
      </c>
      <c r="AX745">
        <v>55945835</v>
      </c>
      <c r="AY745">
        <v>1</v>
      </c>
      <c r="AZ745">
        <v>0</v>
      </c>
      <c r="BA745">
        <v>936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ROUND(Y745*Source!I661,9)</f>
        <v>0.6</v>
      </c>
      <c r="CY745">
        <f t="shared" si="364"/>
        <v>123.97</v>
      </c>
      <c r="CZ745">
        <f t="shared" si="365"/>
        <v>14.99</v>
      </c>
      <c r="DA745">
        <f t="shared" si="366"/>
        <v>8.27</v>
      </c>
      <c r="DB745">
        <f>ROUND((ROUND(AT745*CZ745,2)*1),6)</f>
        <v>89.94</v>
      </c>
      <c r="DC745">
        <f>ROUND((ROUND(AT745*AG745,2)*1),6)</f>
        <v>0</v>
      </c>
      <c r="DD745" t="s">
        <v>3</v>
      </c>
      <c r="DE745" t="s">
        <v>3</v>
      </c>
      <c r="DF745">
        <f t="shared" si="367"/>
        <v>74.38</v>
      </c>
      <c r="DG745">
        <f t="shared" si="368"/>
        <v>0</v>
      </c>
      <c r="DH745">
        <f t="shared" si="369"/>
        <v>0</v>
      </c>
      <c r="DI745">
        <f t="shared" si="342"/>
        <v>0</v>
      </c>
      <c r="DJ745">
        <f t="shared" si="370"/>
        <v>74.38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ROW(Source!A661)</f>
        <v>661</v>
      </c>
      <c r="B746">
        <v>55944370</v>
      </c>
      <c r="C746">
        <v>55945815</v>
      </c>
      <c r="D746">
        <v>55466696</v>
      </c>
      <c r="E746">
        <v>1</v>
      </c>
      <c r="F746">
        <v>1</v>
      </c>
      <c r="G746">
        <v>1081</v>
      </c>
      <c r="H746">
        <v>3</v>
      </c>
      <c r="I746" t="s">
        <v>1037</v>
      </c>
      <c r="J746" t="s">
        <v>1038</v>
      </c>
      <c r="K746" t="s">
        <v>1039</v>
      </c>
      <c r="L746">
        <v>1339</v>
      </c>
      <c r="N746">
        <v>1007</v>
      </c>
      <c r="O746" t="s">
        <v>1040</v>
      </c>
      <c r="P746" t="s">
        <v>1040</v>
      </c>
      <c r="Q746">
        <v>1</v>
      </c>
      <c r="W746">
        <v>0</v>
      </c>
      <c r="X746">
        <v>-762874257</v>
      </c>
      <c r="Y746">
        <f>(AT746*1)</f>
        <v>3.0000000000000001E-3</v>
      </c>
      <c r="AA746">
        <v>4746.6000000000004</v>
      </c>
      <c r="AB746">
        <v>0</v>
      </c>
      <c r="AC746">
        <v>0</v>
      </c>
      <c r="AD746">
        <v>0</v>
      </c>
      <c r="AE746">
        <v>439.5</v>
      </c>
      <c r="AF746">
        <v>0</v>
      </c>
      <c r="AG746">
        <v>0</v>
      </c>
      <c r="AH746">
        <v>0</v>
      </c>
      <c r="AI746">
        <v>10.8</v>
      </c>
      <c r="AJ746">
        <v>1</v>
      </c>
      <c r="AK746">
        <v>1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3.0000000000000001E-3</v>
      </c>
      <c r="AU746" t="s">
        <v>82</v>
      </c>
      <c r="AV746">
        <v>0</v>
      </c>
      <c r="AW746">
        <v>2</v>
      </c>
      <c r="AX746">
        <v>55945836</v>
      </c>
      <c r="AY746">
        <v>1</v>
      </c>
      <c r="AZ746">
        <v>0</v>
      </c>
      <c r="BA746">
        <v>937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ROUND(Y746*Source!I661,9)</f>
        <v>2.9999999999999997E-4</v>
      </c>
      <c r="CY746">
        <f t="shared" si="364"/>
        <v>4746.6000000000004</v>
      </c>
      <c r="CZ746">
        <f t="shared" si="365"/>
        <v>439.5</v>
      </c>
      <c r="DA746">
        <f t="shared" si="366"/>
        <v>10.8</v>
      </c>
      <c r="DB746">
        <f>ROUND((ROUND(AT746*CZ746,2)*1),6)</f>
        <v>1.32</v>
      </c>
      <c r="DC746">
        <f>ROUND((ROUND(AT746*AG746,2)*1),6)</f>
        <v>0</v>
      </c>
      <c r="DD746" t="s">
        <v>3</v>
      </c>
      <c r="DE746" t="s">
        <v>3</v>
      </c>
      <c r="DF746">
        <f t="shared" si="367"/>
        <v>1.42</v>
      </c>
      <c r="DG746">
        <f t="shared" si="368"/>
        <v>0</v>
      </c>
      <c r="DH746">
        <f t="shared" si="369"/>
        <v>0</v>
      </c>
      <c r="DI746">
        <f t="shared" si="342"/>
        <v>0</v>
      </c>
      <c r="DJ746">
        <f t="shared" si="370"/>
        <v>1.42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5">
      <c r="A747">
        <f>ROW(Source!A664)</f>
        <v>664</v>
      </c>
      <c r="B747">
        <v>55944368</v>
      </c>
      <c r="C747">
        <v>55945843</v>
      </c>
      <c r="D747">
        <v>55424304</v>
      </c>
      <c r="E747">
        <v>1081</v>
      </c>
      <c r="F747">
        <v>1</v>
      </c>
      <c r="G747">
        <v>1081</v>
      </c>
      <c r="H747">
        <v>1</v>
      </c>
      <c r="I747" t="s">
        <v>759</v>
      </c>
      <c r="J747" t="s">
        <v>3</v>
      </c>
      <c r="K747" t="s">
        <v>760</v>
      </c>
      <c r="L747">
        <v>1191</v>
      </c>
      <c r="N747">
        <v>1013</v>
      </c>
      <c r="O747" t="s">
        <v>761</v>
      </c>
      <c r="P747" t="s">
        <v>761</v>
      </c>
      <c r="Q747">
        <v>1</v>
      </c>
      <c r="W747">
        <v>0</v>
      </c>
      <c r="X747">
        <v>476480486</v>
      </c>
      <c r="Y747">
        <f>(AT747*1.2)</f>
        <v>48.804000000000002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-2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40.67</v>
      </c>
      <c r="AU747" t="s">
        <v>83</v>
      </c>
      <c r="AV747">
        <v>1</v>
      </c>
      <c r="AW747">
        <v>2</v>
      </c>
      <c r="AX747">
        <v>55945846</v>
      </c>
      <c r="AY747">
        <v>1</v>
      </c>
      <c r="AZ747">
        <v>0</v>
      </c>
      <c r="BA747">
        <v>943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U747">
        <f>ROUND(AT747*Source!I664*AH747*AL747,2)</f>
        <v>0</v>
      </c>
      <c r="CV747">
        <f>ROUND(Y747*Source!I664,9)</f>
        <v>7.8086399999999996</v>
      </c>
      <c r="CW747">
        <v>0</v>
      </c>
      <c r="CX747">
        <f>ROUND(Y747*Source!I664,9)</f>
        <v>7.8086399999999996</v>
      </c>
      <c r="CY747">
        <f>AD747</f>
        <v>0</v>
      </c>
      <c r="CZ747">
        <f>AH747</f>
        <v>0</v>
      </c>
      <c r="DA747">
        <f>AL747</f>
        <v>1</v>
      </c>
      <c r="DB747">
        <f>ROUND((ROUND(AT747*CZ747,2)*1.2),6)</f>
        <v>0</v>
      </c>
      <c r="DC747">
        <f>ROUND((ROUND(AT747*AG747,2)*1.2),6)</f>
        <v>0</v>
      </c>
      <c r="DD747" t="s">
        <v>3</v>
      </c>
      <c r="DE747" t="s">
        <v>3</v>
      </c>
      <c r="DF747">
        <f>ROUND(ROUND(AE747,2)*CX747,2)</f>
        <v>0</v>
      </c>
      <c r="DG747">
        <f t="shared" si="368"/>
        <v>0</v>
      </c>
      <c r="DH747">
        <f t="shared" si="369"/>
        <v>0</v>
      </c>
      <c r="DI747">
        <f t="shared" si="342"/>
        <v>0</v>
      </c>
      <c r="DJ747">
        <f>DI747</f>
        <v>0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ROW(Source!A664)</f>
        <v>664</v>
      </c>
      <c r="B748">
        <v>55944368</v>
      </c>
      <c r="C748">
        <v>55945843</v>
      </c>
      <c r="D748">
        <v>55461301</v>
      </c>
      <c r="E748">
        <v>1</v>
      </c>
      <c r="F748">
        <v>1</v>
      </c>
      <c r="G748">
        <v>1081</v>
      </c>
      <c r="H748">
        <v>3</v>
      </c>
      <c r="I748" t="s">
        <v>706</v>
      </c>
      <c r="J748" t="s">
        <v>708</v>
      </c>
      <c r="K748" t="s">
        <v>707</v>
      </c>
      <c r="L748">
        <v>1301</v>
      </c>
      <c r="N748">
        <v>1003</v>
      </c>
      <c r="O748" t="s">
        <v>543</v>
      </c>
      <c r="P748" t="s">
        <v>543</v>
      </c>
      <c r="Q748">
        <v>1</v>
      </c>
      <c r="W748">
        <v>0</v>
      </c>
      <c r="X748">
        <v>318564445</v>
      </c>
      <c r="Y748">
        <f>AT748</f>
        <v>100</v>
      </c>
      <c r="AA748">
        <v>2.31</v>
      </c>
      <c r="AB748">
        <v>0</v>
      </c>
      <c r="AC748">
        <v>0</v>
      </c>
      <c r="AD748">
        <v>0</v>
      </c>
      <c r="AE748">
        <v>2.31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 t="s">
        <v>3</v>
      </c>
      <c r="AT748">
        <v>100</v>
      </c>
      <c r="AU748" t="s">
        <v>3</v>
      </c>
      <c r="AV748">
        <v>0</v>
      </c>
      <c r="AW748">
        <v>1</v>
      </c>
      <c r="AX748">
        <v>-1</v>
      </c>
      <c r="AY748">
        <v>0</v>
      </c>
      <c r="AZ748">
        <v>0</v>
      </c>
      <c r="BA748" t="s">
        <v>3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ROUND(Y748*Source!I664,9)</f>
        <v>16</v>
      </c>
      <c r="CY748">
        <f>AA748</f>
        <v>2.31</v>
      </c>
      <c r="CZ748">
        <f>AE748</f>
        <v>2.31</v>
      </c>
      <c r="DA748">
        <f>AI748</f>
        <v>1</v>
      </c>
      <c r="DB748">
        <f>ROUND(ROUND(AT748*CZ748,2),6)</f>
        <v>231</v>
      </c>
      <c r="DC748">
        <f>ROUND(ROUND(AT748*AG748,2),6)</f>
        <v>0</v>
      </c>
      <c r="DD748" t="s">
        <v>3</v>
      </c>
      <c r="DE748" t="s">
        <v>3</v>
      </c>
      <c r="DF748">
        <f>ROUND(ROUND(AE748,2)*CX748,2)</f>
        <v>36.96</v>
      </c>
      <c r="DG748">
        <f t="shared" si="368"/>
        <v>0</v>
      </c>
      <c r="DH748">
        <f t="shared" si="369"/>
        <v>0</v>
      </c>
      <c r="DI748">
        <f t="shared" si="342"/>
        <v>0</v>
      </c>
      <c r="DJ748">
        <f>DF748</f>
        <v>36.96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ROW(Source!A665)</f>
        <v>665</v>
      </c>
      <c r="B749">
        <v>55944370</v>
      </c>
      <c r="C749">
        <v>55945843</v>
      </c>
      <c r="D749">
        <v>55424304</v>
      </c>
      <c r="E749">
        <v>1081</v>
      </c>
      <c r="F749">
        <v>1</v>
      </c>
      <c r="G749">
        <v>1081</v>
      </c>
      <c r="H749">
        <v>1</v>
      </c>
      <c r="I749" t="s">
        <v>759</v>
      </c>
      <c r="J749" t="s">
        <v>3</v>
      </c>
      <c r="K749" t="s">
        <v>760</v>
      </c>
      <c r="L749">
        <v>1191</v>
      </c>
      <c r="N749">
        <v>1013</v>
      </c>
      <c r="O749" t="s">
        <v>761</v>
      </c>
      <c r="P749" t="s">
        <v>761</v>
      </c>
      <c r="Q749">
        <v>1</v>
      </c>
      <c r="W749">
        <v>0</v>
      </c>
      <c r="X749">
        <v>476480486</v>
      </c>
      <c r="Y749">
        <f>(AT749*1.2)</f>
        <v>48.804000000000002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5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40.67</v>
      </c>
      <c r="AU749" t="s">
        <v>83</v>
      </c>
      <c r="AV749">
        <v>1</v>
      </c>
      <c r="AW749">
        <v>2</v>
      </c>
      <c r="AX749">
        <v>55945846</v>
      </c>
      <c r="AY749">
        <v>1</v>
      </c>
      <c r="AZ749">
        <v>0</v>
      </c>
      <c r="BA749">
        <v>951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U749">
        <f>ROUND(AT749*Source!I665*AH749*AL749,2)</f>
        <v>0</v>
      </c>
      <c r="CV749">
        <f>ROUND(Y749*Source!I665,9)</f>
        <v>7.8086399999999996</v>
      </c>
      <c r="CW749">
        <v>0</v>
      </c>
      <c r="CX749">
        <f>ROUND(Y749*Source!I665,9)</f>
        <v>7.8086399999999996</v>
      </c>
      <c r="CY749">
        <f>AD749</f>
        <v>0</v>
      </c>
      <c r="CZ749">
        <f>AH749</f>
        <v>0</v>
      </c>
      <c r="DA749">
        <f>AL749</f>
        <v>1</v>
      </c>
      <c r="DB749">
        <f>ROUND((ROUND(AT749*CZ749,2)*1.2),6)</f>
        <v>0</v>
      </c>
      <c r="DC749">
        <f>ROUND((ROUND(AT749*AG749,2)*1.2),6)</f>
        <v>0</v>
      </c>
      <c r="DD749" t="s">
        <v>3</v>
      </c>
      <c r="DE749" t="s">
        <v>3</v>
      </c>
      <c r="DF749">
        <f>ROUND(ROUND(AE749,2)*CX749,2)</f>
        <v>0</v>
      </c>
      <c r="DG749">
        <f t="shared" si="368"/>
        <v>0</v>
      </c>
      <c r="DH749">
        <f t="shared" si="369"/>
        <v>0</v>
      </c>
      <c r="DI749">
        <f t="shared" si="342"/>
        <v>0</v>
      </c>
      <c r="DJ749">
        <f>DI749</f>
        <v>0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ROW(Source!A665)</f>
        <v>665</v>
      </c>
      <c r="B750">
        <v>55944370</v>
      </c>
      <c r="C750">
        <v>55945843</v>
      </c>
      <c r="D750">
        <v>55461301</v>
      </c>
      <c r="E750">
        <v>1</v>
      </c>
      <c r="F750">
        <v>1</v>
      </c>
      <c r="G750">
        <v>1081</v>
      </c>
      <c r="H750">
        <v>3</v>
      </c>
      <c r="I750" t="s">
        <v>706</v>
      </c>
      <c r="J750" t="s">
        <v>708</v>
      </c>
      <c r="K750" t="s">
        <v>707</v>
      </c>
      <c r="L750">
        <v>1301</v>
      </c>
      <c r="N750">
        <v>1003</v>
      </c>
      <c r="O750" t="s">
        <v>543</v>
      </c>
      <c r="P750" t="s">
        <v>543</v>
      </c>
      <c r="Q750">
        <v>1</v>
      </c>
      <c r="W750">
        <v>0</v>
      </c>
      <c r="X750">
        <v>318564445</v>
      </c>
      <c r="Y750">
        <f>AT750</f>
        <v>100</v>
      </c>
      <c r="AA750">
        <v>25.46</v>
      </c>
      <c r="AB750">
        <v>0</v>
      </c>
      <c r="AC750">
        <v>0</v>
      </c>
      <c r="AD750">
        <v>0</v>
      </c>
      <c r="AE750">
        <v>2.31</v>
      </c>
      <c r="AF750">
        <v>0</v>
      </c>
      <c r="AG750">
        <v>0</v>
      </c>
      <c r="AH750">
        <v>0</v>
      </c>
      <c r="AI750">
        <v>11.02</v>
      </c>
      <c r="AJ750">
        <v>1</v>
      </c>
      <c r="AK750">
        <v>1</v>
      </c>
      <c r="AL750">
        <v>1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 t="s">
        <v>3</v>
      </c>
      <c r="AT750">
        <v>100</v>
      </c>
      <c r="AU750" t="s">
        <v>3</v>
      </c>
      <c r="AV750">
        <v>0</v>
      </c>
      <c r="AW750">
        <v>1</v>
      </c>
      <c r="AX750">
        <v>-1</v>
      </c>
      <c r="AY750">
        <v>0</v>
      </c>
      <c r="AZ750">
        <v>0</v>
      </c>
      <c r="BA750" t="s">
        <v>3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ROUND(Y750*Source!I665,9)</f>
        <v>16</v>
      </c>
      <c r="CY750">
        <f>AA750</f>
        <v>25.46</v>
      </c>
      <c r="CZ750">
        <f>AE750</f>
        <v>2.31</v>
      </c>
      <c r="DA750">
        <f>AI750</f>
        <v>11.02</v>
      </c>
      <c r="DB750">
        <f>ROUND(ROUND(AT750*CZ750,2),6)</f>
        <v>231</v>
      </c>
      <c r="DC750">
        <f>ROUND(ROUND(AT750*AG750,2),6)</f>
        <v>0</v>
      </c>
      <c r="DD750" t="s">
        <v>3</v>
      </c>
      <c r="DE750" t="s">
        <v>3</v>
      </c>
      <c r="DF750">
        <f>ROUND(ROUND(AE750*AI750,2)*CX750,2)</f>
        <v>407.36</v>
      </c>
      <c r="DG750">
        <f t="shared" si="368"/>
        <v>0</v>
      </c>
      <c r="DH750">
        <f t="shared" si="369"/>
        <v>0</v>
      </c>
      <c r="DI750">
        <f t="shared" si="342"/>
        <v>0</v>
      </c>
      <c r="DJ750">
        <f>DF750</f>
        <v>407.36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ROW(Source!A703)</f>
        <v>703</v>
      </c>
      <c r="B751">
        <v>55944368</v>
      </c>
      <c r="C751">
        <v>57037308</v>
      </c>
      <c r="D751">
        <v>55424304</v>
      </c>
      <c r="E751">
        <v>1081</v>
      </c>
      <c r="F751">
        <v>1</v>
      </c>
      <c r="G751">
        <v>1081</v>
      </c>
      <c r="H751">
        <v>1</v>
      </c>
      <c r="I751" t="s">
        <v>759</v>
      </c>
      <c r="J751" t="s">
        <v>3</v>
      </c>
      <c r="K751" t="s">
        <v>760</v>
      </c>
      <c r="L751">
        <v>1191</v>
      </c>
      <c r="N751">
        <v>1013</v>
      </c>
      <c r="O751" t="s">
        <v>761</v>
      </c>
      <c r="P751" t="s">
        <v>761</v>
      </c>
      <c r="Q751">
        <v>1</v>
      </c>
      <c r="W751">
        <v>0</v>
      </c>
      <c r="X751">
        <v>476480486</v>
      </c>
      <c r="Y751">
        <f>(AT751*1.2)</f>
        <v>6.1800000000000006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1</v>
      </c>
      <c r="AL751">
        <v>1</v>
      </c>
      <c r="AM751">
        <v>-2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5.15</v>
      </c>
      <c r="AU751" t="s">
        <v>83</v>
      </c>
      <c r="AV751">
        <v>1</v>
      </c>
      <c r="AW751">
        <v>2</v>
      </c>
      <c r="AX751">
        <v>57037309</v>
      </c>
      <c r="AY751">
        <v>1</v>
      </c>
      <c r="AZ751">
        <v>0</v>
      </c>
      <c r="BA751">
        <v>959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U751">
        <f>ROUND(AT751*Source!I703*AH751*AL751,2)</f>
        <v>0</v>
      </c>
      <c r="CV751">
        <f>ROUND(Y751*Source!I703,9)</f>
        <v>6.18</v>
      </c>
      <c r="CW751">
        <v>0</v>
      </c>
      <c r="CX751">
        <f>ROUND(Y751*Source!I703,9)</f>
        <v>6.18</v>
      </c>
      <c r="CY751">
        <f>AD751</f>
        <v>0</v>
      </c>
      <c r="CZ751">
        <f>AH751</f>
        <v>0</v>
      </c>
      <c r="DA751">
        <f>AL751</f>
        <v>1</v>
      </c>
      <c r="DB751">
        <f>ROUND((ROUND(AT751*CZ751,2)*1.2),6)</f>
        <v>0</v>
      </c>
      <c r="DC751">
        <f>ROUND((ROUND(AT751*AG751,2)*1.2),6)</f>
        <v>0</v>
      </c>
      <c r="DD751" t="s">
        <v>3</v>
      </c>
      <c r="DE751" t="s">
        <v>3</v>
      </c>
      <c r="DF751">
        <f t="shared" ref="DF751:DF765" si="371">ROUND(ROUND(AE751,2)*CX751,2)</f>
        <v>0</v>
      </c>
      <c r="DG751">
        <f t="shared" si="368"/>
        <v>0</v>
      </c>
      <c r="DH751">
        <f t="shared" si="369"/>
        <v>0</v>
      </c>
      <c r="DI751">
        <f t="shared" si="342"/>
        <v>0</v>
      </c>
      <c r="DJ751">
        <f>DI751</f>
        <v>0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ROW(Source!A703)</f>
        <v>703</v>
      </c>
      <c r="B752">
        <v>55944368</v>
      </c>
      <c r="C752">
        <v>57037308</v>
      </c>
      <c r="D752">
        <v>55489910</v>
      </c>
      <c r="E752">
        <v>1</v>
      </c>
      <c r="F752">
        <v>1</v>
      </c>
      <c r="G752">
        <v>1081</v>
      </c>
      <c r="H752">
        <v>2</v>
      </c>
      <c r="I752" t="s">
        <v>762</v>
      </c>
      <c r="J752" t="s">
        <v>763</v>
      </c>
      <c r="K752" t="s">
        <v>764</v>
      </c>
      <c r="L752">
        <v>1368</v>
      </c>
      <c r="N752">
        <v>1011</v>
      </c>
      <c r="O752" t="s">
        <v>765</v>
      </c>
      <c r="P752" t="s">
        <v>765</v>
      </c>
      <c r="Q752">
        <v>1</v>
      </c>
      <c r="W752">
        <v>0</v>
      </c>
      <c r="X752">
        <v>1498588441</v>
      </c>
      <c r="Y752">
        <f>(AT752*1.2)</f>
        <v>0.24</v>
      </c>
      <c r="AA752">
        <v>0</v>
      </c>
      <c r="AB752">
        <v>7.44</v>
      </c>
      <c r="AC752">
        <v>0</v>
      </c>
      <c r="AD752">
        <v>0</v>
      </c>
      <c r="AE752">
        <v>0</v>
      </c>
      <c r="AF752">
        <v>7.11</v>
      </c>
      <c r="AG752">
        <v>0</v>
      </c>
      <c r="AH752">
        <v>0</v>
      </c>
      <c r="AI752">
        <v>1</v>
      </c>
      <c r="AJ752">
        <v>1</v>
      </c>
      <c r="AK752">
        <v>1</v>
      </c>
      <c r="AL752">
        <v>1</v>
      </c>
      <c r="AM752">
        <v>-2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0.2</v>
      </c>
      <c r="AU752" t="s">
        <v>83</v>
      </c>
      <c r="AV752">
        <v>0</v>
      </c>
      <c r="AW752">
        <v>2</v>
      </c>
      <c r="AX752">
        <v>57037310</v>
      </c>
      <c r="AY752">
        <v>1</v>
      </c>
      <c r="AZ752">
        <v>0</v>
      </c>
      <c r="BA752">
        <v>960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f>ROUND(Y752*Source!I703*DO752,9)</f>
        <v>0</v>
      </c>
      <c r="CX752">
        <f>ROUND(Y752*Source!I703,9)</f>
        <v>0.24</v>
      </c>
      <c r="CY752">
        <f>AB752</f>
        <v>7.44</v>
      </c>
      <c r="CZ752">
        <f>AF752</f>
        <v>7.11</v>
      </c>
      <c r="DA752">
        <f>AJ752</f>
        <v>1</v>
      </c>
      <c r="DB752">
        <f>ROUND((ROUND(AT752*CZ752,2)*1.2),6)</f>
        <v>1.704</v>
      </c>
      <c r="DC752">
        <f>ROUND((ROUND(AT752*AG752,2)*1.2),6)</f>
        <v>0</v>
      </c>
      <c r="DD752" t="s">
        <v>3</v>
      </c>
      <c r="DE752" t="s">
        <v>3</v>
      </c>
      <c r="DF752">
        <f t="shared" si="371"/>
        <v>0</v>
      </c>
      <c r="DG752">
        <f t="shared" si="368"/>
        <v>1.71</v>
      </c>
      <c r="DH752">
        <f t="shared" si="369"/>
        <v>0</v>
      </c>
      <c r="DI752">
        <f t="shared" si="342"/>
        <v>0</v>
      </c>
      <c r="DJ752">
        <f>DG752</f>
        <v>1.71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5">
      <c r="A753">
        <f>ROW(Source!A703)</f>
        <v>703</v>
      </c>
      <c r="B753">
        <v>55944368</v>
      </c>
      <c r="C753">
        <v>57037308</v>
      </c>
      <c r="D753">
        <v>55490209</v>
      </c>
      <c r="E753">
        <v>1</v>
      </c>
      <c r="F753">
        <v>1</v>
      </c>
      <c r="G753">
        <v>1081</v>
      </c>
      <c r="H753">
        <v>2</v>
      </c>
      <c r="I753" t="s">
        <v>766</v>
      </c>
      <c r="J753" t="s">
        <v>767</v>
      </c>
      <c r="K753" t="s">
        <v>768</v>
      </c>
      <c r="L753">
        <v>1368</v>
      </c>
      <c r="N753">
        <v>1011</v>
      </c>
      <c r="O753" t="s">
        <v>765</v>
      </c>
      <c r="P753" t="s">
        <v>765</v>
      </c>
      <c r="Q753">
        <v>1</v>
      </c>
      <c r="W753">
        <v>0</v>
      </c>
      <c r="X753">
        <v>874612079</v>
      </c>
      <c r="Y753">
        <f>(AT753*1.2)</f>
        <v>3.5999999999999997E-2</v>
      </c>
      <c r="AA753">
        <v>0</v>
      </c>
      <c r="AB753">
        <v>87.01</v>
      </c>
      <c r="AC753">
        <v>13.21</v>
      </c>
      <c r="AD753">
        <v>0</v>
      </c>
      <c r="AE753">
        <v>0</v>
      </c>
      <c r="AF753">
        <v>83.1</v>
      </c>
      <c r="AG753">
        <v>12.62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-2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0.03</v>
      </c>
      <c r="AU753" t="s">
        <v>83</v>
      </c>
      <c r="AV753">
        <v>0</v>
      </c>
      <c r="AW753">
        <v>2</v>
      </c>
      <c r="AX753">
        <v>57037311</v>
      </c>
      <c r="AY753">
        <v>1</v>
      </c>
      <c r="AZ753">
        <v>0</v>
      </c>
      <c r="BA753">
        <v>961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f>ROUND(Y753*Source!I703*DO753,9)</f>
        <v>0.45432</v>
      </c>
      <c r="CX753">
        <f>ROUND(Y753*Source!I703,9)</f>
        <v>3.5999999999999997E-2</v>
      </c>
      <c r="CY753">
        <f>AB753</f>
        <v>87.01</v>
      </c>
      <c r="CZ753">
        <f>AF753</f>
        <v>83.1</v>
      </c>
      <c r="DA753">
        <f>AJ753</f>
        <v>1</v>
      </c>
      <c r="DB753">
        <f>ROUND((ROUND(AT753*CZ753,2)*1.2),6)</f>
        <v>2.988</v>
      </c>
      <c r="DC753">
        <f>ROUND((ROUND(AT753*AG753,2)*1.2),6)</f>
        <v>0.45600000000000002</v>
      </c>
      <c r="DD753" t="s">
        <v>3</v>
      </c>
      <c r="DE753" t="s">
        <v>3</v>
      </c>
      <c r="DF753">
        <f t="shared" si="371"/>
        <v>0</v>
      </c>
      <c r="DG753">
        <f t="shared" si="368"/>
        <v>2.99</v>
      </c>
      <c r="DH753">
        <f t="shared" si="369"/>
        <v>0.45</v>
      </c>
      <c r="DI753">
        <f t="shared" si="342"/>
        <v>0</v>
      </c>
      <c r="DJ753">
        <f>DG753</f>
        <v>2.99</v>
      </c>
      <c r="DK753">
        <v>0</v>
      </c>
      <c r="DL753" t="s">
        <v>769</v>
      </c>
      <c r="DM753">
        <v>0</v>
      </c>
      <c r="DN753" t="s">
        <v>761</v>
      </c>
      <c r="DO753">
        <v>12.62</v>
      </c>
    </row>
    <row r="754" spans="1:119" x14ac:dyDescent="0.25">
      <c r="A754">
        <f>ROW(Source!A703)</f>
        <v>703</v>
      </c>
      <c r="B754">
        <v>55944368</v>
      </c>
      <c r="C754">
        <v>57037308</v>
      </c>
      <c r="D754">
        <v>55490285</v>
      </c>
      <c r="E754">
        <v>1</v>
      </c>
      <c r="F754">
        <v>1</v>
      </c>
      <c r="G754">
        <v>1081</v>
      </c>
      <c r="H754">
        <v>2</v>
      </c>
      <c r="I754" t="s">
        <v>956</v>
      </c>
      <c r="J754" t="s">
        <v>957</v>
      </c>
      <c r="K754" t="s">
        <v>958</v>
      </c>
      <c r="L754">
        <v>1368</v>
      </c>
      <c r="N754">
        <v>1011</v>
      </c>
      <c r="O754" t="s">
        <v>765</v>
      </c>
      <c r="P754" t="s">
        <v>765</v>
      </c>
      <c r="Q754">
        <v>1</v>
      </c>
      <c r="W754">
        <v>0</v>
      </c>
      <c r="X754">
        <v>722575015</v>
      </c>
      <c r="Y754">
        <f>(AT754*1.2)</f>
        <v>0.55200000000000005</v>
      </c>
      <c r="AA754">
        <v>0</v>
      </c>
      <c r="AB754">
        <v>0.82</v>
      </c>
      <c r="AC754">
        <v>0</v>
      </c>
      <c r="AD754">
        <v>0</v>
      </c>
      <c r="AE754">
        <v>0</v>
      </c>
      <c r="AF754">
        <v>0.78</v>
      </c>
      <c r="AG754">
        <v>0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0.46</v>
      </c>
      <c r="AU754" t="s">
        <v>83</v>
      </c>
      <c r="AV754">
        <v>0</v>
      </c>
      <c r="AW754">
        <v>2</v>
      </c>
      <c r="AX754">
        <v>57037312</v>
      </c>
      <c r="AY754">
        <v>1</v>
      </c>
      <c r="AZ754">
        <v>0</v>
      </c>
      <c r="BA754">
        <v>962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f>ROUND(Y754*Source!I703*DO754,9)</f>
        <v>0</v>
      </c>
      <c r="CX754">
        <f>ROUND(Y754*Source!I703,9)</f>
        <v>0.55200000000000005</v>
      </c>
      <c r="CY754">
        <f>AB754</f>
        <v>0.82</v>
      </c>
      <c r="CZ754">
        <f>AF754</f>
        <v>0.78</v>
      </c>
      <c r="DA754">
        <f>AJ754</f>
        <v>1</v>
      </c>
      <c r="DB754">
        <f>ROUND((ROUND(AT754*CZ754,2)*1.2),6)</f>
        <v>0.432</v>
      </c>
      <c r="DC754">
        <f>ROUND((ROUND(AT754*AG754,2)*1.2),6)</f>
        <v>0</v>
      </c>
      <c r="DD754" t="s">
        <v>3</v>
      </c>
      <c r="DE754" t="s">
        <v>3</v>
      </c>
      <c r="DF754">
        <f t="shared" si="371"/>
        <v>0</v>
      </c>
      <c r="DG754">
        <f t="shared" si="368"/>
        <v>0.43</v>
      </c>
      <c r="DH754">
        <f t="shared" si="369"/>
        <v>0</v>
      </c>
      <c r="DI754">
        <f t="shared" si="342"/>
        <v>0</v>
      </c>
      <c r="DJ754">
        <f>DG754</f>
        <v>0.43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ROW(Source!A703)</f>
        <v>703</v>
      </c>
      <c r="B755">
        <v>55944368</v>
      </c>
      <c r="C755">
        <v>57037308</v>
      </c>
      <c r="D755">
        <v>55460300</v>
      </c>
      <c r="E755">
        <v>1</v>
      </c>
      <c r="F755">
        <v>1</v>
      </c>
      <c r="G755">
        <v>1081</v>
      </c>
      <c r="H755">
        <v>3</v>
      </c>
      <c r="I755" t="s">
        <v>959</v>
      </c>
      <c r="J755" t="s">
        <v>960</v>
      </c>
      <c r="K755" t="s">
        <v>961</v>
      </c>
      <c r="L755">
        <v>1348</v>
      </c>
      <c r="N755">
        <v>1009</v>
      </c>
      <c r="O755" t="s">
        <v>211</v>
      </c>
      <c r="P755" t="s">
        <v>211</v>
      </c>
      <c r="Q755">
        <v>1000</v>
      </c>
      <c r="W755">
        <v>0</v>
      </c>
      <c r="X755">
        <v>63955816</v>
      </c>
      <c r="Y755">
        <f t="shared" ref="Y755:Y761" si="372">(AT755*1)</f>
        <v>1.21E-4</v>
      </c>
      <c r="AA755">
        <v>7185.82</v>
      </c>
      <c r="AB755">
        <v>0</v>
      </c>
      <c r="AC755">
        <v>0</v>
      </c>
      <c r="AD755">
        <v>0</v>
      </c>
      <c r="AE755">
        <v>7185.82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1.21E-4</v>
      </c>
      <c r="AU755" t="s">
        <v>82</v>
      </c>
      <c r="AV755">
        <v>0</v>
      </c>
      <c r="AW755">
        <v>2</v>
      </c>
      <c r="AX755">
        <v>57037313</v>
      </c>
      <c r="AY755">
        <v>1</v>
      </c>
      <c r="AZ755">
        <v>0</v>
      </c>
      <c r="BA755">
        <v>963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ROUND(Y755*Source!I703,9)</f>
        <v>1.21E-4</v>
      </c>
      <c r="CY755">
        <f t="shared" ref="CY755:CY761" si="373">AA755</f>
        <v>7185.82</v>
      </c>
      <c r="CZ755">
        <f t="shared" ref="CZ755:CZ761" si="374">AE755</f>
        <v>7185.82</v>
      </c>
      <c r="DA755">
        <f t="shared" ref="DA755:DA761" si="375">AI755</f>
        <v>1</v>
      </c>
      <c r="DB755">
        <f t="shared" ref="DB755:DB761" si="376">ROUND((ROUND(AT755*CZ755,2)*1),6)</f>
        <v>0.87</v>
      </c>
      <c r="DC755">
        <f t="shared" ref="DC755:DC761" si="377">ROUND((ROUND(AT755*AG755,2)*1),6)</f>
        <v>0</v>
      </c>
      <c r="DD755" t="s">
        <v>3</v>
      </c>
      <c r="DE755" t="s">
        <v>3</v>
      </c>
      <c r="DF755">
        <f t="shared" si="371"/>
        <v>0.87</v>
      </c>
      <c r="DG755">
        <f t="shared" si="368"/>
        <v>0</v>
      </c>
      <c r="DH755">
        <f t="shared" si="369"/>
        <v>0</v>
      </c>
      <c r="DI755">
        <f t="shared" si="342"/>
        <v>0</v>
      </c>
      <c r="DJ755">
        <f t="shared" ref="DJ755:DJ761" si="378">DF755</f>
        <v>0.87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ROW(Source!A703)</f>
        <v>703</v>
      </c>
      <c r="B756">
        <v>55944368</v>
      </c>
      <c r="C756">
        <v>57037308</v>
      </c>
      <c r="D756">
        <v>55460309</v>
      </c>
      <c r="E756">
        <v>1</v>
      </c>
      <c r="F756">
        <v>1</v>
      </c>
      <c r="G756">
        <v>1081</v>
      </c>
      <c r="H756">
        <v>3</v>
      </c>
      <c r="I756" t="s">
        <v>962</v>
      </c>
      <c r="J756" t="s">
        <v>963</v>
      </c>
      <c r="K756" t="s">
        <v>964</v>
      </c>
      <c r="L756">
        <v>1346</v>
      </c>
      <c r="N756">
        <v>1009</v>
      </c>
      <c r="O756" t="s">
        <v>794</v>
      </c>
      <c r="P756" t="s">
        <v>794</v>
      </c>
      <c r="Q756">
        <v>1</v>
      </c>
      <c r="W756">
        <v>0</v>
      </c>
      <c r="X756">
        <v>-734926838</v>
      </c>
      <c r="Y756">
        <f t="shared" si="372"/>
        <v>2.3E-2</v>
      </c>
      <c r="AA756">
        <v>29.82</v>
      </c>
      <c r="AB756">
        <v>0</v>
      </c>
      <c r="AC756">
        <v>0</v>
      </c>
      <c r="AD756">
        <v>0</v>
      </c>
      <c r="AE756">
        <v>29.82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2.3E-2</v>
      </c>
      <c r="AU756" t="s">
        <v>82</v>
      </c>
      <c r="AV756">
        <v>0</v>
      </c>
      <c r="AW756">
        <v>2</v>
      </c>
      <c r="AX756">
        <v>57037314</v>
      </c>
      <c r="AY756">
        <v>1</v>
      </c>
      <c r="AZ756">
        <v>0</v>
      </c>
      <c r="BA756">
        <v>964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ROUND(Y756*Source!I703,9)</f>
        <v>2.3E-2</v>
      </c>
      <c r="CY756">
        <f t="shared" si="373"/>
        <v>29.82</v>
      </c>
      <c r="CZ756">
        <f t="shared" si="374"/>
        <v>29.82</v>
      </c>
      <c r="DA756">
        <f t="shared" si="375"/>
        <v>1</v>
      </c>
      <c r="DB756">
        <f t="shared" si="376"/>
        <v>0.69</v>
      </c>
      <c r="DC756">
        <f t="shared" si="377"/>
        <v>0</v>
      </c>
      <c r="DD756" t="s">
        <v>3</v>
      </c>
      <c r="DE756" t="s">
        <v>3</v>
      </c>
      <c r="DF756">
        <f t="shared" si="371"/>
        <v>0.69</v>
      </c>
      <c r="DG756">
        <f t="shared" si="368"/>
        <v>0</v>
      </c>
      <c r="DH756">
        <f t="shared" si="369"/>
        <v>0</v>
      </c>
      <c r="DI756">
        <f t="shared" si="342"/>
        <v>0</v>
      </c>
      <c r="DJ756">
        <f t="shared" si="378"/>
        <v>0.69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ROW(Source!A703)</f>
        <v>703</v>
      </c>
      <c r="B757">
        <v>55944368</v>
      </c>
      <c r="C757">
        <v>57037308</v>
      </c>
      <c r="D757">
        <v>55459280</v>
      </c>
      <c r="E757">
        <v>1</v>
      </c>
      <c r="F757">
        <v>1</v>
      </c>
      <c r="G757">
        <v>1081</v>
      </c>
      <c r="H757">
        <v>3</v>
      </c>
      <c r="I757" t="s">
        <v>965</v>
      </c>
      <c r="J757" t="s">
        <v>966</v>
      </c>
      <c r="K757" t="s">
        <v>967</v>
      </c>
      <c r="L757">
        <v>1348</v>
      </c>
      <c r="N757">
        <v>1009</v>
      </c>
      <c r="O757" t="s">
        <v>211</v>
      </c>
      <c r="P757" t="s">
        <v>211</v>
      </c>
      <c r="Q757">
        <v>1000</v>
      </c>
      <c r="W757">
        <v>0</v>
      </c>
      <c r="X757">
        <v>650902129</v>
      </c>
      <c r="Y757">
        <f t="shared" si="372"/>
        <v>1.8E-5</v>
      </c>
      <c r="AA757">
        <v>18653.07</v>
      </c>
      <c r="AB757">
        <v>0</v>
      </c>
      <c r="AC757">
        <v>0</v>
      </c>
      <c r="AD757">
        <v>0</v>
      </c>
      <c r="AE757">
        <v>18653.07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1.8E-5</v>
      </c>
      <c r="AU757" t="s">
        <v>82</v>
      </c>
      <c r="AV757">
        <v>0</v>
      </c>
      <c r="AW757">
        <v>2</v>
      </c>
      <c r="AX757">
        <v>57037315</v>
      </c>
      <c r="AY757">
        <v>1</v>
      </c>
      <c r="AZ757">
        <v>0</v>
      </c>
      <c r="BA757">
        <v>965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ROUND(Y757*Source!I703,9)</f>
        <v>1.8E-5</v>
      </c>
      <c r="CY757">
        <f t="shared" si="373"/>
        <v>18653.07</v>
      </c>
      <c r="CZ757">
        <f t="shared" si="374"/>
        <v>18653.07</v>
      </c>
      <c r="DA757">
        <f t="shared" si="375"/>
        <v>1</v>
      </c>
      <c r="DB757">
        <f t="shared" si="376"/>
        <v>0.34</v>
      </c>
      <c r="DC757">
        <f t="shared" si="377"/>
        <v>0</v>
      </c>
      <c r="DD757" t="s">
        <v>3</v>
      </c>
      <c r="DE757" t="s">
        <v>3</v>
      </c>
      <c r="DF757">
        <f t="shared" si="371"/>
        <v>0.34</v>
      </c>
      <c r="DG757">
        <f t="shared" si="368"/>
        <v>0</v>
      </c>
      <c r="DH757">
        <f t="shared" si="369"/>
        <v>0</v>
      </c>
      <c r="DI757">
        <f t="shared" si="342"/>
        <v>0</v>
      </c>
      <c r="DJ757">
        <f t="shared" si="378"/>
        <v>0.34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ROW(Source!A703)</f>
        <v>703</v>
      </c>
      <c r="B758">
        <v>55944368</v>
      </c>
      <c r="C758">
        <v>57037308</v>
      </c>
      <c r="D758">
        <v>55461069</v>
      </c>
      <c r="E758">
        <v>1</v>
      </c>
      <c r="F758">
        <v>1</v>
      </c>
      <c r="G758">
        <v>1081</v>
      </c>
      <c r="H758">
        <v>3</v>
      </c>
      <c r="I758" t="s">
        <v>968</v>
      </c>
      <c r="J758" t="s">
        <v>969</v>
      </c>
      <c r="K758" t="s">
        <v>970</v>
      </c>
      <c r="L758">
        <v>1348</v>
      </c>
      <c r="N758">
        <v>1009</v>
      </c>
      <c r="O758" t="s">
        <v>211</v>
      </c>
      <c r="P758" t="s">
        <v>211</v>
      </c>
      <c r="Q758">
        <v>1000</v>
      </c>
      <c r="W758">
        <v>0</v>
      </c>
      <c r="X758">
        <v>-1438474524</v>
      </c>
      <c r="Y758">
        <f t="shared" si="372"/>
        <v>2.3780000000000001E-4</v>
      </c>
      <c r="AA758">
        <v>11487.92</v>
      </c>
      <c r="AB758">
        <v>0</v>
      </c>
      <c r="AC758">
        <v>0</v>
      </c>
      <c r="AD758">
        <v>0</v>
      </c>
      <c r="AE758">
        <v>11487.92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2.3780000000000001E-4</v>
      </c>
      <c r="AU758" t="s">
        <v>82</v>
      </c>
      <c r="AV758">
        <v>0</v>
      </c>
      <c r="AW758">
        <v>2</v>
      </c>
      <c r="AX758">
        <v>57037316</v>
      </c>
      <c r="AY758">
        <v>1</v>
      </c>
      <c r="AZ758">
        <v>0</v>
      </c>
      <c r="BA758">
        <v>966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ROUND(Y758*Source!I703,9)</f>
        <v>2.3780000000000001E-4</v>
      </c>
      <c r="CY758">
        <f t="shared" si="373"/>
        <v>11487.92</v>
      </c>
      <c r="CZ758">
        <f t="shared" si="374"/>
        <v>11487.92</v>
      </c>
      <c r="DA758">
        <f t="shared" si="375"/>
        <v>1</v>
      </c>
      <c r="DB758">
        <f t="shared" si="376"/>
        <v>2.73</v>
      </c>
      <c r="DC758">
        <f t="shared" si="377"/>
        <v>0</v>
      </c>
      <c r="DD758" t="s">
        <v>3</v>
      </c>
      <c r="DE758" t="s">
        <v>3</v>
      </c>
      <c r="DF758">
        <f t="shared" si="371"/>
        <v>2.73</v>
      </c>
      <c r="DG758">
        <f t="shared" si="368"/>
        <v>0</v>
      </c>
      <c r="DH758">
        <f t="shared" si="369"/>
        <v>0</v>
      </c>
      <c r="DI758">
        <f t="shared" si="342"/>
        <v>0</v>
      </c>
      <c r="DJ758">
        <f t="shared" si="378"/>
        <v>2.73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ROW(Source!A703)</f>
        <v>703</v>
      </c>
      <c r="B759">
        <v>55944368</v>
      </c>
      <c r="C759">
        <v>57037308</v>
      </c>
      <c r="D759">
        <v>55461632</v>
      </c>
      <c r="E759">
        <v>1</v>
      </c>
      <c r="F759">
        <v>1</v>
      </c>
      <c r="G759">
        <v>1081</v>
      </c>
      <c r="H759">
        <v>3</v>
      </c>
      <c r="I759" t="s">
        <v>971</v>
      </c>
      <c r="J759" t="s">
        <v>972</v>
      </c>
      <c r="K759" t="s">
        <v>973</v>
      </c>
      <c r="L759">
        <v>1348</v>
      </c>
      <c r="N759">
        <v>1009</v>
      </c>
      <c r="O759" t="s">
        <v>211</v>
      </c>
      <c r="P759" t="s">
        <v>211</v>
      </c>
      <c r="Q759">
        <v>1000</v>
      </c>
      <c r="W759">
        <v>0</v>
      </c>
      <c r="X759">
        <v>567151722</v>
      </c>
      <c r="Y759">
        <f t="shared" si="372"/>
        <v>7.0000000000000001E-3</v>
      </c>
      <c r="AA759">
        <v>12089.95</v>
      </c>
      <c r="AB759">
        <v>0</v>
      </c>
      <c r="AC759">
        <v>0</v>
      </c>
      <c r="AD759">
        <v>0</v>
      </c>
      <c r="AE759">
        <v>12089.95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7.0000000000000001E-3</v>
      </c>
      <c r="AU759" t="s">
        <v>82</v>
      </c>
      <c r="AV759">
        <v>0</v>
      </c>
      <c r="AW759">
        <v>2</v>
      </c>
      <c r="AX759">
        <v>57037317</v>
      </c>
      <c r="AY759">
        <v>1</v>
      </c>
      <c r="AZ759">
        <v>0</v>
      </c>
      <c r="BA759">
        <v>967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ROUND(Y759*Source!I703,9)</f>
        <v>7.0000000000000001E-3</v>
      </c>
      <c r="CY759">
        <f t="shared" si="373"/>
        <v>12089.95</v>
      </c>
      <c r="CZ759">
        <f t="shared" si="374"/>
        <v>12089.95</v>
      </c>
      <c r="DA759">
        <f t="shared" si="375"/>
        <v>1</v>
      </c>
      <c r="DB759">
        <f t="shared" si="376"/>
        <v>84.63</v>
      </c>
      <c r="DC759">
        <f t="shared" si="377"/>
        <v>0</v>
      </c>
      <c r="DD759" t="s">
        <v>3</v>
      </c>
      <c r="DE759" t="s">
        <v>3</v>
      </c>
      <c r="DF759">
        <f t="shared" si="371"/>
        <v>84.63</v>
      </c>
      <c r="DG759">
        <f t="shared" si="368"/>
        <v>0</v>
      </c>
      <c r="DH759">
        <f t="shared" si="369"/>
        <v>0</v>
      </c>
      <c r="DI759">
        <f t="shared" si="342"/>
        <v>0</v>
      </c>
      <c r="DJ759">
        <f t="shared" si="378"/>
        <v>84.63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ROW(Source!A703)</f>
        <v>703</v>
      </c>
      <c r="B760">
        <v>55944368</v>
      </c>
      <c r="C760">
        <v>57037308</v>
      </c>
      <c r="D760">
        <v>55459831</v>
      </c>
      <c r="E760">
        <v>1</v>
      </c>
      <c r="F760">
        <v>1</v>
      </c>
      <c r="G760">
        <v>1081</v>
      </c>
      <c r="H760">
        <v>3</v>
      </c>
      <c r="I760" t="s">
        <v>974</v>
      </c>
      <c r="J760" t="s">
        <v>975</v>
      </c>
      <c r="K760" t="s">
        <v>976</v>
      </c>
      <c r="L760">
        <v>1348</v>
      </c>
      <c r="N760">
        <v>1009</v>
      </c>
      <c r="O760" t="s">
        <v>211</v>
      </c>
      <c r="P760" t="s">
        <v>211</v>
      </c>
      <c r="Q760">
        <v>1000</v>
      </c>
      <c r="W760">
        <v>0</v>
      </c>
      <c r="X760">
        <v>-425904385</v>
      </c>
      <c r="Y760">
        <f t="shared" si="372"/>
        <v>1.0000000000000001E-5</v>
      </c>
      <c r="AA760">
        <v>8582.42</v>
      </c>
      <c r="AB760">
        <v>0</v>
      </c>
      <c r="AC760">
        <v>0</v>
      </c>
      <c r="AD760">
        <v>0</v>
      </c>
      <c r="AE760">
        <v>8582.42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1.0000000000000001E-5</v>
      </c>
      <c r="AU760" t="s">
        <v>82</v>
      </c>
      <c r="AV760">
        <v>0</v>
      </c>
      <c r="AW760">
        <v>2</v>
      </c>
      <c r="AX760">
        <v>57037318</v>
      </c>
      <c r="AY760">
        <v>1</v>
      </c>
      <c r="AZ760">
        <v>0</v>
      </c>
      <c r="BA760">
        <v>968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ROUND(Y760*Source!I703,9)</f>
        <v>1.0000000000000001E-5</v>
      </c>
      <c r="CY760">
        <f t="shared" si="373"/>
        <v>8582.42</v>
      </c>
      <c r="CZ760">
        <f t="shared" si="374"/>
        <v>8582.42</v>
      </c>
      <c r="DA760">
        <f t="shared" si="375"/>
        <v>1</v>
      </c>
      <c r="DB760">
        <f t="shared" si="376"/>
        <v>0.09</v>
      </c>
      <c r="DC760">
        <f t="shared" si="377"/>
        <v>0</v>
      </c>
      <c r="DD760" t="s">
        <v>3</v>
      </c>
      <c r="DE760" t="s">
        <v>3</v>
      </c>
      <c r="DF760">
        <f t="shared" si="371"/>
        <v>0.09</v>
      </c>
      <c r="DG760">
        <f t="shared" si="368"/>
        <v>0</v>
      </c>
      <c r="DH760">
        <f t="shared" si="369"/>
        <v>0</v>
      </c>
      <c r="DI760">
        <f t="shared" si="342"/>
        <v>0</v>
      </c>
      <c r="DJ760">
        <f t="shared" si="378"/>
        <v>0.09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ROW(Source!A703)</f>
        <v>703</v>
      </c>
      <c r="B761">
        <v>55944368</v>
      </c>
      <c r="C761">
        <v>57037308</v>
      </c>
      <c r="D761">
        <v>55459835</v>
      </c>
      <c r="E761">
        <v>1</v>
      </c>
      <c r="F761">
        <v>1</v>
      </c>
      <c r="G761">
        <v>1081</v>
      </c>
      <c r="H761">
        <v>3</v>
      </c>
      <c r="I761" t="s">
        <v>920</v>
      </c>
      <c r="J761" t="s">
        <v>921</v>
      </c>
      <c r="K761" t="s">
        <v>922</v>
      </c>
      <c r="L761">
        <v>1348</v>
      </c>
      <c r="N761">
        <v>1009</v>
      </c>
      <c r="O761" t="s">
        <v>211</v>
      </c>
      <c r="P761" t="s">
        <v>211</v>
      </c>
      <c r="Q761">
        <v>1000</v>
      </c>
      <c r="W761">
        <v>0</v>
      </c>
      <c r="X761">
        <v>-1860917919</v>
      </c>
      <c r="Y761">
        <f t="shared" si="372"/>
        <v>1.9999999999999999E-6</v>
      </c>
      <c r="AA761">
        <v>12521.99</v>
      </c>
      <c r="AB761">
        <v>0</v>
      </c>
      <c r="AC761">
        <v>0</v>
      </c>
      <c r="AD761">
        <v>0</v>
      </c>
      <c r="AE761">
        <v>12521.99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-2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1.9999999999999999E-6</v>
      </c>
      <c r="AU761" t="s">
        <v>82</v>
      </c>
      <c r="AV761">
        <v>0</v>
      </c>
      <c r="AW761">
        <v>2</v>
      </c>
      <c r="AX761">
        <v>57037319</v>
      </c>
      <c r="AY761">
        <v>1</v>
      </c>
      <c r="AZ761">
        <v>0</v>
      </c>
      <c r="BA761">
        <v>969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ROUND(Y761*Source!I703,9)</f>
        <v>1.9999999999999999E-6</v>
      </c>
      <c r="CY761">
        <f t="shared" si="373"/>
        <v>12521.99</v>
      </c>
      <c r="CZ761">
        <f t="shared" si="374"/>
        <v>12521.99</v>
      </c>
      <c r="DA761">
        <f t="shared" si="375"/>
        <v>1</v>
      </c>
      <c r="DB761">
        <f t="shared" si="376"/>
        <v>0.03</v>
      </c>
      <c r="DC761">
        <f t="shared" si="377"/>
        <v>0</v>
      </c>
      <c r="DD761" t="s">
        <v>3</v>
      </c>
      <c r="DE761" t="s">
        <v>3</v>
      </c>
      <c r="DF761">
        <f t="shared" si="371"/>
        <v>0.03</v>
      </c>
      <c r="DG761">
        <f t="shared" si="368"/>
        <v>0</v>
      </c>
      <c r="DH761">
        <f t="shared" si="369"/>
        <v>0</v>
      </c>
      <c r="DI761">
        <f t="shared" si="342"/>
        <v>0</v>
      </c>
      <c r="DJ761">
        <f t="shared" si="378"/>
        <v>0.03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ROW(Source!A704)</f>
        <v>704</v>
      </c>
      <c r="B762">
        <v>55944370</v>
      </c>
      <c r="C762">
        <v>57037308</v>
      </c>
      <c r="D762">
        <v>55424304</v>
      </c>
      <c r="E762">
        <v>1081</v>
      </c>
      <c r="F762">
        <v>1</v>
      </c>
      <c r="G762">
        <v>1081</v>
      </c>
      <c r="H762">
        <v>1</v>
      </c>
      <c r="I762" t="s">
        <v>759</v>
      </c>
      <c r="J762" t="s">
        <v>3</v>
      </c>
      <c r="K762" t="s">
        <v>760</v>
      </c>
      <c r="L762">
        <v>1191</v>
      </c>
      <c r="N762">
        <v>1013</v>
      </c>
      <c r="O762" t="s">
        <v>761</v>
      </c>
      <c r="P762" t="s">
        <v>761</v>
      </c>
      <c r="Q762">
        <v>1</v>
      </c>
      <c r="W762">
        <v>0</v>
      </c>
      <c r="X762">
        <v>476480486</v>
      </c>
      <c r="Y762">
        <f>(AT762*1.2)</f>
        <v>6.1800000000000006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5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5.15</v>
      </c>
      <c r="AU762" t="s">
        <v>83</v>
      </c>
      <c r="AV762">
        <v>1</v>
      </c>
      <c r="AW762">
        <v>2</v>
      </c>
      <c r="AX762">
        <v>57037309</v>
      </c>
      <c r="AY762">
        <v>1</v>
      </c>
      <c r="AZ762">
        <v>0</v>
      </c>
      <c r="BA762">
        <v>971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U762">
        <f>ROUND(AT762*Source!I704*AH762*AL762,2)</f>
        <v>0</v>
      </c>
      <c r="CV762">
        <f>ROUND(Y762*Source!I704,9)</f>
        <v>6.18</v>
      </c>
      <c r="CW762">
        <v>0</v>
      </c>
      <c r="CX762">
        <f>ROUND(Y762*Source!I704,9)</f>
        <v>6.18</v>
      </c>
      <c r="CY762">
        <f>AD762</f>
        <v>0</v>
      </c>
      <c r="CZ762">
        <f>AH762</f>
        <v>0</v>
      </c>
      <c r="DA762">
        <f>AL762</f>
        <v>1</v>
      </c>
      <c r="DB762">
        <f>ROUND((ROUND(AT762*CZ762,2)*1.2),6)</f>
        <v>0</v>
      </c>
      <c r="DC762">
        <f>ROUND((ROUND(AT762*AG762,2)*1.2),6)</f>
        <v>0</v>
      </c>
      <c r="DD762" t="s">
        <v>3</v>
      </c>
      <c r="DE762" t="s">
        <v>3</v>
      </c>
      <c r="DF762">
        <f t="shared" si="371"/>
        <v>0</v>
      </c>
      <c r="DG762">
        <f t="shared" si="368"/>
        <v>0</v>
      </c>
      <c r="DH762">
        <f t="shared" si="369"/>
        <v>0</v>
      </c>
      <c r="DI762">
        <f t="shared" si="342"/>
        <v>0</v>
      </c>
      <c r="DJ762">
        <f>DI762</f>
        <v>0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ROW(Source!A704)</f>
        <v>704</v>
      </c>
      <c r="B763">
        <v>55944370</v>
      </c>
      <c r="C763">
        <v>57037308</v>
      </c>
      <c r="D763">
        <v>55489910</v>
      </c>
      <c r="E763">
        <v>1</v>
      </c>
      <c r="F763">
        <v>1</v>
      </c>
      <c r="G763">
        <v>1081</v>
      </c>
      <c r="H763">
        <v>2</v>
      </c>
      <c r="I763" t="s">
        <v>762</v>
      </c>
      <c r="J763" t="s">
        <v>763</v>
      </c>
      <c r="K763" t="s">
        <v>764</v>
      </c>
      <c r="L763">
        <v>1368</v>
      </c>
      <c r="N763">
        <v>1011</v>
      </c>
      <c r="O763" t="s">
        <v>765</v>
      </c>
      <c r="P763" t="s">
        <v>765</v>
      </c>
      <c r="Q763">
        <v>1</v>
      </c>
      <c r="W763">
        <v>0</v>
      </c>
      <c r="X763">
        <v>1498588441</v>
      </c>
      <c r="Y763">
        <f>(AT763*1.2)</f>
        <v>0.24</v>
      </c>
      <c r="AA763">
        <v>0</v>
      </c>
      <c r="AB763">
        <v>100.2</v>
      </c>
      <c r="AC763">
        <v>0</v>
      </c>
      <c r="AD763">
        <v>0</v>
      </c>
      <c r="AE763">
        <v>0</v>
      </c>
      <c r="AF763">
        <v>7.11</v>
      </c>
      <c r="AG763">
        <v>0</v>
      </c>
      <c r="AH763">
        <v>0</v>
      </c>
      <c r="AI763">
        <v>1</v>
      </c>
      <c r="AJ763">
        <v>13.46</v>
      </c>
      <c r="AK763">
        <v>1</v>
      </c>
      <c r="AL763">
        <v>1</v>
      </c>
      <c r="AM763">
        <v>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0.2</v>
      </c>
      <c r="AU763" t="s">
        <v>83</v>
      </c>
      <c r="AV763">
        <v>0</v>
      </c>
      <c r="AW763">
        <v>2</v>
      </c>
      <c r="AX763">
        <v>57037310</v>
      </c>
      <c r="AY763">
        <v>1</v>
      </c>
      <c r="AZ763">
        <v>0</v>
      </c>
      <c r="BA763">
        <v>972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f>ROUND(Y763*Source!I704*DO763,9)</f>
        <v>0</v>
      </c>
      <c r="CX763">
        <f>ROUND(Y763*Source!I704,9)</f>
        <v>0.24</v>
      </c>
      <c r="CY763">
        <f>AB763</f>
        <v>100.2</v>
      </c>
      <c r="CZ763">
        <f>AF763</f>
        <v>7.11</v>
      </c>
      <c r="DA763">
        <f>AJ763</f>
        <v>13.46</v>
      </c>
      <c r="DB763">
        <f>ROUND((ROUND(AT763*CZ763,2)*1.2),6)</f>
        <v>1.704</v>
      </c>
      <c r="DC763">
        <f>ROUND((ROUND(AT763*AG763,2)*1.2),6)</f>
        <v>0</v>
      </c>
      <c r="DD763" t="s">
        <v>3</v>
      </c>
      <c r="DE763" t="s">
        <v>3</v>
      </c>
      <c r="DF763">
        <f t="shared" si="371"/>
        <v>0</v>
      </c>
      <c r="DG763">
        <f>ROUND(ROUND(AF763*AJ763,2)*CX763,2)</f>
        <v>22.97</v>
      </c>
      <c r="DH763">
        <f t="shared" si="369"/>
        <v>0</v>
      </c>
      <c r="DI763">
        <f t="shared" si="342"/>
        <v>0</v>
      </c>
      <c r="DJ763">
        <f>DG763</f>
        <v>22.97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ROW(Source!A704)</f>
        <v>704</v>
      </c>
      <c r="B764">
        <v>55944370</v>
      </c>
      <c r="C764">
        <v>57037308</v>
      </c>
      <c r="D764">
        <v>55490209</v>
      </c>
      <c r="E764">
        <v>1</v>
      </c>
      <c r="F764">
        <v>1</v>
      </c>
      <c r="G764">
        <v>1081</v>
      </c>
      <c r="H764">
        <v>2</v>
      </c>
      <c r="I764" t="s">
        <v>766</v>
      </c>
      <c r="J764" t="s">
        <v>767</v>
      </c>
      <c r="K764" t="s">
        <v>768</v>
      </c>
      <c r="L764">
        <v>1368</v>
      </c>
      <c r="N764">
        <v>1011</v>
      </c>
      <c r="O764" t="s">
        <v>765</v>
      </c>
      <c r="P764" t="s">
        <v>765</v>
      </c>
      <c r="Q764">
        <v>1</v>
      </c>
      <c r="W764">
        <v>0</v>
      </c>
      <c r="X764">
        <v>874612079</v>
      </c>
      <c r="Y764">
        <f>(AT764*1.2)</f>
        <v>3.5999999999999997E-2</v>
      </c>
      <c r="AA764">
        <v>0</v>
      </c>
      <c r="AB764">
        <v>1485.19</v>
      </c>
      <c r="AC764">
        <v>744.56</v>
      </c>
      <c r="AD764">
        <v>0</v>
      </c>
      <c r="AE764">
        <v>0</v>
      </c>
      <c r="AF764">
        <v>83.1</v>
      </c>
      <c r="AG764">
        <v>12.62</v>
      </c>
      <c r="AH764">
        <v>0</v>
      </c>
      <c r="AI764">
        <v>1</v>
      </c>
      <c r="AJ764">
        <v>17.07</v>
      </c>
      <c r="AK764">
        <v>56.35</v>
      </c>
      <c r="AL764">
        <v>1</v>
      </c>
      <c r="AM764">
        <v>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0.03</v>
      </c>
      <c r="AU764" t="s">
        <v>83</v>
      </c>
      <c r="AV764">
        <v>0</v>
      </c>
      <c r="AW764">
        <v>2</v>
      </c>
      <c r="AX764">
        <v>57037311</v>
      </c>
      <c r="AY764">
        <v>1</v>
      </c>
      <c r="AZ764">
        <v>0</v>
      </c>
      <c r="BA764">
        <v>973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f>ROUND(Y764*Source!I704*DO764,9)</f>
        <v>0.45432</v>
      </c>
      <c r="CX764">
        <f>ROUND(Y764*Source!I704,9)</f>
        <v>3.5999999999999997E-2</v>
      </c>
      <c r="CY764">
        <f>AB764</f>
        <v>1485.19</v>
      </c>
      <c r="CZ764">
        <f>AF764</f>
        <v>83.1</v>
      </c>
      <c r="DA764">
        <f>AJ764</f>
        <v>17.07</v>
      </c>
      <c r="DB764">
        <f>ROUND((ROUND(AT764*CZ764,2)*1.2),6)</f>
        <v>2.988</v>
      </c>
      <c r="DC764">
        <f>ROUND((ROUND(AT764*AG764,2)*1.2),6)</f>
        <v>0.45600000000000002</v>
      </c>
      <c r="DD764" t="s">
        <v>3</v>
      </c>
      <c r="DE764" t="s">
        <v>3</v>
      </c>
      <c r="DF764">
        <f t="shared" si="371"/>
        <v>0</v>
      </c>
      <c r="DG764">
        <f>ROUND(ROUND(AF764*AJ764,2)*CX764,2)</f>
        <v>51.07</v>
      </c>
      <c r="DH764">
        <f>ROUND(ROUND(AG764*AK764,2)*CX764,2)</f>
        <v>25.6</v>
      </c>
      <c r="DI764">
        <f t="shared" si="342"/>
        <v>0</v>
      </c>
      <c r="DJ764">
        <f>DG764</f>
        <v>51.07</v>
      </c>
      <c r="DK764">
        <v>0</v>
      </c>
      <c r="DL764" t="s">
        <v>769</v>
      </c>
      <c r="DM764">
        <v>0</v>
      </c>
      <c r="DN764" t="s">
        <v>761</v>
      </c>
      <c r="DO764">
        <v>12.62</v>
      </c>
    </row>
    <row r="765" spans="1:119" x14ac:dyDescent="0.25">
      <c r="A765">
        <f>ROW(Source!A704)</f>
        <v>704</v>
      </c>
      <c r="B765">
        <v>55944370</v>
      </c>
      <c r="C765">
        <v>57037308</v>
      </c>
      <c r="D765">
        <v>55490285</v>
      </c>
      <c r="E765">
        <v>1</v>
      </c>
      <c r="F765">
        <v>1</v>
      </c>
      <c r="G765">
        <v>1081</v>
      </c>
      <c r="H765">
        <v>2</v>
      </c>
      <c r="I765" t="s">
        <v>956</v>
      </c>
      <c r="J765" t="s">
        <v>957</v>
      </c>
      <c r="K765" t="s">
        <v>958</v>
      </c>
      <c r="L765">
        <v>1368</v>
      </c>
      <c r="N765">
        <v>1011</v>
      </c>
      <c r="O765" t="s">
        <v>765</v>
      </c>
      <c r="P765" t="s">
        <v>765</v>
      </c>
      <c r="Q765">
        <v>1</v>
      </c>
      <c r="W765">
        <v>0</v>
      </c>
      <c r="X765">
        <v>722575015</v>
      </c>
      <c r="Y765">
        <f>(AT765*1.2)</f>
        <v>0.55200000000000005</v>
      </c>
      <c r="AA765">
        <v>0</v>
      </c>
      <c r="AB765">
        <v>7.83</v>
      </c>
      <c r="AC765">
        <v>0</v>
      </c>
      <c r="AD765">
        <v>0</v>
      </c>
      <c r="AE765">
        <v>0</v>
      </c>
      <c r="AF765">
        <v>0.78</v>
      </c>
      <c r="AG765">
        <v>0</v>
      </c>
      <c r="AH765">
        <v>0</v>
      </c>
      <c r="AI765">
        <v>1</v>
      </c>
      <c r="AJ765">
        <v>9.59</v>
      </c>
      <c r="AK765">
        <v>1</v>
      </c>
      <c r="AL765">
        <v>1</v>
      </c>
      <c r="AM765">
        <v>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0.46</v>
      </c>
      <c r="AU765" t="s">
        <v>83</v>
      </c>
      <c r="AV765">
        <v>0</v>
      </c>
      <c r="AW765">
        <v>2</v>
      </c>
      <c r="AX765">
        <v>57037312</v>
      </c>
      <c r="AY765">
        <v>1</v>
      </c>
      <c r="AZ765">
        <v>0</v>
      </c>
      <c r="BA765">
        <v>974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f>ROUND(Y765*Source!I704*DO765,9)</f>
        <v>0</v>
      </c>
      <c r="CX765">
        <f>ROUND(Y765*Source!I704,9)</f>
        <v>0.55200000000000005</v>
      </c>
      <c r="CY765">
        <f>AB765</f>
        <v>7.83</v>
      </c>
      <c r="CZ765">
        <f>AF765</f>
        <v>0.78</v>
      </c>
      <c r="DA765">
        <f>AJ765</f>
        <v>9.59</v>
      </c>
      <c r="DB765">
        <f>ROUND((ROUND(AT765*CZ765,2)*1.2),6)</f>
        <v>0.432</v>
      </c>
      <c r="DC765">
        <f>ROUND((ROUND(AT765*AG765,2)*1.2),6)</f>
        <v>0</v>
      </c>
      <c r="DD765" t="s">
        <v>3</v>
      </c>
      <c r="DE765" t="s">
        <v>3</v>
      </c>
      <c r="DF765">
        <f t="shared" si="371"/>
        <v>0</v>
      </c>
      <c r="DG765">
        <f>ROUND(ROUND(AF765*AJ765,2)*CX765,2)</f>
        <v>4.13</v>
      </c>
      <c r="DH765">
        <f t="shared" ref="DH765:DH781" si="379">ROUND(ROUND(AG765,2)*CX765,2)</f>
        <v>0</v>
      </c>
      <c r="DI765">
        <f t="shared" si="342"/>
        <v>0</v>
      </c>
      <c r="DJ765">
        <f>DG765</f>
        <v>4.13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ROW(Source!A704)</f>
        <v>704</v>
      </c>
      <c r="B766">
        <v>55944370</v>
      </c>
      <c r="C766">
        <v>57037308</v>
      </c>
      <c r="D766">
        <v>55460300</v>
      </c>
      <c r="E766">
        <v>1</v>
      </c>
      <c r="F766">
        <v>1</v>
      </c>
      <c r="G766">
        <v>1081</v>
      </c>
      <c r="H766">
        <v>3</v>
      </c>
      <c r="I766" t="s">
        <v>959</v>
      </c>
      <c r="J766" t="s">
        <v>960</v>
      </c>
      <c r="K766" t="s">
        <v>961</v>
      </c>
      <c r="L766">
        <v>1348</v>
      </c>
      <c r="N766">
        <v>1009</v>
      </c>
      <c r="O766" t="s">
        <v>211</v>
      </c>
      <c r="P766" t="s">
        <v>211</v>
      </c>
      <c r="Q766">
        <v>1000</v>
      </c>
      <c r="W766">
        <v>0</v>
      </c>
      <c r="X766">
        <v>63955816</v>
      </c>
      <c r="Y766">
        <f t="shared" ref="Y766:Y772" si="380">(AT766*1)</f>
        <v>1.21E-4</v>
      </c>
      <c r="AA766">
        <v>96793</v>
      </c>
      <c r="AB766">
        <v>0</v>
      </c>
      <c r="AC766">
        <v>0</v>
      </c>
      <c r="AD766">
        <v>0</v>
      </c>
      <c r="AE766">
        <v>7185.82</v>
      </c>
      <c r="AF766">
        <v>0</v>
      </c>
      <c r="AG766">
        <v>0</v>
      </c>
      <c r="AH766">
        <v>0</v>
      </c>
      <c r="AI766">
        <v>13.47</v>
      </c>
      <c r="AJ766">
        <v>1</v>
      </c>
      <c r="AK766">
        <v>1</v>
      </c>
      <c r="AL766">
        <v>1</v>
      </c>
      <c r="AM766">
        <v>2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1.21E-4</v>
      </c>
      <c r="AU766" t="s">
        <v>82</v>
      </c>
      <c r="AV766">
        <v>0</v>
      </c>
      <c r="AW766">
        <v>2</v>
      </c>
      <c r="AX766">
        <v>57037313</v>
      </c>
      <c r="AY766">
        <v>1</v>
      </c>
      <c r="AZ766">
        <v>0</v>
      </c>
      <c r="BA766">
        <v>975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ROUND(Y766*Source!I704,9)</f>
        <v>1.21E-4</v>
      </c>
      <c r="CY766">
        <f t="shared" ref="CY766:CY772" si="381">AA766</f>
        <v>96793</v>
      </c>
      <c r="CZ766">
        <f t="shared" ref="CZ766:CZ772" si="382">AE766</f>
        <v>7185.82</v>
      </c>
      <c r="DA766">
        <f t="shared" ref="DA766:DA772" si="383">AI766</f>
        <v>13.47</v>
      </c>
      <c r="DB766">
        <f t="shared" ref="DB766:DB772" si="384">ROUND((ROUND(AT766*CZ766,2)*1),6)</f>
        <v>0.87</v>
      </c>
      <c r="DC766">
        <f t="shared" ref="DC766:DC772" si="385">ROUND((ROUND(AT766*AG766,2)*1),6)</f>
        <v>0</v>
      </c>
      <c r="DD766" t="s">
        <v>3</v>
      </c>
      <c r="DE766" t="s">
        <v>3</v>
      </c>
      <c r="DF766">
        <f t="shared" ref="DF766:DF772" si="386">ROUND(ROUND(AE766*AI766,2)*CX766,2)</f>
        <v>11.71</v>
      </c>
      <c r="DG766">
        <f t="shared" ref="DG766:DG781" si="387">ROUND(ROUND(AF766,2)*CX766,2)</f>
        <v>0</v>
      </c>
      <c r="DH766">
        <f t="shared" si="379"/>
        <v>0</v>
      </c>
      <c r="DI766">
        <f t="shared" si="342"/>
        <v>0</v>
      </c>
      <c r="DJ766">
        <f t="shared" ref="DJ766:DJ772" si="388">DF766</f>
        <v>11.71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ROW(Source!A704)</f>
        <v>704</v>
      </c>
      <c r="B767">
        <v>55944370</v>
      </c>
      <c r="C767">
        <v>57037308</v>
      </c>
      <c r="D767">
        <v>55460309</v>
      </c>
      <c r="E767">
        <v>1</v>
      </c>
      <c r="F767">
        <v>1</v>
      </c>
      <c r="G767">
        <v>1081</v>
      </c>
      <c r="H767">
        <v>3</v>
      </c>
      <c r="I767" t="s">
        <v>962</v>
      </c>
      <c r="J767" t="s">
        <v>963</v>
      </c>
      <c r="K767" t="s">
        <v>964</v>
      </c>
      <c r="L767">
        <v>1346</v>
      </c>
      <c r="N767">
        <v>1009</v>
      </c>
      <c r="O767" t="s">
        <v>794</v>
      </c>
      <c r="P767" t="s">
        <v>794</v>
      </c>
      <c r="Q767">
        <v>1</v>
      </c>
      <c r="W767">
        <v>0</v>
      </c>
      <c r="X767">
        <v>-734926838</v>
      </c>
      <c r="Y767">
        <f t="shared" si="380"/>
        <v>2.3E-2</v>
      </c>
      <c r="AA767">
        <v>78.430000000000007</v>
      </c>
      <c r="AB767">
        <v>0</v>
      </c>
      <c r="AC767">
        <v>0</v>
      </c>
      <c r="AD767">
        <v>0</v>
      </c>
      <c r="AE767">
        <v>29.82</v>
      </c>
      <c r="AF767">
        <v>0</v>
      </c>
      <c r="AG767">
        <v>0</v>
      </c>
      <c r="AH767">
        <v>0</v>
      </c>
      <c r="AI767">
        <v>2.63</v>
      </c>
      <c r="AJ767">
        <v>1</v>
      </c>
      <c r="AK767">
        <v>1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2.3E-2</v>
      </c>
      <c r="AU767" t="s">
        <v>82</v>
      </c>
      <c r="AV767">
        <v>0</v>
      </c>
      <c r="AW767">
        <v>2</v>
      </c>
      <c r="AX767">
        <v>57037314</v>
      </c>
      <c r="AY767">
        <v>1</v>
      </c>
      <c r="AZ767">
        <v>0</v>
      </c>
      <c r="BA767">
        <v>976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v>0</v>
      </c>
      <c r="CX767">
        <f>ROUND(Y767*Source!I704,9)</f>
        <v>2.3E-2</v>
      </c>
      <c r="CY767">
        <f t="shared" si="381"/>
        <v>78.430000000000007</v>
      </c>
      <c r="CZ767">
        <f t="shared" si="382"/>
        <v>29.82</v>
      </c>
      <c r="DA767">
        <f t="shared" si="383"/>
        <v>2.63</v>
      </c>
      <c r="DB767">
        <f t="shared" si="384"/>
        <v>0.69</v>
      </c>
      <c r="DC767">
        <f t="shared" si="385"/>
        <v>0</v>
      </c>
      <c r="DD767" t="s">
        <v>3</v>
      </c>
      <c r="DE767" t="s">
        <v>3</v>
      </c>
      <c r="DF767">
        <f t="shared" si="386"/>
        <v>1.8</v>
      </c>
      <c r="DG767">
        <f t="shared" si="387"/>
        <v>0</v>
      </c>
      <c r="DH767">
        <f t="shared" si="379"/>
        <v>0</v>
      </c>
      <c r="DI767">
        <f t="shared" si="342"/>
        <v>0</v>
      </c>
      <c r="DJ767">
        <f t="shared" si="388"/>
        <v>1.8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ROW(Source!A704)</f>
        <v>704</v>
      </c>
      <c r="B768">
        <v>55944370</v>
      </c>
      <c r="C768">
        <v>57037308</v>
      </c>
      <c r="D768">
        <v>55459280</v>
      </c>
      <c r="E768">
        <v>1</v>
      </c>
      <c r="F768">
        <v>1</v>
      </c>
      <c r="G768">
        <v>1081</v>
      </c>
      <c r="H768">
        <v>3</v>
      </c>
      <c r="I768" t="s">
        <v>965</v>
      </c>
      <c r="J768" t="s">
        <v>966</v>
      </c>
      <c r="K768" t="s">
        <v>967</v>
      </c>
      <c r="L768">
        <v>1348</v>
      </c>
      <c r="N768">
        <v>1009</v>
      </c>
      <c r="O768" t="s">
        <v>211</v>
      </c>
      <c r="P768" t="s">
        <v>211</v>
      </c>
      <c r="Q768">
        <v>1000</v>
      </c>
      <c r="W768">
        <v>0</v>
      </c>
      <c r="X768">
        <v>650902129</v>
      </c>
      <c r="Y768">
        <f t="shared" si="380"/>
        <v>1.8E-5</v>
      </c>
      <c r="AA768">
        <v>66964.52</v>
      </c>
      <c r="AB768">
        <v>0</v>
      </c>
      <c r="AC768">
        <v>0</v>
      </c>
      <c r="AD768">
        <v>0</v>
      </c>
      <c r="AE768">
        <v>18653.07</v>
      </c>
      <c r="AF768">
        <v>0</v>
      </c>
      <c r="AG768">
        <v>0</v>
      </c>
      <c r="AH768">
        <v>0</v>
      </c>
      <c r="AI768">
        <v>3.59</v>
      </c>
      <c r="AJ768">
        <v>1</v>
      </c>
      <c r="AK768">
        <v>1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1.8E-5</v>
      </c>
      <c r="AU768" t="s">
        <v>82</v>
      </c>
      <c r="AV768">
        <v>0</v>
      </c>
      <c r="AW768">
        <v>2</v>
      </c>
      <c r="AX768">
        <v>57037315</v>
      </c>
      <c r="AY768">
        <v>1</v>
      </c>
      <c r="AZ768">
        <v>0</v>
      </c>
      <c r="BA768">
        <v>977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ROUND(Y768*Source!I704,9)</f>
        <v>1.8E-5</v>
      </c>
      <c r="CY768">
        <f t="shared" si="381"/>
        <v>66964.52</v>
      </c>
      <c r="CZ768">
        <f t="shared" si="382"/>
        <v>18653.07</v>
      </c>
      <c r="DA768">
        <f t="shared" si="383"/>
        <v>3.59</v>
      </c>
      <c r="DB768">
        <f t="shared" si="384"/>
        <v>0.34</v>
      </c>
      <c r="DC768">
        <f t="shared" si="385"/>
        <v>0</v>
      </c>
      <c r="DD768" t="s">
        <v>3</v>
      </c>
      <c r="DE768" t="s">
        <v>3</v>
      </c>
      <c r="DF768">
        <f t="shared" si="386"/>
        <v>1.21</v>
      </c>
      <c r="DG768">
        <f t="shared" si="387"/>
        <v>0</v>
      </c>
      <c r="DH768">
        <f t="shared" si="379"/>
        <v>0</v>
      </c>
      <c r="DI768">
        <f t="shared" si="342"/>
        <v>0</v>
      </c>
      <c r="DJ768">
        <f t="shared" si="388"/>
        <v>1.21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ROW(Source!A704)</f>
        <v>704</v>
      </c>
      <c r="B769">
        <v>55944370</v>
      </c>
      <c r="C769">
        <v>57037308</v>
      </c>
      <c r="D769">
        <v>55461069</v>
      </c>
      <c r="E769">
        <v>1</v>
      </c>
      <c r="F769">
        <v>1</v>
      </c>
      <c r="G769">
        <v>1081</v>
      </c>
      <c r="H769">
        <v>3</v>
      </c>
      <c r="I769" t="s">
        <v>968</v>
      </c>
      <c r="J769" t="s">
        <v>969</v>
      </c>
      <c r="K769" t="s">
        <v>970</v>
      </c>
      <c r="L769">
        <v>1348</v>
      </c>
      <c r="N769">
        <v>1009</v>
      </c>
      <c r="O769" t="s">
        <v>211</v>
      </c>
      <c r="P769" t="s">
        <v>211</v>
      </c>
      <c r="Q769">
        <v>1000</v>
      </c>
      <c r="W769">
        <v>0</v>
      </c>
      <c r="X769">
        <v>-1438474524</v>
      </c>
      <c r="Y769">
        <f t="shared" si="380"/>
        <v>2.3780000000000001E-4</v>
      </c>
      <c r="AA769">
        <v>118670.21</v>
      </c>
      <c r="AB769">
        <v>0</v>
      </c>
      <c r="AC769">
        <v>0</v>
      </c>
      <c r="AD769">
        <v>0</v>
      </c>
      <c r="AE769">
        <v>11487.92</v>
      </c>
      <c r="AF769">
        <v>0</v>
      </c>
      <c r="AG769">
        <v>0</v>
      </c>
      <c r="AH769">
        <v>0</v>
      </c>
      <c r="AI769">
        <v>10.33</v>
      </c>
      <c r="AJ769">
        <v>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2.3780000000000001E-4</v>
      </c>
      <c r="AU769" t="s">
        <v>82</v>
      </c>
      <c r="AV769">
        <v>0</v>
      </c>
      <c r="AW769">
        <v>2</v>
      </c>
      <c r="AX769">
        <v>57037316</v>
      </c>
      <c r="AY769">
        <v>1</v>
      </c>
      <c r="AZ769">
        <v>0</v>
      </c>
      <c r="BA769">
        <v>978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ROUND(Y769*Source!I704,9)</f>
        <v>2.3780000000000001E-4</v>
      </c>
      <c r="CY769">
        <f t="shared" si="381"/>
        <v>118670.21</v>
      </c>
      <c r="CZ769">
        <f t="shared" si="382"/>
        <v>11487.92</v>
      </c>
      <c r="DA769">
        <f t="shared" si="383"/>
        <v>10.33</v>
      </c>
      <c r="DB769">
        <f t="shared" si="384"/>
        <v>2.73</v>
      </c>
      <c r="DC769">
        <f t="shared" si="385"/>
        <v>0</v>
      </c>
      <c r="DD769" t="s">
        <v>3</v>
      </c>
      <c r="DE769" t="s">
        <v>3</v>
      </c>
      <c r="DF769">
        <f t="shared" si="386"/>
        <v>28.22</v>
      </c>
      <c r="DG769">
        <f t="shared" si="387"/>
        <v>0</v>
      </c>
      <c r="DH769">
        <f t="shared" si="379"/>
        <v>0</v>
      </c>
      <c r="DI769">
        <f t="shared" ref="DI769:DI832" si="389">ROUND(ROUND(AH769,2)*CX769,2)</f>
        <v>0</v>
      </c>
      <c r="DJ769">
        <f t="shared" si="388"/>
        <v>28.22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ROW(Source!A704)</f>
        <v>704</v>
      </c>
      <c r="B770">
        <v>55944370</v>
      </c>
      <c r="C770">
        <v>57037308</v>
      </c>
      <c r="D770">
        <v>55461632</v>
      </c>
      <c r="E770">
        <v>1</v>
      </c>
      <c r="F770">
        <v>1</v>
      </c>
      <c r="G770">
        <v>1081</v>
      </c>
      <c r="H770">
        <v>3</v>
      </c>
      <c r="I770" t="s">
        <v>971</v>
      </c>
      <c r="J770" t="s">
        <v>972</v>
      </c>
      <c r="K770" t="s">
        <v>973</v>
      </c>
      <c r="L770">
        <v>1348</v>
      </c>
      <c r="N770">
        <v>1009</v>
      </c>
      <c r="O770" t="s">
        <v>211</v>
      </c>
      <c r="P770" t="s">
        <v>211</v>
      </c>
      <c r="Q770">
        <v>1000</v>
      </c>
      <c r="W770">
        <v>0</v>
      </c>
      <c r="X770">
        <v>567151722</v>
      </c>
      <c r="Y770">
        <f t="shared" si="380"/>
        <v>7.0000000000000001E-3</v>
      </c>
      <c r="AA770">
        <v>51140.49</v>
      </c>
      <c r="AB770">
        <v>0</v>
      </c>
      <c r="AC770">
        <v>0</v>
      </c>
      <c r="AD770">
        <v>0</v>
      </c>
      <c r="AE770">
        <v>12089.95</v>
      </c>
      <c r="AF770">
        <v>0</v>
      </c>
      <c r="AG770">
        <v>0</v>
      </c>
      <c r="AH770">
        <v>0</v>
      </c>
      <c r="AI770">
        <v>4.2300000000000004</v>
      </c>
      <c r="AJ770">
        <v>1</v>
      </c>
      <c r="AK770">
        <v>1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7.0000000000000001E-3</v>
      </c>
      <c r="AU770" t="s">
        <v>82</v>
      </c>
      <c r="AV770">
        <v>0</v>
      </c>
      <c r="AW770">
        <v>2</v>
      </c>
      <c r="AX770">
        <v>57037317</v>
      </c>
      <c r="AY770">
        <v>1</v>
      </c>
      <c r="AZ770">
        <v>0</v>
      </c>
      <c r="BA770">
        <v>979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ROUND(Y770*Source!I704,9)</f>
        <v>7.0000000000000001E-3</v>
      </c>
      <c r="CY770">
        <f t="shared" si="381"/>
        <v>51140.49</v>
      </c>
      <c r="CZ770">
        <f t="shared" si="382"/>
        <v>12089.95</v>
      </c>
      <c r="DA770">
        <f t="shared" si="383"/>
        <v>4.2300000000000004</v>
      </c>
      <c r="DB770">
        <f t="shared" si="384"/>
        <v>84.63</v>
      </c>
      <c r="DC770">
        <f t="shared" si="385"/>
        <v>0</v>
      </c>
      <c r="DD770" t="s">
        <v>3</v>
      </c>
      <c r="DE770" t="s">
        <v>3</v>
      </c>
      <c r="DF770">
        <f t="shared" si="386"/>
        <v>357.98</v>
      </c>
      <c r="DG770">
        <f t="shared" si="387"/>
        <v>0</v>
      </c>
      <c r="DH770">
        <f t="shared" si="379"/>
        <v>0</v>
      </c>
      <c r="DI770">
        <f t="shared" si="389"/>
        <v>0</v>
      </c>
      <c r="DJ770">
        <f t="shared" si="388"/>
        <v>357.98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5">
      <c r="A771">
        <f>ROW(Source!A704)</f>
        <v>704</v>
      </c>
      <c r="B771">
        <v>55944370</v>
      </c>
      <c r="C771">
        <v>57037308</v>
      </c>
      <c r="D771">
        <v>55459831</v>
      </c>
      <c r="E771">
        <v>1</v>
      </c>
      <c r="F771">
        <v>1</v>
      </c>
      <c r="G771">
        <v>1081</v>
      </c>
      <c r="H771">
        <v>3</v>
      </c>
      <c r="I771" t="s">
        <v>974</v>
      </c>
      <c r="J771" t="s">
        <v>975</v>
      </c>
      <c r="K771" t="s">
        <v>976</v>
      </c>
      <c r="L771">
        <v>1348</v>
      </c>
      <c r="N771">
        <v>1009</v>
      </c>
      <c r="O771" t="s">
        <v>211</v>
      </c>
      <c r="P771" t="s">
        <v>211</v>
      </c>
      <c r="Q771">
        <v>1000</v>
      </c>
      <c r="W771">
        <v>0</v>
      </c>
      <c r="X771">
        <v>-425904385</v>
      </c>
      <c r="Y771">
        <f t="shared" si="380"/>
        <v>1.0000000000000001E-5</v>
      </c>
      <c r="AA771">
        <v>134057.4</v>
      </c>
      <c r="AB771">
        <v>0</v>
      </c>
      <c r="AC771">
        <v>0</v>
      </c>
      <c r="AD771">
        <v>0</v>
      </c>
      <c r="AE771">
        <v>8582.42</v>
      </c>
      <c r="AF771">
        <v>0</v>
      </c>
      <c r="AG771">
        <v>0</v>
      </c>
      <c r="AH771">
        <v>0</v>
      </c>
      <c r="AI771">
        <v>15.62</v>
      </c>
      <c r="AJ771">
        <v>1</v>
      </c>
      <c r="AK771">
        <v>1</v>
      </c>
      <c r="AL771">
        <v>1</v>
      </c>
      <c r="AM771">
        <v>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1.0000000000000001E-5</v>
      </c>
      <c r="AU771" t="s">
        <v>82</v>
      </c>
      <c r="AV771">
        <v>0</v>
      </c>
      <c r="AW771">
        <v>2</v>
      </c>
      <c r="AX771">
        <v>57037318</v>
      </c>
      <c r="AY771">
        <v>1</v>
      </c>
      <c r="AZ771">
        <v>0</v>
      </c>
      <c r="BA771">
        <v>980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ROUND(Y771*Source!I704,9)</f>
        <v>1.0000000000000001E-5</v>
      </c>
      <c r="CY771">
        <f t="shared" si="381"/>
        <v>134057.4</v>
      </c>
      <c r="CZ771">
        <f t="shared" si="382"/>
        <v>8582.42</v>
      </c>
      <c r="DA771">
        <f t="shared" si="383"/>
        <v>15.62</v>
      </c>
      <c r="DB771">
        <f t="shared" si="384"/>
        <v>0.09</v>
      </c>
      <c r="DC771">
        <f t="shared" si="385"/>
        <v>0</v>
      </c>
      <c r="DD771" t="s">
        <v>3</v>
      </c>
      <c r="DE771" t="s">
        <v>3</v>
      </c>
      <c r="DF771">
        <f t="shared" si="386"/>
        <v>1.34</v>
      </c>
      <c r="DG771">
        <f t="shared" si="387"/>
        <v>0</v>
      </c>
      <c r="DH771">
        <f t="shared" si="379"/>
        <v>0</v>
      </c>
      <c r="DI771">
        <f t="shared" si="389"/>
        <v>0</v>
      </c>
      <c r="DJ771">
        <f t="shared" si="388"/>
        <v>1.34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ROW(Source!A704)</f>
        <v>704</v>
      </c>
      <c r="B772">
        <v>55944370</v>
      </c>
      <c r="C772">
        <v>57037308</v>
      </c>
      <c r="D772">
        <v>55459835</v>
      </c>
      <c r="E772">
        <v>1</v>
      </c>
      <c r="F772">
        <v>1</v>
      </c>
      <c r="G772">
        <v>1081</v>
      </c>
      <c r="H772">
        <v>3</v>
      </c>
      <c r="I772" t="s">
        <v>920</v>
      </c>
      <c r="J772" t="s">
        <v>921</v>
      </c>
      <c r="K772" t="s">
        <v>922</v>
      </c>
      <c r="L772">
        <v>1348</v>
      </c>
      <c r="N772">
        <v>1009</v>
      </c>
      <c r="O772" t="s">
        <v>211</v>
      </c>
      <c r="P772" t="s">
        <v>211</v>
      </c>
      <c r="Q772">
        <v>1000</v>
      </c>
      <c r="W772">
        <v>0</v>
      </c>
      <c r="X772">
        <v>-1860917919</v>
      </c>
      <c r="Y772">
        <f t="shared" si="380"/>
        <v>1.9999999999999999E-6</v>
      </c>
      <c r="AA772">
        <v>56975.05</v>
      </c>
      <c r="AB772">
        <v>0</v>
      </c>
      <c r="AC772">
        <v>0</v>
      </c>
      <c r="AD772">
        <v>0</v>
      </c>
      <c r="AE772">
        <v>12521.99</v>
      </c>
      <c r="AF772">
        <v>0</v>
      </c>
      <c r="AG772">
        <v>0</v>
      </c>
      <c r="AH772">
        <v>0</v>
      </c>
      <c r="AI772">
        <v>4.55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1.9999999999999999E-6</v>
      </c>
      <c r="AU772" t="s">
        <v>82</v>
      </c>
      <c r="AV772">
        <v>0</v>
      </c>
      <c r="AW772">
        <v>2</v>
      </c>
      <c r="AX772">
        <v>57037319</v>
      </c>
      <c r="AY772">
        <v>1</v>
      </c>
      <c r="AZ772">
        <v>0</v>
      </c>
      <c r="BA772">
        <v>981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ROUND(Y772*Source!I704,9)</f>
        <v>1.9999999999999999E-6</v>
      </c>
      <c r="CY772">
        <f t="shared" si="381"/>
        <v>56975.05</v>
      </c>
      <c r="CZ772">
        <f t="shared" si="382"/>
        <v>12521.99</v>
      </c>
      <c r="DA772">
        <f t="shared" si="383"/>
        <v>4.55</v>
      </c>
      <c r="DB772">
        <f t="shared" si="384"/>
        <v>0.03</v>
      </c>
      <c r="DC772">
        <f t="shared" si="385"/>
        <v>0</v>
      </c>
      <c r="DD772" t="s">
        <v>3</v>
      </c>
      <c r="DE772" t="s">
        <v>3</v>
      </c>
      <c r="DF772">
        <f t="shared" si="386"/>
        <v>0.11</v>
      </c>
      <c r="DG772">
        <f t="shared" si="387"/>
        <v>0</v>
      </c>
      <c r="DH772">
        <f t="shared" si="379"/>
        <v>0</v>
      </c>
      <c r="DI772">
        <f t="shared" si="389"/>
        <v>0</v>
      </c>
      <c r="DJ772">
        <f t="shared" si="388"/>
        <v>0.11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ROW(Source!A705)</f>
        <v>705</v>
      </c>
      <c r="B773">
        <v>55944368</v>
      </c>
      <c r="C773">
        <v>55945855</v>
      </c>
      <c r="D773">
        <v>55424304</v>
      </c>
      <c r="E773">
        <v>1081</v>
      </c>
      <c r="F773">
        <v>1</v>
      </c>
      <c r="G773">
        <v>1081</v>
      </c>
      <c r="H773">
        <v>1</v>
      </c>
      <c r="I773" t="s">
        <v>759</v>
      </c>
      <c r="J773" t="s">
        <v>3</v>
      </c>
      <c r="K773" t="s">
        <v>760</v>
      </c>
      <c r="L773">
        <v>1191</v>
      </c>
      <c r="N773">
        <v>1013</v>
      </c>
      <c r="O773" t="s">
        <v>761</v>
      </c>
      <c r="P773" t="s">
        <v>761</v>
      </c>
      <c r="Q773">
        <v>1</v>
      </c>
      <c r="W773">
        <v>0</v>
      </c>
      <c r="X773">
        <v>476480486</v>
      </c>
      <c r="Y773">
        <f>(AT773*1.2)</f>
        <v>2.472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2.06</v>
      </c>
      <c r="AU773" t="s">
        <v>83</v>
      </c>
      <c r="AV773">
        <v>1</v>
      </c>
      <c r="AW773">
        <v>2</v>
      </c>
      <c r="AX773">
        <v>55945864</v>
      </c>
      <c r="AY773">
        <v>1</v>
      </c>
      <c r="AZ773">
        <v>0</v>
      </c>
      <c r="BA773">
        <v>983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U773">
        <f>ROUND(AT773*Source!I705*AH773*AL773,2)</f>
        <v>0</v>
      </c>
      <c r="CV773">
        <f>ROUND(Y773*Source!I705,9)</f>
        <v>2.472</v>
      </c>
      <c r="CW773">
        <v>0</v>
      </c>
      <c r="CX773">
        <f>ROUND(Y773*Source!I705,9)</f>
        <v>2.472</v>
      </c>
      <c r="CY773">
        <f>AD773</f>
        <v>0</v>
      </c>
      <c r="CZ773">
        <f>AH773</f>
        <v>0</v>
      </c>
      <c r="DA773">
        <f>AL773</f>
        <v>1</v>
      </c>
      <c r="DB773">
        <f>ROUND((ROUND(AT773*CZ773,2)*1.2),6)</f>
        <v>0</v>
      </c>
      <c r="DC773">
        <f>ROUND((ROUND(AT773*AG773,2)*1.2),6)</f>
        <v>0</v>
      </c>
      <c r="DD773" t="s">
        <v>3</v>
      </c>
      <c r="DE773" t="s">
        <v>3</v>
      </c>
      <c r="DF773">
        <f t="shared" ref="DF773:DF785" si="390">ROUND(ROUND(AE773,2)*CX773,2)</f>
        <v>0</v>
      </c>
      <c r="DG773">
        <f t="shared" si="387"/>
        <v>0</v>
      </c>
      <c r="DH773">
        <f t="shared" si="379"/>
        <v>0</v>
      </c>
      <c r="DI773">
        <f t="shared" si="389"/>
        <v>0</v>
      </c>
      <c r="DJ773">
        <f>DI773</f>
        <v>0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ROW(Source!A705)</f>
        <v>705</v>
      </c>
      <c r="B774">
        <v>55944368</v>
      </c>
      <c r="C774">
        <v>55945855</v>
      </c>
      <c r="D774">
        <v>55489803</v>
      </c>
      <c r="E774">
        <v>1</v>
      </c>
      <c r="F774">
        <v>1</v>
      </c>
      <c r="G774">
        <v>1081</v>
      </c>
      <c r="H774">
        <v>2</v>
      </c>
      <c r="I774" t="s">
        <v>880</v>
      </c>
      <c r="J774" t="s">
        <v>881</v>
      </c>
      <c r="K774" t="s">
        <v>882</v>
      </c>
      <c r="L774">
        <v>1368</v>
      </c>
      <c r="N774">
        <v>1011</v>
      </c>
      <c r="O774" t="s">
        <v>765</v>
      </c>
      <c r="P774" t="s">
        <v>765</v>
      </c>
      <c r="Q774">
        <v>1</v>
      </c>
      <c r="W774">
        <v>0</v>
      </c>
      <c r="X774">
        <v>1752775000</v>
      </c>
      <c r="Y774">
        <f>(AT774*1.2)</f>
        <v>0.3</v>
      </c>
      <c r="AA774">
        <v>0</v>
      </c>
      <c r="AB774">
        <v>43.4</v>
      </c>
      <c r="AC774">
        <v>13.21</v>
      </c>
      <c r="AD774">
        <v>0</v>
      </c>
      <c r="AE774">
        <v>0</v>
      </c>
      <c r="AF774">
        <v>41.45</v>
      </c>
      <c r="AG774">
        <v>12.62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0.25</v>
      </c>
      <c r="AU774" t="s">
        <v>83</v>
      </c>
      <c r="AV774">
        <v>0</v>
      </c>
      <c r="AW774">
        <v>2</v>
      </c>
      <c r="AX774">
        <v>55945865</v>
      </c>
      <c r="AY774">
        <v>1</v>
      </c>
      <c r="AZ774">
        <v>0</v>
      </c>
      <c r="BA774">
        <v>984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f>ROUND(Y774*Source!I705*DO774,9)</f>
        <v>3.786</v>
      </c>
      <c r="CX774">
        <f>ROUND(Y774*Source!I705,9)</f>
        <v>0.3</v>
      </c>
      <c r="CY774">
        <f>AB774</f>
        <v>43.4</v>
      </c>
      <c r="CZ774">
        <f>AF774</f>
        <v>41.45</v>
      </c>
      <c r="DA774">
        <f>AJ774</f>
        <v>1</v>
      </c>
      <c r="DB774">
        <f>ROUND((ROUND(AT774*CZ774,2)*1.2),6)</f>
        <v>12.432</v>
      </c>
      <c r="DC774">
        <f>ROUND((ROUND(AT774*AG774,2)*1.2),6)</f>
        <v>3.7919999999999998</v>
      </c>
      <c r="DD774" t="s">
        <v>3</v>
      </c>
      <c r="DE774" t="s">
        <v>3</v>
      </c>
      <c r="DF774">
        <f t="shared" si="390"/>
        <v>0</v>
      </c>
      <c r="DG774">
        <f t="shared" si="387"/>
        <v>12.44</v>
      </c>
      <c r="DH774">
        <f t="shared" si="379"/>
        <v>3.79</v>
      </c>
      <c r="DI774">
        <f t="shared" si="389"/>
        <v>0</v>
      </c>
      <c r="DJ774">
        <f>DG774</f>
        <v>12.44</v>
      </c>
      <c r="DK774">
        <v>0</v>
      </c>
      <c r="DL774" t="s">
        <v>769</v>
      </c>
      <c r="DM774">
        <v>0</v>
      </c>
      <c r="DN774" t="s">
        <v>761</v>
      </c>
      <c r="DO774">
        <v>12.62</v>
      </c>
    </row>
    <row r="775" spans="1:119" x14ac:dyDescent="0.25">
      <c r="A775">
        <f>ROW(Source!A705)</f>
        <v>705</v>
      </c>
      <c r="B775">
        <v>55944368</v>
      </c>
      <c r="C775">
        <v>55945855</v>
      </c>
      <c r="D775">
        <v>55489910</v>
      </c>
      <c r="E775">
        <v>1</v>
      </c>
      <c r="F775">
        <v>1</v>
      </c>
      <c r="G775">
        <v>1081</v>
      </c>
      <c r="H775">
        <v>2</v>
      </c>
      <c r="I775" t="s">
        <v>762</v>
      </c>
      <c r="J775" t="s">
        <v>763</v>
      </c>
      <c r="K775" t="s">
        <v>764</v>
      </c>
      <c r="L775">
        <v>1368</v>
      </c>
      <c r="N775">
        <v>1011</v>
      </c>
      <c r="O775" t="s">
        <v>765</v>
      </c>
      <c r="P775" t="s">
        <v>765</v>
      </c>
      <c r="Q775">
        <v>1</v>
      </c>
      <c r="W775">
        <v>0</v>
      </c>
      <c r="X775">
        <v>1498588441</v>
      </c>
      <c r="Y775">
        <f>(AT775*1.2)</f>
        <v>0.86399999999999999</v>
      </c>
      <c r="AA775">
        <v>0</v>
      </c>
      <c r="AB775">
        <v>7.44</v>
      </c>
      <c r="AC775">
        <v>0</v>
      </c>
      <c r="AD775">
        <v>0</v>
      </c>
      <c r="AE775">
        <v>0</v>
      </c>
      <c r="AF775">
        <v>7.11</v>
      </c>
      <c r="AG775">
        <v>0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-2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0.72</v>
      </c>
      <c r="AU775" t="s">
        <v>83</v>
      </c>
      <c r="AV775">
        <v>0</v>
      </c>
      <c r="AW775">
        <v>2</v>
      </c>
      <c r="AX775">
        <v>55945866</v>
      </c>
      <c r="AY775">
        <v>1</v>
      </c>
      <c r="AZ775">
        <v>0</v>
      </c>
      <c r="BA775">
        <v>985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ROUND(Y775*Source!I705*DO775,9)</f>
        <v>0</v>
      </c>
      <c r="CX775">
        <f>ROUND(Y775*Source!I705,9)</f>
        <v>0.86399999999999999</v>
      </c>
      <c r="CY775">
        <f>AB775</f>
        <v>7.44</v>
      </c>
      <c r="CZ775">
        <f>AF775</f>
        <v>7.11</v>
      </c>
      <c r="DA775">
        <f>AJ775</f>
        <v>1</v>
      </c>
      <c r="DB775">
        <f>ROUND((ROUND(AT775*CZ775,2)*1.2),6)</f>
        <v>6.1440000000000001</v>
      </c>
      <c r="DC775">
        <f>ROUND((ROUND(AT775*AG775,2)*1.2),6)</f>
        <v>0</v>
      </c>
      <c r="DD775" t="s">
        <v>3</v>
      </c>
      <c r="DE775" t="s">
        <v>3</v>
      </c>
      <c r="DF775">
        <f t="shared" si="390"/>
        <v>0</v>
      </c>
      <c r="DG775">
        <f t="shared" si="387"/>
        <v>6.14</v>
      </c>
      <c r="DH775">
        <f t="shared" si="379"/>
        <v>0</v>
      </c>
      <c r="DI775">
        <f t="shared" si="389"/>
        <v>0</v>
      </c>
      <c r="DJ775">
        <f>DG775</f>
        <v>6.14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5">
      <c r="A776">
        <f>ROW(Source!A705)</f>
        <v>705</v>
      </c>
      <c r="B776">
        <v>55944368</v>
      </c>
      <c r="C776">
        <v>55945855</v>
      </c>
      <c r="D776">
        <v>55490209</v>
      </c>
      <c r="E776">
        <v>1</v>
      </c>
      <c r="F776">
        <v>1</v>
      </c>
      <c r="G776">
        <v>1081</v>
      </c>
      <c r="H776">
        <v>2</v>
      </c>
      <c r="I776" t="s">
        <v>766</v>
      </c>
      <c r="J776" t="s">
        <v>767</v>
      </c>
      <c r="K776" t="s">
        <v>768</v>
      </c>
      <c r="L776">
        <v>1368</v>
      </c>
      <c r="N776">
        <v>1011</v>
      </c>
      <c r="O776" t="s">
        <v>765</v>
      </c>
      <c r="P776" t="s">
        <v>765</v>
      </c>
      <c r="Q776">
        <v>1</v>
      </c>
      <c r="W776">
        <v>0</v>
      </c>
      <c r="X776">
        <v>874612079</v>
      </c>
      <c r="Y776">
        <f>(AT776*1.2)</f>
        <v>0.13200000000000001</v>
      </c>
      <c r="AA776">
        <v>0</v>
      </c>
      <c r="AB776">
        <v>87.01</v>
      </c>
      <c r="AC776">
        <v>13.21</v>
      </c>
      <c r="AD776">
        <v>0</v>
      </c>
      <c r="AE776">
        <v>0</v>
      </c>
      <c r="AF776">
        <v>83.1</v>
      </c>
      <c r="AG776">
        <v>12.62</v>
      </c>
      <c r="AH776">
        <v>0</v>
      </c>
      <c r="AI776">
        <v>1</v>
      </c>
      <c r="AJ776">
        <v>1</v>
      </c>
      <c r="AK776">
        <v>1</v>
      </c>
      <c r="AL776">
        <v>1</v>
      </c>
      <c r="AM776">
        <v>-2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0.11</v>
      </c>
      <c r="AU776" t="s">
        <v>83</v>
      </c>
      <c r="AV776">
        <v>0</v>
      </c>
      <c r="AW776">
        <v>2</v>
      </c>
      <c r="AX776">
        <v>55945867</v>
      </c>
      <c r="AY776">
        <v>1</v>
      </c>
      <c r="AZ776">
        <v>0</v>
      </c>
      <c r="BA776">
        <v>986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f>ROUND(Y776*Source!I705*DO776,9)</f>
        <v>1.66584</v>
      </c>
      <c r="CX776">
        <f>ROUND(Y776*Source!I705,9)</f>
        <v>0.13200000000000001</v>
      </c>
      <c r="CY776">
        <f>AB776</f>
        <v>87.01</v>
      </c>
      <c r="CZ776">
        <f>AF776</f>
        <v>83.1</v>
      </c>
      <c r="DA776">
        <f>AJ776</f>
        <v>1</v>
      </c>
      <c r="DB776">
        <f>ROUND((ROUND(AT776*CZ776,2)*1.2),6)</f>
        <v>10.968</v>
      </c>
      <c r="DC776">
        <f>ROUND((ROUND(AT776*AG776,2)*1.2),6)</f>
        <v>1.6679999999999999</v>
      </c>
      <c r="DD776" t="s">
        <v>3</v>
      </c>
      <c r="DE776" t="s">
        <v>3</v>
      </c>
      <c r="DF776">
        <f t="shared" si="390"/>
        <v>0</v>
      </c>
      <c r="DG776">
        <f t="shared" si="387"/>
        <v>10.97</v>
      </c>
      <c r="DH776">
        <f t="shared" si="379"/>
        <v>1.67</v>
      </c>
      <c r="DI776">
        <f t="shared" si="389"/>
        <v>0</v>
      </c>
      <c r="DJ776">
        <f>DG776</f>
        <v>10.97</v>
      </c>
      <c r="DK776">
        <v>0</v>
      </c>
      <c r="DL776" t="s">
        <v>769</v>
      </c>
      <c r="DM776">
        <v>0</v>
      </c>
      <c r="DN776" t="s">
        <v>761</v>
      </c>
      <c r="DO776">
        <v>12.62</v>
      </c>
    </row>
    <row r="777" spans="1:119" x14ac:dyDescent="0.25">
      <c r="A777">
        <f>ROW(Source!A705)</f>
        <v>705</v>
      </c>
      <c r="B777">
        <v>55944368</v>
      </c>
      <c r="C777">
        <v>55945855</v>
      </c>
      <c r="D777">
        <v>55490260</v>
      </c>
      <c r="E777">
        <v>1</v>
      </c>
      <c r="F777">
        <v>1</v>
      </c>
      <c r="G777">
        <v>1081</v>
      </c>
      <c r="H777">
        <v>2</v>
      </c>
      <c r="I777" t="s">
        <v>883</v>
      </c>
      <c r="J777" t="s">
        <v>884</v>
      </c>
      <c r="K777" t="s">
        <v>885</v>
      </c>
      <c r="L777">
        <v>1368</v>
      </c>
      <c r="N777">
        <v>1011</v>
      </c>
      <c r="O777" t="s">
        <v>765</v>
      </c>
      <c r="P777" t="s">
        <v>765</v>
      </c>
      <c r="Q777">
        <v>1</v>
      </c>
      <c r="W777">
        <v>0</v>
      </c>
      <c r="X777">
        <v>803042515</v>
      </c>
      <c r="Y777">
        <f>(AT777*1.2)</f>
        <v>0.3</v>
      </c>
      <c r="AA777">
        <v>0</v>
      </c>
      <c r="AB777">
        <v>1.2</v>
      </c>
      <c r="AC777">
        <v>0</v>
      </c>
      <c r="AD777">
        <v>0</v>
      </c>
      <c r="AE777">
        <v>0</v>
      </c>
      <c r="AF777">
        <v>1.1499999999999999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-2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0.25</v>
      </c>
      <c r="AU777" t="s">
        <v>83</v>
      </c>
      <c r="AV777">
        <v>0</v>
      </c>
      <c r="AW777">
        <v>2</v>
      </c>
      <c r="AX777">
        <v>55945868</v>
      </c>
      <c r="AY777">
        <v>1</v>
      </c>
      <c r="AZ777">
        <v>0</v>
      </c>
      <c r="BA777">
        <v>987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f>ROUND(Y777*Source!I705*DO777,9)</f>
        <v>0</v>
      </c>
      <c r="CX777">
        <f>ROUND(Y777*Source!I705,9)</f>
        <v>0.3</v>
      </c>
      <c r="CY777">
        <f>AB777</f>
        <v>1.2</v>
      </c>
      <c r="CZ777">
        <f>AF777</f>
        <v>1.1499999999999999</v>
      </c>
      <c r="DA777">
        <f>AJ777</f>
        <v>1</v>
      </c>
      <c r="DB777">
        <f>ROUND((ROUND(AT777*CZ777,2)*1.2),6)</f>
        <v>0.34799999999999998</v>
      </c>
      <c r="DC777">
        <f>ROUND((ROUND(AT777*AG777,2)*1.2),6)</f>
        <v>0</v>
      </c>
      <c r="DD777" t="s">
        <v>3</v>
      </c>
      <c r="DE777" t="s">
        <v>3</v>
      </c>
      <c r="DF777">
        <f t="shared" si="390"/>
        <v>0</v>
      </c>
      <c r="DG777">
        <f t="shared" si="387"/>
        <v>0.35</v>
      </c>
      <c r="DH777">
        <f t="shared" si="379"/>
        <v>0</v>
      </c>
      <c r="DI777">
        <f t="shared" si="389"/>
        <v>0</v>
      </c>
      <c r="DJ777">
        <f>DG777</f>
        <v>0.35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ROW(Source!A705)</f>
        <v>705</v>
      </c>
      <c r="B778">
        <v>55944368</v>
      </c>
      <c r="C778">
        <v>55945855</v>
      </c>
      <c r="D778">
        <v>55460310</v>
      </c>
      <c r="E778">
        <v>1</v>
      </c>
      <c r="F778">
        <v>1</v>
      </c>
      <c r="G778">
        <v>1081</v>
      </c>
      <c r="H778">
        <v>3</v>
      </c>
      <c r="I778" t="s">
        <v>795</v>
      </c>
      <c r="J778" t="s">
        <v>796</v>
      </c>
      <c r="K778" t="s">
        <v>797</v>
      </c>
      <c r="L778">
        <v>1346</v>
      </c>
      <c r="N778">
        <v>1009</v>
      </c>
      <c r="O778" t="s">
        <v>794</v>
      </c>
      <c r="P778" t="s">
        <v>794</v>
      </c>
      <c r="Q778">
        <v>1</v>
      </c>
      <c r="W778">
        <v>0</v>
      </c>
      <c r="X778">
        <v>-1097873860</v>
      </c>
      <c r="Y778">
        <f>(AT778*1)</f>
        <v>0.02</v>
      </c>
      <c r="AA778">
        <v>29.89</v>
      </c>
      <c r="AB778">
        <v>0</v>
      </c>
      <c r="AC778">
        <v>0</v>
      </c>
      <c r="AD778">
        <v>0</v>
      </c>
      <c r="AE778">
        <v>29.89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-2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0.02</v>
      </c>
      <c r="AU778" t="s">
        <v>82</v>
      </c>
      <c r="AV778">
        <v>0</v>
      </c>
      <c r="AW778">
        <v>2</v>
      </c>
      <c r="AX778">
        <v>55945869</v>
      </c>
      <c r="AY778">
        <v>1</v>
      </c>
      <c r="AZ778">
        <v>0</v>
      </c>
      <c r="BA778">
        <v>988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ROUND(Y778*Source!I705,9)</f>
        <v>0.02</v>
      </c>
      <c r="CY778">
        <f>AA778</f>
        <v>29.89</v>
      </c>
      <c r="CZ778">
        <f>AE778</f>
        <v>29.89</v>
      </c>
      <c r="DA778">
        <f>AI778</f>
        <v>1</v>
      </c>
      <c r="DB778">
        <f>ROUND((ROUND(AT778*CZ778,2)*1),6)</f>
        <v>0.6</v>
      </c>
      <c r="DC778">
        <f>ROUND((ROUND(AT778*AG778,2)*1),6)</f>
        <v>0</v>
      </c>
      <c r="DD778" t="s">
        <v>3</v>
      </c>
      <c r="DE778" t="s">
        <v>3</v>
      </c>
      <c r="DF778">
        <f t="shared" si="390"/>
        <v>0.6</v>
      </c>
      <c r="DG778">
        <f t="shared" si="387"/>
        <v>0</v>
      </c>
      <c r="DH778">
        <f t="shared" si="379"/>
        <v>0</v>
      </c>
      <c r="DI778">
        <f t="shared" si="389"/>
        <v>0</v>
      </c>
      <c r="DJ778">
        <f>DF778</f>
        <v>0.6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5">
      <c r="A779">
        <f>ROW(Source!A705)</f>
        <v>705</v>
      </c>
      <c r="B779">
        <v>55944368</v>
      </c>
      <c r="C779">
        <v>55945855</v>
      </c>
      <c r="D779">
        <v>55460380</v>
      </c>
      <c r="E779">
        <v>1</v>
      </c>
      <c r="F779">
        <v>1</v>
      </c>
      <c r="G779">
        <v>1081</v>
      </c>
      <c r="H779">
        <v>3</v>
      </c>
      <c r="I779" t="s">
        <v>798</v>
      </c>
      <c r="J779" t="s">
        <v>799</v>
      </c>
      <c r="K779" t="s">
        <v>800</v>
      </c>
      <c r="L779">
        <v>1348</v>
      </c>
      <c r="N779">
        <v>1009</v>
      </c>
      <c r="O779" t="s">
        <v>211</v>
      </c>
      <c r="P779" t="s">
        <v>211</v>
      </c>
      <c r="Q779">
        <v>1000</v>
      </c>
      <c r="W779">
        <v>0</v>
      </c>
      <c r="X779">
        <v>277309194</v>
      </c>
      <c r="Y779">
        <f>(AT779*1)</f>
        <v>1.4999999999999999E-4</v>
      </c>
      <c r="AA779">
        <v>8590.86</v>
      </c>
      <c r="AB779">
        <v>0</v>
      </c>
      <c r="AC779">
        <v>0</v>
      </c>
      <c r="AD779">
        <v>0</v>
      </c>
      <c r="AE779">
        <v>8590.86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-2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1.4999999999999999E-4</v>
      </c>
      <c r="AU779" t="s">
        <v>82</v>
      </c>
      <c r="AV779">
        <v>0</v>
      </c>
      <c r="AW779">
        <v>2</v>
      </c>
      <c r="AX779">
        <v>55945870</v>
      </c>
      <c r="AY779">
        <v>1</v>
      </c>
      <c r="AZ779">
        <v>0</v>
      </c>
      <c r="BA779">
        <v>989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ROUND(Y779*Source!I705,9)</f>
        <v>1.4999999999999999E-4</v>
      </c>
      <c r="CY779">
        <f>AA779</f>
        <v>8590.86</v>
      </c>
      <c r="CZ779">
        <f>AE779</f>
        <v>8590.86</v>
      </c>
      <c r="DA779">
        <f>AI779</f>
        <v>1</v>
      </c>
      <c r="DB779">
        <f>ROUND((ROUND(AT779*CZ779,2)*1),6)</f>
        <v>1.29</v>
      </c>
      <c r="DC779">
        <f>ROUND((ROUND(AT779*AG779,2)*1),6)</f>
        <v>0</v>
      </c>
      <c r="DD779" t="s">
        <v>3</v>
      </c>
      <c r="DE779" t="s">
        <v>3</v>
      </c>
      <c r="DF779">
        <f t="shared" si="390"/>
        <v>1.29</v>
      </c>
      <c r="DG779">
        <f t="shared" si="387"/>
        <v>0</v>
      </c>
      <c r="DH779">
        <f t="shared" si="379"/>
        <v>0</v>
      </c>
      <c r="DI779">
        <f t="shared" si="389"/>
        <v>0</v>
      </c>
      <c r="DJ779">
        <f>DF779</f>
        <v>1.29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5">
      <c r="A780">
        <f>ROW(Source!A705)</f>
        <v>705</v>
      </c>
      <c r="B780">
        <v>55944368</v>
      </c>
      <c r="C780">
        <v>55945855</v>
      </c>
      <c r="D780">
        <v>55459191</v>
      </c>
      <c r="E780">
        <v>1</v>
      </c>
      <c r="F780">
        <v>1</v>
      </c>
      <c r="G780">
        <v>1081</v>
      </c>
      <c r="H780">
        <v>3</v>
      </c>
      <c r="I780" t="s">
        <v>209</v>
      </c>
      <c r="J780" t="s">
        <v>212</v>
      </c>
      <c r="K780" t="s">
        <v>210</v>
      </c>
      <c r="L780">
        <v>1348</v>
      </c>
      <c r="N780">
        <v>1009</v>
      </c>
      <c r="O780" t="s">
        <v>211</v>
      </c>
      <c r="P780" t="s">
        <v>211</v>
      </c>
      <c r="Q780">
        <v>1000</v>
      </c>
      <c r="W780">
        <v>0</v>
      </c>
      <c r="X780">
        <v>1706974629</v>
      </c>
      <c r="Y780">
        <f>(AT780*1)</f>
        <v>1E-4</v>
      </c>
      <c r="AA780">
        <v>22524.65</v>
      </c>
      <c r="AB780">
        <v>0</v>
      </c>
      <c r="AC780">
        <v>0</v>
      </c>
      <c r="AD780">
        <v>0</v>
      </c>
      <c r="AE780">
        <v>22524.65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 t="s">
        <v>3</v>
      </c>
      <c r="AT780">
        <v>1E-4</v>
      </c>
      <c r="AU780" t="s">
        <v>82</v>
      </c>
      <c r="AV780">
        <v>0</v>
      </c>
      <c r="AW780">
        <v>1</v>
      </c>
      <c r="AX780">
        <v>-1</v>
      </c>
      <c r="AY780">
        <v>0</v>
      </c>
      <c r="AZ780">
        <v>0</v>
      </c>
      <c r="BA780" t="s">
        <v>3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ROUND(Y780*Source!I705,9)</f>
        <v>1E-4</v>
      </c>
      <c r="CY780">
        <f>AA780</f>
        <v>22524.65</v>
      </c>
      <c r="CZ780">
        <f>AE780</f>
        <v>22524.65</v>
      </c>
      <c r="DA780">
        <f>AI780</f>
        <v>1</v>
      </c>
      <c r="DB780">
        <f>ROUND((ROUND(AT780*CZ780,2)*1),6)</f>
        <v>2.25</v>
      </c>
      <c r="DC780">
        <f>ROUND((ROUND(AT780*AG780,2)*1),6)</f>
        <v>0</v>
      </c>
      <c r="DD780" t="s">
        <v>3</v>
      </c>
      <c r="DE780" t="s">
        <v>3</v>
      </c>
      <c r="DF780">
        <f t="shared" si="390"/>
        <v>2.25</v>
      </c>
      <c r="DG780">
        <f t="shared" si="387"/>
        <v>0</v>
      </c>
      <c r="DH780">
        <f t="shared" si="379"/>
        <v>0</v>
      </c>
      <c r="DI780">
        <f t="shared" si="389"/>
        <v>0</v>
      </c>
      <c r="DJ780">
        <f>DF780</f>
        <v>2.25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ROW(Source!A706)</f>
        <v>706</v>
      </c>
      <c r="B781">
        <v>55944370</v>
      </c>
      <c r="C781">
        <v>55945855</v>
      </c>
      <c r="D781">
        <v>55424304</v>
      </c>
      <c r="E781">
        <v>1081</v>
      </c>
      <c r="F781">
        <v>1</v>
      </c>
      <c r="G781">
        <v>1081</v>
      </c>
      <c r="H781">
        <v>1</v>
      </c>
      <c r="I781" t="s">
        <v>759</v>
      </c>
      <c r="J781" t="s">
        <v>3</v>
      </c>
      <c r="K781" t="s">
        <v>760</v>
      </c>
      <c r="L781">
        <v>1191</v>
      </c>
      <c r="N781">
        <v>1013</v>
      </c>
      <c r="O781" t="s">
        <v>761</v>
      </c>
      <c r="P781" t="s">
        <v>761</v>
      </c>
      <c r="Q781">
        <v>1</v>
      </c>
      <c r="W781">
        <v>0</v>
      </c>
      <c r="X781">
        <v>476480486</v>
      </c>
      <c r="Y781">
        <f>(AT781*1.2)</f>
        <v>2.472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5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2.06</v>
      </c>
      <c r="AU781" t="s">
        <v>83</v>
      </c>
      <c r="AV781">
        <v>1</v>
      </c>
      <c r="AW781">
        <v>2</v>
      </c>
      <c r="AX781">
        <v>55945864</v>
      </c>
      <c r="AY781">
        <v>1</v>
      </c>
      <c r="AZ781">
        <v>0</v>
      </c>
      <c r="BA781">
        <v>992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U781">
        <f>ROUND(AT781*Source!I706*AH781*AL781,2)</f>
        <v>0</v>
      </c>
      <c r="CV781">
        <f>ROUND(Y781*Source!I706,9)</f>
        <v>2.472</v>
      </c>
      <c r="CW781">
        <v>0</v>
      </c>
      <c r="CX781">
        <f>ROUND(Y781*Source!I706,9)</f>
        <v>2.472</v>
      </c>
      <c r="CY781">
        <f>AD781</f>
        <v>0</v>
      </c>
      <c r="CZ781">
        <f>AH781</f>
        <v>0</v>
      </c>
      <c r="DA781">
        <f>AL781</f>
        <v>1</v>
      </c>
      <c r="DB781">
        <f>ROUND((ROUND(AT781*CZ781,2)*1.2),6)</f>
        <v>0</v>
      </c>
      <c r="DC781">
        <f>ROUND((ROUND(AT781*AG781,2)*1.2),6)</f>
        <v>0</v>
      </c>
      <c r="DD781" t="s">
        <v>3</v>
      </c>
      <c r="DE781" t="s">
        <v>3</v>
      </c>
      <c r="DF781">
        <f t="shared" si="390"/>
        <v>0</v>
      </c>
      <c r="DG781">
        <f t="shared" si="387"/>
        <v>0</v>
      </c>
      <c r="DH781">
        <f t="shared" si="379"/>
        <v>0</v>
      </c>
      <c r="DI781">
        <f t="shared" si="389"/>
        <v>0</v>
      </c>
      <c r="DJ781">
        <f>DI781</f>
        <v>0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ROW(Source!A706)</f>
        <v>706</v>
      </c>
      <c r="B782">
        <v>55944370</v>
      </c>
      <c r="C782">
        <v>55945855</v>
      </c>
      <c r="D782">
        <v>55489803</v>
      </c>
      <c r="E782">
        <v>1</v>
      </c>
      <c r="F782">
        <v>1</v>
      </c>
      <c r="G782">
        <v>1081</v>
      </c>
      <c r="H782">
        <v>2</v>
      </c>
      <c r="I782" t="s">
        <v>880</v>
      </c>
      <c r="J782" t="s">
        <v>881</v>
      </c>
      <c r="K782" t="s">
        <v>882</v>
      </c>
      <c r="L782">
        <v>1368</v>
      </c>
      <c r="N782">
        <v>1011</v>
      </c>
      <c r="O782" t="s">
        <v>765</v>
      </c>
      <c r="P782" t="s">
        <v>765</v>
      </c>
      <c r="Q782">
        <v>1</v>
      </c>
      <c r="W782">
        <v>0</v>
      </c>
      <c r="X782">
        <v>1752775000</v>
      </c>
      <c r="Y782">
        <f>(AT782*1.2)</f>
        <v>0.3</v>
      </c>
      <c r="AA782">
        <v>0</v>
      </c>
      <c r="AB782">
        <v>1107.0899999999999</v>
      </c>
      <c r="AC782">
        <v>744.56</v>
      </c>
      <c r="AD782">
        <v>0</v>
      </c>
      <c r="AE782">
        <v>0</v>
      </c>
      <c r="AF782">
        <v>41.45</v>
      </c>
      <c r="AG782">
        <v>12.62</v>
      </c>
      <c r="AH782">
        <v>0</v>
      </c>
      <c r="AI782">
        <v>1</v>
      </c>
      <c r="AJ782">
        <v>25.51</v>
      </c>
      <c r="AK782">
        <v>56.35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0.25</v>
      </c>
      <c r="AU782" t="s">
        <v>83</v>
      </c>
      <c r="AV782">
        <v>0</v>
      </c>
      <c r="AW782">
        <v>2</v>
      </c>
      <c r="AX782">
        <v>55945865</v>
      </c>
      <c r="AY782">
        <v>1</v>
      </c>
      <c r="AZ782">
        <v>0</v>
      </c>
      <c r="BA782">
        <v>993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f>ROUND(Y782*Source!I706*DO782,9)</f>
        <v>3.786</v>
      </c>
      <c r="CX782">
        <f>ROUND(Y782*Source!I706,9)</f>
        <v>0.3</v>
      </c>
      <c r="CY782">
        <f>AB782</f>
        <v>1107.0899999999999</v>
      </c>
      <c r="CZ782">
        <f>AF782</f>
        <v>41.45</v>
      </c>
      <c r="DA782">
        <f>AJ782</f>
        <v>25.51</v>
      </c>
      <c r="DB782">
        <f>ROUND((ROUND(AT782*CZ782,2)*1.2),6)</f>
        <v>12.432</v>
      </c>
      <c r="DC782">
        <f>ROUND((ROUND(AT782*AG782,2)*1.2),6)</f>
        <v>3.7919999999999998</v>
      </c>
      <c r="DD782" t="s">
        <v>3</v>
      </c>
      <c r="DE782" t="s">
        <v>3</v>
      </c>
      <c r="DF782">
        <f t="shared" si="390"/>
        <v>0</v>
      </c>
      <c r="DG782">
        <f>ROUND(ROUND(AF782*AJ782,2)*CX782,2)</f>
        <v>317.22000000000003</v>
      </c>
      <c r="DH782">
        <f>ROUND(ROUND(AG782*AK782,2)*CX782,2)</f>
        <v>213.34</v>
      </c>
      <c r="DI782">
        <f t="shared" si="389"/>
        <v>0</v>
      </c>
      <c r="DJ782">
        <f>DG782</f>
        <v>317.22000000000003</v>
      </c>
      <c r="DK782">
        <v>0</v>
      </c>
      <c r="DL782" t="s">
        <v>769</v>
      </c>
      <c r="DM782">
        <v>0</v>
      </c>
      <c r="DN782" t="s">
        <v>761</v>
      </c>
      <c r="DO782">
        <v>12.62</v>
      </c>
    </row>
    <row r="783" spans="1:119" x14ac:dyDescent="0.25">
      <c r="A783">
        <f>ROW(Source!A706)</f>
        <v>706</v>
      </c>
      <c r="B783">
        <v>55944370</v>
      </c>
      <c r="C783">
        <v>55945855</v>
      </c>
      <c r="D783">
        <v>55489910</v>
      </c>
      <c r="E783">
        <v>1</v>
      </c>
      <c r="F783">
        <v>1</v>
      </c>
      <c r="G783">
        <v>1081</v>
      </c>
      <c r="H783">
        <v>2</v>
      </c>
      <c r="I783" t="s">
        <v>762</v>
      </c>
      <c r="J783" t="s">
        <v>763</v>
      </c>
      <c r="K783" t="s">
        <v>764</v>
      </c>
      <c r="L783">
        <v>1368</v>
      </c>
      <c r="N783">
        <v>1011</v>
      </c>
      <c r="O783" t="s">
        <v>765</v>
      </c>
      <c r="P783" t="s">
        <v>765</v>
      </c>
      <c r="Q783">
        <v>1</v>
      </c>
      <c r="W783">
        <v>0</v>
      </c>
      <c r="X783">
        <v>1498588441</v>
      </c>
      <c r="Y783">
        <f>(AT783*1.2)</f>
        <v>0.86399999999999999</v>
      </c>
      <c r="AA783">
        <v>0</v>
      </c>
      <c r="AB783">
        <v>100.2</v>
      </c>
      <c r="AC783">
        <v>0</v>
      </c>
      <c r="AD783">
        <v>0</v>
      </c>
      <c r="AE783">
        <v>0</v>
      </c>
      <c r="AF783">
        <v>7.11</v>
      </c>
      <c r="AG783">
        <v>0</v>
      </c>
      <c r="AH783">
        <v>0</v>
      </c>
      <c r="AI783">
        <v>1</v>
      </c>
      <c r="AJ783">
        <v>13.46</v>
      </c>
      <c r="AK783">
        <v>1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0.72</v>
      </c>
      <c r="AU783" t="s">
        <v>83</v>
      </c>
      <c r="AV783">
        <v>0</v>
      </c>
      <c r="AW783">
        <v>2</v>
      </c>
      <c r="AX783">
        <v>55945866</v>
      </c>
      <c r="AY783">
        <v>1</v>
      </c>
      <c r="AZ783">
        <v>0</v>
      </c>
      <c r="BA783">
        <v>994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f>ROUND(Y783*Source!I706*DO783,9)</f>
        <v>0</v>
      </c>
      <c r="CX783">
        <f>ROUND(Y783*Source!I706,9)</f>
        <v>0.86399999999999999</v>
      </c>
      <c r="CY783">
        <f>AB783</f>
        <v>100.2</v>
      </c>
      <c r="CZ783">
        <f>AF783</f>
        <v>7.11</v>
      </c>
      <c r="DA783">
        <f>AJ783</f>
        <v>13.46</v>
      </c>
      <c r="DB783">
        <f>ROUND((ROUND(AT783*CZ783,2)*1.2),6)</f>
        <v>6.1440000000000001</v>
      </c>
      <c r="DC783">
        <f>ROUND((ROUND(AT783*AG783,2)*1.2),6)</f>
        <v>0</v>
      </c>
      <c r="DD783" t="s">
        <v>3</v>
      </c>
      <c r="DE783" t="s">
        <v>3</v>
      </c>
      <c r="DF783">
        <f t="shared" si="390"/>
        <v>0</v>
      </c>
      <c r="DG783">
        <f>ROUND(ROUND(AF783*AJ783,2)*CX783,2)</f>
        <v>82.68</v>
      </c>
      <c r="DH783">
        <f>ROUND(ROUND(AG783,2)*CX783,2)</f>
        <v>0</v>
      </c>
      <c r="DI783">
        <f t="shared" si="389"/>
        <v>0</v>
      </c>
      <c r="DJ783">
        <f>DG783</f>
        <v>82.68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5">
      <c r="A784">
        <f>ROW(Source!A706)</f>
        <v>706</v>
      </c>
      <c r="B784">
        <v>55944370</v>
      </c>
      <c r="C784">
        <v>55945855</v>
      </c>
      <c r="D784">
        <v>55490209</v>
      </c>
      <c r="E784">
        <v>1</v>
      </c>
      <c r="F784">
        <v>1</v>
      </c>
      <c r="G784">
        <v>1081</v>
      </c>
      <c r="H784">
        <v>2</v>
      </c>
      <c r="I784" t="s">
        <v>766</v>
      </c>
      <c r="J784" t="s">
        <v>767</v>
      </c>
      <c r="K784" t="s">
        <v>768</v>
      </c>
      <c r="L784">
        <v>1368</v>
      </c>
      <c r="N784">
        <v>1011</v>
      </c>
      <c r="O784" t="s">
        <v>765</v>
      </c>
      <c r="P784" t="s">
        <v>765</v>
      </c>
      <c r="Q784">
        <v>1</v>
      </c>
      <c r="W784">
        <v>0</v>
      </c>
      <c r="X784">
        <v>874612079</v>
      </c>
      <c r="Y784">
        <f>(AT784*1.2)</f>
        <v>0.13200000000000001</v>
      </c>
      <c r="AA784">
        <v>0</v>
      </c>
      <c r="AB784">
        <v>1485.19</v>
      </c>
      <c r="AC784">
        <v>744.56</v>
      </c>
      <c r="AD784">
        <v>0</v>
      </c>
      <c r="AE784">
        <v>0</v>
      </c>
      <c r="AF784">
        <v>83.1</v>
      </c>
      <c r="AG784">
        <v>12.62</v>
      </c>
      <c r="AH784">
        <v>0</v>
      </c>
      <c r="AI784">
        <v>1</v>
      </c>
      <c r="AJ784">
        <v>17.07</v>
      </c>
      <c r="AK784">
        <v>56.35</v>
      </c>
      <c r="AL784">
        <v>1</v>
      </c>
      <c r="AM784">
        <v>2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0.11</v>
      </c>
      <c r="AU784" t="s">
        <v>83</v>
      </c>
      <c r="AV784">
        <v>0</v>
      </c>
      <c r="AW784">
        <v>2</v>
      </c>
      <c r="AX784">
        <v>55945867</v>
      </c>
      <c r="AY784">
        <v>1</v>
      </c>
      <c r="AZ784">
        <v>0</v>
      </c>
      <c r="BA784">
        <v>995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f>ROUND(Y784*Source!I706*DO784,9)</f>
        <v>1.66584</v>
      </c>
      <c r="CX784">
        <f>ROUND(Y784*Source!I706,9)</f>
        <v>0.13200000000000001</v>
      </c>
      <c r="CY784">
        <f>AB784</f>
        <v>1485.19</v>
      </c>
      <c r="CZ784">
        <f>AF784</f>
        <v>83.1</v>
      </c>
      <c r="DA784">
        <f>AJ784</f>
        <v>17.07</v>
      </c>
      <c r="DB784">
        <f>ROUND((ROUND(AT784*CZ784,2)*1.2),6)</f>
        <v>10.968</v>
      </c>
      <c r="DC784">
        <f>ROUND((ROUND(AT784*AG784,2)*1.2),6)</f>
        <v>1.6679999999999999</v>
      </c>
      <c r="DD784" t="s">
        <v>3</v>
      </c>
      <c r="DE784" t="s">
        <v>3</v>
      </c>
      <c r="DF784">
        <f t="shared" si="390"/>
        <v>0</v>
      </c>
      <c r="DG784">
        <f>ROUND(ROUND(AF784*AJ784,2)*CX784,2)</f>
        <v>187.24</v>
      </c>
      <c r="DH784">
        <f>ROUND(ROUND(AG784*AK784,2)*CX784,2)</f>
        <v>93.87</v>
      </c>
      <c r="DI784">
        <f t="shared" si="389"/>
        <v>0</v>
      </c>
      <c r="DJ784">
        <f>DG784</f>
        <v>187.24</v>
      </c>
      <c r="DK784">
        <v>0</v>
      </c>
      <c r="DL784" t="s">
        <v>769</v>
      </c>
      <c r="DM784">
        <v>0</v>
      </c>
      <c r="DN784" t="s">
        <v>761</v>
      </c>
      <c r="DO784">
        <v>12.62</v>
      </c>
    </row>
    <row r="785" spans="1:119" x14ac:dyDescent="0.25">
      <c r="A785">
        <f>ROW(Source!A706)</f>
        <v>706</v>
      </c>
      <c r="B785">
        <v>55944370</v>
      </c>
      <c r="C785">
        <v>55945855</v>
      </c>
      <c r="D785">
        <v>55490260</v>
      </c>
      <c r="E785">
        <v>1</v>
      </c>
      <c r="F785">
        <v>1</v>
      </c>
      <c r="G785">
        <v>1081</v>
      </c>
      <c r="H785">
        <v>2</v>
      </c>
      <c r="I785" t="s">
        <v>883</v>
      </c>
      <c r="J785" t="s">
        <v>884</v>
      </c>
      <c r="K785" t="s">
        <v>885</v>
      </c>
      <c r="L785">
        <v>1368</v>
      </c>
      <c r="N785">
        <v>1011</v>
      </c>
      <c r="O785" t="s">
        <v>765</v>
      </c>
      <c r="P785" t="s">
        <v>765</v>
      </c>
      <c r="Q785">
        <v>1</v>
      </c>
      <c r="W785">
        <v>0</v>
      </c>
      <c r="X785">
        <v>803042515</v>
      </c>
      <c r="Y785">
        <f>(AT785*1.2)</f>
        <v>0.3</v>
      </c>
      <c r="AA785">
        <v>0</v>
      </c>
      <c r="AB785">
        <v>11.26</v>
      </c>
      <c r="AC785">
        <v>0</v>
      </c>
      <c r="AD785">
        <v>0</v>
      </c>
      <c r="AE785">
        <v>0</v>
      </c>
      <c r="AF785">
        <v>1.1499999999999999</v>
      </c>
      <c r="AG785">
        <v>0</v>
      </c>
      <c r="AH785">
        <v>0</v>
      </c>
      <c r="AI785">
        <v>1</v>
      </c>
      <c r="AJ785">
        <v>9.35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0.25</v>
      </c>
      <c r="AU785" t="s">
        <v>83</v>
      </c>
      <c r="AV785">
        <v>0</v>
      </c>
      <c r="AW785">
        <v>2</v>
      </c>
      <c r="AX785">
        <v>55945868</v>
      </c>
      <c r="AY785">
        <v>1</v>
      </c>
      <c r="AZ785">
        <v>0</v>
      </c>
      <c r="BA785">
        <v>996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f>ROUND(Y785*Source!I706*DO785,9)</f>
        <v>0</v>
      </c>
      <c r="CX785">
        <f>ROUND(Y785*Source!I706,9)</f>
        <v>0.3</v>
      </c>
      <c r="CY785">
        <f>AB785</f>
        <v>11.26</v>
      </c>
      <c r="CZ785">
        <f>AF785</f>
        <v>1.1499999999999999</v>
      </c>
      <c r="DA785">
        <f>AJ785</f>
        <v>9.35</v>
      </c>
      <c r="DB785">
        <f>ROUND((ROUND(AT785*CZ785,2)*1.2),6)</f>
        <v>0.34799999999999998</v>
      </c>
      <c r="DC785">
        <f>ROUND((ROUND(AT785*AG785,2)*1.2),6)</f>
        <v>0</v>
      </c>
      <c r="DD785" t="s">
        <v>3</v>
      </c>
      <c r="DE785" t="s">
        <v>3</v>
      </c>
      <c r="DF785">
        <f t="shared" si="390"/>
        <v>0</v>
      </c>
      <c r="DG785">
        <f>ROUND(ROUND(AF785*AJ785,2)*CX785,2)</f>
        <v>3.23</v>
      </c>
      <c r="DH785">
        <f t="shared" ref="DH785:DH796" si="391">ROUND(ROUND(AG785,2)*CX785,2)</f>
        <v>0</v>
      </c>
      <c r="DI785">
        <f t="shared" si="389"/>
        <v>0</v>
      </c>
      <c r="DJ785">
        <f>DG785</f>
        <v>3.23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5">
      <c r="A786">
        <f>ROW(Source!A706)</f>
        <v>706</v>
      </c>
      <c r="B786">
        <v>55944370</v>
      </c>
      <c r="C786">
        <v>55945855</v>
      </c>
      <c r="D786">
        <v>55460310</v>
      </c>
      <c r="E786">
        <v>1</v>
      </c>
      <c r="F786">
        <v>1</v>
      </c>
      <c r="G786">
        <v>1081</v>
      </c>
      <c r="H786">
        <v>3</v>
      </c>
      <c r="I786" t="s">
        <v>795</v>
      </c>
      <c r="J786" t="s">
        <v>796</v>
      </c>
      <c r="K786" t="s">
        <v>797</v>
      </c>
      <c r="L786">
        <v>1346</v>
      </c>
      <c r="N786">
        <v>1009</v>
      </c>
      <c r="O786" t="s">
        <v>794</v>
      </c>
      <c r="P786" t="s">
        <v>794</v>
      </c>
      <c r="Q786">
        <v>1</v>
      </c>
      <c r="W786">
        <v>0</v>
      </c>
      <c r="X786">
        <v>-1097873860</v>
      </c>
      <c r="Y786">
        <f>(AT786*1)</f>
        <v>0.02</v>
      </c>
      <c r="AA786">
        <v>101.03</v>
      </c>
      <c r="AB786">
        <v>0</v>
      </c>
      <c r="AC786">
        <v>0</v>
      </c>
      <c r="AD786">
        <v>0</v>
      </c>
      <c r="AE786">
        <v>29.89</v>
      </c>
      <c r="AF786">
        <v>0</v>
      </c>
      <c r="AG786">
        <v>0</v>
      </c>
      <c r="AH786">
        <v>0</v>
      </c>
      <c r="AI786">
        <v>3.38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1</v>
      </c>
      <c r="AQ786">
        <v>0</v>
      </c>
      <c r="AR786">
        <v>0</v>
      </c>
      <c r="AS786" t="s">
        <v>3</v>
      </c>
      <c r="AT786">
        <v>0.02</v>
      </c>
      <c r="AU786" t="s">
        <v>82</v>
      </c>
      <c r="AV786">
        <v>0</v>
      </c>
      <c r="AW786">
        <v>2</v>
      </c>
      <c r="AX786">
        <v>55945869</v>
      </c>
      <c r="AY786">
        <v>1</v>
      </c>
      <c r="AZ786">
        <v>0</v>
      </c>
      <c r="BA786">
        <v>997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ROUND(Y786*Source!I706,9)</f>
        <v>0.02</v>
      </c>
      <c r="CY786">
        <f>AA786</f>
        <v>101.03</v>
      </c>
      <c r="CZ786">
        <f>AE786</f>
        <v>29.89</v>
      </c>
      <c r="DA786">
        <f>AI786</f>
        <v>3.38</v>
      </c>
      <c r="DB786">
        <f>ROUND((ROUND(AT786*CZ786,2)*1),6)</f>
        <v>0.6</v>
      </c>
      <c r="DC786">
        <f>ROUND((ROUND(AT786*AG786,2)*1),6)</f>
        <v>0</v>
      </c>
      <c r="DD786" t="s">
        <v>3</v>
      </c>
      <c r="DE786" t="s">
        <v>3</v>
      </c>
      <c r="DF786">
        <f>ROUND(ROUND(AE786*AI786,2)*CX786,2)</f>
        <v>2.02</v>
      </c>
      <c r="DG786">
        <f t="shared" ref="DG786:DG796" si="392">ROUND(ROUND(AF786,2)*CX786,2)</f>
        <v>0</v>
      </c>
      <c r="DH786">
        <f t="shared" si="391"/>
        <v>0</v>
      </c>
      <c r="DI786">
        <f t="shared" si="389"/>
        <v>0</v>
      </c>
      <c r="DJ786">
        <f>DF786</f>
        <v>2.02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ROW(Source!A706)</f>
        <v>706</v>
      </c>
      <c r="B787">
        <v>55944370</v>
      </c>
      <c r="C787">
        <v>55945855</v>
      </c>
      <c r="D787">
        <v>55460380</v>
      </c>
      <c r="E787">
        <v>1</v>
      </c>
      <c r="F787">
        <v>1</v>
      </c>
      <c r="G787">
        <v>1081</v>
      </c>
      <c r="H787">
        <v>3</v>
      </c>
      <c r="I787" t="s">
        <v>798</v>
      </c>
      <c r="J787" t="s">
        <v>799</v>
      </c>
      <c r="K787" t="s">
        <v>800</v>
      </c>
      <c r="L787">
        <v>1348</v>
      </c>
      <c r="N787">
        <v>1009</v>
      </c>
      <c r="O787" t="s">
        <v>211</v>
      </c>
      <c r="P787" t="s">
        <v>211</v>
      </c>
      <c r="Q787">
        <v>1000</v>
      </c>
      <c r="W787">
        <v>0</v>
      </c>
      <c r="X787">
        <v>277309194</v>
      </c>
      <c r="Y787">
        <f>(AT787*1)</f>
        <v>1.4999999999999999E-4</v>
      </c>
      <c r="AA787">
        <v>141233.74</v>
      </c>
      <c r="AB787">
        <v>0</v>
      </c>
      <c r="AC787">
        <v>0</v>
      </c>
      <c r="AD787">
        <v>0</v>
      </c>
      <c r="AE787">
        <v>8590.86</v>
      </c>
      <c r="AF787">
        <v>0</v>
      </c>
      <c r="AG787">
        <v>0</v>
      </c>
      <c r="AH787">
        <v>0</v>
      </c>
      <c r="AI787">
        <v>16.440000000000001</v>
      </c>
      <c r="AJ787">
        <v>1</v>
      </c>
      <c r="AK787">
        <v>1</v>
      </c>
      <c r="AL787">
        <v>1</v>
      </c>
      <c r="AM787">
        <v>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1.4999999999999999E-4</v>
      </c>
      <c r="AU787" t="s">
        <v>82</v>
      </c>
      <c r="AV787">
        <v>0</v>
      </c>
      <c r="AW787">
        <v>2</v>
      </c>
      <c r="AX787">
        <v>55945870</v>
      </c>
      <c r="AY787">
        <v>1</v>
      </c>
      <c r="AZ787">
        <v>0</v>
      </c>
      <c r="BA787">
        <v>998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ROUND(Y787*Source!I706,9)</f>
        <v>1.4999999999999999E-4</v>
      </c>
      <c r="CY787">
        <f>AA787</f>
        <v>141233.74</v>
      </c>
      <c r="CZ787">
        <f>AE787</f>
        <v>8590.86</v>
      </c>
      <c r="DA787">
        <f>AI787</f>
        <v>16.440000000000001</v>
      </c>
      <c r="DB787">
        <f>ROUND((ROUND(AT787*CZ787,2)*1),6)</f>
        <v>1.29</v>
      </c>
      <c r="DC787">
        <f>ROUND((ROUND(AT787*AG787,2)*1),6)</f>
        <v>0</v>
      </c>
      <c r="DD787" t="s">
        <v>3</v>
      </c>
      <c r="DE787" t="s">
        <v>3</v>
      </c>
      <c r="DF787">
        <f>ROUND(ROUND(AE787*AI787,2)*CX787,2)</f>
        <v>21.19</v>
      </c>
      <c r="DG787">
        <f t="shared" si="392"/>
        <v>0</v>
      </c>
      <c r="DH787">
        <f t="shared" si="391"/>
        <v>0</v>
      </c>
      <c r="DI787">
        <f t="shared" si="389"/>
        <v>0</v>
      </c>
      <c r="DJ787">
        <f>DF787</f>
        <v>21.19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ROW(Source!A706)</f>
        <v>706</v>
      </c>
      <c r="B788">
        <v>55944370</v>
      </c>
      <c r="C788">
        <v>55945855</v>
      </c>
      <c r="D788">
        <v>55459191</v>
      </c>
      <c r="E788">
        <v>1</v>
      </c>
      <c r="F788">
        <v>1</v>
      </c>
      <c r="G788">
        <v>1081</v>
      </c>
      <c r="H788">
        <v>3</v>
      </c>
      <c r="I788" t="s">
        <v>209</v>
      </c>
      <c r="J788" t="s">
        <v>212</v>
      </c>
      <c r="K788" t="s">
        <v>210</v>
      </c>
      <c r="L788">
        <v>1348</v>
      </c>
      <c r="N788">
        <v>1009</v>
      </c>
      <c r="O788" t="s">
        <v>211</v>
      </c>
      <c r="P788" t="s">
        <v>211</v>
      </c>
      <c r="Q788">
        <v>1000</v>
      </c>
      <c r="W788">
        <v>0</v>
      </c>
      <c r="X788">
        <v>1706974629</v>
      </c>
      <c r="Y788">
        <f>(AT788*1)</f>
        <v>1E-4</v>
      </c>
      <c r="AA788">
        <v>133571.17000000001</v>
      </c>
      <c r="AB788">
        <v>0</v>
      </c>
      <c r="AC788">
        <v>0</v>
      </c>
      <c r="AD788">
        <v>0</v>
      </c>
      <c r="AE788">
        <v>22524.65</v>
      </c>
      <c r="AF788">
        <v>0</v>
      </c>
      <c r="AG788">
        <v>0</v>
      </c>
      <c r="AH788">
        <v>0</v>
      </c>
      <c r="AI788">
        <v>5.93</v>
      </c>
      <c r="AJ788">
        <v>1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1</v>
      </c>
      <c r="AQ788">
        <v>0</v>
      </c>
      <c r="AR788">
        <v>0</v>
      </c>
      <c r="AS788" t="s">
        <v>3</v>
      </c>
      <c r="AT788">
        <v>1E-4</v>
      </c>
      <c r="AU788" t="s">
        <v>82</v>
      </c>
      <c r="AV788">
        <v>0</v>
      </c>
      <c r="AW788">
        <v>1</v>
      </c>
      <c r="AX788">
        <v>-1</v>
      </c>
      <c r="AY788">
        <v>0</v>
      </c>
      <c r="AZ788">
        <v>0</v>
      </c>
      <c r="BA788" t="s">
        <v>3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ROUND(Y788*Source!I706,9)</f>
        <v>1E-4</v>
      </c>
      <c r="CY788">
        <f>AA788</f>
        <v>133571.17000000001</v>
      </c>
      <c r="CZ788">
        <f>AE788</f>
        <v>22524.65</v>
      </c>
      <c r="DA788">
        <f>AI788</f>
        <v>5.93</v>
      </c>
      <c r="DB788">
        <f>ROUND((ROUND(AT788*CZ788,2)*1),6)</f>
        <v>2.25</v>
      </c>
      <c r="DC788">
        <f>ROUND((ROUND(AT788*AG788,2)*1),6)</f>
        <v>0</v>
      </c>
      <c r="DD788" t="s">
        <v>3</v>
      </c>
      <c r="DE788" t="s">
        <v>3</v>
      </c>
      <c r="DF788">
        <f>ROUND(ROUND(AE788*AI788,2)*CX788,2)</f>
        <v>13.36</v>
      </c>
      <c r="DG788">
        <f t="shared" si="392"/>
        <v>0</v>
      </c>
      <c r="DH788">
        <f t="shared" si="391"/>
        <v>0</v>
      </c>
      <c r="DI788">
        <f t="shared" si="389"/>
        <v>0</v>
      </c>
      <c r="DJ788">
        <f>DF788</f>
        <v>13.36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5">
      <c r="A789">
        <f>ROW(Source!A713)</f>
        <v>713</v>
      </c>
      <c r="B789">
        <v>55944368</v>
      </c>
      <c r="C789">
        <v>55985801</v>
      </c>
      <c r="D789">
        <v>55424304</v>
      </c>
      <c r="E789">
        <v>1081</v>
      </c>
      <c r="F789">
        <v>1</v>
      </c>
      <c r="G789">
        <v>1081</v>
      </c>
      <c r="H789">
        <v>1</v>
      </c>
      <c r="I789" t="s">
        <v>759</v>
      </c>
      <c r="J789" t="s">
        <v>3</v>
      </c>
      <c r="K789" t="s">
        <v>760</v>
      </c>
      <c r="L789">
        <v>1191</v>
      </c>
      <c r="N789">
        <v>1013</v>
      </c>
      <c r="O789" t="s">
        <v>761</v>
      </c>
      <c r="P789" t="s">
        <v>761</v>
      </c>
      <c r="Q789">
        <v>1</v>
      </c>
      <c r="W789">
        <v>0</v>
      </c>
      <c r="X789">
        <v>476480486</v>
      </c>
      <c r="Y789">
        <f>(AT789*1.2)</f>
        <v>46.847999999999999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39.04</v>
      </c>
      <c r="AU789" t="s">
        <v>83</v>
      </c>
      <c r="AV789">
        <v>1</v>
      </c>
      <c r="AW789">
        <v>2</v>
      </c>
      <c r="AX789">
        <v>55985802</v>
      </c>
      <c r="AY789">
        <v>1</v>
      </c>
      <c r="AZ789">
        <v>0</v>
      </c>
      <c r="BA789">
        <v>1001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ROUND(AT789*Source!I713*AH789*AL789,2)</f>
        <v>0</v>
      </c>
      <c r="CV789">
        <f>ROUND(Y789*Source!I713,9)</f>
        <v>1.87392</v>
      </c>
      <c r="CW789">
        <v>0</v>
      </c>
      <c r="CX789">
        <f>ROUND(Y789*Source!I713,9)</f>
        <v>1.87392</v>
      </c>
      <c r="CY789">
        <f>AD789</f>
        <v>0</v>
      </c>
      <c r="CZ789">
        <f>AH789</f>
        <v>0</v>
      </c>
      <c r="DA789">
        <f>AL789</f>
        <v>1</v>
      </c>
      <c r="DB789">
        <f>ROUND((ROUND(AT789*CZ789,2)*1.2),6)</f>
        <v>0</v>
      </c>
      <c r="DC789">
        <f>ROUND((ROUND(AT789*AG789,2)*1.2),6)</f>
        <v>0</v>
      </c>
      <c r="DD789" t="s">
        <v>3</v>
      </c>
      <c r="DE789" t="s">
        <v>3</v>
      </c>
      <c r="DF789">
        <f t="shared" ref="DF789:DF799" si="393">ROUND(ROUND(AE789,2)*CX789,2)</f>
        <v>0</v>
      </c>
      <c r="DG789">
        <f t="shared" si="392"/>
        <v>0</v>
      </c>
      <c r="DH789">
        <f t="shared" si="391"/>
        <v>0</v>
      </c>
      <c r="DI789">
        <f t="shared" si="389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ROW(Source!A713)</f>
        <v>713</v>
      </c>
      <c r="B790">
        <v>55944368</v>
      </c>
      <c r="C790">
        <v>55985801</v>
      </c>
      <c r="D790">
        <v>55490209</v>
      </c>
      <c r="E790">
        <v>1</v>
      </c>
      <c r="F790">
        <v>1</v>
      </c>
      <c r="G790">
        <v>1081</v>
      </c>
      <c r="H790">
        <v>2</v>
      </c>
      <c r="I790" t="s">
        <v>766</v>
      </c>
      <c r="J790" t="s">
        <v>767</v>
      </c>
      <c r="K790" t="s">
        <v>768</v>
      </c>
      <c r="L790">
        <v>1368</v>
      </c>
      <c r="N790">
        <v>1011</v>
      </c>
      <c r="O790" t="s">
        <v>765</v>
      </c>
      <c r="P790" t="s">
        <v>765</v>
      </c>
      <c r="Q790">
        <v>1</v>
      </c>
      <c r="W790">
        <v>0</v>
      </c>
      <c r="X790">
        <v>874612079</v>
      </c>
      <c r="Y790">
        <f>(AT790*1.2)</f>
        <v>0.18</v>
      </c>
      <c r="AA790">
        <v>0</v>
      </c>
      <c r="AB790">
        <v>90.33</v>
      </c>
      <c r="AC790">
        <v>13.72</v>
      </c>
      <c r="AD790">
        <v>0</v>
      </c>
      <c r="AE790">
        <v>0</v>
      </c>
      <c r="AF790">
        <v>83.1</v>
      </c>
      <c r="AG790">
        <v>12.62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0.15</v>
      </c>
      <c r="AU790" t="s">
        <v>83</v>
      </c>
      <c r="AV790">
        <v>0</v>
      </c>
      <c r="AW790">
        <v>2</v>
      </c>
      <c r="AX790">
        <v>55985803</v>
      </c>
      <c r="AY790">
        <v>1</v>
      </c>
      <c r="AZ790">
        <v>0</v>
      </c>
      <c r="BA790">
        <v>1002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ROUND(Y790*Source!I713*DO790,9)</f>
        <v>9.0864E-2</v>
      </c>
      <c r="CX790">
        <f>ROUND(Y790*Source!I713,9)</f>
        <v>7.1999999999999998E-3</v>
      </c>
      <c r="CY790">
        <f>AB790</f>
        <v>90.33</v>
      </c>
      <c r="CZ790">
        <f>AF790</f>
        <v>83.1</v>
      </c>
      <c r="DA790">
        <f>AJ790</f>
        <v>1</v>
      </c>
      <c r="DB790">
        <f>ROUND((ROUND(AT790*CZ790,2)*1.2),6)</f>
        <v>14.964</v>
      </c>
      <c r="DC790">
        <f>ROUND((ROUND(AT790*AG790,2)*1.2),6)</f>
        <v>2.2679999999999998</v>
      </c>
      <c r="DD790" t="s">
        <v>3</v>
      </c>
      <c r="DE790" t="s">
        <v>3</v>
      </c>
      <c r="DF790">
        <f t="shared" si="393"/>
        <v>0</v>
      </c>
      <c r="DG790">
        <f t="shared" si="392"/>
        <v>0.6</v>
      </c>
      <c r="DH790">
        <f t="shared" si="391"/>
        <v>0.09</v>
      </c>
      <c r="DI790">
        <f t="shared" si="389"/>
        <v>0</v>
      </c>
      <c r="DJ790">
        <f>DG790</f>
        <v>0.6</v>
      </c>
      <c r="DK790">
        <v>0</v>
      </c>
      <c r="DL790" t="s">
        <v>769</v>
      </c>
      <c r="DM790">
        <v>0</v>
      </c>
      <c r="DN790" t="s">
        <v>761</v>
      </c>
      <c r="DO790">
        <v>12.62</v>
      </c>
    </row>
    <row r="791" spans="1:119" x14ac:dyDescent="0.25">
      <c r="A791">
        <f>ROW(Source!A713)</f>
        <v>713</v>
      </c>
      <c r="B791">
        <v>55944368</v>
      </c>
      <c r="C791">
        <v>55985801</v>
      </c>
      <c r="D791">
        <v>55490263</v>
      </c>
      <c r="E791">
        <v>1</v>
      </c>
      <c r="F791">
        <v>1</v>
      </c>
      <c r="G791">
        <v>1081</v>
      </c>
      <c r="H791">
        <v>2</v>
      </c>
      <c r="I791" t="s">
        <v>977</v>
      </c>
      <c r="J791" t="s">
        <v>978</v>
      </c>
      <c r="K791" t="s">
        <v>979</v>
      </c>
      <c r="L791">
        <v>1368</v>
      </c>
      <c r="N791">
        <v>1011</v>
      </c>
      <c r="O791" t="s">
        <v>765</v>
      </c>
      <c r="P791" t="s">
        <v>765</v>
      </c>
      <c r="Q791">
        <v>1</v>
      </c>
      <c r="W791">
        <v>0</v>
      </c>
      <c r="X791">
        <v>-1895752648</v>
      </c>
      <c r="Y791">
        <f>(AT791*1.2)</f>
        <v>16.8</v>
      </c>
      <c r="AA791">
        <v>0</v>
      </c>
      <c r="AB791">
        <v>0.84</v>
      </c>
      <c r="AC791">
        <v>0</v>
      </c>
      <c r="AD791">
        <v>0</v>
      </c>
      <c r="AE791">
        <v>0</v>
      </c>
      <c r="AF791">
        <v>0.77</v>
      </c>
      <c r="AG791">
        <v>0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14</v>
      </c>
      <c r="AU791" t="s">
        <v>83</v>
      </c>
      <c r="AV791">
        <v>0</v>
      </c>
      <c r="AW791">
        <v>2</v>
      </c>
      <c r="AX791">
        <v>55985804</v>
      </c>
      <c r="AY791">
        <v>1</v>
      </c>
      <c r="AZ791">
        <v>0</v>
      </c>
      <c r="BA791">
        <v>1003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ROUND(Y791*Source!I713*DO791,9)</f>
        <v>0</v>
      </c>
      <c r="CX791">
        <f>ROUND(Y791*Source!I713,9)</f>
        <v>0.67200000000000004</v>
      </c>
      <c r="CY791">
        <f>AB791</f>
        <v>0.84</v>
      </c>
      <c r="CZ791">
        <f>AF791</f>
        <v>0.77</v>
      </c>
      <c r="DA791">
        <f>AJ791</f>
        <v>1</v>
      </c>
      <c r="DB791">
        <f>ROUND((ROUND(AT791*CZ791,2)*1.2),6)</f>
        <v>12.936</v>
      </c>
      <c r="DC791">
        <f>ROUND((ROUND(AT791*AG791,2)*1.2),6)</f>
        <v>0</v>
      </c>
      <c r="DD791" t="s">
        <v>3</v>
      </c>
      <c r="DE791" t="s">
        <v>3</v>
      </c>
      <c r="DF791">
        <f t="shared" si="393"/>
        <v>0</v>
      </c>
      <c r="DG791">
        <f t="shared" si="392"/>
        <v>0.52</v>
      </c>
      <c r="DH791">
        <f t="shared" si="391"/>
        <v>0</v>
      </c>
      <c r="DI791">
        <f t="shared" si="389"/>
        <v>0</v>
      </c>
      <c r="DJ791">
        <f>DG791</f>
        <v>0.52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5">
      <c r="A792">
        <f>ROW(Source!A713)</f>
        <v>713</v>
      </c>
      <c r="B792">
        <v>55944368</v>
      </c>
      <c r="C792">
        <v>55985801</v>
      </c>
      <c r="D792">
        <v>55490295</v>
      </c>
      <c r="E792">
        <v>1</v>
      </c>
      <c r="F792">
        <v>1</v>
      </c>
      <c r="G792">
        <v>1081</v>
      </c>
      <c r="H792">
        <v>2</v>
      </c>
      <c r="I792" t="s">
        <v>1041</v>
      </c>
      <c r="J792" t="s">
        <v>1042</v>
      </c>
      <c r="K792" t="s">
        <v>1043</v>
      </c>
      <c r="L792">
        <v>1368</v>
      </c>
      <c r="N792">
        <v>1011</v>
      </c>
      <c r="O792" t="s">
        <v>765</v>
      </c>
      <c r="P792" t="s">
        <v>765</v>
      </c>
      <c r="Q792">
        <v>1</v>
      </c>
      <c r="W792">
        <v>0</v>
      </c>
      <c r="X792">
        <v>90694306</v>
      </c>
      <c r="Y792">
        <f>(AT792*1.2)</f>
        <v>0.26400000000000001</v>
      </c>
      <c r="AA792">
        <v>0</v>
      </c>
      <c r="AB792">
        <v>0.51</v>
      </c>
      <c r="AC792">
        <v>0</v>
      </c>
      <c r="AD792">
        <v>0</v>
      </c>
      <c r="AE792">
        <v>0</v>
      </c>
      <c r="AF792">
        <v>0.47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0.22</v>
      </c>
      <c r="AU792" t="s">
        <v>83</v>
      </c>
      <c r="AV792">
        <v>0</v>
      </c>
      <c r="AW792">
        <v>2</v>
      </c>
      <c r="AX792">
        <v>55985805</v>
      </c>
      <c r="AY792">
        <v>1</v>
      </c>
      <c r="AZ792">
        <v>0</v>
      </c>
      <c r="BA792">
        <v>1004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f>ROUND(Y792*Source!I713*DO792,9)</f>
        <v>0</v>
      </c>
      <c r="CX792">
        <f>ROUND(Y792*Source!I713,9)</f>
        <v>1.056E-2</v>
      </c>
      <c r="CY792">
        <f>AB792</f>
        <v>0.51</v>
      </c>
      <c r="CZ792">
        <f>AF792</f>
        <v>0.47</v>
      </c>
      <c r="DA792">
        <f>AJ792</f>
        <v>1</v>
      </c>
      <c r="DB792">
        <f>ROUND((ROUND(AT792*CZ792,2)*1.2),6)</f>
        <v>0.12</v>
      </c>
      <c r="DC792">
        <f>ROUND((ROUND(AT792*AG792,2)*1.2),6)</f>
        <v>0</v>
      </c>
      <c r="DD792" t="s">
        <v>3</v>
      </c>
      <c r="DE792" t="s">
        <v>3</v>
      </c>
      <c r="DF792">
        <f t="shared" si="393"/>
        <v>0</v>
      </c>
      <c r="DG792">
        <f t="shared" si="392"/>
        <v>0</v>
      </c>
      <c r="DH792">
        <f t="shared" si="391"/>
        <v>0</v>
      </c>
      <c r="DI792">
        <f t="shared" si="389"/>
        <v>0</v>
      </c>
      <c r="DJ792">
        <f>DG792</f>
        <v>0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5">
      <c r="A793">
        <f>ROW(Source!A713)</f>
        <v>713</v>
      </c>
      <c r="B793">
        <v>55944368</v>
      </c>
      <c r="C793">
        <v>55985801</v>
      </c>
      <c r="D793">
        <v>55483436</v>
      </c>
      <c r="E793">
        <v>1</v>
      </c>
      <c r="F793">
        <v>1</v>
      </c>
      <c r="G793">
        <v>1081</v>
      </c>
      <c r="H793">
        <v>3</v>
      </c>
      <c r="I793" t="s">
        <v>718</v>
      </c>
      <c r="J793" t="s">
        <v>720</v>
      </c>
      <c r="K793" t="s">
        <v>719</v>
      </c>
      <c r="L793">
        <v>1354</v>
      </c>
      <c r="N793">
        <v>1010</v>
      </c>
      <c r="O793" t="s">
        <v>320</v>
      </c>
      <c r="P793" t="s">
        <v>320</v>
      </c>
      <c r="Q793">
        <v>1</v>
      </c>
      <c r="W793">
        <v>0</v>
      </c>
      <c r="X793">
        <v>1437972773</v>
      </c>
      <c r="Y793">
        <f>AT793</f>
        <v>100</v>
      </c>
      <c r="AA793">
        <v>12.71</v>
      </c>
      <c r="AB793">
        <v>0</v>
      </c>
      <c r="AC793">
        <v>0</v>
      </c>
      <c r="AD793">
        <v>0</v>
      </c>
      <c r="AE793">
        <v>12.71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 t="s">
        <v>3</v>
      </c>
      <c r="AT793">
        <v>100</v>
      </c>
      <c r="AU793" t="s">
        <v>3</v>
      </c>
      <c r="AV793">
        <v>0</v>
      </c>
      <c r="AW793">
        <v>1</v>
      </c>
      <c r="AX793">
        <v>-1</v>
      </c>
      <c r="AY793">
        <v>0</v>
      </c>
      <c r="AZ793">
        <v>0</v>
      </c>
      <c r="BA793" t="s">
        <v>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ROUND(Y793*Source!I713,9)</f>
        <v>4</v>
      </c>
      <c r="CY793">
        <f>AA793</f>
        <v>12.71</v>
      </c>
      <c r="CZ793">
        <f>AE793</f>
        <v>12.71</v>
      </c>
      <c r="DA793">
        <f>AI793</f>
        <v>1</v>
      </c>
      <c r="DB793">
        <f>ROUND(ROUND(AT793*CZ793,2),6)</f>
        <v>1271</v>
      </c>
      <c r="DC793">
        <f>ROUND(ROUND(AT793*AG793,2),6)</f>
        <v>0</v>
      </c>
      <c r="DD793" t="s">
        <v>3</v>
      </c>
      <c r="DE793" t="s">
        <v>3</v>
      </c>
      <c r="DF793">
        <f t="shared" si="393"/>
        <v>50.84</v>
      </c>
      <c r="DG793">
        <f t="shared" si="392"/>
        <v>0</v>
      </c>
      <c r="DH793">
        <f t="shared" si="391"/>
        <v>0</v>
      </c>
      <c r="DI793">
        <f t="shared" si="389"/>
        <v>0</v>
      </c>
      <c r="DJ793">
        <f>DF793</f>
        <v>50.84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ROW(Source!A713)</f>
        <v>713</v>
      </c>
      <c r="B794">
        <v>55944368</v>
      </c>
      <c r="C794">
        <v>55985801</v>
      </c>
      <c r="D794">
        <v>55469262</v>
      </c>
      <c r="E794">
        <v>1</v>
      </c>
      <c r="F794">
        <v>1</v>
      </c>
      <c r="G794">
        <v>1081</v>
      </c>
      <c r="H794">
        <v>3</v>
      </c>
      <c r="I794" t="s">
        <v>1044</v>
      </c>
      <c r="J794" t="s">
        <v>1045</v>
      </c>
      <c r="K794" t="s">
        <v>1046</v>
      </c>
      <c r="L794">
        <v>1354</v>
      </c>
      <c r="N794">
        <v>1010</v>
      </c>
      <c r="O794" t="s">
        <v>320</v>
      </c>
      <c r="P794" t="s">
        <v>320</v>
      </c>
      <c r="Q794">
        <v>1</v>
      </c>
      <c r="W794">
        <v>0</v>
      </c>
      <c r="X794">
        <v>-407007888</v>
      </c>
      <c r="Y794">
        <f>(AT794*1)</f>
        <v>0.22</v>
      </c>
      <c r="AA794">
        <v>10.53</v>
      </c>
      <c r="AB794">
        <v>0</v>
      </c>
      <c r="AC794">
        <v>0</v>
      </c>
      <c r="AD794">
        <v>0</v>
      </c>
      <c r="AE794">
        <v>10.53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0.22</v>
      </c>
      <c r="AU794" t="s">
        <v>82</v>
      </c>
      <c r="AV794">
        <v>0</v>
      </c>
      <c r="AW794">
        <v>2</v>
      </c>
      <c r="AX794">
        <v>55985806</v>
      </c>
      <c r="AY794">
        <v>1</v>
      </c>
      <c r="AZ794">
        <v>0</v>
      </c>
      <c r="BA794">
        <v>1005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ROUND(Y794*Source!I713,9)</f>
        <v>8.8000000000000005E-3</v>
      </c>
      <c r="CY794">
        <f>AA794</f>
        <v>10.53</v>
      </c>
      <c r="CZ794">
        <f>AE794</f>
        <v>10.53</v>
      </c>
      <c r="DA794">
        <f>AI794</f>
        <v>1</v>
      </c>
      <c r="DB794">
        <f>ROUND((ROUND(AT794*CZ794,2)*1),6)</f>
        <v>2.3199999999999998</v>
      </c>
      <c r="DC794">
        <f>ROUND((ROUND(AT794*AG794,2)*1),6)</f>
        <v>0</v>
      </c>
      <c r="DD794" t="s">
        <v>3</v>
      </c>
      <c r="DE794" t="s">
        <v>3</v>
      </c>
      <c r="DF794">
        <f t="shared" si="393"/>
        <v>0.09</v>
      </c>
      <c r="DG794">
        <f t="shared" si="392"/>
        <v>0</v>
      </c>
      <c r="DH794">
        <f t="shared" si="391"/>
        <v>0</v>
      </c>
      <c r="DI794">
        <f t="shared" si="389"/>
        <v>0</v>
      </c>
      <c r="DJ794">
        <f>DF794</f>
        <v>0.09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ROW(Source!A713)</f>
        <v>713</v>
      </c>
      <c r="B795">
        <v>55944368</v>
      </c>
      <c r="C795">
        <v>55985801</v>
      </c>
      <c r="D795">
        <v>55469364</v>
      </c>
      <c r="E795">
        <v>1</v>
      </c>
      <c r="F795">
        <v>1</v>
      </c>
      <c r="G795">
        <v>1081</v>
      </c>
      <c r="H795">
        <v>3</v>
      </c>
      <c r="I795" t="s">
        <v>1047</v>
      </c>
      <c r="J795" t="s">
        <v>1048</v>
      </c>
      <c r="K795" t="s">
        <v>1049</v>
      </c>
      <c r="L795">
        <v>1354</v>
      </c>
      <c r="N795">
        <v>1010</v>
      </c>
      <c r="O795" t="s">
        <v>320</v>
      </c>
      <c r="P795" t="s">
        <v>320</v>
      </c>
      <c r="Q795">
        <v>1</v>
      </c>
      <c r="W795">
        <v>0</v>
      </c>
      <c r="X795">
        <v>-70805718</v>
      </c>
      <c r="Y795">
        <f>(AT795*1)</f>
        <v>202</v>
      </c>
      <c r="AA795">
        <v>23.45</v>
      </c>
      <c r="AB795">
        <v>0</v>
      </c>
      <c r="AC795">
        <v>0</v>
      </c>
      <c r="AD795">
        <v>0</v>
      </c>
      <c r="AE795">
        <v>23.45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202</v>
      </c>
      <c r="AU795" t="s">
        <v>82</v>
      </c>
      <c r="AV795">
        <v>0</v>
      </c>
      <c r="AW795">
        <v>2</v>
      </c>
      <c r="AX795">
        <v>55985807</v>
      </c>
      <c r="AY795">
        <v>1</v>
      </c>
      <c r="AZ795">
        <v>0</v>
      </c>
      <c r="BA795">
        <v>1006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ROUND(Y795*Source!I713,9)</f>
        <v>8.08</v>
      </c>
      <c r="CY795">
        <f>AA795</f>
        <v>23.45</v>
      </c>
      <c r="CZ795">
        <f>AE795</f>
        <v>23.45</v>
      </c>
      <c r="DA795">
        <f>AI795</f>
        <v>1</v>
      </c>
      <c r="DB795">
        <f>ROUND((ROUND(AT795*CZ795,2)*1),6)</f>
        <v>4736.8999999999996</v>
      </c>
      <c r="DC795">
        <f>ROUND((ROUND(AT795*AG795,2)*1),6)</f>
        <v>0</v>
      </c>
      <c r="DD795" t="s">
        <v>3</v>
      </c>
      <c r="DE795" t="s">
        <v>3</v>
      </c>
      <c r="DF795">
        <f t="shared" si="393"/>
        <v>189.48</v>
      </c>
      <c r="DG795">
        <f t="shared" si="392"/>
        <v>0</v>
      </c>
      <c r="DH795">
        <f t="shared" si="391"/>
        <v>0</v>
      </c>
      <c r="DI795">
        <f t="shared" si="389"/>
        <v>0</v>
      </c>
      <c r="DJ795">
        <f>DF795</f>
        <v>189.48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ROW(Source!A714)</f>
        <v>714</v>
      </c>
      <c r="B796">
        <v>55944370</v>
      </c>
      <c r="C796">
        <v>55985801</v>
      </c>
      <c r="D796">
        <v>55424304</v>
      </c>
      <c r="E796">
        <v>1081</v>
      </c>
      <c r="F796">
        <v>1</v>
      </c>
      <c r="G796">
        <v>1081</v>
      </c>
      <c r="H796">
        <v>1</v>
      </c>
      <c r="I796" t="s">
        <v>759</v>
      </c>
      <c r="J796" t="s">
        <v>3</v>
      </c>
      <c r="K796" t="s">
        <v>760</v>
      </c>
      <c r="L796">
        <v>1191</v>
      </c>
      <c r="N796">
        <v>1013</v>
      </c>
      <c r="O796" t="s">
        <v>761</v>
      </c>
      <c r="P796" t="s">
        <v>761</v>
      </c>
      <c r="Q796">
        <v>1</v>
      </c>
      <c r="W796">
        <v>0</v>
      </c>
      <c r="X796">
        <v>476480486</v>
      </c>
      <c r="Y796">
        <f>(AT796*1.2)</f>
        <v>46.847999999999999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5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39.04</v>
      </c>
      <c r="AU796" t="s">
        <v>83</v>
      </c>
      <c r="AV796">
        <v>1</v>
      </c>
      <c r="AW796">
        <v>2</v>
      </c>
      <c r="AX796">
        <v>55985802</v>
      </c>
      <c r="AY796">
        <v>1</v>
      </c>
      <c r="AZ796">
        <v>0</v>
      </c>
      <c r="BA796">
        <v>1008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U796">
        <f>ROUND(AT796*Source!I714*AH796*AL796,2)</f>
        <v>0</v>
      </c>
      <c r="CV796">
        <f>ROUND(Y796*Source!I714,9)</f>
        <v>1.87392</v>
      </c>
      <c r="CW796">
        <v>0</v>
      </c>
      <c r="CX796">
        <f>ROUND(Y796*Source!I714,9)</f>
        <v>1.87392</v>
      </c>
      <c r="CY796">
        <f>AD796</f>
        <v>0</v>
      </c>
      <c r="CZ796">
        <f>AH796</f>
        <v>0</v>
      </c>
      <c r="DA796">
        <f>AL796</f>
        <v>1</v>
      </c>
      <c r="DB796">
        <f>ROUND((ROUND(AT796*CZ796,2)*1.2),6)</f>
        <v>0</v>
      </c>
      <c r="DC796">
        <f>ROUND((ROUND(AT796*AG796,2)*1.2),6)</f>
        <v>0</v>
      </c>
      <c r="DD796" t="s">
        <v>3</v>
      </c>
      <c r="DE796" t="s">
        <v>3</v>
      </c>
      <c r="DF796">
        <f t="shared" si="393"/>
        <v>0</v>
      </c>
      <c r="DG796">
        <f t="shared" si="392"/>
        <v>0</v>
      </c>
      <c r="DH796">
        <f t="shared" si="391"/>
        <v>0</v>
      </c>
      <c r="DI796">
        <f t="shared" si="389"/>
        <v>0</v>
      </c>
      <c r="DJ796">
        <f>DI796</f>
        <v>0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5">
      <c r="A797">
        <f>ROW(Source!A714)</f>
        <v>714</v>
      </c>
      <c r="B797">
        <v>55944370</v>
      </c>
      <c r="C797">
        <v>55985801</v>
      </c>
      <c r="D797">
        <v>55490209</v>
      </c>
      <c r="E797">
        <v>1</v>
      </c>
      <c r="F797">
        <v>1</v>
      </c>
      <c r="G797">
        <v>1081</v>
      </c>
      <c r="H797">
        <v>2</v>
      </c>
      <c r="I797" t="s">
        <v>766</v>
      </c>
      <c r="J797" t="s">
        <v>767</v>
      </c>
      <c r="K797" t="s">
        <v>768</v>
      </c>
      <c r="L797">
        <v>1368</v>
      </c>
      <c r="N797">
        <v>1011</v>
      </c>
      <c r="O797" t="s">
        <v>765</v>
      </c>
      <c r="P797" t="s">
        <v>765</v>
      </c>
      <c r="Q797">
        <v>1</v>
      </c>
      <c r="W797">
        <v>0</v>
      </c>
      <c r="X797">
        <v>874612079</v>
      </c>
      <c r="Y797">
        <f>(AT797*1.2)</f>
        <v>0.18</v>
      </c>
      <c r="AA797">
        <v>0</v>
      </c>
      <c r="AB797">
        <v>1541.93</v>
      </c>
      <c r="AC797">
        <v>773.01</v>
      </c>
      <c r="AD797">
        <v>0</v>
      </c>
      <c r="AE797">
        <v>0</v>
      </c>
      <c r="AF797">
        <v>83.1</v>
      </c>
      <c r="AG797">
        <v>12.62</v>
      </c>
      <c r="AH797">
        <v>0</v>
      </c>
      <c r="AI797">
        <v>1</v>
      </c>
      <c r="AJ797">
        <v>17.07</v>
      </c>
      <c r="AK797">
        <v>56.35</v>
      </c>
      <c r="AL797">
        <v>1</v>
      </c>
      <c r="AM797">
        <v>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0.15</v>
      </c>
      <c r="AU797" t="s">
        <v>83</v>
      </c>
      <c r="AV797">
        <v>0</v>
      </c>
      <c r="AW797">
        <v>2</v>
      </c>
      <c r="AX797">
        <v>55985803</v>
      </c>
      <c r="AY797">
        <v>1</v>
      </c>
      <c r="AZ797">
        <v>0</v>
      </c>
      <c r="BA797">
        <v>1009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f>ROUND(Y797*Source!I714*DO797,9)</f>
        <v>9.0864E-2</v>
      </c>
      <c r="CX797">
        <f>ROUND(Y797*Source!I714,9)</f>
        <v>7.1999999999999998E-3</v>
      </c>
      <c r="CY797">
        <f>AB797</f>
        <v>1541.93</v>
      </c>
      <c r="CZ797">
        <f>AF797</f>
        <v>83.1</v>
      </c>
      <c r="DA797">
        <f>AJ797</f>
        <v>17.07</v>
      </c>
      <c r="DB797">
        <f>ROUND((ROUND(AT797*CZ797,2)*1.2),6)</f>
        <v>14.964</v>
      </c>
      <c r="DC797">
        <f>ROUND((ROUND(AT797*AG797,2)*1.2),6)</f>
        <v>2.2679999999999998</v>
      </c>
      <c r="DD797" t="s">
        <v>3</v>
      </c>
      <c r="DE797" t="s">
        <v>3</v>
      </c>
      <c r="DF797">
        <f t="shared" si="393"/>
        <v>0</v>
      </c>
      <c r="DG797">
        <f>ROUND(ROUND(AF797*AJ797,2)*CX797,2)</f>
        <v>10.210000000000001</v>
      </c>
      <c r="DH797">
        <f>ROUND(ROUND(AG797*AK797,2)*CX797,2)</f>
        <v>5.12</v>
      </c>
      <c r="DI797">
        <f t="shared" si="389"/>
        <v>0</v>
      </c>
      <c r="DJ797">
        <f>DG797</f>
        <v>10.210000000000001</v>
      </c>
      <c r="DK797">
        <v>0</v>
      </c>
      <c r="DL797" t="s">
        <v>769</v>
      </c>
      <c r="DM797">
        <v>0</v>
      </c>
      <c r="DN797" t="s">
        <v>761</v>
      </c>
      <c r="DO797">
        <v>12.62</v>
      </c>
    </row>
    <row r="798" spans="1:119" x14ac:dyDescent="0.25">
      <c r="A798">
        <f>ROW(Source!A714)</f>
        <v>714</v>
      </c>
      <c r="B798">
        <v>55944370</v>
      </c>
      <c r="C798">
        <v>55985801</v>
      </c>
      <c r="D798">
        <v>55490263</v>
      </c>
      <c r="E798">
        <v>1</v>
      </c>
      <c r="F798">
        <v>1</v>
      </c>
      <c r="G798">
        <v>1081</v>
      </c>
      <c r="H798">
        <v>2</v>
      </c>
      <c r="I798" t="s">
        <v>977</v>
      </c>
      <c r="J798" t="s">
        <v>978</v>
      </c>
      <c r="K798" t="s">
        <v>979</v>
      </c>
      <c r="L798">
        <v>1368</v>
      </c>
      <c r="N798">
        <v>1011</v>
      </c>
      <c r="O798" t="s">
        <v>765</v>
      </c>
      <c r="P798" t="s">
        <v>765</v>
      </c>
      <c r="Q798">
        <v>1</v>
      </c>
      <c r="W798">
        <v>0</v>
      </c>
      <c r="X798">
        <v>-1895752648</v>
      </c>
      <c r="Y798">
        <f>(AT798*1.2)</f>
        <v>16.8</v>
      </c>
      <c r="AA798">
        <v>0</v>
      </c>
      <c r="AB798">
        <v>8</v>
      </c>
      <c r="AC798">
        <v>0</v>
      </c>
      <c r="AD798">
        <v>0</v>
      </c>
      <c r="AE798">
        <v>0</v>
      </c>
      <c r="AF798">
        <v>0.77</v>
      </c>
      <c r="AG798">
        <v>0</v>
      </c>
      <c r="AH798">
        <v>0</v>
      </c>
      <c r="AI798">
        <v>1</v>
      </c>
      <c r="AJ798">
        <v>9.56</v>
      </c>
      <c r="AK798">
        <v>1</v>
      </c>
      <c r="AL798">
        <v>1</v>
      </c>
      <c r="AM798">
        <v>2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14</v>
      </c>
      <c r="AU798" t="s">
        <v>83</v>
      </c>
      <c r="AV798">
        <v>0</v>
      </c>
      <c r="AW798">
        <v>2</v>
      </c>
      <c r="AX798">
        <v>55985804</v>
      </c>
      <c r="AY798">
        <v>1</v>
      </c>
      <c r="AZ798">
        <v>0</v>
      </c>
      <c r="BA798">
        <v>1010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f>ROUND(Y798*Source!I714*DO798,9)</f>
        <v>0</v>
      </c>
      <c r="CX798">
        <f>ROUND(Y798*Source!I714,9)</f>
        <v>0.67200000000000004</v>
      </c>
      <c r="CY798">
        <f>AB798</f>
        <v>8</v>
      </c>
      <c r="CZ798">
        <f>AF798</f>
        <v>0.77</v>
      </c>
      <c r="DA798">
        <f>AJ798</f>
        <v>9.56</v>
      </c>
      <c r="DB798">
        <f>ROUND((ROUND(AT798*CZ798,2)*1.2),6)</f>
        <v>12.936</v>
      </c>
      <c r="DC798">
        <f>ROUND((ROUND(AT798*AG798,2)*1.2),6)</f>
        <v>0</v>
      </c>
      <c r="DD798" t="s">
        <v>3</v>
      </c>
      <c r="DE798" t="s">
        <v>3</v>
      </c>
      <c r="DF798">
        <f t="shared" si="393"/>
        <v>0</v>
      </c>
      <c r="DG798">
        <f>ROUND(ROUND(AF798*AJ798,2)*CX798,2)</f>
        <v>4.95</v>
      </c>
      <c r="DH798">
        <f t="shared" ref="DH798:DH814" si="394">ROUND(ROUND(AG798,2)*CX798,2)</f>
        <v>0</v>
      </c>
      <c r="DI798">
        <f t="shared" si="389"/>
        <v>0</v>
      </c>
      <c r="DJ798">
        <f>DG798</f>
        <v>4.95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5">
      <c r="A799">
        <f>ROW(Source!A714)</f>
        <v>714</v>
      </c>
      <c r="B799">
        <v>55944370</v>
      </c>
      <c r="C799">
        <v>55985801</v>
      </c>
      <c r="D799">
        <v>55490295</v>
      </c>
      <c r="E799">
        <v>1</v>
      </c>
      <c r="F799">
        <v>1</v>
      </c>
      <c r="G799">
        <v>1081</v>
      </c>
      <c r="H799">
        <v>2</v>
      </c>
      <c r="I799" t="s">
        <v>1041</v>
      </c>
      <c r="J799" t="s">
        <v>1042</v>
      </c>
      <c r="K799" t="s">
        <v>1043</v>
      </c>
      <c r="L799">
        <v>1368</v>
      </c>
      <c r="N799">
        <v>1011</v>
      </c>
      <c r="O799" t="s">
        <v>765</v>
      </c>
      <c r="P799" t="s">
        <v>765</v>
      </c>
      <c r="Q799">
        <v>1</v>
      </c>
      <c r="W799">
        <v>0</v>
      </c>
      <c r="X799">
        <v>90694306</v>
      </c>
      <c r="Y799">
        <f>(AT799*1.2)</f>
        <v>0.26400000000000001</v>
      </c>
      <c r="AA799">
        <v>0</v>
      </c>
      <c r="AB799">
        <v>5.0199999999999996</v>
      </c>
      <c r="AC799">
        <v>0</v>
      </c>
      <c r="AD799">
        <v>0</v>
      </c>
      <c r="AE799">
        <v>0</v>
      </c>
      <c r="AF799">
        <v>0.47</v>
      </c>
      <c r="AG799">
        <v>0</v>
      </c>
      <c r="AH799">
        <v>0</v>
      </c>
      <c r="AI799">
        <v>1</v>
      </c>
      <c r="AJ799">
        <v>9.83</v>
      </c>
      <c r="AK799">
        <v>1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0.22</v>
      </c>
      <c r="AU799" t="s">
        <v>83</v>
      </c>
      <c r="AV799">
        <v>0</v>
      </c>
      <c r="AW799">
        <v>2</v>
      </c>
      <c r="AX799">
        <v>55985805</v>
      </c>
      <c r="AY799">
        <v>1</v>
      </c>
      <c r="AZ799">
        <v>0</v>
      </c>
      <c r="BA799">
        <v>1011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ROUND(Y799*Source!I714*DO799,9)</f>
        <v>0</v>
      </c>
      <c r="CX799">
        <f>ROUND(Y799*Source!I714,9)</f>
        <v>1.056E-2</v>
      </c>
      <c r="CY799">
        <f>AB799</f>
        <v>5.0199999999999996</v>
      </c>
      <c r="CZ799">
        <f>AF799</f>
        <v>0.47</v>
      </c>
      <c r="DA799">
        <f>AJ799</f>
        <v>9.83</v>
      </c>
      <c r="DB799">
        <f>ROUND((ROUND(AT799*CZ799,2)*1.2),6)</f>
        <v>0.12</v>
      </c>
      <c r="DC799">
        <f>ROUND((ROUND(AT799*AG799,2)*1.2),6)</f>
        <v>0</v>
      </c>
      <c r="DD799" t="s">
        <v>3</v>
      </c>
      <c r="DE799" t="s">
        <v>3</v>
      </c>
      <c r="DF799">
        <f t="shared" si="393"/>
        <v>0</v>
      </c>
      <c r="DG799">
        <f>ROUND(ROUND(AF799*AJ799,2)*CX799,2)</f>
        <v>0.05</v>
      </c>
      <c r="DH799">
        <f t="shared" si="394"/>
        <v>0</v>
      </c>
      <c r="DI799">
        <f t="shared" si="389"/>
        <v>0</v>
      </c>
      <c r="DJ799">
        <f>DG799</f>
        <v>0.05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5">
      <c r="A800">
        <f>ROW(Source!A714)</f>
        <v>714</v>
      </c>
      <c r="B800">
        <v>55944370</v>
      </c>
      <c r="C800">
        <v>55985801</v>
      </c>
      <c r="D800">
        <v>55483436</v>
      </c>
      <c r="E800">
        <v>1</v>
      </c>
      <c r="F800">
        <v>1</v>
      </c>
      <c r="G800">
        <v>1081</v>
      </c>
      <c r="H800">
        <v>3</v>
      </c>
      <c r="I800" t="s">
        <v>718</v>
      </c>
      <c r="J800" t="s">
        <v>720</v>
      </c>
      <c r="K800" t="s">
        <v>719</v>
      </c>
      <c r="L800">
        <v>1354</v>
      </c>
      <c r="N800">
        <v>1010</v>
      </c>
      <c r="O800" t="s">
        <v>320</v>
      </c>
      <c r="P800" t="s">
        <v>320</v>
      </c>
      <c r="Q800">
        <v>1</v>
      </c>
      <c r="W800">
        <v>0</v>
      </c>
      <c r="X800">
        <v>1437972773</v>
      </c>
      <c r="Y800">
        <f>AT800</f>
        <v>100</v>
      </c>
      <c r="AA800">
        <v>125.7</v>
      </c>
      <c r="AB800">
        <v>0</v>
      </c>
      <c r="AC800">
        <v>0</v>
      </c>
      <c r="AD800">
        <v>0</v>
      </c>
      <c r="AE800">
        <v>12.71</v>
      </c>
      <c r="AF800">
        <v>0</v>
      </c>
      <c r="AG800">
        <v>0</v>
      </c>
      <c r="AH800">
        <v>0</v>
      </c>
      <c r="AI800">
        <v>9.89</v>
      </c>
      <c r="AJ800">
        <v>1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 t="s">
        <v>3</v>
      </c>
      <c r="AT800">
        <v>100</v>
      </c>
      <c r="AU800" t="s">
        <v>3</v>
      </c>
      <c r="AV800">
        <v>0</v>
      </c>
      <c r="AW800">
        <v>1</v>
      </c>
      <c r="AX800">
        <v>-1</v>
      </c>
      <c r="AY800">
        <v>0</v>
      </c>
      <c r="AZ800">
        <v>0</v>
      </c>
      <c r="BA800" t="s">
        <v>3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v>0</v>
      </c>
      <c r="CX800">
        <f>ROUND(Y800*Source!I714,9)</f>
        <v>4</v>
      </c>
      <c r="CY800">
        <f>AA800</f>
        <v>125.7</v>
      </c>
      <c r="CZ800">
        <f>AE800</f>
        <v>12.71</v>
      </c>
      <c r="DA800">
        <f>AI800</f>
        <v>9.89</v>
      </c>
      <c r="DB800">
        <f>ROUND(ROUND(AT800*CZ800,2),6)</f>
        <v>1271</v>
      </c>
      <c r="DC800">
        <f>ROUND(ROUND(AT800*AG800,2),6)</f>
        <v>0</v>
      </c>
      <c r="DD800" t="s">
        <v>3</v>
      </c>
      <c r="DE800" t="s">
        <v>3</v>
      </c>
      <c r="DF800">
        <f>ROUND(ROUND(AE800*AI800,2)*CX800,2)</f>
        <v>502.8</v>
      </c>
      <c r="DG800">
        <f t="shared" ref="DG800:DG814" si="395">ROUND(ROUND(AF800,2)*CX800,2)</f>
        <v>0</v>
      </c>
      <c r="DH800">
        <f t="shared" si="394"/>
        <v>0</v>
      </c>
      <c r="DI800">
        <f t="shared" si="389"/>
        <v>0</v>
      </c>
      <c r="DJ800">
        <f>DF800</f>
        <v>502.8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5">
      <c r="A801">
        <f>ROW(Source!A714)</f>
        <v>714</v>
      </c>
      <c r="B801">
        <v>55944370</v>
      </c>
      <c r="C801">
        <v>55985801</v>
      </c>
      <c r="D801">
        <v>55469262</v>
      </c>
      <c r="E801">
        <v>1</v>
      </c>
      <c r="F801">
        <v>1</v>
      </c>
      <c r="G801">
        <v>1081</v>
      </c>
      <c r="H801">
        <v>3</v>
      </c>
      <c r="I801" t="s">
        <v>1044</v>
      </c>
      <c r="J801" t="s">
        <v>1045</v>
      </c>
      <c r="K801" t="s">
        <v>1046</v>
      </c>
      <c r="L801">
        <v>1354</v>
      </c>
      <c r="N801">
        <v>1010</v>
      </c>
      <c r="O801" t="s">
        <v>320</v>
      </c>
      <c r="P801" t="s">
        <v>320</v>
      </c>
      <c r="Q801">
        <v>1</v>
      </c>
      <c r="W801">
        <v>0</v>
      </c>
      <c r="X801">
        <v>-407007888</v>
      </c>
      <c r="Y801">
        <f>(AT801*1)</f>
        <v>0.22</v>
      </c>
      <c r="AA801">
        <v>103.72</v>
      </c>
      <c r="AB801">
        <v>0</v>
      </c>
      <c r="AC801">
        <v>0</v>
      </c>
      <c r="AD801">
        <v>0</v>
      </c>
      <c r="AE801">
        <v>10.53</v>
      </c>
      <c r="AF801">
        <v>0</v>
      </c>
      <c r="AG801">
        <v>0</v>
      </c>
      <c r="AH801">
        <v>0</v>
      </c>
      <c r="AI801">
        <v>9.85</v>
      </c>
      <c r="AJ801">
        <v>1</v>
      </c>
      <c r="AK801">
        <v>1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0.22</v>
      </c>
      <c r="AU801" t="s">
        <v>82</v>
      </c>
      <c r="AV801">
        <v>0</v>
      </c>
      <c r="AW801">
        <v>2</v>
      </c>
      <c r="AX801">
        <v>55985806</v>
      </c>
      <c r="AY801">
        <v>1</v>
      </c>
      <c r="AZ801">
        <v>0</v>
      </c>
      <c r="BA801">
        <v>1012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v>0</v>
      </c>
      <c r="CX801">
        <f>ROUND(Y801*Source!I714,9)</f>
        <v>8.8000000000000005E-3</v>
      </c>
      <c r="CY801">
        <f>AA801</f>
        <v>103.72</v>
      </c>
      <c r="CZ801">
        <f>AE801</f>
        <v>10.53</v>
      </c>
      <c r="DA801">
        <f>AI801</f>
        <v>9.85</v>
      </c>
      <c r="DB801">
        <f>ROUND((ROUND(AT801*CZ801,2)*1),6)</f>
        <v>2.3199999999999998</v>
      </c>
      <c r="DC801">
        <f>ROUND((ROUND(AT801*AG801,2)*1),6)</f>
        <v>0</v>
      </c>
      <c r="DD801" t="s">
        <v>3</v>
      </c>
      <c r="DE801" t="s">
        <v>3</v>
      </c>
      <c r="DF801">
        <f>ROUND(ROUND(AE801*AI801,2)*CX801,2)</f>
        <v>0.91</v>
      </c>
      <c r="DG801">
        <f t="shared" si="395"/>
        <v>0</v>
      </c>
      <c r="DH801">
        <f t="shared" si="394"/>
        <v>0</v>
      </c>
      <c r="DI801">
        <f t="shared" si="389"/>
        <v>0</v>
      </c>
      <c r="DJ801">
        <f>DF801</f>
        <v>0.91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5">
      <c r="A802">
        <f>ROW(Source!A714)</f>
        <v>714</v>
      </c>
      <c r="B802">
        <v>55944370</v>
      </c>
      <c r="C802">
        <v>55985801</v>
      </c>
      <c r="D802">
        <v>55469364</v>
      </c>
      <c r="E802">
        <v>1</v>
      </c>
      <c r="F802">
        <v>1</v>
      </c>
      <c r="G802">
        <v>1081</v>
      </c>
      <c r="H802">
        <v>3</v>
      </c>
      <c r="I802" t="s">
        <v>1047</v>
      </c>
      <c r="J802" t="s">
        <v>1048</v>
      </c>
      <c r="K802" t="s">
        <v>1049</v>
      </c>
      <c r="L802">
        <v>1354</v>
      </c>
      <c r="N802">
        <v>1010</v>
      </c>
      <c r="O802" t="s">
        <v>320</v>
      </c>
      <c r="P802" t="s">
        <v>320</v>
      </c>
      <c r="Q802">
        <v>1</v>
      </c>
      <c r="W802">
        <v>0</v>
      </c>
      <c r="X802">
        <v>-70805718</v>
      </c>
      <c r="Y802">
        <f>(AT802*1)</f>
        <v>202</v>
      </c>
      <c r="AA802">
        <v>410.14</v>
      </c>
      <c r="AB802">
        <v>0</v>
      </c>
      <c r="AC802">
        <v>0</v>
      </c>
      <c r="AD802">
        <v>0</v>
      </c>
      <c r="AE802">
        <v>23.45</v>
      </c>
      <c r="AF802">
        <v>0</v>
      </c>
      <c r="AG802">
        <v>0</v>
      </c>
      <c r="AH802">
        <v>0</v>
      </c>
      <c r="AI802">
        <v>17.489999999999998</v>
      </c>
      <c r="AJ802">
        <v>1</v>
      </c>
      <c r="AK802">
        <v>1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202</v>
      </c>
      <c r="AU802" t="s">
        <v>82</v>
      </c>
      <c r="AV802">
        <v>0</v>
      </c>
      <c r="AW802">
        <v>2</v>
      </c>
      <c r="AX802">
        <v>55985807</v>
      </c>
      <c r="AY802">
        <v>1</v>
      </c>
      <c r="AZ802">
        <v>0</v>
      </c>
      <c r="BA802">
        <v>1013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ROUND(Y802*Source!I714,9)</f>
        <v>8.08</v>
      </c>
      <c r="CY802">
        <f>AA802</f>
        <v>410.14</v>
      </c>
      <c r="CZ802">
        <f>AE802</f>
        <v>23.45</v>
      </c>
      <c r="DA802">
        <f>AI802</f>
        <v>17.489999999999998</v>
      </c>
      <c r="DB802">
        <f>ROUND((ROUND(AT802*CZ802,2)*1),6)</f>
        <v>4736.8999999999996</v>
      </c>
      <c r="DC802">
        <f>ROUND((ROUND(AT802*AG802,2)*1),6)</f>
        <v>0</v>
      </c>
      <c r="DD802" t="s">
        <v>3</v>
      </c>
      <c r="DE802" t="s">
        <v>3</v>
      </c>
      <c r="DF802">
        <f>ROUND(ROUND(AE802*AI802,2)*CX802,2)</f>
        <v>3313.93</v>
      </c>
      <c r="DG802">
        <f t="shared" si="395"/>
        <v>0</v>
      </c>
      <c r="DH802">
        <f t="shared" si="394"/>
        <v>0</v>
      </c>
      <c r="DI802">
        <f t="shared" si="389"/>
        <v>0</v>
      </c>
      <c r="DJ802">
        <f>DF802</f>
        <v>3313.93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5">
      <c r="A803">
        <f>ROW(Source!A717)</f>
        <v>717</v>
      </c>
      <c r="B803">
        <v>55944368</v>
      </c>
      <c r="C803">
        <v>55945880</v>
      </c>
      <c r="D803">
        <v>55424304</v>
      </c>
      <c r="E803">
        <v>1081</v>
      </c>
      <c r="F803">
        <v>1</v>
      </c>
      <c r="G803">
        <v>1081</v>
      </c>
      <c r="H803">
        <v>1</v>
      </c>
      <c r="I803" t="s">
        <v>759</v>
      </c>
      <c r="J803" t="s">
        <v>3</v>
      </c>
      <c r="K803" t="s">
        <v>760</v>
      </c>
      <c r="L803">
        <v>1191</v>
      </c>
      <c r="N803">
        <v>1013</v>
      </c>
      <c r="O803" t="s">
        <v>761</v>
      </c>
      <c r="P803" t="s">
        <v>761</v>
      </c>
      <c r="Q803">
        <v>1</v>
      </c>
      <c r="W803">
        <v>0</v>
      </c>
      <c r="X803">
        <v>476480486</v>
      </c>
      <c r="Y803">
        <f>(AT803*1.2)</f>
        <v>18.54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1</v>
      </c>
      <c r="AL803">
        <v>1</v>
      </c>
      <c r="AM803">
        <v>-2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15.45</v>
      </c>
      <c r="AU803" t="s">
        <v>83</v>
      </c>
      <c r="AV803">
        <v>1</v>
      </c>
      <c r="AW803">
        <v>2</v>
      </c>
      <c r="AX803">
        <v>55945892</v>
      </c>
      <c r="AY803">
        <v>1</v>
      </c>
      <c r="AZ803">
        <v>0</v>
      </c>
      <c r="BA803">
        <v>1015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U803">
        <f>ROUND(AT803*Source!I717*AH803*AL803,2)</f>
        <v>0</v>
      </c>
      <c r="CV803">
        <f>ROUND(Y803*Source!I717,9)</f>
        <v>28.736999999999998</v>
      </c>
      <c r="CW803">
        <v>0</v>
      </c>
      <c r="CX803">
        <f>ROUND(Y803*Source!I717,9)</f>
        <v>28.736999999999998</v>
      </c>
      <c r="CY803">
        <f>AD803</f>
        <v>0</v>
      </c>
      <c r="CZ803">
        <f>AH803</f>
        <v>0</v>
      </c>
      <c r="DA803">
        <f>AL803</f>
        <v>1</v>
      </c>
      <c r="DB803">
        <f>ROUND((ROUND(AT803*CZ803,2)*1.2),6)</f>
        <v>0</v>
      </c>
      <c r="DC803">
        <f>ROUND((ROUND(AT803*AG803,2)*1.2),6)</f>
        <v>0</v>
      </c>
      <c r="DD803" t="s">
        <v>3</v>
      </c>
      <c r="DE803" t="s">
        <v>3</v>
      </c>
      <c r="DF803">
        <f t="shared" ref="DF803:DF815" si="396">ROUND(ROUND(AE803,2)*CX803,2)</f>
        <v>0</v>
      </c>
      <c r="DG803">
        <f t="shared" si="395"/>
        <v>0</v>
      </c>
      <c r="DH803">
        <f t="shared" si="394"/>
        <v>0</v>
      </c>
      <c r="DI803">
        <f t="shared" si="389"/>
        <v>0</v>
      </c>
      <c r="DJ803">
        <f>DI803</f>
        <v>0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5">
      <c r="A804">
        <f>ROW(Source!A717)</f>
        <v>717</v>
      </c>
      <c r="B804">
        <v>55944368</v>
      </c>
      <c r="C804">
        <v>55945880</v>
      </c>
      <c r="D804">
        <v>55490209</v>
      </c>
      <c r="E804">
        <v>1</v>
      </c>
      <c r="F804">
        <v>1</v>
      </c>
      <c r="G804">
        <v>1081</v>
      </c>
      <c r="H804">
        <v>2</v>
      </c>
      <c r="I804" t="s">
        <v>766</v>
      </c>
      <c r="J804" t="s">
        <v>767</v>
      </c>
      <c r="K804" t="s">
        <v>768</v>
      </c>
      <c r="L804">
        <v>1368</v>
      </c>
      <c r="N804">
        <v>1011</v>
      </c>
      <c r="O804" t="s">
        <v>765</v>
      </c>
      <c r="P804" t="s">
        <v>765</v>
      </c>
      <c r="Q804">
        <v>1</v>
      </c>
      <c r="W804">
        <v>0</v>
      </c>
      <c r="X804">
        <v>874612079</v>
      </c>
      <c r="Y804">
        <f>(AT804*1.2)</f>
        <v>1.2E-2</v>
      </c>
      <c r="AA804">
        <v>0</v>
      </c>
      <c r="AB804">
        <v>87.01</v>
      </c>
      <c r="AC804">
        <v>13.21</v>
      </c>
      <c r="AD804">
        <v>0</v>
      </c>
      <c r="AE804">
        <v>0</v>
      </c>
      <c r="AF804">
        <v>83.1</v>
      </c>
      <c r="AG804">
        <v>12.62</v>
      </c>
      <c r="AH804">
        <v>0</v>
      </c>
      <c r="AI804">
        <v>1</v>
      </c>
      <c r="AJ804">
        <v>1</v>
      </c>
      <c r="AK804">
        <v>1</v>
      </c>
      <c r="AL804">
        <v>1</v>
      </c>
      <c r="AM804">
        <v>-2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0.01</v>
      </c>
      <c r="AU804" t="s">
        <v>83</v>
      </c>
      <c r="AV804">
        <v>0</v>
      </c>
      <c r="AW804">
        <v>2</v>
      </c>
      <c r="AX804">
        <v>55945893</v>
      </c>
      <c r="AY804">
        <v>1</v>
      </c>
      <c r="AZ804">
        <v>0</v>
      </c>
      <c r="BA804">
        <v>1016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f>ROUND(Y804*Source!I717*DO804,9)</f>
        <v>0.234732</v>
      </c>
      <c r="CX804">
        <f>ROUND(Y804*Source!I717,9)</f>
        <v>1.8599999999999998E-2</v>
      </c>
      <c r="CY804">
        <f>AB804</f>
        <v>87.01</v>
      </c>
      <c r="CZ804">
        <f>AF804</f>
        <v>83.1</v>
      </c>
      <c r="DA804">
        <f>AJ804</f>
        <v>1</v>
      </c>
      <c r="DB804">
        <f>ROUND((ROUND(AT804*CZ804,2)*1.2),6)</f>
        <v>0.996</v>
      </c>
      <c r="DC804">
        <f>ROUND((ROUND(AT804*AG804,2)*1.2),6)</f>
        <v>0.156</v>
      </c>
      <c r="DD804" t="s">
        <v>3</v>
      </c>
      <c r="DE804" t="s">
        <v>3</v>
      </c>
      <c r="DF804">
        <f t="shared" si="396"/>
        <v>0</v>
      </c>
      <c r="DG804">
        <f t="shared" si="395"/>
        <v>1.55</v>
      </c>
      <c r="DH804">
        <f t="shared" si="394"/>
        <v>0.23</v>
      </c>
      <c r="DI804">
        <f t="shared" si="389"/>
        <v>0</v>
      </c>
      <c r="DJ804">
        <f>DG804</f>
        <v>1.55</v>
      </c>
      <c r="DK804">
        <v>0</v>
      </c>
      <c r="DL804" t="s">
        <v>769</v>
      </c>
      <c r="DM804">
        <v>0</v>
      </c>
      <c r="DN804" t="s">
        <v>761</v>
      </c>
      <c r="DO804">
        <v>12.62</v>
      </c>
    </row>
    <row r="805" spans="1:119" x14ac:dyDescent="0.25">
      <c r="A805">
        <f>ROW(Source!A717)</f>
        <v>717</v>
      </c>
      <c r="B805">
        <v>55944368</v>
      </c>
      <c r="C805">
        <v>55945880</v>
      </c>
      <c r="D805">
        <v>55460220</v>
      </c>
      <c r="E805">
        <v>1</v>
      </c>
      <c r="F805">
        <v>1</v>
      </c>
      <c r="G805">
        <v>1081</v>
      </c>
      <c r="H805">
        <v>3</v>
      </c>
      <c r="I805" t="s">
        <v>791</v>
      </c>
      <c r="J805" t="s">
        <v>792</v>
      </c>
      <c r="K805" t="s">
        <v>793</v>
      </c>
      <c r="L805">
        <v>1346</v>
      </c>
      <c r="N805">
        <v>1009</v>
      </c>
      <c r="O805" t="s">
        <v>794</v>
      </c>
      <c r="P805" t="s">
        <v>794</v>
      </c>
      <c r="Q805">
        <v>1</v>
      </c>
      <c r="W805">
        <v>0</v>
      </c>
      <c r="X805">
        <v>-1801558800</v>
      </c>
      <c r="Y805">
        <f t="shared" ref="Y805:Y811" si="397">(AT805*1)</f>
        <v>0.02</v>
      </c>
      <c r="AA805">
        <v>13.95</v>
      </c>
      <c r="AB805">
        <v>0</v>
      </c>
      <c r="AC805">
        <v>0</v>
      </c>
      <c r="AD805">
        <v>0</v>
      </c>
      <c r="AE805">
        <v>13.95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1</v>
      </c>
      <c r="AL805">
        <v>1</v>
      </c>
      <c r="AM805">
        <v>-2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0.02</v>
      </c>
      <c r="AU805" t="s">
        <v>82</v>
      </c>
      <c r="AV805">
        <v>0</v>
      </c>
      <c r="AW805">
        <v>2</v>
      </c>
      <c r="AX805">
        <v>55945894</v>
      </c>
      <c r="AY805">
        <v>1</v>
      </c>
      <c r="AZ805">
        <v>0</v>
      </c>
      <c r="BA805">
        <v>1017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ROUND(Y805*Source!I717,9)</f>
        <v>3.1E-2</v>
      </c>
      <c r="CY805">
        <f t="shared" ref="CY805:CY813" si="398">AA805</f>
        <v>13.95</v>
      </c>
      <c r="CZ805">
        <f t="shared" ref="CZ805:CZ813" si="399">AE805</f>
        <v>13.95</v>
      </c>
      <c r="DA805">
        <f t="shared" ref="DA805:DA813" si="400">AI805</f>
        <v>1</v>
      </c>
      <c r="DB805">
        <f t="shared" ref="DB805:DB811" si="401">ROUND((ROUND(AT805*CZ805,2)*1),6)</f>
        <v>0.28000000000000003</v>
      </c>
      <c r="DC805">
        <f t="shared" ref="DC805:DC811" si="402">ROUND((ROUND(AT805*AG805,2)*1),6)</f>
        <v>0</v>
      </c>
      <c r="DD805" t="s">
        <v>3</v>
      </c>
      <c r="DE805" t="s">
        <v>3</v>
      </c>
      <c r="DF805">
        <f t="shared" si="396"/>
        <v>0.43</v>
      </c>
      <c r="DG805">
        <f t="shared" si="395"/>
        <v>0</v>
      </c>
      <c r="DH805">
        <f t="shared" si="394"/>
        <v>0</v>
      </c>
      <c r="DI805">
        <f t="shared" si="389"/>
        <v>0</v>
      </c>
      <c r="DJ805">
        <f t="shared" ref="DJ805:DJ813" si="403">DF805</f>
        <v>0.43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5">
      <c r="A806">
        <f>ROW(Source!A717)</f>
        <v>717</v>
      </c>
      <c r="B806">
        <v>55944368</v>
      </c>
      <c r="C806">
        <v>55945880</v>
      </c>
      <c r="D806">
        <v>55460424</v>
      </c>
      <c r="E806">
        <v>1</v>
      </c>
      <c r="F806">
        <v>1</v>
      </c>
      <c r="G806">
        <v>1081</v>
      </c>
      <c r="H806">
        <v>3</v>
      </c>
      <c r="I806" t="s">
        <v>801</v>
      </c>
      <c r="J806" t="s">
        <v>802</v>
      </c>
      <c r="K806" t="s">
        <v>803</v>
      </c>
      <c r="L806">
        <v>1346</v>
      </c>
      <c r="N806">
        <v>1009</v>
      </c>
      <c r="O806" t="s">
        <v>794</v>
      </c>
      <c r="P806" t="s">
        <v>794</v>
      </c>
      <c r="Q806">
        <v>1</v>
      </c>
      <c r="W806">
        <v>0</v>
      </c>
      <c r="X806">
        <v>1309298634</v>
      </c>
      <c r="Y806">
        <f t="shared" si="397"/>
        <v>0.2</v>
      </c>
      <c r="AA806">
        <v>159.06</v>
      </c>
      <c r="AB806">
        <v>0</v>
      </c>
      <c r="AC806">
        <v>0</v>
      </c>
      <c r="AD806">
        <v>0</v>
      </c>
      <c r="AE806">
        <v>159.06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</v>
      </c>
      <c r="AM806">
        <v>-2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0.2</v>
      </c>
      <c r="AU806" t="s">
        <v>82</v>
      </c>
      <c r="AV806">
        <v>0</v>
      </c>
      <c r="AW806">
        <v>2</v>
      </c>
      <c r="AX806">
        <v>55945895</v>
      </c>
      <c r="AY806">
        <v>1</v>
      </c>
      <c r="AZ806">
        <v>0</v>
      </c>
      <c r="BA806">
        <v>1018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ROUND(Y806*Source!I717,9)</f>
        <v>0.31</v>
      </c>
      <c r="CY806">
        <f t="shared" si="398"/>
        <v>159.06</v>
      </c>
      <c r="CZ806">
        <f t="shared" si="399"/>
        <v>159.06</v>
      </c>
      <c r="DA806">
        <f t="shared" si="400"/>
        <v>1</v>
      </c>
      <c r="DB806">
        <f t="shared" si="401"/>
        <v>31.81</v>
      </c>
      <c r="DC806">
        <f t="shared" si="402"/>
        <v>0</v>
      </c>
      <c r="DD806" t="s">
        <v>3</v>
      </c>
      <c r="DE806" t="s">
        <v>3</v>
      </c>
      <c r="DF806">
        <f t="shared" si="396"/>
        <v>49.31</v>
      </c>
      <c r="DG806">
        <f t="shared" si="395"/>
        <v>0</v>
      </c>
      <c r="DH806">
        <f t="shared" si="394"/>
        <v>0</v>
      </c>
      <c r="DI806">
        <f t="shared" si="389"/>
        <v>0</v>
      </c>
      <c r="DJ806">
        <f t="shared" si="403"/>
        <v>49.31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ROW(Source!A717)</f>
        <v>717</v>
      </c>
      <c r="B807">
        <v>55944368</v>
      </c>
      <c r="C807">
        <v>55945880</v>
      </c>
      <c r="D807">
        <v>55461670</v>
      </c>
      <c r="E807">
        <v>1</v>
      </c>
      <c r="F807">
        <v>1</v>
      </c>
      <c r="G807">
        <v>1081</v>
      </c>
      <c r="H807">
        <v>3</v>
      </c>
      <c r="I807" t="s">
        <v>813</v>
      </c>
      <c r="J807" t="s">
        <v>814</v>
      </c>
      <c r="K807" t="s">
        <v>815</v>
      </c>
      <c r="L807">
        <v>1346</v>
      </c>
      <c r="N807">
        <v>1009</v>
      </c>
      <c r="O807" t="s">
        <v>794</v>
      </c>
      <c r="P807" t="s">
        <v>794</v>
      </c>
      <c r="Q807">
        <v>1</v>
      </c>
      <c r="W807">
        <v>0</v>
      </c>
      <c r="X807">
        <v>1134135272</v>
      </c>
      <c r="Y807">
        <f t="shared" si="397"/>
        <v>0.1</v>
      </c>
      <c r="AA807">
        <v>23.12</v>
      </c>
      <c r="AB807">
        <v>0</v>
      </c>
      <c r="AC807">
        <v>0</v>
      </c>
      <c r="AD807">
        <v>0</v>
      </c>
      <c r="AE807">
        <v>23.12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0.1</v>
      </c>
      <c r="AU807" t="s">
        <v>82</v>
      </c>
      <c r="AV807">
        <v>0</v>
      </c>
      <c r="AW807">
        <v>2</v>
      </c>
      <c r="AX807">
        <v>55945896</v>
      </c>
      <c r="AY807">
        <v>1</v>
      </c>
      <c r="AZ807">
        <v>0</v>
      </c>
      <c r="BA807">
        <v>1019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V807">
        <v>0</v>
      </c>
      <c r="CW807">
        <v>0</v>
      </c>
      <c r="CX807">
        <f>ROUND(Y807*Source!I717,9)</f>
        <v>0.155</v>
      </c>
      <c r="CY807">
        <f t="shared" si="398"/>
        <v>23.12</v>
      </c>
      <c r="CZ807">
        <f t="shared" si="399"/>
        <v>23.12</v>
      </c>
      <c r="DA807">
        <f t="shared" si="400"/>
        <v>1</v>
      </c>
      <c r="DB807">
        <f t="shared" si="401"/>
        <v>2.31</v>
      </c>
      <c r="DC807">
        <f t="shared" si="402"/>
        <v>0</v>
      </c>
      <c r="DD807" t="s">
        <v>3</v>
      </c>
      <c r="DE807" t="s">
        <v>3</v>
      </c>
      <c r="DF807">
        <f t="shared" si="396"/>
        <v>3.58</v>
      </c>
      <c r="DG807">
        <f t="shared" si="395"/>
        <v>0</v>
      </c>
      <c r="DH807">
        <f t="shared" si="394"/>
        <v>0</v>
      </c>
      <c r="DI807">
        <f t="shared" si="389"/>
        <v>0</v>
      </c>
      <c r="DJ807">
        <f t="shared" si="403"/>
        <v>3.58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ROW(Source!A717)</f>
        <v>717</v>
      </c>
      <c r="B808">
        <v>55944368</v>
      </c>
      <c r="C808">
        <v>55945880</v>
      </c>
      <c r="D808">
        <v>55465938</v>
      </c>
      <c r="E808">
        <v>1</v>
      </c>
      <c r="F808">
        <v>1</v>
      </c>
      <c r="G808">
        <v>1081</v>
      </c>
      <c r="H808">
        <v>3</v>
      </c>
      <c r="I808" t="s">
        <v>992</v>
      </c>
      <c r="J808" t="s">
        <v>993</v>
      </c>
      <c r="K808" t="s">
        <v>994</v>
      </c>
      <c r="L808">
        <v>1348</v>
      </c>
      <c r="N808">
        <v>1009</v>
      </c>
      <c r="O808" t="s">
        <v>211</v>
      </c>
      <c r="P808" t="s">
        <v>211</v>
      </c>
      <c r="Q808">
        <v>1000</v>
      </c>
      <c r="W808">
        <v>0</v>
      </c>
      <c r="X808">
        <v>1639681883</v>
      </c>
      <c r="Y808">
        <f t="shared" si="397"/>
        <v>1E-4</v>
      </c>
      <c r="AA808">
        <v>40009.620000000003</v>
      </c>
      <c r="AB808">
        <v>0</v>
      </c>
      <c r="AC808">
        <v>0</v>
      </c>
      <c r="AD808">
        <v>0</v>
      </c>
      <c r="AE808">
        <v>40009.620000000003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1E-4</v>
      </c>
      <c r="AU808" t="s">
        <v>82</v>
      </c>
      <c r="AV808">
        <v>0</v>
      </c>
      <c r="AW808">
        <v>2</v>
      </c>
      <c r="AX808">
        <v>55945897</v>
      </c>
      <c r="AY808">
        <v>1</v>
      </c>
      <c r="AZ808">
        <v>0</v>
      </c>
      <c r="BA808">
        <v>1020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v>0</v>
      </c>
      <c r="CX808">
        <f>ROUND(Y808*Source!I717,9)</f>
        <v>1.55E-4</v>
      </c>
      <c r="CY808">
        <f t="shared" si="398"/>
        <v>40009.620000000003</v>
      </c>
      <c r="CZ808">
        <f t="shared" si="399"/>
        <v>40009.620000000003</v>
      </c>
      <c r="DA808">
        <f t="shared" si="400"/>
        <v>1</v>
      </c>
      <c r="DB808">
        <f t="shared" si="401"/>
        <v>4</v>
      </c>
      <c r="DC808">
        <f t="shared" si="402"/>
        <v>0</v>
      </c>
      <c r="DD808" t="s">
        <v>3</v>
      </c>
      <c r="DE808" t="s">
        <v>3</v>
      </c>
      <c r="DF808">
        <f t="shared" si="396"/>
        <v>6.2</v>
      </c>
      <c r="DG808">
        <f t="shared" si="395"/>
        <v>0</v>
      </c>
      <c r="DH808">
        <f t="shared" si="394"/>
        <v>0</v>
      </c>
      <c r="DI808">
        <f t="shared" si="389"/>
        <v>0</v>
      </c>
      <c r="DJ808">
        <f t="shared" si="403"/>
        <v>6.2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5">
      <c r="A809">
        <f>ROW(Source!A717)</f>
        <v>717</v>
      </c>
      <c r="B809">
        <v>55944368</v>
      </c>
      <c r="C809">
        <v>55945880</v>
      </c>
      <c r="D809">
        <v>55459792</v>
      </c>
      <c r="E809">
        <v>1</v>
      </c>
      <c r="F809">
        <v>1</v>
      </c>
      <c r="G809">
        <v>1081</v>
      </c>
      <c r="H809">
        <v>3</v>
      </c>
      <c r="I809" t="s">
        <v>947</v>
      </c>
      <c r="J809" t="s">
        <v>948</v>
      </c>
      <c r="K809" t="s">
        <v>949</v>
      </c>
      <c r="L809">
        <v>1348</v>
      </c>
      <c r="N809">
        <v>1009</v>
      </c>
      <c r="O809" t="s">
        <v>211</v>
      </c>
      <c r="P809" t="s">
        <v>211</v>
      </c>
      <c r="Q809">
        <v>1000</v>
      </c>
      <c r="W809">
        <v>0</v>
      </c>
      <c r="X809">
        <v>114569696</v>
      </c>
      <c r="Y809">
        <f t="shared" si="397"/>
        <v>8.0000000000000007E-5</v>
      </c>
      <c r="AA809">
        <v>60960.43</v>
      </c>
      <c r="AB809">
        <v>0</v>
      </c>
      <c r="AC809">
        <v>0</v>
      </c>
      <c r="AD809">
        <v>0</v>
      </c>
      <c r="AE809">
        <v>60960.43</v>
      </c>
      <c r="AF809">
        <v>0</v>
      </c>
      <c r="AG809">
        <v>0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8.0000000000000007E-5</v>
      </c>
      <c r="AU809" t="s">
        <v>82</v>
      </c>
      <c r="AV809">
        <v>0</v>
      </c>
      <c r="AW809">
        <v>2</v>
      </c>
      <c r="AX809">
        <v>55945898</v>
      </c>
      <c r="AY809">
        <v>1</v>
      </c>
      <c r="AZ809">
        <v>0</v>
      </c>
      <c r="BA809">
        <v>1021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v>0</v>
      </c>
      <c r="CX809">
        <f>ROUND(Y809*Source!I717,9)</f>
        <v>1.2400000000000001E-4</v>
      </c>
      <c r="CY809">
        <f t="shared" si="398"/>
        <v>60960.43</v>
      </c>
      <c r="CZ809">
        <f t="shared" si="399"/>
        <v>60960.43</v>
      </c>
      <c r="DA809">
        <f t="shared" si="400"/>
        <v>1</v>
      </c>
      <c r="DB809">
        <f t="shared" si="401"/>
        <v>4.88</v>
      </c>
      <c r="DC809">
        <f t="shared" si="402"/>
        <v>0</v>
      </c>
      <c r="DD809" t="s">
        <v>3</v>
      </c>
      <c r="DE809" t="s">
        <v>3</v>
      </c>
      <c r="DF809">
        <f t="shared" si="396"/>
        <v>7.56</v>
      </c>
      <c r="DG809">
        <f t="shared" si="395"/>
        <v>0</v>
      </c>
      <c r="DH809">
        <f t="shared" si="394"/>
        <v>0</v>
      </c>
      <c r="DI809">
        <f t="shared" si="389"/>
        <v>0</v>
      </c>
      <c r="DJ809">
        <f t="shared" si="403"/>
        <v>7.56</v>
      </c>
      <c r="DK809">
        <v>0</v>
      </c>
      <c r="DL809" t="s">
        <v>3</v>
      </c>
      <c r="DM809">
        <v>0</v>
      </c>
      <c r="DN809" t="s">
        <v>3</v>
      </c>
      <c r="DO809">
        <v>0</v>
      </c>
    </row>
    <row r="810" spans="1:119" x14ac:dyDescent="0.25">
      <c r="A810">
        <f>ROW(Source!A717)</f>
        <v>717</v>
      </c>
      <c r="B810">
        <v>55944368</v>
      </c>
      <c r="C810">
        <v>55945880</v>
      </c>
      <c r="D810">
        <v>55466338</v>
      </c>
      <c r="E810">
        <v>1</v>
      </c>
      <c r="F810">
        <v>1</v>
      </c>
      <c r="G810">
        <v>1081</v>
      </c>
      <c r="H810">
        <v>3</v>
      </c>
      <c r="I810" t="s">
        <v>816</v>
      </c>
      <c r="J810" t="s">
        <v>817</v>
      </c>
      <c r="K810" t="s">
        <v>818</v>
      </c>
      <c r="L810">
        <v>1349</v>
      </c>
      <c r="N810">
        <v>1009</v>
      </c>
      <c r="O810" t="s">
        <v>819</v>
      </c>
      <c r="P810" t="s">
        <v>819</v>
      </c>
      <c r="Q810">
        <v>1E-3</v>
      </c>
      <c r="W810">
        <v>0</v>
      </c>
      <c r="X810">
        <v>-667754050</v>
      </c>
      <c r="Y810">
        <f t="shared" si="397"/>
        <v>10</v>
      </c>
      <c r="AA810">
        <v>7.0000000000000007E-2</v>
      </c>
      <c r="AB810">
        <v>0</v>
      </c>
      <c r="AC810">
        <v>0</v>
      </c>
      <c r="AD810">
        <v>0</v>
      </c>
      <c r="AE810">
        <v>7.0000000000000007E-2</v>
      </c>
      <c r="AF810">
        <v>0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10</v>
      </c>
      <c r="AU810" t="s">
        <v>82</v>
      </c>
      <c r="AV810">
        <v>0</v>
      </c>
      <c r="AW810">
        <v>2</v>
      </c>
      <c r="AX810">
        <v>55945899</v>
      </c>
      <c r="AY810">
        <v>1</v>
      </c>
      <c r="AZ810">
        <v>0</v>
      </c>
      <c r="BA810">
        <v>1022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ROUND(Y810*Source!I717,9)</f>
        <v>15.5</v>
      </c>
      <c r="CY810">
        <f t="shared" si="398"/>
        <v>7.0000000000000007E-2</v>
      </c>
      <c r="CZ810">
        <f t="shared" si="399"/>
        <v>7.0000000000000007E-2</v>
      </c>
      <c r="DA810">
        <f t="shared" si="400"/>
        <v>1</v>
      </c>
      <c r="DB810">
        <f t="shared" si="401"/>
        <v>0.7</v>
      </c>
      <c r="DC810">
        <f t="shared" si="402"/>
        <v>0</v>
      </c>
      <c r="DD810" t="s">
        <v>3</v>
      </c>
      <c r="DE810" t="s">
        <v>3</v>
      </c>
      <c r="DF810">
        <f t="shared" si="396"/>
        <v>1.0900000000000001</v>
      </c>
      <c r="DG810">
        <f t="shared" si="395"/>
        <v>0</v>
      </c>
      <c r="DH810">
        <f t="shared" si="394"/>
        <v>0</v>
      </c>
      <c r="DI810">
        <f t="shared" si="389"/>
        <v>0</v>
      </c>
      <c r="DJ810">
        <f t="shared" si="403"/>
        <v>1.0900000000000001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5">
      <c r="A811">
        <f>ROW(Source!A717)</f>
        <v>717</v>
      </c>
      <c r="B811">
        <v>55944368</v>
      </c>
      <c r="C811">
        <v>55945880</v>
      </c>
      <c r="D811">
        <v>55482203</v>
      </c>
      <c r="E811">
        <v>1</v>
      </c>
      <c r="F811">
        <v>1</v>
      </c>
      <c r="G811">
        <v>1081</v>
      </c>
      <c r="H811">
        <v>3</v>
      </c>
      <c r="I811" t="s">
        <v>894</v>
      </c>
      <c r="J811" t="s">
        <v>895</v>
      </c>
      <c r="K811" t="s">
        <v>896</v>
      </c>
      <c r="L811">
        <v>1356</v>
      </c>
      <c r="N811">
        <v>1010</v>
      </c>
      <c r="O811" t="s">
        <v>785</v>
      </c>
      <c r="P811" t="s">
        <v>785</v>
      </c>
      <c r="Q811">
        <v>1000</v>
      </c>
      <c r="W811">
        <v>0</v>
      </c>
      <c r="X811">
        <v>474149623</v>
      </c>
      <c r="Y811">
        <f t="shared" si="397"/>
        <v>0.10199999999999999</v>
      </c>
      <c r="AA811">
        <v>226.66</v>
      </c>
      <c r="AB811">
        <v>0</v>
      </c>
      <c r="AC811">
        <v>0</v>
      </c>
      <c r="AD811">
        <v>0</v>
      </c>
      <c r="AE811">
        <v>226.66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0.10199999999999999</v>
      </c>
      <c r="AU811" t="s">
        <v>82</v>
      </c>
      <c r="AV811">
        <v>0</v>
      </c>
      <c r="AW811">
        <v>2</v>
      </c>
      <c r="AX811">
        <v>55945900</v>
      </c>
      <c r="AY811">
        <v>1</v>
      </c>
      <c r="AZ811">
        <v>0</v>
      </c>
      <c r="BA811">
        <v>1023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ROUND(Y811*Source!I717,9)</f>
        <v>0.15809999999999999</v>
      </c>
      <c r="CY811">
        <f t="shared" si="398"/>
        <v>226.66</v>
      </c>
      <c r="CZ811">
        <f t="shared" si="399"/>
        <v>226.66</v>
      </c>
      <c r="DA811">
        <f t="shared" si="400"/>
        <v>1</v>
      </c>
      <c r="DB811">
        <f t="shared" si="401"/>
        <v>23.12</v>
      </c>
      <c r="DC811">
        <f t="shared" si="402"/>
        <v>0</v>
      </c>
      <c r="DD811" t="s">
        <v>3</v>
      </c>
      <c r="DE811" t="s">
        <v>3</v>
      </c>
      <c r="DF811">
        <f t="shared" si="396"/>
        <v>35.83</v>
      </c>
      <c r="DG811">
        <f t="shared" si="395"/>
        <v>0</v>
      </c>
      <c r="DH811">
        <f t="shared" si="394"/>
        <v>0</v>
      </c>
      <c r="DI811">
        <f t="shared" si="389"/>
        <v>0</v>
      </c>
      <c r="DJ811">
        <f t="shared" si="403"/>
        <v>35.83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5">
      <c r="A812">
        <f>ROW(Source!A717)</f>
        <v>717</v>
      </c>
      <c r="B812">
        <v>55944368</v>
      </c>
      <c r="C812">
        <v>55945880</v>
      </c>
      <c r="D812">
        <v>55482234</v>
      </c>
      <c r="E812">
        <v>1</v>
      </c>
      <c r="F812">
        <v>1</v>
      </c>
      <c r="G812">
        <v>1081</v>
      </c>
      <c r="H812">
        <v>3</v>
      </c>
      <c r="I812" t="s">
        <v>318</v>
      </c>
      <c r="J812" t="s">
        <v>321</v>
      </c>
      <c r="K812" t="s">
        <v>319</v>
      </c>
      <c r="L812">
        <v>1354</v>
      </c>
      <c r="N812">
        <v>1010</v>
      </c>
      <c r="O812" t="s">
        <v>320</v>
      </c>
      <c r="P812" t="s">
        <v>320</v>
      </c>
      <c r="Q812">
        <v>1</v>
      </c>
      <c r="W812">
        <v>0</v>
      </c>
      <c r="X812">
        <v>-1446611938</v>
      </c>
      <c r="Y812">
        <f>AT812</f>
        <v>102</v>
      </c>
      <c r="AA812">
        <v>0.25</v>
      </c>
      <c r="AB812">
        <v>0</v>
      </c>
      <c r="AC812">
        <v>0</v>
      </c>
      <c r="AD812">
        <v>0</v>
      </c>
      <c r="AE812">
        <v>0.25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102</v>
      </c>
      <c r="AU812" t="s">
        <v>3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ROUND(Y812*Source!I717,9)</f>
        <v>158.1</v>
      </c>
      <c r="CY812">
        <f t="shared" si="398"/>
        <v>0.25</v>
      </c>
      <c r="CZ812">
        <f t="shared" si="399"/>
        <v>0.25</v>
      </c>
      <c r="DA812">
        <f t="shared" si="400"/>
        <v>1</v>
      </c>
      <c r="DB812">
        <f>ROUND(ROUND(AT812*CZ812,2),6)</f>
        <v>25.5</v>
      </c>
      <c r="DC812">
        <f>ROUND(ROUND(AT812*AG812,2),6)</f>
        <v>0</v>
      </c>
      <c r="DD812" t="s">
        <v>3</v>
      </c>
      <c r="DE812" t="s">
        <v>3</v>
      </c>
      <c r="DF812">
        <f t="shared" si="396"/>
        <v>39.53</v>
      </c>
      <c r="DG812">
        <f t="shared" si="395"/>
        <v>0</v>
      </c>
      <c r="DH812">
        <f t="shared" si="394"/>
        <v>0</v>
      </c>
      <c r="DI812">
        <f t="shared" si="389"/>
        <v>0</v>
      </c>
      <c r="DJ812">
        <f t="shared" si="403"/>
        <v>39.53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5">
      <c r="A813">
        <f>ROW(Source!A717)</f>
        <v>717</v>
      </c>
      <c r="B813">
        <v>55944368</v>
      </c>
      <c r="C813">
        <v>55945880</v>
      </c>
      <c r="D813">
        <v>55481864</v>
      </c>
      <c r="E813">
        <v>1</v>
      </c>
      <c r="F813">
        <v>1</v>
      </c>
      <c r="G813">
        <v>1081</v>
      </c>
      <c r="H813">
        <v>3</v>
      </c>
      <c r="I813" t="s">
        <v>995</v>
      </c>
      <c r="J813" t="s">
        <v>996</v>
      </c>
      <c r="K813" t="s">
        <v>997</v>
      </c>
      <c r="L813">
        <v>1301</v>
      </c>
      <c r="N813">
        <v>1003</v>
      </c>
      <c r="O813" t="s">
        <v>543</v>
      </c>
      <c r="P813" t="s">
        <v>543</v>
      </c>
      <c r="Q813">
        <v>1</v>
      </c>
      <c r="W813">
        <v>0</v>
      </c>
      <c r="X813">
        <v>-877267416</v>
      </c>
      <c r="Y813">
        <f>(AT813*1)</f>
        <v>10</v>
      </c>
      <c r="AA813">
        <v>0.7</v>
      </c>
      <c r="AB813">
        <v>0</v>
      </c>
      <c r="AC813">
        <v>0</v>
      </c>
      <c r="AD813">
        <v>0</v>
      </c>
      <c r="AE813">
        <v>0.7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-2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10</v>
      </c>
      <c r="AU813" t="s">
        <v>82</v>
      </c>
      <c r="AV813">
        <v>0</v>
      </c>
      <c r="AW813">
        <v>2</v>
      </c>
      <c r="AX813">
        <v>55945901</v>
      </c>
      <c r="AY813">
        <v>1</v>
      </c>
      <c r="AZ813">
        <v>0</v>
      </c>
      <c r="BA813">
        <v>1024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ROUND(Y813*Source!I717,9)</f>
        <v>15.5</v>
      </c>
      <c r="CY813">
        <f t="shared" si="398"/>
        <v>0.7</v>
      </c>
      <c r="CZ813">
        <f t="shared" si="399"/>
        <v>0.7</v>
      </c>
      <c r="DA813">
        <f t="shared" si="400"/>
        <v>1</v>
      </c>
      <c r="DB813">
        <f>ROUND((ROUND(AT813*CZ813,2)*1),6)</f>
        <v>7</v>
      </c>
      <c r="DC813">
        <f>ROUND((ROUND(AT813*AG813,2)*1),6)</f>
        <v>0</v>
      </c>
      <c r="DD813" t="s">
        <v>3</v>
      </c>
      <c r="DE813" t="s">
        <v>3</v>
      </c>
      <c r="DF813">
        <f t="shared" si="396"/>
        <v>10.85</v>
      </c>
      <c r="DG813">
        <f t="shared" si="395"/>
        <v>0</v>
      </c>
      <c r="DH813">
        <f t="shared" si="394"/>
        <v>0</v>
      </c>
      <c r="DI813">
        <f t="shared" si="389"/>
        <v>0</v>
      </c>
      <c r="DJ813">
        <f t="shared" si="403"/>
        <v>10.85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ROW(Source!A718)</f>
        <v>718</v>
      </c>
      <c r="B814">
        <v>55944370</v>
      </c>
      <c r="C814">
        <v>55945880</v>
      </c>
      <c r="D814">
        <v>55424304</v>
      </c>
      <c r="E814">
        <v>1081</v>
      </c>
      <c r="F814">
        <v>1</v>
      </c>
      <c r="G814">
        <v>1081</v>
      </c>
      <c r="H814">
        <v>1</v>
      </c>
      <c r="I814" t="s">
        <v>759</v>
      </c>
      <c r="J814" t="s">
        <v>3</v>
      </c>
      <c r="K814" t="s">
        <v>760</v>
      </c>
      <c r="L814">
        <v>1191</v>
      </c>
      <c r="N814">
        <v>1013</v>
      </c>
      <c r="O814" t="s">
        <v>761</v>
      </c>
      <c r="P814" t="s">
        <v>761</v>
      </c>
      <c r="Q814">
        <v>1</v>
      </c>
      <c r="W814">
        <v>0</v>
      </c>
      <c r="X814">
        <v>476480486</v>
      </c>
      <c r="Y814">
        <f>(AT814*1.2)</f>
        <v>18.54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5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15.45</v>
      </c>
      <c r="AU814" t="s">
        <v>83</v>
      </c>
      <c r="AV814">
        <v>1</v>
      </c>
      <c r="AW814">
        <v>2</v>
      </c>
      <c r="AX814">
        <v>55945892</v>
      </c>
      <c r="AY814">
        <v>1</v>
      </c>
      <c r="AZ814">
        <v>0</v>
      </c>
      <c r="BA814">
        <v>1026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U814">
        <f>ROUND(AT814*Source!I718*AH814*AL814,2)</f>
        <v>0</v>
      </c>
      <c r="CV814">
        <f>ROUND(Y814*Source!I718,9)</f>
        <v>28.736999999999998</v>
      </c>
      <c r="CW814">
        <v>0</v>
      </c>
      <c r="CX814">
        <f>ROUND(Y814*Source!I718,9)</f>
        <v>28.736999999999998</v>
      </c>
      <c r="CY814">
        <f>AD814</f>
        <v>0</v>
      </c>
      <c r="CZ814">
        <f>AH814</f>
        <v>0</v>
      </c>
      <c r="DA814">
        <f>AL814</f>
        <v>1</v>
      </c>
      <c r="DB814">
        <f>ROUND((ROUND(AT814*CZ814,2)*1.2),6)</f>
        <v>0</v>
      </c>
      <c r="DC814">
        <f>ROUND((ROUND(AT814*AG814,2)*1.2),6)</f>
        <v>0</v>
      </c>
      <c r="DD814" t="s">
        <v>3</v>
      </c>
      <c r="DE814" t="s">
        <v>3</v>
      </c>
      <c r="DF814">
        <f t="shared" si="396"/>
        <v>0</v>
      </c>
      <c r="DG814">
        <f t="shared" si="395"/>
        <v>0</v>
      </c>
      <c r="DH814">
        <f t="shared" si="394"/>
        <v>0</v>
      </c>
      <c r="DI814">
        <f t="shared" si="389"/>
        <v>0</v>
      </c>
      <c r="DJ814">
        <f>DI814</f>
        <v>0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ROW(Source!A718)</f>
        <v>718</v>
      </c>
      <c r="B815">
        <v>55944370</v>
      </c>
      <c r="C815">
        <v>55945880</v>
      </c>
      <c r="D815">
        <v>55490209</v>
      </c>
      <c r="E815">
        <v>1</v>
      </c>
      <c r="F815">
        <v>1</v>
      </c>
      <c r="G815">
        <v>1081</v>
      </c>
      <c r="H815">
        <v>2</v>
      </c>
      <c r="I815" t="s">
        <v>766</v>
      </c>
      <c r="J815" t="s">
        <v>767</v>
      </c>
      <c r="K815" t="s">
        <v>768</v>
      </c>
      <c r="L815">
        <v>1368</v>
      </c>
      <c r="N815">
        <v>1011</v>
      </c>
      <c r="O815" t="s">
        <v>765</v>
      </c>
      <c r="P815" t="s">
        <v>765</v>
      </c>
      <c r="Q815">
        <v>1</v>
      </c>
      <c r="W815">
        <v>0</v>
      </c>
      <c r="X815">
        <v>874612079</v>
      </c>
      <c r="Y815">
        <f>(AT815*1.2)</f>
        <v>1.2E-2</v>
      </c>
      <c r="AA815">
        <v>0</v>
      </c>
      <c r="AB815">
        <v>1485.19</v>
      </c>
      <c r="AC815">
        <v>744.56</v>
      </c>
      <c r="AD815">
        <v>0</v>
      </c>
      <c r="AE815">
        <v>0</v>
      </c>
      <c r="AF815">
        <v>83.1</v>
      </c>
      <c r="AG815">
        <v>12.62</v>
      </c>
      <c r="AH815">
        <v>0</v>
      </c>
      <c r="AI815">
        <v>1</v>
      </c>
      <c r="AJ815">
        <v>17.07</v>
      </c>
      <c r="AK815">
        <v>56.35</v>
      </c>
      <c r="AL815">
        <v>1</v>
      </c>
      <c r="AM815">
        <v>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0.01</v>
      </c>
      <c r="AU815" t="s">
        <v>83</v>
      </c>
      <c r="AV815">
        <v>0</v>
      </c>
      <c r="AW815">
        <v>2</v>
      </c>
      <c r="AX815">
        <v>55945893</v>
      </c>
      <c r="AY815">
        <v>1</v>
      </c>
      <c r="AZ815">
        <v>0</v>
      </c>
      <c r="BA815">
        <v>1027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f>ROUND(Y815*Source!I718*DO815,9)</f>
        <v>0.234732</v>
      </c>
      <c r="CX815">
        <f>ROUND(Y815*Source!I718,9)</f>
        <v>1.8599999999999998E-2</v>
      </c>
      <c r="CY815">
        <f>AB815</f>
        <v>1485.19</v>
      </c>
      <c r="CZ815">
        <f>AF815</f>
        <v>83.1</v>
      </c>
      <c r="DA815">
        <f>AJ815</f>
        <v>17.07</v>
      </c>
      <c r="DB815">
        <f>ROUND((ROUND(AT815*CZ815,2)*1.2),6)</f>
        <v>0.996</v>
      </c>
      <c r="DC815">
        <f>ROUND((ROUND(AT815*AG815,2)*1.2),6)</f>
        <v>0.156</v>
      </c>
      <c r="DD815" t="s">
        <v>3</v>
      </c>
      <c r="DE815" t="s">
        <v>3</v>
      </c>
      <c r="DF815">
        <f t="shared" si="396"/>
        <v>0</v>
      </c>
      <c r="DG815">
        <f>ROUND(ROUND(AF815*AJ815,2)*CX815,2)</f>
        <v>26.38</v>
      </c>
      <c r="DH815">
        <f>ROUND(ROUND(AG815*AK815,2)*CX815,2)</f>
        <v>13.23</v>
      </c>
      <c r="DI815">
        <f t="shared" si="389"/>
        <v>0</v>
      </c>
      <c r="DJ815">
        <f>DG815</f>
        <v>26.38</v>
      </c>
      <c r="DK815">
        <v>0</v>
      </c>
      <c r="DL815" t="s">
        <v>769</v>
      </c>
      <c r="DM815">
        <v>0</v>
      </c>
      <c r="DN815" t="s">
        <v>761</v>
      </c>
      <c r="DO815">
        <v>12.62</v>
      </c>
    </row>
    <row r="816" spans="1:119" x14ac:dyDescent="0.25">
      <c r="A816">
        <f>ROW(Source!A718)</f>
        <v>718</v>
      </c>
      <c r="B816">
        <v>55944370</v>
      </c>
      <c r="C816">
        <v>55945880</v>
      </c>
      <c r="D816">
        <v>55460220</v>
      </c>
      <c r="E816">
        <v>1</v>
      </c>
      <c r="F816">
        <v>1</v>
      </c>
      <c r="G816">
        <v>1081</v>
      </c>
      <c r="H816">
        <v>3</v>
      </c>
      <c r="I816" t="s">
        <v>791</v>
      </c>
      <c r="J816" t="s">
        <v>792</v>
      </c>
      <c r="K816" t="s">
        <v>793</v>
      </c>
      <c r="L816">
        <v>1346</v>
      </c>
      <c r="N816">
        <v>1009</v>
      </c>
      <c r="O816" t="s">
        <v>794</v>
      </c>
      <c r="P816" t="s">
        <v>794</v>
      </c>
      <c r="Q816">
        <v>1</v>
      </c>
      <c r="W816">
        <v>0</v>
      </c>
      <c r="X816">
        <v>-1801558800</v>
      </c>
      <c r="Y816">
        <f t="shared" ref="Y816:Y822" si="404">(AT816*1)</f>
        <v>0.02</v>
      </c>
      <c r="AA816">
        <v>338.71</v>
      </c>
      <c r="AB816">
        <v>0</v>
      </c>
      <c r="AC816">
        <v>0</v>
      </c>
      <c r="AD816">
        <v>0</v>
      </c>
      <c r="AE816">
        <v>13.95</v>
      </c>
      <c r="AF816">
        <v>0</v>
      </c>
      <c r="AG816">
        <v>0</v>
      </c>
      <c r="AH816">
        <v>0</v>
      </c>
      <c r="AI816">
        <v>24.28</v>
      </c>
      <c r="AJ816">
        <v>1</v>
      </c>
      <c r="AK816">
        <v>1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0.02</v>
      </c>
      <c r="AU816" t="s">
        <v>82</v>
      </c>
      <c r="AV816">
        <v>0</v>
      </c>
      <c r="AW816">
        <v>2</v>
      </c>
      <c r="AX816">
        <v>55945894</v>
      </c>
      <c r="AY816">
        <v>1</v>
      </c>
      <c r="AZ816">
        <v>0</v>
      </c>
      <c r="BA816">
        <v>1028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ROUND(Y816*Source!I718,9)</f>
        <v>3.1E-2</v>
      </c>
      <c r="CY816">
        <f t="shared" ref="CY816:CY824" si="405">AA816</f>
        <v>338.71</v>
      </c>
      <c r="CZ816">
        <f t="shared" ref="CZ816:CZ824" si="406">AE816</f>
        <v>13.95</v>
      </c>
      <c r="DA816">
        <f t="shared" ref="DA816:DA824" si="407">AI816</f>
        <v>24.28</v>
      </c>
      <c r="DB816">
        <f t="shared" ref="DB816:DB822" si="408">ROUND((ROUND(AT816*CZ816,2)*1),6)</f>
        <v>0.28000000000000003</v>
      </c>
      <c r="DC816">
        <f t="shared" ref="DC816:DC822" si="409">ROUND((ROUND(AT816*AG816,2)*1),6)</f>
        <v>0</v>
      </c>
      <c r="DD816" t="s">
        <v>3</v>
      </c>
      <c r="DE816" t="s">
        <v>3</v>
      </c>
      <c r="DF816">
        <f t="shared" ref="DF816:DF824" si="410">ROUND(ROUND(AE816*AI816,2)*CX816,2)</f>
        <v>10.5</v>
      </c>
      <c r="DG816">
        <f t="shared" ref="DG816:DG836" si="411">ROUND(ROUND(AF816,2)*CX816,2)</f>
        <v>0</v>
      </c>
      <c r="DH816">
        <f t="shared" ref="DH816:DH837" si="412">ROUND(ROUND(AG816,2)*CX816,2)</f>
        <v>0</v>
      </c>
      <c r="DI816">
        <f t="shared" si="389"/>
        <v>0</v>
      </c>
      <c r="DJ816">
        <f t="shared" ref="DJ816:DJ824" si="413">DF816</f>
        <v>10.5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5">
      <c r="A817">
        <f>ROW(Source!A718)</f>
        <v>718</v>
      </c>
      <c r="B817">
        <v>55944370</v>
      </c>
      <c r="C817">
        <v>55945880</v>
      </c>
      <c r="D817">
        <v>55460424</v>
      </c>
      <c r="E817">
        <v>1</v>
      </c>
      <c r="F817">
        <v>1</v>
      </c>
      <c r="G817">
        <v>1081</v>
      </c>
      <c r="H817">
        <v>3</v>
      </c>
      <c r="I817" t="s">
        <v>801</v>
      </c>
      <c r="J817" t="s">
        <v>802</v>
      </c>
      <c r="K817" t="s">
        <v>803</v>
      </c>
      <c r="L817">
        <v>1346</v>
      </c>
      <c r="N817">
        <v>1009</v>
      </c>
      <c r="O817" t="s">
        <v>794</v>
      </c>
      <c r="P817" t="s">
        <v>794</v>
      </c>
      <c r="Q817">
        <v>1</v>
      </c>
      <c r="W817">
        <v>0</v>
      </c>
      <c r="X817">
        <v>1309298634</v>
      </c>
      <c r="Y817">
        <f t="shared" si="404"/>
        <v>0.2</v>
      </c>
      <c r="AA817">
        <v>286.31</v>
      </c>
      <c r="AB817">
        <v>0</v>
      </c>
      <c r="AC817">
        <v>0</v>
      </c>
      <c r="AD817">
        <v>0</v>
      </c>
      <c r="AE817">
        <v>159.06</v>
      </c>
      <c r="AF817">
        <v>0</v>
      </c>
      <c r="AG817">
        <v>0</v>
      </c>
      <c r="AH817">
        <v>0</v>
      </c>
      <c r="AI817">
        <v>1.8</v>
      </c>
      <c r="AJ817">
        <v>1</v>
      </c>
      <c r="AK817">
        <v>1</v>
      </c>
      <c r="AL817">
        <v>1</v>
      </c>
      <c r="AM817">
        <v>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0.2</v>
      </c>
      <c r="AU817" t="s">
        <v>82</v>
      </c>
      <c r="AV817">
        <v>0</v>
      </c>
      <c r="AW817">
        <v>2</v>
      </c>
      <c r="AX817">
        <v>55945895</v>
      </c>
      <c r="AY817">
        <v>1</v>
      </c>
      <c r="AZ817">
        <v>0</v>
      </c>
      <c r="BA817">
        <v>1029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ROUND(Y817*Source!I718,9)</f>
        <v>0.31</v>
      </c>
      <c r="CY817">
        <f t="shared" si="405"/>
        <v>286.31</v>
      </c>
      <c r="CZ817">
        <f t="shared" si="406"/>
        <v>159.06</v>
      </c>
      <c r="DA817">
        <f t="shared" si="407"/>
        <v>1.8</v>
      </c>
      <c r="DB817">
        <f t="shared" si="408"/>
        <v>31.81</v>
      </c>
      <c r="DC817">
        <f t="shared" si="409"/>
        <v>0</v>
      </c>
      <c r="DD817" t="s">
        <v>3</v>
      </c>
      <c r="DE817" t="s">
        <v>3</v>
      </c>
      <c r="DF817">
        <f t="shared" si="410"/>
        <v>88.76</v>
      </c>
      <c r="DG817">
        <f t="shared" si="411"/>
        <v>0</v>
      </c>
      <c r="DH817">
        <f t="shared" si="412"/>
        <v>0</v>
      </c>
      <c r="DI817">
        <f t="shared" si="389"/>
        <v>0</v>
      </c>
      <c r="DJ817">
        <f t="shared" si="413"/>
        <v>88.76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5">
      <c r="A818">
        <f>ROW(Source!A718)</f>
        <v>718</v>
      </c>
      <c r="B818">
        <v>55944370</v>
      </c>
      <c r="C818">
        <v>55945880</v>
      </c>
      <c r="D818">
        <v>55461670</v>
      </c>
      <c r="E818">
        <v>1</v>
      </c>
      <c r="F818">
        <v>1</v>
      </c>
      <c r="G818">
        <v>1081</v>
      </c>
      <c r="H818">
        <v>3</v>
      </c>
      <c r="I818" t="s">
        <v>813</v>
      </c>
      <c r="J818" t="s">
        <v>814</v>
      </c>
      <c r="K818" t="s">
        <v>815</v>
      </c>
      <c r="L818">
        <v>1346</v>
      </c>
      <c r="N818">
        <v>1009</v>
      </c>
      <c r="O818" t="s">
        <v>794</v>
      </c>
      <c r="P818" t="s">
        <v>794</v>
      </c>
      <c r="Q818">
        <v>1</v>
      </c>
      <c r="W818">
        <v>0</v>
      </c>
      <c r="X818">
        <v>1134135272</v>
      </c>
      <c r="Y818">
        <f t="shared" si="404"/>
        <v>0.1</v>
      </c>
      <c r="AA818">
        <v>246.69</v>
      </c>
      <c r="AB818">
        <v>0</v>
      </c>
      <c r="AC818">
        <v>0</v>
      </c>
      <c r="AD818">
        <v>0</v>
      </c>
      <c r="AE818">
        <v>23.12</v>
      </c>
      <c r="AF818">
        <v>0</v>
      </c>
      <c r="AG818">
        <v>0</v>
      </c>
      <c r="AH818">
        <v>0</v>
      </c>
      <c r="AI818">
        <v>10.67</v>
      </c>
      <c r="AJ818">
        <v>1</v>
      </c>
      <c r="AK818">
        <v>1</v>
      </c>
      <c r="AL818">
        <v>1</v>
      </c>
      <c r="AM818">
        <v>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0.1</v>
      </c>
      <c r="AU818" t="s">
        <v>82</v>
      </c>
      <c r="AV818">
        <v>0</v>
      </c>
      <c r="AW818">
        <v>2</v>
      </c>
      <c r="AX818">
        <v>55945896</v>
      </c>
      <c r="AY818">
        <v>1</v>
      </c>
      <c r="AZ818">
        <v>0</v>
      </c>
      <c r="BA818">
        <v>1030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ROUND(Y818*Source!I718,9)</f>
        <v>0.155</v>
      </c>
      <c r="CY818">
        <f t="shared" si="405"/>
        <v>246.69</v>
      </c>
      <c r="CZ818">
        <f t="shared" si="406"/>
        <v>23.12</v>
      </c>
      <c r="DA818">
        <f t="shared" si="407"/>
        <v>10.67</v>
      </c>
      <c r="DB818">
        <f t="shared" si="408"/>
        <v>2.31</v>
      </c>
      <c r="DC818">
        <f t="shared" si="409"/>
        <v>0</v>
      </c>
      <c r="DD818" t="s">
        <v>3</v>
      </c>
      <c r="DE818" t="s">
        <v>3</v>
      </c>
      <c r="DF818">
        <f t="shared" si="410"/>
        <v>38.24</v>
      </c>
      <c r="DG818">
        <f t="shared" si="411"/>
        <v>0</v>
      </c>
      <c r="DH818">
        <f t="shared" si="412"/>
        <v>0</v>
      </c>
      <c r="DI818">
        <f t="shared" si="389"/>
        <v>0</v>
      </c>
      <c r="DJ818">
        <f t="shared" si="413"/>
        <v>38.24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ROW(Source!A718)</f>
        <v>718</v>
      </c>
      <c r="B819">
        <v>55944370</v>
      </c>
      <c r="C819">
        <v>55945880</v>
      </c>
      <c r="D819">
        <v>55465938</v>
      </c>
      <c r="E819">
        <v>1</v>
      </c>
      <c r="F819">
        <v>1</v>
      </c>
      <c r="G819">
        <v>1081</v>
      </c>
      <c r="H819">
        <v>3</v>
      </c>
      <c r="I819" t="s">
        <v>992</v>
      </c>
      <c r="J819" t="s">
        <v>993</v>
      </c>
      <c r="K819" t="s">
        <v>994</v>
      </c>
      <c r="L819">
        <v>1348</v>
      </c>
      <c r="N819">
        <v>1009</v>
      </c>
      <c r="O819" t="s">
        <v>211</v>
      </c>
      <c r="P819" t="s">
        <v>211</v>
      </c>
      <c r="Q819">
        <v>1000</v>
      </c>
      <c r="W819">
        <v>0</v>
      </c>
      <c r="X819">
        <v>1639681883</v>
      </c>
      <c r="Y819">
        <f t="shared" si="404"/>
        <v>1E-4</v>
      </c>
      <c r="AA819">
        <v>273265.7</v>
      </c>
      <c r="AB819">
        <v>0</v>
      </c>
      <c r="AC819">
        <v>0</v>
      </c>
      <c r="AD819">
        <v>0</v>
      </c>
      <c r="AE819">
        <v>40009.620000000003</v>
      </c>
      <c r="AF819">
        <v>0</v>
      </c>
      <c r="AG819">
        <v>0</v>
      </c>
      <c r="AH819">
        <v>0</v>
      </c>
      <c r="AI819">
        <v>6.83</v>
      </c>
      <c r="AJ819">
        <v>1</v>
      </c>
      <c r="AK819">
        <v>1</v>
      </c>
      <c r="AL819">
        <v>1</v>
      </c>
      <c r="AM819">
        <v>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1E-4</v>
      </c>
      <c r="AU819" t="s">
        <v>82</v>
      </c>
      <c r="AV819">
        <v>0</v>
      </c>
      <c r="AW819">
        <v>2</v>
      </c>
      <c r="AX819">
        <v>55945897</v>
      </c>
      <c r="AY819">
        <v>1</v>
      </c>
      <c r="AZ819">
        <v>0</v>
      </c>
      <c r="BA819">
        <v>1031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ROUND(Y819*Source!I718,9)</f>
        <v>1.55E-4</v>
      </c>
      <c r="CY819">
        <f t="shared" si="405"/>
        <v>273265.7</v>
      </c>
      <c r="CZ819">
        <f t="shared" si="406"/>
        <v>40009.620000000003</v>
      </c>
      <c r="DA819">
        <f t="shared" si="407"/>
        <v>6.83</v>
      </c>
      <c r="DB819">
        <f t="shared" si="408"/>
        <v>4</v>
      </c>
      <c r="DC819">
        <f t="shared" si="409"/>
        <v>0</v>
      </c>
      <c r="DD819" t="s">
        <v>3</v>
      </c>
      <c r="DE819" t="s">
        <v>3</v>
      </c>
      <c r="DF819">
        <f t="shared" si="410"/>
        <v>42.36</v>
      </c>
      <c r="DG819">
        <f t="shared" si="411"/>
        <v>0</v>
      </c>
      <c r="DH819">
        <f t="shared" si="412"/>
        <v>0</v>
      </c>
      <c r="DI819">
        <f t="shared" si="389"/>
        <v>0</v>
      </c>
      <c r="DJ819">
        <f t="shared" si="413"/>
        <v>42.36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5">
      <c r="A820">
        <f>ROW(Source!A718)</f>
        <v>718</v>
      </c>
      <c r="B820">
        <v>55944370</v>
      </c>
      <c r="C820">
        <v>55945880</v>
      </c>
      <c r="D820">
        <v>55459792</v>
      </c>
      <c r="E820">
        <v>1</v>
      </c>
      <c r="F820">
        <v>1</v>
      </c>
      <c r="G820">
        <v>1081</v>
      </c>
      <c r="H820">
        <v>3</v>
      </c>
      <c r="I820" t="s">
        <v>947</v>
      </c>
      <c r="J820" t="s">
        <v>948</v>
      </c>
      <c r="K820" t="s">
        <v>949</v>
      </c>
      <c r="L820">
        <v>1348</v>
      </c>
      <c r="N820">
        <v>1009</v>
      </c>
      <c r="O820" t="s">
        <v>211</v>
      </c>
      <c r="P820" t="s">
        <v>211</v>
      </c>
      <c r="Q820">
        <v>1000</v>
      </c>
      <c r="W820">
        <v>0</v>
      </c>
      <c r="X820">
        <v>114569696</v>
      </c>
      <c r="Y820">
        <f t="shared" si="404"/>
        <v>8.0000000000000007E-5</v>
      </c>
      <c r="AA820">
        <v>1497188.16</v>
      </c>
      <c r="AB820">
        <v>0</v>
      </c>
      <c r="AC820">
        <v>0</v>
      </c>
      <c r="AD820">
        <v>0</v>
      </c>
      <c r="AE820">
        <v>60960.43</v>
      </c>
      <c r="AF820">
        <v>0</v>
      </c>
      <c r="AG820">
        <v>0</v>
      </c>
      <c r="AH820">
        <v>0</v>
      </c>
      <c r="AI820">
        <v>24.56</v>
      </c>
      <c r="AJ820">
        <v>1</v>
      </c>
      <c r="AK820">
        <v>1</v>
      </c>
      <c r="AL820">
        <v>1</v>
      </c>
      <c r="AM820">
        <v>2</v>
      </c>
      <c r="AN820">
        <v>0</v>
      </c>
      <c r="AO820">
        <v>1</v>
      </c>
      <c r="AP820">
        <v>1</v>
      </c>
      <c r="AQ820">
        <v>0</v>
      </c>
      <c r="AR820">
        <v>0</v>
      </c>
      <c r="AS820" t="s">
        <v>3</v>
      </c>
      <c r="AT820">
        <v>8.0000000000000007E-5</v>
      </c>
      <c r="AU820" t="s">
        <v>82</v>
      </c>
      <c r="AV820">
        <v>0</v>
      </c>
      <c r="AW820">
        <v>2</v>
      </c>
      <c r="AX820">
        <v>55945898</v>
      </c>
      <c r="AY820">
        <v>1</v>
      </c>
      <c r="AZ820">
        <v>0</v>
      </c>
      <c r="BA820">
        <v>1032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ROUND(Y820*Source!I718,9)</f>
        <v>1.2400000000000001E-4</v>
      </c>
      <c r="CY820">
        <f t="shared" si="405"/>
        <v>1497188.16</v>
      </c>
      <c r="CZ820">
        <f t="shared" si="406"/>
        <v>60960.43</v>
      </c>
      <c r="DA820">
        <f t="shared" si="407"/>
        <v>24.56</v>
      </c>
      <c r="DB820">
        <f t="shared" si="408"/>
        <v>4.88</v>
      </c>
      <c r="DC820">
        <f t="shared" si="409"/>
        <v>0</v>
      </c>
      <c r="DD820" t="s">
        <v>3</v>
      </c>
      <c r="DE820" t="s">
        <v>3</v>
      </c>
      <c r="DF820">
        <f t="shared" si="410"/>
        <v>185.65</v>
      </c>
      <c r="DG820">
        <f t="shared" si="411"/>
        <v>0</v>
      </c>
      <c r="DH820">
        <f t="shared" si="412"/>
        <v>0</v>
      </c>
      <c r="DI820">
        <f t="shared" si="389"/>
        <v>0</v>
      </c>
      <c r="DJ820">
        <f t="shared" si="413"/>
        <v>185.65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5">
      <c r="A821">
        <f>ROW(Source!A718)</f>
        <v>718</v>
      </c>
      <c r="B821">
        <v>55944370</v>
      </c>
      <c r="C821">
        <v>55945880</v>
      </c>
      <c r="D821">
        <v>55466338</v>
      </c>
      <c r="E821">
        <v>1</v>
      </c>
      <c r="F821">
        <v>1</v>
      </c>
      <c r="G821">
        <v>1081</v>
      </c>
      <c r="H821">
        <v>3</v>
      </c>
      <c r="I821" t="s">
        <v>816</v>
      </c>
      <c r="J821" t="s">
        <v>817</v>
      </c>
      <c r="K821" t="s">
        <v>818</v>
      </c>
      <c r="L821">
        <v>1349</v>
      </c>
      <c r="N821">
        <v>1009</v>
      </c>
      <c r="O821" t="s">
        <v>819</v>
      </c>
      <c r="P821" t="s">
        <v>819</v>
      </c>
      <c r="Q821">
        <v>1E-3</v>
      </c>
      <c r="W821">
        <v>0</v>
      </c>
      <c r="X821">
        <v>-667754050</v>
      </c>
      <c r="Y821">
        <f t="shared" si="404"/>
        <v>10</v>
      </c>
      <c r="AA821">
        <v>0.44</v>
      </c>
      <c r="AB821">
        <v>0</v>
      </c>
      <c r="AC821">
        <v>0</v>
      </c>
      <c r="AD821">
        <v>0</v>
      </c>
      <c r="AE821">
        <v>7.0000000000000007E-2</v>
      </c>
      <c r="AF821">
        <v>0</v>
      </c>
      <c r="AG821">
        <v>0</v>
      </c>
      <c r="AH821">
        <v>0</v>
      </c>
      <c r="AI821">
        <v>6.29</v>
      </c>
      <c r="AJ821">
        <v>1</v>
      </c>
      <c r="AK821">
        <v>1</v>
      </c>
      <c r="AL821">
        <v>1</v>
      </c>
      <c r="AM821">
        <v>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10</v>
      </c>
      <c r="AU821" t="s">
        <v>82</v>
      </c>
      <c r="AV821">
        <v>0</v>
      </c>
      <c r="AW821">
        <v>2</v>
      </c>
      <c r="AX821">
        <v>55945899</v>
      </c>
      <c r="AY821">
        <v>1</v>
      </c>
      <c r="AZ821">
        <v>0</v>
      </c>
      <c r="BA821">
        <v>1033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ROUND(Y821*Source!I718,9)</f>
        <v>15.5</v>
      </c>
      <c r="CY821">
        <f t="shared" si="405"/>
        <v>0.44</v>
      </c>
      <c r="CZ821">
        <f t="shared" si="406"/>
        <v>7.0000000000000007E-2</v>
      </c>
      <c r="DA821">
        <f t="shared" si="407"/>
        <v>6.29</v>
      </c>
      <c r="DB821">
        <f t="shared" si="408"/>
        <v>0.7</v>
      </c>
      <c r="DC821">
        <f t="shared" si="409"/>
        <v>0</v>
      </c>
      <c r="DD821" t="s">
        <v>3</v>
      </c>
      <c r="DE821" t="s">
        <v>3</v>
      </c>
      <c r="DF821">
        <f t="shared" si="410"/>
        <v>6.82</v>
      </c>
      <c r="DG821">
        <f t="shared" si="411"/>
        <v>0</v>
      </c>
      <c r="DH821">
        <f t="shared" si="412"/>
        <v>0</v>
      </c>
      <c r="DI821">
        <f t="shared" si="389"/>
        <v>0</v>
      </c>
      <c r="DJ821">
        <f t="shared" si="413"/>
        <v>6.82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ROW(Source!A718)</f>
        <v>718</v>
      </c>
      <c r="B822">
        <v>55944370</v>
      </c>
      <c r="C822">
        <v>55945880</v>
      </c>
      <c r="D822">
        <v>55482203</v>
      </c>
      <c r="E822">
        <v>1</v>
      </c>
      <c r="F822">
        <v>1</v>
      </c>
      <c r="G822">
        <v>1081</v>
      </c>
      <c r="H822">
        <v>3</v>
      </c>
      <c r="I822" t="s">
        <v>894</v>
      </c>
      <c r="J822" t="s">
        <v>895</v>
      </c>
      <c r="K822" t="s">
        <v>896</v>
      </c>
      <c r="L822">
        <v>1356</v>
      </c>
      <c r="N822">
        <v>1010</v>
      </c>
      <c r="O822" t="s">
        <v>785</v>
      </c>
      <c r="P822" t="s">
        <v>785</v>
      </c>
      <c r="Q822">
        <v>1000</v>
      </c>
      <c r="W822">
        <v>0</v>
      </c>
      <c r="X822">
        <v>474149623</v>
      </c>
      <c r="Y822">
        <f t="shared" si="404"/>
        <v>0.10199999999999999</v>
      </c>
      <c r="AA822">
        <v>1527.69</v>
      </c>
      <c r="AB822">
        <v>0</v>
      </c>
      <c r="AC822">
        <v>0</v>
      </c>
      <c r="AD822">
        <v>0</v>
      </c>
      <c r="AE822">
        <v>226.66</v>
      </c>
      <c r="AF822">
        <v>0</v>
      </c>
      <c r="AG822">
        <v>0</v>
      </c>
      <c r="AH822">
        <v>0</v>
      </c>
      <c r="AI822">
        <v>6.74</v>
      </c>
      <c r="AJ822">
        <v>1</v>
      </c>
      <c r="AK822">
        <v>1</v>
      </c>
      <c r="AL822">
        <v>1</v>
      </c>
      <c r="AM822">
        <v>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0.10199999999999999</v>
      </c>
      <c r="AU822" t="s">
        <v>82</v>
      </c>
      <c r="AV822">
        <v>0</v>
      </c>
      <c r="AW822">
        <v>2</v>
      </c>
      <c r="AX822">
        <v>55945900</v>
      </c>
      <c r="AY822">
        <v>1</v>
      </c>
      <c r="AZ822">
        <v>0</v>
      </c>
      <c r="BA822">
        <v>1034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ROUND(Y822*Source!I718,9)</f>
        <v>0.15809999999999999</v>
      </c>
      <c r="CY822">
        <f t="shared" si="405"/>
        <v>1527.69</v>
      </c>
      <c r="CZ822">
        <f t="shared" si="406"/>
        <v>226.66</v>
      </c>
      <c r="DA822">
        <f t="shared" si="407"/>
        <v>6.74</v>
      </c>
      <c r="DB822">
        <f t="shared" si="408"/>
        <v>23.12</v>
      </c>
      <c r="DC822">
        <f t="shared" si="409"/>
        <v>0</v>
      </c>
      <c r="DD822" t="s">
        <v>3</v>
      </c>
      <c r="DE822" t="s">
        <v>3</v>
      </c>
      <c r="DF822">
        <f t="shared" si="410"/>
        <v>241.53</v>
      </c>
      <c r="DG822">
        <f t="shared" si="411"/>
        <v>0</v>
      </c>
      <c r="DH822">
        <f t="shared" si="412"/>
        <v>0</v>
      </c>
      <c r="DI822">
        <f t="shared" si="389"/>
        <v>0</v>
      </c>
      <c r="DJ822">
        <f t="shared" si="413"/>
        <v>241.53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ROW(Source!A718)</f>
        <v>718</v>
      </c>
      <c r="B823">
        <v>55944370</v>
      </c>
      <c r="C823">
        <v>55945880</v>
      </c>
      <c r="D823">
        <v>55482234</v>
      </c>
      <c r="E823">
        <v>1</v>
      </c>
      <c r="F823">
        <v>1</v>
      </c>
      <c r="G823">
        <v>1081</v>
      </c>
      <c r="H823">
        <v>3</v>
      </c>
      <c r="I823" t="s">
        <v>318</v>
      </c>
      <c r="J823" t="s">
        <v>321</v>
      </c>
      <c r="K823" t="s">
        <v>319</v>
      </c>
      <c r="L823">
        <v>1354</v>
      </c>
      <c r="N823">
        <v>1010</v>
      </c>
      <c r="O823" t="s">
        <v>320</v>
      </c>
      <c r="P823" t="s">
        <v>320</v>
      </c>
      <c r="Q823">
        <v>1</v>
      </c>
      <c r="W823">
        <v>0</v>
      </c>
      <c r="X823">
        <v>-1446611938</v>
      </c>
      <c r="Y823">
        <f>AT823</f>
        <v>102</v>
      </c>
      <c r="AA823">
        <v>2.17</v>
      </c>
      <c r="AB823">
        <v>0</v>
      </c>
      <c r="AC823">
        <v>0</v>
      </c>
      <c r="AD823">
        <v>0</v>
      </c>
      <c r="AE823">
        <v>0.25</v>
      </c>
      <c r="AF823">
        <v>0</v>
      </c>
      <c r="AG823">
        <v>0</v>
      </c>
      <c r="AH823">
        <v>0</v>
      </c>
      <c r="AI823">
        <v>8.68</v>
      </c>
      <c r="AJ823">
        <v>1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0</v>
      </c>
      <c r="AS823" t="s">
        <v>3</v>
      </c>
      <c r="AT823">
        <v>102</v>
      </c>
      <c r="AU823" t="s">
        <v>3</v>
      </c>
      <c r="AV823">
        <v>0</v>
      </c>
      <c r="AW823">
        <v>1</v>
      </c>
      <c r="AX823">
        <v>-1</v>
      </c>
      <c r="AY823">
        <v>0</v>
      </c>
      <c r="AZ823">
        <v>0</v>
      </c>
      <c r="BA823" t="s">
        <v>3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ROUND(Y823*Source!I718,9)</f>
        <v>158.1</v>
      </c>
      <c r="CY823">
        <f t="shared" si="405"/>
        <v>2.17</v>
      </c>
      <c r="CZ823">
        <f t="shared" si="406"/>
        <v>0.25</v>
      </c>
      <c r="DA823">
        <f t="shared" si="407"/>
        <v>8.68</v>
      </c>
      <c r="DB823">
        <f>ROUND(ROUND(AT823*CZ823,2),6)</f>
        <v>25.5</v>
      </c>
      <c r="DC823">
        <f>ROUND(ROUND(AT823*AG823,2),6)</f>
        <v>0</v>
      </c>
      <c r="DD823" t="s">
        <v>3</v>
      </c>
      <c r="DE823" t="s">
        <v>3</v>
      </c>
      <c r="DF823">
        <f t="shared" si="410"/>
        <v>343.08</v>
      </c>
      <c r="DG823">
        <f t="shared" si="411"/>
        <v>0</v>
      </c>
      <c r="DH823">
        <f t="shared" si="412"/>
        <v>0</v>
      </c>
      <c r="DI823">
        <f t="shared" si="389"/>
        <v>0</v>
      </c>
      <c r="DJ823">
        <f t="shared" si="413"/>
        <v>343.08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ROW(Source!A718)</f>
        <v>718</v>
      </c>
      <c r="B824">
        <v>55944370</v>
      </c>
      <c r="C824">
        <v>55945880</v>
      </c>
      <c r="D824">
        <v>55481864</v>
      </c>
      <c r="E824">
        <v>1</v>
      </c>
      <c r="F824">
        <v>1</v>
      </c>
      <c r="G824">
        <v>1081</v>
      </c>
      <c r="H824">
        <v>3</v>
      </c>
      <c r="I824" t="s">
        <v>995</v>
      </c>
      <c r="J824" t="s">
        <v>996</v>
      </c>
      <c r="K824" t="s">
        <v>997</v>
      </c>
      <c r="L824">
        <v>1301</v>
      </c>
      <c r="N824">
        <v>1003</v>
      </c>
      <c r="O824" t="s">
        <v>543</v>
      </c>
      <c r="P824" t="s">
        <v>543</v>
      </c>
      <c r="Q824">
        <v>1</v>
      </c>
      <c r="W824">
        <v>0</v>
      </c>
      <c r="X824">
        <v>-877267416</v>
      </c>
      <c r="Y824">
        <f>(AT824*1)</f>
        <v>10</v>
      </c>
      <c r="AA824">
        <v>4.95</v>
      </c>
      <c r="AB824">
        <v>0</v>
      </c>
      <c r="AC824">
        <v>0</v>
      </c>
      <c r="AD824">
        <v>0</v>
      </c>
      <c r="AE824">
        <v>0.7</v>
      </c>
      <c r="AF824">
        <v>0</v>
      </c>
      <c r="AG824">
        <v>0</v>
      </c>
      <c r="AH824">
        <v>0</v>
      </c>
      <c r="AI824">
        <v>7.07</v>
      </c>
      <c r="AJ824">
        <v>1</v>
      </c>
      <c r="AK824">
        <v>1</v>
      </c>
      <c r="AL824">
        <v>1</v>
      </c>
      <c r="AM824">
        <v>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10</v>
      </c>
      <c r="AU824" t="s">
        <v>82</v>
      </c>
      <c r="AV824">
        <v>0</v>
      </c>
      <c r="AW824">
        <v>2</v>
      </c>
      <c r="AX824">
        <v>55945901</v>
      </c>
      <c r="AY824">
        <v>1</v>
      </c>
      <c r="AZ824">
        <v>0</v>
      </c>
      <c r="BA824">
        <v>1035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v>0</v>
      </c>
      <c r="CX824">
        <f>ROUND(Y824*Source!I718,9)</f>
        <v>15.5</v>
      </c>
      <c r="CY824">
        <f t="shared" si="405"/>
        <v>4.95</v>
      </c>
      <c r="CZ824">
        <f t="shared" si="406"/>
        <v>0.7</v>
      </c>
      <c r="DA824">
        <f t="shared" si="407"/>
        <v>7.07</v>
      </c>
      <c r="DB824">
        <f>ROUND((ROUND(AT824*CZ824,2)*1),6)</f>
        <v>7</v>
      </c>
      <c r="DC824">
        <f>ROUND((ROUND(AT824*AG824,2)*1),6)</f>
        <v>0</v>
      </c>
      <c r="DD824" t="s">
        <v>3</v>
      </c>
      <c r="DE824" t="s">
        <v>3</v>
      </c>
      <c r="DF824">
        <f t="shared" si="410"/>
        <v>76.73</v>
      </c>
      <c r="DG824">
        <f t="shared" si="411"/>
        <v>0</v>
      </c>
      <c r="DH824">
        <f t="shared" si="412"/>
        <v>0</v>
      </c>
      <c r="DI824">
        <f t="shared" si="389"/>
        <v>0</v>
      </c>
      <c r="DJ824">
        <f t="shared" si="413"/>
        <v>76.73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5">
      <c r="A825">
        <f>ROW(Source!A756)</f>
        <v>756</v>
      </c>
      <c r="B825">
        <v>55944368</v>
      </c>
      <c r="C825">
        <v>57037323</v>
      </c>
      <c r="D825">
        <v>55424304</v>
      </c>
      <c r="E825">
        <v>1081</v>
      </c>
      <c r="F825">
        <v>1</v>
      </c>
      <c r="G825">
        <v>1081</v>
      </c>
      <c r="H825">
        <v>1</v>
      </c>
      <c r="I825" t="s">
        <v>759</v>
      </c>
      <c r="J825" t="s">
        <v>3</v>
      </c>
      <c r="K825" t="s">
        <v>760</v>
      </c>
      <c r="L825">
        <v>1191</v>
      </c>
      <c r="N825">
        <v>1013</v>
      </c>
      <c r="O825" t="s">
        <v>761</v>
      </c>
      <c r="P825" t="s">
        <v>761</v>
      </c>
      <c r="Q825">
        <v>1</v>
      </c>
      <c r="W825">
        <v>0</v>
      </c>
      <c r="X825">
        <v>476480486</v>
      </c>
      <c r="Y825">
        <f>(AT825*1.2)</f>
        <v>6.1800000000000006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5.15</v>
      </c>
      <c r="AU825" t="s">
        <v>83</v>
      </c>
      <c r="AV825">
        <v>1</v>
      </c>
      <c r="AW825">
        <v>2</v>
      </c>
      <c r="AX825">
        <v>57037324</v>
      </c>
      <c r="AY825">
        <v>1</v>
      </c>
      <c r="AZ825">
        <v>0</v>
      </c>
      <c r="BA825">
        <v>1037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U825">
        <f>ROUND(AT825*Source!I756*AH825*AL825,2)</f>
        <v>0</v>
      </c>
      <c r="CV825">
        <f>ROUND(Y825*Source!I756,9)</f>
        <v>6.18</v>
      </c>
      <c r="CW825">
        <v>0</v>
      </c>
      <c r="CX825">
        <f>ROUND(Y825*Source!I756,9)</f>
        <v>6.18</v>
      </c>
      <c r="CY825">
        <f>AD825</f>
        <v>0</v>
      </c>
      <c r="CZ825">
        <f>AH825</f>
        <v>0</v>
      </c>
      <c r="DA825">
        <f>AL825</f>
        <v>1</v>
      </c>
      <c r="DB825">
        <f>ROUND((ROUND(AT825*CZ825,2)*1.2),6)</f>
        <v>0</v>
      </c>
      <c r="DC825">
        <f>ROUND((ROUND(AT825*AG825,2)*1.2),6)</f>
        <v>0</v>
      </c>
      <c r="DD825" t="s">
        <v>3</v>
      </c>
      <c r="DE825" t="s">
        <v>3</v>
      </c>
      <c r="DF825">
        <f t="shared" ref="DF825:DF839" si="414">ROUND(ROUND(AE825,2)*CX825,2)</f>
        <v>0</v>
      </c>
      <c r="DG825">
        <f t="shared" si="411"/>
        <v>0</v>
      </c>
      <c r="DH825">
        <f t="shared" si="412"/>
        <v>0</v>
      </c>
      <c r="DI825">
        <f t="shared" si="389"/>
        <v>0</v>
      </c>
      <c r="DJ825">
        <f>DI825</f>
        <v>0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5">
      <c r="A826">
        <f>ROW(Source!A756)</f>
        <v>756</v>
      </c>
      <c r="B826">
        <v>55944368</v>
      </c>
      <c r="C826">
        <v>57037323</v>
      </c>
      <c r="D826">
        <v>55489910</v>
      </c>
      <c r="E826">
        <v>1</v>
      </c>
      <c r="F826">
        <v>1</v>
      </c>
      <c r="G826">
        <v>1081</v>
      </c>
      <c r="H826">
        <v>2</v>
      </c>
      <c r="I826" t="s">
        <v>762</v>
      </c>
      <c r="J826" t="s">
        <v>763</v>
      </c>
      <c r="K826" t="s">
        <v>764</v>
      </c>
      <c r="L826">
        <v>1368</v>
      </c>
      <c r="N826">
        <v>1011</v>
      </c>
      <c r="O826" t="s">
        <v>765</v>
      </c>
      <c r="P826" t="s">
        <v>765</v>
      </c>
      <c r="Q826">
        <v>1</v>
      </c>
      <c r="W826">
        <v>0</v>
      </c>
      <c r="X826">
        <v>1498588441</v>
      </c>
      <c r="Y826">
        <f>(AT826*1.2)</f>
        <v>0.24</v>
      </c>
      <c r="AA826">
        <v>0</v>
      </c>
      <c r="AB826">
        <v>7.44</v>
      </c>
      <c r="AC826">
        <v>0</v>
      </c>
      <c r="AD826">
        <v>0</v>
      </c>
      <c r="AE826">
        <v>0</v>
      </c>
      <c r="AF826">
        <v>7.11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0.2</v>
      </c>
      <c r="AU826" t="s">
        <v>83</v>
      </c>
      <c r="AV826">
        <v>0</v>
      </c>
      <c r="AW826">
        <v>2</v>
      </c>
      <c r="AX826">
        <v>57037325</v>
      </c>
      <c r="AY826">
        <v>1</v>
      </c>
      <c r="AZ826">
        <v>0</v>
      </c>
      <c r="BA826">
        <v>1038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f>ROUND(Y826*Source!I756*DO826,9)</f>
        <v>0</v>
      </c>
      <c r="CX826">
        <f>ROUND(Y826*Source!I756,9)</f>
        <v>0.24</v>
      </c>
      <c r="CY826">
        <f>AB826</f>
        <v>7.44</v>
      </c>
      <c r="CZ826">
        <f>AF826</f>
        <v>7.11</v>
      </c>
      <c r="DA826">
        <f>AJ826</f>
        <v>1</v>
      </c>
      <c r="DB826">
        <f>ROUND((ROUND(AT826*CZ826,2)*1.2),6)</f>
        <v>1.704</v>
      </c>
      <c r="DC826">
        <f>ROUND((ROUND(AT826*AG826,2)*1.2),6)</f>
        <v>0</v>
      </c>
      <c r="DD826" t="s">
        <v>3</v>
      </c>
      <c r="DE826" t="s">
        <v>3</v>
      </c>
      <c r="DF826">
        <f t="shared" si="414"/>
        <v>0</v>
      </c>
      <c r="DG826">
        <f t="shared" si="411"/>
        <v>1.71</v>
      </c>
      <c r="DH826">
        <f t="shared" si="412"/>
        <v>0</v>
      </c>
      <c r="DI826">
        <f t="shared" si="389"/>
        <v>0</v>
      </c>
      <c r="DJ826">
        <f>DG826</f>
        <v>1.71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ROW(Source!A756)</f>
        <v>756</v>
      </c>
      <c r="B827">
        <v>55944368</v>
      </c>
      <c r="C827">
        <v>57037323</v>
      </c>
      <c r="D827">
        <v>55490209</v>
      </c>
      <c r="E827">
        <v>1</v>
      </c>
      <c r="F827">
        <v>1</v>
      </c>
      <c r="G827">
        <v>1081</v>
      </c>
      <c r="H827">
        <v>2</v>
      </c>
      <c r="I827" t="s">
        <v>766</v>
      </c>
      <c r="J827" t="s">
        <v>767</v>
      </c>
      <c r="K827" t="s">
        <v>768</v>
      </c>
      <c r="L827">
        <v>1368</v>
      </c>
      <c r="N827">
        <v>1011</v>
      </c>
      <c r="O827" t="s">
        <v>765</v>
      </c>
      <c r="P827" t="s">
        <v>765</v>
      </c>
      <c r="Q827">
        <v>1</v>
      </c>
      <c r="W827">
        <v>0</v>
      </c>
      <c r="X827">
        <v>874612079</v>
      </c>
      <c r="Y827">
        <f>(AT827*1.2)</f>
        <v>3.5999999999999997E-2</v>
      </c>
      <c r="AA827">
        <v>0</v>
      </c>
      <c r="AB827">
        <v>87.01</v>
      </c>
      <c r="AC827">
        <v>13.21</v>
      </c>
      <c r="AD827">
        <v>0</v>
      </c>
      <c r="AE827">
        <v>0</v>
      </c>
      <c r="AF827">
        <v>83.1</v>
      </c>
      <c r="AG827">
        <v>12.62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0.03</v>
      </c>
      <c r="AU827" t="s">
        <v>83</v>
      </c>
      <c r="AV827">
        <v>0</v>
      </c>
      <c r="AW827">
        <v>2</v>
      </c>
      <c r="AX827">
        <v>57037326</v>
      </c>
      <c r="AY827">
        <v>1</v>
      </c>
      <c r="AZ827">
        <v>0</v>
      </c>
      <c r="BA827">
        <v>1039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f>ROUND(Y827*Source!I756*DO827,9)</f>
        <v>0.45432</v>
      </c>
      <c r="CX827">
        <f>ROUND(Y827*Source!I756,9)</f>
        <v>3.5999999999999997E-2</v>
      </c>
      <c r="CY827">
        <f>AB827</f>
        <v>87.01</v>
      </c>
      <c r="CZ827">
        <f>AF827</f>
        <v>83.1</v>
      </c>
      <c r="DA827">
        <f>AJ827</f>
        <v>1</v>
      </c>
      <c r="DB827">
        <f>ROUND((ROUND(AT827*CZ827,2)*1.2),6)</f>
        <v>2.988</v>
      </c>
      <c r="DC827">
        <f>ROUND((ROUND(AT827*AG827,2)*1.2),6)</f>
        <v>0.45600000000000002</v>
      </c>
      <c r="DD827" t="s">
        <v>3</v>
      </c>
      <c r="DE827" t="s">
        <v>3</v>
      </c>
      <c r="DF827">
        <f t="shared" si="414"/>
        <v>0</v>
      </c>
      <c r="DG827">
        <f t="shared" si="411"/>
        <v>2.99</v>
      </c>
      <c r="DH827">
        <f t="shared" si="412"/>
        <v>0.45</v>
      </c>
      <c r="DI827">
        <f t="shared" si="389"/>
        <v>0</v>
      </c>
      <c r="DJ827">
        <f>DG827</f>
        <v>2.99</v>
      </c>
      <c r="DK827">
        <v>0</v>
      </c>
      <c r="DL827" t="s">
        <v>769</v>
      </c>
      <c r="DM827">
        <v>0</v>
      </c>
      <c r="DN827" t="s">
        <v>761</v>
      </c>
      <c r="DO827">
        <v>12.62</v>
      </c>
    </row>
    <row r="828" spans="1:119" x14ac:dyDescent="0.25">
      <c r="A828">
        <f>ROW(Source!A756)</f>
        <v>756</v>
      </c>
      <c r="B828">
        <v>55944368</v>
      </c>
      <c r="C828">
        <v>57037323</v>
      </c>
      <c r="D828">
        <v>55490285</v>
      </c>
      <c r="E828">
        <v>1</v>
      </c>
      <c r="F828">
        <v>1</v>
      </c>
      <c r="G828">
        <v>1081</v>
      </c>
      <c r="H828">
        <v>2</v>
      </c>
      <c r="I828" t="s">
        <v>956</v>
      </c>
      <c r="J828" t="s">
        <v>957</v>
      </c>
      <c r="K828" t="s">
        <v>958</v>
      </c>
      <c r="L828">
        <v>1368</v>
      </c>
      <c r="N828">
        <v>1011</v>
      </c>
      <c r="O828" t="s">
        <v>765</v>
      </c>
      <c r="P828" t="s">
        <v>765</v>
      </c>
      <c r="Q828">
        <v>1</v>
      </c>
      <c r="W828">
        <v>0</v>
      </c>
      <c r="X828">
        <v>722575015</v>
      </c>
      <c r="Y828">
        <f>(AT828*1.2)</f>
        <v>0.55200000000000005</v>
      </c>
      <c r="AA828">
        <v>0</v>
      </c>
      <c r="AB828">
        <v>0.82</v>
      </c>
      <c r="AC828">
        <v>0</v>
      </c>
      <c r="AD828">
        <v>0</v>
      </c>
      <c r="AE828">
        <v>0</v>
      </c>
      <c r="AF828">
        <v>0.78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-2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0.46</v>
      </c>
      <c r="AU828" t="s">
        <v>83</v>
      </c>
      <c r="AV828">
        <v>0</v>
      </c>
      <c r="AW828">
        <v>2</v>
      </c>
      <c r="AX828">
        <v>57037327</v>
      </c>
      <c r="AY828">
        <v>1</v>
      </c>
      <c r="AZ828">
        <v>0</v>
      </c>
      <c r="BA828">
        <v>1040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f>ROUND(Y828*Source!I756*DO828,9)</f>
        <v>0</v>
      </c>
      <c r="CX828">
        <f>ROUND(Y828*Source!I756,9)</f>
        <v>0.55200000000000005</v>
      </c>
      <c r="CY828">
        <f>AB828</f>
        <v>0.82</v>
      </c>
      <c r="CZ828">
        <f>AF828</f>
        <v>0.78</v>
      </c>
      <c r="DA828">
        <f>AJ828</f>
        <v>1</v>
      </c>
      <c r="DB828">
        <f>ROUND((ROUND(AT828*CZ828,2)*1.2),6)</f>
        <v>0.432</v>
      </c>
      <c r="DC828">
        <f>ROUND((ROUND(AT828*AG828,2)*1.2),6)</f>
        <v>0</v>
      </c>
      <c r="DD828" t="s">
        <v>3</v>
      </c>
      <c r="DE828" t="s">
        <v>3</v>
      </c>
      <c r="DF828">
        <f t="shared" si="414"/>
        <v>0</v>
      </c>
      <c r="DG828">
        <f t="shared" si="411"/>
        <v>0.43</v>
      </c>
      <c r="DH828">
        <f t="shared" si="412"/>
        <v>0</v>
      </c>
      <c r="DI828">
        <f t="shared" si="389"/>
        <v>0</v>
      </c>
      <c r="DJ828">
        <f>DG828</f>
        <v>0.43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5">
      <c r="A829">
        <f>ROW(Source!A756)</f>
        <v>756</v>
      </c>
      <c r="B829">
        <v>55944368</v>
      </c>
      <c r="C829">
        <v>57037323</v>
      </c>
      <c r="D829">
        <v>55460300</v>
      </c>
      <c r="E829">
        <v>1</v>
      </c>
      <c r="F829">
        <v>1</v>
      </c>
      <c r="G829">
        <v>1081</v>
      </c>
      <c r="H829">
        <v>3</v>
      </c>
      <c r="I829" t="s">
        <v>959</v>
      </c>
      <c r="J829" t="s">
        <v>960</v>
      </c>
      <c r="K829" t="s">
        <v>961</v>
      </c>
      <c r="L829">
        <v>1348</v>
      </c>
      <c r="N829">
        <v>1009</v>
      </c>
      <c r="O829" t="s">
        <v>211</v>
      </c>
      <c r="P829" t="s">
        <v>211</v>
      </c>
      <c r="Q829">
        <v>1000</v>
      </c>
      <c r="W829">
        <v>0</v>
      </c>
      <c r="X829">
        <v>63955816</v>
      </c>
      <c r="Y829">
        <f t="shared" ref="Y829:Y835" si="415">(AT829*1)</f>
        <v>1.21E-4</v>
      </c>
      <c r="AA829">
        <v>7185.82</v>
      </c>
      <c r="AB829">
        <v>0</v>
      </c>
      <c r="AC829">
        <v>0</v>
      </c>
      <c r="AD829">
        <v>0</v>
      </c>
      <c r="AE829">
        <v>7185.82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-2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1.21E-4</v>
      </c>
      <c r="AU829" t="s">
        <v>82</v>
      </c>
      <c r="AV829">
        <v>0</v>
      </c>
      <c r="AW829">
        <v>2</v>
      </c>
      <c r="AX829">
        <v>57037328</v>
      </c>
      <c r="AY829">
        <v>1</v>
      </c>
      <c r="AZ829">
        <v>0</v>
      </c>
      <c r="BA829">
        <v>1041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ROUND(Y829*Source!I756,9)</f>
        <v>1.21E-4</v>
      </c>
      <c r="CY829">
        <f t="shared" ref="CY829:CY835" si="416">AA829</f>
        <v>7185.82</v>
      </c>
      <c r="CZ829">
        <f t="shared" ref="CZ829:CZ835" si="417">AE829</f>
        <v>7185.82</v>
      </c>
      <c r="DA829">
        <f t="shared" ref="DA829:DA835" si="418">AI829</f>
        <v>1</v>
      </c>
      <c r="DB829">
        <f t="shared" ref="DB829:DB835" si="419">ROUND((ROUND(AT829*CZ829,2)*1),6)</f>
        <v>0.87</v>
      </c>
      <c r="DC829">
        <f t="shared" ref="DC829:DC835" si="420">ROUND((ROUND(AT829*AG829,2)*1),6)</f>
        <v>0</v>
      </c>
      <c r="DD829" t="s">
        <v>3</v>
      </c>
      <c r="DE829" t="s">
        <v>3</v>
      </c>
      <c r="DF829">
        <f t="shared" si="414"/>
        <v>0.87</v>
      </c>
      <c r="DG829">
        <f t="shared" si="411"/>
        <v>0</v>
      </c>
      <c r="DH829">
        <f t="shared" si="412"/>
        <v>0</v>
      </c>
      <c r="DI829">
        <f t="shared" si="389"/>
        <v>0</v>
      </c>
      <c r="DJ829">
        <f t="shared" ref="DJ829:DJ835" si="421">DF829</f>
        <v>0.87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ROW(Source!A756)</f>
        <v>756</v>
      </c>
      <c r="B830">
        <v>55944368</v>
      </c>
      <c r="C830">
        <v>57037323</v>
      </c>
      <c r="D830">
        <v>55460309</v>
      </c>
      <c r="E830">
        <v>1</v>
      </c>
      <c r="F830">
        <v>1</v>
      </c>
      <c r="G830">
        <v>1081</v>
      </c>
      <c r="H830">
        <v>3</v>
      </c>
      <c r="I830" t="s">
        <v>962</v>
      </c>
      <c r="J830" t="s">
        <v>963</v>
      </c>
      <c r="K830" t="s">
        <v>964</v>
      </c>
      <c r="L830">
        <v>1346</v>
      </c>
      <c r="N830">
        <v>1009</v>
      </c>
      <c r="O830" t="s">
        <v>794</v>
      </c>
      <c r="P830" t="s">
        <v>794</v>
      </c>
      <c r="Q830">
        <v>1</v>
      </c>
      <c r="W830">
        <v>0</v>
      </c>
      <c r="X830">
        <v>-734926838</v>
      </c>
      <c r="Y830">
        <f t="shared" si="415"/>
        <v>2.3E-2</v>
      </c>
      <c r="AA830">
        <v>29.82</v>
      </c>
      <c r="AB830">
        <v>0</v>
      </c>
      <c r="AC830">
        <v>0</v>
      </c>
      <c r="AD830">
        <v>0</v>
      </c>
      <c r="AE830">
        <v>29.82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  <c r="AL830">
        <v>1</v>
      </c>
      <c r="AM830">
        <v>-2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2.3E-2</v>
      </c>
      <c r="AU830" t="s">
        <v>82</v>
      </c>
      <c r="AV830">
        <v>0</v>
      </c>
      <c r="AW830">
        <v>2</v>
      </c>
      <c r="AX830">
        <v>57037329</v>
      </c>
      <c r="AY830">
        <v>1</v>
      </c>
      <c r="AZ830">
        <v>0</v>
      </c>
      <c r="BA830">
        <v>1042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ROUND(Y830*Source!I756,9)</f>
        <v>2.3E-2</v>
      </c>
      <c r="CY830">
        <f t="shared" si="416"/>
        <v>29.82</v>
      </c>
      <c r="CZ830">
        <f t="shared" si="417"/>
        <v>29.82</v>
      </c>
      <c r="DA830">
        <f t="shared" si="418"/>
        <v>1</v>
      </c>
      <c r="DB830">
        <f t="shared" si="419"/>
        <v>0.69</v>
      </c>
      <c r="DC830">
        <f t="shared" si="420"/>
        <v>0</v>
      </c>
      <c r="DD830" t="s">
        <v>3</v>
      </c>
      <c r="DE830" t="s">
        <v>3</v>
      </c>
      <c r="DF830">
        <f t="shared" si="414"/>
        <v>0.69</v>
      </c>
      <c r="DG830">
        <f t="shared" si="411"/>
        <v>0</v>
      </c>
      <c r="DH830">
        <f t="shared" si="412"/>
        <v>0</v>
      </c>
      <c r="DI830">
        <f t="shared" si="389"/>
        <v>0</v>
      </c>
      <c r="DJ830">
        <f t="shared" si="421"/>
        <v>0.69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5">
      <c r="A831">
        <f>ROW(Source!A756)</f>
        <v>756</v>
      </c>
      <c r="B831">
        <v>55944368</v>
      </c>
      <c r="C831">
        <v>57037323</v>
      </c>
      <c r="D831">
        <v>55459280</v>
      </c>
      <c r="E831">
        <v>1</v>
      </c>
      <c r="F831">
        <v>1</v>
      </c>
      <c r="G831">
        <v>1081</v>
      </c>
      <c r="H831">
        <v>3</v>
      </c>
      <c r="I831" t="s">
        <v>965</v>
      </c>
      <c r="J831" t="s">
        <v>966</v>
      </c>
      <c r="K831" t="s">
        <v>967</v>
      </c>
      <c r="L831">
        <v>1348</v>
      </c>
      <c r="N831">
        <v>1009</v>
      </c>
      <c r="O831" t="s">
        <v>211</v>
      </c>
      <c r="P831" t="s">
        <v>211</v>
      </c>
      <c r="Q831">
        <v>1000</v>
      </c>
      <c r="W831">
        <v>0</v>
      </c>
      <c r="X831">
        <v>650902129</v>
      </c>
      <c r="Y831">
        <f t="shared" si="415"/>
        <v>1.8E-5</v>
      </c>
      <c r="AA831">
        <v>18653.07</v>
      </c>
      <c r="AB831">
        <v>0</v>
      </c>
      <c r="AC831">
        <v>0</v>
      </c>
      <c r="AD831">
        <v>0</v>
      </c>
      <c r="AE831">
        <v>18653.07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1</v>
      </c>
      <c r="AL831">
        <v>1</v>
      </c>
      <c r="AM831">
        <v>-2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1.8E-5</v>
      </c>
      <c r="AU831" t="s">
        <v>82</v>
      </c>
      <c r="AV831">
        <v>0</v>
      </c>
      <c r="AW831">
        <v>2</v>
      </c>
      <c r="AX831">
        <v>57037330</v>
      </c>
      <c r="AY831">
        <v>1</v>
      </c>
      <c r="AZ831">
        <v>0</v>
      </c>
      <c r="BA831">
        <v>1043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ROUND(Y831*Source!I756,9)</f>
        <v>1.8E-5</v>
      </c>
      <c r="CY831">
        <f t="shared" si="416"/>
        <v>18653.07</v>
      </c>
      <c r="CZ831">
        <f t="shared" si="417"/>
        <v>18653.07</v>
      </c>
      <c r="DA831">
        <f t="shared" si="418"/>
        <v>1</v>
      </c>
      <c r="DB831">
        <f t="shared" si="419"/>
        <v>0.34</v>
      </c>
      <c r="DC831">
        <f t="shared" si="420"/>
        <v>0</v>
      </c>
      <c r="DD831" t="s">
        <v>3</v>
      </c>
      <c r="DE831" t="s">
        <v>3</v>
      </c>
      <c r="DF831">
        <f t="shared" si="414"/>
        <v>0.34</v>
      </c>
      <c r="DG831">
        <f t="shared" si="411"/>
        <v>0</v>
      </c>
      <c r="DH831">
        <f t="shared" si="412"/>
        <v>0</v>
      </c>
      <c r="DI831">
        <f t="shared" si="389"/>
        <v>0</v>
      </c>
      <c r="DJ831">
        <f t="shared" si="421"/>
        <v>0.34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5">
      <c r="A832">
        <f>ROW(Source!A756)</f>
        <v>756</v>
      </c>
      <c r="B832">
        <v>55944368</v>
      </c>
      <c r="C832">
        <v>57037323</v>
      </c>
      <c r="D832">
        <v>55461069</v>
      </c>
      <c r="E832">
        <v>1</v>
      </c>
      <c r="F832">
        <v>1</v>
      </c>
      <c r="G832">
        <v>1081</v>
      </c>
      <c r="H832">
        <v>3</v>
      </c>
      <c r="I832" t="s">
        <v>968</v>
      </c>
      <c r="J832" t="s">
        <v>969</v>
      </c>
      <c r="K832" t="s">
        <v>970</v>
      </c>
      <c r="L832">
        <v>1348</v>
      </c>
      <c r="N832">
        <v>1009</v>
      </c>
      <c r="O832" t="s">
        <v>211</v>
      </c>
      <c r="P832" t="s">
        <v>211</v>
      </c>
      <c r="Q832">
        <v>1000</v>
      </c>
      <c r="W832">
        <v>0</v>
      </c>
      <c r="X832">
        <v>-1438474524</v>
      </c>
      <c r="Y832">
        <f t="shared" si="415"/>
        <v>2.3780000000000001E-4</v>
      </c>
      <c r="AA832">
        <v>11487.92</v>
      </c>
      <c r="AB832">
        <v>0</v>
      </c>
      <c r="AC832">
        <v>0</v>
      </c>
      <c r="AD832">
        <v>0</v>
      </c>
      <c r="AE832">
        <v>11487.92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1</v>
      </c>
      <c r="AL832">
        <v>1</v>
      </c>
      <c r="AM832">
        <v>-2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2.3780000000000001E-4</v>
      </c>
      <c r="AU832" t="s">
        <v>82</v>
      </c>
      <c r="AV832">
        <v>0</v>
      </c>
      <c r="AW832">
        <v>2</v>
      </c>
      <c r="AX832">
        <v>57037331</v>
      </c>
      <c r="AY832">
        <v>1</v>
      </c>
      <c r="AZ832">
        <v>0</v>
      </c>
      <c r="BA832">
        <v>1044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ROUND(Y832*Source!I756,9)</f>
        <v>2.3780000000000001E-4</v>
      </c>
      <c r="CY832">
        <f t="shared" si="416"/>
        <v>11487.92</v>
      </c>
      <c r="CZ832">
        <f t="shared" si="417"/>
        <v>11487.92</v>
      </c>
      <c r="DA832">
        <f t="shared" si="418"/>
        <v>1</v>
      </c>
      <c r="DB832">
        <f t="shared" si="419"/>
        <v>2.73</v>
      </c>
      <c r="DC832">
        <f t="shared" si="420"/>
        <v>0</v>
      </c>
      <c r="DD832" t="s">
        <v>3</v>
      </c>
      <c r="DE832" t="s">
        <v>3</v>
      </c>
      <c r="DF832">
        <f t="shared" si="414"/>
        <v>2.73</v>
      </c>
      <c r="DG832">
        <f t="shared" si="411"/>
        <v>0</v>
      </c>
      <c r="DH832">
        <f t="shared" si="412"/>
        <v>0</v>
      </c>
      <c r="DI832">
        <f t="shared" si="389"/>
        <v>0</v>
      </c>
      <c r="DJ832">
        <f t="shared" si="421"/>
        <v>2.73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5">
      <c r="A833">
        <f>ROW(Source!A756)</f>
        <v>756</v>
      </c>
      <c r="B833">
        <v>55944368</v>
      </c>
      <c r="C833">
        <v>57037323</v>
      </c>
      <c r="D833">
        <v>55461632</v>
      </c>
      <c r="E833">
        <v>1</v>
      </c>
      <c r="F833">
        <v>1</v>
      </c>
      <c r="G833">
        <v>1081</v>
      </c>
      <c r="H833">
        <v>3</v>
      </c>
      <c r="I833" t="s">
        <v>971</v>
      </c>
      <c r="J833" t="s">
        <v>972</v>
      </c>
      <c r="K833" t="s">
        <v>973</v>
      </c>
      <c r="L833">
        <v>1348</v>
      </c>
      <c r="N833">
        <v>1009</v>
      </c>
      <c r="O833" t="s">
        <v>211</v>
      </c>
      <c r="P833" t="s">
        <v>211</v>
      </c>
      <c r="Q833">
        <v>1000</v>
      </c>
      <c r="W833">
        <v>0</v>
      </c>
      <c r="X833">
        <v>567151722</v>
      </c>
      <c r="Y833">
        <f t="shared" si="415"/>
        <v>7.0000000000000001E-3</v>
      </c>
      <c r="AA833">
        <v>12089.95</v>
      </c>
      <c r="AB833">
        <v>0</v>
      </c>
      <c r="AC833">
        <v>0</v>
      </c>
      <c r="AD833">
        <v>0</v>
      </c>
      <c r="AE833">
        <v>12089.95</v>
      </c>
      <c r="AF833">
        <v>0</v>
      </c>
      <c r="AG833">
        <v>0</v>
      </c>
      <c r="AH833">
        <v>0</v>
      </c>
      <c r="AI833">
        <v>1</v>
      </c>
      <c r="AJ833">
        <v>1</v>
      </c>
      <c r="AK833">
        <v>1</v>
      </c>
      <c r="AL833">
        <v>1</v>
      </c>
      <c r="AM833">
        <v>-2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7.0000000000000001E-3</v>
      </c>
      <c r="AU833" t="s">
        <v>82</v>
      </c>
      <c r="AV833">
        <v>0</v>
      </c>
      <c r="AW833">
        <v>2</v>
      </c>
      <c r="AX833">
        <v>57037332</v>
      </c>
      <c r="AY833">
        <v>1</v>
      </c>
      <c r="AZ833">
        <v>0</v>
      </c>
      <c r="BA833">
        <v>1045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ROUND(Y833*Source!I756,9)</f>
        <v>7.0000000000000001E-3</v>
      </c>
      <c r="CY833">
        <f t="shared" si="416"/>
        <v>12089.95</v>
      </c>
      <c r="CZ833">
        <f t="shared" si="417"/>
        <v>12089.95</v>
      </c>
      <c r="DA833">
        <f t="shared" si="418"/>
        <v>1</v>
      </c>
      <c r="DB833">
        <f t="shared" si="419"/>
        <v>84.63</v>
      </c>
      <c r="DC833">
        <f t="shared" si="420"/>
        <v>0</v>
      </c>
      <c r="DD833" t="s">
        <v>3</v>
      </c>
      <c r="DE833" t="s">
        <v>3</v>
      </c>
      <c r="DF833">
        <f t="shared" si="414"/>
        <v>84.63</v>
      </c>
      <c r="DG833">
        <f t="shared" si="411"/>
        <v>0</v>
      </c>
      <c r="DH833">
        <f t="shared" si="412"/>
        <v>0</v>
      </c>
      <c r="DI833">
        <f t="shared" ref="DI833:DI898" si="422">ROUND(ROUND(AH833,2)*CX833,2)</f>
        <v>0</v>
      </c>
      <c r="DJ833">
        <f t="shared" si="421"/>
        <v>84.63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5">
      <c r="A834">
        <f>ROW(Source!A756)</f>
        <v>756</v>
      </c>
      <c r="B834">
        <v>55944368</v>
      </c>
      <c r="C834">
        <v>57037323</v>
      </c>
      <c r="D834">
        <v>55459831</v>
      </c>
      <c r="E834">
        <v>1</v>
      </c>
      <c r="F834">
        <v>1</v>
      </c>
      <c r="G834">
        <v>1081</v>
      </c>
      <c r="H834">
        <v>3</v>
      </c>
      <c r="I834" t="s">
        <v>974</v>
      </c>
      <c r="J834" t="s">
        <v>975</v>
      </c>
      <c r="K834" t="s">
        <v>976</v>
      </c>
      <c r="L834">
        <v>1348</v>
      </c>
      <c r="N834">
        <v>1009</v>
      </c>
      <c r="O834" t="s">
        <v>211</v>
      </c>
      <c r="P834" t="s">
        <v>211</v>
      </c>
      <c r="Q834">
        <v>1000</v>
      </c>
      <c r="W834">
        <v>0</v>
      </c>
      <c r="X834">
        <v>-425904385</v>
      </c>
      <c r="Y834">
        <f t="shared" si="415"/>
        <v>1.0000000000000001E-5</v>
      </c>
      <c r="AA834">
        <v>8582.42</v>
      </c>
      <c r="AB834">
        <v>0</v>
      </c>
      <c r="AC834">
        <v>0</v>
      </c>
      <c r="AD834">
        <v>0</v>
      </c>
      <c r="AE834">
        <v>8582.42</v>
      </c>
      <c r="AF834">
        <v>0</v>
      </c>
      <c r="AG834">
        <v>0</v>
      </c>
      <c r="AH834">
        <v>0</v>
      </c>
      <c r="AI834">
        <v>1</v>
      </c>
      <c r="AJ834">
        <v>1</v>
      </c>
      <c r="AK834">
        <v>1</v>
      </c>
      <c r="AL834">
        <v>1</v>
      </c>
      <c r="AM834">
        <v>-2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1.0000000000000001E-5</v>
      </c>
      <c r="AU834" t="s">
        <v>82</v>
      </c>
      <c r="AV834">
        <v>0</v>
      </c>
      <c r="AW834">
        <v>2</v>
      </c>
      <c r="AX834">
        <v>57037333</v>
      </c>
      <c r="AY834">
        <v>1</v>
      </c>
      <c r="AZ834">
        <v>0</v>
      </c>
      <c r="BA834">
        <v>1046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ROUND(Y834*Source!I756,9)</f>
        <v>1.0000000000000001E-5</v>
      </c>
      <c r="CY834">
        <f t="shared" si="416"/>
        <v>8582.42</v>
      </c>
      <c r="CZ834">
        <f t="shared" si="417"/>
        <v>8582.42</v>
      </c>
      <c r="DA834">
        <f t="shared" si="418"/>
        <v>1</v>
      </c>
      <c r="DB834">
        <f t="shared" si="419"/>
        <v>0.09</v>
      </c>
      <c r="DC834">
        <f t="shared" si="420"/>
        <v>0</v>
      </c>
      <c r="DD834" t="s">
        <v>3</v>
      </c>
      <c r="DE834" t="s">
        <v>3</v>
      </c>
      <c r="DF834">
        <f t="shared" si="414"/>
        <v>0.09</v>
      </c>
      <c r="DG834">
        <f t="shared" si="411"/>
        <v>0</v>
      </c>
      <c r="DH834">
        <f t="shared" si="412"/>
        <v>0</v>
      </c>
      <c r="DI834">
        <f t="shared" si="422"/>
        <v>0</v>
      </c>
      <c r="DJ834">
        <f t="shared" si="421"/>
        <v>0.09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5">
      <c r="A835">
        <f>ROW(Source!A756)</f>
        <v>756</v>
      </c>
      <c r="B835">
        <v>55944368</v>
      </c>
      <c r="C835">
        <v>57037323</v>
      </c>
      <c r="D835">
        <v>55459835</v>
      </c>
      <c r="E835">
        <v>1</v>
      </c>
      <c r="F835">
        <v>1</v>
      </c>
      <c r="G835">
        <v>1081</v>
      </c>
      <c r="H835">
        <v>3</v>
      </c>
      <c r="I835" t="s">
        <v>920</v>
      </c>
      <c r="J835" t="s">
        <v>921</v>
      </c>
      <c r="K835" t="s">
        <v>922</v>
      </c>
      <c r="L835">
        <v>1348</v>
      </c>
      <c r="N835">
        <v>1009</v>
      </c>
      <c r="O835" t="s">
        <v>211</v>
      </c>
      <c r="P835" t="s">
        <v>211</v>
      </c>
      <c r="Q835">
        <v>1000</v>
      </c>
      <c r="W835">
        <v>0</v>
      </c>
      <c r="X835">
        <v>-1860917919</v>
      </c>
      <c r="Y835">
        <f t="shared" si="415"/>
        <v>1.9999999999999999E-6</v>
      </c>
      <c r="AA835">
        <v>12521.99</v>
      </c>
      <c r="AB835">
        <v>0</v>
      </c>
      <c r="AC835">
        <v>0</v>
      </c>
      <c r="AD835">
        <v>0</v>
      </c>
      <c r="AE835">
        <v>12521.99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-2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1.9999999999999999E-6</v>
      </c>
      <c r="AU835" t="s">
        <v>82</v>
      </c>
      <c r="AV835">
        <v>0</v>
      </c>
      <c r="AW835">
        <v>2</v>
      </c>
      <c r="AX835">
        <v>57037334</v>
      </c>
      <c r="AY835">
        <v>1</v>
      </c>
      <c r="AZ835">
        <v>0</v>
      </c>
      <c r="BA835">
        <v>1047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ROUND(Y835*Source!I756,9)</f>
        <v>1.9999999999999999E-6</v>
      </c>
      <c r="CY835">
        <f t="shared" si="416"/>
        <v>12521.99</v>
      </c>
      <c r="CZ835">
        <f t="shared" si="417"/>
        <v>12521.99</v>
      </c>
      <c r="DA835">
        <f t="shared" si="418"/>
        <v>1</v>
      </c>
      <c r="DB835">
        <f t="shared" si="419"/>
        <v>0.03</v>
      </c>
      <c r="DC835">
        <f t="shared" si="420"/>
        <v>0</v>
      </c>
      <c r="DD835" t="s">
        <v>3</v>
      </c>
      <c r="DE835" t="s">
        <v>3</v>
      </c>
      <c r="DF835">
        <f t="shared" si="414"/>
        <v>0.03</v>
      </c>
      <c r="DG835">
        <f t="shared" si="411"/>
        <v>0</v>
      </c>
      <c r="DH835">
        <f t="shared" si="412"/>
        <v>0</v>
      </c>
      <c r="DI835">
        <f t="shared" si="422"/>
        <v>0</v>
      </c>
      <c r="DJ835">
        <f t="shared" si="421"/>
        <v>0.03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ROW(Source!A757)</f>
        <v>757</v>
      </c>
      <c r="B836">
        <v>55944370</v>
      </c>
      <c r="C836">
        <v>57037323</v>
      </c>
      <c r="D836">
        <v>55424304</v>
      </c>
      <c r="E836">
        <v>1081</v>
      </c>
      <c r="F836">
        <v>1</v>
      </c>
      <c r="G836">
        <v>1081</v>
      </c>
      <c r="H836">
        <v>1</v>
      </c>
      <c r="I836" t="s">
        <v>759</v>
      </c>
      <c r="J836" t="s">
        <v>3</v>
      </c>
      <c r="K836" t="s">
        <v>760</v>
      </c>
      <c r="L836">
        <v>1191</v>
      </c>
      <c r="N836">
        <v>1013</v>
      </c>
      <c r="O836" t="s">
        <v>761</v>
      </c>
      <c r="P836" t="s">
        <v>761</v>
      </c>
      <c r="Q836">
        <v>1</v>
      </c>
      <c r="W836">
        <v>0</v>
      </c>
      <c r="X836">
        <v>476480486</v>
      </c>
      <c r="Y836">
        <f>(AT836*1.2)</f>
        <v>6.1800000000000006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1</v>
      </c>
      <c r="AK836">
        <v>1</v>
      </c>
      <c r="AL836">
        <v>1</v>
      </c>
      <c r="AM836">
        <v>5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5.15</v>
      </c>
      <c r="AU836" t="s">
        <v>83</v>
      </c>
      <c r="AV836">
        <v>1</v>
      </c>
      <c r="AW836">
        <v>2</v>
      </c>
      <c r="AX836">
        <v>57037324</v>
      </c>
      <c r="AY836">
        <v>1</v>
      </c>
      <c r="AZ836">
        <v>0</v>
      </c>
      <c r="BA836">
        <v>1049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U836">
        <f>ROUND(AT836*Source!I757*AH836*AL836,2)</f>
        <v>0</v>
      </c>
      <c r="CV836">
        <f>ROUND(Y836*Source!I757,9)</f>
        <v>6.18</v>
      </c>
      <c r="CW836">
        <v>0</v>
      </c>
      <c r="CX836">
        <f>ROUND(Y836*Source!I757,9)</f>
        <v>6.18</v>
      </c>
      <c r="CY836">
        <f>AD836</f>
        <v>0</v>
      </c>
      <c r="CZ836">
        <f>AH836</f>
        <v>0</v>
      </c>
      <c r="DA836">
        <f>AL836</f>
        <v>1</v>
      </c>
      <c r="DB836">
        <f>ROUND((ROUND(AT836*CZ836,2)*1.2),6)</f>
        <v>0</v>
      </c>
      <c r="DC836">
        <f>ROUND((ROUND(AT836*AG836,2)*1.2),6)</f>
        <v>0</v>
      </c>
      <c r="DD836" t="s">
        <v>3</v>
      </c>
      <c r="DE836" t="s">
        <v>3</v>
      </c>
      <c r="DF836">
        <f t="shared" si="414"/>
        <v>0</v>
      </c>
      <c r="DG836">
        <f t="shared" si="411"/>
        <v>0</v>
      </c>
      <c r="DH836">
        <f t="shared" si="412"/>
        <v>0</v>
      </c>
      <c r="DI836">
        <f t="shared" si="422"/>
        <v>0</v>
      </c>
      <c r="DJ836">
        <f>DI836</f>
        <v>0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ROW(Source!A757)</f>
        <v>757</v>
      </c>
      <c r="B837">
        <v>55944370</v>
      </c>
      <c r="C837">
        <v>57037323</v>
      </c>
      <c r="D837">
        <v>55489910</v>
      </c>
      <c r="E837">
        <v>1</v>
      </c>
      <c r="F837">
        <v>1</v>
      </c>
      <c r="G837">
        <v>1081</v>
      </c>
      <c r="H837">
        <v>2</v>
      </c>
      <c r="I837" t="s">
        <v>762</v>
      </c>
      <c r="J837" t="s">
        <v>763</v>
      </c>
      <c r="K837" t="s">
        <v>764</v>
      </c>
      <c r="L837">
        <v>1368</v>
      </c>
      <c r="N837">
        <v>1011</v>
      </c>
      <c r="O837" t="s">
        <v>765</v>
      </c>
      <c r="P837" t="s">
        <v>765</v>
      </c>
      <c r="Q837">
        <v>1</v>
      </c>
      <c r="W837">
        <v>0</v>
      </c>
      <c r="X837">
        <v>1498588441</v>
      </c>
      <c r="Y837">
        <f>(AT837*1.2)</f>
        <v>0.24</v>
      </c>
      <c r="AA837">
        <v>0</v>
      </c>
      <c r="AB837">
        <v>100.2</v>
      </c>
      <c r="AC837">
        <v>0</v>
      </c>
      <c r="AD837">
        <v>0</v>
      </c>
      <c r="AE837">
        <v>0</v>
      </c>
      <c r="AF837">
        <v>7.11</v>
      </c>
      <c r="AG837">
        <v>0</v>
      </c>
      <c r="AH837">
        <v>0</v>
      </c>
      <c r="AI837">
        <v>1</v>
      </c>
      <c r="AJ837">
        <v>13.46</v>
      </c>
      <c r="AK837">
        <v>1</v>
      </c>
      <c r="AL837">
        <v>1</v>
      </c>
      <c r="AM837">
        <v>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0.2</v>
      </c>
      <c r="AU837" t="s">
        <v>83</v>
      </c>
      <c r="AV837">
        <v>0</v>
      </c>
      <c r="AW837">
        <v>2</v>
      </c>
      <c r="AX837">
        <v>57037325</v>
      </c>
      <c r="AY837">
        <v>1</v>
      </c>
      <c r="AZ837">
        <v>0</v>
      </c>
      <c r="BA837">
        <v>1050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f>ROUND(Y837*Source!I757*DO837,9)</f>
        <v>0</v>
      </c>
      <c r="CX837">
        <f>ROUND(Y837*Source!I757,9)</f>
        <v>0.24</v>
      </c>
      <c r="CY837">
        <f>AB837</f>
        <v>100.2</v>
      </c>
      <c r="CZ837">
        <f>AF837</f>
        <v>7.11</v>
      </c>
      <c r="DA837">
        <f>AJ837</f>
        <v>13.46</v>
      </c>
      <c r="DB837">
        <f>ROUND((ROUND(AT837*CZ837,2)*1.2),6)</f>
        <v>1.704</v>
      </c>
      <c r="DC837">
        <f>ROUND((ROUND(AT837*AG837,2)*1.2),6)</f>
        <v>0</v>
      </c>
      <c r="DD837" t="s">
        <v>3</v>
      </c>
      <c r="DE837" t="s">
        <v>3</v>
      </c>
      <c r="DF837">
        <f t="shared" si="414"/>
        <v>0</v>
      </c>
      <c r="DG837">
        <f>ROUND(ROUND(AF837*AJ837,2)*CX837,2)</f>
        <v>22.97</v>
      </c>
      <c r="DH837">
        <f t="shared" si="412"/>
        <v>0</v>
      </c>
      <c r="DI837">
        <f t="shared" si="422"/>
        <v>0</v>
      </c>
      <c r="DJ837">
        <f>DG837</f>
        <v>22.97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ROW(Source!A757)</f>
        <v>757</v>
      </c>
      <c r="B838">
        <v>55944370</v>
      </c>
      <c r="C838">
        <v>57037323</v>
      </c>
      <c r="D838">
        <v>55490209</v>
      </c>
      <c r="E838">
        <v>1</v>
      </c>
      <c r="F838">
        <v>1</v>
      </c>
      <c r="G838">
        <v>1081</v>
      </c>
      <c r="H838">
        <v>2</v>
      </c>
      <c r="I838" t="s">
        <v>766</v>
      </c>
      <c r="J838" t="s">
        <v>767</v>
      </c>
      <c r="K838" t="s">
        <v>768</v>
      </c>
      <c r="L838">
        <v>1368</v>
      </c>
      <c r="N838">
        <v>1011</v>
      </c>
      <c r="O838" t="s">
        <v>765</v>
      </c>
      <c r="P838" t="s">
        <v>765</v>
      </c>
      <c r="Q838">
        <v>1</v>
      </c>
      <c r="W838">
        <v>0</v>
      </c>
      <c r="X838">
        <v>874612079</v>
      </c>
      <c r="Y838">
        <f>(AT838*1.2)</f>
        <v>3.5999999999999997E-2</v>
      </c>
      <c r="AA838">
        <v>0</v>
      </c>
      <c r="AB838">
        <v>1485.19</v>
      </c>
      <c r="AC838">
        <v>744.56</v>
      </c>
      <c r="AD838">
        <v>0</v>
      </c>
      <c r="AE838">
        <v>0</v>
      </c>
      <c r="AF838">
        <v>83.1</v>
      </c>
      <c r="AG838">
        <v>12.62</v>
      </c>
      <c r="AH838">
        <v>0</v>
      </c>
      <c r="AI838">
        <v>1</v>
      </c>
      <c r="AJ838">
        <v>17.07</v>
      </c>
      <c r="AK838">
        <v>56.35</v>
      </c>
      <c r="AL838">
        <v>1</v>
      </c>
      <c r="AM838">
        <v>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0.03</v>
      </c>
      <c r="AU838" t="s">
        <v>83</v>
      </c>
      <c r="AV838">
        <v>0</v>
      </c>
      <c r="AW838">
        <v>2</v>
      </c>
      <c r="AX838">
        <v>57037326</v>
      </c>
      <c r="AY838">
        <v>1</v>
      </c>
      <c r="AZ838">
        <v>0</v>
      </c>
      <c r="BA838">
        <v>1051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ROUND(Y838*Source!I757*DO838,9)</f>
        <v>0.45432</v>
      </c>
      <c r="CX838">
        <f>ROUND(Y838*Source!I757,9)</f>
        <v>3.5999999999999997E-2</v>
      </c>
      <c r="CY838">
        <f>AB838</f>
        <v>1485.19</v>
      </c>
      <c r="CZ838">
        <f>AF838</f>
        <v>83.1</v>
      </c>
      <c r="DA838">
        <f>AJ838</f>
        <v>17.07</v>
      </c>
      <c r="DB838">
        <f>ROUND((ROUND(AT838*CZ838,2)*1.2),6)</f>
        <v>2.988</v>
      </c>
      <c r="DC838">
        <f>ROUND((ROUND(AT838*AG838,2)*1.2),6)</f>
        <v>0.45600000000000002</v>
      </c>
      <c r="DD838" t="s">
        <v>3</v>
      </c>
      <c r="DE838" t="s">
        <v>3</v>
      </c>
      <c r="DF838">
        <f t="shared" si="414"/>
        <v>0</v>
      </c>
      <c r="DG838">
        <f>ROUND(ROUND(AF838*AJ838,2)*CX838,2)</f>
        <v>51.07</v>
      </c>
      <c r="DH838">
        <f>ROUND(ROUND(AG838*AK838,2)*CX838,2)</f>
        <v>25.6</v>
      </c>
      <c r="DI838">
        <f t="shared" si="422"/>
        <v>0</v>
      </c>
      <c r="DJ838">
        <f>DG838</f>
        <v>51.07</v>
      </c>
      <c r="DK838">
        <v>0</v>
      </c>
      <c r="DL838" t="s">
        <v>769</v>
      </c>
      <c r="DM838">
        <v>0</v>
      </c>
      <c r="DN838" t="s">
        <v>761</v>
      </c>
      <c r="DO838">
        <v>12.62</v>
      </c>
    </row>
    <row r="839" spans="1:119" x14ac:dyDescent="0.25">
      <c r="A839">
        <f>ROW(Source!A757)</f>
        <v>757</v>
      </c>
      <c r="B839">
        <v>55944370</v>
      </c>
      <c r="C839">
        <v>57037323</v>
      </c>
      <c r="D839">
        <v>55490285</v>
      </c>
      <c r="E839">
        <v>1</v>
      </c>
      <c r="F839">
        <v>1</v>
      </c>
      <c r="G839">
        <v>1081</v>
      </c>
      <c r="H839">
        <v>2</v>
      </c>
      <c r="I839" t="s">
        <v>956</v>
      </c>
      <c r="J839" t="s">
        <v>957</v>
      </c>
      <c r="K839" t="s">
        <v>958</v>
      </c>
      <c r="L839">
        <v>1368</v>
      </c>
      <c r="N839">
        <v>1011</v>
      </c>
      <c r="O839" t="s">
        <v>765</v>
      </c>
      <c r="P839" t="s">
        <v>765</v>
      </c>
      <c r="Q839">
        <v>1</v>
      </c>
      <c r="W839">
        <v>0</v>
      </c>
      <c r="X839">
        <v>722575015</v>
      </c>
      <c r="Y839">
        <f>(AT839*1.2)</f>
        <v>0.55200000000000005</v>
      </c>
      <c r="AA839">
        <v>0</v>
      </c>
      <c r="AB839">
        <v>7.83</v>
      </c>
      <c r="AC839">
        <v>0</v>
      </c>
      <c r="AD839">
        <v>0</v>
      </c>
      <c r="AE839">
        <v>0</v>
      </c>
      <c r="AF839">
        <v>0.78</v>
      </c>
      <c r="AG839">
        <v>0</v>
      </c>
      <c r="AH839">
        <v>0</v>
      </c>
      <c r="AI839">
        <v>1</v>
      </c>
      <c r="AJ839">
        <v>9.59</v>
      </c>
      <c r="AK839">
        <v>1</v>
      </c>
      <c r="AL839">
        <v>1</v>
      </c>
      <c r="AM839">
        <v>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0.46</v>
      </c>
      <c r="AU839" t="s">
        <v>83</v>
      </c>
      <c r="AV839">
        <v>0</v>
      </c>
      <c r="AW839">
        <v>2</v>
      </c>
      <c r="AX839">
        <v>57037327</v>
      </c>
      <c r="AY839">
        <v>1</v>
      </c>
      <c r="AZ839">
        <v>0</v>
      </c>
      <c r="BA839">
        <v>1052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f>ROUND(Y839*Source!I757*DO839,9)</f>
        <v>0</v>
      </c>
      <c r="CX839">
        <f>ROUND(Y839*Source!I757,9)</f>
        <v>0.55200000000000005</v>
      </c>
      <c r="CY839">
        <f>AB839</f>
        <v>7.83</v>
      </c>
      <c r="CZ839">
        <f>AF839</f>
        <v>0.78</v>
      </c>
      <c r="DA839">
        <f>AJ839</f>
        <v>9.59</v>
      </c>
      <c r="DB839">
        <f>ROUND((ROUND(AT839*CZ839,2)*1.2),6)</f>
        <v>0.432</v>
      </c>
      <c r="DC839">
        <f>ROUND((ROUND(AT839*AG839,2)*1.2),6)</f>
        <v>0</v>
      </c>
      <c r="DD839" t="s">
        <v>3</v>
      </c>
      <c r="DE839" t="s">
        <v>3</v>
      </c>
      <c r="DF839">
        <f t="shared" si="414"/>
        <v>0</v>
      </c>
      <c r="DG839">
        <f>ROUND(ROUND(AF839*AJ839,2)*CX839,2)</f>
        <v>4.13</v>
      </c>
      <c r="DH839">
        <f t="shared" ref="DH839:DH855" si="423">ROUND(ROUND(AG839,2)*CX839,2)</f>
        <v>0</v>
      </c>
      <c r="DI839">
        <f t="shared" si="422"/>
        <v>0</v>
      </c>
      <c r="DJ839">
        <f>DG839</f>
        <v>4.13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5">
      <c r="A840">
        <f>ROW(Source!A757)</f>
        <v>757</v>
      </c>
      <c r="B840">
        <v>55944370</v>
      </c>
      <c r="C840">
        <v>57037323</v>
      </c>
      <c r="D840">
        <v>55460300</v>
      </c>
      <c r="E840">
        <v>1</v>
      </c>
      <c r="F840">
        <v>1</v>
      </c>
      <c r="G840">
        <v>1081</v>
      </c>
      <c r="H840">
        <v>3</v>
      </c>
      <c r="I840" t="s">
        <v>959</v>
      </c>
      <c r="J840" t="s">
        <v>960</v>
      </c>
      <c r="K840" t="s">
        <v>961</v>
      </c>
      <c r="L840">
        <v>1348</v>
      </c>
      <c r="N840">
        <v>1009</v>
      </c>
      <c r="O840" t="s">
        <v>211</v>
      </c>
      <c r="P840" t="s">
        <v>211</v>
      </c>
      <c r="Q840">
        <v>1000</v>
      </c>
      <c r="W840">
        <v>0</v>
      </c>
      <c r="X840">
        <v>63955816</v>
      </c>
      <c r="Y840">
        <f t="shared" ref="Y840:Y846" si="424">(AT840*1)</f>
        <v>1.21E-4</v>
      </c>
      <c r="AA840">
        <v>96793</v>
      </c>
      <c r="AB840">
        <v>0</v>
      </c>
      <c r="AC840">
        <v>0</v>
      </c>
      <c r="AD840">
        <v>0</v>
      </c>
      <c r="AE840">
        <v>7185.82</v>
      </c>
      <c r="AF840">
        <v>0</v>
      </c>
      <c r="AG840">
        <v>0</v>
      </c>
      <c r="AH840">
        <v>0</v>
      </c>
      <c r="AI840">
        <v>13.47</v>
      </c>
      <c r="AJ840">
        <v>1</v>
      </c>
      <c r="AK840">
        <v>1</v>
      </c>
      <c r="AL840">
        <v>1</v>
      </c>
      <c r="AM840">
        <v>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1.21E-4</v>
      </c>
      <c r="AU840" t="s">
        <v>82</v>
      </c>
      <c r="AV840">
        <v>0</v>
      </c>
      <c r="AW840">
        <v>2</v>
      </c>
      <c r="AX840">
        <v>57037328</v>
      </c>
      <c r="AY840">
        <v>1</v>
      </c>
      <c r="AZ840">
        <v>0</v>
      </c>
      <c r="BA840">
        <v>1053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ROUND(Y840*Source!I757,9)</f>
        <v>1.21E-4</v>
      </c>
      <c r="CY840">
        <f t="shared" ref="CY840:CY846" si="425">AA840</f>
        <v>96793</v>
      </c>
      <c r="CZ840">
        <f t="shared" ref="CZ840:CZ846" si="426">AE840</f>
        <v>7185.82</v>
      </c>
      <c r="DA840">
        <f t="shared" ref="DA840:DA846" si="427">AI840</f>
        <v>13.47</v>
      </c>
      <c r="DB840">
        <f t="shared" ref="DB840:DB846" si="428">ROUND((ROUND(AT840*CZ840,2)*1),6)</f>
        <v>0.87</v>
      </c>
      <c r="DC840">
        <f t="shared" ref="DC840:DC846" si="429">ROUND((ROUND(AT840*AG840,2)*1),6)</f>
        <v>0</v>
      </c>
      <c r="DD840" t="s">
        <v>3</v>
      </c>
      <c r="DE840" t="s">
        <v>3</v>
      </c>
      <c r="DF840">
        <f t="shared" ref="DF840:DF846" si="430">ROUND(ROUND(AE840*AI840,2)*CX840,2)</f>
        <v>11.71</v>
      </c>
      <c r="DG840">
        <f t="shared" ref="DG840:DG855" si="431">ROUND(ROUND(AF840,2)*CX840,2)</f>
        <v>0</v>
      </c>
      <c r="DH840">
        <f t="shared" si="423"/>
        <v>0</v>
      </c>
      <c r="DI840">
        <f t="shared" si="422"/>
        <v>0</v>
      </c>
      <c r="DJ840">
        <f t="shared" ref="DJ840:DJ846" si="432">DF840</f>
        <v>11.71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5">
      <c r="A841">
        <f>ROW(Source!A757)</f>
        <v>757</v>
      </c>
      <c r="B841">
        <v>55944370</v>
      </c>
      <c r="C841">
        <v>57037323</v>
      </c>
      <c r="D841">
        <v>55460309</v>
      </c>
      <c r="E841">
        <v>1</v>
      </c>
      <c r="F841">
        <v>1</v>
      </c>
      <c r="G841">
        <v>1081</v>
      </c>
      <c r="H841">
        <v>3</v>
      </c>
      <c r="I841" t="s">
        <v>962</v>
      </c>
      <c r="J841" t="s">
        <v>963</v>
      </c>
      <c r="K841" t="s">
        <v>964</v>
      </c>
      <c r="L841">
        <v>1346</v>
      </c>
      <c r="N841">
        <v>1009</v>
      </c>
      <c r="O841" t="s">
        <v>794</v>
      </c>
      <c r="P841" t="s">
        <v>794</v>
      </c>
      <c r="Q841">
        <v>1</v>
      </c>
      <c r="W841">
        <v>0</v>
      </c>
      <c r="X841">
        <v>-734926838</v>
      </c>
      <c r="Y841">
        <f t="shared" si="424"/>
        <v>2.3E-2</v>
      </c>
      <c r="AA841">
        <v>78.430000000000007</v>
      </c>
      <c r="AB841">
        <v>0</v>
      </c>
      <c r="AC841">
        <v>0</v>
      </c>
      <c r="AD841">
        <v>0</v>
      </c>
      <c r="AE841">
        <v>29.82</v>
      </c>
      <c r="AF841">
        <v>0</v>
      </c>
      <c r="AG841">
        <v>0</v>
      </c>
      <c r="AH841">
        <v>0</v>
      </c>
      <c r="AI841">
        <v>2.63</v>
      </c>
      <c r="AJ841">
        <v>1</v>
      </c>
      <c r="AK841">
        <v>1</v>
      </c>
      <c r="AL841">
        <v>1</v>
      </c>
      <c r="AM841">
        <v>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2.3E-2</v>
      </c>
      <c r="AU841" t="s">
        <v>82</v>
      </c>
      <c r="AV841">
        <v>0</v>
      </c>
      <c r="AW841">
        <v>2</v>
      </c>
      <c r="AX841">
        <v>57037329</v>
      </c>
      <c r="AY841">
        <v>1</v>
      </c>
      <c r="AZ841">
        <v>0</v>
      </c>
      <c r="BA841">
        <v>1054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ROUND(Y841*Source!I757,9)</f>
        <v>2.3E-2</v>
      </c>
      <c r="CY841">
        <f t="shared" si="425"/>
        <v>78.430000000000007</v>
      </c>
      <c r="CZ841">
        <f t="shared" si="426"/>
        <v>29.82</v>
      </c>
      <c r="DA841">
        <f t="shared" si="427"/>
        <v>2.63</v>
      </c>
      <c r="DB841">
        <f t="shared" si="428"/>
        <v>0.69</v>
      </c>
      <c r="DC841">
        <f t="shared" si="429"/>
        <v>0</v>
      </c>
      <c r="DD841" t="s">
        <v>3</v>
      </c>
      <c r="DE841" t="s">
        <v>3</v>
      </c>
      <c r="DF841">
        <f t="shared" si="430"/>
        <v>1.8</v>
      </c>
      <c r="DG841">
        <f t="shared" si="431"/>
        <v>0</v>
      </c>
      <c r="DH841">
        <f t="shared" si="423"/>
        <v>0</v>
      </c>
      <c r="DI841">
        <f t="shared" si="422"/>
        <v>0</v>
      </c>
      <c r="DJ841">
        <f t="shared" si="432"/>
        <v>1.8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5">
      <c r="A842">
        <f>ROW(Source!A757)</f>
        <v>757</v>
      </c>
      <c r="B842">
        <v>55944370</v>
      </c>
      <c r="C842">
        <v>57037323</v>
      </c>
      <c r="D842">
        <v>55459280</v>
      </c>
      <c r="E842">
        <v>1</v>
      </c>
      <c r="F842">
        <v>1</v>
      </c>
      <c r="G842">
        <v>1081</v>
      </c>
      <c r="H842">
        <v>3</v>
      </c>
      <c r="I842" t="s">
        <v>965</v>
      </c>
      <c r="J842" t="s">
        <v>966</v>
      </c>
      <c r="K842" t="s">
        <v>967</v>
      </c>
      <c r="L842">
        <v>1348</v>
      </c>
      <c r="N842">
        <v>1009</v>
      </c>
      <c r="O842" t="s">
        <v>211</v>
      </c>
      <c r="P842" t="s">
        <v>211</v>
      </c>
      <c r="Q842">
        <v>1000</v>
      </c>
      <c r="W842">
        <v>0</v>
      </c>
      <c r="X842">
        <v>650902129</v>
      </c>
      <c r="Y842">
        <f t="shared" si="424"/>
        <v>1.8E-5</v>
      </c>
      <c r="AA842">
        <v>66964.52</v>
      </c>
      <c r="AB842">
        <v>0</v>
      </c>
      <c r="AC842">
        <v>0</v>
      </c>
      <c r="AD842">
        <v>0</v>
      </c>
      <c r="AE842">
        <v>18653.07</v>
      </c>
      <c r="AF842">
        <v>0</v>
      </c>
      <c r="AG842">
        <v>0</v>
      </c>
      <c r="AH842">
        <v>0</v>
      </c>
      <c r="AI842">
        <v>3.59</v>
      </c>
      <c r="AJ842">
        <v>1</v>
      </c>
      <c r="AK842">
        <v>1</v>
      </c>
      <c r="AL842">
        <v>1</v>
      </c>
      <c r="AM842">
        <v>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1.8E-5</v>
      </c>
      <c r="AU842" t="s">
        <v>82</v>
      </c>
      <c r="AV842">
        <v>0</v>
      </c>
      <c r="AW842">
        <v>2</v>
      </c>
      <c r="AX842">
        <v>57037330</v>
      </c>
      <c r="AY842">
        <v>1</v>
      </c>
      <c r="AZ842">
        <v>0</v>
      </c>
      <c r="BA842">
        <v>1055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ROUND(Y842*Source!I757,9)</f>
        <v>1.8E-5</v>
      </c>
      <c r="CY842">
        <f t="shared" si="425"/>
        <v>66964.52</v>
      </c>
      <c r="CZ842">
        <f t="shared" si="426"/>
        <v>18653.07</v>
      </c>
      <c r="DA842">
        <f t="shared" si="427"/>
        <v>3.59</v>
      </c>
      <c r="DB842">
        <f t="shared" si="428"/>
        <v>0.34</v>
      </c>
      <c r="DC842">
        <f t="shared" si="429"/>
        <v>0</v>
      </c>
      <c r="DD842" t="s">
        <v>3</v>
      </c>
      <c r="DE842" t="s">
        <v>3</v>
      </c>
      <c r="DF842">
        <f t="shared" si="430"/>
        <v>1.21</v>
      </c>
      <c r="DG842">
        <f t="shared" si="431"/>
        <v>0</v>
      </c>
      <c r="DH842">
        <f t="shared" si="423"/>
        <v>0</v>
      </c>
      <c r="DI842">
        <f t="shared" si="422"/>
        <v>0</v>
      </c>
      <c r="DJ842">
        <f t="shared" si="432"/>
        <v>1.21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5">
      <c r="A843">
        <f>ROW(Source!A757)</f>
        <v>757</v>
      </c>
      <c r="B843">
        <v>55944370</v>
      </c>
      <c r="C843">
        <v>57037323</v>
      </c>
      <c r="D843">
        <v>55461069</v>
      </c>
      <c r="E843">
        <v>1</v>
      </c>
      <c r="F843">
        <v>1</v>
      </c>
      <c r="G843">
        <v>1081</v>
      </c>
      <c r="H843">
        <v>3</v>
      </c>
      <c r="I843" t="s">
        <v>968</v>
      </c>
      <c r="J843" t="s">
        <v>969</v>
      </c>
      <c r="K843" t="s">
        <v>970</v>
      </c>
      <c r="L843">
        <v>1348</v>
      </c>
      <c r="N843">
        <v>1009</v>
      </c>
      <c r="O843" t="s">
        <v>211</v>
      </c>
      <c r="P843" t="s">
        <v>211</v>
      </c>
      <c r="Q843">
        <v>1000</v>
      </c>
      <c r="W843">
        <v>0</v>
      </c>
      <c r="X843">
        <v>-1438474524</v>
      </c>
      <c r="Y843">
        <f t="shared" si="424"/>
        <v>2.3780000000000001E-4</v>
      </c>
      <c r="AA843">
        <v>118670.21</v>
      </c>
      <c r="AB843">
        <v>0</v>
      </c>
      <c r="AC843">
        <v>0</v>
      </c>
      <c r="AD843">
        <v>0</v>
      </c>
      <c r="AE843">
        <v>11487.92</v>
      </c>
      <c r="AF843">
        <v>0</v>
      </c>
      <c r="AG843">
        <v>0</v>
      </c>
      <c r="AH843">
        <v>0</v>
      </c>
      <c r="AI843">
        <v>10.33</v>
      </c>
      <c r="AJ843">
        <v>1</v>
      </c>
      <c r="AK843">
        <v>1</v>
      </c>
      <c r="AL843">
        <v>1</v>
      </c>
      <c r="AM843">
        <v>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2.3780000000000001E-4</v>
      </c>
      <c r="AU843" t="s">
        <v>82</v>
      </c>
      <c r="AV843">
        <v>0</v>
      </c>
      <c r="AW843">
        <v>2</v>
      </c>
      <c r="AX843">
        <v>57037331</v>
      </c>
      <c r="AY843">
        <v>1</v>
      </c>
      <c r="AZ843">
        <v>0</v>
      </c>
      <c r="BA843">
        <v>1056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ROUND(Y843*Source!I757,9)</f>
        <v>2.3780000000000001E-4</v>
      </c>
      <c r="CY843">
        <f t="shared" si="425"/>
        <v>118670.21</v>
      </c>
      <c r="CZ843">
        <f t="shared" si="426"/>
        <v>11487.92</v>
      </c>
      <c r="DA843">
        <f t="shared" si="427"/>
        <v>10.33</v>
      </c>
      <c r="DB843">
        <f t="shared" si="428"/>
        <v>2.73</v>
      </c>
      <c r="DC843">
        <f t="shared" si="429"/>
        <v>0</v>
      </c>
      <c r="DD843" t="s">
        <v>3</v>
      </c>
      <c r="DE843" t="s">
        <v>3</v>
      </c>
      <c r="DF843">
        <f t="shared" si="430"/>
        <v>28.22</v>
      </c>
      <c r="DG843">
        <f t="shared" si="431"/>
        <v>0</v>
      </c>
      <c r="DH843">
        <f t="shared" si="423"/>
        <v>0</v>
      </c>
      <c r="DI843">
        <f t="shared" si="422"/>
        <v>0</v>
      </c>
      <c r="DJ843">
        <f t="shared" si="432"/>
        <v>28.22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ROW(Source!A757)</f>
        <v>757</v>
      </c>
      <c r="B844">
        <v>55944370</v>
      </c>
      <c r="C844">
        <v>57037323</v>
      </c>
      <c r="D844">
        <v>55461632</v>
      </c>
      <c r="E844">
        <v>1</v>
      </c>
      <c r="F844">
        <v>1</v>
      </c>
      <c r="G844">
        <v>1081</v>
      </c>
      <c r="H844">
        <v>3</v>
      </c>
      <c r="I844" t="s">
        <v>971</v>
      </c>
      <c r="J844" t="s">
        <v>972</v>
      </c>
      <c r="K844" t="s">
        <v>973</v>
      </c>
      <c r="L844">
        <v>1348</v>
      </c>
      <c r="N844">
        <v>1009</v>
      </c>
      <c r="O844" t="s">
        <v>211</v>
      </c>
      <c r="P844" t="s">
        <v>211</v>
      </c>
      <c r="Q844">
        <v>1000</v>
      </c>
      <c r="W844">
        <v>0</v>
      </c>
      <c r="X844">
        <v>567151722</v>
      </c>
      <c r="Y844">
        <f t="shared" si="424"/>
        <v>7.0000000000000001E-3</v>
      </c>
      <c r="AA844">
        <v>51140.49</v>
      </c>
      <c r="AB844">
        <v>0</v>
      </c>
      <c r="AC844">
        <v>0</v>
      </c>
      <c r="AD844">
        <v>0</v>
      </c>
      <c r="AE844">
        <v>12089.95</v>
      </c>
      <c r="AF844">
        <v>0</v>
      </c>
      <c r="AG844">
        <v>0</v>
      </c>
      <c r="AH844">
        <v>0</v>
      </c>
      <c r="AI844">
        <v>4.2300000000000004</v>
      </c>
      <c r="AJ844">
        <v>1</v>
      </c>
      <c r="AK844">
        <v>1</v>
      </c>
      <c r="AL844">
        <v>1</v>
      </c>
      <c r="AM844">
        <v>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7.0000000000000001E-3</v>
      </c>
      <c r="AU844" t="s">
        <v>82</v>
      </c>
      <c r="AV844">
        <v>0</v>
      </c>
      <c r="AW844">
        <v>2</v>
      </c>
      <c r="AX844">
        <v>57037332</v>
      </c>
      <c r="AY844">
        <v>1</v>
      </c>
      <c r="AZ844">
        <v>0</v>
      </c>
      <c r="BA844">
        <v>1057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ROUND(Y844*Source!I757,9)</f>
        <v>7.0000000000000001E-3</v>
      </c>
      <c r="CY844">
        <f t="shared" si="425"/>
        <v>51140.49</v>
      </c>
      <c r="CZ844">
        <f t="shared" si="426"/>
        <v>12089.95</v>
      </c>
      <c r="DA844">
        <f t="shared" si="427"/>
        <v>4.2300000000000004</v>
      </c>
      <c r="DB844">
        <f t="shared" si="428"/>
        <v>84.63</v>
      </c>
      <c r="DC844">
        <f t="shared" si="429"/>
        <v>0</v>
      </c>
      <c r="DD844" t="s">
        <v>3</v>
      </c>
      <c r="DE844" t="s">
        <v>3</v>
      </c>
      <c r="DF844">
        <f t="shared" si="430"/>
        <v>357.98</v>
      </c>
      <c r="DG844">
        <f t="shared" si="431"/>
        <v>0</v>
      </c>
      <c r="DH844">
        <f t="shared" si="423"/>
        <v>0</v>
      </c>
      <c r="DI844">
        <f t="shared" si="422"/>
        <v>0</v>
      </c>
      <c r="DJ844">
        <f t="shared" si="432"/>
        <v>357.98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ROW(Source!A757)</f>
        <v>757</v>
      </c>
      <c r="B845">
        <v>55944370</v>
      </c>
      <c r="C845">
        <v>57037323</v>
      </c>
      <c r="D845">
        <v>55459831</v>
      </c>
      <c r="E845">
        <v>1</v>
      </c>
      <c r="F845">
        <v>1</v>
      </c>
      <c r="G845">
        <v>1081</v>
      </c>
      <c r="H845">
        <v>3</v>
      </c>
      <c r="I845" t="s">
        <v>974</v>
      </c>
      <c r="J845" t="s">
        <v>975</v>
      </c>
      <c r="K845" t="s">
        <v>976</v>
      </c>
      <c r="L845">
        <v>1348</v>
      </c>
      <c r="N845">
        <v>1009</v>
      </c>
      <c r="O845" t="s">
        <v>211</v>
      </c>
      <c r="P845" t="s">
        <v>211</v>
      </c>
      <c r="Q845">
        <v>1000</v>
      </c>
      <c r="W845">
        <v>0</v>
      </c>
      <c r="X845">
        <v>-425904385</v>
      </c>
      <c r="Y845">
        <f t="shared" si="424"/>
        <v>1.0000000000000001E-5</v>
      </c>
      <c r="AA845">
        <v>134057.4</v>
      </c>
      <c r="AB845">
        <v>0</v>
      </c>
      <c r="AC845">
        <v>0</v>
      </c>
      <c r="AD845">
        <v>0</v>
      </c>
      <c r="AE845">
        <v>8582.42</v>
      </c>
      <c r="AF845">
        <v>0</v>
      </c>
      <c r="AG845">
        <v>0</v>
      </c>
      <c r="AH845">
        <v>0</v>
      </c>
      <c r="AI845">
        <v>15.62</v>
      </c>
      <c r="AJ845">
        <v>1</v>
      </c>
      <c r="AK845">
        <v>1</v>
      </c>
      <c r="AL845">
        <v>1</v>
      </c>
      <c r="AM845">
        <v>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1.0000000000000001E-5</v>
      </c>
      <c r="AU845" t="s">
        <v>82</v>
      </c>
      <c r="AV845">
        <v>0</v>
      </c>
      <c r="AW845">
        <v>2</v>
      </c>
      <c r="AX845">
        <v>57037333</v>
      </c>
      <c r="AY845">
        <v>1</v>
      </c>
      <c r="AZ845">
        <v>0</v>
      </c>
      <c r="BA845">
        <v>1058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ROUND(Y845*Source!I757,9)</f>
        <v>1.0000000000000001E-5</v>
      </c>
      <c r="CY845">
        <f t="shared" si="425"/>
        <v>134057.4</v>
      </c>
      <c r="CZ845">
        <f t="shared" si="426"/>
        <v>8582.42</v>
      </c>
      <c r="DA845">
        <f t="shared" si="427"/>
        <v>15.62</v>
      </c>
      <c r="DB845">
        <f t="shared" si="428"/>
        <v>0.09</v>
      </c>
      <c r="DC845">
        <f t="shared" si="429"/>
        <v>0</v>
      </c>
      <c r="DD845" t="s">
        <v>3</v>
      </c>
      <c r="DE845" t="s">
        <v>3</v>
      </c>
      <c r="DF845">
        <f t="shared" si="430"/>
        <v>1.34</v>
      </c>
      <c r="DG845">
        <f t="shared" si="431"/>
        <v>0</v>
      </c>
      <c r="DH845">
        <f t="shared" si="423"/>
        <v>0</v>
      </c>
      <c r="DI845">
        <f t="shared" si="422"/>
        <v>0</v>
      </c>
      <c r="DJ845">
        <f t="shared" si="432"/>
        <v>1.34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5">
      <c r="A846">
        <f>ROW(Source!A757)</f>
        <v>757</v>
      </c>
      <c r="B846">
        <v>55944370</v>
      </c>
      <c r="C846">
        <v>57037323</v>
      </c>
      <c r="D846">
        <v>55459835</v>
      </c>
      <c r="E846">
        <v>1</v>
      </c>
      <c r="F846">
        <v>1</v>
      </c>
      <c r="G846">
        <v>1081</v>
      </c>
      <c r="H846">
        <v>3</v>
      </c>
      <c r="I846" t="s">
        <v>920</v>
      </c>
      <c r="J846" t="s">
        <v>921</v>
      </c>
      <c r="K846" t="s">
        <v>922</v>
      </c>
      <c r="L846">
        <v>1348</v>
      </c>
      <c r="N846">
        <v>1009</v>
      </c>
      <c r="O846" t="s">
        <v>211</v>
      </c>
      <c r="P846" t="s">
        <v>211</v>
      </c>
      <c r="Q846">
        <v>1000</v>
      </c>
      <c r="W846">
        <v>0</v>
      </c>
      <c r="X846">
        <v>-1860917919</v>
      </c>
      <c r="Y846">
        <f t="shared" si="424"/>
        <v>1.9999999999999999E-6</v>
      </c>
      <c r="AA846">
        <v>56975.05</v>
      </c>
      <c r="AB846">
        <v>0</v>
      </c>
      <c r="AC846">
        <v>0</v>
      </c>
      <c r="AD846">
        <v>0</v>
      </c>
      <c r="AE846">
        <v>12521.99</v>
      </c>
      <c r="AF846">
        <v>0</v>
      </c>
      <c r="AG846">
        <v>0</v>
      </c>
      <c r="AH846">
        <v>0</v>
      </c>
      <c r="AI846">
        <v>4.55</v>
      </c>
      <c r="AJ846">
        <v>1</v>
      </c>
      <c r="AK846">
        <v>1</v>
      </c>
      <c r="AL846">
        <v>1</v>
      </c>
      <c r="AM846">
        <v>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1.9999999999999999E-6</v>
      </c>
      <c r="AU846" t="s">
        <v>82</v>
      </c>
      <c r="AV846">
        <v>0</v>
      </c>
      <c r="AW846">
        <v>2</v>
      </c>
      <c r="AX846">
        <v>57037334</v>
      </c>
      <c r="AY846">
        <v>1</v>
      </c>
      <c r="AZ846">
        <v>0</v>
      </c>
      <c r="BA846">
        <v>1059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ROUND(Y846*Source!I757,9)</f>
        <v>1.9999999999999999E-6</v>
      </c>
      <c r="CY846">
        <f t="shared" si="425"/>
        <v>56975.05</v>
      </c>
      <c r="CZ846">
        <f t="shared" si="426"/>
        <v>12521.99</v>
      </c>
      <c r="DA846">
        <f t="shared" si="427"/>
        <v>4.55</v>
      </c>
      <c r="DB846">
        <f t="shared" si="428"/>
        <v>0.03</v>
      </c>
      <c r="DC846">
        <f t="shared" si="429"/>
        <v>0</v>
      </c>
      <c r="DD846" t="s">
        <v>3</v>
      </c>
      <c r="DE846" t="s">
        <v>3</v>
      </c>
      <c r="DF846">
        <f t="shared" si="430"/>
        <v>0.11</v>
      </c>
      <c r="DG846">
        <f t="shared" si="431"/>
        <v>0</v>
      </c>
      <c r="DH846">
        <f t="shared" si="423"/>
        <v>0</v>
      </c>
      <c r="DI846">
        <f t="shared" si="422"/>
        <v>0</v>
      </c>
      <c r="DJ846">
        <f t="shared" si="432"/>
        <v>0.11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ROW(Source!A758)</f>
        <v>758</v>
      </c>
      <c r="B847">
        <v>55944368</v>
      </c>
      <c r="C847">
        <v>55945904</v>
      </c>
      <c r="D847">
        <v>55424304</v>
      </c>
      <c r="E847">
        <v>1081</v>
      </c>
      <c r="F847">
        <v>1</v>
      </c>
      <c r="G847">
        <v>1081</v>
      </c>
      <c r="H847">
        <v>1</v>
      </c>
      <c r="I847" t="s">
        <v>759</v>
      </c>
      <c r="J847" t="s">
        <v>3</v>
      </c>
      <c r="K847" t="s">
        <v>760</v>
      </c>
      <c r="L847">
        <v>1191</v>
      </c>
      <c r="N847">
        <v>1013</v>
      </c>
      <c r="O847" t="s">
        <v>761</v>
      </c>
      <c r="P847" t="s">
        <v>761</v>
      </c>
      <c r="Q847">
        <v>1</v>
      </c>
      <c r="W847">
        <v>0</v>
      </c>
      <c r="X847">
        <v>476480486</v>
      </c>
      <c r="Y847">
        <f>(AT847*1.2)</f>
        <v>2.472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-2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2.06</v>
      </c>
      <c r="AU847" t="s">
        <v>83</v>
      </c>
      <c r="AV847">
        <v>1</v>
      </c>
      <c r="AW847">
        <v>2</v>
      </c>
      <c r="AX847">
        <v>55945913</v>
      </c>
      <c r="AY847">
        <v>1</v>
      </c>
      <c r="AZ847">
        <v>0</v>
      </c>
      <c r="BA847">
        <v>1061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U847">
        <f>ROUND(AT847*Source!I758*AH847*AL847,2)</f>
        <v>0</v>
      </c>
      <c r="CV847">
        <f>ROUND(Y847*Source!I758,9)</f>
        <v>2.472</v>
      </c>
      <c r="CW847">
        <v>0</v>
      </c>
      <c r="CX847">
        <f>ROUND(Y847*Source!I758,9)</f>
        <v>2.472</v>
      </c>
      <c r="CY847">
        <f>AD847</f>
        <v>0</v>
      </c>
      <c r="CZ847">
        <f>AH847</f>
        <v>0</v>
      </c>
      <c r="DA847">
        <f>AL847</f>
        <v>1</v>
      </c>
      <c r="DB847">
        <f>ROUND((ROUND(AT847*CZ847,2)*1.2),6)</f>
        <v>0</v>
      </c>
      <c r="DC847">
        <f>ROUND((ROUND(AT847*AG847,2)*1.2),6)</f>
        <v>0</v>
      </c>
      <c r="DD847" t="s">
        <v>3</v>
      </c>
      <c r="DE847" t="s">
        <v>3</v>
      </c>
      <c r="DF847">
        <f t="shared" ref="DF847:DF859" si="433">ROUND(ROUND(AE847,2)*CX847,2)</f>
        <v>0</v>
      </c>
      <c r="DG847">
        <f t="shared" si="431"/>
        <v>0</v>
      </c>
      <c r="DH847">
        <f t="shared" si="423"/>
        <v>0</v>
      </c>
      <c r="DI847">
        <f t="shared" si="422"/>
        <v>0</v>
      </c>
      <c r="DJ847">
        <f>DI847</f>
        <v>0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ROW(Source!A758)</f>
        <v>758</v>
      </c>
      <c r="B848">
        <v>55944368</v>
      </c>
      <c r="C848">
        <v>55945904</v>
      </c>
      <c r="D848">
        <v>55489803</v>
      </c>
      <c r="E848">
        <v>1</v>
      </c>
      <c r="F848">
        <v>1</v>
      </c>
      <c r="G848">
        <v>1081</v>
      </c>
      <c r="H848">
        <v>2</v>
      </c>
      <c r="I848" t="s">
        <v>880</v>
      </c>
      <c r="J848" t="s">
        <v>881</v>
      </c>
      <c r="K848" t="s">
        <v>882</v>
      </c>
      <c r="L848">
        <v>1368</v>
      </c>
      <c r="N848">
        <v>1011</v>
      </c>
      <c r="O848" t="s">
        <v>765</v>
      </c>
      <c r="P848" t="s">
        <v>765</v>
      </c>
      <c r="Q848">
        <v>1</v>
      </c>
      <c r="W848">
        <v>0</v>
      </c>
      <c r="X848">
        <v>1752775000</v>
      </c>
      <c r="Y848">
        <f>(AT848*1.2)</f>
        <v>0.3</v>
      </c>
      <c r="AA848">
        <v>0</v>
      </c>
      <c r="AB848">
        <v>43.4</v>
      </c>
      <c r="AC848">
        <v>13.21</v>
      </c>
      <c r="AD848">
        <v>0</v>
      </c>
      <c r="AE848">
        <v>0</v>
      </c>
      <c r="AF848">
        <v>41.45</v>
      </c>
      <c r="AG848">
        <v>12.62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-2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0.25</v>
      </c>
      <c r="AU848" t="s">
        <v>83</v>
      </c>
      <c r="AV848">
        <v>0</v>
      </c>
      <c r="AW848">
        <v>2</v>
      </c>
      <c r="AX848">
        <v>55945914</v>
      </c>
      <c r="AY848">
        <v>1</v>
      </c>
      <c r="AZ848">
        <v>0</v>
      </c>
      <c r="BA848">
        <v>1062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f>ROUND(Y848*Source!I758*DO848,9)</f>
        <v>3.786</v>
      </c>
      <c r="CX848">
        <f>ROUND(Y848*Source!I758,9)</f>
        <v>0.3</v>
      </c>
      <c r="CY848">
        <f>AB848</f>
        <v>43.4</v>
      </c>
      <c r="CZ848">
        <f>AF848</f>
        <v>41.45</v>
      </c>
      <c r="DA848">
        <f>AJ848</f>
        <v>1</v>
      </c>
      <c r="DB848">
        <f>ROUND((ROUND(AT848*CZ848,2)*1.2),6)</f>
        <v>12.432</v>
      </c>
      <c r="DC848">
        <f>ROUND((ROUND(AT848*AG848,2)*1.2),6)</f>
        <v>3.7919999999999998</v>
      </c>
      <c r="DD848" t="s">
        <v>3</v>
      </c>
      <c r="DE848" t="s">
        <v>3</v>
      </c>
      <c r="DF848">
        <f t="shared" si="433"/>
        <v>0</v>
      </c>
      <c r="DG848">
        <f t="shared" si="431"/>
        <v>12.44</v>
      </c>
      <c r="DH848">
        <f t="shared" si="423"/>
        <v>3.79</v>
      </c>
      <c r="DI848">
        <f t="shared" si="422"/>
        <v>0</v>
      </c>
      <c r="DJ848">
        <f>DG848</f>
        <v>12.44</v>
      </c>
      <c r="DK848">
        <v>0</v>
      </c>
      <c r="DL848" t="s">
        <v>769</v>
      </c>
      <c r="DM848">
        <v>0</v>
      </c>
      <c r="DN848" t="s">
        <v>761</v>
      </c>
      <c r="DO848">
        <v>12.62</v>
      </c>
    </row>
    <row r="849" spans="1:119" x14ac:dyDescent="0.25">
      <c r="A849">
        <f>ROW(Source!A758)</f>
        <v>758</v>
      </c>
      <c r="B849">
        <v>55944368</v>
      </c>
      <c r="C849">
        <v>55945904</v>
      </c>
      <c r="D849">
        <v>55489910</v>
      </c>
      <c r="E849">
        <v>1</v>
      </c>
      <c r="F849">
        <v>1</v>
      </c>
      <c r="G849">
        <v>1081</v>
      </c>
      <c r="H849">
        <v>2</v>
      </c>
      <c r="I849" t="s">
        <v>762</v>
      </c>
      <c r="J849" t="s">
        <v>763</v>
      </c>
      <c r="K849" t="s">
        <v>764</v>
      </c>
      <c r="L849">
        <v>1368</v>
      </c>
      <c r="N849">
        <v>1011</v>
      </c>
      <c r="O849" t="s">
        <v>765</v>
      </c>
      <c r="P849" t="s">
        <v>765</v>
      </c>
      <c r="Q849">
        <v>1</v>
      </c>
      <c r="W849">
        <v>0</v>
      </c>
      <c r="X849">
        <v>1498588441</v>
      </c>
      <c r="Y849">
        <f>(AT849*1.2)</f>
        <v>0.86399999999999999</v>
      </c>
      <c r="AA849">
        <v>0</v>
      </c>
      <c r="AB849">
        <v>7.44</v>
      </c>
      <c r="AC849">
        <v>0</v>
      </c>
      <c r="AD849">
        <v>0</v>
      </c>
      <c r="AE849">
        <v>0</v>
      </c>
      <c r="AF849">
        <v>7.11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0.72</v>
      </c>
      <c r="AU849" t="s">
        <v>83</v>
      </c>
      <c r="AV849">
        <v>0</v>
      </c>
      <c r="AW849">
        <v>2</v>
      </c>
      <c r="AX849">
        <v>55945915</v>
      </c>
      <c r="AY849">
        <v>1</v>
      </c>
      <c r="AZ849">
        <v>0</v>
      </c>
      <c r="BA849">
        <v>1063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f>ROUND(Y849*Source!I758*DO849,9)</f>
        <v>0</v>
      </c>
      <c r="CX849">
        <f>ROUND(Y849*Source!I758,9)</f>
        <v>0.86399999999999999</v>
      </c>
      <c r="CY849">
        <f>AB849</f>
        <v>7.44</v>
      </c>
      <c r="CZ849">
        <f>AF849</f>
        <v>7.11</v>
      </c>
      <c r="DA849">
        <f>AJ849</f>
        <v>1</v>
      </c>
      <c r="DB849">
        <f>ROUND((ROUND(AT849*CZ849,2)*1.2),6)</f>
        <v>6.1440000000000001</v>
      </c>
      <c r="DC849">
        <f>ROUND((ROUND(AT849*AG849,2)*1.2),6)</f>
        <v>0</v>
      </c>
      <c r="DD849" t="s">
        <v>3</v>
      </c>
      <c r="DE849" t="s">
        <v>3</v>
      </c>
      <c r="DF849">
        <f t="shared" si="433"/>
        <v>0</v>
      </c>
      <c r="DG849">
        <f t="shared" si="431"/>
        <v>6.14</v>
      </c>
      <c r="DH849">
        <f t="shared" si="423"/>
        <v>0</v>
      </c>
      <c r="DI849">
        <f t="shared" si="422"/>
        <v>0</v>
      </c>
      <c r="DJ849">
        <f>DG849</f>
        <v>6.14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ROW(Source!A758)</f>
        <v>758</v>
      </c>
      <c r="B850">
        <v>55944368</v>
      </c>
      <c r="C850">
        <v>55945904</v>
      </c>
      <c r="D850">
        <v>55490209</v>
      </c>
      <c r="E850">
        <v>1</v>
      </c>
      <c r="F850">
        <v>1</v>
      </c>
      <c r="G850">
        <v>1081</v>
      </c>
      <c r="H850">
        <v>2</v>
      </c>
      <c r="I850" t="s">
        <v>766</v>
      </c>
      <c r="J850" t="s">
        <v>767</v>
      </c>
      <c r="K850" t="s">
        <v>768</v>
      </c>
      <c r="L850">
        <v>1368</v>
      </c>
      <c r="N850">
        <v>1011</v>
      </c>
      <c r="O850" t="s">
        <v>765</v>
      </c>
      <c r="P850" t="s">
        <v>765</v>
      </c>
      <c r="Q850">
        <v>1</v>
      </c>
      <c r="W850">
        <v>0</v>
      </c>
      <c r="X850">
        <v>874612079</v>
      </c>
      <c r="Y850">
        <f>(AT850*1.2)</f>
        <v>0.13200000000000001</v>
      </c>
      <c r="AA850">
        <v>0</v>
      </c>
      <c r="AB850">
        <v>87.01</v>
      </c>
      <c r="AC850">
        <v>13.21</v>
      </c>
      <c r="AD850">
        <v>0</v>
      </c>
      <c r="AE850">
        <v>0</v>
      </c>
      <c r="AF850">
        <v>83.1</v>
      </c>
      <c r="AG850">
        <v>12.62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0.11</v>
      </c>
      <c r="AU850" t="s">
        <v>83</v>
      </c>
      <c r="AV850">
        <v>0</v>
      </c>
      <c r="AW850">
        <v>2</v>
      </c>
      <c r="AX850">
        <v>55945916</v>
      </c>
      <c r="AY850">
        <v>1</v>
      </c>
      <c r="AZ850">
        <v>0</v>
      </c>
      <c r="BA850">
        <v>1064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f>ROUND(Y850*Source!I758*DO850,9)</f>
        <v>1.66584</v>
      </c>
      <c r="CX850">
        <f>ROUND(Y850*Source!I758,9)</f>
        <v>0.13200000000000001</v>
      </c>
      <c r="CY850">
        <f>AB850</f>
        <v>87.01</v>
      </c>
      <c r="CZ850">
        <f>AF850</f>
        <v>83.1</v>
      </c>
      <c r="DA850">
        <f>AJ850</f>
        <v>1</v>
      </c>
      <c r="DB850">
        <f>ROUND((ROUND(AT850*CZ850,2)*1.2),6)</f>
        <v>10.968</v>
      </c>
      <c r="DC850">
        <f>ROUND((ROUND(AT850*AG850,2)*1.2),6)</f>
        <v>1.6679999999999999</v>
      </c>
      <c r="DD850" t="s">
        <v>3</v>
      </c>
      <c r="DE850" t="s">
        <v>3</v>
      </c>
      <c r="DF850">
        <f t="shared" si="433"/>
        <v>0</v>
      </c>
      <c r="DG850">
        <f t="shared" si="431"/>
        <v>10.97</v>
      </c>
      <c r="DH850">
        <f t="shared" si="423"/>
        <v>1.67</v>
      </c>
      <c r="DI850">
        <f t="shared" si="422"/>
        <v>0</v>
      </c>
      <c r="DJ850">
        <f>DG850</f>
        <v>10.97</v>
      </c>
      <c r="DK850">
        <v>0</v>
      </c>
      <c r="DL850" t="s">
        <v>769</v>
      </c>
      <c r="DM850">
        <v>0</v>
      </c>
      <c r="DN850" t="s">
        <v>761</v>
      </c>
      <c r="DO850">
        <v>12.62</v>
      </c>
    </row>
    <row r="851" spans="1:119" x14ac:dyDescent="0.25">
      <c r="A851">
        <f>ROW(Source!A758)</f>
        <v>758</v>
      </c>
      <c r="B851">
        <v>55944368</v>
      </c>
      <c r="C851">
        <v>55945904</v>
      </c>
      <c r="D851">
        <v>55490260</v>
      </c>
      <c r="E851">
        <v>1</v>
      </c>
      <c r="F851">
        <v>1</v>
      </c>
      <c r="G851">
        <v>1081</v>
      </c>
      <c r="H851">
        <v>2</v>
      </c>
      <c r="I851" t="s">
        <v>883</v>
      </c>
      <c r="J851" t="s">
        <v>884</v>
      </c>
      <c r="K851" t="s">
        <v>885</v>
      </c>
      <c r="L851">
        <v>1368</v>
      </c>
      <c r="N851">
        <v>1011</v>
      </c>
      <c r="O851" t="s">
        <v>765</v>
      </c>
      <c r="P851" t="s">
        <v>765</v>
      </c>
      <c r="Q851">
        <v>1</v>
      </c>
      <c r="W851">
        <v>0</v>
      </c>
      <c r="X851">
        <v>803042515</v>
      </c>
      <c r="Y851">
        <f>(AT851*1.2)</f>
        <v>0.3</v>
      </c>
      <c r="AA851">
        <v>0</v>
      </c>
      <c r="AB851">
        <v>1.2</v>
      </c>
      <c r="AC851">
        <v>0</v>
      </c>
      <c r="AD851">
        <v>0</v>
      </c>
      <c r="AE851">
        <v>0</v>
      </c>
      <c r="AF851">
        <v>1.1499999999999999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0.25</v>
      </c>
      <c r="AU851" t="s">
        <v>83</v>
      </c>
      <c r="AV851">
        <v>0</v>
      </c>
      <c r="AW851">
        <v>2</v>
      </c>
      <c r="AX851">
        <v>55945917</v>
      </c>
      <c r="AY851">
        <v>1</v>
      </c>
      <c r="AZ851">
        <v>0</v>
      </c>
      <c r="BA851">
        <v>1065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f>ROUND(Y851*Source!I758*DO851,9)</f>
        <v>0</v>
      </c>
      <c r="CX851">
        <f>ROUND(Y851*Source!I758,9)</f>
        <v>0.3</v>
      </c>
      <c r="CY851">
        <f>AB851</f>
        <v>1.2</v>
      </c>
      <c r="CZ851">
        <f>AF851</f>
        <v>1.1499999999999999</v>
      </c>
      <c r="DA851">
        <f>AJ851</f>
        <v>1</v>
      </c>
      <c r="DB851">
        <f>ROUND((ROUND(AT851*CZ851,2)*1.2),6)</f>
        <v>0.34799999999999998</v>
      </c>
      <c r="DC851">
        <f>ROUND((ROUND(AT851*AG851,2)*1.2),6)</f>
        <v>0</v>
      </c>
      <c r="DD851" t="s">
        <v>3</v>
      </c>
      <c r="DE851" t="s">
        <v>3</v>
      </c>
      <c r="DF851">
        <f t="shared" si="433"/>
        <v>0</v>
      </c>
      <c r="DG851">
        <f t="shared" si="431"/>
        <v>0.35</v>
      </c>
      <c r="DH851">
        <f t="shared" si="423"/>
        <v>0</v>
      </c>
      <c r="DI851">
        <f t="shared" si="422"/>
        <v>0</v>
      </c>
      <c r="DJ851">
        <f>DG851</f>
        <v>0.35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ROW(Source!A758)</f>
        <v>758</v>
      </c>
      <c r="B852">
        <v>55944368</v>
      </c>
      <c r="C852">
        <v>55945904</v>
      </c>
      <c r="D852">
        <v>55460310</v>
      </c>
      <c r="E852">
        <v>1</v>
      </c>
      <c r="F852">
        <v>1</v>
      </c>
      <c r="G852">
        <v>1081</v>
      </c>
      <c r="H852">
        <v>3</v>
      </c>
      <c r="I852" t="s">
        <v>795</v>
      </c>
      <c r="J852" t="s">
        <v>796</v>
      </c>
      <c r="K852" t="s">
        <v>797</v>
      </c>
      <c r="L852">
        <v>1346</v>
      </c>
      <c r="N852">
        <v>1009</v>
      </c>
      <c r="O852" t="s">
        <v>794</v>
      </c>
      <c r="P852" t="s">
        <v>794</v>
      </c>
      <c r="Q852">
        <v>1</v>
      </c>
      <c r="W852">
        <v>0</v>
      </c>
      <c r="X852">
        <v>-1097873860</v>
      </c>
      <c r="Y852">
        <f>(AT852*1)</f>
        <v>0.02</v>
      </c>
      <c r="AA852">
        <v>29.89</v>
      </c>
      <c r="AB852">
        <v>0</v>
      </c>
      <c r="AC852">
        <v>0</v>
      </c>
      <c r="AD852">
        <v>0</v>
      </c>
      <c r="AE852">
        <v>29.89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0.02</v>
      </c>
      <c r="AU852" t="s">
        <v>82</v>
      </c>
      <c r="AV852">
        <v>0</v>
      </c>
      <c r="AW852">
        <v>2</v>
      </c>
      <c r="AX852">
        <v>55945918</v>
      </c>
      <c r="AY852">
        <v>1</v>
      </c>
      <c r="AZ852">
        <v>0</v>
      </c>
      <c r="BA852">
        <v>1066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v>0</v>
      </c>
      <c r="CX852">
        <f>ROUND(Y852*Source!I758,9)</f>
        <v>0.02</v>
      </c>
      <c r="CY852">
        <f>AA852</f>
        <v>29.89</v>
      </c>
      <c r="CZ852">
        <f>AE852</f>
        <v>29.89</v>
      </c>
      <c r="DA852">
        <f>AI852</f>
        <v>1</v>
      </c>
      <c r="DB852">
        <f>ROUND((ROUND(AT852*CZ852,2)*1),6)</f>
        <v>0.6</v>
      </c>
      <c r="DC852">
        <f>ROUND((ROUND(AT852*AG852,2)*1),6)</f>
        <v>0</v>
      </c>
      <c r="DD852" t="s">
        <v>3</v>
      </c>
      <c r="DE852" t="s">
        <v>3</v>
      </c>
      <c r="DF852">
        <f t="shared" si="433"/>
        <v>0.6</v>
      </c>
      <c r="DG852">
        <f t="shared" si="431"/>
        <v>0</v>
      </c>
      <c r="DH852">
        <f t="shared" si="423"/>
        <v>0</v>
      </c>
      <c r="DI852">
        <f t="shared" si="422"/>
        <v>0</v>
      </c>
      <c r="DJ852">
        <f>DF852</f>
        <v>0.6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5">
      <c r="A853">
        <f>ROW(Source!A758)</f>
        <v>758</v>
      </c>
      <c r="B853">
        <v>55944368</v>
      </c>
      <c r="C853">
        <v>55945904</v>
      </c>
      <c r="D853">
        <v>55460380</v>
      </c>
      <c r="E853">
        <v>1</v>
      </c>
      <c r="F853">
        <v>1</v>
      </c>
      <c r="G853">
        <v>1081</v>
      </c>
      <c r="H853">
        <v>3</v>
      </c>
      <c r="I853" t="s">
        <v>798</v>
      </c>
      <c r="J853" t="s">
        <v>799</v>
      </c>
      <c r="K853" t="s">
        <v>800</v>
      </c>
      <c r="L853">
        <v>1348</v>
      </c>
      <c r="N853">
        <v>1009</v>
      </c>
      <c r="O853" t="s">
        <v>211</v>
      </c>
      <c r="P853" t="s">
        <v>211</v>
      </c>
      <c r="Q853">
        <v>1000</v>
      </c>
      <c r="W853">
        <v>0</v>
      </c>
      <c r="X853">
        <v>277309194</v>
      </c>
      <c r="Y853">
        <f>(AT853*1)</f>
        <v>1.4999999999999999E-4</v>
      </c>
      <c r="AA853">
        <v>8590.86</v>
      </c>
      <c r="AB853">
        <v>0</v>
      </c>
      <c r="AC853">
        <v>0</v>
      </c>
      <c r="AD853">
        <v>0</v>
      </c>
      <c r="AE853">
        <v>8590.86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1.4999999999999999E-4</v>
      </c>
      <c r="AU853" t="s">
        <v>82</v>
      </c>
      <c r="AV853">
        <v>0</v>
      </c>
      <c r="AW853">
        <v>2</v>
      </c>
      <c r="AX853">
        <v>55945919</v>
      </c>
      <c r="AY853">
        <v>1</v>
      </c>
      <c r="AZ853">
        <v>0</v>
      </c>
      <c r="BA853">
        <v>1067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ROUND(Y853*Source!I758,9)</f>
        <v>1.4999999999999999E-4</v>
      </c>
      <c r="CY853">
        <f>AA853</f>
        <v>8590.86</v>
      </c>
      <c r="CZ853">
        <f>AE853</f>
        <v>8590.86</v>
      </c>
      <c r="DA853">
        <f>AI853</f>
        <v>1</v>
      </c>
      <c r="DB853">
        <f>ROUND((ROUND(AT853*CZ853,2)*1),6)</f>
        <v>1.29</v>
      </c>
      <c r="DC853">
        <f>ROUND((ROUND(AT853*AG853,2)*1),6)</f>
        <v>0</v>
      </c>
      <c r="DD853" t="s">
        <v>3</v>
      </c>
      <c r="DE853" t="s">
        <v>3</v>
      </c>
      <c r="DF853">
        <f t="shared" si="433"/>
        <v>1.29</v>
      </c>
      <c r="DG853">
        <f t="shared" si="431"/>
        <v>0</v>
      </c>
      <c r="DH853">
        <f t="shared" si="423"/>
        <v>0</v>
      </c>
      <c r="DI853">
        <f t="shared" si="422"/>
        <v>0</v>
      </c>
      <c r="DJ853">
        <f>DF853</f>
        <v>1.29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5">
      <c r="A854">
        <f>ROW(Source!A758)</f>
        <v>758</v>
      </c>
      <c r="B854">
        <v>55944368</v>
      </c>
      <c r="C854">
        <v>55945904</v>
      </c>
      <c r="D854">
        <v>55459191</v>
      </c>
      <c r="E854">
        <v>1</v>
      </c>
      <c r="F854">
        <v>1</v>
      </c>
      <c r="G854">
        <v>1081</v>
      </c>
      <c r="H854">
        <v>3</v>
      </c>
      <c r="I854" t="s">
        <v>209</v>
      </c>
      <c r="J854" t="s">
        <v>212</v>
      </c>
      <c r="K854" t="s">
        <v>210</v>
      </c>
      <c r="L854">
        <v>1348</v>
      </c>
      <c r="N854">
        <v>1009</v>
      </c>
      <c r="O854" t="s">
        <v>211</v>
      </c>
      <c r="P854" t="s">
        <v>211</v>
      </c>
      <c r="Q854">
        <v>1000</v>
      </c>
      <c r="W854">
        <v>0</v>
      </c>
      <c r="X854">
        <v>1706974629</v>
      </c>
      <c r="Y854">
        <f>AT854</f>
        <v>1E-4</v>
      </c>
      <c r="AA854">
        <v>22524.65</v>
      </c>
      <c r="AB854">
        <v>0</v>
      </c>
      <c r="AC854">
        <v>0</v>
      </c>
      <c r="AD854">
        <v>0</v>
      </c>
      <c r="AE854">
        <v>22524.65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 t="s">
        <v>3</v>
      </c>
      <c r="AT854">
        <v>1E-4</v>
      </c>
      <c r="AU854" t="s">
        <v>3</v>
      </c>
      <c r="AV854">
        <v>0</v>
      </c>
      <c r="AW854">
        <v>1</v>
      </c>
      <c r="AX854">
        <v>-1</v>
      </c>
      <c r="AY854">
        <v>0</v>
      </c>
      <c r="AZ854">
        <v>0</v>
      </c>
      <c r="BA854" t="s">
        <v>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ROUND(Y854*Source!I758,9)</f>
        <v>1E-4</v>
      </c>
      <c r="CY854">
        <f>AA854</f>
        <v>22524.65</v>
      </c>
      <c r="CZ854">
        <f>AE854</f>
        <v>22524.65</v>
      </c>
      <c r="DA854">
        <f>AI854</f>
        <v>1</v>
      </c>
      <c r="DB854">
        <f>ROUND(ROUND(AT854*CZ854,2),6)</f>
        <v>2.25</v>
      </c>
      <c r="DC854">
        <f>ROUND(ROUND(AT854*AG854,2),6)</f>
        <v>0</v>
      </c>
      <c r="DD854" t="s">
        <v>3</v>
      </c>
      <c r="DE854" t="s">
        <v>3</v>
      </c>
      <c r="DF854">
        <f t="shared" si="433"/>
        <v>2.25</v>
      </c>
      <c r="DG854">
        <f t="shared" si="431"/>
        <v>0</v>
      </c>
      <c r="DH854">
        <f t="shared" si="423"/>
        <v>0</v>
      </c>
      <c r="DI854">
        <f t="shared" si="422"/>
        <v>0</v>
      </c>
      <c r="DJ854">
        <f>DF854</f>
        <v>2.25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5">
      <c r="A855">
        <f>ROW(Source!A759)</f>
        <v>759</v>
      </c>
      <c r="B855">
        <v>55944370</v>
      </c>
      <c r="C855">
        <v>55945904</v>
      </c>
      <c r="D855">
        <v>55424304</v>
      </c>
      <c r="E855">
        <v>1081</v>
      </c>
      <c r="F855">
        <v>1</v>
      </c>
      <c r="G855">
        <v>1081</v>
      </c>
      <c r="H855">
        <v>1</v>
      </c>
      <c r="I855" t="s">
        <v>759</v>
      </c>
      <c r="J855" t="s">
        <v>3</v>
      </c>
      <c r="K855" t="s">
        <v>760</v>
      </c>
      <c r="L855">
        <v>1191</v>
      </c>
      <c r="N855">
        <v>1013</v>
      </c>
      <c r="O855" t="s">
        <v>761</v>
      </c>
      <c r="P855" t="s">
        <v>761</v>
      </c>
      <c r="Q855">
        <v>1</v>
      </c>
      <c r="W855">
        <v>0</v>
      </c>
      <c r="X855">
        <v>476480486</v>
      </c>
      <c r="Y855">
        <f>(AT855*1.2)</f>
        <v>2.472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5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2.06</v>
      </c>
      <c r="AU855" t="s">
        <v>83</v>
      </c>
      <c r="AV855">
        <v>1</v>
      </c>
      <c r="AW855">
        <v>2</v>
      </c>
      <c r="AX855">
        <v>55945913</v>
      </c>
      <c r="AY855">
        <v>1</v>
      </c>
      <c r="AZ855">
        <v>0</v>
      </c>
      <c r="BA855">
        <v>1070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U855">
        <f>ROUND(AT855*Source!I759*AH855*AL855,2)</f>
        <v>0</v>
      </c>
      <c r="CV855">
        <f>ROUND(Y855*Source!I759,9)</f>
        <v>2.472</v>
      </c>
      <c r="CW855">
        <v>0</v>
      </c>
      <c r="CX855">
        <f>ROUND(Y855*Source!I759,9)</f>
        <v>2.472</v>
      </c>
      <c r="CY855">
        <f>AD855</f>
        <v>0</v>
      </c>
      <c r="CZ855">
        <f>AH855</f>
        <v>0</v>
      </c>
      <c r="DA855">
        <f>AL855</f>
        <v>1</v>
      </c>
      <c r="DB855">
        <f>ROUND((ROUND(AT855*CZ855,2)*1.2),6)</f>
        <v>0</v>
      </c>
      <c r="DC855">
        <f>ROUND((ROUND(AT855*AG855,2)*1.2),6)</f>
        <v>0</v>
      </c>
      <c r="DD855" t="s">
        <v>3</v>
      </c>
      <c r="DE855" t="s">
        <v>3</v>
      </c>
      <c r="DF855">
        <f t="shared" si="433"/>
        <v>0</v>
      </c>
      <c r="DG855">
        <f t="shared" si="431"/>
        <v>0</v>
      </c>
      <c r="DH855">
        <f t="shared" si="423"/>
        <v>0</v>
      </c>
      <c r="DI855">
        <f t="shared" si="422"/>
        <v>0</v>
      </c>
      <c r="DJ855">
        <f>DI855</f>
        <v>0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5">
      <c r="A856">
        <f>ROW(Source!A759)</f>
        <v>759</v>
      </c>
      <c r="B856">
        <v>55944370</v>
      </c>
      <c r="C856">
        <v>55945904</v>
      </c>
      <c r="D856">
        <v>55489803</v>
      </c>
      <c r="E856">
        <v>1</v>
      </c>
      <c r="F856">
        <v>1</v>
      </c>
      <c r="G856">
        <v>1081</v>
      </c>
      <c r="H856">
        <v>2</v>
      </c>
      <c r="I856" t="s">
        <v>880</v>
      </c>
      <c r="J856" t="s">
        <v>881</v>
      </c>
      <c r="K856" t="s">
        <v>882</v>
      </c>
      <c r="L856">
        <v>1368</v>
      </c>
      <c r="N856">
        <v>1011</v>
      </c>
      <c r="O856" t="s">
        <v>765</v>
      </c>
      <c r="P856" t="s">
        <v>765</v>
      </c>
      <c r="Q856">
        <v>1</v>
      </c>
      <c r="W856">
        <v>0</v>
      </c>
      <c r="X856">
        <v>1752775000</v>
      </c>
      <c r="Y856">
        <f>(AT856*1.2)</f>
        <v>0.3</v>
      </c>
      <c r="AA856">
        <v>0</v>
      </c>
      <c r="AB856">
        <v>1107.0899999999999</v>
      </c>
      <c r="AC856">
        <v>744.56</v>
      </c>
      <c r="AD856">
        <v>0</v>
      </c>
      <c r="AE856">
        <v>0</v>
      </c>
      <c r="AF856">
        <v>41.45</v>
      </c>
      <c r="AG856">
        <v>12.62</v>
      </c>
      <c r="AH856">
        <v>0</v>
      </c>
      <c r="AI856">
        <v>1</v>
      </c>
      <c r="AJ856">
        <v>25.51</v>
      </c>
      <c r="AK856">
        <v>56.35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0.25</v>
      </c>
      <c r="AU856" t="s">
        <v>83</v>
      </c>
      <c r="AV856">
        <v>0</v>
      </c>
      <c r="AW856">
        <v>2</v>
      </c>
      <c r="AX856">
        <v>55945914</v>
      </c>
      <c r="AY856">
        <v>1</v>
      </c>
      <c r="AZ856">
        <v>0</v>
      </c>
      <c r="BA856">
        <v>1071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f>ROUND(Y856*Source!I759*DO856,9)</f>
        <v>3.786</v>
      </c>
      <c r="CX856">
        <f>ROUND(Y856*Source!I759,9)</f>
        <v>0.3</v>
      </c>
      <c r="CY856">
        <f>AB856</f>
        <v>1107.0899999999999</v>
      </c>
      <c r="CZ856">
        <f>AF856</f>
        <v>41.45</v>
      </c>
      <c r="DA856">
        <f>AJ856</f>
        <v>25.51</v>
      </c>
      <c r="DB856">
        <f>ROUND((ROUND(AT856*CZ856,2)*1.2),6)</f>
        <v>12.432</v>
      </c>
      <c r="DC856">
        <f>ROUND((ROUND(AT856*AG856,2)*1.2),6)</f>
        <v>3.7919999999999998</v>
      </c>
      <c r="DD856" t="s">
        <v>3</v>
      </c>
      <c r="DE856" t="s">
        <v>3</v>
      </c>
      <c r="DF856">
        <f t="shared" si="433"/>
        <v>0</v>
      </c>
      <c r="DG856">
        <f>ROUND(ROUND(AF856*AJ856,2)*CX856,2)</f>
        <v>317.22000000000003</v>
      </c>
      <c r="DH856">
        <f>ROUND(ROUND(AG856*AK856,2)*CX856,2)</f>
        <v>213.34</v>
      </c>
      <c r="DI856">
        <f t="shared" si="422"/>
        <v>0</v>
      </c>
      <c r="DJ856">
        <f>DG856</f>
        <v>317.22000000000003</v>
      </c>
      <c r="DK856">
        <v>0</v>
      </c>
      <c r="DL856" t="s">
        <v>769</v>
      </c>
      <c r="DM856">
        <v>0</v>
      </c>
      <c r="DN856" t="s">
        <v>761</v>
      </c>
      <c r="DO856">
        <v>12.62</v>
      </c>
    </row>
    <row r="857" spans="1:119" x14ac:dyDescent="0.25">
      <c r="A857">
        <f>ROW(Source!A759)</f>
        <v>759</v>
      </c>
      <c r="B857">
        <v>55944370</v>
      </c>
      <c r="C857">
        <v>55945904</v>
      </c>
      <c r="D857">
        <v>55489910</v>
      </c>
      <c r="E857">
        <v>1</v>
      </c>
      <c r="F857">
        <v>1</v>
      </c>
      <c r="G857">
        <v>1081</v>
      </c>
      <c r="H857">
        <v>2</v>
      </c>
      <c r="I857" t="s">
        <v>762</v>
      </c>
      <c r="J857" t="s">
        <v>763</v>
      </c>
      <c r="K857" t="s">
        <v>764</v>
      </c>
      <c r="L857">
        <v>1368</v>
      </c>
      <c r="N857">
        <v>1011</v>
      </c>
      <c r="O857" t="s">
        <v>765</v>
      </c>
      <c r="P857" t="s">
        <v>765</v>
      </c>
      <c r="Q857">
        <v>1</v>
      </c>
      <c r="W857">
        <v>0</v>
      </c>
      <c r="X857">
        <v>1498588441</v>
      </c>
      <c r="Y857">
        <f>(AT857*1.2)</f>
        <v>0.86399999999999999</v>
      </c>
      <c r="AA857">
        <v>0</v>
      </c>
      <c r="AB857">
        <v>100.2</v>
      </c>
      <c r="AC857">
        <v>0</v>
      </c>
      <c r="AD857">
        <v>0</v>
      </c>
      <c r="AE857">
        <v>0</v>
      </c>
      <c r="AF857">
        <v>7.11</v>
      </c>
      <c r="AG857">
        <v>0</v>
      </c>
      <c r="AH857">
        <v>0</v>
      </c>
      <c r="AI857">
        <v>1</v>
      </c>
      <c r="AJ857">
        <v>13.46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0.72</v>
      </c>
      <c r="AU857" t="s">
        <v>83</v>
      </c>
      <c r="AV857">
        <v>0</v>
      </c>
      <c r="AW857">
        <v>2</v>
      </c>
      <c r="AX857">
        <v>55945915</v>
      </c>
      <c r="AY857">
        <v>1</v>
      </c>
      <c r="AZ857">
        <v>0</v>
      </c>
      <c r="BA857">
        <v>1072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f>ROUND(Y857*Source!I759*DO857,9)</f>
        <v>0</v>
      </c>
      <c r="CX857">
        <f>ROUND(Y857*Source!I759,9)</f>
        <v>0.86399999999999999</v>
      </c>
      <c r="CY857">
        <f>AB857</f>
        <v>100.2</v>
      </c>
      <c r="CZ857">
        <f>AF857</f>
        <v>7.11</v>
      </c>
      <c r="DA857">
        <f>AJ857</f>
        <v>13.46</v>
      </c>
      <c r="DB857">
        <f>ROUND((ROUND(AT857*CZ857,2)*1.2),6)</f>
        <v>6.1440000000000001</v>
      </c>
      <c r="DC857">
        <f>ROUND((ROUND(AT857*AG857,2)*1.2),6)</f>
        <v>0</v>
      </c>
      <c r="DD857" t="s">
        <v>3</v>
      </c>
      <c r="DE857" t="s">
        <v>3</v>
      </c>
      <c r="DF857">
        <f t="shared" si="433"/>
        <v>0</v>
      </c>
      <c r="DG857">
        <f>ROUND(ROUND(AF857*AJ857,2)*CX857,2)</f>
        <v>82.68</v>
      </c>
      <c r="DH857">
        <f>ROUND(ROUND(AG857,2)*CX857,2)</f>
        <v>0</v>
      </c>
      <c r="DI857">
        <f t="shared" si="422"/>
        <v>0</v>
      </c>
      <c r="DJ857">
        <f>DG857</f>
        <v>82.68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ROW(Source!A759)</f>
        <v>759</v>
      </c>
      <c r="B858">
        <v>55944370</v>
      </c>
      <c r="C858">
        <v>55945904</v>
      </c>
      <c r="D858">
        <v>55490209</v>
      </c>
      <c r="E858">
        <v>1</v>
      </c>
      <c r="F858">
        <v>1</v>
      </c>
      <c r="G858">
        <v>1081</v>
      </c>
      <c r="H858">
        <v>2</v>
      </c>
      <c r="I858" t="s">
        <v>766</v>
      </c>
      <c r="J858" t="s">
        <v>767</v>
      </c>
      <c r="K858" t="s">
        <v>768</v>
      </c>
      <c r="L858">
        <v>1368</v>
      </c>
      <c r="N858">
        <v>1011</v>
      </c>
      <c r="O858" t="s">
        <v>765</v>
      </c>
      <c r="P858" t="s">
        <v>765</v>
      </c>
      <c r="Q858">
        <v>1</v>
      </c>
      <c r="W858">
        <v>0</v>
      </c>
      <c r="X858">
        <v>874612079</v>
      </c>
      <c r="Y858">
        <f>(AT858*1.2)</f>
        <v>0.13200000000000001</v>
      </c>
      <c r="AA858">
        <v>0</v>
      </c>
      <c r="AB858">
        <v>1485.19</v>
      </c>
      <c r="AC858">
        <v>744.56</v>
      </c>
      <c r="AD858">
        <v>0</v>
      </c>
      <c r="AE858">
        <v>0</v>
      </c>
      <c r="AF858">
        <v>83.1</v>
      </c>
      <c r="AG858">
        <v>12.62</v>
      </c>
      <c r="AH858">
        <v>0</v>
      </c>
      <c r="AI858">
        <v>1</v>
      </c>
      <c r="AJ858">
        <v>17.07</v>
      </c>
      <c r="AK858">
        <v>56.35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0.11</v>
      </c>
      <c r="AU858" t="s">
        <v>83</v>
      </c>
      <c r="AV858">
        <v>0</v>
      </c>
      <c r="AW858">
        <v>2</v>
      </c>
      <c r="AX858">
        <v>55945916</v>
      </c>
      <c r="AY858">
        <v>1</v>
      </c>
      <c r="AZ858">
        <v>0</v>
      </c>
      <c r="BA858">
        <v>1073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f>ROUND(Y858*Source!I759*DO858,9)</f>
        <v>1.66584</v>
      </c>
      <c r="CX858">
        <f>ROUND(Y858*Source!I759,9)</f>
        <v>0.13200000000000001</v>
      </c>
      <c r="CY858">
        <f>AB858</f>
        <v>1485.19</v>
      </c>
      <c r="CZ858">
        <f>AF858</f>
        <v>83.1</v>
      </c>
      <c r="DA858">
        <f>AJ858</f>
        <v>17.07</v>
      </c>
      <c r="DB858">
        <f>ROUND((ROUND(AT858*CZ858,2)*1.2),6)</f>
        <v>10.968</v>
      </c>
      <c r="DC858">
        <f>ROUND((ROUND(AT858*AG858,2)*1.2),6)</f>
        <v>1.6679999999999999</v>
      </c>
      <c r="DD858" t="s">
        <v>3</v>
      </c>
      <c r="DE858" t="s">
        <v>3</v>
      </c>
      <c r="DF858">
        <f t="shared" si="433"/>
        <v>0</v>
      </c>
      <c r="DG858">
        <f>ROUND(ROUND(AF858*AJ858,2)*CX858,2)</f>
        <v>187.24</v>
      </c>
      <c r="DH858">
        <f>ROUND(ROUND(AG858*AK858,2)*CX858,2)</f>
        <v>93.87</v>
      </c>
      <c r="DI858">
        <f t="shared" si="422"/>
        <v>0</v>
      </c>
      <c r="DJ858">
        <f>DG858</f>
        <v>187.24</v>
      </c>
      <c r="DK858">
        <v>0</v>
      </c>
      <c r="DL858" t="s">
        <v>769</v>
      </c>
      <c r="DM858">
        <v>0</v>
      </c>
      <c r="DN858" t="s">
        <v>761</v>
      </c>
      <c r="DO858">
        <v>12.62</v>
      </c>
    </row>
    <row r="859" spans="1:119" x14ac:dyDescent="0.25">
      <c r="A859">
        <f>ROW(Source!A759)</f>
        <v>759</v>
      </c>
      <c r="B859">
        <v>55944370</v>
      </c>
      <c r="C859">
        <v>55945904</v>
      </c>
      <c r="D859">
        <v>55490260</v>
      </c>
      <c r="E859">
        <v>1</v>
      </c>
      <c r="F859">
        <v>1</v>
      </c>
      <c r="G859">
        <v>1081</v>
      </c>
      <c r="H859">
        <v>2</v>
      </c>
      <c r="I859" t="s">
        <v>883</v>
      </c>
      <c r="J859" t="s">
        <v>884</v>
      </c>
      <c r="K859" t="s">
        <v>885</v>
      </c>
      <c r="L859">
        <v>1368</v>
      </c>
      <c r="N859">
        <v>1011</v>
      </c>
      <c r="O859" t="s">
        <v>765</v>
      </c>
      <c r="P859" t="s">
        <v>765</v>
      </c>
      <c r="Q859">
        <v>1</v>
      </c>
      <c r="W859">
        <v>0</v>
      </c>
      <c r="X859">
        <v>803042515</v>
      </c>
      <c r="Y859">
        <f>(AT859*1.2)</f>
        <v>0.3</v>
      </c>
      <c r="AA859">
        <v>0</v>
      </c>
      <c r="AB859">
        <v>11.26</v>
      </c>
      <c r="AC859">
        <v>0</v>
      </c>
      <c r="AD859">
        <v>0</v>
      </c>
      <c r="AE859">
        <v>0</v>
      </c>
      <c r="AF859">
        <v>1.1499999999999999</v>
      </c>
      <c r="AG859">
        <v>0</v>
      </c>
      <c r="AH859">
        <v>0</v>
      </c>
      <c r="AI859">
        <v>1</v>
      </c>
      <c r="AJ859">
        <v>9.35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0.25</v>
      </c>
      <c r="AU859" t="s">
        <v>83</v>
      </c>
      <c r="AV859">
        <v>0</v>
      </c>
      <c r="AW859">
        <v>2</v>
      </c>
      <c r="AX859">
        <v>55945917</v>
      </c>
      <c r="AY859">
        <v>1</v>
      </c>
      <c r="AZ859">
        <v>0</v>
      </c>
      <c r="BA859">
        <v>1074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f>ROUND(Y859*Source!I759*DO859,9)</f>
        <v>0</v>
      </c>
      <c r="CX859">
        <f>ROUND(Y859*Source!I759,9)</f>
        <v>0.3</v>
      </c>
      <c r="CY859">
        <f>AB859</f>
        <v>11.26</v>
      </c>
      <c r="CZ859">
        <f>AF859</f>
        <v>1.1499999999999999</v>
      </c>
      <c r="DA859">
        <f>AJ859</f>
        <v>9.35</v>
      </c>
      <c r="DB859">
        <f>ROUND((ROUND(AT859*CZ859,2)*1.2),6)</f>
        <v>0.34799999999999998</v>
      </c>
      <c r="DC859">
        <f>ROUND((ROUND(AT859*AG859,2)*1.2),6)</f>
        <v>0</v>
      </c>
      <c r="DD859" t="s">
        <v>3</v>
      </c>
      <c r="DE859" t="s">
        <v>3</v>
      </c>
      <c r="DF859">
        <f t="shared" si="433"/>
        <v>0</v>
      </c>
      <c r="DG859">
        <f>ROUND(ROUND(AF859*AJ859,2)*CX859,2)</f>
        <v>3.23</v>
      </c>
      <c r="DH859">
        <f t="shared" ref="DH859:DH870" si="434">ROUND(ROUND(AG859,2)*CX859,2)</f>
        <v>0</v>
      </c>
      <c r="DI859">
        <f t="shared" si="422"/>
        <v>0</v>
      </c>
      <c r="DJ859">
        <f>DG859</f>
        <v>3.23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ROW(Source!A759)</f>
        <v>759</v>
      </c>
      <c r="B860">
        <v>55944370</v>
      </c>
      <c r="C860">
        <v>55945904</v>
      </c>
      <c r="D860">
        <v>55460310</v>
      </c>
      <c r="E860">
        <v>1</v>
      </c>
      <c r="F860">
        <v>1</v>
      </c>
      <c r="G860">
        <v>1081</v>
      </c>
      <c r="H860">
        <v>3</v>
      </c>
      <c r="I860" t="s">
        <v>795</v>
      </c>
      <c r="J860" t="s">
        <v>796</v>
      </c>
      <c r="K860" t="s">
        <v>797</v>
      </c>
      <c r="L860">
        <v>1346</v>
      </c>
      <c r="N860">
        <v>1009</v>
      </c>
      <c r="O860" t="s">
        <v>794</v>
      </c>
      <c r="P860" t="s">
        <v>794</v>
      </c>
      <c r="Q860">
        <v>1</v>
      </c>
      <c r="W860">
        <v>0</v>
      </c>
      <c r="X860">
        <v>-1097873860</v>
      </c>
      <c r="Y860">
        <f>(AT860*1)</f>
        <v>0.02</v>
      </c>
      <c r="AA860">
        <v>101.03</v>
      </c>
      <c r="AB860">
        <v>0</v>
      </c>
      <c r="AC860">
        <v>0</v>
      </c>
      <c r="AD860">
        <v>0</v>
      </c>
      <c r="AE860">
        <v>29.89</v>
      </c>
      <c r="AF860">
        <v>0</v>
      </c>
      <c r="AG860">
        <v>0</v>
      </c>
      <c r="AH860">
        <v>0</v>
      </c>
      <c r="AI860">
        <v>3.38</v>
      </c>
      <c r="AJ860">
        <v>1</v>
      </c>
      <c r="AK860">
        <v>1</v>
      </c>
      <c r="AL860">
        <v>1</v>
      </c>
      <c r="AM860">
        <v>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0.02</v>
      </c>
      <c r="AU860" t="s">
        <v>82</v>
      </c>
      <c r="AV860">
        <v>0</v>
      </c>
      <c r="AW860">
        <v>2</v>
      </c>
      <c r="AX860">
        <v>55945918</v>
      </c>
      <c r="AY860">
        <v>1</v>
      </c>
      <c r="AZ860">
        <v>0</v>
      </c>
      <c r="BA860">
        <v>1075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ROUND(Y860*Source!I759,9)</f>
        <v>0.02</v>
      </c>
      <c r="CY860">
        <f>AA860</f>
        <v>101.03</v>
      </c>
      <c r="CZ860">
        <f>AE860</f>
        <v>29.89</v>
      </c>
      <c r="DA860">
        <f>AI860</f>
        <v>3.38</v>
      </c>
      <c r="DB860">
        <f>ROUND((ROUND(AT860*CZ860,2)*1),6)</f>
        <v>0.6</v>
      </c>
      <c r="DC860">
        <f>ROUND((ROUND(AT860*AG860,2)*1),6)</f>
        <v>0</v>
      </c>
      <c r="DD860" t="s">
        <v>3</v>
      </c>
      <c r="DE860" t="s">
        <v>3</v>
      </c>
      <c r="DF860">
        <f>ROUND(ROUND(AE860*AI860,2)*CX860,2)</f>
        <v>2.02</v>
      </c>
      <c r="DG860">
        <f t="shared" ref="DG860:DG870" si="435">ROUND(ROUND(AF860,2)*CX860,2)</f>
        <v>0</v>
      </c>
      <c r="DH860">
        <f t="shared" si="434"/>
        <v>0</v>
      </c>
      <c r="DI860">
        <f t="shared" si="422"/>
        <v>0</v>
      </c>
      <c r="DJ860">
        <f>DF860</f>
        <v>2.02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5">
      <c r="A861">
        <f>ROW(Source!A759)</f>
        <v>759</v>
      </c>
      <c r="B861">
        <v>55944370</v>
      </c>
      <c r="C861">
        <v>55945904</v>
      </c>
      <c r="D861">
        <v>55460380</v>
      </c>
      <c r="E861">
        <v>1</v>
      </c>
      <c r="F861">
        <v>1</v>
      </c>
      <c r="G861">
        <v>1081</v>
      </c>
      <c r="H861">
        <v>3</v>
      </c>
      <c r="I861" t="s">
        <v>798</v>
      </c>
      <c r="J861" t="s">
        <v>799</v>
      </c>
      <c r="K861" t="s">
        <v>800</v>
      </c>
      <c r="L861">
        <v>1348</v>
      </c>
      <c r="N861">
        <v>1009</v>
      </c>
      <c r="O861" t="s">
        <v>211</v>
      </c>
      <c r="P861" t="s">
        <v>211</v>
      </c>
      <c r="Q861">
        <v>1000</v>
      </c>
      <c r="W861">
        <v>0</v>
      </c>
      <c r="X861">
        <v>277309194</v>
      </c>
      <c r="Y861">
        <f>(AT861*1)</f>
        <v>1.4999999999999999E-4</v>
      </c>
      <c r="AA861">
        <v>141233.74</v>
      </c>
      <c r="AB861">
        <v>0</v>
      </c>
      <c r="AC861">
        <v>0</v>
      </c>
      <c r="AD861">
        <v>0</v>
      </c>
      <c r="AE861">
        <v>8590.86</v>
      </c>
      <c r="AF861">
        <v>0</v>
      </c>
      <c r="AG861">
        <v>0</v>
      </c>
      <c r="AH861">
        <v>0</v>
      </c>
      <c r="AI861">
        <v>16.440000000000001</v>
      </c>
      <c r="AJ861">
        <v>1</v>
      </c>
      <c r="AK861">
        <v>1</v>
      </c>
      <c r="AL861">
        <v>1</v>
      </c>
      <c r="AM861">
        <v>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1.4999999999999999E-4</v>
      </c>
      <c r="AU861" t="s">
        <v>82</v>
      </c>
      <c r="AV861">
        <v>0</v>
      </c>
      <c r="AW861">
        <v>2</v>
      </c>
      <c r="AX861">
        <v>55945919</v>
      </c>
      <c r="AY861">
        <v>1</v>
      </c>
      <c r="AZ861">
        <v>0</v>
      </c>
      <c r="BA861">
        <v>1076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ROUND(Y861*Source!I759,9)</f>
        <v>1.4999999999999999E-4</v>
      </c>
      <c r="CY861">
        <f>AA861</f>
        <v>141233.74</v>
      </c>
      <c r="CZ861">
        <f>AE861</f>
        <v>8590.86</v>
      </c>
      <c r="DA861">
        <f>AI861</f>
        <v>16.440000000000001</v>
      </c>
      <c r="DB861">
        <f>ROUND((ROUND(AT861*CZ861,2)*1),6)</f>
        <v>1.29</v>
      </c>
      <c r="DC861">
        <f>ROUND((ROUND(AT861*AG861,2)*1),6)</f>
        <v>0</v>
      </c>
      <c r="DD861" t="s">
        <v>3</v>
      </c>
      <c r="DE861" t="s">
        <v>3</v>
      </c>
      <c r="DF861">
        <f>ROUND(ROUND(AE861*AI861,2)*CX861,2)</f>
        <v>21.19</v>
      </c>
      <c r="DG861">
        <f t="shared" si="435"/>
        <v>0</v>
      </c>
      <c r="DH861">
        <f t="shared" si="434"/>
        <v>0</v>
      </c>
      <c r="DI861">
        <f t="shared" si="422"/>
        <v>0</v>
      </c>
      <c r="DJ861">
        <f>DF861</f>
        <v>21.19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ROW(Source!A759)</f>
        <v>759</v>
      </c>
      <c r="B862">
        <v>55944370</v>
      </c>
      <c r="C862">
        <v>55945904</v>
      </c>
      <c r="D862">
        <v>55459191</v>
      </c>
      <c r="E862">
        <v>1</v>
      </c>
      <c r="F862">
        <v>1</v>
      </c>
      <c r="G862">
        <v>1081</v>
      </c>
      <c r="H862">
        <v>3</v>
      </c>
      <c r="I862" t="s">
        <v>209</v>
      </c>
      <c r="J862" t="s">
        <v>212</v>
      </c>
      <c r="K862" t="s">
        <v>210</v>
      </c>
      <c r="L862">
        <v>1348</v>
      </c>
      <c r="N862">
        <v>1009</v>
      </c>
      <c r="O862" t="s">
        <v>211</v>
      </c>
      <c r="P862" t="s">
        <v>211</v>
      </c>
      <c r="Q862">
        <v>1000</v>
      </c>
      <c r="W862">
        <v>0</v>
      </c>
      <c r="X862">
        <v>1706974629</v>
      </c>
      <c r="Y862">
        <f>AT862</f>
        <v>1E-4</v>
      </c>
      <c r="AA862">
        <v>133571.17000000001</v>
      </c>
      <c r="AB862">
        <v>0</v>
      </c>
      <c r="AC862">
        <v>0</v>
      </c>
      <c r="AD862">
        <v>0</v>
      </c>
      <c r="AE862">
        <v>22524.65</v>
      </c>
      <c r="AF862">
        <v>0</v>
      </c>
      <c r="AG862">
        <v>0</v>
      </c>
      <c r="AH862">
        <v>0</v>
      </c>
      <c r="AI862">
        <v>5.93</v>
      </c>
      <c r="AJ862">
        <v>1</v>
      </c>
      <c r="AK862">
        <v>1</v>
      </c>
      <c r="AL862">
        <v>1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 t="s">
        <v>3</v>
      </c>
      <c r="AT862">
        <v>1E-4</v>
      </c>
      <c r="AU862" t="s">
        <v>3</v>
      </c>
      <c r="AV862">
        <v>0</v>
      </c>
      <c r="AW862">
        <v>1</v>
      </c>
      <c r="AX862">
        <v>-1</v>
      </c>
      <c r="AY862">
        <v>0</v>
      </c>
      <c r="AZ862">
        <v>0</v>
      </c>
      <c r="BA862" t="s">
        <v>3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v>0</v>
      </c>
      <c r="CX862">
        <f>ROUND(Y862*Source!I759,9)</f>
        <v>1E-4</v>
      </c>
      <c r="CY862">
        <f>AA862</f>
        <v>133571.17000000001</v>
      </c>
      <c r="CZ862">
        <f>AE862</f>
        <v>22524.65</v>
      </c>
      <c r="DA862">
        <f>AI862</f>
        <v>5.93</v>
      </c>
      <c r="DB862">
        <f>ROUND(ROUND(AT862*CZ862,2),6)</f>
        <v>2.25</v>
      </c>
      <c r="DC862">
        <f>ROUND(ROUND(AT862*AG862,2),6)</f>
        <v>0</v>
      </c>
      <c r="DD862" t="s">
        <v>3</v>
      </c>
      <c r="DE862" t="s">
        <v>3</v>
      </c>
      <c r="DF862">
        <f>ROUND(ROUND(AE862*AI862,2)*CX862,2)</f>
        <v>13.36</v>
      </c>
      <c r="DG862">
        <f t="shared" si="435"/>
        <v>0</v>
      </c>
      <c r="DH862">
        <f t="shared" si="434"/>
        <v>0</v>
      </c>
      <c r="DI862">
        <f t="shared" si="422"/>
        <v>0</v>
      </c>
      <c r="DJ862">
        <f>DF862</f>
        <v>13.36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5">
      <c r="A863">
        <f>ROW(Source!A766)</f>
        <v>766</v>
      </c>
      <c r="B863">
        <v>55944368</v>
      </c>
      <c r="C863">
        <v>55985812</v>
      </c>
      <c r="D863">
        <v>55424304</v>
      </c>
      <c r="E863">
        <v>1081</v>
      </c>
      <c r="F863">
        <v>1</v>
      </c>
      <c r="G863">
        <v>1081</v>
      </c>
      <c r="H863">
        <v>1</v>
      </c>
      <c r="I863" t="s">
        <v>759</v>
      </c>
      <c r="J863" t="s">
        <v>3</v>
      </c>
      <c r="K863" t="s">
        <v>760</v>
      </c>
      <c r="L863">
        <v>1191</v>
      </c>
      <c r="N863">
        <v>1013</v>
      </c>
      <c r="O863" t="s">
        <v>761</v>
      </c>
      <c r="P863" t="s">
        <v>761</v>
      </c>
      <c r="Q863">
        <v>1</v>
      </c>
      <c r="W863">
        <v>0</v>
      </c>
      <c r="X863">
        <v>476480486</v>
      </c>
      <c r="Y863">
        <f>(AT863*1.2)</f>
        <v>46.847999999999999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39.04</v>
      </c>
      <c r="AU863" t="s">
        <v>83</v>
      </c>
      <c r="AV863">
        <v>1</v>
      </c>
      <c r="AW863">
        <v>2</v>
      </c>
      <c r="AX863">
        <v>55985820</v>
      </c>
      <c r="AY863">
        <v>1</v>
      </c>
      <c r="AZ863">
        <v>0</v>
      </c>
      <c r="BA863">
        <v>1079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U863">
        <f>ROUND(AT863*Source!I766*AH863*AL863,2)</f>
        <v>0</v>
      </c>
      <c r="CV863">
        <f>ROUND(Y863*Source!I766,9)</f>
        <v>1.87392</v>
      </c>
      <c r="CW863">
        <v>0</v>
      </c>
      <c r="CX863">
        <f>ROUND(Y863*Source!I766,9)</f>
        <v>1.87392</v>
      </c>
      <c r="CY863">
        <f>AD863</f>
        <v>0</v>
      </c>
      <c r="CZ863">
        <f>AH863</f>
        <v>0</v>
      </c>
      <c r="DA863">
        <f>AL863</f>
        <v>1</v>
      </c>
      <c r="DB863">
        <f>ROUND((ROUND(AT863*CZ863,2)*1.2),6)</f>
        <v>0</v>
      </c>
      <c r="DC863">
        <f>ROUND((ROUND(AT863*AG863,2)*1.2),6)</f>
        <v>0</v>
      </c>
      <c r="DD863" t="s">
        <v>3</v>
      </c>
      <c r="DE863" t="s">
        <v>3</v>
      </c>
      <c r="DF863">
        <f t="shared" ref="DF863:DF873" si="436">ROUND(ROUND(AE863,2)*CX863,2)</f>
        <v>0</v>
      </c>
      <c r="DG863">
        <f t="shared" si="435"/>
        <v>0</v>
      </c>
      <c r="DH863">
        <f t="shared" si="434"/>
        <v>0</v>
      </c>
      <c r="DI863">
        <f t="shared" si="422"/>
        <v>0</v>
      </c>
      <c r="DJ863">
        <f>DI863</f>
        <v>0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5">
      <c r="A864">
        <f>ROW(Source!A766)</f>
        <v>766</v>
      </c>
      <c r="B864">
        <v>55944368</v>
      </c>
      <c r="C864">
        <v>55985812</v>
      </c>
      <c r="D864">
        <v>55490209</v>
      </c>
      <c r="E864">
        <v>1</v>
      </c>
      <c r="F864">
        <v>1</v>
      </c>
      <c r="G864">
        <v>1081</v>
      </c>
      <c r="H864">
        <v>2</v>
      </c>
      <c r="I864" t="s">
        <v>766</v>
      </c>
      <c r="J864" t="s">
        <v>767</v>
      </c>
      <c r="K864" t="s">
        <v>768</v>
      </c>
      <c r="L864">
        <v>1368</v>
      </c>
      <c r="N864">
        <v>1011</v>
      </c>
      <c r="O864" t="s">
        <v>765</v>
      </c>
      <c r="P864" t="s">
        <v>765</v>
      </c>
      <c r="Q864">
        <v>1</v>
      </c>
      <c r="W864">
        <v>0</v>
      </c>
      <c r="X864">
        <v>874612079</v>
      </c>
      <c r="Y864">
        <f>(AT864*1.2)</f>
        <v>0.18</v>
      </c>
      <c r="AA864">
        <v>0</v>
      </c>
      <c r="AB864">
        <v>90.33</v>
      </c>
      <c r="AC864">
        <v>13.72</v>
      </c>
      <c r="AD864">
        <v>0</v>
      </c>
      <c r="AE864">
        <v>0</v>
      </c>
      <c r="AF864">
        <v>83.1</v>
      </c>
      <c r="AG864">
        <v>12.62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0.15</v>
      </c>
      <c r="AU864" t="s">
        <v>83</v>
      </c>
      <c r="AV864">
        <v>0</v>
      </c>
      <c r="AW864">
        <v>2</v>
      </c>
      <c r="AX864">
        <v>55985821</v>
      </c>
      <c r="AY864">
        <v>1</v>
      </c>
      <c r="AZ864">
        <v>0</v>
      </c>
      <c r="BA864">
        <v>1080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f>ROUND(Y864*Source!I766*DO864,9)</f>
        <v>9.0864E-2</v>
      </c>
      <c r="CX864">
        <f>ROUND(Y864*Source!I766,9)</f>
        <v>7.1999999999999998E-3</v>
      </c>
      <c r="CY864">
        <f>AB864</f>
        <v>90.33</v>
      </c>
      <c r="CZ864">
        <f>AF864</f>
        <v>83.1</v>
      </c>
      <c r="DA864">
        <f>AJ864</f>
        <v>1</v>
      </c>
      <c r="DB864">
        <f>ROUND((ROUND(AT864*CZ864,2)*1.2),6)</f>
        <v>14.964</v>
      </c>
      <c r="DC864">
        <f>ROUND((ROUND(AT864*AG864,2)*1.2),6)</f>
        <v>2.2679999999999998</v>
      </c>
      <c r="DD864" t="s">
        <v>3</v>
      </c>
      <c r="DE864" t="s">
        <v>3</v>
      </c>
      <c r="DF864">
        <f t="shared" si="436"/>
        <v>0</v>
      </c>
      <c r="DG864">
        <f t="shared" si="435"/>
        <v>0.6</v>
      </c>
      <c r="DH864">
        <f t="shared" si="434"/>
        <v>0.09</v>
      </c>
      <c r="DI864">
        <f t="shared" si="422"/>
        <v>0</v>
      </c>
      <c r="DJ864">
        <f>DG864</f>
        <v>0.6</v>
      </c>
      <c r="DK864">
        <v>0</v>
      </c>
      <c r="DL864" t="s">
        <v>769</v>
      </c>
      <c r="DM864">
        <v>0</v>
      </c>
      <c r="DN864" t="s">
        <v>761</v>
      </c>
      <c r="DO864">
        <v>12.62</v>
      </c>
    </row>
    <row r="865" spans="1:119" x14ac:dyDescent="0.25">
      <c r="A865">
        <f>ROW(Source!A766)</f>
        <v>766</v>
      </c>
      <c r="B865">
        <v>55944368</v>
      </c>
      <c r="C865">
        <v>55985812</v>
      </c>
      <c r="D865">
        <v>55490263</v>
      </c>
      <c r="E865">
        <v>1</v>
      </c>
      <c r="F865">
        <v>1</v>
      </c>
      <c r="G865">
        <v>1081</v>
      </c>
      <c r="H865">
        <v>2</v>
      </c>
      <c r="I865" t="s">
        <v>977</v>
      </c>
      <c r="J865" t="s">
        <v>978</v>
      </c>
      <c r="K865" t="s">
        <v>979</v>
      </c>
      <c r="L865">
        <v>1368</v>
      </c>
      <c r="N865">
        <v>1011</v>
      </c>
      <c r="O865" t="s">
        <v>765</v>
      </c>
      <c r="P865" t="s">
        <v>765</v>
      </c>
      <c r="Q865">
        <v>1</v>
      </c>
      <c r="W865">
        <v>0</v>
      </c>
      <c r="X865">
        <v>-1895752648</v>
      </c>
      <c r="Y865">
        <f>(AT865*1.2)</f>
        <v>16.8</v>
      </c>
      <c r="AA865">
        <v>0</v>
      </c>
      <c r="AB865">
        <v>0.84</v>
      </c>
      <c r="AC865">
        <v>0</v>
      </c>
      <c r="AD865">
        <v>0</v>
      </c>
      <c r="AE865">
        <v>0</v>
      </c>
      <c r="AF865">
        <v>0.77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14</v>
      </c>
      <c r="AU865" t="s">
        <v>83</v>
      </c>
      <c r="AV865">
        <v>0</v>
      </c>
      <c r="AW865">
        <v>2</v>
      </c>
      <c r="AX865">
        <v>55985822</v>
      </c>
      <c r="AY865">
        <v>1</v>
      </c>
      <c r="AZ865">
        <v>0</v>
      </c>
      <c r="BA865">
        <v>1081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f>ROUND(Y865*Source!I766*DO865,9)</f>
        <v>0</v>
      </c>
      <c r="CX865">
        <f>ROUND(Y865*Source!I766,9)</f>
        <v>0.67200000000000004</v>
      </c>
      <c r="CY865">
        <f>AB865</f>
        <v>0.84</v>
      </c>
      <c r="CZ865">
        <f>AF865</f>
        <v>0.77</v>
      </c>
      <c r="DA865">
        <f>AJ865</f>
        <v>1</v>
      </c>
      <c r="DB865">
        <f>ROUND((ROUND(AT865*CZ865,2)*1.2),6)</f>
        <v>12.936</v>
      </c>
      <c r="DC865">
        <f>ROUND((ROUND(AT865*AG865,2)*1.2),6)</f>
        <v>0</v>
      </c>
      <c r="DD865" t="s">
        <v>3</v>
      </c>
      <c r="DE865" t="s">
        <v>3</v>
      </c>
      <c r="DF865">
        <f t="shared" si="436"/>
        <v>0</v>
      </c>
      <c r="DG865">
        <f t="shared" si="435"/>
        <v>0.52</v>
      </c>
      <c r="DH865">
        <f t="shared" si="434"/>
        <v>0</v>
      </c>
      <c r="DI865">
        <f t="shared" si="422"/>
        <v>0</v>
      </c>
      <c r="DJ865">
        <f>DG865</f>
        <v>0.52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ROW(Source!A766)</f>
        <v>766</v>
      </c>
      <c r="B866">
        <v>55944368</v>
      </c>
      <c r="C866">
        <v>55985812</v>
      </c>
      <c r="D866">
        <v>55490295</v>
      </c>
      <c r="E866">
        <v>1</v>
      </c>
      <c r="F866">
        <v>1</v>
      </c>
      <c r="G866">
        <v>1081</v>
      </c>
      <c r="H866">
        <v>2</v>
      </c>
      <c r="I866" t="s">
        <v>1041</v>
      </c>
      <c r="J866" t="s">
        <v>1042</v>
      </c>
      <c r="K866" t="s">
        <v>1043</v>
      </c>
      <c r="L866">
        <v>1368</v>
      </c>
      <c r="N866">
        <v>1011</v>
      </c>
      <c r="O866" t="s">
        <v>765</v>
      </c>
      <c r="P866" t="s">
        <v>765</v>
      </c>
      <c r="Q866">
        <v>1</v>
      </c>
      <c r="W866">
        <v>0</v>
      </c>
      <c r="X866">
        <v>90694306</v>
      </c>
      <c r="Y866">
        <f>(AT866*1.2)</f>
        <v>0.26400000000000001</v>
      </c>
      <c r="AA866">
        <v>0</v>
      </c>
      <c r="AB866">
        <v>0.51</v>
      </c>
      <c r="AC866">
        <v>0</v>
      </c>
      <c r="AD866">
        <v>0</v>
      </c>
      <c r="AE866">
        <v>0</v>
      </c>
      <c r="AF866">
        <v>0.47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-2</v>
      </c>
      <c r="AN866">
        <v>0</v>
      </c>
      <c r="AO866">
        <v>1</v>
      </c>
      <c r="AP866">
        <v>1</v>
      </c>
      <c r="AQ866">
        <v>0</v>
      </c>
      <c r="AR866">
        <v>0</v>
      </c>
      <c r="AS866" t="s">
        <v>3</v>
      </c>
      <c r="AT866">
        <v>0.22</v>
      </c>
      <c r="AU866" t="s">
        <v>83</v>
      </c>
      <c r="AV866">
        <v>0</v>
      </c>
      <c r="AW866">
        <v>2</v>
      </c>
      <c r="AX866">
        <v>55985823</v>
      </c>
      <c r="AY866">
        <v>1</v>
      </c>
      <c r="AZ866">
        <v>0</v>
      </c>
      <c r="BA866">
        <v>1082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f>ROUND(Y866*Source!I766*DO866,9)</f>
        <v>0</v>
      </c>
      <c r="CX866">
        <f>ROUND(Y866*Source!I766,9)</f>
        <v>1.056E-2</v>
      </c>
      <c r="CY866">
        <f>AB866</f>
        <v>0.51</v>
      </c>
      <c r="CZ866">
        <f>AF866</f>
        <v>0.47</v>
      </c>
      <c r="DA866">
        <f>AJ866</f>
        <v>1</v>
      </c>
      <c r="DB866">
        <f>ROUND((ROUND(AT866*CZ866,2)*1.2),6)</f>
        <v>0.12</v>
      </c>
      <c r="DC866">
        <f>ROUND((ROUND(AT866*AG866,2)*1.2),6)</f>
        <v>0</v>
      </c>
      <c r="DD866" t="s">
        <v>3</v>
      </c>
      <c r="DE866" t="s">
        <v>3</v>
      </c>
      <c r="DF866">
        <f t="shared" si="436"/>
        <v>0</v>
      </c>
      <c r="DG866">
        <f t="shared" si="435"/>
        <v>0</v>
      </c>
      <c r="DH866">
        <f t="shared" si="434"/>
        <v>0</v>
      </c>
      <c r="DI866">
        <f t="shared" si="422"/>
        <v>0</v>
      </c>
      <c r="DJ866">
        <f>DG866</f>
        <v>0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ROW(Source!A766)</f>
        <v>766</v>
      </c>
      <c r="B867">
        <v>55944368</v>
      </c>
      <c r="C867">
        <v>55985812</v>
      </c>
      <c r="D867">
        <v>55483436</v>
      </c>
      <c r="E867">
        <v>1</v>
      </c>
      <c r="F867">
        <v>1</v>
      </c>
      <c r="G867">
        <v>1081</v>
      </c>
      <c r="H867">
        <v>3</v>
      </c>
      <c r="I867" t="s">
        <v>718</v>
      </c>
      <c r="J867" t="s">
        <v>720</v>
      </c>
      <c r="K867" t="s">
        <v>719</v>
      </c>
      <c r="L867">
        <v>1354</v>
      </c>
      <c r="N867">
        <v>1010</v>
      </c>
      <c r="O867" t="s">
        <v>320</v>
      </c>
      <c r="P867" t="s">
        <v>320</v>
      </c>
      <c r="Q867">
        <v>1</v>
      </c>
      <c r="W867">
        <v>0</v>
      </c>
      <c r="X867">
        <v>1437972773</v>
      </c>
      <c r="Y867">
        <f>AT867</f>
        <v>100</v>
      </c>
      <c r="AA867">
        <v>12.71</v>
      </c>
      <c r="AB867">
        <v>0</v>
      </c>
      <c r="AC867">
        <v>0</v>
      </c>
      <c r="AD867">
        <v>0</v>
      </c>
      <c r="AE867">
        <v>12.71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 t="s">
        <v>3</v>
      </c>
      <c r="AT867">
        <v>100</v>
      </c>
      <c r="AU867" t="s">
        <v>3</v>
      </c>
      <c r="AV867">
        <v>0</v>
      </c>
      <c r="AW867">
        <v>1</v>
      </c>
      <c r="AX867">
        <v>-1</v>
      </c>
      <c r="AY867">
        <v>0</v>
      </c>
      <c r="AZ867">
        <v>0</v>
      </c>
      <c r="BA867" t="s">
        <v>3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ROUND(Y867*Source!I766,9)</f>
        <v>4</v>
      </c>
      <c r="CY867">
        <f>AA867</f>
        <v>12.71</v>
      </c>
      <c r="CZ867">
        <f>AE867</f>
        <v>12.71</v>
      </c>
      <c r="DA867">
        <f>AI867</f>
        <v>1</v>
      </c>
      <c r="DB867">
        <f>ROUND(ROUND(AT867*CZ867,2),6)</f>
        <v>1271</v>
      </c>
      <c r="DC867">
        <f>ROUND(ROUND(AT867*AG867,2),6)</f>
        <v>0</v>
      </c>
      <c r="DD867" t="s">
        <v>3</v>
      </c>
      <c r="DE867" t="s">
        <v>3</v>
      </c>
      <c r="DF867">
        <f t="shared" si="436"/>
        <v>50.84</v>
      </c>
      <c r="DG867">
        <f t="shared" si="435"/>
        <v>0</v>
      </c>
      <c r="DH867">
        <f t="shared" si="434"/>
        <v>0</v>
      </c>
      <c r="DI867">
        <f t="shared" si="422"/>
        <v>0</v>
      </c>
      <c r="DJ867">
        <f>DF867</f>
        <v>50.84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ROW(Source!A766)</f>
        <v>766</v>
      </c>
      <c r="B868">
        <v>55944368</v>
      </c>
      <c r="C868">
        <v>55985812</v>
      </c>
      <c r="D868">
        <v>55469262</v>
      </c>
      <c r="E868">
        <v>1</v>
      </c>
      <c r="F868">
        <v>1</v>
      </c>
      <c r="G868">
        <v>1081</v>
      </c>
      <c r="H868">
        <v>3</v>
      </c>
      <c r="I868" t="s">
        <v>1044</v>
      </c>
      <c r="J868" t="s">
        <v>1045</v>
      </c>
      <c r="K868" t="s">
        <v>1046</v>
      </c>
      <c r="L868">
        <v>1354</v>
      </c>
      <c r="N868">
        <v>1010</v>
      </c>
      <c r="O868" t="s">
        <v>320</v>
      </c>
      <c r="P868" t="s">
        <v>320</v>
      </c>
      <c r="Q868">
        <v>1</v>
      </c>
      <c r="W868">
        <v>0</v>
      </c>
      <c r="X868">
        <v>-407007888</v>
      </c>
      <c r="Y868">
        <f>(AT868*1)</f>
        <v>0.22</v>
      </c>
      <c r="AA868">
        <v>10.53</v>
      </c>
      <c r="AB868">
        <v>0</v>
      </c>
      <c r="AC868">
        <v>0</v>
      </c>
      <c r="AD868">
        <v>0</v>
      </c>
      <c r="AE868">
        <v>10.53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-2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0.22</v>
      </c>
      <c r="AU868" t="s">
        <v>82</v>
      </c>
      <c r="AV868">
        <v>0</v>
      </c>
      <c r="AW868">
        <v>2</v>
      </c>
      <c r="AX868">
        <v>55985824</v>
      </c>
      <c r="AY868">
        <v>1</v>
      </c>
      <c r="AZ868">
        <v>0</v>
      </c>
      <c r="BA868">
        <v>1083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ROUND(Y868*Source!I766,9)</f>
        <v>8.8000000000000005E-3</v>
      </c>
      <c r="CY868">
        <f>AA868</f>
        <v>10.53</v>
      </c>
      <c r="CZ868">
        <f>AE868</f>
        <v>10.53</v>
      </c>
      <c r="DA868">
        <f>AI868</f>
        <v>1</v>
      </c>
      <c r="DB868">
        <f>ROUND((ROUND(AT868*CZ868,2)*1),6)</f>
        <v>2.3199999999999998</v>
      </c>
      <c r="DC868">
        <f>ROUND((ROUND(AT868*AG868,2)*1),6)</f>
        <v>0</v>
      </c>
      <c r="DD868" t="s">
        <v>3</v>
      </c>
      <c r="DE868" t="s">
        <v>3</v>
      </c>
      <c r="DF868">
        <f t="shared" si="436"/>
        <v>0.09</v>
      </c>
      <c r="DG868">
        <f t="shared" si="435"/>
        <v>0</v>
      </c>
      <c r="DH868">
        <f t="shared" si="434"/>
        <v>0</v>
      </c>
      <c r="DI868">
        <f t="shared" si="422"/>
        <v>0</v>
      </c>
      <c r="DJ868">
        <f>DF868</f>
        <v>0.09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5">
      <c r="A869">
        <f>ROW(Source!A766)</f>
        <v>766</v>
      </c>
      <c r="B869">
        <v>55944368</v>
      </c>
      <c r="C869">
        <v>55985812</v>
      </c>
      <c r="D869">
        <v>55469364</v>
      </c>
      <c r="E869">
        <v>1</v>
      </c>
      <c r="F869">
        <v>1</v>
      </c>
      <c r="G869">
        <v>1081</v>
      </c>
      <c r="H869">
        <v>3</v>
      </c>
      <c r="I869" t="s">
        <v>1047</v>
      </c>
      <c r="J869" t="s">
        <v>1048</v>
      </c>
      <c r="K869" t="s">
        <v>1049</v>
      </c>
      <c r="L869">
        <v>1354</v>
      </c>
      <c r="N869">
        <v>1010</v>
      </c>
      <c r="O869" t="s">
        <v>320</v>
      </c>
      <c r="P869" t="s">
        <v>320</v>
      </c>
      <c r="Q869">
        <v>1</v>
      </c>
      <c r="W869">
        <v>0</v>
      </c>
      <c r="X869">
        <v>-70805718</v>
      </c>
      <c r="Y869">
        <f>(AT869*1)</f>
        <v>202</v>
      </c>
      <c r="AA869">
        <v>23.45</v>
      </c>
      <c r="AB869">
        <v>0</v>
      </c>
      <c r="AC869">
        <v>0</v>
      </c>
      <c r="AD869">
        <v>0</v>
      </c>
      <c r="AE869">
        <v>23.45</v>
      </c>
      <c r="AF869">
        <v>0</v>
      </c>
      <c r="AG869">
        <v>0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202</v>
      </c>
      <c r="AU869" t="s">
        <v>82</v>
      </c>
      <c r="AV869">
        <v>0</v>
      </c>
      <c r="AW869">
        <v>2</v>
      </c>
      <c r="AX869">
        <v>55985825</v>
      </c>
      <c r="AY869">
        <v>1</v>
      </c>
      <c r="AZ869">
        <v>0</v>
      </c>
      <c r="BA869">
        <v>1084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v>0</v>
      </c>
      <c r="CX869">
        <f>ROUND(Y869*Source!I766,9)</f>
        <v>8.08</v>
      </c>
      <c r="CY869">
        <f>AA869</f>
        <v>23.45</v>
      </c>
      <c r="CZ869">
        <f>AE869</f>
        <v>23.45</v>
      </c>
      <c r="DA869">
        <f>AI869</f>
        <v>1</v>
      </c>
      <c r="DB869">
        <f>ROUND((ROUND(AT869*CZ869,2)*1),6)</f>
        <v>4736.8999999999996</v>
      </c>
      <c r="DC869">
        <f>ROUND((ROUND(AT869*AG869,2)*1),6)</f>
        <v>0</v>
      </c>
      <c r="DD869" t="s">
        <v>3</v>
      </c>
      <c r="DE869" t="s">
        <v>3</v>
      </c>
      <c r="DF869">
        <f t="shared" si="436"/>
        <v>189.48</v>
      </c>
      <c r="DG869">
        <f t="shared" si="435"/>
        <v>0</v>
      </c>
      <c r="DH869">
        <f t="shared" si="434"/>
        <v>0</v>
      </c>
      <c r="DI869">
        <f t="shared" si="422"/>
        <v>0</v>
      </c>
      <c r="DJ869">
        <f>DF869</f>
        <v>189.48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5">
      <c r="A870">
        <f>ROW(Source!A767)</f>
        <v>767</v>
      </c>
      <c r="B870">
        <v>55944370</v>
      </c>
      <c r="C870">
        <v>55985812</v>
      </c>
      <c r="D870">
        <v>55424304</v>
      </c>
      <c r="E870">
        <v>1081</v>
      </c>
      <c r="F870">
        <v>1</v>
      </c>
      <c r="G870">
        <v>1081</v>
      </c>
      <c r="H870">
        <v>1</v>
      </c>
      <c r="I870" t="s">
        <v>759</v>
      </c>
      <c r="J870" t="s">
        <v>3</v>
      </c>
      <c r="K870" t="s">
        <v>760</v>
      </c>
      <c r="L870">
        <v>1191</v>
      </c>
      <c r="N870">
        <v>1013</v>
      </c>
      <c r="O870" t="s">
        <v>761</v>
      </c>
      <c r="P870" t="s">
        <v>761</v>
      </c>
      <c r="Q870">
        <v>1</v>
      </c>
      <c r="W870">
        <v>0</v>
      </c>
      <c r="X870">
        <v>476480486</v>
      </c>
      <c r="Y870">
        <f>(AT870*1.2)</f>
        <v>46.847999999999999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5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39.04</v>
      </c>
      <c r="AU870" t="s">
        <v>83</v>
      </c>
      <c r="AV870">
        <v>1</v>
      </c>
      <c r="AW870">
        <v>2</v>
      </c>
      <c r="AX870">
        <v>55985820</v>
      </c>
      <c r="AY870">
        <v>1</v>
      </c>
      <c r="AZ870">
        <v>0</v>
      </c>
      <c r="BA870">
        <v>1086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U870">
        <f>ROUND(AT870*Source!I767*AH870*AL870,2)</f>
        <v>0</v>
      </c>
      <c r="CV870">
        <f>ROUND(Y870*Source!I767,9)</f>
        <v>1.87392</v>
      </c>
      <c r="CW870">
        <v>0</v>
      </c>
      <c r="CX870">
        <f>ROUND(Y870*Source!I767,9)</f>
        <v>1.87392</v>
      </c>
      <c r="CY870">
        <f>AD870</f>
        <v>0</v>
      </c>
      <c r="CZ870">
        <f>AH870</f>
        <v>0</v>
      </c>
      <c r="DA870">
        <f>AL870</f>
        <v>1</v>
      </c>
      <c r="DB870">
        <f>ROUND((ROUND(AT870*CZ870,2)*1.2),6)</f>
        <v>0</v>
      </c>
      <c r="DC870">
        <f>ROUND((ROUND(AT870*AG870,2)*1.2),6)</f>
        <v>0</v>
      </c>
      <c r="DD870" t="s">
        <v>3</v>
      </c>
      <c r="DE870" t="s">
        <v>3</v>
      </c>
      <c r="DF870">
        <f t="shared" si="436"/>
        <v>0</v>
      </c>
      <c r="DG870">
        <f t="shared" si="435"/>
        <v>0</v>
      </c>
      <c r="DH870">
        <f t="shared" si="434"/>
        <v>0</v>
      </c>
      <c r="DI870">
        <f t="shared" si="422"/>
        <v>0</v>
      </c>
      <c r="DJ870">
        <f>DI870</f>
        <v>0</v>
      </c>
      <c r="DK870">
        <v>0</v>
      </c>
      <c r="DL870" t="s">
        <v>3</v>
      </c>
      <c r="DM870">
        <v>0</v>
      </c>
      <c r="DN870" t="s">
        <v>3</v>
      </c>
      <c r="DO870">
        <v>0</v>
      </c>
    </row>
    <row r="871" spans="1:119" x14ac:dyDescent="0.25">
      <c r="A871">
        <f>ROW(Source!A767)</f>
        <v>767</v>
      </c>
      <c r="B871">
        <v>55944370</v>
      </c>
      <c r="C871">
        <v>55985812</v>
      </c>
      <c r="D871">
        <v>55490209</v>
      </c>
      <c r="E871">
        <v>1</v>
      </c>
      <c r="F871">
        <v>1</v>
      </c>
      <c r="G871">
        <v>1081</v>
      </c>
      <c r="H871">
        <v>2</v>
      </c>
      <c r="I871" t="s">
        <v>766</v>
      </c>
      <c r="J871" t="s">
        <v>767</v>
      </c>
      <c r="K871" t="s">
        <v>768</v>
      </c>
      <c r="L871">
        <v>1368</v>
      </c>
      <c r="N871">
        <v>1011</v>
      </c>
      <c r="O871" t="s">
        <v>765</v>
      </c>
      <c r="P871" t="s">
        <v>765</v>
      </c>
      <c r="Q871">
        <v>1</v>
      </c>
      <c r="W871">
        <v>0</v>
      </c>
      <c r="X871">
        <v>874612079</v>
      </c>
      <c r="Y871">
        <f>(AT871*1.2)</f>
        <v>0.18</v>
      </c>
      <c r="AA871">
        <v>0</v>
      </c>
      <c r="AB871">
        <v>1541.93</v>
      </c>
      <c r="AC871">
        <v>773.01</v>
      </c>
      <c r="AD871">
        <v>0</v>
      </c>
      <c r="AE871">
        <v>0</v>
      </c>
      <c r="AF871">
        <v>83.1</v>
      </c>
      <c r="AG871">
        <v>12.62</v>
      </c>
      <c r="AH871">
        <v>0</v>
      </c>
      <c r="AI871">
        <v>1</v>
      </c>
      <c r="AJ871">
        <v>17.07</v>
      </c>
      <c r="AK871">
        <v>56.35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0.15</v>
      </c>
      <c r="AU871" t="s">
        <v>83</v>
      </c>
      <c r="AV871">
        <v>0</v>
      </c>
      <c r="AW871">
        <v>2</v>
      </c>
      <c r="AX871">
        <v>55985821</v>
      </c>
      <c r="AY871">
        <v>1</v>
      </c>
      <c r="AZ871">
        <v>0</v>
      </c>
      <c r="BA871">
        <v>1087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f>ROUND(Y871*Source!I767*DO871,9)</f>
        <v>9.0864E-2</v>
      </c>
      <c r="CX871">
        <f>ROUND(Y871*Source!I767,9)</f>
        <v>7.1999999999999998E-3</v>
      </c>
      <c r="CY871">
        <f>AB871</f>
        <v>1541.93</v>
      </c>
      <c r="CZ871">
        <f>AF871</f>
        <v>83.1</v>
      </c>
      <c r="DA871">
        <f>AJ871</f>
        <v>17.07</v>
      </c>
      <c r="DB871">
        <f>ROUND((ROUND(AT871*CZ871,2)*1.2),6)</f>
        <v>14.964</v>
      </c>
      <c r="DC871">
        <f>ROUND((ROUND(AT871*AG871,2)*1.2),6)</f>
        <v>2.2679999999999998</v>
      </c>
      <c r="DD871" t="s">
        <v>3</v>
      </c>
      <c r="DE871" t="s">
        <v>3</v>
      </c>
      <c r="DF871">
        <f t="shared" si="436"/>
        <v>0</v>
      </c>
      <c r="DG871">
        <f>ROUND(ROUND(AF871*AJ871,2)*CX871,2)</f>
        <v>10.210000000000001</v>
      </c>
      <c r="DH871">
        <f>ROUND(ROUND(AG871*AK871,2)*CX871,2)</f>
        <v>5.12</v>
      </c>
      <c r="DI871">
        <f t="shared" si="422"/>
        <v>0</v>
      </c>
      <c r="DJ871">
        <f>DG871</f>
        <v>10.210000000000001</v>
      </c>
      <c r="DK871">
        <v>0</v>
      </c>
      <c r="DL871" t="s">
        <v>769</v>
      </c>
      <c r="DM871">
        <v>0</v>
      </c>
      <c r="DN871" t="s">
        <v>761</v>
      </c>
      <c r="DO871">
        <v>12.62</v>
      </c>
    </row>
    <row r="872" spans="1:119" x14ac:dyDescent="0.25">
      <c r="A872">
        <f>ROW(Source!A767)</f>
        <v>767</v>
      </c>
      <c r="B872">
        <v>55944370</v>
      </c>
      <c r="C872">
        <v>55985812</v>
      </c>
      <c r="D872">
        <v>55490263</v>
      </c>
      <c r="E872">
        <v>1</v>
      </c>
      <c r="F872">
        <v>1</v>
      </c>
      <c r="G872">
        <v>1081</v>
      </c>
      <c r="H872">
        <v>2</v>
      </c>
      <c r="I872" t="s">
        <v>977</v>
      </c>
      <c r="J872" t="s">
        <v>978</v>
      </c>
      <c r="K872" t="s">
        <v>979</v>
      </c>
      <c r="L872">
        <v>1368</v>
      </c>
      <c r="N872">
        <v>1011</v>
      </c>
      <c r="O872" t="s">
        <v>765</v>
      </c>
      <c r="P872" t="s">
        <v>765</v>
      </c>
      <c r="Q872">
        <v>1</v>
      </c>
      <c r="W872">
        <v>0</v>
      </c>
      <c r="X872">
        <v>-1895752648</v>
      </c>
      <c r="Y872">
        <f>(AT872*1.2)</f>
        <v>16.8</v>
      </c>
      <c r="AA872">
        <v>0</v>
      </c>
      <c r="AB872">
        <v>8</v>
      </c>
      <c r="AC872">
        <v>0</v>
      </c>
      <c r="AD872">
        <v>0</v>
      </c>
      <c r="AE872">
        <v>0</v>
      </c>
      <c r="AF872">
        <v>0.77</v>
      </c>
      <c r="AG872">
        <v>0</v>
      </c>
      <c r="AH872">
        <v>0</v>
      </c>
      <c r="AI872">
        <v>1</v>
      </c>
      <c r="AJ872">
        <v>9.56</v>
      </c>
      <c r="AK872">
        <v>1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14</v>
      </c>
      <c r="AU872" t="s">
        <v>83</v>
      </c>
      <c r="AV872">
        <v>0</v>
      </c>
      <c r="AW872">
        <v>2</v>
      </c>
      <c r="AX872">
        <v>55985822</v>
      </c>
      <c r="AY872">
        <v>1</v>
      </c>
      <c r="AZ872">
        <v>0</v>
      </c>
      <c r="BA872">
        <v>1088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f>ROUND(Y872*Source!I767*DO872,9)</f>
        <v>0</v>
      </c>
      <c r="CX872">
        <f>ROUND(Y872*Source!I767,9)</f>
        <v>0.67200000000000004</v>
      </c>
      <c r="CY872">
        <f>AB872</f>
        <v>8</v>
      </c>
      <c r="CZ872">
        <f>AF872</f>
        <v>0.77</v>
      </c>
      <c r="DA872">
        <f>AJ872</f>
        <v>9.56</v>
      </c>
      <c r="DB872">
        <f>ROUND((ROUND(AT872*CZ872,2)*1.2),6)</f>
        <v>12.936</v>
      </c>
      <c r="DC872">
        <f>ROUND((ROUND(AT872*AG872,2)*1.2),6)</f>
        <v>0</v>
      </c>
      <c r="DD872" t="s">
        <v>3</v>
      </c>
      <c r="DE872" t="s">
        <v>3</v>
      </c>
      <c r="DF872">
        <f t="shared" si="436"/>
        <v>0</v>
      </c>
      <c r="DG872">
        <f>ROUND(ROUND(AF872*AJ872,2)*CX872,2)</f>
        <v>4.95</v>
      </c>
      <c r="DH872">
        <f t="shared" ref="DH872:DH888" si="437">ROUND(ROUND(AG872,2)*CX872,2)</f>
        <v>0</v>
      </c>
      <c r="DI872">
        <f t="shared" si="422"/>
        <v>0</v>
      </c>
      <c r="DJ872">
        <f>DG872</f>
        <v>4.95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5">
      <c r="A873">
        <f>ROW(Source!A767)</f>
        <v>767</v>
      </c>
      <c r="B873">
        <v>55944370</v>
      </c>
      <c r="C873">
        <v>55985812</v>
      </c>
      <c r="D873">
        <v>55490295</v>
      </c>
      <c r="E873">
        <v>1</v>
      </c>
      <c r="F873">
        <v>1</v>
      </c>
      <c r="G873">
        <v>1081</v>
      </c>
      <c r="H873">
        <v>2</v>
      </c>
      <c r="I873" t="s">
        <v>1041</v>
      </c>
      <c r="J873" t="s">
        <v>1042</v>
      </c>
      <c r="K873" t="s">
        <v>1043</v>
      </c>
      <c r="L873">
        <v>1368</v>
      </c>
      <c r="N873">
        <v>1011</v>
      </c>
      <c r="O873" t="s">
        <v>765</v>
      </c>
      <c r="P873" t="s">
        <v>765</v>
      </c>
      <c r="Q873">
        <v>1</v>
      </c>
      <c r="W873">
        <v>0</v>
      </c>
      <c r="X873">
        <v>90694306</v>
      </c>
      <c r="Y873">
        <f>(AT873*1.2)</f>
        <v>0.26400000000000001</v>
      </c>
      <c r="AA873">
        <v>0</v>
      </c>
      <c r="AB873">
        <v>5.0199999999999996</v>
      </c>
      <c r="AC873">
        <v>0</v>
      </c>
      <c r="AD873">
        <v>0</v>
      </c>
      <c r="AE873">
        <v>0</v>
      </c>
      <c r="AF873">
        <v>0.47</v>
      </c>
      <c r="AG873">
        <v>0</v>
      </c>
      <c r="AH873">
        <v>0</v>
      </c>
      <c r="AI873">
        <v>1</v>
      </c>
      <c r="AJ873">
        <v>9.83</v>
      </c>
      <c r="AK873">
        <v>1</v>
      </c>
      <c r="AL873">
        <v>1</v>
      </c>
      <c r="AM873">
        <v>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0.22</v>
      </c>
      <c r="AU873" t="s">
        <v>83</v>
      </c>
      <c r="AV873">
        <v>0</v>
      </c>
      <c r="AW873">
        <v>2</v>
      </c>
      <c r="AX873">
        <v>55985823</v>
      </c>
      <c r="AY873">
        <v>1</v>
      </c>
      <c r="AZ873">
        <v>0</v>
      </c>
      <c r="BA873">
        <v>1089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f>ROUND(Y873*Source!I767*DO873,9)</f>
        <v>0</v>
      </c>
      <c r="CX873">
        <f>ROUND(Y873*Source!I767,9)</f>
        <v>1.056E-2</v>
      </c>
      <c r="CY873">
        <f>AB873</f>
        <v>5.0199999999999996</v>
      </c>
      <c r="CZ873">
        <f>AF873</f>
        <v>0.47</v>
      </c>
      <c r="DA873">
        <f>AJ873</f>
        <v>9.83</v>
      </c>
      <c r="DB873">
        <f>ROUND((ROUND(AT873*CZ873,2)*1.2),6)</f>
        <v>0.12</v>
      </c>
      <c r="DC873">
        <f>ROUND((ROUND(AT873*AG873,2)*1.2),6)</f>
        <v>0</v>
      </c>
      <c r="DD873" t="s">
        <v>3</v>
      </c>
      <c r="DE873" t="s">
        <v>3</v>
      </c>
      <c r="DF873">
        <f t="shared" si="436"/>
        <v>0</v>
      </c>
      <c r="DG873">
        <f>ROUND(ROUND(AF873*AJ873,2)*CX873,2)</f>
        <v>0.05</v>
      </c>
      <c r="DH873">
        <f t="shared" si="437"/>
        <v>0</v>
      </c>
      <c r="DI873">
        <f t="shared" si="422"/>
        <v>0</v>
      </c>
      <c r="DJ873">
        <f>DG873</f>
        <v>0.05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5">
      <c r="A874">
        <f>ROW(Source!A767)</f>
        <v>767</v>
      </c>
      <c r="B874">
        <v>55944370</v>
      </c>
      <c r="C874">
        <v>55985812</v>
      </c>
      <c r="D874">
        <v>55483436</v>
      </c>
      <c r="E874">
        <v>1</v>
      </c>
      <c r="F874">
        <v>1</v>
      </c>
      <c r="G874">
        <v>1081</v>
      </c>
      <c r="H874">
        <v>3</v>
      </c>
      <c r="I874" t="s">
        <v>718</v>
      </c>
      <c r="J874" t="s">
        <v>720</v>
      </c>
      <c r="K874" t="s">
        <v>719</v>
      </c>
      <c r="L874">
        <v>1354</v>
      </c>
      <c r="N874">
        <v>1010</v>
      </c>
      <c r="O874" t="s">
        <v>320</v>
      </c>
      <c r="P874" t="s">
        <v>320</v>
      </c>
      <c r="Q874">
        <v>1</v>
      </c>
      <c r="W874">
        <v>0</v>
      </c>
      <c r="X874">
        <v>1437972773</v>
      </c>
      <c r="Y874">
        <f>AT874</f>
        <v>100</v>
      </c>
      <c r="AA874">
        <v>125.7</v>
      </c>
      <c r="AB874">
        <v>0</v>
      </c>
      <c r="AC874">
        <v>0</v>
      </c>
      <c r="AD874">
        <v>0</v>
      </c>
      <c r="AE874">
        <v>12.71</v>
      </c>
      <c r="AF874">
        <v>0</v>
      </c>
      <c r="AG874">
        <v>0</v>
      </c>
      <c r="AH874">
        <v>0</v>
      </c>
      <c r="AI874">
        <v>9.89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 t="s">
        <v>3</v>
      </c>
      <c r="AT874">
        <v>100</v>
      </c>
      <c r="AU874" t="s">
        <v>3</v>
      </c>
      <c r="AV874">
        <v>0</v>
      </c>
      <c r="AW874">
        <v>1</v>
      </c>
      <c r="AX874">
        <v>-1</v>
      </c>
      <c r="AY874">
        <v>0</v>
      </c>
      <c r="AZ874">
        <v>0</v>
      </c>
      <c r="BA874" t="s">
        <v>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ROUND(Y874*Source!I767,9)</f>
        <v>4</v>
      </c>
      <c r="CY874">
        <f>AA874</f>
        <v>125.7</v>
      </c>
      <c r="CZ874">
        <f>AE874</f>
        <v>12.71</v>
      </c>
      <c r="DA874">
        <f>AI874</f>
        <v>9.89</v>
      </c>
      <c r="DB874">
        <f>ROUND(ROUND(AT874*CZ874,2),6)</f>
        <v>1271</v>
      </c>
      <c r="DC874">
        <f>ROUND(ROUND(AT874*AG874,2),6)</f>
        <v>0</v>
      </c>
      <c r="DD874" t="s">
        <v>3</v>
      </c>
      <c r="DE874" t="s">
        <v>3</v>
      </c>
      <c r="DF874">
        <f>ROUND(ROUND(AE874*AI874,2)*CX874,2)</f>
        <v>502.8</v>
      </c>
      <c r="DG874">
        <f t="shared" ref="DG874:DG888" si="438">ROUND(ROUND(AF874,2)*CX874,2)</f>
        <v>0</v>
      </c>
      <c r="DH874">
        <f t="shared" si="437"/>
        <v>0</v>
      </c>
      <c r="DI874">
        <f t="shared" si="422"/>
        <v>0</v>
      </c>
      <c r="DJ874">
        <f>DF874</f>
        <v>502.8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5">
      <c r="A875">
        <f>ROW(Source!A767)</f>
        <v>767</v>
      </c>
      <c r="B875">
        <v>55944370</v>
      </c>
      <c r="C875">
        <v>55985812</v>
      </c>
      <c r="D875">
        <v>55469262</v>
      </c>
      <c r="E875">
        <v>1</v>
      </c>
      <c r="F875">
        <v>1</v>
      </c>
      <c r="G875">
        <v>1081</v>
      </c>
      <c r="H875">
        <v>3</v>
      </c>
      <c r="I875" t="s">
        <v>1044</v>
      </c>
      <c r="J875" t="s">
        <v>1045</v>
      </c>
      <c r="K875" t="s">
        <v>1046</v>
      </c>
      <c r="L875">
        <v>1354</v>
      </c>
      <c r="N875">
        <v>1010</v>
      </c>
      <c r="O875" t="s">
        <v>320</v>
      </c>
      <c r="P875" t="s">
        <v>320</v>
      </c>
      <c r="Q875">
        <v>1</v>
      </c>
      <c r="W875">
        <v>0</v>
      </c>
      <c r="X875">
        <v>-407007888</v>
      </c>
      <c r="Y875">
        <f>(AT875*1)</f>
        <v>0.22</v>
      </c>
      <c r="AA875">
        <v>103.72</v>
      </c>
      <c r="AB875">
        <v>0</v>
      </c>
      <c r="AC875">
        <v>0</v>
      </c>
      <c r="AD875">
        <v>0</v>
      </c>
      <c r="AE875">
        <v>10.53</v>
      </c>
      <c r="AF875">
        <v>0</v>
      </c>
      <c r="AG875">
        <v>0</v>
      </c>
      <c r="AH875">
        <v>0</v>
      </c>
      <c r="AI875">
        <v>9.85</v>
      </c>
      <c r="AJ875">
        <v>1</v>
      </c>
      <c r="AK875">
        <v>1</v>
      </c>
      <c r="AL875">
        <v>1</v>
      </c>
      <c r="AM875">
        <v>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0.22</v>
      </c>
      <c r="AU875" t="s">
        <v>82</v>
      </c>
      <c r="AV875">
        <v>0</v>
      </c>
      <c r="AW875">
        <v>2</v>
      </c>
      <c r="AX875">
        <v>55985824</v>
      </c>
      <c r="AY875">
        <v>1</v>
      </c>
      <c r="AZ875">
        <v>0</v>
      </c>
      <c r="BA875">
        <v>1090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ROUND(Y875*Source!I767,9)</f>
        <v>8.8000000000000005E-3</v>
      </c>
      <c r="CY875">
        <f>AA875</f>
        <v>103.72</v>
      </c>
      <c r="CZ875">
        <f>AE875</f>
        <v>10.53</v>
      </c>
      <c r="DA875">
        <f>AI875</f>
        <v>9.85</v>
      </c>
      <c r="DB875">
        <f>ROUND((ROUND(AT875*CZ875,2)*1),6)</f>
        <v>2.3199999999999998</v>
      </c>
      <c r="DC875">
        <f>ROUND((ROUND(AT875*AG875,2)*1),6)</f>
        <v>0</v>
      </c>
      <c r="DD875" t="s">
        <v>3</v>
      </c>
      <c r="DE875" t="s">
        <v>3</v>
      </c>
      <c r="DF875">
        <f>ROUND(ROUND(AE875*AI875,2)*CX875,2)</f>
        <v>0.91</v>
      </c>
      <c r="DG875">
        <f t="shared" si="438"/>
        <v>0</v>
      </c>
      <c r="DH875">
        <f t="shared" si="437"/>
        <v>0</v>
      </c>
      <c r="DI875">
        <f t="shared" si="422"/>
        <v>0</v>
      </c>
      <c r="DJ875">
        <f>DF875</f>
        <v>0.91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5">
      <c r="A876">
        <f>ROW(Source!A767)</f>
        <v>767</v>
      </c>
      <c r="B876">
        <v>55944370</v>
      </c>
      <c r="C876">
        <v>55985812</v>
      </c>
      <c r="D876">
        <v>55469364</v>
      </c>
      <c r="E876">
        <v>1</v>
      </c>
      <c r="F876">
        <v>1</v>
      </c>
      <c r="G876">
        <v>1081</v>
      </c>
      <c r="H876">
        <v>3</v>
      </c>
      <c r="I876" t="s">
        <v>1047</v>
      </c>
      <c r="J876" t="s">
        <v>1048</v>
      </c>
      <c r="K876" t="s">
        <v>1049</v>
      </c>
      <c r="L876">
        <v>1354</v>
      </c>
      <c r="N876">
        <v>1010</v>
      </c>
      <c r="O876" t="s">
        <v>320</v>
      </c>
      <c r="P876" t="s">
        <v>320</v>
      </c>
      <c r="Q876">
        <v>1</v>
      </c>
      <c r="W876">
        <v>0</v>
      </c>
      <c r="X876">
        <v>-70805718</v>
      </c>
      <c r="Y876">
        <f>(AT876*1)</f>
        <v>202</v>
      </c>
      <c r="AA876">
        <v>410.14</v>
      </c>
      <c r="AB876">
        <v>0</v>
      </c>
      <c r="AC876">
        <v>0</v>
      </c>
      <c r="AD876">
        <v>0</v>
      </c>
      <c r="AE876">
        <v>23.45</v>
      </c>
      <c r="AF876">
        <v>0</v>
      </c>
      <c r="AG876">
        <v>0</v>
      </c>
      <c r="AH876">
        <v>0</v>
      </c>
      <c r="AI876">
        <v>17.489999999999998</v>
      </c>
      <c r="AJ876">
        <v>1</v>
      </c>
      <c r="AK876">
        <v>1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202</v>
      </c>
      <c r="AU876" t="s">
        <v>82</v>
      </c>
      <c r="AV876">
        <v>0</v>
      </c>
      <c r="AW876">
        <v>2</v>
      </c>
      <c r="AX876">
        <v>55985825</v>
      </c>
      <c r="AY876">
        <v>1</v>
      </c>
      <c r="AZ876">
        <v>0</v>
      </c>
      <c r="BA876">
        <v>1091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ROUND(Y876*Source!I767,9)</f>
        <v>8.08</v>
      </c>
      <c r="CY876">
        <f>AA876</f>
        <v>410.14</v>
      </c>
      <c r="CZ876">
        <f>AE876</f>
        <v>23.45</v>
      </c>
      <c r="DA876">
        <f>AI876</f>
        <v>17.489999999999998</v>
      </c>
      <c r="DB876">
        <f>ROUND((ROUND(AT876*CZ876,2)*1),6)</f>
        <v>4736.8999999999996</v>
      </c>
      <c r="DC876">
        <f>ROUND((ROUND(AT876*AG876,2)*1),6)</f>
        <v>0</v>
      </c>
      <c r="DD876" t="s">
        <v>3</v>
      </c>
      <c r="DE876" t="s">
        <v>3</v>
      </c>
      <c r="DF876">
        <f>ROUND(ROUND(AE876*AI876,2)*CX876,2)</f>
        <v>3313.93</v>
      </c>
      <c r="DG876">
        <f t="shared" si="438"/>
        <v>0</v>
      </c>
      <c r="DH876">
        <f t="shared" si="437"/>
        <v>0</v>
      </c>
      <c r="DI876">
        <f t="shared" si="422"/>
        <v>0</v>
      </c>
      <c r="DJ876">
        <f>DF876</f>
        <v>3313.93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5">
      <c r="A877">
        <f>ROW(Source!A770)</f>
        <v>770</v>
      </c>
      <c r="B877">
        <v>55944368</v>
      </c>
      <c r="C877">
        <v>55945929</v>
      </c>
      <c r="D877">
        <v>55424304</v>
      </c>
      <c r="E877">
        <v>1081</v>
      </c>
      <c r="F877">
        <v>1</v>
      </c>
      <c r="G877">
        <v>1081</v>
      </c>
      <c r="H877">
        <v>1</v>
      </c>
      <c r="I877" t="s">
        <v>759</v>
      </c>
      <c r="J877" t="s">
        <v>3</v>
      </c>
      <c r="K877" t="s">
        <v>760</v>
      </c>
      <c r="L877">
        <v>1191</v>
      </c>
      <c r="N877">
        <v>1013</v>
      </c>
      <c r="O877" t="s">
        <v>761</v>
      </c>
      <c r="P877" t="s">
        <v>761</v>
      </c>
      <c r="Q877">
        <v>1</v>
      </c>
      <c r="W877">
        <v>0</v>
      </c>
      <c r="X877">
        <v>476480486</v>
      </c>
      <c r="Y877">
        <f>(AT877*1.2)</f>
        <v>18.54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15.45</v>
      </c>
      <c r="AU877" t="s">
        <v>83</v>
      </c>
      <c r="AV877">
        <v>1</v>
      </c>
      <c r="AW877">
        <v>2</v>
      </c>
      <c r="AX877">
        <v>55945941</v>
      </c>
      <c r="AY877">
        <v>1</v>
      </c>
      <c r="AZ877">
        <v>0</v>
      </c>
      <c r="BA877">
        <v>1093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U877">
        <f>ROUND(AT877*Source!I770*AH877*AL877,2)</f>
        <v>0</v>
      </c>
      <c r="CV877">
        <f>ROUND(Y877*Source!I770,9)</f>
        <v>28.736999999999998</v>
      </c>
      <c r="CW877">
        <v>0</v>
      </c>
      <c r="CX877">
        <f>ROUND(Y877*Source!I770,9)</f>
        <v>28.736999999999998</v>
      </c>
      <c r="CY877">
        <f>AD877</f>
        <v>0</v>
      </c>
      <c r="CZ877">
        <f>AH877</f>
        <v>0</v>
      </c>
      <c r="DA877">
        <f>AL877</f>
        <v>1</v>
      </c>
      <c r="DB877">
        <f>ROUND((ROUND(AT877*CZ877,2)*1.2),6)</f>
        <v>0</v>
      </c>
      <c r="DC877">
        <f>ROUND((ROUND(AT877*AG877,2)*1.2),6)</f>
        <v>0</v>
      </c>
      <c r="DD877" t="s">
        <v>3</v>
      </c>
      <c r="DE877" t="s">
        <v>3</v>
      </c>
      <c r="DF877">
        <f t="shared" ref="DF877:DF889" si="439">ROUND(ROUND(AE877,2)*CX877,2)</f>
        <v>0</v>
      </c>
      <c r="DG877">
        <f t="shared" si="438"/>
        <v>0</v>
      </c>
      <c r="DH877">
        <f t="shared" si="437"/>
        <v>0</v>
      </c>
      <c r="DI877">
        <f t="shared" si="422"/>
        <v>0</v>
      </c>
      <c r="DJ877">
        <f>DI877</f>
        <v>0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5">
      <c r="A878">
        <f>ROW(Source!A770)</f>
        <v>770</v>
      </c>
      <c r="B878">
        <v>55944368</v>
      </c>
      <c r="C878">
        <v>55945929</v>
      </c>
      <c r="D878">
        <v>55490209</v>
      </c>
      <c r="E878">
        <v>1</v>
      </c>
      <c r="F878">
        <v>1</v>
      </c>
      <c r="G878">
        <v>1081</v>
      </c>
      <c r="H878">
        <v>2</v>
      </c>
      <c r="I878" t="s">
        <v>766</v>
      </c>
      <c r="J878" t="s">
        <v>767</v>
      </c>
      <c r="K878" t="s">
        <v>768</v>
      </c>
      <c r="L878">
        <v>1368</v>
      </c>
      <c r="N878">
        <v>1011</v>
      </c>
      <c r="O878" t="s">
        <v>765</v>
      </c>
      <c r="P878" t="s">
        <v>765</v>
      </c>
      <c r="Q878">
        <v>1</v>
      </c>
      <c r="W878">
        <v>0</v>
      </c>
      <c r="X878">
        <v>874612079</v>
      </c>
      <c r="Y878">
        <f>(AT878*1.2)</f>
        <v>1.2E-2</v>
      </c>
      <c r="AA878">
        <v>0</v>
      </c>
      <c r="AB878">
        <v>87.01</v>
      </c>
      <c r="AC878">
        <v>13.21</v>
      </c>
      <c r="AD878">
        <v>0</v>
      </c>
      <c r="AE878">
        <v>0</v>
      </c>
      <c r="AF878">
        <v>83.1</v>
      </c>
      <c r="AG878">
        <v>12.62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0.01</v>
      </c>
      <c r="AU878" t="s">
        <v>83</v>
      </c>
      <c r="AV878">
        <v>0</v>
      </c>
      <c r="AW878">
        <v>2</v>
      </c>
      <c r="AX878">
        <v>55945942</v>
      </c>
      <c r="AY878">
        <v>1</v>
      </c>
      <c r="AZ878">
        <v>0</v>
      </c>
      <c r="BA878">
        <v>1094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f>ROUND(Y878*Source!I770*DO878,9)</f>
        <v>0.234732</v>
      </c>
      <c r="CX878">
        <f>ROUND(Y878*Source!I770,9)</f>
        <v>1.8599999999999998E-2</v>
      </c>
      <c r="CY878">
        <f>AB878</f>
        <v>87.01</v>
      </c>
      <c r="CZ878">
        <f>AF878</f>
        <v>83.1</v>
      </c>
      <c r="DA878">
        <f>AJ878</f>
        <v>1</v>
      </c>
      <c r="DB878">
        <f>ROUND((ROUND(AT878*CZ878,2)*1.2),6)</f>
        <v>0.996</v>
      </c>
      <c r="DC878">
        <f>ROUND((ROUND(AT878*AG878,2)*1.2),6)</f>
        <v>0.156</v>
      </c>
      <c r="DD878" t="s">
        <v>3</v>
      </c>
      <c r="DE878" t="s">
        <v>3</v>
      </c>
      <c r="DF878">
        <f t="shared" si="439"/>
        <v>0</v>
      </c>
      <c r="DG878">
        <f t="shared" si="438"/>
        <v>1.55</v>
      </c>
      <c r="DH878">
        <f t="shared" si="437"/>
        <v>0.23</v>
      </c>
      <c r="DI878">
        <f t="shared" si="422"/>
        <v>0</v>
      </c>
      <c r="DJ878">
        <f>DG878</f>
        <v>1.55</v>
      </c>
      <c r="DK878">
        <v>0</v>
      </c>
      <c r="DL878" t="s">
        <v>769</v>
      </c>
      <c r="DM878">
        <v>0</v>
      </c>
      <c r="DN878" t="s">
        <v>761</v>
      </c>
      <c r="DO878">
        <v>12.62</v>
      </c>
    </row>
    <row r="879" spans="1:119" x14ac:dyDescent="0.25">
      <c r="A879">
        <f>ROW(Source!A770)</f>
        <v>770</v>
      </c>
      <c r="B879">
        <v>55944368</v>
      </c>
      <c r="C879">
        <v>55945929</v>
      </c>
      <c r="D879">
        <v>55460220</v>
      </c>
      <c r="E879">
        <v>1</v>
      </c>
      <c r="F879">
        <v>1</v>
      </c>
      <c r="G879">
        <v>1081</v>
      </c>
      <c r="H879">
        <v>3</v>
      </c>
      <c r="I879" t="s">
        <v>791</v>
      </c>
      <c r="J879" t="s">
        <v>792</v>
      </c>
      <c r="K879" t="s">
        <v>793</v>
      </c>
      <c r="L879">
        <v>1346</v>
      </c>
      <c r="N879">
        <v>1009</v>
      </c>
      <c r="O879" t="s">
        <v>794</v>
      </c>
      <c r="P879" t="s">
        <v>794</v>
      </c>
      <c r="Q879">
        <v>1</v>
      </c>
      <c r="W879">
        <v>0</v>
      </c>
      <c r="X879">
        <v>-1801558800</v>
      </c>
      <c r="Y879">
        <f t="shared" ref="Y879:Y885" si="440">(AT879*1)</f>
        <v>0.02</v>
      </c>
      <c r="AA879">
        <v>13.95</v>
      </c>
      <c r="AB879">
        <v>0</v>
      </c>
      <c r="AC879">
        <v>0</v>
      </c>
      <c r="AD879">
        <v>0</v>
      </c>
      <c r="AE879">
        <v>13.95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0.02</v>
      </c>
      <c r="AU879" t="s">
        <v>82</v>
      </c>
      <c r="AV879">
        <v>0</v>
      </c>
      <c r="AW879">
        <v>2</v>
      </c>
      <c r="AX879">
        <v>55945943</v>
      </c>
      <c r="AY879">
        <v>1</v>
      </c>
      <c r="AZ879">
        <v>0</v>
      </c>
      <c r="BA879">
        <v>1095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ROUND(Y879*Source!I770,9)</f>
        <v>3.1E-2</v>
      </c>
      <c r="CY879">
        <f t="shared" ref="CY879:CY887" si="441">AA879</f>
        <v>13.95</v>
      </c>
      <c r="CZ879">
        <f t="shared" ref="CZ879:CZ887" si="442">AE879</f>
        <v>13.95</v>
      </c>
      <c r="DA879">
        <f t="shared" ref="DA879:DA887" si="443">AI879</f>
        <v>1</v>
      </c>
      <c r="DB879">
        <f t="shared" ref="DB879:DB885" si="444">ROUND((ROUND(AT879*CZ879,2)*1),6)</f>
        <v>0.28000000000000003</v>
      </c>
      <c r="DC879">
        <f t="shared" ref="DC879:DC885" si="445">ROUND((ROUND(AT879*AG879,2)*1),6)</f>
        <v>0</v>
      </c>
      <c r="DD879" t="s">
        <v>3</v>
      </c>
      <c r="DE879" t="s">
        <v>3</v>
      </c>
      <c r="DF879">
        <f t="shared" si="439"/>
        <v>0.43</v>
      </c>
      <c r="DG879">
        <f t="shared" si="438"/>
        <v>0</v>
      </c>
      <c r="DH879">
        <f t="shared" si="437"/>
        <v>0</v>
      </c>
      <c r="DI879">
        <f t="shared" si="422"/>
        <v>0</v>
      </c>
      <c r="DJ879">
        <f t="shared" ref="DJ879:DJ887" si="446">DF879</f>
        <v>0.43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5">
      <c r="A880">
        <f>ROW(Source!A770)</f>
        <v>770</v>
      </c>
      <c r="B880">
        <v>55944368</v>
      </c>
      <c r="C880">
        <v>55945929</v>
      </c>
      <c r="D880">
        <v>55460424</v>
      </c>
      <c r="E880">
        <v>1</v>
      </c>
      <c r="F880">
        <v>1</v>
      </c>
      <c r="G880">
        <v>1081</v>
      </c>
      <c r="H880">
        <v>3</v>
      </c>
      <c r="I880" t="s">
        <v>801</v>
      </c>
      <c r="J880" t="s">
        <v>802</v>
      </c>
      <c r="K880" t="s">
        <v>803</v>
      </c>
      <c r="L880">
        <v>1346</v>
      </c>
      <c r="N880">
        <v>1009</v>
      </c>
      <c r="O880" t="s">
        <v>794</v>
      </c>
      <c r="P880" t="s">
        <v>794</v>
      </c>
      <c r="Q880">
        <v>1</v>
      </c>
      <c r="W880">
        <v>0</v>
      </c>
      <c r="X880">
        <v>1309298634</v>
      </c>
      <c r="Y880">
        <f t="shared" si="440"/>
        <v>0.2</v>
      </c>
      <c r="AA880">
        <v>159.06</v>
      </c>
      <c r="AB880">
        <v>0</v>
      </c>
      <c r="AC880">
        <v>0</v>
      </c>
      <c r="AD880">
        <v>0</v>
      </c>
      <c r="AE880">
        <v>159.06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-2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0.2</v>
      </c>
      <c r="AU880" t="s">
        <v>82</v>
      </c>
      <c r="AV880">
        <v>0</v>
      </c>
      <c r="AW880">
        <v>2</v>
      </c>
      <c r="AX880">
        <v>55945944</v>
      </c>
      <c r="AY880">
        <v>1</v>
      </c>
      <c r="AZ880">
        <v>0</v>
      </c>
      <c r="BA880">
        <v>1096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ROUND(Y880*Source!I770,9)</f>
        <v>0.31</v>
      </c>
      <c r="CY880">
        <f t="shared" si="441"/>
        <v>159.06</v>
      </c>
      <c r="CZ880">
        <f t="shared" si="442"/>
        <v>159.06</v>
      </c>
      <c r="DA880">
        <f t="shared" si="443"/>
        <v>1</v>
      </c>
      <c r="DB880">
        <f t="shared" si="444"/>
        <v>31.81</v>
      </c>
      <c r="DC880">
        <f t="shared" si="445"/>
        <v>0</v>
      </c>
      <c r="DD880" t="s">
        <v>3</v>
      </c>
      <c r="DE880" t="s">
        <v>3</v>
      </c>
      <c r="DF880">
        <f t="shared" si="439"/>
        <v>49.31</v>
      </c>
      <c r="DG880">
        <f t="shared" si="438"/>
        <v>0</v>
      </c>
      <c r="DH880">
        <f t="shared" si="437"/>
        <v>0</v>
      </c>
      <c r="DI880">
        <f t="shared" si="422"/>
        <v>0</v>
      </c>
      <c r="DJ880">
        <f t="shared" si="446"/>
        <v>49.31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5">
      <c r="A881">
        <f>ROW(Source!A770)</f>
        <v>770</v>
      </c>
      <c r="B881">
        <v>55944368</v>
      </c>
      <c r="C881">
        <v>55945929</v>
      </c>
      <c r="D881">
        <v>55461670</v>
      </c>
      <c r="E881">
        <v>1</v>
      </c>
      <c r="F881">
        <v>1</v>
      </c>
      <c r="G881">
        <v>1081</v>
      </c>
      <c r="H881">
        <v>3</v>
      </c>
      <c r="I881" t="s">
        <v>813</v>
      </c>
      <c r="J881" t="s">
        <v>814</v>
      </c>
      <c r="K881" t="s">
        <v>815</v>
      </c>
      <c r="L881">
        <v>1346</v>
      </c>
      <c r="N881">
        <v>1009</v>
      </c>
      <c r="O881" t="s">
        <v>794</v>
      </c>
      <c r="P881" t="s">
        <v>794</v>
      </c>
      <c r="Q881">
        <v>1</v>
      </c>
      <c r="W881">
        <v>0</v>
      </c>
      <c r="X881">
        <v>1134135272</v>
      </c>
      <c r="Y881">
        <f t="shared" si="440"/>
        <v>0.1</v>
      </c>
      <c r="AA881">
        <v>23.12</v>
      </c>
      <c r="AB881">
        <v>0</v>
      </c>
      <c r="AC881">
        <v>0</v>
      </c>
      <c r="AD881">
        <v>0</v>
      </c>
      <c r="AE881">
        <v>23.12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0.1</v>
      </c>
      <c r="AU881" t="s">
        <v>82</v>
      </c>
      <c r="AV881">
        <v>0</v>
      </c>
      <c r="AW881">
        <v>2</v>
      </c>
      <c r="AX881">
        <v>55945945</v>
      </c>
      <c r="AY881">
        <v>1</v>
      </c>
      <c r="AZ881">
        <v>0</v>
      </c>
      <c r="BA881">
        <v>1097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ROUND(Y881*Source!I770,9)</f>
        <v>0.155</v>
      </c>
      <c r="CY881">
        <f t="shared" si="441"/>
        <v>23.12</v>
      </c>
      <c r="CZ881">
        <f t="shared" si="442"/>
        <v>23.12</v>
      </c>
      <c r="DA881">
        <f t="shared" si="443"/>
        <v>1</v>
      </c>
      <c r="DB881">
        <f t="shared" si="444"/>
        <v>2.31</v>
      </c>
      <c r="DC881">
        <f t="shared" si="445"/>
        <v>0</v>
      </c>
      <c r="DD881" t="s">
        <v>3</v>
      </c>
      <c r="DE881" t="s">
        <v>3</v>
      </c>
      <c r="DF881">
        <f t="shared" si="439"/>
        <v>3.58</v>
      </c>
      <c r="DG881">
        <f t="shared" si="438"/>
        <v>0</v>
      </c>
      <c r="DH881">
        <f t="shared" si="437"/>
        <v>0</v>
      </c>
      <c r="DI881">
        <f t="shared" si="422"/>
        <v>0</v>
      </c>
      <c r="DJ881">
        <f t="shared" si="446"/>
        <v>3.58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5">
      <c r="A882">
        <f>ROW(Source!A770)</f>
        <v>770</v>
      </c>
      <c r="B882">
        <v>55944368</v>
      </c>
      <c r="C882">
        <v>55945929</v>
      </c>
      <c r="D882">
        <v>55465938</v>
      </c>
      <c r="E882">
        <v>1</v>
      </c>
      <c r="F882">
        <v>1</v>
      </c>
      <c r="G882">
        <v>1081</v>
      </c>
      <c r="H882">
        <v>3</v>
      </c>
      <c r="I882" t="s">
        <v>992</v>
      </c>
      <c r="J882" t="s">
        <v>993</v>
      </c>
      <c r="K882" t="s">
        <v>994</v>
      </c>
      <c r="L882">
        <v>1348</v>
      </c>
      <c r="N882">
        <v>1009</v>
      </c>
      <c r="O882" t="s">
        <v>211</v>
      </c>
      <c r="P882" t="s">
        <v>211</v>
      </c>
      <c r="Q882">
        <v>1000</v>
      </c>
      <c r="W882">
        <v>0</v>
      </c>
      <c r="X882">
        <v>1639681883</v>
      </c>
      <c r="Y882">
        <f t="shared" si="440"/>
        <v>1E-4</v>
      </c>
      <c r="AA882">
        <v>40009.620000000003</v>
      </c>
      <c r="AB882">
        <v>0</v>
      </c>
      <c r="AC882">
        <v>0</v>
      </c>
      <c r="AD882">
        <v>0</v>
      </c>
      <c r="AE882">
        <v>40009.620000000003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-2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1E-4</v>
      </c>
      <c r="AU882" t="s">
        <v>82</v>
      </c>
      <c r="AV882">
        <v>0</v>
      </c>
      <c r="AW882">
        <v>2</v>
      </c>
      <c r="AX882">
        <v>55945946</v>
      </c>
      <c r="AY882">
        <v>1</v>
      </c>
      <c r="AZ882">
        <v>0</v>
      </c>
      <c r="BA882">
        <v>1098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ROUND(Y882*Source!I770,9)</f>
        <v>1.55E-4</v>
      </c>
      <c r="CY882">
        <f t="shared" si="441"/>
        <v>40009.620000000003</v>
      </c>
      <c r="CZ882">
        <f t="shared" si="442"/>
        <v>40009.620000000003</v>
      </c>
      <c r="DA882">
        <f t="shared" si="443"/>
        <v>1</v>
      </c>
      <c r="DB882">
        <f t="shared" si="444"/>
        <v>4</v>
      </c>
      <c r="DC882">
        <f t="shared" si="445"/>
        <v>0</v>
      </c>
      <c r="DD882" t="s">
        <v>3</v>
      </c>
      <c r="DE882" t="s">
        <v>3</v>
      </c>
      <c r="DF882">
        <f t="shared" si="439"/>
        <v>6.2</v>
      </c>
      <c r="DG882">
        <f t="shared" si="438"/>
        <v>0</v>
      </c>
      <c r="DH882">
        <f t="shared" si="437"/>
        <v>0</v>
      </c>
      <c r="DI882">
        <f t="shared" si="422"/>
        <v>0</v>
      </c>
      <c r="DJ882">
        <f t="shared" si="446"/>
        <v>6.2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5">
      <c r="A883">
        <f>ROW(Source!A770)</f>
        <v>770</v>
      </c>
      <c r="B883">
        <v>55944368</v>
      </c>
      <c r="C883">
        <v>55945929</v>
      </c>
      <c r="D883">
        <v>55459792</v>
      </c>
      <c r="E883">
        <v>1</v>
      </c>
      <c r="F883">
        <v>1</v>
      </c>
      <c r="G883">
        <v>1081</v>
      </c>
      <c r="H883">
        <v>3</v>
      </c>
      <c r="I883" t="s">
        <v>947</v>
      </c>
      <c r="J883" t="s">
        <v>948</v>
      </c>
      <c r="K883" t="s">
        <v>949</v>
      </c>
      <c r="L883">
        <v>1348</v>
      </c>
      <c r="N883">
        <v>1009</v>
      </c>
      <c r="O883" t="s">
        <v>211</v>
      </c>
      <c r="P883" t="s">
        <v>211</v>
      </c>
      <c r="Q883">
        <v>1000</v>
      </c>
      <c r="W883">
        <v>0</v>
      </c>
      <c r="X883">
        <v>114569696</v>
      </c>
      <c r="Y883">
        <f t="shared" si="440"/>
        <v>8.0000000000000007E-5</v>
      </c>
      <c r="AA883">
        <v>60960.43</v>
      </c>
      <c r="AB883">
        <v>0</v>
      </c>
      <c r="AC883">
        <v>0</v>
      </c>
      <c r="AD883">
        <v>0</v>
      </c>
      <c r="AE883">
        <v>60960.43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-2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8.0000000000000007E-5</v>
      </c>
      <c r="AU883" t="s">
        <v>82</v>
      </c>
      <c r="AV883">
        <v>0</v>
      </c>
      <c r="AW883">
        <v>2</v>
      </c>
      <c r="AX883">
        <v>55945947</v>
      </c>
      <c r="AY883">
        <v>1</v>
      </c>
      <c r="AZ883">
        <v>0</v>
      </c>
      <c r="BA883">
        <v>1099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v>0</v>
      </c>
      <c r="CX883">
        <f>ROUND(Y883*Source!I770,9)</f>
        <v>1.2400000000000001E-4</v>
      </c>
      <c r="CY883">
        <f t="shared" si="441"/>
        <v>60960.43</v>
      </c>
      <c r="CZ883">
        <f t="shared" si="442"/>
        <v>60960.43</v>
      </c>
      <c r="DA883">
        <f t="shared" si="443"/>
        <v>1</v>
      </c>
      <c r="DB883">
        <f t="shared" si="444"/>
        <v>4.88</v>
      </c>
      <c r="DC883">
        <f t="shared" si="445"/>
        <v>0</v>
      </c>
      <c r="DD883" t="s">
        <v>3</v>
      </c>
      <c r="DE883" t="s">
        <v>3</v>
      </c>
      <c r="DF883">
        <f t="shared" si="439"/>
        <v>7.56</v>
      </c>
      <c r="DG883">
        <f t="shared" si="438"/>
        <v>0</v>
      </c>
      <c r="DH883">
        <f t="shared" si="437"/>
        <v>0</v>
      </c>
      <c r="DI883">
        <f t="shared" si="422"/>
        <v>0</v>
      </c>
      <c r="DJ883">
        <f t="shared" si="446"/>
        <v>7.56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5">
      <c r="A884">
        <f>ROW(Source!A770)</f>
        <v>770</v>
      </c>
      <c r="B884">
        <v>55944368</v>
      </c>
      <c r="C884">
        <v>55945929</v>
      </c>
      <c r="D884">
        <v>55466338</v>
      </c>
      <c r="E884">
        <v>1</v>
      </c>
      <c r="F884">
        <v>1</v>
      </c>
      <c r="G884">
        <v>1081</v>
      </c>
      <c r="H884">
        <v>3</v>
      </c>
      <c r="I884" t="s">
        <v>816</v>
      </c>
      <c r="J884" t="s">
        <v>817</v>
      </c>
      <c r="K884" t="s">
        <v>818</v>
      </c>
      <c r="L884">
        <v>1349</v>
      </c>
      <c r="N884">
        <v>1009</v>
      </c>
      <c r="O884" t="s">
        <v>819</v>
      </c>
      <c r="P884" t="s">
        <v>819</v>
      </c>
      <c r="Q884">
        <v>1E-3</v>
      </c>
      <c r="W884">
        <v>0</v>
      </c>
      <c r="X884">
        <v>-667754050</v>
      </c>
      <c r="Y884">
        <f t="shared" si="440"/>
        <v>10</v>
      </c>
      <c r="AA884">
        <v>7.0000000000000007E-2</v>
      </c>
      <c r="AB884">
        <v>0</v>
      </c>
      <c r="AC884">
        <v>0</v>
      </c>
      <c r="AD884">
        <v>0</v>
      </c>
      <c r="AE884">
        <v>7.0000000000000007E-2</v>
      </c>
      <c r="AF884">
        <v>0</v>
      </c>
      <c r="AG884">
        <v>0</v>
      </c>
      <c r="AH884">
        <v>0</v>
      </c>
      <c r="AI884">
        <v>1</v>
      </c>
      <c r="AJ884">
        <v>1</v>
      </c>
      <c r="AK884">
        <v>1</v>
      </c>
      <c r="AL884">
        <v>1</v>
      </c>
      <c r="AM884">
        <v>-2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10</v>
      </c>
      <c r="AU884" t="s">
        <v>82</v>
      </c>
      <c r="AV884">
        <v>0</v>
      </c>
      <c r="AW884">
        <v>2</v>
      </c>
      <c r="AX884">
        <v>55945948</v>
      </c>
      <c r="AY884">
        <v>1</v>
      </c>
      <c r="AZ884">
        <v>0</v>
      </c>
      <c r="BA884">
        <v>1100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v>0</v>
      </c>
      <c r="CX884">
        <f>ROUND(Y884*Source!I770,9)</f>
        <v>15.5</v>
      </c>
      <c r="CY884">
        <f t="shared" si="441"/>
        <v>7.0000000000000007E-2</v>
      </c>
      <c r="CZ884">
        <f t="shared" si="442"/>
        <v>7.0000000000000007E-2</v>
      </c>
      <c r="DA884">
        <f t="shared" si="443"/>
        <v>1</v>
      </c>
      <c r="DB884">
        <f t="shared" si="444"/>
        <v>0.7</v>
      </c>
      <c r="DC884">
        <f t="shared" si="445"/>
        <v>0</v>
      </c>
      <c r="DD884" t="s">
        <v>3</v>
      </c>
      <c r="DE884" t="s">
        <v>3</v>
      </c>
      <c r="DF884">
        <f t="shared" si="439"/>
        <v>1.0900000000000001</v>
      </c>
      <c r="DG884">
        <f t="shared" si="438"/>
        <v>0</v>
      </c>
      <c r="DH884">
        <f t="shared" si="437"/>
        <v>0</v>
      </c>
      <c r="DI884">
        <f t="shared" si="422"/>
        <v>0</v>
      </c>
      <c r="DJ884">
        <f t="shared" si="446"/>
        <v>1.0900000000000001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5">
      <c r="A885">
        <f>ROW(Source!A770)</f>
        <v>770</v>
      </c>
      <c r="B885">
        <v>55944368</v>
      </c>
      <c r="C885">
        <v>55945929</v>
      </c>
      <c r="D885">
        <v>55482203</v>
      </c>
      <c r="E885">
        <v>1</v>
      </c>
      <c r="F885">
        <v>1</v>
      </c>
      <c r="G885">
        <v>1081</v>
      </c>
      <c r="H885">
        <v>3</v>
      </c>
      <c r="I885" t="s">
        <v>894</v>
      </c>
      <c r="J885" t="s">
        <v>895</v>
      </c>
      <c r="K885" t="s">
        <v>896</v>
      </c>
      <c r="L885">
        <v>1356</v>
      </c>
      <c r="N885">
        <v>1010</v>
      </c>
      <c r="O885" t="s">
        <v>785</v>
      </c>
      <c r="P885" t="s">
        <v>785</v>
      </c>
      <c r="Q885">
        <v>1000</v>
      </c>
      <c r="W885">
        <v>0</v>
      </c>
      <c r="X885">
        <v>474149623</v>
      </c>
      <c r="Y885">
        <f t="shared" si="440"/>
        <v>0.10199999999999999</v>
      </c>
      <c r="AA885">
        <v>226.66</v>
      </c>
      <c r="AB885">
        <v>0</v>
      </c>
      <c r="AC885">
        <v>0</v>
      </c>
      <c r="AD885">
        <v>0</v>
      </c>
      <c r="AE885">
        <v>226.66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-2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0.10199999999999999</v>
      </c>
      <c r="AU885" t="s">
        <v>82</v>
      </c>
      <c r="AV885">
        <v>0</v>
      </c>
      <c r="AW885">
        <v>2</v>
      </c>
      <c r="AX885">
        <v>55945949</v>
      </c>
      <c r="AY885">
        <v>1</v>
      </c>
      <c r="AZ885">
        <v>0</v>
      </c>
      <c r="BA885">
        <v>1101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ROUND(Y885*Source!I770,9)</f>
        <v>0.15809999999999999</v>
      </c>
      <c r="CY885">
        <f t="shared" si="441"/>
        <v>226.66</v>
      </c>
      <c r="CZ885">
        <f t="shared" si="442"/>
        <v>226.66</v>
      </c>
      <c r="DA885">
        <f t="shared" si="443"/>
        <v>1</v>
      </c>
      <c r="DB885">
        <f t="shared" si="444"/>
        <v>23.12</v>
      </c>
      <c r="DC885">
        <f t="shared" si="445"/>
        <v>0</v>
      </c>
      <c r="DD885" t="s">
        <v>3</v>
      </c>
      <c r="DE885" t="s">
        <v>3</v>
      </c>
      <c r="DF885">
        <f t="shared" si="439"/>
        <v>35.83</v>
      </c>
      <c r="DG885">
        <f t="shared" si="438"/>
        <v>0</v>
      </c>
      <c r="DH885">
        <f t="shared" si="437"/>
        <v>0</v>
      </c>
      <c r="DI885">
        <f t="shared" si="422"/>
        <v>0</v>
      </c>
      <c r="DJ885">
        <f t="shared" si="446"/>
        <v>35.83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5">
      <c r="A886">
        <f>ROW(Source!A770)</f>
        <v>770</v>
      </c>
      <c r="B886">
        <v>55944368</v>
      </c>
      <c r="C886">
        <v>55945929</v>
      </c>
      <c r="D886">
        <v>55482234</v>
      </c>
      <c r="E886">
        <v>1</v>
      </c>
      <c r="F886">
        <v>1</v>
      </c>
      <c r="G886">
        <v>1081</v>
      </c>
      <c r="H886">
        <v>3</v>
      </c>
      <c r="I886" t="s">
        <v>318</v>
      </c>
      <c r="J886" t="s">
        <v>321</v>
      </c>
      <c r="K886" t="s">
        <v>319</v>
      </c>
      <c r="L886">
        <v>1354</v>
      </c>
      <c r="N886">
        <v>1010</v>
      </c>
      <c r="O886" t="s">
        <v>320</v>
      </c>
      <c r="P886" t="s">
        <v>320</v>
      </c>
      <c r="Q886">
        <v>1</v>
      </c>
      <c r="W886">
        <v>0</v>
      </c>
      <c r="X886">
        <v>-1446611938</v>
      </c>
      <c r="Y886">
        <f>AT886</f>
        <v>102</v>
      </c>
      <c r="AA886">
        <v>0.25</v>
      </c>
      <c r="AB886">
        <v>0</v>
      </c>
      <c r="AC886">
        <v>0</v>
      </c>
      <c r="AD886">
        <v>0</v>
      </c>
      <c r="AE886">
        <v>0.25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0</v>
      </c>
      <c r="AS886" t="s">
        <v>3</v>
      </c>
      <c r="AT886">
        <v>102</v>
      </c>
      <c r="AU886" t="s">
        <v>3</v>
      </c>
      <c r="AV886">
        <v>0</v>
      </c>
      <c r="AW886">
        <v>1</v>
      </c>
      <c r="AX886">
        <v>-1</v>
      </c>
      <c r="AY886">
        <v>0</v>
      </c>
      <c r="AZ886">
        <v>0</v>
      </c>
      <c r="BA886" t="s">
        <v>3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ROUND(Y886*Source!I770,9)</f>
        <v>158.1</v>
      </c>
      <c r="CY886">
        <f t="shared" si="441"/>
        <v>0.25</v>
      </c>
      <c r="CZ886">
        <f t="shared" si="442"/>
        <v>0.25</v>
      </c>
      <c r="DA886">
        <f t="shared" si="443"/>
        <v>1</v>
      </c>
      <c r="DB886">
        <f>ROUND(ROUND(AT886*CZ886,2),6)</f>
        <v>25.5</v>
      </c>
      <c r="DC886">
        <f>ROUND(ROUND(AT886*AG886,2),6)</f>
        <v>0</v>
      </c>
      <c r="DD886" t="s">
        <v>3</v>
      </c>
      <c r="DE886" t="s">
        <v>3</v>
      </c>
      <c r="DF886">
        <f t="shared" si="439"/>
        <v>39.53</v>
      </c>
      <c r="DG886">
        <f t="shared" si="438"/>
        <v>0</v>
      </c>
      <c r="DH886">
        <f t="shared" si="437"/>
        <v>0</v>
      </c>
      <c r="DI886">
        <f t="shared" si="422"/>
        <v>0</v>
      </c>
      <c r="DJ886">
        <f t="shared" si="446"/>
        <v>39.53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5">
      <c r="A887">
        <f>ROW(Source!A770)</f>
        <v>770</v>
      </c>
      <c r="B887">
        <v>55944368</v>
      </c>
      <c r="C887">
        <v>55945929</v>
      </c>
      <c r="D887">
        <v>55481864</v>
      </c>
      <c r="E887">
        <v>1</v>
      </c>
      <c r="F887">
        <v>1</v>
      </c>
      <c r="G887">
        <v>1081</v>
      </c>
      <c r="H887">
        <v>3</v>
      </c>
      <c r="I887" t="s">
        <v>995</v>
      </c>
      <c r="J887" t="s">
        <v>996</v>
      </c>
      <c r="K887" t="s">
        <v>997</v>
      </c>
      <c r="L887">
        <v>1301</v>
      </c>
      <c r="N887">
        <v>1003</v>
      </c>
      <c r="O887" t="s">
        <v>543</v>
      </c>
      <c r="P887" t="s">
        <v>543</v>
      </c>
      <c r="Q887">
        <v>1</v>
      </c>
      <c r="W887">
        <v>0</v>
      </c>
      <c r="X887">
        <v>-877267416</v>
      </c>
      <c r="Y887">
        <f>(AT887*1)</f>
        <v>10</v>
      </c>
      <c r="AA887">
        <v>0.7</v>
      </c>
      <c r="AB887">
        <v>0</v>
      </c>
      <c r="AC887">
        <v>0</v>
      </c>
      <c r="AD887">
        <v>0</v>
      </c>
      <c r="AE887">
        <v>0.7</v>
      </c>
      <c r="AF887">
        <v>0</v>
      </c>
      <c r="AG887">
        <v>0</v>
      </c>
      <c r="AH887">
        <v>0</v>
      </c>
      <c r="AI887">
        <v>1</v>
      </c>
      <c r="AJ887">
        <v>1</v>
      </c>
      <c r="AK887">
        <v>1</v>
      </c>
      <c r="AL887">
        <v>1</v>
      </c>
      <c r="AM887">
        <v>-2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10</v>
      </c>
      <c r="AU887" t="s">
        <v>82</v>
      </c>
      <c r="AV887">
        <v>0</v>
      </c>
      <c r="AW887">
        <v>2</v>
      </c>
      <c r="AX887">
        <v>55945950</v>
      </c>
      <c r="AY887">
        <v>1</v>
      </c>
      <c r="AZ887">
        <v>0</v>
      </c>
      <c r="BA887">
        <v>1102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ROUND(Y887*Source!I770,9)</f>
        <v>15.5</v>
      </c>
      <c r="CY887">
        <f t="shared" si="441"/>
        <v>0.7</v>
      </c>
      <c r="CZ887">
        <f t="shared" si="442"/>
        <v>0.7</v>
      </c>
      <c r="DA887">
        <f t="shared" si="443"/>
        <v>1</v>
      </c>
      <c r="DB887">
        <f>ROUND((ROUND(AT887*CZ887,2)*1),6)</f>
        <v>7</v>
      </c>
      <c r="DC887">
        <f>ROUND((ROUND(AT887*AG887,2)*1),6)</f>
        <v>0</v>
      </c>
      <c r="DD887" t="s">
        <v>3</v>
      </c>
      <c r="DE887" t="s">
        <v>3</v>
      </c>
      <c r="DF887">
        <f t="shared" si="439"/>
        <v>10.85</v>
      </c>
      <c r="DG887">
        <f t="shared" si="438"/>
        <v>0</v>
      </c>
      <c r="DH887">
        <f t="shared" si="437"/>
        <v>0</v>
      </c>
      <c r="DI887">
        <f t="shared" si="422"/>
        <v>0</v>
      </c>
      <c r="DJ887">
        <f t="shared" si="446"/>
        <v>10.85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5">
      <c r="A888">
        <f>ROW(Source!A771)</f>
        <v>771</v>
      </c>
      <c r="B888">
        <v>55944370</v>
      </c>
      <c r="C888">
        <v>55945929</v>
      </c>
      <c r="D888">
        <v>55424304</v>
      </c>
      <c r="E888">
        <v>1081</v>
      </c>
      <c r="F888">
        <v>1</v>
      </c>
      <c r="G888">
        <v>1081</v>
      </c>
      <c r="H888">
        <v>1</v>
      </c>
      <c r="I888" t="s">
        <v>759</v>
      </c>
      <c r="J888" t="s">
        <v>3</v>
      </c>
      <c r="K888" t="s">
        <v>760</v>
      </c>
      <c r="L888">
        <v>1191</v>
      </c>
      <c r="N888">
        <v>1013</v>
      </c>
      <c r="O888" t="s">
        <v>761</v>
      </c>
      <c r="P888" t="s">
        <v>761</v>
      </c>
      <c r="Q888">
        <v>1</v>
      </c>
      <c r="W888">
        <v>0</v>
      </c>
      <c r="X888">
        <v>476480486</v>
      </c>
      <c r="Y888">
        <f>(AT888*1.2)</f>
        <v>18.54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1</v>
      </c>
      <c r="AL888">
        <v>1</v>
      </c>
      <c r="AM888">
        <v>5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15.45</v>
      </c>
      <c r="AU888" t="s">
        <v>83</v>
      </c>
      <c r="AV888">
        <v>1</v>
      </c>
      <c r="AW888">
        <v>2</v>
      </c>
      <c r="AX888">
        <v>55945941</v>
      </c>
      <c r="AY888">
        <v>1</v>
      </c>
      <c r="AZ888">
        <v>0</v>
      </c>
      <c r="BA888">
        <v>1104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U888">
        <f>ROUND(AT888*Source!I771*AH888*AL888,2)</f>
        <v>0</v>
      </c>
      <c r="CV888">
        <f>ROUND(Y888*Source!I771,9)</f>
        <v>28.736999999999998</v>
      </c>
      <c r="CW888">
        <v>0</v>
      </c>
      <c r="CX888">
        <f>ROUND(Y888*Source!I771,9)</f>
        <v>28.736999999999998</v>
      </c>
      <c r="CY888">
        <f>AD888</f>
        <v>0</v>
      </c>
      <c r="CZ888">
        <f>AH888</f>
        <v>0</v>
      </c>
      <c r="DA888">
        <f>AL888</f>
        <v>1</v>
      </c>
      <c r="DB888">
        <f>ROUND((ROUND(AT888*CZ888,2)*1.2),6)</f>
        <v>0</v>
      </c>
      <c r="DC888">
        <f>ROUND((ROUND(AT888*AG888,2)*1.2),6)</f>
        <v>0</v>
      </c>
      <c r="DD888" t="s">
        <v>3</v>
      </c>
      <c r="DE888" t="s">
        <v>3</v>
      </c>
      <c r="DF888">
        <f t="shared" si="439"/>
        <v>0</v>
      </c>
      <c r="DG888">
        <f t="shared" si="438"/>
        <v>0</v>
      </c>
      <c r="DH888">
        <f t="shared" si="437"/>
        <v>0</v>
      </c>
      <c r="DI888">
        <f t="shared" si="422"/>
        <v>0</v>
      </c>
      <c r="DJ888">
        <f>DI888</f>
        <v>0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5">
      <c r="A889">
        <f>ROW(Source!A771)</f>
        <v>771</v>
      </c>
      <c r="B889">
        <v>55944370</v>
      </c>
      <c r="C889">
        <v>55945929</v>
      </c>
      <c r="D889">
        <v>55490209</v>
      </c>
      <c r="E889">
        <v>1</v>
      </c>
      <c r="F889">
        <v>1</v>
      </c>
      <c r="G889">
        <v>1081</v>
      </c>
      <c r="H889">
        <v>2</v>
      </c>
      <c r="I889" t="s">
        <v>766</v>
      </c>
      <c r="J889" t="s">
        <v>767</v>
      </c>
      <c r="K889" t="s">
        <v>768</v>
      </c>
      <c r="L889">
        <v>1368</v>
      </c>
      <c r="N889">
        <v>1011</v>
      </c>
      <c r="O889" t="s">
        <v>765</v>
      </c>
      <c r="P889" t="s">
        <v>765</v>
      </c>
      <c r="Q889">
        <v>1</v>
      </c>
      <c r="W889">
        <v>0</v>
      </c>
      <c r="X889">
        <v>874612079</v>
      </c>
      <c r="Y889">
        <f>(AT889*1.2)</f>
        <v>1.2E-2</v>
      </c>
      <c r="AA889">
        <v>0</v>
      </c>
      <c r="AB889">
        <v>1485.19</v>
      </c>
      <c r="AC889">
        <v>744.56</v>
      </c>
      <c r="AD889">
        <v>0</v>
      </c>
      <c r="AE889">
        <v>0</v>
      </c>
      <c r="AF889">
        <v>83.1</v>
      </c>
      <c r="AG889">
        <v>12.62</v>
      </c>
      <c r="AH889">
        <v>0</v>
      </c>
      <c r="AI889">
        <v>1</v>
      </c>
      <c r="AJ889">
        <v>17.07</v>
      </c>
      <c r="AK889">
        <v>56.35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0.01</v>
      </c>
      <c r="AU889" t="s">
        <v>83</v>
      </c>
      <c r="AV889">
        <v>0</v>
      </c>
      <c r="AW889">
        <v>2</v>
      </c>
      <c r="AX889">
        <v>55945942</v>
      </c>
      <c r="AY889">
        <v>1</v>
      </c>
      <c r="AZ889">
        <v>0</v>
      </c>
      <c r="BA889">
        <v>1105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f>ROUND(Y889*Source!I771*DO889,9)</f>
        <v>0.234732</v>
      </c>
      <c r="CX889">
        <f>ROUND(Y889*Source!I771,9)</f>
        <v>1.8599999999999998E-2</v>
      </c>
      <c r="CY889">
        <f>AB889</f>
        <v>1485.19</v>
      </c>
      <c r="CZ889">
        <f>AF889</f>
        <v>83.1</v>
      </c>
      <c r="DA889">
        <f>AJ889</f>
        <v>17.07</v>
      </c>
      <c r="DB889">
        <f>ROUND((ROUND(AT889*CZ889,2)*1.2),6)</f>
        <v>0.996</v>
      </c>
      <c r="DC889">
        <f>ROUND((ROUND(AT889*AG889,2)*1.2),6)</f>
        <v>0.156</v>
      </c>
      <c r="DD889" t="s">
        <v>3</v>
      </c>
      <c r="DE889" t="s">
        <v>3</v>
      </c>
      <c r="DF889">
        <f t="shared" si="439"/>
        <v>0</v>
      </c>
      <c r="DG889">
        <f>ROUND(ROUND(AF889*AJ889,2)*CX889,2)</f>
        <v>26.38</v>
      </c>
      <c r="DH889">
        <f>ROUND(ROUND(AG889*AK889,2)*CX889,2)</f>
        <v>13.23</v>
      </c>
      <c r="DI889">
        <f t="shared" si="422"/>
        <v>0</v>
      </c>
      <c r="DJ889">
        <f>DG889</f>
        <v>26.38</v>
      </c>
      <c r="DK889">
        <v>0</v>
      </c>
      <c r="DL889" t="s">
        <v>769</v>
      </c>
      <c r="DM889">
        <v>0</v>
      </c>
      <c r="DN889" t="s">
        <v>761</v>
      </c>
      <c r="DO889">
        <v>12.62</v>
      </c>
    </row>
    <row r="890" spans="1:119" x14ac:dyDescent="0.25">
      <c r="A890">
        <f>ROW(Source!A771)</f>
        <v>771</v>
      </c>
      <c r="B890">
        <v>55944370</v>
      </c>
      <c r="C890">
        <v>55945929</v>
      </c>
      <c r="D890">
        <v>55460220</v>
      </c>
      <c r="E890">
        <v>1</v>
      </c>
      <c r="F890">
        <v>1</v>
      </c>
      <c r="G890">
        <v>1081</v>
      </c>
      <c r="H890">
        <v>3</v>
      </c>
      <c r="I890" t="s">
        <v>791</v>
      </c>
      <c r="J890" t="s">
        <v>792</v>
      </c>
      <c r="K890" t="s">
        <v>793</v>
      </c>
      <c r="L890">
        <v>1346</v>
      </c>
      <c r="N890">
        <v>1009</v>
      </c>
      <c r="O890" t="s">
        <v>794</v>
      </c>
      <c r="P890" t="s">
        <v>794</v>
      </c>
      <c r="Q890">
        <v>1</v>
      </c>
      <c r="W890">
        <v>0</v>
      </c>
      <c r="X890">
        <v>-1801558800</v>
      </c>
      <c r="Y890">
        <f t="shared" ref="Y890:Y896" si="447">(AT890*1)</f>
        <v>0.02</v>
      </c>
      <c r="AA890">
        <v>338.71</v>
      </c>
      <c r="AB890">
        <v>0</v>
      </c>
      <c r="AC890">
        <v>0</v>
      </c>
      <c r="AD890">
        <v>0</v>
      </c>
      <c r="AE890">
        <v>13.95</v>
      </c>
      <c r="AF890">
        <v>0</v>
      </c>
      <c r="AG890">
        <v>0</v>
      </c>
      <c r="AH890">
        <v>0</v>
      </c>
      <c r="AI890">
        <v>24.28</v>
      </c>
      <c r="AJ890">
        <v>1</v>
      </c>
      <c r="AK890">
        <v>1</v>
      </c>
      <c r="AL890">
        <v>1</v>
      </c>
      <c r="AM890">
        <v>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0.02</v>
      </c>
      <c r="AU890" t="s">
        <v>82</v>
      </c>
      <c r="AV890">
        <v>0</v>
      </c>
      <c r="AW890">
        <v>2</v>
      </c>
      <c r="AX890">
        <v>55945943</v>
      </c>
      <c r="AY890">
        <v>1</v>
      </c>
      <c r="AZ890">
        <v>0</v>
      </c>
      <c r="BA890">
        <v>1106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ROUND(Y890*Source!I771,9)</f>
        <v>3.1E-2</v>
      </c>
      <c r="CY890">
        <f t="shared" ref="CY890:CY898" si="448">AA890</f>
        <v>338.71</v>
      </c>
      <c r="CZ890">
        <f t="shared" ref="CZ890:CZ898" si="449">AE890</f>
        <v>13.95</v>
      </c>
      <c r="DA890">
        <f t="shared" ref="DA890:DA898" si="450">AI890</f>
        <v>24.28</v>
      </c>
      <c r="DB890">
        <f t="shared" ref="DB890:DB896" si="451">ROUND((ROUND(AT890*CZ890,2)*1),6)</f>
        <v>0.28000000000000003</v>
      </c>
      <c r="DC890">
        <f t="shared" ref="DC890:DC896" si="452">ROUND((ROUND(AT890*AG890,2)*1),6)</f>
        <v>0</v>
      </c>
      <c r="DD890" t="s">
        <v>3</v>
      </c>
      <c r="DE890" t="s">
        <v>3</v>
      </c>
      <c r="DF890">
        <f t="shared" ref="DF890:DF898" si="453">ROUND(ROUND(AE890*AI890,2)*CX890,2)</f>
        <v>10.5</v>
      </c>
      <c r="DG890">
        <f t="shared" ref="DG890:DG898" si="454">ROUND(ROUND(AF890,2)*CX890,2)</f>
        <v>0</v>
      </c>
      <c r="DH890">
        <f t="shared" ref="DH890:DH898" si="455">ROUND(ROUND(AG890,2)*CX890,2)</f>
        <v>0</v>
      </c>
      <c r="DI890">
        <f t="shared" si="422"/>
        <v>0</v>
      </c>
      <c r="DJ890">
        <f t="shared" ref="DJ890:DJ898" si="456">DF890</f>
        <v>10.5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5">
      <c r="A891">
        <f>ROW(Source!A771)</f>
        <v>771</v>
      </c>
      <c r="B891">
        <v>55944370</v>
      </c>
      <c r="C891">
        <v>55945929</v>
      </c>
      <c r="D891">
        <v>55460424</v>
      </c>
      <c r="E891">
        <v>1</v>
      </c>
      <c r="F891">
        <v>1</v>
      </c>
      <c r="G891">
        <v>1081</v>
      </c>
      <c r="H891">
        <v>3</v>
      </c>
      <c r="I891" t="s">
        <v>801</v>
      </c>
      <c r="J891" t="s">
        <v>802</v>
      </c>
      <c r="K891" t="s">
        <v>803</v>
      </c>
      <c r="L891">
        <v>1346</v>
      </c>
      <c r="N891">
        <v>1009</v>
      </c>
      <c r="O891" t="s">
        <v>794</v>
      </c>
      <c r="P891" t="s">
        <v>794</v>
      </c>
      <c r="Q891">
        <v>1</v>
      </c>
      <c r="W891">
        <v>0</v>
      </c>
      <c r="X891">
        <v>1309298634</v>
      </c>
      <c r="Y891">
        <f t="shared" si="447"/>
        <v>0.2</v>
      </c>
      <c r="AA891">
        <v>286.31</v>
      </c>
      <c r="AB891">
        <v>0</v>
      </c>
      <c r="AC891">
        <v>0</v>
      </c>
      <c r="AD891">
        <v>0</v>
      </c>
      <c r="AE891">
        <v>159.06</v>
      </c>
      <c r="AF891">
        <v>0</v>
      </c>
      <c r="AG891">
        <v>0</v>
      </c>
      <c r="AH891">
        <v>0</v>
      </c>
      <c r="AI891">
        <v>1.8</v>
      </c>
      <c r="AJ891">
        <v>1</v>
      </c>
      <c r="AK891">
        <v>1</v>
      </c>
      <c r="AL891">
        <v>1</v>
      </c>
      <c r="AM891">
        <v>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0.2</v>
      </c>
      <c r="AU891" t="s">
        <v>82</v>
      </c>
      <c r="AV891">
        <v>0</v>
      </c>
      <c r="AW891">
        <v>2</v>
      </c>
      <c r="AX891">
        <v>55945944</v>
      </c>
      <c r="AY891">
        <v>1</v>
      </c>
      <c r="AZ891">
        <v>0</v>
      </c>
      <c r="BA891">
        <v>1107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ROUND(Y891*Source!I771,9)</f>
        <v>0.31</v>
      </c>
      <c r="CY891">
        <f t="shared" si="448"/>
        <v>286.31</v>
      </c>
      <c r="CZ891">
        <f t="shared" si="449"/>
        <v>159.06</v>
      </c>
      <c r="DA891">
        <f t="shared" si="450"/>
        <v>1.8</v>
      </c>
      <c r="DB891">
        <f t="shared" si="451"/>
        <v>31.81</v>
      </c>
      <c r="DC891">
        <f t="shared" si="452"/>
        <v>0</v>
      </c>
      <c r="DD891" t="s">
        <v>3</v>
      </c>
      <c r="DE891" t="s">
        <v>3</v>
      </c>
      <c r="DF891">
        <f t="shared" si="453"/>
        <v>88.76</v>
      </c>
      <c r="DG891">
        <f t="shared" si="454"/>
        <v>0</v>
      </c>
      <c r="DH891">
        <f t="shared" si="455"/>
        <v>0</v>
      </c>
      <c r="DI891">
        <f t="shared" si="422"/>
        <v>0</v>
      </c>
      <c r="DJ891">
        <f t="shared" si="456"/>
        <v>88.76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5">
      <c r="A892">
        <f>ROW(Source!A771)</f>
        <v>771</v>
      </c>
      <c r="B892">
        <v>55944370</v>
      </c>
      <c r="C892">
        <v>55945929</v>
      </c>
      <c r="D892">
        <v>55461670</v>
      </c>
      <c r="E892">
        <v>1</v>
      </c>
      <c r="F892">
        <v>1</v>
      </c>
      <c r="G892">
        <v>1081</v>
      </c>
      <c r="H892">
        <v>3</v>
      </c>
      <c r="I892" t="s">
        <v>813</v>
      </c>
      <c r="J892" t="s">
        <v>814</v>
      </c>
      <c r="K892" t="s">
        <v>815</v>
      </c>
      <c r="L892">
        <v>1346</v>
      </c>
      <c r="N892">
        <v>1009</v>
      </c>
      <c r="O892" t="s">
        <v>794</v>
      </c>
      <c r="P892" t="s">
        <v>794</v>
      </c>
      <c r="Q892">
        <v>1</v>
      </c>
      <c r="W892">
        <v>0</v>
      </c>
      <c r="X892">
        <v>1134135272</v>
      </c>
      <c r="Y892">
        <f t="shared" si="447"/>
        <v>0.1</v>
      </c>
      <c r="AA892">
        <v>246.69</v>
      </c>
      <c r="AB892">
        <v>0</v>
      </c>
      <c r="AC892">
        <v>0</v>
      </c>
      <c r="AD892">
        <v>0</v>
      </c>
      <c r="AE892">
        <v>23.12</v>
      </c>
      <c r="AF892">
        <v>0</v>
      </c>
      <c r="AG892">
        <v>0</v>
      </c>
      <c r="AH892">
        <v>0</v>
      </c>
      <c r="AI892">
        <v>10.67</v>
      </c>
      <c r="AJ892">
        <v>1</v>
      </c>
      <c r="AK892">
        <v>1</v>
      </c>
      <c r="AL892">
        <v>1</v>
      </c>
      <c r="AM892">
        <v>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0.1</v>
      </c>
      <c r="AU892" t="s">
        <v>82</v>
      </c>
      <c r="AV892">
        <v>0</v>
      </c>
      <c r="AW892">
        <v>2</v>
      </c>
      <c r="AX892">
        <v>55945945</v>
      </c>
      <c r="AY892">
        <v>1</v>
      </c>
      <c r="AZ892">
        <v>0</v>
      </c>
      <c r="BA892">
        <v>1108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ROUND(Y892*Source!I771,9)</f>
        <v>0.155</v>
      </c>
      <c r="CY892">
        <f t="shared" si="448"/>
        <v>246.69</v>
      </c>
      <c r="CZ892">
        <f t="shared" si="449"/>
        <v>23.12</v>
      </c>
      <c r="DA892">
        <f t="shared" si="450"/>
        <v>10.67</v>
      </c>
      <c r="DB892">
        <f t="shared" si="451"/>
        <v>2.31</v>
      </c>
      <c r="DC892">
        <f t="shared" si="452"/>
        <v>0</v>
      </c>
      <c r="DD892" t="s">
        <v>3</v>
      </c>
      <c r="DE892" t="s">
        <v>3</v>
      </c>
      <c r="DF892">
        <f t="shared" si="453"/>
        <v>38.24</v>
      </c>
      <c r="DG892">
        <f t="shared" si="454"/>
        <v>0</v>
      </c>
      <c r="DH892">
        <f t="shared" si="455"/>
        <v>0</v>
      </c>
      <c r="DI892">
        <f t="shared" si="422"/>
        <v>0</v>
      </c>
      <c r="DJ892">
        <f t="shared" si="456"/>
        <v>38.24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5">
      <c r="A893">
        <f>ROW(Source!A771)</f>
        <v>771</v>
      </c>
      <c r="B893">
        <v>55944370</v>
      </c>
      <c r="C893">
        <v>55945929</v>
      </c>
      <c r="D893">
        <v>55465938</v>
      </c>
      <c r="E893">
        <v>1</v>
      </c>
      <c r="F893">
        <v>1</v>
      </c>
      <c r="G893">
        <v>1081</v>
      </c>
      <c r="H893">
        <v>3</v>
      </c>
      <c r="I893" t="s">
        <v>992</v>
      </c>
      <c r="J893" t="s">
        <v>993</v>
      </c>
      <c r="K893" t="s">
        <v>994</v>
      </c>
      <c r="L893">
        <v>1348</v>
      </c>
      <c r="N893">
        <v>1009</v>
      </c>
      <c r="O893" t="s">
        <v>211</v>
      </c>
      <c r="P893" t="s">
        <v>211</v>
      </c>
      <c r="Q893">
        <v>1000</v>
      </c>
      <c r="W893">
        <v>0</v>
      </c>
      <c r="X893">
        <v>1639681883</v>
      </c>
      <c r="Y893">
        <f t="shared" si="447"/>
        <v>1E-4</v>
      </c>
      <c r="AA893">
        <v>273265.7</v>
      </c>
      <c r="AB893">
        <v>0</v>
      </c>
      <c r="AC893">
        <v>0</v>
      </c>
      <c r="AD893">
        <v>0</v>
      </c>
      <c r="AE893">
        <v>40009.620000000003</v>
      </c>
      <c r="AF893">
        <v>0</v>
      </c>
      <c r="AG893">
        <v>0</v>
      </c>
      <c r="AH893">
        <v>0</v>
      </c>
      <c r="AI893">
        <v>6.83</v>
      </c>
      <c r="AJ893">
        <v>1</v>
      </c>
      <c r="AK893">
        <v>1</v>
      </c>
      <c r="AL893">
        <v>1</v>
      </c>
      <c r="AM893">
        <v>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1E-4</v>
      </c>
      <c r="AU893" t="s">
        <v>82</v>
      </c>
      <c r="AV893">
        <v>0</v>
      </c>
      <c r="AW893">
        <v>2</v>
      </c>
      <c r="AX893">
        <v>55945946</v>
      </c>
      <c r="AY893">
        <v>1</v>
      </c>
      <c r="AZ893">
        <v>0</v>
      </c>
      <c r="BA893">
        <v>1109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ROUND(Y893*Source!I771,9)</f>
        <v>1.55E-4</v>
      </c>
      <c r="CY893">
        <f t="shared" si="448"/>
        <v>273265.7</v>
      </c>
      <c r="CZ893">
        <f t="shared" si="449"/>
        <v>40009.620000000003</v>
      </c>
      <c r="DA893">
        <f t="shared" si="450"/>
        <v>6.83</v>
      </c>
      <c r="DB893">
        <f t="shared" si="451"/>
        <v>4</v>
      </c>
      <c r="DC893">
        <f t="shared" si="452"/>
        <v>0</v>
      </c>
      <c r="DD893" t="s">
        <v>3</v>
      </c>
      <c r="DE893" t="s">
        <v>3</v>
      </c>
      <c r="DF893">
        <f t="shared" si="453"/>
        <v>42.36</v>
      </c>
      <c r="DG893">
        <f t="shared" si="454"/>
        <v>0</v>
      </c>
      <c r="DH893">
        <f t="shared" si="455"/>
        <v>0</v>
      </c>
      <c r="DI893">
        <f t="shared" si="422"/>
        <v>0</v>
      </c>
      <c r="DJ893">
        <f t="shared" si="456"/>
        <v>42.36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5">
      <c r="A894">
        <f>ROW(Source!A771)</f>
        <v>771</v>
      </c>
      <c r="B894">
        <v>55944370</v>
      </c>
      <c r="C894">
        <v>55945929</v>
      </c>
      <c r="D894">
        <v>55459792</v>
      </c>
      <c r="E894">
        <v>1</v>
      </c>
      <c r="F894">
        <v>1</v>
      </c>
      <c r="G894">
        <v>1081</v>
      </c>
      <c r="H894">
        <v>3</v>
      </c>
      <c r="I894" t="s">
        <v>947</v>
      </c>
      <c r="J894" t="s">
        <v>948</v>
      </c>
      <c r="K894" t="s">
        <v>949</v>
      </c>
      <c r="L894">
        <v>1348</v>
      </c>
      <c r="N894">
        <v>1009</v>
      </c>
      <c r="O894" t="s">
        <v>211</v>
      </c>
      <c r="P894" t="s">
        <v>211</v>
      </c>
      <c r="Q894">
        <v>1000</v>
      </c>
      <c r="W894">
        <v>0</v>
      </c>
      <c r="X894">
        <v>114569696</v>
      </c>
      <c r="Y894">
        <f t="shared" si="447"/>
        <v>8.0000000000000007E-5</v>
      </c>
      <c r="AA894">
        <v>1497188.16</v>
      </c>
      <c r="AB894">
        <v>0</v>
      </c>
      <c r="AC894">
        <v>0</v>
      </c>
      <c r="AD894">
        <v>0</v>
      </c>
      <c r="AE894">
        <v>60960.43</v>
      </c>
      <c r="AF894">
        <v>0</v>
      </c>
      <c r="AG894">
        <v>0</v>
      </c>
      <c r="AH894">
        <v>0</v>
      </c>
      <c r="AI894">
        <v>24.56</v>
      </c>
      <c r="AJ894">
        <v>1</v>
      </c>
      <c r="AK894">
        <v>1</v>
      </c>
      <c r="AL894">
        <v>1</v>
      </c>
      <c r="AM894">
        <v>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8.0000000000000007E-5</v>
      </c>
      <c r="AU894" t="s">
        <v>82</v>
      </c>
      <c r="AV894">
        <v>0</v>
      </c>
      <c r="AW894">
        <v>2</v>
      </c>
      <c r="AX894">
        <v>55945947</v>
      </c>
      <c r="AY894">
        <v>1</v>
      </c>
      <c r="AZ894">
        <v>0</v>
      </c>
      <c r="BA894">
        <v>1110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ROUND(Y894*Source!I771,9)</f>
        <v>1.2400000000000001E-4</v>
      </c>
      <c r="CY894">
        <f t="shared" si="448"/>
        <v>1497188.16</v>
      </c>
      <c r="CZ894">
        <f t="shared" si="449"/>
        <v>60960.43</v>
      </c>
      <c r="DA894">
        <f t="shared" si="450"/>
        <v>24.56</v>
      </c>
      <c r="DB894">
        <f t="shared" si="451"/>
        <v>4.88</v>
      </c>
      <c r="DC894">
        <f t="shared" si="452"/>
        <v>0</v>
      </c>
      <c r="DD894" t="s">
        <v>3</v>
      </c>
      <c r="DE894" t="s">
        <v>3</v>
      </c>
      <c r="DF894">
        <f t="shared" si="453"/>
        <v>185.65</v>
      </c>
      <c r="DG894">
        <f t="shared" si="454"/>
        <v>0</v>
      </c>
      <c r="DH894">
        <f t="shared" si="455"/>
        <v>0</v>
      </c>
      <c r="DI894">
        <f t="shared" si="422"/>
        <v>0</v>
      </c>
      <c r="DJ894">
        <f t="shared" si="456"/>
        <v>185.65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5">
      <c r="A895">
        <f>ROW(Source!A771)</f>
        <v>771</v>
      </c>
      <c r="B895">
        <v>55944370</v>
      </c>
      <c r="C895">
        <v>55945929</v>
      </c>
      <c r="D895">
        <v>55466338</v>
      </c>
      <c r="E895">
        <v>1</v>
      </c>
      <c r="F895">
        <v>1</v>
      </c>
      <c r="G895">
        <v>1081</v>
      </c>
      <c r="H895">
        <v>3</v>
      </c>
      <c r="I895" t="s">
        <v>816</v>
      </c>
      <c r="J895" t="s">
        <v>817</v>
      </c>
      <c r="K895" t="s">
        <v>818</v>
      </c>
      <c r="L895">
        <v>1349</v>
      </c>
      <c r="N895">
        <v>1009</v>
      </c>
      <c r="O895" t="s">
        <v>819</v>
      </c>
      <c r="P895" t="s">
        <v>819</v>
      </c>
      <c r="Q895">
        <v>1E-3</v>
      </c>
      <c r="W895">
        <v>0</v>
      </c>
      <c r="X895">
        <v>-667754050</v>
      </c>
      <c r="Y895">
        <f t="shared" si="447"/>
        <v>10</v>
      </c>
      <c r="AA895">
        <v>0.44</v>
      </c>
      <c r="AB895">
        <v>0</v>
      </c>
      <c r="AC895">
        <v>0</v>
      </c>
      <c r="AD895">
        <v>0</v>
      </c>
      <c r="AE895">
        <v>7.0000000000000007E-2</v>
      </c>
      <c r="AF895">
        <v>0</v>
      </c>
      <c r="AG895">
        <v>0</v>
      </c>
      <c r="AH895">
        <v>0</v>
      </c>
      <c r="AI895">
        <v>6.29</v>
      </c>
      <c r="AJ895">
        <v>1</v>
      </c>
      <c r="AK895">
        <v>1</v>
      </c>
      <c r="AL895">
        <v>1</v>
      </c>
      <c r="AM895">
        <v>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10</v>
      </c>
      <c r="AU895" t="s">
        <v>82</v>
      </c>
      <c r="AV895">
        <v>0</v>
      </c>
      <c r="AW895">
        <v>2</v>
      </c>
      <c r="AX895">
        <v>55945948</v>
      </c>
      <c r="AY895">
        <v>1</v>
      </c>
      <c r="AZ895">
        <v>0</v>
      </c>
      <c r="BA895">
        <v>1111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ROUND(Y895*Source!I771,9)</f>
        <v>15.5</v>
      </c>
      <c r="CY895">
        <f t="shared" si="448"/>
        <v>0.44</v>
      </c>
      <c r="CZ895">
        <f t="shared" si="449"/>
        <v>7.0000000000000007E-2</v>
      </c>
      <c r="DA895">
        <f t="shared" si="450"/>
        <v>6.29</v>
      </c>
      <c r="DB895">
        <f t="shared" si="451"/>
        <v>0.7</v>
      </c>
      <c r="DC895">
        <f t="shared" si="452"/>
        <v>0</v>
      </c>
      <c r="DD895" t="s">
        <v>3</v>
      </c>
      <c r="DE895" t="s">
        <v>3</v>
      </c>
      <c r="DF895">
        <f t="shared" si="453"/>
        <v>6.82</v>
      </c>
      <c r="DG895">
        <f t="shared" si="454"/>
        <v>0</v>
      </c>
      <c r="DH895">
        <f t="shared" si="455"/>
        <v>0</v>
      </c>
      <c r="DI895">
        <f t="shared" si="422"/>
        <v>0</v>
      </c>
      <c r="DJ895">
        <f t="shared" si="456"/>
        <v>6.82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5">
      <c r="A896">
        <f>ROW(Source!A771)</f>
        <v>771</v>
      </c>
      <c r="B896">
        <v>55944370</v>
      </c>
      <c r="C896">
        <v>55945929</v>
      </c>
      <c r="D896">
        <v>55482203</v>
      </c>
      <c r="E896">
        <v>1</v>
      </c>
      <c r="F896">
        <v>1</v>
      </c>
      <c r="G896">
        <v>1081</v>
      </c>
      <c r="H896">
        <v>3</v>
      </c>
      <c r="I896" t="s">
        <v>894</v>
      </c>
      <c r="J896" t="s">
        <v>895</v>
      </c>
      <c r="K896" t="s">
        <v>896</v>
      </c>
      <c r="L896">
        <v>1356</v>
      </c>
      <c r="N896">
        <v>1010</v>
      </c>
      <c r="O896" t="s">
        <v>785</v>
      </c>
      <c r="P896" t="s">
        <v>785</v>
      </c>
      <c r="Q896">
        <v>1000</v>
      </c>
      <c r="W896">
        <v>0</v>
      </c>
      <c r="X896">
        <v>474149623</v>
      </c>
      <c r="Y896">
        <f t="shared" si="447"/>
        <v>0.10199999999999999</v>
      </c>
      <c r="AA896">
        <v>1527.69</v>
      </c>
      <c r="AB896">
        <v>0</v>
      </c>
      <c r="AC896">
        <v>0</v>
      </c>
      <c r="AD896">
        <v>0</v>
      </c>
      <c r="AE896">
        <v>226.66</v>
      </c>
      <c r="AF896">
        <v>0</v>
      </c>
      <c r="AG896">
        <v>0</v>
      </c>
      <c r="AH896">
        <v>0</v>
      </c>
      <c r="AI896">
        <v>6.74</v>
      </c>
      <c r="AJ896">
        <v>1</v>
      </c>
      <c r="AK896">
        <v>1</v>
      </c>
      <c r="AL896">
        <v>1</v>
      </c>
      <c r="AM896">
        <v>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0.10199999999999999</v>
      </c>
      <c r="AU896" t="s">
        <v>82</v>
      </c>
      <c r="AV896">
        <v>0</v>
      </c>
      <c r="AW896">
        <v>2</v>
      </c>
      <c r="AX896">
        <v>55945949</v>
      </c>
      <c r="AY896">
        <v>1</v>
      </c>
      <c r="AZ896">
        <v>0</v>
      </c>
      <c r="BA896">
        <v>1112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ROUND(Y896*Source!I771,9)</f>
        <v>0.15809999999999999</v>
      </c>
      <c r="CY896">
        <f t="shared" si="448"/>
        <v>1527.69</v>
      </c>
      <c r="CZ896">
        <f t="shared" si="449"/>
        <v>226.66</v>
      </c>
      <c r="DA896">
        <f t="shared" si="450"/>
        <v>6.74</v>
      </c>
      <c r="DB896">
        <f t="shared" si="451"/>
        <v>23.12</v>
      </c>
      <c r="DC896">
        <f t="shared" si="452"/>
        <v>0</v>
      </c>
      <c r="DD896" t="s">
        <v>3</v>
      </c>
      <c r="DE896" t="s">
        <v>3</v>
      </c>
      <c r="DF896">
        <f t="shared" si="453"/>
        <v>241.53</v>
      </c>
      <c r="DG896">
        <f t="shared" si="454"/>
        <v>0</v>
      </c>
      <c r="DH896">
        <f t="shared" si="455"/>
        <v>0</v>
      </c>
      <c r="DI896">
        <f t="shared" si="422"/>
        <v>0</v>
      </c>
      <c r="DJ896">
        <f t="shared" si="456"/>
        <v>241.53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5">
      <c r="A897">
        <f>ROW(Source!A771)</f>
        <v>771</v>
      </c>
      <c r="B897">
        <v>55944370</v>
      </c>
      <c r="C897">
        <v>55945929</v>
      </c>
      <c r="D897">
        <v>55482234</v>
      </c>
      <c r="E897">
        <v>1</v>
      </c>
      <c r="F897">
        <v>1</v>
      </c>
      <c r="G897">
        <v>1081</v>
      </c>
      <c r="H897">
        <v>3</v>
      </c>
      <c r="I897" t="s">
        <v>318</v>
      </c>
      <c r="J897" t="s">
        <v>321</v>
      </c>
      <c r="K897" t="s">
        <v>319</v>
      </c>
      <c r="L897">
        <v>1354</v>
      </c>
      <c r="N897">
        <v>1010</v>
      </c>
      <c r="O897" t="s">
        <v>320</v>
      </c>
      <c r="P897" t="s">
        <v>320</v>
      </c>
      <c r="Q897">
        <v>1</v>
      </c>
      <c r="W897">
        <v>0</v>
      </c>
      <c r="X897">
        <v>-1446611938</v>
      </c>
      <c r="Y897">
        <f>AT897</f>
        <v>102</v>
      </c>
      <c r="AA897">
        <v>2.17</v>
      </c>
      <c r="AB897">
        <v>0</v>
      </c>
      <c r="AC897">
        <v>0</v>
      </c>
      <c r="AD897">
        <v>0</v>
      </c>
      <c r="AE897">
        <v>0.25</v>
      </c>
      <c r="AF897">
        <v>0</v>
      </c>
      <c r="AG897">
        <v>0</v>
      </c>
      <c r="AH897">
        <v>0</v>
      </c>
      <c r="AI897">
        <v>8.68</v>
      </c>
      <c r="AJ897">
        <v>1</v>
      </c>
      <c r="AK897">
        <v>1</v>
      </c>
      <c r="AL897">
        <v>1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 t="s">
        <v>3</v>
      </c>
      <c r="AT897">
        <v>102</v>
      </c>
      <c r="AU897" t="s">
        <v>3</v>
      </c>
      <c r="AV897">
        <v>0</v>
      </c>
      <c r="AW897">
        <v>1</v>
      </c>
      <c r="AX897">
        <v>-1</v>
      </c>
      <c r="AY897">
        <v>0</v>
      </c>
      <c r="AZ897">
        <v>0</v>
      </c>
      <c r="BA897" t="s">
        <v>3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v>0</v>
      </c>
      <c r="CX897">
        <f>ROUND(Y897*Source!I771,9)</f>
        <v>158.1</v>
      </c>
      <c r="CY897">
        <f t="shared" si="448"/>
        <v>2.17</v>
      </c>
      <c r="CZ897">
        <f t="shared" si="449"/>
        <v>0.25</v>
      </c>
      <c r="DA897">
        <f t="shared" si="450"/>
        <v>8.68</v>
      </c>
      <c r="DB897">
        <f>ROUND(ROUND(AT897*CZ897,2),6)</f>
        <v>25.5</v>
      </c>
      <c r="DC897">
        <f>ROUND(ROUND(AT897*AG897,2),6)</f>
        <v>0</v>
      </c>
      <c r="DD897" t="s">
        <v>3</v>
      </c>
      <c r="DE897" t="s">
        <v>3</v>
      </c>
      <c r="DF897">
        <f t="shared" si="453"/>
        <v>343.08</v>
      </c>
      <c r="DG897">
        <f t="shared" si="454"/>
        <v>0</v>
      </c>
      <c r="DH897">
        <f t="shared" si="455"/>
        <v>0</v>
      </c>
      <c r="DI897">
        <f t="shared" si="422"/>
        <v>0</v>
      </c>
      <c r="DJ897">
        <f t="shared" si="456"/>
        <v>343.08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5">
      <c r="A898">
        <f>ROW(Source!A771)</f>
        <v>771</v>
      </c>
      <c r="B898">
        <v>55944370</v>
      </c>
      <c r="C898">
        <v>55945929</v>
      </c>
      <c r="D898">
        <v>55481864</v>
      </c>
      <c r="E898">
        <v>1</v>
      </c>
      <c r="F898">
        <v>1</v>
      </c>
      <c r="G898">
        <v>1081</v>
      </c>
      <c r="H898">
        <v>3</v>
      </c>
      <c r="I898" t="s">
        <v>995</v>
      </c>
      <c r="J898" t="s">
        <v>996</v>
      </c>
      <c r="K898" t="s">
        <v>997</v>
      </c>
      <c r="L898">
        <v>1301</v>
      </c>
      <c r="N898">
        <v>1003</v>
      </c>
      <c r="O898" t="s">
        <v>543</v>
      </c>
      <c r="P898" t="s">
        <v>543</v>
      </c>
      <c r="Q898">
        <v>1</v>
      </c>
      <c r="W898">
        <v>0</v>
      </c>
      <c r="X898">
        <v>-877267416</v>
      </c>
      <c r="Y898">
        <f>(AT898*1)</f>
        <v>10</v>
      </c>
      <c r="AA898">
        <v>4.95</v>
      </c>
      <c r="AB898">
        <v>0</v>
      </c>
      <c r="AC898">
        <v>0</v>
      </c>
      <c r="AD898">
        <v>0</v>
      </c>
      <c r="AE898">
        <v>0.7</v>
      </c>
      <c r="AF898">
        <v>0</v>
      </c>
      <c r="AG898">
        <v>0</v>
      </c>
      <c r="AH898">
        <v>0</v>
      </c>
      <c r="AI898">
        <v>7.07</v>
      </c>
      <c r="AJ898">
        <v>1</v>
      </c>
      <c r="AK898">
        <v>1</v>
      </c>
      <c r="AL898">
        <v>1</v>
      </c>
      <c r="AM898">
        <v>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10</v>
      </c>
      <c r="AU898" t="s">
        <v>82</v>
      </c>
      <c r="AV898">
        <v>0</v>
      </c>
      <c r="AW898">
        <v>2</v>
      </c>
      <c r="AX898">
        <v>55945950</v>
      </c>
      <c r="AY898">
        <v>1</v>
      </c>
      <c r="AZ898">
        <v>0</v>
      </c>
      <c r="BA898">
        <v>1113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v>0</v>
      </c>
      <c r="CX898">
        <f>ROUND(Y898*Source!I771,9)</f>
        <v>15.5</v>
      </c>
      <c r="CY898">
        <f t="shared" si="448"/>
        <v>4.95</v>
      </c>
      <c r="CZ898">
        <f t="shared" si="449"/>
        <v>0.7</v>
      </c>
      <c r="DA898">
        <f t="shared" si="450"/>
        <v>7.07</v>
      </c>
      <c r="DB898">
        <f>ROUND((ROUND(AT898*CZ898,2)*1),6)</f>
        <v>7</v>
      </c>
      <c r="DC898">
        <f>ROUND((ROUND(AT898*AG898,2)*1),6)</f>
        <v>0</v>
      </c>
      <c r="DD898" t="s">
        <v>3</v>
      </c>
      <c r="DE898" t="s">
        <v>3</v>
      </c>
      <c r="DF898">
        <f t="shared" si="453"/>
        <v>76.73</v>
      </c>
      <c r="DG898">
        <f t="shared" si="454"/>
        <v>0</v>
      </c>
      <c r="DH898">
        <f t="shared" si="455"/>
        <v>0</v>
      </c>
      <c r="DI898">
        <f t="shared" si="422"/>
        <v>0</v>
      </c>
      <c r="DJ898">
        <f t="shared" si="456"/>
        <v>76.73</v>
      </c>
      <c r="DK898">
        <v>0</v>
      </c>
      <c r="DL898" t="s">
        <v>3</v>
      </c>
      <c r="DM898">
        <v>0</v>
      </c>
      <c r="DN898" t="s">
        <v>3</v>
      </c>
      <c r="DO89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11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55985405</v>
      </c>
      <c r="C1">
        <v>55985403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759</v>
      </c>
      <c r="J1" t="s">
        <v>3</v>
      </c>
      <c r="K1" t="s">
        <v>760</v>
      </c>
      <c r="L1">
        <v>1191</v>
      </c>
      <c r="N1">
        <v>1013</v>
      </c>
      <c r="O1" t="s">
        <v>761</v>
      </c>
      <c r="P1" t="s">
        <v>761</v>
      </c>
      <c r="Q1">
        <v>1</v>
      </c>
      <c r="X1">
        <v>0.52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30</v>
      </c>
      <c r="AG1">
        <v>0.18720000000000001</v>
      </c>
      <c r="AH1">
        <v>2</v>
      </c>
      <c r="AI1">
        <v>55985404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55985406</v>
      </c>
      <c r="C2">
        <v>55985403</v>
      </c>
      <c r="D2">
        <v>55416982</v>
      </c>
      <c r="E2">
        <v>1081</v>
      </c>
      <c r="F2">
        <v>1</v>
      </c>
      <c r="G2">
        <v>1081</v>
      </c>
      <c r="H2">
        <v>3</v>
      </c>
      <c r="I2" t="s">
        <v>1050</v>
      </c>
      <c r="J2" t="s">
        <v>3</v>
      </c>
      <c r="K2" t="s">
        <v>1051</v>
      </c>
      <c r="L2">
        <v>1346</v>
      </c>
      <c r="N2">
        <v>1009</v>
      </c>
      <c r="O2" t="s">
        <v>794</v>
      </c>
      <c r="P2" t="s">
        <v>794</v>
      </c>
      <c r="Q2">
        <v>1</v>
      </c>
      <c r="X2">
        <v>3.5000000000000003E-2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29</v>
      </c>
      <c r="AG2">
        <v>0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55985407</v>
      </c>
      <c r="C3">
        <v>55985403</v>
      </c>
      <c r="D3">
        <v>55440932</v>
      </c>
      <c r="E3">
        <v>1081</v>
      </c>
      <c r="F3">
        <v>1</v>
      </c>
      <c r="G3">
        <v>1081</v>
      </c>
      <c r="H3">
        <v>3</v>
      </c>
      <c r="I3" t="s">
        <v>1052</v>
      </c>
      <c r="J3" t="s">
        <v>3</v>
      </c>
      <c r="K3" t="s">
        <v>1053</v>
      </c>
      <c r="L3">
        <v>1354</v>
      </c>
      <c r="N3">
        <v>1010</v>
      </c>
      <c r="O3" t="s">
        <v>320</v>
      </c>
      <c r="P3" t="s">
        <v>320</v>
      </c>
      <c r="Q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29</v>
      </c>
      <c r="AG3">
        <v>0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ROW(Source!A29)</f>
        <v>29</v>
      </c>
      <c r="B4">
        <v>55985405</v>
      </c>
      <c r="C4">
        <v>55985403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759</v>
      </c>
      <c r="J4" t="s">
        <v>3</v>
      </c>
      <c r="K4" t="s">
        <v>760</v>
      </c>
      <c r="L4">
        <v>1191</v>
      </c>
      <c r="N4">
        <v>1013</v>
      </c>
      <c r="O4" t="s">
        <v>761</v>
      </c>
      <c r="P4" t="s">
        <v>761</v>
      </c>
      <c r="Q4">
        <v>1</v>
      </c>
      <c r="X4">
        <v>0.52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30</v>
      </c>
      <c r="AG4">
        <v>0.18720000000000001</v>
      </c>
      <c r="AH4">
        <v>2</v>
      </c>
      <c r="AI4">
        <v>55985404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ROW(Source!A29)</f>
        <v>29</v>
      </c>
      <c r="B5">
        <v>55985406</v>
      </c>
      <c r="C5">
        <v>55985403</v>
      </c>
      <c r="D5">
        <v>55416982</v>
      </c>
      <c r="E5">
        <v>1081</v>
      </c>
      <c r="F5">
        <v>1</v>
      </c>
      <c r="G5">
        <v>1081</v>
      </c>
      <c r="H5">
        <v>3</v>
      </c>
      <c r="I5" t="s">
        <v>1050</v>
      </c>
      <c r="J5" t="s">
        <v>3</v>
      </c>
      <c r="K5" t="s">
        <v>1051</v>
      </c>
      <c r="L5">
        <v>1346</v>
      </c>
      <c r="N5">
        <v>1009</v>
      </c>
      <c r="O5" t="s">
        <v>794</v>
      </c>
      <c r="P5" t="s">
        <v>794</v>
      </c>
      <c r="Q5">
        <v>1</v>
      </c>
      <c r="X5">
        <v>3.5000000000000003E-2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29</v>
      </c>
      <c r="AG5">
        <v>0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55985407</v>
      </c>
      <c r="C6">
        <v>55985403</v>
      </c>
      <c r="D6">
        <v>55440932</v>
      </c>
      <c r="E6">
        <v>1081</v>
      </c>
      <c r="F6">
        <v>1</v>
      </c>
      <c r="G6">
        <v>1081</v>
      </c>
      <c r="H6">
        <v>3</v>
      </c>
      <c r="I6" t="s">
        <v>1052</v>
      </c>
      <c r="J6" t="s">
        <v>3</v>
      </c>
      <c r="K6" t="s">
        <v>1053</v>
      </c>
      <c r="L6">
        <v>1354</v>
      </c>
      <c r="N6">
        <v>1010</v>
      </c>
      <c r="O6" t="s">
        <v>320</v>
      </c>
      <c r="P6" t="s">
        <v>320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29</v>
      </c>
      <c r="AG6">
        <v>0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ROW(Source!A30)</f>
        <v>30</v>
      </c>
      <c r="B7">
        <v>55985410</v>
      </c>
      <c r="C7">
        <v>55985408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759</v>
      </c>
      <c r="J7" t="s">
        <v>3</v>
      </c>
      <c r="K7" t="s">
        <v>760</v>
      </c>
      <c r="L7">
        <v>1191</v>
      </c>
      <c r="N7">
        <v>1013</v>
      </c>
      <c r="O7" t="s">
        <v>761</v>
      </c>
      <c r="P7" t="s">
        <v>761</v>
      </c>
      <c r="Q7">
        <v>1</v>
      </c>
      <c r="X7">
        <v>0.52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30</v>
      </c>
      <c r="AG7">
        <v>0.18720000000000001</v>
      </c>
      <c r="AH7">
        <v>2</v>
      </c>
      <c r="AI7">
        <v>55985409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ROW(Source!A30)</f>
        <v>30</v>
      </c>
      <c r="B8">
        <v>55985411</v>
      </c>
      <c r="C8">
        <v>55985408</v>
      </c>
      <c r="D8">
        <v>55416982</v>
      </c>
      <c r="E8">
        <v>1081</v>
      </c>
      <c r="F8">
        <v>1</v>
      </c>
      <c r="G8">
        <v>1081</v>
      </c>
      <c r="H8">
        <v>3</v>
      </c>
      <c r="I8" t="s">
        <v>1050</v>
      </c>
      <c r="J8" t="s">
        <v>3</v>
      </c>
      <c r="K8" t="s">
        <v>1051</v>
      </c>
      <c r="L8">
        <v>1346</v>
      </c>
      <c r="N8">
        <v>1009</v>
      </c>
      <c r="O8" t="s">
        <v>794</v>
      </c>
      <c r="P8" t="s">
        <v>794</v>
      </c>
      <c r="Q8">
        <v>1</v>
      </c>
      <c r="X8">
        <v>3.5000000000000003E-2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29</v>
      </c>
      <c r="AG8">
        <v>0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ROW(Source!A30)</f>
        <v>30</v>
      </c>
      <c r="B9">
        <v>55985412</v>
      </c>
      <c r="C9">
        <v>55985408</v>
      </c>
      <c r="D9">
        <v>55440932</v>
      </c>
      <c r="E9">
        <v>1081</v>
      </c>
      <c r="F9">
        <v>1</v>
      </c>
      <c r="G9">
        <v>1081</v>
      </c>
      <c r="H9">
        <v>3</v>
      </c>
      <c r="I9" t="s">
        <v>1052</v>
      </c>
      <c r="J9" t="s">
        <v>3</v>
      </c>
      <c r="K9" t="s">
        <v>1053</v>
      </c>
      <c r="L9">
        <v>1354</v>
      </c>
      <c r="N9">
        <v>1010</v>
      </c>
      <c r="O9" t="s">
        <v>320</v>
      </c>
      <c r="P9" t="s">
        <v>320</v>
      </c>
      <c r="Q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29</v>
      </c>
      <c r="AG9">
        <v>0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ROW(Source!A31)</f>
        <v>31</v>
      </c>
      <c r="B10">
        <v>55985410</v>
      </c>
      <c r="C10">
        <v>55985408</v>
      </c>
      <c r="D10">
        <v>55424304</v>
      </c>
      <c r="E10">
        <v>1081</v>
      </c>
      <c r="F10">
        <v>1</v>
      </c>
      <c r="G10">
        <v>1081</v>
      </c>
      <c r="H10">
        <v>1</v>
      </c>
      <c r="I10" t="s">
        <v>759</v>
      </c>
      <c r="J10" t="s">
        <v>3</v>
      </c>
      <c r="K10" t="s">
        <v>760</v>
      </c>
      <c r="L10">
        <v>1191</v>
      </c>
      <c r="N10">
        <v>1013</v>
      </c>
      <c r="O10" t="s">
        <v>761</v>
      </c>
      <c r="P10" t="s">
        <v>761</v>
      </c>
      <c r="Q10">
        <v>1</v>
      </c>
      <c r="X10">
        <v>0.52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 t="s">
        <v>30</v>
      </c>
      <c r="AG10">
        <v>0.18720000000000001</v>
      </c>
      <c r="AH10">
        <v>2</v>
      </c>
      <c r="AI10">
        <v>55985409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ROW(Source!A31)</f>
        <v>31</v>
      </c>
      <c r="B11">
        <v>55985411</v>
      </c>
      <c r="C11">
        <v>55985408</v>
      </c>
      <c r="D11">
        <v>55416982</v>
      </c>
      <c r="E11">
        <v>1081</v>
      </c>
      <c r="F11">
        <v>1</v>
      </c>
      <c r="G11">
        <v>1081</v>
      </c>
      <c r="H11">
        <v>3</v>
      </c>
      <c r="I11" t="s">
        <v>1050</v>
      </c>
      <c r="J11" t="s">
        <v>3</v>
      </c>
      <c r="K11" t="s">
        <v>1051</v>
      </c>
      <c r="L11">
        <v>1346</v>
      </c>
      <c r="N11">
        <v>1009</v>
      </c>
      <c r="O11" t="s">
        <v>794</v>
      </c>
      <c r="P11" t="s">
        <v>794</v>
      </c>
      <c r="Q11">
        <v>1</v>
      </c>
      <c r="X11">
        <v>3.5000000000000003E-2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29</v>
      </c>
      <c r="AG11">
        <v>0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ROW(Source!A31)</f>
        <v>31</v>
      </c>
      <c r="B12">
        <v>55985412</v>
      </c>
      <c r="C12">
        <v>55985408</v>
      </c>
      <c r="D12">
        <v>55440932</v>
      </c>
      <c r="E12">
        <v>1081</v>
      </c>
      <c r="F12">
        <v>1</v>
      </c>
      <c r="G12">
        <v>1081</v>
      </c>
      <c r="H12">
        <v>3</v>
      </c>
      <c r="I12" t="s">
        <v>1052</v>
      </c>
      <c r="J12" t="s">
        <v>3</v>
      </c>
      <c r="K12" t="s">
        <v>1053</v>
      </c>
      <c r="L12">
        <v>1354</v>
      </c>
      <c r="N12">
        <v>1010</v>
      </c>
      <c r="O12" t="s">
        <v>320</v>
      </c>
      <c r="P12" t="s">
        <v>320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29</v>
      </c>
      <c r="AG12">
        <v>0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55985415</v>
      </c>
      <c r="C13">
        <v>55985413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759</v>
      </c>
      <c r="J13" t="s">
        <v>3</v>
      </c>
      <c r="K13" t="s">
        <v>760</v>
      </c>
      <c r="L13">
        <v>1191</v>
      </c>
      <c r="N13">
        <v>1013</v>
      </c>
      <c r="O13" t="s">
        <v>761</v>
      </c>
      <c r="P13" t="s">
        <v>761</v>
      </c>
      <c r="Q13">
        <v>1</v>
      </c>
      <c r="X13">
        <v>0.52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30</v>
      </c>
      <c r="AG13">
        <v>0.18720000000000001</v>
      </c>
      <c r="AH13">
        <v>2</v>
      </c>
      <c r="AI13">
        <v>55985414</v>
      </c>
      <c r="AJ13">
        <v>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ROW(Source!A32)</f>
        <v>32</v>
      </c>
      <c r="B14">
        <v>55985416</v>
      </c>
      <c r="C14">
        <v>55985413</v>
      </c>
      <c r="D14">
        <v>55416982</v>
      </c>
      <c r="E14">
        <v>1081</v>
      </c>
      <c r="F14">
        <v>1</v>
      </c>
      <c r="G14">
        <v>1081</v>
      </c>
      <c r="H14">
        <v>3</v>
      </c>
      <c r="I14" t="s">
        <v>1050</v>
      </c>
      <c r="J14" t="s">
        <v>3</v>
      </c>
      <c r="K14" t="s">
        <v>1051</v>
      </c>
      <c r="L14">
        <v>1346</v>
      </c>
      <c r="N14">
        <v>1009</v>
      </c>
      <c r="O14" t="s">
        <v>794</v>
      </c>
      <c r="P14" t="s">
        <v>794</v>
      </c>
      <c r="Q14">
        <v>1</v>
      </c>
      <c r="X14">
        <v>3.5000000000000003E-2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29</v>
      </c>
      <c r="AG14">
        <v>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ROW(Source!A32)</f>
        <v>32</v>
      </c>
      <c r="B15">
        <v>55985417</v>
      </c>
      <c r="C15">
        <v>55985413</v>
      </c>
      <c r="D15">
        <v>55440932</v>
      </c>
      <c r="E15">
        <v>1081</v>
      </c>
      <c r="F15">
        <v>1</v>
      </c>
      <c r="G15">
        <v>1081</v>
      </c>
      <c r="H15">
        <v>3</v>
      </c>
      <c r="I15" t="s">
        <v>1052</v>
      </c>
      <c r="J15" t="s">
        <v>3</v>
      </c>
      <c r="K15" t="s">
        <v>1053</v>
      </c>
      <c r="L15">
        <v>1354</v>
      </c>
      <c r="N15">
        <v>1010</v>
      </c>
      <c r="O15" t="s">
        <v>320</v>
      </c>
      <c r="P15" t="s">
        <v>320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29</v>
      </c>
      <c r="AG15">
        <v>0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ROW(Source!A33)</f>
        <v>33</v>
      </c>
      <c r="B16">
        <v>55985415</v>
      </c>
      <c r="C16">
        <v>55985413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759</v>
      </c>
      <c r="J16" t="s">
        <v>3</v>
      </c>
      <c r="K16" t="s">
        <v>760</v>
      </c>
      <c r="L16">
        <v>1191</v>
      </c>
      <c r="N16">
        <v>1013</v>
      </c>
      <c r="O16" t="s">
        <v>761</v>
      </c>
      <c r="P16" t="s">
        <v>761</v>
      </c>
      <c r="Q16">
        <v>1</v>
      </c>
      <c r="X16">
        <v>0.52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30</v>
      </c>
      <c r="AG16">
        <v>0.18720000000000001</v>
      </c>
      <c r="AH16">
        <v>2</v>
      </c>
      <c r="AI16">
        <v>55985414</v>
      </c>
      <c r="AJ16">
        <v>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ROW(Source!A33)</f>
        <v>33</v>
      </c>
      <c r="B17">
        <v>55985416</v>
      </c>
      <c r="C17">
        <v>55985413</v>
      </c>
      <c r="D17">
        <v>55416982</v>
      </c>
      <c r="E17">
        <v>1081</v>
      </c>
      <c r="F17">
        <v>1</v>
      </c>
      <c r="G17">
        <v>1081</v>
      </c>
      <c r="H17">
        <v>3</v>
      </c>
      <c r="I17" t="s">
        <v>1050</v>
      </c>
      <c r="J17" t="s">
        <v>3</v>
      </c>
      <c r="K17" t="s">
        <v>1051</v>
      </c>
      <c r="L17">
        <v>1346</v>
      </c>
      <c r="N17">
        <v>1009</v>
      </c>
      <c r="O17" t="s">
        <v>794</v>
      </c>
      <c r="P17" t="s">
        <v>794</v>
      </c>
      <c r="Q17">
        <v>1</v>
      </c>
      <c r="X17">
        <v>3.5000000000000003E-2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29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ROW(Source!A33)</f>
        <v>33</v>
      </c>
      <c r="B18">
        <v>55985417</v>
      </c>
      <c r="C18">
        <v>55985413</v>
      </c>
      <c r="D18">
        <v>55440932</v>
      </c>
      <c r="E18">
        <v>1081</v>
      </c>
      <c r="F18">
        <v>1</v>
      </c>
      <c r="G18">
        <v>1081</v>
      </c>
      <c r="H18">
        <v>3</v>
      </c>
      <c r="I18" t="s">
        <v>1052</v>
      </c>
      <c r="J18" t="s">
        <v>3</v>
      </c>
      <c r="K18" t="s">
        <v>1053</v>
      </c>
      <c r="L18">
        <v>1354</v>
      </c>
      <c r="N18">
        <v>1010</v>
      </c>
      <c r="O18" t="s">
        <v>320</v>
      </c>
      <c r="P18" t="s">
        <v>320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29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ROW(Source!A34)</f>
        <v>34</v>
      </c>
      <c r="B19">
        <v>55985428</v>
      </c>
      <c r="C19">
        <v>55985418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759</v>
      </c>
      <c r="J19" t="s">
        <v>3</v>
      </c>
      <c r="K19" t="s">
        <v>760</v>
      </c>
      <c r="L19">
        <v>1191</v>
      </c>
      <c r="N19">
        <v>1013</v>
      </c>
      <c r="O19" t="s">
        <v>761</v>
      </c>
      <c r="P19" t="s">
        <v>761</v>
      </c>
      <c r="Q19">
        <v>1</v>
      </c>
      <c r="X19">
        <v>10.3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30</v>
      </c>
      <c r="AG19">
        <v>3.7080000000000002</v>
      </c>
      <c r="AH19">
        <v>2</v>
      </c>
      <c r="AI19">
        <v>55985419</v>
      </c>
      <c r="AJ19">
        <v>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ROW(Source!A34)</f>
        <v>34</v>
      </c>
      <c r="B20">
        <v>55985429</v>
      </c>
      <c r="C20">
        <v>55985418</v>
      </c>
      <c r="D20">
        <v>55489910</v>
      </c>
      <c r="E20">
        <v>1</v>
      </c>
      <c r="F20">
        <v>1</v>
      </c>
      <c r="G20">
        <v>1081</v>
      </c>
      <c r="H20">
        <v>2</v>
      </c>
      <c r="I20" t="s">
        <v>762</v>
      </c>
      <c r="J20" t="s">
        <v>763</v>
      </c>
      <c r="K20" t="s">
        <v>764</v>
      </c>
      <c r="L20">
        <v>1368</v>
      </c>
      <c r="N20">
        <v>1011</v>
      </c>
      <c r="O20" t="s">
        <v>765</v>
      </c>
      <c r="P20" t="s">
        <v>765</v>
      </c>
      <c r="Q20">
        <v>1</v>
      </c>
      <c r="X20">
        <v>0.77</v>
      </c>
      <c r="Y20">
        <v>0</v>
      </c>
      <c r="Z20">
        <v>7.11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30</v>
      </c>
      <c r="AG20">
        <v>0.27719999999999995</v>
      </c>
      <c r="AH20">
        <v>2</v>
      </c>
      <c r="AI20">
        <v>55985420</v>
      </c>
      <c r="AJ20">
        <v>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ROW(Source!A34)</f>
        <v>34</v>
      </c>
      <c r="B21">
        <v>55985430</v>
      </c>
      <c r="C21">
        <v>55985418</v>
      </c>
      <c r="D21">
        <v>55490209</v>
      </c>
      <c r="E21">
        <v>1</v>
      </c>
      <c r="F21">
        <v>1</v>
      </c>
      <c r="G21">
        <v>1081</v>
      </c>
      <c r="H21">
        <v>2</v>
      </c>
      <c r="I21" t="s">
        <v>766</v>
      </c>
      <c r="J21" t="s">
        <v>767</v>
      </c>
      <c r="K21" t="s">
        <v>768</v>
      </c>
      <c r="L21">
        <v>1368</v>
      </c>
      <c r="N21">
        <v>1011</v>
      </c>
      <c r="O21" t="s">
        <v>765</v>
      </c>
      <c r="P21" t="s">
        <v>765</v>
      </c>
      <c r="Q21">
        <v>1</v>
      </c>
      <c r="X21">
        <v>7.0000000000000007E-2</v>
      </c>
      <c r="Y21">
        <v>0</v>
      </c>
      <c r="Z21">
        <v>83.1</v>
      </c>
      <c r="AA21">
        <v>12.62</v>
      </c>
      <c r="AB21">
        <v>0</v>
      </c>
      <c r="AC21">
        <v>0</v>
      </c>
      <c r="AD21">
        <v>1</v>
      </c>
      <c r="AE21">
        <v>0</v>
      </c>
      <c r="AF21" t="s">
        <v>30</v>
      </c>
      <c r="AG21">
        <v>2.52E-2</v>
      </c>
      <c r="AH21">
        <v>2</v>
      </c>
      <c r="AI21">
        <v>55985421</v>
      </c>
      <c r="AJ21">
        <v>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ROW(Source!A34)</f>
        <v>34</v>
      </c>
      <c r="B22">
        <v>55985431</v>
      </c>
      <c r="C22">
        <v>55985418</v>
      </c>
      <c r="D22">
        <v>55460299</v>
      </c>
      <c r="E22">
        <v>1</v>
      </c>
      <c r="F22">
        <v>1</v>
      </c>
      <c r="G22">
        <v>1081</v>
      </c>
      <c r="H22">
        <v>3</v>
      </c>
      <c r="I22" t="s">
        <v>770</v>
      </c>
      <c r="J22" t="s">
        <v>771</v>
      </c>
      <c r="K22" t="s">
        <v>772</v>
      </c>
      <c r="L22">
        <v>1348</v>
      </c>
      <c r="N22">
        <v>1009</v>
      </c>
      <c r="O22" t="s">
        <v>211</v>
      </c>
      <c r="P22" t="s">
        <v>211</v>
      </c>
      <c r="Q22">
        <v>1000</v>
      </c>
      <c r="X22">
        <v>1.4999999999999999E-4</v>
      </c>
      <c r="Y22">
        <v>8263.85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29</v>
      </c>
      <c r="AG22">
        <v>0</v>
      </c>
      <c r="AH22">
        <v>2</v>
      </c>
      <c r="AI22">
        <v>55985422</v>
      </c>
      <c r="AJ22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ROW(Source!A34)</f>
        <v>34</v>
      </c>
      <c r="B23">
        <v>55985432</v>
      </c>
      <c r="C23">
        <v>55985418</v>
      </c>
      <c r="D23">
        <v>55459810</v>
      </c>
      <c r="E23">
        <v>1</v>
      </c>
      <c r="F23">
        <v>1</v>
      </c>
      <c r="G23">
        <v>1081</v>
      </c>
      <c r="H23">
        <v>3</v>
      </c>
      <c r="I23" t="s">
        <v>773</v>
      </c>
      <c r="J23" t="s">
        <v>774</v>
      </c>
      <c r="K23" t="s">
        <v>775</v>
      </c>
      <c r="L23">
        <v>1348</v>
      </c>
      <c r="N23">
        <v>1009</v>
      </c>
      <c r="O23" t="s">
        <v>211</v>
      </c>
      <c r="P23" t="s">
        <v>211</v>
      </c>
      <c r="Q23">
        <v>1000</v>
      </c>
      <c r="X23">
        <v>2E-3</v>
      </c>
      <c r="Y23">
        <v>9238.1299999999992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29</v>
      </c>
      <c r="AG23">
        <v>0</v>
      </c>
      <c r="AH23">
        <v>2</v>
      </c>
      <c r="AI23">
        <v>55985423</v>
      </c>
      <c r="AJ23">
        <v>11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ROW(Source!A34)</f>
        <v>34</v>
      </c>
      <c r="B24">
        <v>55985433</v>
      </c>
      <c r="C24">
        <v>55985418</v>
      </c>
      <c r="D24">
        <v>55474549</v>
      </c>
      <c r="E24">
        <v>1</v>
      </c>
      <c r="F24">
        <v>1</v>
      </c>
      <c r="G24">
        <v>1081</v>
      </c>
      <c r="H24">
        <v>3</v>
      </c>
      <c r="I24" t="s">
        <v>776</v>
      </c>
      <c r="J24" t="s">
        <v>777</v>
      </c>
      <c r="K24" t="s">
        <v>778</v>
      </c>
      <c r="L24">
        <v>1301</v>
      </c>
      <c r="N24">
        <v>1003</v>
      </c>
      <c r="O24" t="s">
        <v>543</v>
      </c>
      <c r="P24" t="s">
        <v>543</v>
      </c>
      <c r="Q24">
        <v>1</v>
      </c>
      <c r="X24">
        <v>2</v>
      </c>
      <c r="Y24">
        <v>60.03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29</v>
      </c>
      <c r="AG24">
        <v>0</v>
      </c>
      <c r="AH24">
        <v>2</v>
      </c>
      <c r="AI24">
        <v>55985424</v>
      </c>
      <c r="AJ24">
        <v>12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ROW(Source!A34)</f>
        <v>34</v>
      </c>
      <c r="B25">
        <v>55985434</v>
      </c>
      <c r="C25">
        <v>55985418</v>
      </c>
      <c r="D25">
        <v>55481917</v>
      </c>
      <c r="E25">
        <v>1</v>
      </c>
      <c r="F25">
        <v>1</v>
      </c>
      <c r="G25">
        <v>1081</v>
      </c>
      <c r="H25">
        <v>3</v>
      </c>
      <c r="I25" t="s">
        <v>779</v>
      </c>
      <c r="J25" t="s">
        <v>780</v>
      </c>
      <c r="K25" t="s">
        <v>781</v>
      </c>
      <c r="L25">
        <v>1354</v>
      </c>
      <c r="N25">
        <v>1010</v>
      </c>
      <c r="O25" t="s">
        <v>320</v>
      </c>
      <c r="P25" t="s">
        <v>320</v>
      </c>
      <c r="Q25">
        <v>1</v>
      </c>
      <c r="X25">
        <v>2</v>
      </c>
      <c r="Y25">
        <v>39.840000000000003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29</v>
      </c>
      <c r="AG25">
        <v>0</v>
      </c>
      <c r="AH25">
        <v>2</v>
      </c>
      <c r="AI25">
        <v>55985425</v>
      </c>
      <c r="AJ25">
        <v>13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ROW(Source!A34)</f>
        <v>34</v>
      </c>
      <c r="B26">
        <v>55985435</v>
      </c>
      <c r="C26">
        <v>55985418</v>
      </c>
      <c r="D26">
        <v>55481933</v>
      </c>
      <c r="E26">
        <v>1</v>
      </c>
      <c r="F26">
        <v>1</v>
      </c>
      <c r="G26">
        <v>1081</v>
      </c>
      <c r="H26">
        <v>3</v>
      </c>
      <c r="I26" t="s">
        <v>782</v>
      </c>
      <c r="J26" t="s">
        <v>783</v>
      </c>
      <c r="K26" t="s">
        <v>784</v>
      </c>
      <c r="L26">
        <v>1356</v>
      </c>
      <c r="N26">
        <v>1010</v>
      </c>
      <c r="O26" t="s">
        <v>785</v>
      </c>
      <c r="P26" t="s">
        <v>785</v>
      </c>
      <c r="Q26">
        <v>1000</v>
      </c>
      <c r="X26">
        <v>5.0000000000000001E-3</v>
      </c>
      <c r="Y26">
        <v>1639.86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29</v>
      </c>
      <c r="AG26">
        <v>0</v>
      </c>
      <c r="AH26">
        <v>2</v>
      </c>
      <c r="AI26">
        <v>55985426</v>
      </c>
      <c r="AJ26">
        <v>14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ROW(Source!A34)</f>
        <v>34</v>
      </c>
      <c r="B27">
        <v>55985436</v>
      </c>
      <c r="C27">
        <v>55985418</v>
      </c>
      <c r="D27">
        <v>55441017</v>
      </c>
      <c r="E27">
        <v>1081</v>
      </c>
      <c r="F27">
        <v>1</v>
      </c>
      <c r="G27">
        <v>1081</v>
      </c>
      <c r="H27">
        <v>3</v>
      </c>
      <c r="I27" t="s">
        <v>1054</v>
      </c>
      <c r="J27" t="s">
        <v>3</v>
      </c>
      <c r="K27" t="s">
        <v>1055</v>
      </c>
      <c r="L27">
        <v>1391</v>
      </c>
      <c r="N27">
        <v>1013</v>
      </c>
      <c r="O27" t="s">
        <v>715</v>
      </c>
      <c r="P27" t="s">
        <v>715</v>
      </c>
      <c r="Q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29</v>
      </c>
      <c r="AG27">
        <v>0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ROW(Source!A34)</f>
        <v>34</v>
      </c>
      <c r="B28">
        <v>55985437</v>
      </c>
      <c r="C28">
        <v>55985418</v>
      </c>
      <c r="D28">
        <v>55424290</v>
      </c>
      <c r="E28">
        <v>1081</v>
      </c>
      <c r="F28">
        <v>1</v>
      </c>
      <c r="G28">
        <v>1081</v>
      </c>
      <c r="H28">
        <v>3</v>
      </c>
      <c r="I28" t="s">
        <v>786</v>
      </c>
      <c r="J28" t="s">
        <v>3</v>
      </c>
      <c r="K28" t="s">
        <v>787</v>
      </c>
      <c r="L28">
        <v>1348</v>
      </c>
      <c r="N28">
        <v>1009</v>
      </c>
      <c r="O28" t="s">
        <v>211</v>
      </c>
      <c r="P28" t="s">
        <v>211</v>
      </c>
      <c r="Q28">
        <v>1000</v>
      </c>
      <c r="X28">
        <v>0.04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29</v>
      </c>
      <c r="AG28">
        <v>0</v>
      </c>
      <c r="AH28">
        <v>2</v>
      </c>
      <c r="AI28">
        <v>55985427</v>
      </c>
      <c r="AJ28">
        <v>15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ROW(Source!A35)</f>
        <v>35</v>
      </c>
      <c r="B29">
        <v>55985428</v>
      </c>
      <c r="C29">
        <v>55985418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759</v>
      </c>
      <c r="J29" t="s">
        <v>3</v>
      </c>
      <c r="K29" t="s">
        <v>760</v>
      </c>
      <c r="L29">
        <v>1191</v>
      </c>
      <c r="N29">
        <v>1013</v>
      </c>
      <c r="O29" t="s">
        <v>761</v>
      </c>
      <c r="P29" t="s">
        <v>761</v>
      </c>
      <c r="Q29">
        <v>1</v>
      </c>
      <c r="X29">
        <v>10.3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30</v>
      </c>
      <c r="AG29">
        <v>3.7080000000000002</v>
      </c>
      <c r="AH29">
        <v>2</v>
      </c>
      <c r="AI29">
        <v>55985419</v>
      </c>
      <c r="AJ29">
        <v>16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ROW(Source!A35)</f>
        <v>35</v>
      </c>
      <c r="B30">
        <v>55985429</v>
      </c>
      <c r="C30">
        <v>55985418</v>
      </c>
      <c r="D30">
        <v>55489910</v>
      </c>
      <c r="E30">
        <v>1</v>
      </c>
      <c r="F30">
        <v>1</v>
      </c>
      <c r="G30">
        <v>1081</v>
      </c>
      <c r="H30">
        <v>2</v>
      </c>
      <c r="I30" t="s">
        <v>762</v>
      </c>
      <c r="J30" t="s">
        <v>763</v>
      </c>
      <c r="K30" t="s">
        <v>764</v>
      </c>
      <c r="L30">
        <v>1368</v>
      </c>
      <c r="N30">
        <v>1011</v>
      </c>
      <c r="O30" t="s">
        <v>765</v>
      </c>
      <c r="P30" t="s">
        <v>765</v>
      </c>
      <c r="Q30">
        <v>1</v>
      </c>
      <c r="X30">
        <v>0.77</v>
      </c>
      <c r="Y30">
        <v>0</v>
      </c>
      <c r="Z30">
        <v>7.11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30</v>
      </c>
      <c r="AG30">
        <v>0.27719999999999995</v>
      </c>
      <c r="AH30">
        <v>2</v>
      </c>
      <c r="AI30">
        <v>55985420</v>
      </c>
      <c r="AJ30">
        <v>17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ROW(Source!A35)</f>
        <v>35</v>
      </c>
      <c r="B31">
        <v>55985430</v>
      </c>
      <c r="C31">
        <v>55985418</v>
      </c>
      <c r="D31">
        <v>55490209</v>
      </c>
      <c r="E31">
        <v>1</v>
      </c>
      <c r="F31">
        <v>1</v>
      </c>
      <c r="G31">
        <v>1081</v>
      </c>
      <c r="H31">
        <v>2</v>
      </c>
      <c r="I31" t="s">
        <v>766</v>
      </c>
      <c r="J31" t="s">
        <v>767</v>
      </c>
      <c r="K31" t="s">
        <v>768</v>
      </c>
      <c r="L31">
        <v>1368</v>
      </c>
      <c r="N31">
        <v>1011</v>
      </c>
      <c r="O31" t="s">
        <v>765</v>
      </c>
      <c r="P31" t="s">
        <v>765</v>
      </c>
      <c r="Q31">
        <v>1</v>
      </c>
      <c r="X31">
        <v>7.0000000000000007E-2</v>
      </c>
      <c r="Y31">
        <v>0</v>
      </c>
      <c r="Z31">
        <v>83.1</v>
      </c>
      <c r="AA31">
        <v>12.62</v>
      </c>
      <c r="AB31">
        <v>0</v>
      </c>
      <c r="AC31">
        <v>0</v>
      </c>
      <c r="AD31">
        <v>1</v>
      </c>
      <c r="AE31">
        <v>0</v>
      </c>
      <c r="AF31" t="s">
        <v>30</v>
      </c>
      <c r="AG31">
        <v>2.52E-2</v>
      </c>
      <c r="AH31">
        <v>2</v>
      </c>
      <c r="AI31">
        <v>55985421</v>
      </c>
      <c r="AJ31">
        <v>18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ROW(Source!A35)</f>
        <v>35</v>
      </c>
      <c r="B32">
        <v>55985431</v>
      </c>
      <c r="C32">
        <v>55985418</v>
      </c>
      <c r="D32">
        <v>55460299</v>
      </c>
      <c r="E32">
        <v>1</v>
      </c>
      <c r="F32">
        <v>1</v>
      </c>
      <c r="G32">
        <v>1081</v>
      </c>
      <c r="H32">
        <v>3</v>
      </c>
      <c r="I32" t="s">
        <v>770</v>
      </c>
      <c r="J32" t="s">
        <v>771</v>
      </c>
      <c r="K32" t="s">
        <v>772</v>
      </c>
      <c r="L32">
        <v>1348</v>
      </c>
      <c r="N32">
        <v>1009</v>
      </c>
      <c r="O32" t="s">
        <v>211</v>
      </c>
      <c r="P32" t="s">
        <v>211</v>
      </c>
      <c r="Q32">
        <v>1000</v>
      </c>
      <c r="X32">
        <v>1.4999999999999999E-4</v>
      </c>
      <c r="Y32">
        <v>8263.85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29</v>
      </c>
      <c r="AG32">
        <v>0</v>
      </c>
      <c r="AH32">
        <v>2</v>
      </c>
      <c r="AI32">
        <v>55985422</v>
      </c>
      <c r="AJ32">
        <v>19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ROW(Source!A35)</f>
        <v>35</v>
      </c>
      <c r="B33">
        <v>55985432</v>
      </c>
      <c r="C33">
        <v>55985418</v>
      </c>
      <c r="D33">
        <v>55459810</v>
      </c>
      <c r="E33">
        <v>1</v>
      </c>
      <c r="F33">
        <v>1</v>
      </c>
      <c r="G33">
        <v>1081</v>
      </c>
      <c r="H33">
        <v>3</v>
      </c>
      <c r="I33" t="s">
        <v>773</v>
      </c>
      <c r="J33" t="s">
        <v>774</v>
      </c>
      <c r="K33" t="s">
        <v>775</v>
      </c>
      <c r="L33">
        <v>1348</v>
      </c>
      <c r="N33">
        <v>1009</v>
      </c>
      <c r="O33" t="s">
        <v>211</v>
      </c>
      <c r="P33" t="s">
        <v>211</v>
      </c>
      <c r="Q33">
        <v>1000</v>
      </c>
      <c r="X33">
        <v>2E-3</v>
      </c>
      <c r="Y33">
        <v>9238.1299999999992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29</v>
      </c>
      <c r="AG33">
        <v>0</v>
      </c>
      <c r="AH33">
        <v>2</v>
      </c>
      <c r="AI33">
        <v>55985423</v>
      </c>
      <c r="AJ33">
        <v>20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ROW(Source!A35)</f>
        <v>35</v>
      </c>
      <c r="B34">
        <v>55985433</v>
      </c>
      <c r="C34">
        <v>55985418</v>
      </c>
      <c r="D34">
        <v>55474549</v>
      </c>
      <c r="E34">
        <v>1</v>
      </c>
      <c r="F34">
        <v>1</v>
      </c>
      <c r="G34">
        <v>1081</v>
      </c>
      <c r="H34">
        <v>3</v>
      </c>
      <c r="I34" t="s">
        <v>776</v>
      </c>
      <c r="J34" t="s">
        <v>777</v>
      </c>
      <c r="K34" t="s">
        <v>778</v>
      </c>
      <c r="L34">
        <v>1301</v>
      </c>
      <c r="N34">
        <v>1003</v>
      </c>
      <c r="O34" t="s">
        <v>543</v>
      </c>
      <c r="P34" t="s">
        <v>543</v>
      </c>
      <c r="Q34">
        <v>1</v>
      </c>
      <c r="X34">
        <v>2</v>
      </c>
      <c r="Y34">
        <v>60.03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29</v>
      </c>
      <c r="AG34">
        <v>0</v>
      </c>
      <c r="AH34">
        <v>2</v>
      </c>
      <c r="AI34">
        <v>55985424</v>
      </c>
      <c r="AJ34">
        <v>21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ROW(Source!A35)</f>
        <v>35</v>
      </c>
      <c r="B35">
        <v>55985434</v>
      </c>
      <c r="C35">
        <v>55985418</v>
      </c>
      <c r="D35">
        <v>55481917</v>
      </c>
      <c r="E35">
        <v>1</v>
      </c>
      <c r="F35">
        <v>1</v>
      </c>
      <c r="G35">
        <v>1081</v>
      </c>
      <c r="H35">
        <v>3</v>
      </c>
      <c r="I35" t="s">
        <v>779</v>
      </c>
      <c r="J35" t="s">
        <v>780</v>
      </c>
      <c r="K35" t="s">
        <v>781</v>
      </c>
      <c r="L35">
        <v>1354</v>
      </c>
      <c r="N35">
        <v>1010</v>
      </c>
      <c r="O35" t="s">
        <v>320</v>
      </c>
      <c r="P35" t="s">
        <v>320</v>
      </c>
      <c r="Q35">
        <v>1</v>
      </c>
      <c r="X35">
        <v>2</v>
      </c>
      <c r="Y35">
        <v>39.840000000000003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29</v>
      </c>
      <c r="AG35">
        <v>0</v>
      </c>
      <c r="AH35">
        <v>2</v>
      </c>
      <c r="AI35">
        <v>55985425</v>
      </c>
      <c r="AJ35">
        <v>22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ROW(Source!A35)</f>
        <v>35</v>
      </c>
      <c r="B36">
        <v>55985435</v>
      </c>
      <c r="C36">
        <v>55985418</v>
      </c>
      <c r="D36">
        <v>55481933</v>
      </c>
      <c r="E36">
        <v>1</v>
      </c>
      <c r="F36">
        <v>1</v>
      </c>
      <c r="G36">
        <v>1081</v>
      </c>
      <c r="H36">
        <v>3</v>
      </c>
      <c r="I36" t="s">
        <v>782</v>
      </c>
      <c r="J36" t="s">
        <v>783</v>
      </c>
      <c r="K36" t="s">
        <v>784</v>
      </c>
      <c r="L36">
        <v>1356</v>
      </c>
      <c r="N36">
        <v>1010</v>
      </c>
      <c r="O36" t="s">
        <v>785</v>
      </c>
      <c r="P36" t="s">
        <v>785</v>
      </c>
      <c r="Q36">
        <v>1000</v>
      </c>
      <c r="X36">
        <v>5.0000000000000001E-3</v>
      </c>
      <c r="Y36">
        <v>1639.86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29</v>
      </c>
      <c r="AG36">
        <v>0</v>
      </c>
      <c r="AH36">
        <v>2</v>
      </c>
      <c r="AI36">
        <v>55985426</v>
      </c>
      <c r="AJ36">
        <v>23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ROW(Source!A35)</f>
        <v>35</v>
      </c>
      <c r="B37">
        <v>55985436</v>
      </c>
      <c r="C37">
        <v>55985418</v>
      </c>
      <c r="D37">
        <v>55441017</v>
      </c>
      <c r="E37">
        <v>1081</v>
      </c>
      <c r="F37">
        <v>1</v>
      </c>
      <c r="G37">
        <v>1081</v>
      </c>
      <c r="H37">
        <v>3</v>
      </c>
      <c r="I37" t="s">
        <v>1054</v>
      </c>
      <c r="J37" t="s">
        <v>3</v>
      </c>
      <c r="K37" t="s">
        <v>1055</v>
      </c>
      <c r="L37">
        <v>1391</v>
      </c>
      <c r="N37">
        <v>1013</v>
      </c>
      <c r="O37" t="s">
        <v>715</v>
      </c>
      <c r="P37" t="s">
        <v>715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29</v>
      </c>
      <c r="AG37">
        <v>0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ROW(Source!A35)</f>
        <v>35</v>
      </c>
      <c r="B38">
        <v>55985437</v>
      </c>
      <c r="C38">
        <v>55985418</v>
      </c>
      <c r="D38">
        <v>55424290</v>
      </c>
      <c r="E38">
        <v>1081</v>
      </c>
      <c r="F38">
        <v>1</v>
      </c>
      <c r="G38">
        <v>1081</v>
      </c>
      <c r="H38">
        <v>3</v>
      </c>
      <c r="I38" t="s">
        <v>786</v>
      </c>
      <c r="J38" t="s">
        <v>3</v>
      </c>
      <c r="K38" t="s">
        <v>787</v>
      </c>
      <c r="L38">
        <v>1348</v>
      </c>
      <c r="N38">
        <v>1009</v>
      </c>
      <c r="O38" t="s">
        <v>211</v>
      </c>
      <c r="P38" t="s">
        <v>211</v>
      </c>
      <c r="Q38">
        <v>1000</v>
      </c>
      <c r="X38">
        <v>0.04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29</v>
      </c>
      <c r="AG38">
        <v>0</v>
      </c>
      <c r="AH38">
        <v>2</v>
      </c>
      <c r="AI38">
        <v>55985427</v>
      </c>
      <c r="AJ38">
        <v>24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ROW(Source!A36)</f>
        <v>36</v>
      </c>
      <c r="B39">
        <v>55985454</v>
      </c>
      <c r="C39">
        <v>55985438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759</v>
      </c>
      <c r="J39" t="s">
        <v>3</v>
      </c>
      <c r="K39" t="s">
        <v>760</v>
      </c>
      <c r="L39">
        <v>1191</v>
      </c>
      <c r="N39">
        <v>1013</v>
      </c>
      <c r="O39" t="s">
        <v>761</v>
      </c>
      <c r="P39" t="s">
        <v>761</v>
      </c>
      <c r="Q39">
        <v>1</v>
      </c>
      <c r="X39">
        <v>2.73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30</v>
      </c>
      <c r="AG39">
        <v>0.9827999999999999</v>
      </c>
      <c r="AH39">
        <v>2</v>
      </c>
      <c r="AI39">
        <v>55985439</v>
      </c>
      <c r="AJ39">
        <v>25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ROW(Source!A36)</f>
        <v>36</v>
      </c>
      <c r="B40">
        <v>55985455</v>
      </c>
      <c r="C40">
        <v>55985438</v>
      </c>
      <c r="D40">
        <v>55489910</v>
      </c>
      <c r="E40">
        <v>1</v>
      </c>
      <c r="F40">
        <v>1</v>
      </c>
      <c r="G40">
        <v>1081</v>
      </c>
      <c r="H40">
        <v>2</v>
      </c>
      <c r="I40" t="s">
        <v>762</v>
      </c>
      <c r="J40" t="s">
        <v>763</v>
      </c>
      <c r="K40" t="s">
        <v>764</v>
      </c>
      <c r="L40">
        <v>1368</v>
      </c>
      <c r="N40">
        <v>1011</v>
      </c>
      <c r="O40" t="s">
        <v>765</v>
      </c>
      <c r="P40" t="s">
        <v>765</v>
      </c>
      <c r="Q40">
        <v>1</v>
      </c>
      <c r="X40">
        <v>0.11</v>
      </c>
      <c r="Y40">
        <v>0</v>
      </c>
      <c r="Z40">
        <v>7.11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30</v>
      </c>
      <c r="AG40">
        <v>3.9600000000000003E-2</v>
      </c>
      <c r="AH40">
        <v>2</v>
      </c>
      <c r="AI40">
        <v>55985440</v>
      </c>
      <c r="AJ40">
        <v>26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ROW(Source!A36)</f>
        <v>36</v>
      </c>
      <c r="B41">
        <v>55985456</v>
      </c>
      <c r="C41">
        <v>55985438</v>
      </c>
      <c r="D41">
        <v>55490209</v>
      </c>
      <c r="E41">
        <v>1</v>
      </c>
      <c r="F41">
        <v>1</v>
      </c>
      <c r="G41">
        <v>1081</v>
      </c>
      <c r="H41">
        <v>2</v>
      </c>
      <c r="I41" t="s">
        <v>766</v>
      </c>
      <c r="J41" t="s">
        <v>767</v>
      </c>
      <c r="K41" t="s">
        <v>768</v>
      </c>
      <c r="L41">
        <v>1368</v>
      </c>
      <c r="N41">
        <v>1011</v>
      </c>
      <c r="O41" t="s">
        <v>765</v>
      </c>
      <c r="P41" t="s">
        <v>765</v>
      </c>
      <c r="Q41">
        <v>1</v>
      </c>
      <c r="X41">
        <v>0.01</v>
      </c>
      <c r="Y41">
        <v>0</v>
      </c>
      <c r="Z41">
        <v>83.1</v>
      </c>
      <c r="AA41">
        <v>12.62</v>
      </c>
      <c r="AB41">
        <v>0</v>
      </c>
      <c r="AC41">
        <v>0</v>
      </c>
      <c r="AD41">
        <v>1</v>
      </c>
      <c r="AE41">
        <v>0</v>
      </c>
      <c r="AF41" t="s">
        <v>30</v>
      </c>
      <c r="AG41">
        <v>3.5999999999999999E-3</v>
      </c>
      <c r="AH41">
        <v>2</v>
      </c>
      <c r="AI41">
        <v>55985441</v>
      </c>
      <c r="AJ41">
        <v>27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ROW(Source!A36)</f>
        <v>36</v>
      </c>
      <c r="B42">
        <v>55985457</v>
      </c>
      <c r="C42">
        <v>55985438</v>
      </c>
      <c r="D42">
        <v>55490324</v>
      </c>
      <c r="E42">
        <v>1</v>
      </c>
      <c r="F42">
        <v>1</v>
      </c>
      <c r="G42">
        <v>1081</v>
      </c>
      <c r="H42">
        <v>2</v>
      </c>
      <c r="I42" t="s">
        <v>788</v>
      </c>
      <c r="J42" t="s">
        <v>789</v>
      </c>
      <c r="K42" t="s">
        <v>790</v>
      </c>
      <c r="L42">
        <v>1368</v>
      </c>
      <c r="N42">
        <v>1011</v>
      </c>
      <c r="O42" t="s">
        <v>765</v>
      </c>
      <c r="P42" t="s">
        <v>765</v>
      </c>
      <c r="Q42">
        <v>1</v>
      </c>
      <c r="X42">
        <v>0.03</v>
      </c>
      <c r="Y42">
        <v>0</v>
      </c>
      <c r="Z42">
        <v>0.35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30</v>
      </c>
      <c r="AG42">
        <v>1.0799999999999999E-2</v>
      </c>
      <c r="AH42">
        <v>2</v>
      </c>
      <c r="AI42">
        <v>55985442</v>
      </c>
      <c r="AJ42">
        <v>28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ROW(Source!A36)</f>
        <v>36</v>
      </c>
      <c r="B43">
        <v>55985458</v>
      </c>
      <c r="C43">
        <v>55985438</v>
      </c>
      <c r="D43">
        <v>55460220</v>
      </c>
      <c r="E43">
        <v>1</v>
      </c>
      <c r="F43">
        <v>1</v>
      </c>
      <c r="G43">
        <v>1081</v>
      </c>
      <c r="H43">
        <v>3</v>
      </c>
      <c r="I43" t="s">
        <v>791</v>
      </c>
      <c r="J43" t="s">
        <v>792</v>
      </c>
      <c r="K43" t="s">
        <v>793</v>
      </c>
      <c r="L43">
        <v>1346</v>
      </c>
      <c r="N43">
        <v>1009</v>
      </c>
      <c r="O43" t="s">
        <v>794</v>
      </c>
      <c r="P43" t="s">
        <v>794</v>
      </c>
      <c r="Q43">
        <v>1</v>
      </c>
      <c r="X43">
        <v>2E-3</v>
      </c>
      <c r="Y43">
        <v>13.95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29</v>
      </c>
      <c r="AG43">
        <v>0</v>
      </c>
      <c r="AH43">
        <v>2</v>
      </c>
      <c r="AI43">
        <v>55985443</v>
      </c>
      <c r="AJ43">
        <v>29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ROW(Source!A36)</f>
        <v>36</v>
      </c>
      <c r="B44">
        <v>55985459</v>
      </c>
      <c r="C44">
        <v>55985438</v>
      </c>
      <c r="D44">
        <v>55460310</v>
      </c>
      <c r="E44">
        <v>1</v>
      </c>
      <c r="F44">
        <v>1</v>
      </c>
      <c r="G44">
        <v>1081</v>
      </c>
      <c r="H44">
        <v>3</v>
      </c>
      <c r="I44" t="s">
        <v>795</v>
      </c>
      <c r="J44" t="s">
        <v>796</v>
      </c>
      <c r="K44" t="s">
        <v>797</v>
      </c>
      <c r="L44">
        <v>1346</v>
      </c>
      <c r="N44">
        <v>1009</v>
      </c>
      <c r="O44" t="s">
        <v>794</v>
      </c>
      <c r="P44" t="s">
        <v>794</v>
      </c>
      <c r="Q44">
        <v>1</v>
      </c>
      <c r="X44">
        <v>3.9E-2</v>
      </c>
      <c r="Y44">
        <v>29.89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29</v>
      </c>
      <c r="AG44">
        <v>0</v>
      </c>
      <c r="AH44">
        <v>2</v>
      </c>
      <c r="AI44">
        <v>55985444</v>
      </c>
      <c r="AJ44">
        <v>30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ROW(Source!A36)</f>
        <v>36</v>
      </c>
      <c r="B45">
        <v>55985460</v>
      </c>
      <c r="C45">
        <v>55985438</v>
      </c>
      <c r="D45">
        <v>55460380</v>
      </c>
      <c r="E45">
        <v>1</v>
      </c>
      <c r="F45">
        <v>1</v>
      </c>
      <c r="G45">
        <v>1081</v>
      </c>
      <c r="H45">
        <v>3</v>
      </c>
      <c r="I45" t="s">
        <v>798</v>
      </c>
      <c r="J45" t="s">
        <v>799</v>
      </c>
      <c r="K45" t="s">
        <v>800</v>
      </c>
      <c r="L45">
        <v>1348</v>
      </c>
      <c r="N45">
        <v>1009</v>
      </c>
      <c r="O45" t="s">
        <v>211</v>
      </c>
      <c r="P45" t="s">
        <v>211</v>
      </c>
      <c r="Q45">
        <v>1000</v>
      </c>
      <c r="X45">
        <v>8.0000000000000007E-5</v>
      </c>
      <c r="Y45">
        <v>8590.86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29</v>
      </c>
      <c r="AG45">
        <v>0</v>
      </c>
      <c r="AH45">
        <v>2</v>
      </c>
      <c r="AI45">
        <v>55985445</v>
      </c>
      <c r="AJ45">
        <v>31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ROW(Source!A36)</f>
        <v>36</v>
      </c>
      <c r="B46">
        <v>55985461</v>
      </c>
      <c r="C46">
        <v>55985438</v>
      </c>
      <c r="D46">
        <v>55460424</v>
      </c>
      <c r="E46">
        <v>1</v>
      </c>
      <c r="F46">
        <v>1</v>
      </c>
      <c r="G46">
        <v>1081</v>
      </c>
      <c r="H46">
        <v>3</v>
      </c>
      <c r="I46" t="s">
        <v>801</v>
      </c>
      <c r="J46" t="s">
        <v>802</v>
      </c>
      <c r="K46" t="s">
        <v>803</v>
      </c>
      <c r="L46">
        <v>1346</v>
      </c>
      <c r="N46">
        <v>1009</v>
      </c>
      <c r="O46" t="s">
        <v>794</v>
      </c>
      <c r="P46" t="s">
        <v>794</v>
      </c>
      <c r="Q46">
        <v>1</v>
      </c>
      <c r="X46">
        <v>2.4E-2</v>
      </c>
      <c r="Y46">
        <v>159.06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29</v>
      </c>
      <c r="AG46">
        <v>0</v>
      </c>
      <c r="AH46">
        <v>2</v>
      </c>
      <c r="AI46">
        <v>55985446</v>
      </c>
      <c r="AJ46">
        <v>32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ROW(Source!A36)</f>
        <v>36</v>
      </c>
      <c r="B47">
        <v>55985462</v>
      </c>
      <c r="C47">
        <v>55985438</v>
      </c>
      <c r="D47">
        <v>55459339</v>
      </c>
      <c r="E47">
        <v>1</v>
      </c>
      <c r="F47">
        <v>1</v>
      </c>
      <c r="G47">
        <v>1081</v>
      </c>
      <c r="H47">
        <v>3</v>
      </c>
      <c r="I47" t="s">
        <v>804</v>
      </c>
      <c r="J47" t="s">
        <v>805</v>
      </c>
      <c r="K47" t="s">
        <v>806</v>
      </c>
      <c r="L47">
        <v>1354</v>
      </c>
      <c r="N47">
        <v>1010</v>
      </c>
      <c r="O47" t="s">
        <v>320</v>
      </c>
      <c r="P47" t="s">
        <v>320</v>
      </c>
      <c r="Q47">
        <v>1</v>
      </c>
      <c r="X47">
        <v>1.3</v>
      </c>
      <c r="Y47">
        <v>3.86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29</v>
      </c>
      <c r="AG47">
        <v>0</v>
      </c>
      <c r="AH47">
        <v>2</v>
      </c>
      <c r="AI47">
        <v>55985447</v>
      </c>
      <c r="AJ47">
        <v>33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ROW(Source!A36)</f>
        <v>36</v>
      </c>
      <c r="B48">
        <v>55985463</v>
      </c>
      <c r="C48">
        <v>55985438</v>
      </c>
      <c r="D48">
        <v>55459340</v>
      </c>
      <c r="E48">
        <v>1</v>
      </c>
      <c r="F48">
        <v>1</v>
      </c>
      <c r="G48">
        <v>1081</v>
      </c>
      <c r="H48">
        <v>3</v>
      </c>
      <c r="I48" t="s">
        <v>807</v>
      </c>
      <c r="J48" t="s">
        <v>808</v>
      </c>
      <c r="K48" t="s">
        <v>809</v>
      </c>
      <c r="L48">
        <v>1354</v>
      </c>
      <c r="N48">
        <v>1010</v>
      </c>
      <c r="O48" t="s">
        <v>320</v>
      </c>
      <c r="P48" t="s">
        <v>320</v>
      </c>
      <c r="Q48">
        <v>1</v>
      </c>
      <c r="X48">
        <v>1.4</v>
      </c>
      <c r="Y48">
        <v>0.89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29</v>
      </c>
      <c r="AG48">
        <v>0</v>
      </c>
      <c r="AH48">
        <v>2</v>
      </c>
      <c r="AI48">
        <v>55985448</v>
      </c>
      <c r="AJ48">
        <v>34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ROW(Source!A36)</f>
        <v>36</v>
      </c>
      <c r="B49">
        <v>55985464</v>
      </c>
      <c r="C49">
        <v>55985438</v>
      </c>
      <c r="D49">
        <v>55461230</v>
      </c>
      <c r="E49">
        <v>1</v>
      </c>
      <c r="F49">
        <v>1</v>
      </c>
      <c r="G49">
        <v>1081</v>
      </c>
      <c r="H49">
        <v>3</v>
      </c>
      <c r="I49" t="s">
        <v>810</v>
      </c>
      <c r="J49" t="s">
        <v>811</v>
      </c>
      <c r="K49" t="s">
        <v>812</v>
      </c>
      <c r="L49">
        <v>1346</v>
      </c>
      <c r="N49">
        <v>1009</v>
      </c>
      <c r="O49" t="s">
        <v>794</v>
      </c>
      <c r="P49" t="s">
        <v>794</v>
      </c>
      <c r="Q49">
        <v>1</v>
      </c>
      <c r="X49">
        <v>1.2E-2</v>
      </c>
      <c r="Y49">
        <v>15.11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29</v>
      </c>
      <c r="AG49">
        <v>0</v>
      </c>
      <c r="AH49">
        <v>2</v>
      </c>
      <c r="AI49">
        <v>55985449</v>
      </c>
      <c r="AJ49">
        <v>35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ROW(Source!A36)</f>
        <v>36</v>
      </c>
      <c r="B50">
        <v>55985465</v>
      </c>
      <c r="C50">
        <v>55985438</v>
      </c>
      <c r="D50">
        <v>55461670</v>
      </c>
      <c r="E50">
        <v>1</v>
      </c>
      <c r="F50">
        <v>1</v>
      </c>
      <c r="G50">
        <v>1081</v>
      </c>
      <c r="H50">
        <v>3</v>
      </c>
      <c r="I50" t="s">
        <v>813</v>
      </c>
      <c r="J50" t="s">
        <v>814</v>
      </c>
      <c r="K50" t="s">
        <v>815</v>
      </c>
      <c r="L50">
        <v>1346</v>
      </c>
      <c r="N50">
        <v>1009</v>
      </c>
      <c r="O50" t="s">
        <v>794</v>
      </c>
      <c r="P50" t="s">
        <v>794</v>
      </c>
      <c r="Q50">
        <v>1</v>
      </c>
      <c r="X50">
        <v>1.2E-2</v>
      </c>
      <c r="Y50">
        <v>23.12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29</v>
      </c>
      <c r="AG50">
        <v>0</v>
      </c>
      <c r="AH50">
        <v>2</v>
      </c>
      <c r="AI50">
        <v>55985450</v>
      </c>
      <c r="AJ50">
        <v>36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ROW(Source!A36)</f>
        <v>36</v>
      </c>
      <c r="B51">
        <v>55985466</v>
      </c>
      <c r="C51">
        <v>55985438</v>
      </c>
      <c r="D51">
        <v>55466338</v>
      </c>
      <c r="E51">
        <v>1</v>
      </c>
      <c r="F51">
        <v>1</v>
      </c>
      <c r="G51">
        <v>1081</v>
      </c>
      <c r="H51">
        <v>3</v>
      </c>
      <c r="I51" t="s">
        <v>816</v>
      </c>
      <c r="J51" t="s">
        <v>817</v>
      </c>
      <c r="K51" t="s">
        <v>818</v>
      </c>
      <c r="L51">
        <v>1349</v>
      </c>
      <c r="N51">
        <v>1009</v>
      </c>
      <c r="O51" t="s">
        <v>819</v>
      </c>
      <c r="P51" t="s">
        <v>819</v>
      </c>
      <c r="Q51">
        <v>1E-3</v>
      </c>
      <c r="X51">
        <v>1</v>
      </c>
      <c r="Y51">
        <v>7.0000000000000007E-2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29</v>
      </c>
      <c r="AG51">
        <v>0</v>
      </c>
      <c r="AH51">
        <v>2</v>
      </c>
      <c r="AI51">
        <v>55985451</v>
      </c>
      <c r="AJ51">
        <v>37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ROW(Source!A36)</f>
        <v>36</v>
      </c>
      <c r="B52">
        <v>55985467</v>
      </c>
      <c r="C52">
        <v>55985438</v>
      </c>
      <c r="D52">
        <v>55482204</v>
      </c>
      <c r="E52">
        <v>1</v>
      </c>
      <c r="F52">
        <v>1</v>
      </c>
      <c r="G52">
        <v>1081</v>
      </c>
      <c r="H52">
        <v>3</v>
      </c>
      <c r="I52" t="s">
        <v>820</v>
      </c>
      <c r="J52" t="s">
        <v>821</v>
      </c>
      <c r="K52" t="s">
        <v>822</v>
      </c>
      <c r="L52">
        <v>1356</v>
      </c>
      <c r="N52">
        <v>1010</v>
      </c>
      <c r="O52" t="s">
        <v>785</v>
      </c>
      <c r="P52" t="s">
        <v>785</v>
      </c>
      <c r="Q52">
        <v>1000</v>
      </c>
      <c r="X52">
        <v>3.0999999999999999E-3</v>
      </c>
      <c r="Y52">
        <v>56.16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29</v>
      </c>
      <c r="AG52">
        <v>0</v>
      </c>
      <c r="AH52">
        <v>2</v>
      </c>
      <c r="AI52">
        <v>55985452</v>
      </c>
      <c r="AJ52">
        <v>38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ROW(Source!A36)</f>
        <v>36</v>
      </c>
      <c r="B53">
        <v>55985468</v>
      </c>
      <c r="C53">
        <v>55985438</v>
      </c>
      <c r="D53">
        <v>55482617</v>
      </c>
      <c r="E53">
        <v>1</v>
      </c>
      <c r="F53">
        <v>1</v>
      </c>
      <c r="G53">
        <v>1081</v>
      </c>
      <c r="H53">
        <v>3</v>
      </c>
      <c r="I53" t="s">
        <v>823</v>
      </c>
      <c r="J53" t="s">
        <v>824</v>
      </c>
      <c r="K53" t="s">
        <v>825</v>
      </c>
      <c r="L53">
        <v>1354</v>
      </c>
      <c r="N53">
        <v>1010</v>
      </c>
      <c r="O53" t="s">
        <v>320</v>
      </c>
      <c r="P53" t="s">
        <v>320</v>
      </c>
      <c r="Q53">
        <v>1</v>
      </c>
      <c r="X53">
        <v>1</v>
      </c>
      <c r="Y53">
        <v>14.99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29</v>
      </c>
      <c r="AG53">
        <v>0</v>
      </c>
      <c r="AH53">
        <v>2</v>
      </c>
      <c r="AI53">
        <v>55985453</v>
      </c>
      <c r="AJ53">
        <v>39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ROW(Source!A36)</f>
        <v>36</v>
      </c>
      <c r="B54">
        <v>55985469</v>
      </c>
      <c r="C54">
        <v>55985438</v>
      </c>
      <c r="D54">
        <v>55416982</v>
      </c>
      <c r="E54">
        <v>1081</v>
      </c>
      <c r="F54">
        <v>1</v>
      </c>
      <c r="G54">
        <v>1081</v>
      </c>
      <c r="H54">
        <v>3</v>
      </c>
      <c r="I54" t="s">
        <v>1050</v>
      </c>
      <c r="J54" t="s">
        <v>3</v>
      </c>
      <c r="K54" t="s">
        <v>1051</v>
      </c>
      <c r="L54">
        <v>1346</v>
      </c>
      <c r="N54">
        <v>1009</v>
      </c>
      <c r="O54" t="s">
        <v>794</v>
      </c>
      <c r="P54" t="s">
        <v>794</v>
      </c>
      <c r="Q54">
        <v>1</v>
      </c>
      <c r="X54">
        <v>0.373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29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ROW(Source!A36)</f>
        <v>36</v>
      </c>
      <c r="B55">
        <v>55985470</v>
      </c>
      <c r="C55">
        <v>55985438</v>
      </c>
      <c r="D55">
        <v>55431398</v>
      </c>
      <c r="E55">
        <v>1081</v>
      </c>
      <c r="F55">
        <v>1</v>
      </c>
      <c r="G55">
        <v>1081</v>
      </c>
      <c r="H55">
        <v>3</v>
      </c>
      <c r="I55" t="s">
        <v>1056</v>
      </c>
      <c r="J55" t="s">
        <v>3</v>
      </c>
      <c r="K55" t="s">
        <v>1057</v>
      </c>
      <c r="L55">
        <v>1354</v>
      </c>
      <c r="N55">
        <v>1010</v>
      </c>
      <c r="O55" t="s">
        <v>320</v>
      </c>
      <c r="P55" t="s">
        <v>320</v>
      </c>
      <c r="Q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29</v>
      </c>
      <c r="AG55">
        <v>0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ROW(Source!A36)</f>
        <v>36</v>
      </c>
      <c r="B56">
        <v>55985471</v>
      </c>
      <c r="C56">
        <v>55985438</v>
      </c>
      <c r="D56">
        <v>55432026</v>
      </c>
      <c r="E56">
        <v>1081</v>
      </c>
      <c r="F56">
        <v>1</v>
      </c>
      <c r="G56">
        <v>1081</v>
      </c>
      <c r="H56">
        <v>3</v>
      </c>
      <c r="I56" t="s">
        <v>1058</v>
      </c>
      <c r="J56" t="s">
        <v>3</v>
      </c>
      <c r="K56" t="s">
        <v>1059</v>
      </c>
      <c r="L56">
        <v>1356</v>
      </c>
      <c r="N56">
        <v>1010</v>
      </c>
      <c r="O56" t="s">
        <v>785</v>
      </c>
      <c r="P56" t="s">
        <v>785</v>
      </c>
      <c r="Q56">
        <v>1000</v>
      </c>
      <c r="X56">
        <v>6.1000000000000004E-3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29</v>
      </c>
      <c r="AG56">
        <v>0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ROW(Source!A36)</f>
        <v>36</v>
      </c>
      <c r="B57">
        <v>55985472</v>
      </c>
      <c r="C57">
        <v>55985438</v>
      </c>
      <c r="D57">
        <v>55448033</v>
      </c>
      <c r="E57">
        <v>1081</v>
      </c>
      <c r="F57">
        <v>1</v>
      </c>
      <c r="G57">
        <v>1081</v>
      </c>
      <c r="H57">
        <v>3</v>
      </c>
      <c r="I57" t="s">
        <v>1060</v>
      </c>
      <c r="J57" t="s">
        <v>3</v>
      </c>
      <c r="K57" t="s">
        <v>1061</v>
      </c>
      <c r="L57">
        <v>1348</v>
      </c>
      <c r="N57">
        <v>1009</v>
      </c>
      <c r="O57" t="s">
        <v>211</v>
      </c>
      <c r="P57" t="s">
        <v>211</v>
      </c>
      <c r="Q57">
        <v>1000</v>
      </c>
      <c r="X57">
        <v>3.0000000000000001E-3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29</v>
      </c>
      <c r="AG57">
        <v>0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ROW(Source!A37)</f>
        <v>37</v>
      </c>
      <c r="B58">
        <v>55985454</v>
      </c>
      <c r="C58">
        <v>55985438</v>
      </c>
      <c r="D58">
        <v>55424304</v>
      </c>
      <c r="E58">
        <v>1081</v>
      </c>
      <c r="F58">
        <v>1</v>
      </c>
      <c r="G58">
        <v>1081</v>
      </c>
      <c r="H58">
        <v>1</v>
      </c>
      <c r="I58" t="s">
        <v>759</v>
      </c>
      <c r="J58" t="s">
        <v>3</v>
      </c>
      <c r="K58" t="s">
        <v>760</v>
      </c>
      <c r="L58">
        <v>1191</v>
      </c>
      <c r="N58">
        <v>1013</v>
      </c>
      <c r="O58" t="s">
        <v>761</v>
      </c>
      <c r="P58" t="s">
        <v>761</v>
      </c>
      <c r="Q58">
        <v>1</v>
      </c>
      <c r="X58">
        <v>2.73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30</v>
      </c>
      <c r="AG58">
        <v>0.9827999999999999</v>
      </c>
      <c r="AH58">
        <v>2</v>
      </c>
      <c r="AI58">
        <v>55985439</v>
      </c>
      <c r="AJ58">
        <v>40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ROW(Source!A37)</f>
        <v>37</v>
      </c>
      <c r="B59">
        <v>55985455</v>
      </c>
      <c r="C59">
        <v>55985438</v>
      </c>
      <c r="D59">
        <v>55489910</v>
      </c>
      <c r="E59">
        <v>1</v>
      </c>
      <c r="F59">
        <v>1</v>
      </c>
      <c r="G59">
        <v>1081</v>
      </c>
      <c r="H59">
        <v>2</v>
      </c>
      <c r="I59" t="s">
        <v>762</v>
      </c>
      <c r="J59" t="s">
        <v>763</v>
      </c>
      <c r="K59" t="s">
        <v>764</v>
      </c>
      <c r="L59">
        <v>1368</v>
      </c>
      <c r="N59">
        <v>1011</v>
      </c>
      <c r="O59" t="s">
        <v>765</v>
      </c>
      <c r="P59" t="s">
        <v>765</v>
      </c>
      <c r="Q59">
        <v>1</v>
      </c>
      <c r="X59">
        <v>0.11</v>
      </c>
      <c r="Y59">
        <v>0</v>
      </c>
      <c r="Z59">
        <v>7.11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30</v>
      </c>
      <c r="AG59">
        <v>3.9600000000000003E-2</v>
      </c>
      <c r="AH59">
        <v>2</v>
      </c>
      <c r="AI59">
        <v>55985440</v>
      </c>
      <c r="AJ59">
        <v>41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ROW(Source!A37)</f>
        <v>37</v>
      </c>
      <c r="B60">
        <v>55985456</v>
      </c>
      <c r="C60">
        <v>55985438</v>
      </c>
      <c r="D60">
        <v>55490209</v>
      </c>
      <c r="E60">
        <v>1</v>
      </c>
      <c r="F60">
        <v>1</v>
      </c>
      <c r="G60">
        <v>1081</v>
      </c>
      <c r="H60">
        <v>2</v>
      </c>
      <c r="I60" t="s">
        <v>766</v>
      </c>
      <c r="J60" t="s">
        <v>767</v>
      </c>
      <c r="K60" t="s">
        <v>768</v>
      </c>
      <c r="L60">
        <v>1368</v>
      </c>
      <c r="N60">
        <v>1011</v>
      </c>
      <c r="O60" t="s">
        <v>765</v>
      </c>
      <c r="P60" t="s">
        <v>765</v>
      </c>
      <c r="Q60">
        <v>1</v>
      </c>
      <c r="X60">
        <v>0.01</v>
      </c>
      <c r="Y60">
        <v>0</v>
      </c>
      <c r="Z60">
        <v>83.1</v>
      </c>
      <c r="AA60">
        <v>12.62</v>
      </c>
      <c r="AB60">
        <v>0</v>
      </c>
      <c r="AC60">
        <v>0</v>
      </c>
      <c r="AD60">
        <v>1</v>
      </c>
      <c r="AE60">
        <v>0</v>
      </c>
      <c r="AF60" t="s">
        <v>30</v>
      </c>
      <c r="AG60">
        <v>3.5999999999999999E-3</v>
      </c>
      <c r="AH60">
        <v>2</v>
      </c>
      <c r="AI60">
        <v>55985441</v>
      </c>
      <c r="AJ60">
        <v>42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ROW(Source!A37)</f>
        <v>37</v>
      </c>
      <c r="B61">
        <v>55985457</v>
      </c>
      <c r="C61">
        <v>55985438</v>
      </c>
      <c r="D61">
        <v>55490324</v>
      </c>
      <c r="E61">
        <v>1</v>
      </c>
      <c r="F61">
        <v>1</v>
      </c>
      <c r="G61">
        <v>1081</v>
      </c>
      <c r="H61">
        <v>2</v>
      </c>
      <c r="I61" t="s">
        <v>788</v>
      </c>
      <c r="J61" t="s">
        <v>789</v>
      </c>
      <c r="K61" t="s">
        <v>790</v>
      </c>
      <c r="L61">
        <v>1368</v>
      </c>
      <c r="N61">
        <v>1011</v>
      </c>
      <c r="O61" t="s">
        <v>765</v>
      </c>
      <c r="P61" t="s">
        <v>765</v>
      </c>
      <c r="Q61">
        <v>1</v>
      </c>
      <c r="X61">
        <v>0.03</v>
      </c>
      <c r="Y61">
        <v>0</v>
      </c>
      <c r="Z61">
        <v>0.35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30</v>
      </c>
      <c r="AG61">
        <v>1.0799999999999999E-2</v>
      </c>
      <c r="AH61">
        <v>2</v>
      </c>
      <c r="AI61">
        <v>55985442</v>
      </c>
      <c r="AJ61">
        <v>43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ROW(Source!A37)</f>
        <v>37</v>
      </c>
      <c r="B62">
        <v>55985458</v>
      </c>
      <c r="C62">
        <v>55985438</v>
      </c>
      <c r="D62">
        <v>55460220</v>
      </c>
      <c r="E62">
        <v>1</v>
      </c>
      <c r="F62">
        <v>1</v>
      </c>
      <c r="G62">
        <v>1081</v>
      </c>
      <c r="H62">
        <v>3</v>
      </c>
      <c r="I62" t="s">
        <v>791</v>
      </c>
      <c r="J62" t="s">
        <v>792</v>
      </c>
      <c r="K62" t="s">
        <v>793</v>
      </c>
      <c r="L62">
        <v>1346</v>
      </c>
      <c r="N62">
        <v>1009</v>
      </c>
      <c r="O62" t="s">
        <v>794</v>
      </c>
      <c r="P62" t="s">
        <v>794</v>
      </c>
      <c r="Q62">
        <v>1</v>
      </c>
      <c r="X62">
        <v>2E-3</v>
      </c>
      <c r="Y62">
        <v>13.95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29</v>
      </c>
      <c r="AG62">
        <v>0</v>
      </c>
      <c r="AH62">
        <v>2</v>
      </c>
      <c r="AI62">
        <v>55985443</v>
      </c>
      <c r="AJ62">
        <v>44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ROW(Source!A37)</f>
        <v>37</v>
      </c>
      <c r="B63">
        <v>55985459</v>
      </c>
      <c r="C63">
        <v>55985438</v>
      </c>
      <c r="D63">
        <v>55460310</v>
      </c>
      <c r="E63">
        <v>1</v>
      </c>
      <c r="F63">
        <v>1</v>
      </c>
      <c r="G63">
        <v>1081</v>
      </c>
      <c r="H63">
        <v>3</v>
      </c>
      <c r="I63" t="s">
        <v>795</v>
      </c>
      <c r="J63" t="s">
        <v>796</v>
      </c>
      <c r="K63" t="s">
        <v>797</v>
      </c>
      <c r="L63">
        <v>1346</v>
      </c>
      <c r="N63">
        <v>1009</v>
      </c>
      <c r="O63" t="s">
        <v>794</v>
      </c>
      <c r="P63" t="s">
        <v>794</v>
      </c>
      <c r="Q63">
        <v>1</v>
      </c>
      <c r="X63">
        <v>3.9E-2</v>
      </c>
      <c r="Y63">
        <v>29.89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29</v>
      </c>
      <c r="AG63">
        <v>0</v>
      </c>
      <c r="AH63">
        <v>2</v>
      </c>
      <c r="AI63">
        <v>55985444</v>
      </c>
      <c r="AJ63">
        <v>45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ROW(Source!A37)</f>
        <v>37</v>
      </c>
      <c r="B64">
        <v>55985460</v>
      </c>
      <c r="C64">
        <v>55985438</v>
      </c>
      <c r="D64">
        <v>55460380</v>
      </c>
      <c r="E64">
        <v>1</v>
      </c>
      <c r="F64">
        <v>1</v>
      </c>
      <c r="G64">
        <v>1081</v>
      </c>
      <c r="H64">
        <v>3</v>
      </c>
      <c r="I64" t="s">
        <v>798</v>
      </c>
      <c r="J64" t="s">
        <v>799</v>
      </c>
      <c r="K64" t="s">
        <v>800</v>
      </c>
      <c r="L64">
        <v>1348</v>
      </c>
      <c r="N64">
        <v>1009</v>
      </c>
      <c r="O64" t="s">
        <v>211</v>
      </c>
      <c r="P64" t="s">
        <v>211</v>
      </c>
      <c r="Q64">
        <v>1000</v>
      </c>
      <c r="X64">
        <v>8.0000000000000007E-5</v>
      </c>
      <c r="Y64">
        <v>8590.86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29</v>
      </c>
      <c r="AG64">
        <v>0</v>
      </c>
      <c r="AH64">
        <v>2</v>
      </c>
      <c r="AI64">
        <v>55985445</v>
      </c>
      <c r="AJ64">
        <v>46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ROW(Source!A37)</f>
        <v>37</v>
      </c>
      <c r="B65">
        <v>55985461</v>
      </c>
      <c r="C65">
        <v>55985438</v>
      </c>
      <c r="D65">
        <v>55460424</v>
      </c>
      <c r="E65">
        <v>1</v>
      </c>
      <c r="F65">
        <v>1</v>
      </c>
      <c r="G65">
        <v>1081</v>
      </c>
      <c r="H65">
        <v>3</v>
      </c>
      <c r="I65" t="s">
        <v>801</v>
      </c>
      <c r="J65" t="s">
        <v>802</v>
      </c>
      <c r="K65" t="s">
        <v>803</v>
      </c>
      <c r="L65">
        <v>1346</v>
      </c>
      <c r="N65">
        <v>1009</v>
      </c>
      <c r="O65" t="s">
        <v>794</v>
      </c>
      <c r="P65" t="s">
        <v>794</v>
      </c>
      <c r="Q65">
        <v>1</v>
      </c>
      <c r="X65">
        <v>2.4E-2</v>
      </c>
      <c r="Y65">
        <v>159.06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29</v>
      </c>
      <c r="AG65">
        <v>0</v>
      </c>
      <c r="AH65">
        <v>2</v>
      </c>
      <c r="AI65">
        <v>55985446</v>
      </c>
      <c r="AJ65">
        <v>47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ROW(Source!A37)</f>
        <v>37</v>
      </c>
      <c r="B66">
        <v>55985462</v>
      </c>
      <c r="C66">
        <v>55985438</v>
      </c>
      <c r="D66">
        <v>55459339</v>
      </c>
      <c r="E66">
        <v>1</v>
      </c>
      <c r="F66">
        <v>1</v>
      </c>
      <c r="G66">
        <v>1081</v>
      </c>
      <c r="H66">
        <v>3</v>
      </c>
      <c r="I66" t="s">
        <v>804</v>
      </c>
      <c r="J66" t="s">
        <v>805</v>
      </c>
      <c r="K66" t="s">
        <v>806</v>
      </c>
      <c r="L66">
        <v>1354</v>
      </c>
      <c r="N66">
        <v>1010</v>
      </c>
      <c r="O66" t="s">
        <v>320</v>
      </c>
      <c r="P66" t="s">
        <v>320</v>
      </c>
      <c r="Q66">
        <v>1</v>
      </c>
      <c r="X66">
        <v>1.3</v>
      </c>
      <c r="Y66">
        <v>3.86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29</v>
      </c>
      <c r="AG66">
        <v>0</v>
      </c>
      <c r="AH66">
        <v>2</v>
      </c>
      <c r="AI66">
        <v>55985447</v>
      </c>
      <c r="AJ66">
        <v>48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ROW(Source!A37)</f>
        <v>37</v>
      </c>
      <c r="B67">
        <v>55985463</v>
      </c>
      <c r="C67">
        <v>55985438</v>
      </c>
      <c r="D67">
        <v>55459340</v>
      </c>
      <c r="E67">
        <v>1</v>
      </c>
      <c r="F67">
        <v>1</v>
      </c>
      <c r="G67">
        <v>1081</v>
      </c>
      <c r="H67">
        <v>3</v>
      </c>
      <c r="I67" t="s">
        <v>807</v>
      </c>
      <c r="J67" t="s">
        <v>808</v>
      </c>
      <c r="K67" t="s">
        <v>809</v>
      </c>
      <c r="L67">
        <v>1354</v>
      </c>
      <c r="N67">
        <v>1010</v>
      </c>
      <c r="O67" t="s">
        <v>320</v>
      </c>
      <c r="P67" t="s">
        <v>320</v>
      </c>
      <c r="Q67">
        <v>1</v>
      </c>
      <c r="X67">
        <v>1.4</v>
      </c>
      <c r="Y67">
        <v>0.89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29</v>
      </c>
      <c r="AG67">
        <v>0</v>
      </c>
      <c r="AH67">
        <v>2</v>
      </c>
      <c r="AI67">
        <v>55985448</v>
      </c>
      <c r="AJ67">
        <v>49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ROW(Source!A37)</f>
        <v>37</v>
      </c>
      <c r="B68">
        <v>55985464</v>
      </c>
      <c r="C68">
        <v>55985438</v>
      </c>
      <c r="D68">
        <v>55461230</v>
      </c>
      <c r="E68">
        <v>1</v>
      </c>
      <c r="F68">
        <v>1</v>
      </c>
      <c r="G68">
        <v>1081</v>
      </c>
      <c r="H68">
        <v>3</v>
      </c>
      <c r="I68" t="s">
        <v>810</v>
      </c>
      <c r="J68" t="s">
        <v>811</v>
      </c>
      <c r="K68" t="s">
        <v>812</v>
      </c>
      <c r="L68">
        <v>1346</v>
      </c>
      <c r="N68">
        <v>1009</v>
      </c>
      <c r="O68" t="s">
        <v>794</v>
      </c>
      <c r="P68" t="s">
        <v>794</v>
      </c>
      <c r="Q68">
        <v>1</v>
      </c>
      <c r="X68">
        <v>1.2E-2</v>
      </c>
      <c r="Y68">
        <v>15.11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29</v>
      </c>
      <c r="AG68">
        <v>0</v>
      </c>
      <c r="AH68">
        <v>2</v>
      </c>
      <c r="AI68">
        <v>55985449</v>
      </c>
      <c r="AJ68">
        <v>50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ROW(Source!A37)</f>
        <v>37</v>
      </c>
      <c r="B69">
        <v>55985465</v>
      </c>
      <c r="C69">
        <v>55985438</v>
      </c>
      <c r="D69">
        <v>55461670</v>
      </c>
      <c r="E69">
        <v>1</v>
      </c>
      <c r="F69">
        <v>1</v>
      </c>
      <c r="G69">
        <v>1081</v>
      </c>
      <c r="H69">
        <v>3</v>
      </c>
      <c r="I69" t="s">
        <v>813</v>
      </c>
      <c r="J69" t="s">
        <v>814</v>
      </c>
      <c r="K69" t="s">
        <v>815</v>
      </c>
      <c r="L69">
        <v>1346</v>
      </c>
      <c r="N69">
        <v>1009</v>
      </c>
      <c r="O69" t="s">
        <v>794</v>
      </c>
      <c r="P69" t="s">
        <v>794</v>
      </c>
      <c r="Q69">
        <v>1</v>
      </c>
      <c r="X69">
        <v>1.2E-2</v>
      </c>
      <c r="Y69">
        <v>23.12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29</v>
      </c>
      <c r="AG69">
        <v>0</v>
      </c>
      <c r="AH69">
        <v>2</v>
      </c>
      <c r="AI69">
        <v>55985450</v>
      </c>
      <c r="AJ69">
        <v>51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ROW(Source!A37)</f>
        <v>37</v>
      </c>
      <c r="B70">
        <v>55985466</v>
      </c>
      <c r="C70">
        <v>55985438</v>
      </c>
      <c r="D70">
        <v>55466338</v>
      </c>
      <c r="E70">
        <v>1</v>
      </c>
      <c r="F70">
        <v>1</v>
      </c>
      <c r="G70">
        <v>1081</v>
      </c>
      <c r="H70">
        <v>3</v>
      </c>
      <c r="I70" t="s">
        <v>816</v>
      </c>
      <c r="J70" t="s">
        <v>817</v>
      </c>
      <c r="K70" t="s">
        <v>818</v>
      </c>
      <c r="L70">
        <v>1349</v>
      </c>
      <c r="N70">
        <v>1009</v>
      </c>
      <c r="O70" t="s">
        <v>819</v>
      </c>
      <c r="P70" t="s">
        <v>819</v>
      </c>
      <c r="Q70">
        <v>1E-3</v>
      </c>
      <c r="X70">
        <v>1</v>
      </c>
      <c r="Y70">
        <v>7.0000000000000007E-2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29</v>
      </c>
      <c r="AG70">
        <v>0</v>
      </c>
      <c r="AH70">
        <v>2</v>
      </c>
      <c r="AI70">
        <v>55985451</v>
      </c>
      <c r="AJ70">
        <v>52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ROW(Source!A37)</f>
        <v>37</v>
      </c>
      <c r="B71">
        <v>55985467</v>
      </c>
      <c r="C71">
        <v>55985438</v>
      </c>
      <c r="D71">
        <v>55482204</v>
      </c>
      <c r="E71">
        <v>1</v>
      </c>
      <c r="F71">
        <v>1</v>
      </c>
      <c r="G71">
        <v>1081</v>
      </c>
      <c r="H71">
        <v>3</v>
      </c>
      <c r="I71" t="s">
        <v>820</v>
      </c>
      <c r="J71" t="s">
        <v>821</v>
      </c>
      <c r="K71" t="s">
        <v>822</v>
      </c>
      <c r="L71">
        <v>1356</v>
      </c>
      <c r="N71">
        <v>1010</v>
      </c>
      <c r="O71" t="s">
        <v>785</v>
      </c>
      <c r="P71" t="s">
        <v>785</v>
      </c>
      <c r="Q71">
        <v>1000</v>
      </c>
      <c r="X71">
        <v>3.0999999999999999E-3</v>
      </c>
      <c r="Y71">
        <v>56.16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29</v>
      </c>
      <c r="AG71">
        <v>0</v>
      </c>
      <c r="AH71">
        <v>2</v>
      </c>
      <c r="AI71">
        <v>55985452</v>
      </c>
      <c r="AJ71">
        <v>53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ROW(Source!A37)</f>
        <v>37</v>
      </c>
      <c r="B72">
        <v>55985468</v>
      </c>
      <c r="C72">
        <v>55985438</v>
      </c>
      <c r="D72">
        <v>55482617</v>
      </c>
      <c r="E72">
        <v>1</v>
      </c>
      <c r="F72">
        <v>1</v>
      </c>
      <c r="G72">
        <v>1081</v>
      </c>
      <c r="H72">
        <v>3</v>
      </c>
      <c r="I72" t="s">
        <v>823</v>
      </c>
      <c r="J72" t="s">
        <v>824</v>
      </c>
      <c r="K72" t="s">
        <v>825</v>
      </c>
      <c r="L72">
        <v>1354</v>
      </c>
      <c r="N72">
        <v>1010</v>
      </c>
      <c r="O72" t="s">
        <v>320</v>
      </c>
      <c r="P72" t="s">
        <v>320</v>
      </c>
      <c r="Q72">
        <v>1</v>
      </c>
      <c r="X72">
        <v>1</v>
      </c>
      <c r="Y72">
        <v>14.99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29</v>
      </c>
      <c r="AG72">
        <v>0</v>
      </c>
      <c r="AH72">
        <v>2</v>
      </c>
      <c r="AI72">
        <v>55985453</v>
      </c>
      <c r="AJ72">
        <v>54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ROW(Source!A37)</f>
        <v>37</v>
      </c>
      <c r="B73">
        <v>55985469</v>
      </c>
      <c r="C73">
        <v>55985438</v>
      </c>
      <c r="D73">
        <v>55416982</v>
      </c>
      <c r="E73">
        <v>1081</v>
      </c>
      <c r="F73">
        <v>1</v>
      </c>
      <c r="G73">
        <v>1081</v>
      </c>
      <c r="H73">
        <v>3</v>
      </c>
      <c r="I73" t="s">
        <v>1050</v>
      </c>
      <c r="J73" t="s">
        <v>3</v>
      </c>
      <c r="K73" t="s">
        <v>1051</v>
      </c>
      <c r="L73">
        <v>1346</v>
      </c>
      <c r="N73">
        <v>1009</v>
      </c>
      <c r="O73" t="s">
        <v>794</v>
      </c>
      <c r="P73" t="s">
        <v>794</v>
      </c>
      <c r="Q73">
        <v>1</v>
      </c>
      <c r="X73">
        <v>0.373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29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ROW(Source!A37)</f>
        <v>37</v>
      </c>
      <c r="B74">
        <v>55985470</v>
      </c>
      <c r="C74">
        <v>55985438</v>
      </c>
      <c r="D74">
        <v>55431398</v>
      </c>
      <c r="E74">
        <v>1081</v>
      </c>
      <c r="F74">
        <v>1</v>
      </c>
      <c r="G74">
        <v>1081</v>
      </c>
      <c r="H74">
        <v>3</v>
      </c>
      <c r="I74" t="s">
        <v>1056</v>
      </c>
      <c r="J74" t="s">
        <v>3</v>
      </c>
      <c r="K74" t="s">
        <v>1057</v>
      </c>
      <c r="L74">
        <v>1354</v>
      </c>
      <c r="N74">
        <v>1010</v>
      </c>
      <c r="O74" t="s">
        <v>320</v>
      </c>
      <c r="P74" t="s">
        <v>320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29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ROW(Source!A37)</f>
        <v>37</v>
      </c>
      <c r="B75">
        <v>55985471</v>
      </c>
      <c r="C75">
        <v>55985438</v>
      </c>
      <c r="D75">
        <v>55432026</v>
      </c>
      <c r="E75">
        <v>1081</v>
      </c>
      <c r="F75">
        <v>1</v>
      </c>
      <c r="G75">
        <v>1081</v>
      </c>
      <c r="H75">
        <v>3</v>
      </c>
      <c r="I75" t="s">
        <v>1058</v>
      </c>
      <c r="J75" t="s">
        <v>3</v>
      </c>
      <c r="K75" t="s">
        <v>1059</v>
      </c>
      <c r="L75">
        <v>1356</v>
      </c>
      <c r="N75">
        <v>1010</v>
      </c>
      <c r="O75" t="s">
        <v>785</v>
      </c>
      <c r="P75" t="s">
        <v>785</v>
      </c>
      <c r="Q75">
        <v>1000</v>
      </c>
      <c r="X75">
        <v>6.1000000000000004E-3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29</v>
      </c>
      <c r="AG75">
        <v>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ROW(Source!A37)</f>
        <v>37</v>
      </c>
      <c r="B76">
        <v>55985472</v>
      </c>
      <c r="C76">
        <v>55985438</v>
      </c>
      <c r="D76">
        <v>55448033</v>
      </c>
      <c r="E76">
        <v>1081</v>
      </c>
      <c r="F76">
        <v>1</v>
      </c>
      <c r="G76">
        <v>1081</v>
      </c>
      <c r="H76">
        <v>3</v>
      </c>
      <c r="I76" t="s">
        <v>1060</v>
      </c>
      <c r="J76" t="s">
        <v>3</v>
      </c>
      <c r="K76" t="s">
        <v>1061</v>
      </c>
      <c r="L76">
        <v>1348</v>
      </c>
      <c r="N76">
        <v>1009</v>
      </c>
      <c r="O76" t="s">
        <v>211</v>
      </c>
      <c r="P76" t="s">
        <v>211</v>
      </c>
      <c r="Q76">
        <v>1000</v>
      </c>
      <c r="X76">
        <v>3.0000000000000001E-3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29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ROW(Source!A38)</f>
        <v>38</v>
      </c>
      <c r="B77">
        <v>55985487</v>
      </c>
      <c r="C77">
        <v>55985473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759</v>
      </c>
      <c r="J77" t="s">
        <v>3</v>
      </c>
      <c r="K77" t="s">
        <v>760</v>
      </c>
      <c r="L77">
        <v>1191</v>
      </c>
      <c r="N77">
        <v>1013</v>
      </c>
      <c r="O77" t="s">
        <v>761</v>
      </c>
      <c r="P77" t="s">
        <v>761</v>
      </c>
      <c r="Q77">
        <v>1</v>
      </c>
      <c r="X77">
        <v>9.3000000000000007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30</v>
      </c>
      <c r="AG77">
        <v>3.3479999999999999</v>
      </c>
      <c r="AH77">
        <v>2</v>
      </c>
      <c r="AI77">
        <v>55985474</v>
      </c>
      <c r="AJ77">
        <v>55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ROW(Source!A38)</f>
        <v>38</v>
      </c>
      <c r="B78">
        <v>55985488</v>
      </c>
      <c r="C78">
        <v>55985473</v>
      </c>
      <c r="D78">
        <v>55489513</v>
      </c>
      <c r="E78">
        <v>1</v>
      </c>
      <c r="F78">
        <v>1</v>
      </c>
      <c r="G78">
        <v>1081</v>
      </c>
      <c r="H78">
        <v>2</v>
      </c>
      <c r="I78" t="s">
        <v>826</v>
      </c>
      <c r="J78" t="s">
        <v>827</v>
      </c>
      <c r="K78" t="s">
        <v>828</v>
      </c>
      <c r="L78">
        <v>1368</v>
      </c>
      <c r="N78">
        <v>1011</v>
      </c>
      <c r="O78" t="s">
        <v>765</v>
      </c>
      <c r="P78" t="s">
        <v>765</v>
      </c>
      <c r="Q78">
        <v>1</v>
      </c>
      <c r="X78">
        <v>0.4</v>
      </c>
      <c r="Y78">
        <v>0</v>
      </c>
      <c r="Z78">
        <v>114.83</v>
      </c>
      <c r="AA78">
        <v>12.62</v>
      </c>
      <c r="AB78">
        <v>0</v>
      </c>
      <c r="AC78">
        <v>0</v>
      </c>
      <c r="AD78">
        <v>1</v>
      </c>
      <c r="AE78">
        <v>0</v>
      </c>
      <c r="AF78" t="s">
        <v>30</v>
      </c>
      <c r="AG78">
        <v>0.14399999999999999</v>
      </c>
      <c r="AH78">
        <v>2</v>
      </c>
      <c r="AI78">
        <v>55985475</v>
      </c>
      <c r="AJ78">
        <v>56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ROW(Source!A38)</f>
        <v>38</v>
      </c>
      <c r="B79">
        <v>55985489</v>
      </c>
      <c r="C79">
        <v>55985473</v>
      </c>
      <c r="D79">
        <v>55459261</v>
      </c>
      <c r="E79">
        <v>1</v>
      </c>
      <c r="F79">
        <v>1</v>
      </c>
      <c r="G79">
        <v>1081</v>
      </c>
      <c r="H79">
        <v>3</v>
      </c>
      <c r="I79" t="s">
        <v>829</v>
      </c>
      <c r="J79" t="s">
        <v>830</v>
      </c>
      <c r="K79" t="s">
        <v>831</v>
      </c>
      <c r="L79">
        <v>1348</v>
      </c>
      <c r="N79">
        <v>1009</v>
      </c>
      <c r="O79" t="s">
        <v>211</v>
      </c>
      <c r="P79" t="s">
        <v>211</v>
      </c>
      <c r="Q79">
        <v>1000</v>
      </c>
      <c r="X79">
        <v>2.9999999999999997E-4</v>
      </c>
      <c r="Y79">
        <v>1219.68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29</v>
      </c>
      <c r="AG79">
        <v>0</v>
      </c>
      <c r="AH79">
        <v>2</v>
      </c>
      <c r="AI79">
        <v>55985476</v>
      </c>
      <c r="AJ79">
        <v>57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ROW(Source!A38)</f>
        <v>38</v>
      </c>
      <c r="B80">
        <v>55985490</v>
      </c>
      <c r="C80">
        <v>55985473</v>
      </c>
      <c r="D80">
        <v>55461230</v>
      </c>
      <c r="E80">
        <v>1</v>
      </c>
      <c r="F80">
        <v>1</v>
      </c>
      <c r="G80">
        <v>1081</v>
      </c>
      <c r="H80">
        <v>3</v>
      </c>
      <c r="I80" t="s">
        <v>810</v>
      </c>
      <c r="J80" t="s">
        <v>811</v>
      </c>
      <c r="K80" t="s">
        <v>812</v>
      </c>
      <c r="L80">
        <v>1346</v>
      </c>
      <c r="N80">
        <v>1009</v>
      </c>
      <c r="O80" t="s">
        <v>794</v>
      </c>
      <c r="P80" t="s">
        <v>794</v>
      </c>
      <c r="Q80">
        <v>1</v>
      </c>
      <c r="X80">
        <v>0.03</v>
      </c>
      <c r="Y80">
        <v>15.11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29</v>
      </c>
      <c r="AG80">
        <v>0</v>
      </c>
      <c r="AH80">
        <v>2</v>
      </c>
      <c r="AI80">
        <v>55985477</v>
      </c>
      <c r="AJ80">
        <v>58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ROW(Source!A38)</f>
        <v>38</v>
      </c>
      <c r="B81">
        <v>55985491</v>
      </c>
      <c r="C81">
        <v>55985473</v>
      </c>
      <c r="D81">
        <v>55459400</v>
      </c>
      <c r="E81">
        <v>1</v>
      </c>
      <c r="F81">
        <v>1</v>
      </c>
      <c r="G81">
        <v>1081</v>
      </c>
      <c r="H81">
        <v>3</v>
      </c>
      <c r="I81" t="s">
        <v>832</v>
      </c>
      <c r="J81" t="s">
        <v>833</v>
      </c>
      <c r="K81" t="s">
        <v>834</v>
      </c>
      <c r="L81">
        <v>1346</v>
      </c>
      <c r="N81">
        <v>1009</v>
      </c>
      <c r="O81" t="s">
        <v>794</v>
      </c>
      <c r="P81" t="s">
        <v>794</v>
      </c>
      <c r="Q81">
        <v>1</v>
      </c>
      <c r="X81">
        <v>0.01</v>
      </c>
      <c r="Y81">
        <v>16.690000000000001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29</v>
      </c>
      <c r="AG81">
        <v>0</v>
      </c>
      <c r="AH81">
        <v>2</v>
      </c>
      <c r="AI81">
        <v>55985478</v>
      </c>
      <c r="AJ81">
        <v>59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ROW(Source!A38)</f>
        <v>38</v>
      </c>
      <c r="B82">
        <v>55985492</v>
      </c>
      <c r="C82">
        <v>55985473</v>
      </c>
      <c r="D82">
        <v>55459485</v>
      </c>
      <c r="E82">
        <v>1</v>
      </c>
      <c r="F82">
        <v>1</v>
      </c>
      <c r="G82">
        <v>1081</v>
      </c>
      <c r="H82">
        <v>3</v>
      </c>
      <c r="I82" t="s">
        <v>835</v>
      </c>
      <c r="J82" t="s">
        <v>836</v>
      </c>
      <c r="K82" t="s">
        <v>837</v>
      </c>
      <c r="L82">
        <v>1348</v>
      </c>
      <c r="N82">
        <v>1009</v>
      </c>
      <c r="O82" t="s">
        <v>211</v>
      </c>
      <c r="P82" t="s">
        <v>211</v>
      </c>
      <c r="Q82">
        <v>1000</v>
      </c>
      <c r="X82">
        <v>2.0000000000000002E-5</v>
      </c>
      <c r="Y82">
        <v>17722.25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29</v>
      </c>
      <c r="AG82">
        <v>0</v>
      </c>
      <c r="AH82">
        <v>2</v>
      </c>
      <c r="AI82">
        <v>55985479</v>
      </c>
      <c r="AJ82">
        <v>60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ROW(Source!A38)</f>
        <v>38</v>
      </c>
      <c r="B83">
        <v>55985493</v>
      </c>
      <c r="C83">
        <v>55985473</v>
      </c>
      <c r="D83">
        <v>55466000</v>
      </c>
      <c r="E83">
        <v>1</v>
      </c>
      <c r="F83">
        <v>1</v>
      </c>
      <c r="G83">
        <v>1081</v>
      </c>
      <c r="H83">
        <v>3</v>
      </c>
      <c r="I83" t="s">
        <v>838</v>
      </c>
      <c r="J83" t="s">
        <v>839</v>
      </c>
      <c r="K83" t="s">
        <v>840</v>
      </c>
      <c r="L83">
        <v>1355</v>
      </c>
      <c r="N83">
        <v>1010</v>
      </c>
      <c r="O83" t="s">
        <v>80</v>
      </c>
      <c r="P83" t="s">
        <v>80</v>
      </c>
      <c r="Q83">
        <v>100</v>
      </c>
      <c r="X83">
        <v>0.1</v>
      </c>
      <c r="Y83">
        <v>120.19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29</v>
      </c>
      <c r="AG83">
        <v>0</v>
      </c>
      <c r="AH83">
        <v>2</v>
      </c>
      <c r="AI83">
        <v>55985480</v>
      </c>
      <c r="AJ83">
        <v>61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ROW(Source!A38)</f>
        <v>38</v>
      </c>
      <c r="B84">
        <v>55985494</v>
      </c>
      <c r="C84">
        <v>55985473</v>
      </c>
      <c r="D84">
        <v>55459793</v>
      </c>
      <c r="E84">
        <v>1</v>
      </c>
      <c r="F84">
        <v>1</v>
      </c>
      <c r="G84">
        <v>1081</v>
      </c>
      <c r="H84">
        <v>3</v>
      </c>
      <c r="I84" t="s">
        <v>841</v>
      </c>
      <c r="J84" t="s">
        <v>842</v>
      </c>
      <c r="K84" t="s">
        <v>843</v>
      </c>
      <c r="L84">
        <v>1348</v>
      </c>
      <c r="N84">
        <v>1009</v>
      </c>
      <c r="O84" t="s">
        <v>211</v>
      </c>
      <c r="P84" t="s">
        <v>211</v>
      </c>
      <c r="Q84">
        <v>1000</v>
      </c>
      <c r="X84">
        <v>6.0000000000000002E-5</v>
      </c>
      <c r="Y84">
        <v>64123.05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29</v>
      </c>
      <c r="AG84">
        <v>0</v>
      </c>
      <c r="AH84">
        <v>2</v>
      </c>
      <c r="AI84">
        <v>55985481</v>
      </c>
      <c r="AJ84">
        <v>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ROW(Source!A38)</f>
        <v>38</v>
      </c>
      <c r="B85">
        <v>55985495</v>
      </c>
      <c r="C85">
        <v>55985473</v>
      </c>
      <c r="D85">
        <v>55459801</v>
      </c>
      <c r="E85">
        <v>1</v>
      </c>
      <c r="F85">
        <v>1</v>
      </c>
      <c r="G85">
        <v>1081</v>
      </c>
      <c r="H85">
        <v>3</v>
      </c>
      <c r="I85" t="s">
        <v>844</v>
      </c>
      <c r="J85" t="s">
        <v>845</v>
      </c>
      <c r="K85" t="s">
        <v>846</v>
      </c>
      <c r="L85">
        <v>1348</v>
      </c>
      <c r="N85">
        <v>1009</v>
      </c>
      <c r="O85" t="s">
        <v>211</v>
      </c>
      <c r="P85" t="s">
        <v>211</v>
      </c>
      <c r="Q85">
        <v>1000</v>
      </c>
      <c r="X85">
        <v>1E-4</v>
      </c>
      <c r="Y85">
        <v>81241.14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29</v>
      </c>
      <c r="AG85">
        <v>0</v>
      </c>
      <c r="AH85">
        <v>2</v>
      </c>
      <c r="AI85">
        <v>55985482</v>
      </c>
      <c r="AJ85">
        <v>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ROW(Source!A38)</f>
        <v>38</v>
      </c>
      <c r="B86">
        <v>55985496</v>
      </c>
      <c r="C86">
        <v>55985473</v>
      </c>
      <c r="D86">
        <v>55482166</v>
      </c>
      <c r="E86">
        <v>1</v>
      </c>
      <c r="F86">
        <v>1</v>
      </c>
      <c r="G86">
        <v>1081</v>
      </c>
      <c r="H86">
        <v>3</v>
      </c>
      <c r="I86" t="s">
        <v>847</v>
      </c>
      <c r="J86" t="s">
        <v>848</v>
      </c>
      <c r="K86" t="s">
        <v>849</v>
      </c>
      <c r="L86">
        <v>1301</v>
      </c>
      <c r="N86">
        <v>1003</v>
      </c>
      <c r="O86" t="s">
        <v>543</v>
      </c>
      <c r="P86" t="s">
        <v>543</v>
      </c>
      <c r="Q86">
        <v>1</v>
      </c>
      <c r="X86">
        <v>5.91</v>
      </c>
      <c r="Y86">
        <v>0.69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29</v>
      </c>
      <c r="AG86">
        <v>0</v>
      </c>
      <c r="AH86">
        <v>2</v>
      </c>
      <c r="AI86">
        <v>55985483</v>
      </c>
      <c r="AJ86">
        <v>64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ROW(Source!A38)</f>
        <v>38</v>
      </c>
      <c r="B87">
        <v>55985497</v>
      </c>
      <c r="C87">
        <v>55985473</v>
      </c>
      <c r="D87">
        <v>55482233</v>
      </c>
      <c r="E87">
        <v>1</v>
      </c>
      <c r="F87">
        <v>1</v>
      </c>
      <c r="G87">
        <v>1081</v>
      </c>
      <c r="H87">
        <v>3</v>
      </c>
      <c r="I87" t="s">
        <v>850</v>
      </c>
      <c r="J87" t="s">
        <v>851</v>
      </c>
      <c r="K87" t="s">
        <v>852</v>
      </c>
      <c r="L87">
        <v>1346</v>
      </c>
      <c r="N87">
        <v>1009</v>
      </c>
      <c r="O87" t="s">
        <v>794</v>
      </c>
      <c r="P87" t="s">
        <v>794</v>
      </c>
      <c r="Q87">
        <v>1</v>
      </c>
      <c r="X87">
        <v>0.02</v>
      </c>
      <c r="Y87">
        <v>493.08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29</v>
      </c>
      <c r="AG87">
        <v>0</v>
      </c>
      <c r="AH87">
        <v>2</v>
      </c>
      <c r="AI87">
        <v>55985484</v>
      </c>
      <c r="AJ87">
        <v>65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ROW(Source!A38)</f>
        <v>38</v>
      </c>
      <c r="B88">
        <v>55985498</v>
      </c>
      <c r="C88">
        <v>55985473</v>
      </c>
      <c r="D88">
        <v>55481799</v>
      </c>
      <c r="E88">
        <v>1</v>
      </c>
      <c r="F88">
        <v>1</v>
      </c>
      <c r="G88">
        <v>1081</v>
      </c>
      <c r="H88">
        <v>3</v>
      </c>
      <c r="I88" t="s">
        <v>853</v>
      </c>
      <c r="J88" t="s">
        <v>854</v>
      </c>
      <c r="K88" t="s">
        <v>855</v>
      </c>
      <c r="L88">
        <v>1355</v>
      </c>
      <c r="N88">
        <v>1010</v>
      </c>
      <c r="O88" t="s">
        <v>80</v>
      </c>
      <c r="P88" t="s">
        <v>80</v>
      </c>
      <c r="Q88">
        <v>100</v>
      </c>
      <c r="X88">
        <v>0.04</v>
      </c>
      <c r="Y88">
        <v>413.16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29</v>
      </c>
      <c r="AG88">
        <v>0</v>
      </c>
      <c r="AH88">
        <v>2</v>
      </c>
      <c r="AI88">
        <v>55985485</v>
      </c>
      <c r="AJ88">
        <v>66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ROW(Source!A38)</f>
        <v>38</v>
      </c>
      <c r="B89">
        <v>55985499</v>
      </c>
      <c r="C89">
        <v>55985473</v>
      </c>
      <c r="D89">
        <v>55416982</v>
      </c>
      <c r="E89">
        <v>1081</v>
      </c>
      <c r="F89">
        <v>1</v>
      </c>
      <c r="G89">
        <v>1081</v>
      </c>
      <c r="H89">
        <v>3</v>
      </c>
      <c r="I89" t="s">
        <v>1050</v>
      </c>
      <c r="J89" t="s">
        <v>3</v>
      </c>
      <c r="K89" t="s">
        <v>1051</v>
      </c>
      <c r="L89">
        <v>1346</v>
      </c>
      <c r="N89">
        <v>1009</v>
      </c>
      <c r="O89" t="s">
        <v>794</v>
      </c>
      <c r="P89" t="s">
        <v>794</v>
      </c>
      <c r="Q89">
        <v>1</v>
      </c>
      <c r="X89">
        <v>0.3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29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ROW(Source!A38)</f>
        <v>38</v>
      </c>
      <c r="B90">
        <v>55985500</v>
      </c>
      <c r="C90">
        <v>55985473</v>
      </c>
      <c r="D90">
        <v>55433410</v>
      </c>
      <c r="E90">
        <v>1081</v>
      </c>
      <c r="F90">
        <v>1</v>
      </c>
      <c r="G90">
        <v>1081</v>
      </c>
      <c r="H90">
        <v>3</v>
      </c>
      <c r="I90" t="s">
        <v>1062</v>
      </c>
      <c r="J90" t="s">
        <v>3</v>
      </c>
      <c r="K90" t="s">
        <v>1063</v>
      </c>
      <c r="L90">
        <v>1354</v>
      </c>
      <c r="N90">
        <v>1010</v>
      </c>
      <c r="O90" t="s">
        <v>320</v>
      </c>
      <c r="P90" t="s">
        <v>320</v>
      </c>
      <c r="Q90">
        <v>1</v>
      </c>
      <c r="X90">
        <v>10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29</v>
      </c>
      <c r="AG90">
        <v>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ROW(Source!A38)</f>
        <v>38</v>
      </c>
      <c r="B91">
        <v>55985501</v>
      </c>
      <c r="C91">
        <v>55985473</v>
      </c>
      <c r="D91">
        <v>55448252</v>
      </c>
      <c r="E91">
        <v>1081</v>
      </c>
      <c r="F91">
        <v>1</v>
      </c>
      <c r="G91">
        <v>1081</v>
      </c>
      <c r="H91">
        <v>3</v>
      </c>
      <c r="I91" t="s">
        <v>1064</v>
      </c>
      <c r="J91" t="s">
        <v>3</v>
      </c>
      <c r="K91" t="s">
        <v>1065</v>
      </c>
      <c r="L91">
        <v>1354</v>
      </c>
      <c r="N91">
        <v>1010</v>
      </c>
      <c r="O91" t="s">
        <v>320</v>
      </c>
      <c r="P91" t="s">
        <v>320</v>
      </c>
      <c r="Q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29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ROW(Source!A38)</f>
        <v>38</v>
      </c>
      <c r="B92">
        <v>55985502</v>
      </c>
      <c r="C92">
        <v>55985473</v>
      </c>
      <c r="D92">
        <v>55424290</v>
      </c>
      <c r="E92">
        <v>1081</v>
      </c>
      <c r="F92">
        <v>1</v>
      </c>
      <c r="G92">
        <v>1081</v>
      </c>
      <c r="H92">
        <v>3</v>
      </c>
      <c r="I92" t="s">
        <v>786</v>
      </c>
      <c r="J92" t="s">
        <v>3</v>
      </c>
      <c r="K92" t="s">
        <v>787</v>
      </c>
      <c r="L92">
        <v>1348</v>
      </c>
      <c r="N92">
        <v>1009</v>
      </c>
      <c r="O92" t="s">
        <v>211</v>
      </c>
      <c r="P92" t="s">
        <v>211</v>
      </c>
      <c r="Q92">
        <v>1000</v>
      </c>
      <c r="X92">
        <v>1E-3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29</v>
      </c>
      <c r="AG92">
        <v>0</v>
      </c>
      <c r="AH92">
        <v>2</v>
      </c>
      <c r="AI92">
        <v>55985486</v>
      </c>
      <c r="AJ92">
        <v>67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ROW(Source!A39)</f>
        <v>39</v>
      </c>
      <c r="B93">
        <v>55985487</v>
      </c>
      <c r="C93">
        <v>55985473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759</v>
      </c>
      <c r="J93" t="s">
        <v>3</v>
      </c>
      <c r="K93" t="s">
        <v>760</v>
      </c>
      <c r="L93">
        <v>1191</v>
      </c>
      <c r="N93">
        <v>1013</v>
      </c>
      <c r="O93" t="s">
        <v>761</v>
      </c>
      <c r="P93" t="s">
        <v>761</v>
      </c>
      <c r="Q93">
        <v>1</v>
      </c>
      <c r="X93">
        <v>9.3000000000000007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30</v>
      </c>
      <c r="AG93">
        <v>3.3479999999999999</v>
      </c>
      <c r="AH93">
        <v>2</v>
      </c>
      <c r="AI93">
        <v>55985474</v>
      </c>
      <c r="AJ93">
        <v>68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ROW(Source!A39)</f>
        <v>39</v>
      </c>
      <c r="B94">
        <v>55985488</v>
      </c>
      <c r="C94">
        <v>55985473</v>
      </c>
      <c r="D94">
        <v>55489513</v>
      </c>
      <c r="E94">
        <v>1</v>
      </c>
      <c r="F94">
        <v>1</v>
      </c>
      <c r="G94">
        <v>1081</v>
      </c>
      <c r="H94">
        <v>2</v>
      </c>
      <c r="I94" t="s">
        <v>826</v>
      </c>
      <c r="J94" t="s">
        <v>827</v>
      </c>
      <c r="K94" t="s">
        <v>828</v>
      </c>
      <c r="L94">
        <v>1368</v>
      </c>
      <c r="N94">
        <v>1011</v>
      </c>
      <c r="O94" t="s">
        <v>765</v>
      </c>
      <c r="P94" t="s">
        <v>765</v>
      </c>
      <c r="Q94">
        <v>1</v>
      </c>
      <c r="X94">
        <v>0.4</v>
      </c>
      <c r="Y94">
        <v>0</v>
      </c>
      <c r="Z94">
        <v>114.83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30</v>
      </c>
      <c r="AG94">
        <v>0.14399999999999999</v>
      </c>
      <c r="AH94">
        <v>2</v>
      </c>
      <c r="AI94">
        <v>55985475</v>
      </c>
      <c r="AJ94">
        <v>69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ROW(Source!A39)</f>
        <v>39</v>
      </c>
      <c r="B95">
        <v>55985489</v>
      </c>
      <c r="C95">
        <v>55985473</v>
      </c>
      <c r="D95">
        <v>55459261</v>
      </c>
      <c r="E95">
        <v>1</v>
      </c>
      <c r="F95">
        <v>1</v>
      </c>
      <c r="G95">
        <v>1081</v>
      </c>
      <c r="H95">
        <v>3</v>
      </c>
      <c r="I95" t="s">
        <v>829</v>
      </c>
      <c r="J95" t="s">
        <v>830</v>
      </c>
      <c r="K95" t="s">
        <v>831</v>
      </c>
      <c r="L95">
        <v>1348</v>
      </c>
      <c r="N95">
        <v>1009</v>
      </c>
      <c r="O95" t="s">
        <v>211</v>
      </c>
      <c r="P95" t="s">
        <v>211</v>
      </c>
      <c r="Q95">
        <v>1000</v>
      </c>
      <c r="X95">
        <v>2.9999999999999997E-4</v>
      </c>
      <c r="Y95">
        <v>1219.68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29</v>
      </c>
      <c r="AG95">
        <v>0</v>
      </c>
      <c r="AH95">
        <v>2</v>
      </c>
      <c r="AI95">
        <v>55985476</v>
      </c>
      <c r="AJ95">
        <v>70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ROW(Source!A39)</f>
        <v>39</v>
      </c>
      <c r="B96">
        <v>55985490</v>
      </c>
      <c r="C96">
        <v>55985473</v>
      </c>
      <c r="D96">
        <v>55461230</v>
      </c>
      <c r="E96">
        <v>1</v>
      </c>
      <c r="F96">
        <v>1</v>
      </c>
      <c r="G96">
        <v>1081</v>
      </c>
      <c r="H96">
        <v>3</v>
      </c>
      <c r="I96" t="s">
        <v>810</v>
      </c>
      <c r="J96" t="s">
        <v>811</v>
      </c>
      <c r="K96" t="s">
        <v>812</v>
      </c>
      <c r="L96">
        <v>1346</v>
      </c>
      <c r="N96">
        <v>1009</v>
      </c>
      <c r="O96" t="s">
        <v>794</v>
      </c>
      <c r="P96" t="s">
        <v>794</v>
      </c>
      <c r="Q96">
        <v>1</v>
      </c>
      <c r="X96">
        <v>0.03</v>
      </c>
      <c r="Y96">
        <v>15.11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29</v>
      </c>
      <c r="AG96">
        <v>0</v>
      </c>
      <c r="AH96">
        <v>2</v>
      </c>
      <c r="AI96">
        <v>55985477</v>
      </c>
      <c r="AJ96">
        <v>71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ROW(Source!A39)</f>
        <v>39</v>
      </c>
      <c r="B97">
        <v>55985491</v>
      </c>
      <c r="C97">
        <v>55985473</v>
      </c>
      <c r="D97">
        <v>55459400</v>
      </c>
      <c r="E97">
        <v>1</v>
      </c>
      <c r="F97">
        <v>1</v>
      </c>
      <c r="G97">
        <v>1081</v>
      </c>
      <c r="H97">
        <v>3</v>
      </c>
      <c r="I97" t="s">
        <v>832</v>
      </c>
      <c r="J97" t="s">
        <v>833</v>
      </c>
      <c r="K97" t="s">
        <v>834</v>
      </c>
      <c r="L97">
        <v>1346</v>
      </c>
      <c r="N97">
        <v>1009</v>
      </c>
      <c r="O97" t="s">
        <v>794</v>
      </c>
      <c r="P97" t="s">
        <v>794</v>
      </c>
      <c r="Q97">
        <v>1</v>
      </c>
      <c r="X97">
        <v>0.01</v>
      </c>
      <c r="Y97">
        <v>16.690000000000001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29</v>
      </c>
      <c r="AG97">
        <v>0</v>
      </c>
      <c r="AH97">
        <v>2</v>
      </c>
      <c r="AI97">
        <v>55985478</v>
      </c>
      <c r="AJ97">
        <v>72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ROW(Source!A39)</f>
        <v>39</v>
      </c>
      <c r="B98">
        <v>55985492</v>
      </c>
      <c r="C98">
        <v>55985473</v>
      </c>
      <c r="D98">
        <v>55459485</v>
      </c>
      <c r="E98">
        <v>1</v>
      </c>
      <c r="F98">
        <v>1</v>
      </c>
      <c r="G98">
        <v>1081</v>
      </c>
      <c r="H98">
        <v>3</v>
      </c>
      <c r="I98" t="s">
        <v>835</v>
      </c>
      <c r="J98" t="s">
        <v>836</v>
      </c>
      <c r="K98" t="s">
        <v>837</v>
      </c>
      <c r="L98">
        <v>1348</v>
      </c>
      <c r="N98">
        <v>1009</v>
      </c>
      <c r="O98" t="s">
        <v>211</v>
      </c>
      <c r="P98" t="s">
        <v>211</v>
      </c>
      <c r="Q98">
        <v>1000</v>
      </c>
      <c r="X98">
        <v>2.0000000000000002E-5</v>
      </c>
      <c r="Y98">
        <v>17722.25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29</v>
      </c>
      <c r="AG98">
        <v>0</v>
      </c>
      <c r="AH98">
        <v>2</v>
      </c>
      <c r="AI98">
        <v>55985479</v>
      </c>
      <c r="AJ98">
        <v>73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ROW(Source!A39)</f>
        <v>39</v>
      </c>
      <c r="B99">
        <v>55985493</v>
      </c>
      <c r="C99">
        <v>55985473</v>
      </c>
      <c r="D99">
        <v>55466000</v>
      </c>
      <c r="E99">
        <v>1</v>
      </c>
      <c r="F99">
        <v>1</v>
      </c>
      <c r="G99">
        <v>1081</v>
      </c>
      <c r="H99">
        <v>3</v>
      </c>
      <c r="I99" t="s">
        <v>838</v>
      </c>
      <c r="J99" t="s">
        <v>839</v>
      </c>
      <c r="K99" t="s">
        <v>840</v>
      </c>
      <c r="L99">
        <v>1355</v>
      </c>
      <c r="N99">
        <v>1010</v>
      </c>
      <c r="O99" t="s">
        <v>80</v>
      </c>
      <c r="P99" t="s">
        <v>80</v>
      </c>
      <c r="Q99">
        <v>100</v>
      </c>
      <c r="X99">
        <v>0.1</v>
      </c>
      <c r="Y99">
        <v>120.19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29</v>
      </c>
      <c r="AG99">
        <v>0</v>
      </c>
      <c r="AH99">
        <v>2</v>
      </c>
      <c r="AI99">
        <v>55985480</v>
      </c>
      <c r="AJ99">
        <v>74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ROW(Source!A39)</f>
        <v>39</v>
      </c>
      <c r="B100">
        <v>55985494</v>
      </c>
      <c r="C100">
        <v>55985473</v>
      </c>
      <c r="D100">
        <v>55459793</v>
      </c>
      <c r="E100">
        <v>1</v>
      </c>
      <c r="F100">
        <v>1</v>
      </c>
      <c r="G100">
        <v>1081</v>
      </c>
      <c r="H100">
        <v>3</v>
      </c>
      <c r="I100" t="s">
        <v>841</v>
      </c>
      <c r="J100" t="s">
        <v>842</v>
      </c>
      <c r="K100" t="s">
        <v>843</v>
      </c>
      <c r="L100">
        <v>1348</v>
      </c>
      <c r="N100">
        <v>1009</v>
      </c>
      <c r="O100" t="s">
        <v>211</v>
      </c>
      <c r="P100" t="s">
        <v>211</v>
      </c>
      <c r="Q100">
        <v>1000</v>
      </c>
      <c r="X100">
        <v>6.0000000000000002E-5</v>
      </c>
      <c r="Y100">
        <v>64123.05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29</v>
      </c>
      <c r="AG100">
        <v>0</v>
      </c>
      <c r="AH100">
        <v>2</v>
      </c>
      <c r="AI100">
        <v>55985481</v>
      </c>
      <c r="AJ100">
        <v>75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ROW(Source!A39)</f>
        <v>39</v>
      </c>
      <c r="B101">
        <v>55985495</v>
      </c>
      <c r="C101">
        <v>55985473</v>
      </c>
      <c r="D101">
        <v>55459801</v>
      </c>
      <c r="E101">
        <v>1</v>
      </c>
      <c r="F101">
        <v>1</v>
      </c>
      <c r="G101">
        <v>1081</v>
      </c>
      <c r="H101">
        <v>3</v>
      </c>
      <c r="I101" t="s">
        <v>844</v>
      </c>
      <c r="J101" t="s">
        <v>845</v>
      </c>
      <c r="K101" t="s">
        <v>846</v>
      </c>
      <c r="L101">
        <v>1348</v>
      </c>
      <c r="N101">
        <v>1009</v>
      </c>
      <c r="O101" t="s">
        <v>211</v>
      </c>
      <c r="P101" t="s">
        <v>211</v>
      </c>
      <c r="Q101">
        <v>1000</v>
      </c>
      <c r="X101">
        <v>1E-4</v>
      </c>
      <c r="Y101">
        <v>81241.14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29</v>
      </c>
      <c r="AG101">
        <v>0</v>
      </c>
      <c r="AH101">
        <v>2</v>
      </c>
      <c r="AI101">
        <v>55985482</v>
      </c>
      <c r="AJ101">
        <v>76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ROW(Source!A39)</f>
        <v>39</v>
      </c>
      <c r="B102">
        <v>55985496</v>
      </c>
      <c r="C102">
        <v>55985473</v>
      </c>
      <c r="D102">
        <v>55482166</v>
      </c>
      <c r="E102">
        <v>1</v>
      </c>
      <c r="F102">
        <v>1</v>
      </c>
      <c r="G102">
        <v>1081</v>
      </c>
      <c r="H102">
        <v>3</v>
      </c>
      <c r="I102" t="s">
        <v>847</v>
      </c>
      <c r="J102" t="s">
        <v>848</v>
      </c>
      <c r="K102" t="s">
        <v>849</v>
      </c>
      <c r="L102">
        <v>1301</v>
      </c>
      <c r="N102">
        <v>1003</v>
      </c>
      <c r="O102" t="s">
        <v>543</v>
      </c>
      <c r="P102" t="s">
        <v>543</v>
      </c>
      <c r="Q102">
        <v>1</v>
      </c>
      <c r="X102">
        <v>5.91</v>
      </c>
      <c r="Y102">
        <v>0.69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29</v>
      </c>
      <c r="AG102">
        <v>0</v>
      </c>
      <c r="AH102">
        <v>2</v>
      </c>
      <c r="AI102">
        <v>55985483</v>
      </c>
      <c r="AJ102">
        <v>77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ROW(Source!A39)</f>
        <v>39</v>
      </c>
      <c r="B103">
        <v>55985497</v>
      </c>
      <c r="C103">
        <v>55985473</v>
      </c>
      <c r="D103">
        <v>55482233</v>
      </c>
      <c r="E103">
        <v>1</v>
      </c>
      <c r="F103">
        <v>1</v>
      </c>
      <c r="G103">
        <v>1081</v>
      </c>
      <c r="H103">
        <v>3</v>
      </c>
      <c r="I103" t="s">
        <v>850</v>
      </c>
      <c r="J103" t="s">
        <v>851</v>
      </c>
      <c r="K103" t="s">
        <v>852</v>
      </c>
      <c r="L103">
        <v>1346</v>
      </c>
      <c r="N103">
        <v>1009</v>
      </c>
      <c r="O103" t="s">
        <v>794</v>
      </c>
      <c r="P103" t="s">
        <v>794</v>
      </c>
      <c r="Q103">
        <v>1</v>
      </c>
      <c r="X103">
        <v>0.02</v>
      </c>
      <c r="Y103">
        <v>493.08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29</v>
      </c>
      <c r="AG103">
        <v>0</v>
      </c>
      <c r="AH103">
        <v>2</v>
      </c>
      <c r="AI103">
        <v>55985484</v>
      </c>
      <c r="AJ103">
        <v>78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ROW(Source!A39)</f>
        <v>39</v>
      </c>
      <c r="B104">
        <v>55985498</v>
      </c>
      <c r="C104">
        <v>55985473</v>
      </c>
      <c r="D104">
        <v>55481799</v>
      </c>
      <c r="E104">
        <v>1</v>
      </c>
      <c r="F104">
        <v>1</v>
      </c>
      <c r="G104">
        <v>1081</v>
      </c>
      <c r="H104">
        <v>3</v>
      </c>
      <c r="I104" t="s">
        <v>853</v>
      </c>
      <c r="J104" t="s">
        <v>854</v>
      </c>
      <c r="K104" t="s">
        <v>855</v>
      </c>
      <c r="L104">
        <v>1355</v>
      </c>
      <c r="N104">
        <v>1010</v>
      </c>
      <c r="O104" t="s">
        <v>80</v>
      </c>
      <c r="P104" t="s">
        <v>80</v>
      </c>
      <c r="Q104">
        <v>100</v>
      </c>
      <c r="X104">
        <v>0.04</v>
      </c>
      <c r="Y104">
        <v>413.16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29</v>
      </c>
      <c r="AG104">
        <v>0</v>
      </c>
      <c r="AH104">
        <v>2</v>
      </c>
      <c r="AI104">
        <v>55985485</v>
      </c>
      <c r="AJ104">
        <v>79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ROW(Source!A39)</f>
        <v>39</v>
      </c>
      <c r="B105">
        <v>55985499</v>
      </c>
      <c r="C105">
        <v>55985473</v>
      </c>
      <c r="D105">
        <v>55416982</v>
      </c>
      <c r="E105">
        <v>1081</v>
      </c>
      <c r="F105">
        <v>1</v>
      </c>
      <c r="G105">
        <v>1081</v>
      </c>
      <c r="H105">
        <v>3</v>
      </c>
      <c r="I105" t="s">
        <v>1050</v>
      </c>
      <c r="J105" t="s">
        <v>3</v>
      </c>
      <c r="K105" t="s">
        <v>1051</v>
      </c>
      <c r="L105">
        <v>1346</v>
      </c>
      <c r="N105">
        <v>1009</v>
      </c>
      <c r="O105" t="s">
        <v>794</v>
      </c>
      <c r="P105" t="s">
        <v>794</v>
      </c>
      <c r="Q105">
        <v>1</v>
      </c>
      <c r="X105">
        <v>0.3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29</v>
      </c>
      <c r="AG105">
        <v>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ROW(Source!A39)</f>
        <v>39</v>
      </c>
      <c r="B106">
        <v>55985500</v>
      </c>
      <c r="C106">
        <v>55985473</v>
      </c>
      <c r="D106">
        <v>55433410</v>
      </c>
      <c r="E106">
        <v>1081</v>
      </c>
      <c r="F106">
        <v>1</v>
      </c>
      <c r="G106">
        <v>1081</v>
      </c>
      <c r="H106">
        <v>3</v>
      </c>
      <c r="I106" t="s">
        <v>1062</v>
      </c>
      <c r="J106" t="s">
        <v>3</v>
      </c>
      <c r="K106" t="s">
        <v>1063</v>
      </c>
      <c r="L106">
        <v>1354</v>
      </c>
      <c r="N106">
        <v>1010</v>
      </c>
      <c r="O106" t="s">
        <v>320</v>
      </c>
      <c r="P106" t="s">
        <v>320</v>
      </c>
      <c r="Q106">
        <v>1</v>
      </c>
      <c r="X106">
        <v>10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29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ROW(Source!A39)</f>
        <v>39</v>
      </c>
      <c r="B107">
        <v>55985501</v>
      </c>
      <c r="C107">
        <v>55985473</v>
      </c>
      <c r="D107">
        <v>55448252</v>
      </c>
      <c r="E107">
        <v>1081</v>
      </c>
      <c r="F107">
        <v>1</v>
      </c>
      <c r="G107">
        <v>1081</v>
      </c>
      <c r="H107">
        <v>3</v>
      </c>
      <c r="I107" t="s">
        <v>1064</v>
      </c>
      <c r="J107" t="s">
        <v>3</v>
      </c>
      <c r="K107" t="s">
        <v>1065</v>
      </c>
      <c r="L107">
        <v>1354</v>
      </c>
      <c r="N107">
        <v>1010</v>
      </c>
      <c r="O107" t="s">
        <v>320</v>
      </c>
      <c r="P107" t="s">
        <v>320</v>
      </c>
      <c r="Q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29</v>
      </c>
      <c r="AG107">
        <v>0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ROW(Source!A39)</f>
        <v>39</v>
      </c>
      <c r="B108">
        <v>55985502</v>
      </c>
      <c r="C108">
        <v>55985473</v>
      </c>
      <c r="D108">
        <v>55424290</v>
      </c>
      <c r="E108">
        <v>1081</v>
      </c>
      <c r="F108">
        <v>1</v>
      </c>
      <c r="G108">
        <v>1081</v>
      </c>
      <c r="H108">
        <v>3</v>
      </c>
      <c r="I108" t="s">
        <v>786</v>
      </c>
      <c r="J108" t="s">
        <v>3</v>
      </c>
      <c r="K108" t="s">
        <v>787</v>
      </c>
      <c r="L108">
        <v>1348</v>
      </c>
      <c r="N108">
        <v>1009</v>
      </c>
      <c r="O108" t="s">
        <v>211</v>
      </c>
      <c r="P108" t="s">
        <v>211</v>
      </c>
      <c r="Q108">
        <v>1000</v>
      </c>
      <c r="X108">
        <v>1E-3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29</v>
      </c>
      <c r="AG108">
        <v>0</v>
      </c>
      <c r="AH108">
        <v>2</v>
      </c>
      <c r="AI108">
        <v>55985486</v>
      </c>
      <c r="AJ108">
        <v>80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ROW(Source!A40)</f>
        <v>40</v>
      </c>
      <c r="B109">
        <v>55985510</v>
      </c>
      <c r="C109">
        <v>55985503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759</v>
      </c>
      <c r="J109" t="s">
        <v>3</v>
      </c>
      <c r="K109" t="s">
        <v>760</v>
      </c>
      <c r="L109">
        <v>1191</v>
      </c>
      <c r="N109">
        <v>1013</v>
      </c>
      <c r="O109" t="s">
        <v>761</v>
      </c>
      <c r="P109" t="s">
        <v>761</v>
      </c>
      <c r="Q109">
        <v>1</v>
      </c>
      <c r="X109">
        <v>10.3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30</v>
      </c>
      <c r="AG109">
        <v>3.7080000000000002</v>
      </c>
      <c r="AH109">
        <v>2</v>
      </c>
      <c r="AI109">
        <v>55985504</v>
      </c>
      <c r="AJ109">
        <v>81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ROW(Source!A40)</f>
        <v>40</v>
      </c>
      <c r="B110">
        <v>55985511</v>
      </c>
      <c r="C110">
        <v>55985503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766</v>
      </c>
      <c r="J110" t="s">
        <v>767</v>
      </c>
      <c r="K110" t="s">
        <v>768</v>
      </c>
      <c r="L110">
        <v>1368</v>
      </c>
      <c r="N110">
        <v>1011</v>
      </c>
      <c r="O110" t="s">
        <v>765</v>
      </c>
      <c r="P110" t="s">
        <v>765</v>
      </c>
      <c r="Q110">
        <v>1</v>
      </c>
      <c r="X110">
        <v>0.434</v>
      </c>
      <c r="Y110">
        <v>0</v>
      </c>
      <c r="Z110">
        <v>83.1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30</v>
      </c>
      <c r="AG110">
        <v>0.15623999999999996</v>
      </c>
      <c r="AH110">
        <v>2</v>
      </c>
      <c r="AI110">
        <v>55985505</v>
      </c>
      <c r="AJ110">
        <v>82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ROW(Source!A40)</f>
        <v>40</v>
      </c>
      <c r="B111">
        <v>55985512</v>
      </c>
      <c r="C111">
        <v>55985503</v>
      </c>
      <c r="D111">
        <v>55489525</v>
      </c>
      <c r="E111">
        <v>1</v>
      </c>
      <c r="F111">
        <v>1</v>
      </c>
      <c r="G111">
        <v>1081</v>
      </c>
      <c r="H111">
        <v>2</v>
      </c>
      <c r="I111" t="s">
        <v>856</v>
      </c>
      <c r="J111" t="s">
        <v>857</v>
      </c>
      <c r="K111" t="s">
        <v>858</v>
      </c>
      <c r="L111">
        <v>1368</v>
      </c>
      <c r="N111">
        <v>1011</v>
      </c>
      <c r="O111" t="s">
        <v>765</v>
      </c>
      <c r="P111" t="s">
        <v>765</v>
      </c>
      <c r="Q111">
        <v>1</v>
      </c>
      <c r="X111">
        <v>0.42</v>
      </c>
      <c r="Y111">
        <v>0</v>
      </c>
      <c r="Z111">
        <v>0.77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30</v>
      </c>
      <c r="AG111">
        <v>0.1512</v>
      </c>
      <c r="AH111">
        <v>2</v>
      </c>
      <c r="AI111">
        <v>55985506</v>
      </c>
      <c r="AJ111">
        <v>83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ROW(Source!A40)</f>
        <v>40</v>
      </c>
      <c r="B112">
        <v>55985513</v>
      </c>
      <c r="C112">
        <v>55985503</v>
      </c>
      <c r="D112">
        <v>55461712</v>
      </c>
      <c r="E112">
        <v>1</v>
      </c>
      <c r="F112">
        <v>1</v>
      </c>
      <c r="G112">
        <v>1081</v>
      </c>
      <c r="H112">
        <v>3</v>
      </c>
      <c r="I112" t="s">
        <v>859</v>
      </c>
      <c r="J112" t="s">
        <v>860</v>
      </c>
      <c r="K112" t="s">
        <v>861</v>
      </c>
      <c r="L112">
        <v>1346</v>
      </c>
      <c r="N112">
        <v>1009</v>
      </c>
      <c r="O112" t="s">
        <v>794</v>
      </c>
      <c r="P112" t="s">
        <v>794</v>
      </c>
      <c r="Q112">
        <v>1</v>
      </c>
      <c r="X112">
        <v>0.01</v>
      </c>
      <c r="Y112">
        <v>35.090000000000003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29</v>
      </c>
      <c r="AG112">
        <v>0</v>
      </c>
      <c r="AH112">
        <v>2</v>
      </c>
      <c r="AI112">
        <v>55985507</v>
      </c>
      <c r="AJ112">
        <v>84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ROW(Source!A40)</f>
        <v>40</v>
      </c>
      <c r="B113">
        <v>55985514</v>
      </c>
      <c r="C113">
        <v>55985503</v>
      </c>
      <c r="D113">
        <v>55459794</v>
      </c>
      <c r="E113">
        <v>1</v>
      </c>
      <c r="F113">
        <v>1</v>
      </c>
      <c r="G113">
        <v>1081</v>
      </c>
      <c r="H113">
        <v>3</v>
      </c>
      <c r="I113" t="s">
        <v>862</v>
      </c>
      <c r="J113" t="s">
        <v>863</v>
      </c>
      <c r="K113" t="s">
        <v>864</v>
      </c>
      <c r="L113">
        <v>1348</v>
      </c>
      <c r="N113">
        <v>1009</v>
      </c>
      <c r="O113" t="s">
        <v>211</v>
      </c>
      <c r="P113" t="s">
        <v>211</v>
      </c>
      <c r="Q113">
        <v>1000</v>
      </c>
      <c r="X113">
        <v>5.0000000000000004E-6</v>
      </c>
      <c r="Y113">
        <v>78558.289999999994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29</v>
      </c>
      <c r="AG113">
        <v>0</v>
      </c>
      <c r="AH113">
        <v>2</v>
      </c>
      <c r="AI113">
        <v>55985508</v>
      </c>
      <c r="AJ113">
        <v>85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ROW(Source!A40)</f>
        <v>40</v>
      </c>
      <c r="B114">
        <v>55985515</v>
      </c>
      <c r="C114">
        <v>55985503</v>
      </c>
      <c r="D114">
        <v>55482207</v>
      </c>
      <c r="E114">
        <v>1</v>
      </c>
      <c r="F114">
        <v>1</v>
      </c>
      <c r="G114">
        <v>1081</v>
      </c>
      <c r="H114">
        <v>3</v>
      </c>
      <c r="I114" t="s">
        <v>865</v>
      </c>
      <c r="J114" t="s">
        <v>866</v>
      </c>
      <c r="K114" t="s">
        <v>867</v>
      </c>
      <c r="L114">
        <v>1354</v>
      </c>
      <c r="N114">
        <v>1010</v>
      </c>
      <c r="O114" t="s">
        <v>320</v>
      </c>
      <c r="P114" t="s">
        <v>320</v>
      </c>
      <c r="Q114">
        <v>1</v>
      </c>
      <c r="X114">
        <v>2</v>
      </c>
      <c r="Y114">
        <v>2.1800000000000002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29</v>
      </c>
      <c r="AG114">
        <v>0</v>
      </c>
      <c r="AH114">
        <v>2</v>
      </c>
      <c r="AI114">
        <v>55985509</v>
      </c>
      <c r="AJ114">
        <v>86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ROW(Source!A40)</f>
        <v>40</v>
      </c>
      <c r="B115">
        <v>55985516</v>
      </c>
      <c r="C115">
        <v>55985503</v>
      </c>
      <c r="D115">
        <v>55416982</v>
      </c>
      <c r="E115">
        <v>1081</v>
      </c>
      <c r="F115">
        <v>1</v>
      </c>
      <c r="G115">
        <v>1081</v>
      </c>
      <c r="H115">
        <v>3</v>
      </c>
      <c r="I115" t="s">
        <v>1050</v>
      </c>
      <c r="J115" t="s">
        <v>3</v>
      </c>
      <c r="K115" t="s">
        <v>1051</v>
      </c>
      <c r="L115">
        <v>1346</v>
      </c>
      <c r="N115">
        <v>1009</v>
      </c>
      <c r="O115" t="s">
        <v>794</v>
      </c>
      <c r="P115" t="s">
        <v>794</v>
      </c>
      <c r="Q115">
        <v>1</v>
      </c>
      <c r="X115">
        <v>2.2700000000000001E-2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29</v>
      </c>
      <c r="AG115">
        <v>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ROW(Source!A40)</f>
        <v>40</v>
      </c>
      <c r="B116">
        <v>55985517</v>
      </c>
      <c r="C116">
        <v>55985503</v>
      </c>
      <c r="D116">
        <v>55440932</v>
      </c>
      <c r="E116">
        <v>1081</v>
      </c>
      <c r="F116">
        <v>1</v>
      </c>
      <c r="G116">
        <v>1081</v>
      </c>
      <c r="H116">
        <v>3</v>
      </c>
      <c r="I116" t="s">
        <v>1052</v>
      </c>
      <c r="J116" t="s">
        <v>3</v>
      </c>
      <c r="K116" t="s">
        <v>1066</v>
      </c>
      <c r="L116">
        <v>1354</v>
      </c>
      <c r="N116">
        <v>1010</v>
      </c>
      <c r="O116" t="s">
        <v>320</v>
      </c>
      <c r="P116" t="s">
        <v>320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29</v>
      </c>
      <c r="AG116">
        <v>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ROW(Source!A41)</f>
        <v>41</v>
      </c>
      <c r="B117">
        <v>55985510</v>
      </c>
      <c r="C117">
        <v>55985503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759</v>
      </c>
      <c r="J117" t="s">
        <v>3</v>
      </c>
      <c r="K117" t="s">
        <v>760</v>
      </c>
      <c r="L117">
        <v>1191</v>
      </c>
      <c r="N117">
        <v>1013</v>
      </c>
      <c r="O117" t="s">
        <v>761</v>
      </c>
      <c r="P117" t="s">
        <v>761</v>
      </c>
      <c r="Q117">
        <v>1</v>
      </c>
      <c r="X117">
        <v>10.3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30</v>
      </c>
      <c r="AG117">
        <v>3.7080000000000002</v>
      </c>
      <c r="AH117">
        <v>2</v>
      </c>
      <c r="AI117">
        <v>55985504</v>
      </c>
      <c r="AJ117">
        <v>87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ROW(Source!A41)</f>
        <v>41</v>
      </c>
      <c r="B118">
        <v>55985511</v>
      </c>
      <c r="C118">
        <v>55985503</v>
      </c>
      <c r="D118">
        <v>55490209</v>
      </c>
      <c r="E118">
        <v>1</v>
      </c>
      <c r="F118">
        <v>1</v>
      </c>
      <c r="G118">
        <v>1081</v>
      </c>
      <c r="H118">
        <v>2</v>
      </c>
      <c r="I118" t="s">
        <v>766</v>
      </c>
      <c r="J118" t="s">
        <v>767</v>
      </c>
      <c r="K118" t="s">
        <v>768</v>
      </c>
      <c r="L118">
        <v>1368</v>
      </c>
      <c r="N118">
        <v>1011</v>
      </c>
      <c r="O118" t="s">
        <v>765</v>
      </c>
      <c r="P118" t="s">
        <v>765</v>
      </c>
      <c r="Q118">
        <v>1</v>
      </c>
      <c r="X118">
        <v>0.434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30</v>
      </c>
      <c r="AG118">
        <v>0.15623999999999996</v>
      </c>
      <c r="AH118">
        <v>2</v>
      </c>
      <c r="AI118">
        <v>55985505</v>
      </c>
      <c r="AJ118">
        <v>88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ROW(Source!A41)</f>
        <v>41</v>
      </c>
      <c r="B119">
        <v>55985512</v>
      </c>
      <c r="C119">
        <v>55985503</v>
      </c>
      <c r="D119">
        <v>55489525</v>
      </c>
      <c r="E119">
        <v>1</v>
      </c>
      <c r="F119">
        <v>1</v>
      </c>
      <c r="G119">
        <v>1081</v>
      </c>
      <c r="H119">
        <v>2</v>
      </c>
      <c r="I119" t="s">
        <v>856</v>
      </c>
      <c r="J119" t="s">
        <v>857</v>
      </c>
      <c r="K119" t="s">
        <v>858</v>
      </c>
      <c r="L119">
        <v>1368</v>
      </c>
      <c r="N119">
        <v>1011</v>
      </c>
      <c r="O119" t="s">
        <v>765</v>
      </c>
      <c r="P119" t="s">
        <v>765</v>
      </c>
      <c r="Q119">
        <v>1</v>
      </c>
      <c r="X119">
        <v>0.42</v>
      </c>
      <c r="Y119">
        <v>0</v>
      </c>
      <c r="Z119">
        <v>0.77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30</v>
      </c>
      <c r="AG119">
        <v>0.1512</v>
      </c>
      <c r="AH119">
        <v>2</v>
      </c>
      <c r="AI119">
        <v>55985506</v>
      </c>
      <c r="AJ119">
        <v>89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ROW(Source!A41)</f>
        <v>41</v>
      </c>
      <c r="B120">
        <v>55985513</v>
      </c>
      <c r="C120">
        <v>55985503</v>
      </c>
      <c r="D120">
        <v>55461712</v>
      </c>
      <c r="E120">
        <v>1</v>
      </c>
      <c r="F120">
        <v>1</v>
      </c>
      <c r="G120">
        <v>1081</v>
      </c>
      <c r="H120">
        <v>3</v>
      </c>
      <c r="I120" t="s">
        <v>859</v>
      </c>
      <c r="J120" t="s">
        <v>860</v>
      </c>
      <c r="K120" t="s">
        <v>861</v>
      </c>
      <c r="L120">
        <v>1346</v>
      </c>
      <c r="N120">
        <v>1009</v>
      </c>
      <c r="O120" t="s">
        <v>794</v>
      </c>
      <c r="P120" t="s">
        <v>794</v>
      </c>
      <c r="Q120">
        <v>1</v>
      </c>
      <c r="X120">
        <v>0.01</v>
      </c>
      <c r="Y120">
        <v>35.090000000000003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29</v>
      </c>
      <c r="AG120">
        <v>0</v>
      </c>
      <c r="AH120">
        <v>2</v>
      </c>
      <c r="AI120">
        <v>55985507</v>
      </c>
      <c r="AJ120">
        <v>90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ROW(Source!A41)</f>
        <v>41</v>
      </c>
      <c r="B121">
        <v>55985514</v>
      </c>
      <c r="C121">
        <v>55985503</v>
      </c>
      <c r="D121">
        <v>55459794</v>
      </c>
      <c r="E121">
        <v>1</v>
      </c>
      <c r="F121">
        <v>1</v>
      </c>
      <c r="G121">
        <v>1081</v>
      </c>
      <c r="H121">
        <v>3</v>
      </c>
      <c r="I121" t="s">
        <v>862</v>
      </c>
      <c r="J121" t="s">
        <v>863</v>
      </c>
      <c r="K121" t="s">
        <v>864</v>
      </c>
      <c r="L121">
        <v>1348</v>
      </c>
      <c r="N121">
        <v>1009</v>
      </c>
      <c r="O121" t="s">
        <v>211</v>
      </c>
      <c r="P121" t="s">
        <v>211</v>
      </c>
      <c r="Q121">
        <v>1000</v>
      </c>
      <c r="X121">
        <v>5.0000000000000004E-6</v>
      </c>
      <c r="Y121">
        <v>78558.289999999994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29</v>
      </c>
      <c r="AG121">
        <v>0</v>
      </c>
      <c r="AH121">
        <v>2</v>
      </c>
      <c r="AI121">
        <v>55985508</v>
      </c>
      <c r="AJ121">
        <v>91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ROW(Source!A41)</f>
        <v>41</v>
      </c>
      <c r="B122">
        <v>55985515</v>
      </c>
      <c r="C122">
        <v>55985503</v>
      </c>
      <c r="D122">
        <v>55482207</v>
      </c>
      <c r="E122">
        <v>1</v>
      </c>
      <c r="F122">
        <v>1</v>
      </c>
      <c r="G122">
        <v>1081</v>
      </c>
      <c r="H122">
        <v>3</v>
      </c>
      <c r="I122" t="s">
        <v>865</v>
      </c>
      <c r="J122" t="s">
        <v>866</v>
      </c>
      <c r="K122" t="s">
        <v>867</v>
      </c>
      <c r="L122">
        <v>1354</v>
      </c>
      <c r="N122">
        <v>1010</v>
      </c>
      <c r="O122" t="s">
        <v>320</v>
      </c>
      <c r="P122" t="s">
        <v>320</v>
      </c>
      <c r="Q122">
        <v>1</v>
      </c>
      <c r="X122">
        <v>2</v>
      </c>
      <c r="Y122">
        <v>2.1800000000000002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29</v>
      </c>
      <c r="AG122">
        <v>0</v>
      </c>
      <c r="AH122">
        <v>2</v>
      </c>
      <c r="AI122">
        <v>55985509</v>
      </c>
      <c r="AJ122">
        <v>92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ROW(Source!A41)</f>
        <v>41</v>
      </c>
      <c r="B123">
        <v>55985516</v>
      </c>
      <c r="C123">
        <v>55985503</v>
      </c>
      <c r="D123">
        <v>55416982</v>
      </c>
      <c r="E123">
        <v>1081</v>
      </c>
      <c r="F123">
        <v>1</v>
      </c>
      <c r="G123">
        <v>1081</v>
      </c>
      <c r="H123">
        <v>3</v>
      </c>
      <c r="I123" t="s">
        <v>1050</v>
      </c>
      <c r="J123" t="s">
        <v>3</v>
      </c>
      <c r="K123" t="s">
        <v>1051</v>
      </c>
      <c r="L123">
        <v>1346</v>
      </c>
      <c r="N123">
        <v>1009</v>
      </c>
      <c r="O123" t="s">
        <v>794</v>
      </c>
      <c r="P123" t="s">
        <v>794</v>
      </c>
      <c r="Q123">
        <v>1</v>
      </c>
      <c r="X123">
        <v>2.2700000000000001E-2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29</v>
      </c>
      <c r="AG123">
        <v>0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ROW(Source!A41)</f>
        <v>41</v>
      </c>
      <c r="B124">
        <v>55985517</v>
      </c>
      <c r="C124">
        <v>55985503</v>
      </c>
      <c r="D124">
        <v>55440932</v>
      </c>
      <c r="E124">
        <v>1081</v>
      </c>
      <c r="F124">
        <v>1</v>
      </c>
      <c r="G124">
        <v>1081</v>
      </c>
      <c r="H124">
        <v>3</v>
      </c>
      <c r="I124" t="s">
        <v>1052</v>
      </c>
      <c r="J124" t="s">
        <v>3</v>
      </c>
      <c r="K124" t="s">
        <v>1066</v>
      </c>
      <c r="L124">
        <v>1354</v>
      </c>
      <c r="N124">
        <v>1010</v>
      </c>
      <c r="O124" t="s">
        <v>320</v>
      </c>
      <c r="P124" t="s">
        <v>320</v>
      </c>
      <c r="Q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29</v>
      </c>
      <c r="AG124">
        <v>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ROW(Source!A42)</f>
        <v>42</v>
      </c>
      <c r="B125">
        <v>55985521</v>
      </c>
      <c r="C125">
        <v>55985518</v>
      </c>
      <c r="D125">
        <v>55424304</v>
      </c>
      <c r="E125">
        <v>1081</v>
      </c>
      <c r="F125">
        <v>1</v>
      </c>
      <c r="G125">
        <v>1081</v>
      </c>
      <c r="H125">
        <v>1</v>
      </c>
      <c r="I125" t="s">
        <v>759</v>
      </c>
      <c r="J125" t="s">
        <v>3</v>
      </c>
      <c r="K125" t="s">
        <v>760</v>
      </c>
      <c r="L125">
        <v>1191</v>
      </c>
      <c r="N125">
        <v>1013</v>
      </c>
      <c r="O125" t="s">
        <v>761</v>
      </c>
      <c r="P125" t="s">
        <v>761</v>
      </c>
      <c r="Q125">
        <v>1</v>
      </c>
      <c r="X125">
        <v>3.09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30</v>
      </c>
      <c r="AG125">
        <v>1.1123999999999998</v>
      </c>
      <c r="AH125">
        <v>2</v>
      </c>
      <c r="AI125">
        <v>55985519</v>
      </c>
      <c r="AJ125">
        <v>93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ROW(Source!A42)</f>
        <v>42</v>
      </c>
      <c r="B126">
        <v>55985522</v>
      </c>
      <c r="C126">
        <v>55985518</v>
      </c>
      <c r="D126">
        <v>55490209</v>
      </c>
      <c r="E126">
        <v>1</v>
      </c>
      <c r="F126">
        <v>1</v>
      </c>
      <c r="G126">
        <v>1081</v>
      </c>
      <c r="H126">
        <v>2</v>
      </c>
      <c r="I126" t="s">
        <v>766</v>
      </c>
      <c r="J126" t="s">
        <v>767</v>
      </c>
      <c r="K126" t="s">
        <v>768</v>
      </c>
      <c r="L126">
        <v>1368</v>
      </c>
      <c r="N126">
        <v>1011</v>
      </c>
      <c r="O126" t="s">
        <v>765</v>
      </c>
      <c r="P126" t="s">
        <v>765</v>
      </c>
      <c r="Q126">
        <v>1</v>
      </c>
      <c r="X126">
        <v>0.32</v>
      </c>
      <c r="Y126">
        <v>0</v>
      </c>
      <c r="Z126">
        <v>83.1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30</v>
      </c>
      <c r="AG126">
        <v>0.1152</v>
      </c>
      <c r="AH126">
        <v>2</v>
      </c>
      <c r="AI126">
        <v>55985520</v>
      </c>
      <c r="AJ126">
        <v>94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ROW(Source!A42)</f>
        <v>42</v>
      </c>
      <c r="B127">
        <v>55985523</v>
      </c>
      <c r="C127">
        <v>55985518</v>
      </c>
      <c r="D127">
        <v>55440932</v>
      </c>
      <c r="E127">
        <v>1081</v>
      </c>
      <c r="F127">
        <v>1</v>
      </c>
      <c r="G127">
        <v>1081</v>
      </c>
      <c r="H127">
        <v>3</v>
      </c>
      <c r="I127" t="s">
        <v>1052</v>
      </c>
      <c r="J127" t="s">
        <v>3</v>
      </c>
      <c r="K127" t="s">
        <v>1067</v>
      </c>
      <c r="L127">
        <v>1354</v>
      </c>
      <c r="N127">
        <v>1010</v>
      </c>
      <c r="O127" t="s">
        <v>320</v>
      </c>
      <c r="P127" t="s">
        <v>320</v>
      </c>
      <c r="Q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29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ROW(Source!A43)</f>
        <v>43</v>
      </c>
      <c r="B128">
        <v>55985521</v>
      </c>
      <c r="C128">
        <v>55985518</v>
      </c>
      <c r="D128">
        <v>55424304</v>
      </c>
      <c r="E128">
        <v>1081</v>
      </c>
      <c r="F128">
        <v>1</v>
      </c>
      <c r="G128">
        <v>1081</v>
      </c>
      <c r="H128">
        <v>1</v>
      </c>
      <c r="I128" t="s">
        <v>759</v>
      </c>
      <c r="J128" t="s">
        <v>3</v>
      </c>
      <c r="K128" t="s">
        <v>760</v>
      </c>
      <c r="L128">
        <v>1191</v>
      </c>
      <c r="N128">
        <v>1013</v>
      </c>
      <c r="O128" t="s">
        <v>761</v>
      </c>
      <c r="P128" t="s">
        <v>761</v>
      </c>
      <c r="Q128">
        <v>1</v>
      </c>
      <c r="X128">
        <v>3.09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 t="s">
        <v>30</v>
      </c>
      <c r="AG128">
        <v>1.1123999999999998</v>
      </c>
      <c r="AH128">
        <v>2</v>
      </c>
      <c r="AI128">
        <v>55985519</v>
      </c>
      <c r="AJ128">
        <v>95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ROW(Source!A43)</f>
        <v>43</v>
      </c>
      <c r="B129">
        <v>55985522</v>
      </c>
      <c r="C129">
        <v>55985518</v>
      </c>
      <c r="D129">
        <v>55490209</v>
      </c>
      <c r="E129">
        <v>1</v>
      </c>
      <c r="F129">
        <v>1</v>
      </c>
      <c r="G129">
        <v>1081</v>
      </c>
      <c r="H129">
        <v>2</v>
      </c>
      <c r="I129" t="s">
        <v>766</v>
      </c>
      <c r="J129" t="s">
        <v>767</v>
      </c>
      <c r="K129" t="s">
        <v>768</v>
      </c>
      <c r="L129">
        <v>1368</v>
      </c>
      <c r="N129">
        <v>1011</v>
      </c>
      <c r="O129" t="s">
        <v>765</v>
      </c>
      <c r="P129" t="s">
        <v>765</v>
      </c>
      <c r="Q129">
        <v>1</v>
      </c>
      <c r="X129">
        <v>0.32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30</v>
      </c>
      <c r="AG129">
        <v>0.1152</v>
      </c>
      <c r="AH129">
        <v>2</v>
      </c>
      <c r="AI129">
        <v>55985520</v>
      </c>
      <c r="AJ129">
        <v>96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ROW(Source!A43)</f>
        <v>43</v>
      </c>
      <c r="B130">
        <v>55985523</v>
      </c>
      <c r="C130">
        <v>55985518</v>
      </c>
      <c r="D130">
        <v>55440932</v>
      </c>
      <c r="E130">
        <v>1081</v>
      </c>
      <c r="F130">
        <v>1</v>
      </c>
      <c r="G130">
        <v>1081</v>
      </c>
      <c r="H130">
        <v>3</v>
      </c>
      <c r="I130" t="s">
        <v>1052</v>
      </c>
      <c r="J130" t="s">
        <v>3</v>
      </c>
      <c r="K130" t="s">
        <v>1067</v>
      </c>
      <c r="L130">
        <v>1354</v>
      </c>
      <c r="N130">
        <v>1010</v>
      </c>
      <c r="O130" t="s">
        <v>320</v>
      </c>
      <c r="P130" t="s">
        <v>320</v>
      </c>
      <c r="Q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29</v>
      </c>
      <c r="AG130">
        <v>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ROW(Source!A44)</f>
        <v>44</v>
      </c>
      <c r="B131">
        <v>55985531</v>
      </c>
      <c r="C131">
        <v>55985524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759</v>
      </c>
      <c r="J131" t="s">
        <v>3</v>
      </c>
      <c r="K131" t="s">
        <v>760</v>
      </c>
      <c r="L131">
        <v>1191</v>
      </c>
      <c r="N131">
        <v>1013</v>
      </c>
      <c r="O131" t="s">
        <v>761</v>
      </c>
      <c r="P131" t="s">
        <v>761</v>
      </c>
      <c r="Q131">
        <v>1</v>
      </c>
      <c r="X131">
        <v>1.36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30</v>
      </c>
      <c r="AG131">
        <v>0.48960000000000004</v>
      </c>
      <c r="AH131">
        <v>2</v>
      </c>
      <c r="AI131">
        <v>55985525</v>
      </c>
      <c r="AJ131">
        <v>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ROW(Source!A44)</f>
        <v>44</v>
      </c>
      <c r="B132">
        <v>55985532</v>
      </c>
      <c r="C132">
        <v>55985524</v>
      </c>
      <c r="D132">
        <v>55490330</v>
      </c>
      <c r="E132">
        <v>1</v>
      </c>
      <c r="F132">
        <v>1</v>
      </c>
      <c r="G132">
        <v>1081</v>
      </c>
      <c r="H132">
        <v>2</v>
      </c>
      <c r="I132" t="s">
        <v>868</v>
      </c>
      <c r="J132" t="s">
        <v>869</v>
      </c>
      <c r="K132" t="s">
        <v>870</v>
      </c>
      <c r="L132">
        <v>1368</v>
      </c>
      <c r="N132">
        <v>1011</v>
      </c>
      <c r="O132" t="s">
        <v>765</v>
      </c>
      <c r="P132" t="s">
        <v>765</v>
      </c>
      <c r="Q132">
        <v>1</v>
      </c>
      <c r="X132">
        <v>1.7000000000000001E-2</v>
      </c>
      <c r="Y132">
        <v>0</v>
      </c>
      <c r="Z132">
        <v>0.8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30</v>
      </c>
      <c r="AG132">
        <v>6.1200000000000004E-3</v>
      </c>
      <c r="AH132">
        <v>2</v>
      </c>
      <c r="AI132">
        <v>55985526</v>
      </c>
      <c r="AJ132">
        <v>98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ROW(Source!A44)</f>
        <v>44</v>
      </c>
      <c r="B133">
        <v>55985533</v>
      </c>
      <c r="C133">
        <v>55985524</v>
      </c>
      <c r="D133">
        <v>55490296</v>
      </c>
      <c r="E133">
        <v>1</v>
      </c>
      <c r="F133">
        <v>1</v>
      </c>
      <c r="G133">
        <v>1081</v>
      </c>
      <c r="H133">
        <v>2</v>
      </c>
      <c r="I133" t="s">
        <v>871</v>
      </c>
      <c r="J133" t="s">
        <v>872</v>
      </c>
      <c r="K133" t="s">
        <v>873</v>
      </c>
      <c r="L133">
        <v>1368</v>
      </c>
      <c r="N133">
        <v>1011</v>
      </c>
      <c r="O133" t="s">
        <v>765</v>
      </c>
      <c r="P133" t="s">
        <v>765</v>
      </c>
      <c r="Q133">
        <v>1</v>
      </c>
      <c r="X133">
        <v>0.02</v>
      </c>
      <c r="Y133">
        <v>0</v>
      </c>
      <c r="Z133">
        <v>0.47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30</v>
      </c>
      <c r="AG133">
        <v>7.1999999999999998E-3</v>
      </c>
      <c r="AH133">
        <v>2</v>
      </c>
      <c r="AI133">
        <v>55985527</v>
      </c>
      <c r="AJ133">
        <v>99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ROW(Source!A44)</f>
        <v>44</v>
      </c>
      <c r="B134">
        <v>55985534</v>
      </c>
      <c r="C134">
        <v>55985524</v>
      </c>
      <c r="D134">
        <v>55461074</v>
      </c>
      <c r="E134">
        <v>1</v>
      </c>
      <c r="F134">
        <v>1</v>
      </c>
      <c r="G134">
        <v>1081</v>
      </c>
      <c r="H134">
        <v>3</v>
      </c>
      <c r="I134" t="s">
        <v>874</v>
      </c>
      <c r="J134" t="s">
        <v>875</v>
      </c>
      <c r="K134" t="s">
        <v>876</v>
      </c>
      <c r="L134">
        <v>1346</v>
      </c>
      <c r="N134">
        <v>1009</v>
      </c>
      <c r="O134" t="s">
        <v>794</v>
      </c>
      <c r="P134" t="s">
        <v>794</v>
      </c>
      <c r="Q134">
        <v>1</v>
      </c>
      <c r="X134">
        <v>6.2700000000000004E-3</v>
      </c>
      <c r="Y134">
        <v>27.62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29</v>
      </c>
      <c r="AG134">
        <v>0</v>
      </c>
      <c r="AH134">
        <v>2</v>
      </c>
      <c r="AI134">
        <v>55985528</v>
      </c>
      <c r="AJ134">
        <v>100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ROW(Source!A44)</f>
        <v>44</v>
      </c>
      <c r="B135">
        <v>55985535</v>
      </c>
      <c r="C135">
        <v>55985524</v>
      </c>
      <c r="D135">
        <v>55459793</v>
      </c>
      <c r="E135">
        <v>1</v>
      </c>
      <c r="F135">
        <v>1</v>
      </c>
      <c r="G135">
        <v>1081</v>
      </c>
      <c r="H135">
        <v>3</v>
      </c>
      <c r="I135" t="s">
        <v>841</v>
      </c>
      <c r="J135" t="s">
        <v>842</v>
      </c>
      <c r="K135" t="s">
        <v>843</v>
      </c>
      <c r="L135">
        <v>1348</v>
      </c>
      <c r="N135">
        <v>1009</v>
      </c>
      <c r="O135" t="s">
        <v>211</v>
      </c>
      <c r="P135" t="s">
        <v>211</v>
      </c>
      <c r="Q135">
        <v>1000</v>
      </c>
      <c r="X135">
        <v>1.0000000000000001E-5</v>
      </c>
      <c r="Y135">
        <v>64123.05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29</v>
      </c>
      <c r="AG135">
        <v>0</v>
      </c>
      <c r="AH135">
        <v>2</v>
      </c>
      <c r="AI135">
        <v>55985529</v>
      </c>
      <c r="AJ135">
        <v>101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ROW(Source!A44)</f>
        <v>44</v>
      </c>
      <c r="B136">
        <v>55985536</v>
      </c>
      <c r="C136">
        <v>55985524</v>
      </c>
      <c r="D136">
        <v>55469253</v>
      </c>
      <c r="E136">
        <v>1</v>
      </c>
      <c r="F136">
        <v>1</v>
      </c>
      <c r="G136">
        <v>1081</v>
      </c>
      <c r="H136">
        <v>3</v>
      </c>
      <c r="I136" t="s">
        <v>877</v>
      </c>
      <c r="J136" t="s">
        <v>878</v>
      </c>
      <c r="K136" t="s">
        <v>879</v>
      </c>
      <c r="L136">
        <v>1354</v>
      </c>
      <c r="N136">
        <v>1010</v>
      </c>
      <c r="O136" t="s">
        <v>320</v>
      </c>
      <c r="P136" t="s">
        <v>320</v>
      </c>
      <c r="Q136">
        <v>1</v>
      </c>
      <c r="X136">
        <v>0.1</v>
      </c>
      <c r="Y136">
        <v>15.25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29</v>
      </c>
      <c r="AG136">
        <v>0</v>
      </c>
      <c r="AH136">
        <v>2</v>
      </c>
      <c r="AI136">
        <v>55985530</v>
      </c>
      <c r="AJ136">
        <v>102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ROW(Source!A44)</f>
        <v>44</v>
      </c>
      <c r="B137">
        <v>55985537</v>
      </c>
      <c r="C137">
        <v>55985524</v>
      </c>
      <c r="D137">
        <v>55441128</v>
      </c>
      <c r="E137">
        <v>1081</v>
      </c>
      <c r="F137">
        <v>1</v>
      </c>
      <c r="G137">
        <v>1081</v>
      </c>
      <c r="H137">
        <v>3</v>
      </c>
      <c r="I137" t="s">
        <v>1068</v>
      </c>
      <c r="J137" t="s">
        <v>3</v>
      </c>
      <c r="K137" t="s">
        <v>1069</v>
      </c>
      <c r="L137">
        <v>1354</v>
      </c>
      <c r="N137">
        <v>1010</v>
      </c>
      <c r="O137" t="s">
        <v>320</v>
      </c>
      <c r="P137" t="s">
        <v>320</v>
      </c>
      <c r="Q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29</v>
      </c>
      <c r="AG137">
        <v>0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ROW(Source!A45)</f>
        <v>45</v>
      </c>
      <c r="B138">
        <v>55985531</v>
      </c>
      <c r="C138">
        <v>55985524</v>
      </c>
      <c r="D138">
        <v>55424304</v>
      </c>
      <c r="E138">
        <v>1081</v>
      </c>
      <c r="F138">
        <v>1</v>
      </c>
      <c r="G138">
        <v>1081</v>
      </c>
      <c r="H138">
        <v>1</v>
      </c>
      <c r="I138" t="s">
        <v>759</v>
      </c>
      <c r="J138" t="s">
        <v>3</v>
      </c>
      <c r="K138" t="s">
        <v>760</v>
      </c>
      <c r="L138">
        <v>1191</v>
      </c>
      <c r="N138">
        <v>1013</v>
      </c>
      <c r="O138" t="s">
        <v>761</v>
      </c>
      <c r="P138" t="s">
        <v>761</v>
      </c>
      <c r="Q138">
        <v>1</v>
      </c>
      <c r="X138">
        <v>1.36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 t="s">
        <v>30</v>
      </c>
      <c r="AG138">
        <v>0.48960000000000004</v>
      </c>
      <c r="AH138">
        <v>2</v>
      </c>
      <c r="AI138">
        <v>55985525</v>
      </c>
      <c r="AJ138">
        <v>103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ROW(Source!A45)</f>
        <v>45</v>
      </c>
      <c r="B139">
        <v>55985532</v>
      </c>
      <c r="C139">
        <v>55985524</v>
      </c>
      <c r="D139">
        <v>55490330</v>
      </c>
      <c r="E139">
        <v>1</v>
      </c>
      <c r="F139">
        <v>1</v>
      </c>
      <c r="G139">
        <v>1081</v>
      </c>
      <c r="H139">
        <v>2</v>
      </c>
      <c r="I139" t="s">
        <v>868</v>
      </c>
      <c r="J139" t="s">
        <v>869</v>
      </c>
      <c r="K139" t="s">
        <v>870</v>
      </c>
      <c r="L139">
        <v>1368</v>
      </c>
      <c r="N139">
        <v>1011</v>
      </c>
      <c r="O139" t="s">
        <v>765</v>
      </c>
      <c r="P139" t="s">
        <v>765</v>
      </c>
      <c r="Q139">
        <v>1</v>
      </c>
      <c r="X139">
        <v>1.7000000000000001E-2</v>
      </c>
      <c r="Y139">
        <v>0</v>
      </c>
      <c r="Z139">
        <v>0.8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30</v>
      </c>
      <c r="AG139">
        <v>6.1200000000000004E-3</v>
      </c>
      <c r="AH139">
        <v>2</v>
      </c>
      <c r="AI139">
        <v>55985526</v>
      </c>
      <c r="AJ139">
        <v>104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ROW(Source!A45)</f>
        <v>45</v>
      </c>
      <c r="B140">
        <v>55985533</v>
      </c>
      <c r="C140">
        <v>55985524</v>
      </c>
      <c r="D140">
        <v>55490296</v>
      </c>
      <c r="E140">
        <v>1</v>
      </c>
      <c r="F140">
        <v>1</v>
      </c>
      <c r="G140">
        <v>1081</v>
      </c>
      <c r="H140">
        <v>2</v>
      </c>
      <c r="I140" t="s">
        <v>871</v>
      </c>
      <c r="J140" t="s">
        <v>872</v>
      </c>
      <c r="K140" t="s">
        <v>873</v>
      </c>
      <c r="L140">
        <v>1368</v>
      </c>
      <c r="N140">
        <v>1011</v>
      </c>
      <c r="O140" t="s">
        <v>765</v>
      </c>
      <c r="P140" t="s">
        <v>765</v>
      </c>
      <c r="Q140">
        <v>1</v>
      </c>
      <c r="X140">
        <v>0.02</v>
      </c>
      <c r="Y140">
        <v>0</v>
      </c>
      <c r="Z140">
        <v>0.47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30</v>
      </c>
      <c r="AG140">
        <v>7.1999999999999998E-3</v>
      </c>
      <c r="AH140">
        <v>2</v>
      </c>
      <c r="AI140">
        <v>55985527</v>
      </c>
      <c r="AJ140">
        <v>105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ROW(Source!A45)</f>
        <v>45</v>
      </c>
      <c r="B141">
        <v>55985534</v>
      </c>
      <c r="C141">
        <v>55985524</v>
      </c>
      <c r="D141">
        <v>55461074</v>
      </c>
      <c r="E141">
        <v>1</v>
      </c>
      <c r="F141">
        <v>1</v>
      </c>
      <c r="G141">
        <v>1081</v>
      </c>
      <c r="H141">
        <v>3</v>
      </c>
      <c r="I141" t="s">
        <v>874</v>
      </c>
      <c r="J141" t="s">
        <v>875</v>
      </c>
      <c r="K141" t="s">
        <v>876</v>
      </c>
      <c r="L141">
        <v>1346</v>
      </c>
      <c r="N141">
        <v>1009</v>
      </c>
      <c r="O141" t="s">
        <v>794</v>
      </c>
      <c r="P141" t="s">
        <v>794</v>
      </c>
      <c r="Q141">
        <v>1</v>
      </c>
      <c r="X141">
        <v>6.2700000000000004E-3</v>
      </c>
      <c r="Y141">
        <v>27.62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29</v>
      </c>
      <c r="AG141">
        <v>0</v>
      </c>
      <c r="AH141">
        <v>2</v>
      </c>
      <c r="AI141">
        <v>55985528</v>
      </c>
      <c r="AJ141">
        <v>106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ROW(Source!A45)</f>
        <v>45</v>
      </c>
      <c r="B142">
        <v>55985535</v>
      </c>
      <c r="C142">
        <v>55985524</v>
      </c>
      <c r="D142">
        <v>55459793</v>
      </c>
      <c r="E142">
        <v>1</v>
      </c>
      <c r="F142">
        <v>1</v>
      </c>
      <c r="G142">
        <v>1081</v>
      </c>
      <c r="H142">
        <v>3</v>
      </c>
      <c r="I142" t="s">
        <v>841</v>
      </c>
      <c r="J142" t="s">
        <v>842</v>
      </c>
      <c r="K142" t="s">
        <v>843</v>
      </c>
      <c r="L142">
        <v>1348</v>
      </c>
      <c r="N142">
        <v>1009</v>
      </c>
      <c r="O142" t="s">
        <v>211</v>
      </c>
      <c r="P142" t="s">
        <v>211</v>
      </c>
      <c r="Q142">
        <v>1000</v>
      </c>
      <c r="X142">
        <v>1.0000000000000001E-5</v>
      </c>
      <c r="Y142">
        <v>64123.05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29</v>
      </c>
      <c r="AG142">
        <v>0</v>
      </c>
      <c r="AH142">
        <v>2</v>
      </c>
      <c r="AI142">
        <v>55985529</v>
      </c>
      <c r="AJ142">
        <v>107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ROW(Source!A45)</f>
        <v>45</v>
      </c>
      <c r="B143">
        <v>55985536</v>
      </c>
      <c r="C143">
        <v>55985524</v>
      </c>
      <c r="D143">
        <v>55469253</v>
      </c>
      <c r="E143">
        <v>1</v>
      </c>
      <c r="F143">
        <v>1</v>
      </c>
      <c r="G143">
        <v>1081</v>
      </c>
      <c r="H143">
        <v>3</v>
      </c>
      <c r="I143" t="s">
        <v>877</v>
      </c>
      <c r="J143" t="s">
        <v>878</v>
      </c>
      <c r="K143" t="s">
        <v>879</v>
      </c>
      <c r="L143">
        <v>1354</v>
      </c>
      <c r="N143">
        <v>1010</v>
      </c>
      <c r="O143" t="s">
        <v>320</v>
      </c>
      <c r="P143" t="s">
        <v>320</v>
      </c>
      <c r="Q143">
        <v>1</v>
      </c>
      <c r="X143">
        <v>0.1</v>
      </c>
      <c r="Y143">
        <v>15.25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29</v>
      </c>
      <c r="AG143">
        <v>0</v>
      </c>
      <c r="AH143">
        <v>2</v>
      </c>
      <c r="AI143">
        <v>55985530</v>
      </c>
      <c r="AJ143">
        <v>108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ROW(Source!A45)</f>
        <v>45</v>
      </c>
      <c r="B144">
        <v>55985537</v>
      </c>
      <c r="C144">
        <v>55985524</v>
      </c>
      <c r="D144">
        <v>55441128</v>
      </c>
      <c r="E144">
        <v>1081</v>
      </c>
      <c r="F144">
        <v>1</v>
      </c>
      <c r="G144">
        <v>1081</v>
      </c>
      <c r="H144">
        <v>3</v>
      </c>
      <c r="I144" t="s">
        <v>1068</v>
      </c>
      <c r="J144" t="s">
        <v>3</v>
      </c>
      <c r="K144" t="s">
        <v>1069</v>
      </c>
      <c r="L144">
        <v>1354</v>
      </c>
      <c r="N144">
        <v>1010</v>
      </c>
      <c r="O144" t="s">
        <v>320</v>
      </c>
      <c r="P144" t="s">
        <v>320</v>
      </c>
      <c r="Q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29</v>
      </c>
      <c r="AG144">
        <v>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ROW(Source!A46)</f>
        <v>46</v>
      </c>
      <c r="B145">
        <v>55985547</v>
      </c>
      <c r="C145">
        <v>55985538</v>
      </c>
      <c r="D145">
        <v>55424304</v>
      </c>
      <c r="E145">
        <v>1081</v>
      </c>
      <c r="F145">
        <v>1</v>
      </c>
      <c r="G145">
        <v>1081</v>
      </c>
      <c r="H145">
        <v>1</v>
      </c>
      <c r="I145" t="s">
        <v>759</v>
      </c>
      <c r="J145" t="s">
        <v>3</v>
      </c>
      <c r="K145" t="s">
        <v>760</v>
      </c>
      <c r="L145">
        <v>1191</v>
      </c>
      <c r="N145">
        <v>1013</v>
      </c>
      <c r="O145" t="s">
        <v>761</v>
      </c>
      <c r="P145" t="s">
        <v>761</v>
      </c>
      <c r="Q145">
        <v>1</v>
      </c>
      <c r="X145">
        <v>2.06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30</v>
      </c>
      <c r="AG145">
        <v>0.74159999999999993</v>
      </c>
      <c r="AH145">
        <v>2</v>
      </c>
      <c r="AI145">
        <v>55985539</v>
      </c>
      <c r="AJ145">
        <v>109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ROW(Source!A46)</f>
        <v>46</v>
      </c>
      <c r="B146">
        <v>55985548</v>
      </c>
      <c r="C146">
        <v>55985538</v>
      </c>
      <c r="D146">
        <v>55489803</v>
      </c>
      <c r="E146">
        <v>1</v>
      </c>
      <c r="F146">
        <v>1</v>
      </c>
      <c r="G146">
        <v>1081</v>
      </c>
      <c r="H146">
        <v>2</v>
      </c>
      <c r="I146" t="s">
        <v>880</v>
      </c>
      <c r="J146" t="s">
        <v>881</v>
      </c>
      <c r="K146" t="s">
        <v>882</v>
      </c>
      <c r="L146">
        <v>1368</v>
      </c>
      <c r="N146">
        <v>1011</v>
      </c>
      <c r="O146" t="s">
        <v>765</v>
      </c>
      <c r="P146" t="s">
        <v>765</v>
      </c>
      <c r="Q146">
        <v>1</v>
      </c>
      <c r="X146">
        <v>0.19</v>
      </c>
      <c r="Y146">
        <v>0</v>
      </c>
      <c r="Z146">
        <v>41.45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30</v>
      </c>
      <c r="AG146">
        <v>6.8399999999999989E-2</v>
      </c>
      <c r="AH146">
        <v>2</v>
      </c>
      <c r="AI146">
        <v>55985540</v>
      </c>
      <c r="AJ146">
        <v>110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ROW(Source!A46)</f>
        <v>46</v>
      </c>
      <c r="B147">
        <v>55985549</v>
      </c>
      <c r="C147">
        <v>55985538</v>
      </c>
      <c r="D147">
        <v>55489910</v>
      </c>
      <c r="E147">
        <v>1</v>
      </c>
      <c r="F147">
        <v>1</v>
      </c>
      <c r="G147">
        <v>1081</v>
      </c>
      <c r="H147">
        <v>2</v>
      </c>
      <c r="I147" t="s">
        <v>762</v>
      </c>
      <c r="J147" t="s">
        <v>763</v>
      </c>
      <c r="K147" t="s">
        <v>764</v>
      </c>
      <c r="L147">
        <v>1368</v>
      </c>
      <c r="N147">
        <v>1011</v>
      </c>
      <c r="O147" t="s">
        <v>765</v>
      </c>
      <c r="P147" t="s">
        <v>765</v>
      </c>
      <c r="Q147">
        <v>1</v>
      </c>
      <c r="X147">
        <v>0.61</v>
      </c>
      <c r="Y147">
        <v>0</v>
      </c>
      <c r="Z147">
        <v>7.11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30</v>
      </c>
      <c r="AG147">
        <v>0.21959999999999999</v>
      </c>
      <c r="AH147">
        <v>2</v>
      </c>
      <c r="AI147">
        <v>55985541</v>
      </c>
      <c r="AJ147">
        <v>111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ROW(Source!A46)</f>
        <v>46</v>
      </c>
      <c r="B148">
        <v>55985550</v>
      </c>
      <c r="C148">
        <v>55985538</v>
      </c>
      <c r="D148">
        <v>55490209</v>
      </c>
      <c r="E148">
        <v>1</v>
      </c>
      <c r="F148">
        <v>1</v>
      </c>
      <c r="G148">
        <v>1081</v>
      </c>
      <c r="H148">
        <v>2</v>
      </c>
      <c r="I148" t="s">
        <v>766</v>
      </c>
      <c r="J148" t="s">
        <v>767</v>
      </c>
      <c r="K148" t="s">
        <v>768</v>
      </c>
      <c r="L148">
        <v>1368</v>
      </c>
      <c r="N148">
        <v>1011</v>
      </c>
      <c r="O148" t="s">
        <v>765</v>
      </c>
      <c r="P148" t="s">
        <v>765</v>
      </c>
      <c r="Q148">
        <v>1</v>
      </c>
      <c r="X148">
        <v>0.06</v>
      </c>
      <c r="Y148">
        <v>0</v>
      </c>
      <c r="Z148">
        <v>83.1</v>
      </c>
      <c r="AA148">
        <v>12.62</v>
      </c>
      <c r="AB148">
        <v>0</v>
      </c>
      <c r="AC148">
        <v>0</v>
      </c>
      <c r="AD148">
        <v>1</v>
      </c>
      <c r="AE148">
        <v>0</v>
      </c>
      <c r="AF148" t="s">
        <v>30</v>
      </c>
      <c r="AG148">
        <v>2.1599999999999998E-2</v>
      </c>
      <c r="AH148">
        <v>2</v>
      </c>
      <c r="AI148">
        <v>55985542</v>
      </c>
      <c r="AJ148">
        <v>112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ROW(Source!A46)</f>
        <v>46</v>
      </c>
      <c r="B149">
        <v>55985551</v>
      </c>
      <c r="C149">
        <v>55985538</v>
      </c>
      <c r="D149">
        <v>55490260</v>
      </c>
      <c r="E149">
        <v>1</v>
      </c>
      <c r="F149">
        <v>1</v>
      </c>
      <c r="G149">
        <v>1081</v>
      </c>
      <c r="H149">
        <v>2</v>
      </c>
      <c r="I149" t="s">
        <v>883</v>
      </c>
      <c r="J149" t="s">
        <v>884</v>
      </c>
      <c r="K149" t="s">
        <v>885</v>
      </c>
      <c r="L149">
        <v>1368</v>
      </c>
      <c r="N149">
        <v>1011</v>
      </c>
      <c r="O149" t="s">
        <v>765</v>
      </c>
      <c r="P149" t="s">
        <v>765</v>
      </c>
      <c r="Q149">
        <v>1</v>
      </c>
      <c r="X149">
        <v>0.19</v>
      </c>
      <c r="Y149">
        <v>0</v>
      </c>
      <c r="Z149">
        <v>1.1499999999999999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30</v>
      </c>
      <c r="AG149">
        <v>6.8399999999999989E-2</v>
      </c>
      <c r="AH149">
        <v>2</v>
      </c>
      <c r="AI149">
        <v>55985543</v>
      </c>
      <c r="AJ149">
        <v>113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ROW(Source!A46)</f>
        <v>46</v>
      </c>
      <c r="B150">
        <v>55985552</v>
      </c>
      <c r="C150">
        <v>55985538</v>
      </c>
      <c r="D150">
        <v>55460310</v>
      </c>
      <c r="E150">
        <v>1</v>
      </c>
      <c r="F150">
        <v>1</v>
      </c>
      <c r="G150">
        <v>1081</v>
      </c>
      <c r="H150">
        <v>3</v>
      </c>
      <c r="I150" t="s">
        <v>795</v>
      </c>
      <c r="J150" t="s">
        <v>796</v>
      </c>
      <c r="K150" t="s">
        <v>797</v>
      </c>
      <c r="L150">
        <v>1346</v>
      </c>
      <c r="N150">
        <v>1009</v>
      </c>
      <c r="O150" t="s">
        <v>794</v>
      </c>
      <c r="P150" t="s">
        <v>794</v>
      </c>
      <c r="Q150">
        <v>1</v>
      </c>
      <c r="X150">
        <v>0.02</v>
      </c>
      <c r="Y150">
        <v>29.89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29</v>
      </c>
      <c r="AG150">
        <v>0</v>
      </c>
      <c r="AH150">
        <v>2</v>
      </c>
      <c r="AI150">
        <v>55985544</v>
      </c>
      <c r="AJ150">
        <v>114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ROW(Source!A46)</f>
        <v>46</v>
      </c>
      <c r="B151">
        <v>55985553</v>
      </c>
      <c r="C151">
        <v>55985538</v>
      </c>
      <c r="D151">
        <v>55460380</v>
      </c>
      <c r="E151">
        <v>1</v>
      </c>
      <c r="F151">
        <v>1</v>
      </c>
      <c r="G151">
        <v>1081</v>
      </c>
      <c r="H151">
        <v>3</v>
      </c>
      <c r="I151" t="s">
        <v>798</v>
      </c>
      <c r="J151" t="s">
        <v>799</v>
      </c>
      <c r="K151" t="s">
        <v>800</v>
      </c>
      <c r="L151">
        <v>1348</v>
      </c>
      <c r="N151">
        <v>1009</v>
      </c>
      <c r="O151" t="s">
        <v>211</v>
      </c>
      <c r="P151" t="s">
        <v>211</v>
      </c>
      <c r="Q151">
        <v>1000</v>
      </c>
      <c r="X151">
        <v>1E-4</v>
      </c>
      <c r="Y151">
        <v>8590.86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29</v>
      </c>
      <c r="AG151">
        <v>0</v>
      </c>
      <c r="AH151">
        <v>2</v>
      </c>
      <c r="AI151">
        <v>55985545</v>
      </c>
      <c r="AJ151">
        <v>115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ROW(Source!A46)</f>
        <v>46</v>
      </c>
      <c r="B152">
        <v>55985554</v>
      </c>
      <c r="C152">
        <v>55985538</v>
      </c>
      <c r="D152">
        <v>55416982</v>
      </c>
      <c r="E152">
        <v>1081</v>
      </c>
      <c r="F152">
        <v>1</v>
      </c>
      <c r="G152">
        <v>1081</v>
      </c>
      <c r="H152">
        <v>3</v>
      </c>
      <c r="I152" t="s">
        <v>1050</v>
      </c>
      <c r="J152" t="s">
        <v>3</v>
      </c>
      <c r="K152" t="s">
        <v>1051</v>
      </c>
      <c r="L152">
        <v>1346</v>
      </c>
      <c r="N152">
        <v>1009</v>
      </c>
      <c r="O152" t="s">
        <v>794</v>
      </c>
      <c r="P152" t="s">
        <v>794</v>
      </c>
      <c r="Q152">
        <v>1</v>
      </c>
      <c r="X152">
        <v>0.1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29</v>
      </c>
      <c r="AG152">
        <v>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ROW(Source!A46)</f>
        <v>46</v>
      </c>
      <c r="B153">
        <v>55985555</v>
      </c>
      <c r="C153">
        <v>55985538</v>
      </c>
      <c r="D153">
        <v>55431448</v>
      </c>
      <c r="E153">
        <v>1081</v>
      </c>
      <c r="F153">
        <v>1</v>
      </c>
      <c r="G153">
        <v>1081</v>
      </c>
      <c r="H153">
        <v>3</v>
      </c>
      <c r="I153" t="s">
        <v>886</v>
      </c>
      <c r="J153" t="s">
        <v>3</v>
      </c>
      <c r="K153" t="s">
        <v>887</v>
      </c>
      <c r="L153">
        <v>1354</v>
      </c>
      <c r="N153">
        <v>1010</v>
      </c>
      <c r="O153" t="s">
        <v>320</v>
      </c>
      <c r="P153" t="s">
        <v>320</v>
      </c>
      <c r="Q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29</v>
      </c>
      <c r="AG153">
        <v>0</v>
      </c>
      <c r="AH153">
        <v>2</v>
      </c>
      <c r="AI153">
        <v>55985546</v>
      </c>
      <c r="AJ153">
        <v>116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ROW(Source!A47)</f>
        <v>47</v>
      </c>
      <c r="B154">
        <v>55985547</v>
      </c>
      <c r="C154">
        <v>55985538</v>
      </c>
      <c r="D154">
        <v>55424304</v>
      </c>
      <c r="E154">
        <v>1081</v>
      </c>
      <c r="F154">
        <v>1</v>
      </c>
      <c r="G154">
        <v>1081</v>
      </c>
      <c r="H154">
        <v>1</v>
      </c>
      <c r="I154" t="s">
        <v>759</v>
      </c>
      <c r="J154" t="s">
        <v>3</v>
      </c>
      <c r="K154" t="s">
        <v>760</v>
      </c>
      <c r="L154">
        <v>1191</v>
      </c>
      <c r="N154">
        <v>1013</v>
      </c>
      <c r="O154" t="s">
        <v>761</v>
      </c>
      <c r="P154" t="s">
        <v>761</v>
      </c>
      <c r="Q154">
        <v>1</v>
      </c>
      <c r="X154">
        <v>2.06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30</v>
      </c>
      <c r="AG154">
        <v>0.74159999999999993</v>
      </c>
      <c r="AH154">
        <v>2</v>
      </c>
      <c r="AI154">
        <v>55985539</v>
      </c>
      <c r="AJ154">
        <v>117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ROW(Source!A47)</f>
        <v>47</v>
      </c>
      <c r="B155">
        <v>55985548</v>
      </c>
      <c r="C155">
        <v>55985538</v>
      </c>
      <c r="D155">
        <v>55489803</v>
      </c>
      <c r="E155">
        <v>1</v>
      </c>
      <c r="F155">
        <v>1</v>
      </c>
      <c r="G155">
        <v>1081</v>
      </c>
      <c r="H155">
        <v>2</v>
      </c>
      <c r="I155" t="s">
        <v>880</v>
      </c>
      <c r="J155" t="s">
        <v>881</v>
      </c>
      <c r="K155" t="s">
        <v>882</v>
      </c>
      <c r="L155">
        <v>1368</v>
      </c>
      <c r="N155">
        <v>1011</v>
      </c>
      <c r="O155" t="s">
        <v>765</v>
      </c>
      <c r="P155" t="s">
        <v>765</v>
      </c>
      <c r="Q155">
        <v>1</v>
      </c>
      <c r="X155">
        <v>0.19</v>
      </c>
      <c r="Y155">
        <v>0</v>
      </c>
      <c r="Z155">
        <v>41.45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30</v>
      </c>
      <c r="AG155">
        <v>6.8399999999999989E-2</v>
      </c>
      <c r="AH155">
        <v>2</v>
      </c>
      <c r="AI155">
        <v>55985540</v>
      </c>
      <c r="AJ155">
        <v>118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ROW(Source!A47)</f>
        <v>47</v>
      </c>
      <c r="B156">
        <v>55985549</v>
      </c>
      <c r="C156">
        <v>55985538</v>
      </c>
      <c r="D156">
        <v>55489910</v>
      </c>
      <c r="E156">
        <v>1</v>
      </c>
      <c r="F156">
        <v>1</v>
      </c>
      <c r="G156">
        <v>1081</v>
      </c>
      <c r="H156">
        <v>2</v>
      </c>
      <c r="I156" t="s">
        <v>762</v>
      </c>
      <c r="J156" t="s">
        <v>763</v>
      </c>
      <c r="K156" t="s">
        <v>764</v>
      </c>
      <c r="L156">
        <v>1368</v>
      </c>
      <c r="N156">
        <v>1011</v>
      </c>
      <c r="O156" t="s">
        <v>765</v>
      </c>
      <c r="P156" t="s">
        <v>765</v>
      </c>
      <c r="Q156">
        <v>1</v>
      </c>
      <c r="X156">
        <v>0.61</v>
      </c>
      <c r="Y156">
        <v>0</v>
      </c>
      <c r="Z156">
        <v>7.11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30</v>
      </c>
      <c r="AG156">
        <v>0.21959999999999999</v>
      </c>
      <c r="AH156">
        <v>2</v>
      </c>
      <c r="AI156">
        <v>55985541</v>
      </c>
      <c r="AJ156">
        <v>119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ROW(Source!A47)</f>
        <v>47</v>
      </c>
      <c r="B157">
        <v>55985550</v>
      </c>
      <c r="C157">
        <v>55985538</v>
      </c>
      <c r="D157">
        <v>55490209</v>
      </c>
      <c r="E157">
        <v>1</v>
      </c>
      <c r="F157">
        <v>1</v>
      </c>
      <c r="G157">
        <v>1081</v>
      </c>
      <c r="H157">
        <v>2</v>
      </c>
      <c r="I157" t="s">
        <v>766</v>
      </c>
      <c r="J157" t="s">
        <v>767</v>
      </c>
      <c r="K157" t="s">
        <v>768</v>
      </c>
      <c r="L157">
        <v>1368</v>
      </c>
      <c r="N157">
        <v>1011</v>
      </c>
      <c r="O157" t="s">
        <v>765</v>
      </c>
      <c r="P157" t="s">
        <v>765</v>
      </c>
      <c r="Q157">
        <v>1</v>
      </c>
      <c r="X157">
        <v>0.06</v>
      </c>
      <c r="Y157">
        <v>0</v>
      </c>
      <c r="Z157">
        <v>83.1</v>
      </c>
      <c r="AA157">
        <v>12.62</v>
      </c>
      <c r="AB157">
        <v>0</v>
      </c>
      <c r="AC157">
        <v>0</v>
      </c>
      <c r="AD157">
        <v>1</v>
      </c>
      <c r="AE157">
        <v>0</v>
      </c>
      <c r="AF157" t="s">
        <v>30</v>
      </c>
      <c r="AG157">
        <v>2.1599999999999998E-2</v>
      </c>
      <c r="AH157">
        <v>2</v>
      </c>
      <c r="AI157">
        <v>55985542</v>
      </c>
      <c r="AJ157">
        <v>120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ROW(Source!A47)</f>
        <v>47</v>
      </c>
      <c r="B158">
        <v>55985551</v>
      </c>
      <c r="C158">
        <v>55985538</v>
      </c>
      <c r="D158">
        <v>55490260</v>
      </c>
      <c r="E158">
        <v>1</v>
      </c>
      <c r="F158">
        <v>1</v>
      </c>
      <c r="G158">
        <v>1081</v>
      </c>
      <c r="H158">
        <v>2</v>
      </c>
      <c r="I158" t="s">
        <v>883</v>
      </c>
      <c r="J158" t="s">
        <v>884</v>
      </c>
      <c r="K158" t="s">
        <v>885</v>
      </c>
      <c r="L158">
        <v>1368</v>
      </c>
      <c r="N158">
        <v>1011</v>
      </c>
      <c r="O158" t="s">
        <v>765</v>
      </c>
      <c r="P158" t="s">
        <v>765</v>
      </c>
      <c r="Q158">
        <v>1</v>
      </c>
      <c r="X158">
        <v>0.19</v>
      </c>
      <c r="Y158">
        <v>0</v>
      </c>
      <c r="Z158">
        <v>1.1499999999999999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30</v>
      </c>
      <c r="AG158">
        <v>6.8399999999999989E-2</v>
      </c>
      <c r="AH158">
        <v>2</v>
      </c>
      <c r="AI158">
        <v>55985543</v>
      </c>
      <c r="AJ158">
        <v>121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ROW(Source!A47)</f>
        <v>47</v>
      </c>
      <c r="B159">
        <v>55985552</v>
      </c>
      <c r="C159">
        <v>55985538</v>
      </c>
      <c r="D159">
        <v>55460310</v>
      </c>
      <c r="E159">
        <v>1</v>
      </c>
      <c r="F159">
        <v>1</v>
      </c>
      <c r="G159">
        <v>1081</v>
      </c>
      <c r="H159">
        <v>3</v>
      </c>
      <c r="I159" t="s">
        <v>795</v>
      </c>
      <c r="J159" t="s">
        <v>796</v>
      </c>
      <c r="K159" t="s">
        <v>797</v>
      </c>
      <c r="L159">
        <v>1346</v>
      </c>
      <c r="N159">
        <v>1009</v>
      </c>
      <c r="O159" t="s">
        <v>794</v>
      </c>
      <c r="P159" t="s">
        <v>794</v>
      </c>
      <c r="Q159">
        <v>1</v>
      </c>
      <c r="X159">
        <v>0.02</v>
      </c>
      <c r="Y159">
        <v>29.89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29</v>
      </c>
      <c r="AG159">
        <v>0</v>
      </c>
      <c r="AH159">
        <v>2</v>
      </c>
      <c r="AI159">
        <v>55985544</v>
      </c>
      <c r="AJ159">
        <v>122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ROW(Source!A47)</f>
        <v>47</v>
      </c>
      <c r="B160">
        <v>55985553</v>
      </c>
      <c r="C160">
        <v>55985538</v>
      </c>
      <c r="D160">
        <v>55460380</v>
      </c>
      <c r="E160">
        <v>1</v>
      </c>
      <c r="F160">
        <v>1</v>
      </c>
      <c r="G160">
        <v>1081</v>
      </c>
      <c r="H160">
        <v>3</v>
      </c>
      <c r="I160" t="s">
        <v>798</v>
      </c>
      <c r="J160" t="s">
        <v>799</v>
      </c>
      <c r="K160" t="s">
        <v>800</v>
      </c>
      <c r="L160">
        <v>1348</v>
      </c>
      <c r="N160">
        <v>1009</v>
      </c>
      <c r="O160" t="s">
        <v>211</v>
      </c>
      <c r="P160" t="s">
        <v>211</v>
      </c>
      <c r="Q160">
        <v>1000</v>
      </c>
      <c r="X160">
        <v>1E-4</v>
      </c>
      <c r="Y160">
        <v>8590.86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29</v>
      </c>
      <c r="AG160">
        <v>0</v>
      </c>
      <c r="AH160">
        <v>2</v>
      </c>
      <c r="AI160">
        <v>55985545</v>
      </c>
      <c r="AJ160">
        <v>123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ROW(Source!A47)</f>
        <v>47</v>
      </c>
      <c r="B161">
        <v>55985554</v>
      </c>
      <c r="C161">
        <v>55985538</v>
      </c>
      <c r="D161">
        <v>55416982</v>
      </c>
      <c r="E161">
        <v>1081</v>
      </c>
      <c r="F161">
        <v>1</v>
      </c>
      <c r="G161">
        <v>1081</v>
      </c>
      <c r="H161">
        <v>3</v>
      </c>
      <c r="I161" t="s">
        <v>1050</v>
      </c>
      <c r="J161" t="s">
        <v>3</v>
      </c>
      <c r="K161" t="s">
        <v>1051</v>
      </c>
      <c r="L161">
        <v>1346</v>
      </c>
      <c r="N161">
        <v>1009</v>
      </c>
      <c r="O161" t="s">
        <v>794</v>
      </c>
      <c r="P161" t="s">
        <v>794</v>
      </c>
      <c r="Q161">
        <v>1</v>
      </c>
      <c r="X161">
        <v>0.1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29</v>
      </c>
      <c r="AG161">
        <v>0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ROW(Source!A47)</f>
        <v>47</v>
      </c>
      <c r="B162">
        <v>55985555</v>
      </c>
      <c r="C162">
        <v>55985538</v>
      </c>
      <c r="D162">
        <v>55431448</v>
      </c>
      <c r="E162">
        <v>1081</v>
      </c>
      <c r="F162">
        <v>1</v>
      </c>
      <c r="G162">
        <v>1081</v>
      </c>
      <c r="H162">
        <v>3</v>
      </c>
      <c r="I162" t="s">
        <v>886</v>
      </c>
      <c r="J162" t="s">
        <v>3</v>
      </c>
      <c r="K162" t="s">
        <v>887</v>
      </c>
      <c r="L162">
        <v>1354</v>
      </c>
      <c r="N162">
        <v>1010</v>
      </c>
      <c r="O162" t="s">
        <v>320</v>
      </c>
      <c r="P162" t="s">
        <v>320</v>
      </c>
      <c r="Q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29</v>
      </c>
      <c r="AG162">
        <v>0</v>
      </c>
      <c r="AH162">
        <v>2</v>
      </c>
      <c r="AI162">
        <v>55985546</v>
      </c>
      <c r="AJ162">
        <v>124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ROW(Source!A48)</f>
        <v>48</v>
      </c>
      <c r="B163">
        <v>55985558</v>
      </c>
      <c r="C163">
        <v>55985556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759</v>
      </c>
      <c r="J163" t="s">
        <v>3</v>
      </c>
      <c r="K163" t="s">
        <v>760</v>
      </c>
      <c r="L163">
        <v>1191</v>
      </c>
      <c r="N163">
        <v>1013</v>
      </c>
      <c r="O163" t="s">
        <v>761</v>
      </c>
      <c r="P163" t="s">
        <v>761</v>
      </c>
      <c r="Q163">
        <v>1</v>
      </c>
      <c r="X163">
        <v>5.4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30</v>
      </c>
      <c r="AG163">
        <v>1.944</v>
      </c>
      <c r="AH163">
        <v>2</v>
      </c>
      <c r="AI163">
        <v>55985557</v>
      </c>
      <c r="AJ163">
        <v>125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ROW(Source!A49)</f>
        <v>49</v>
      </c>
      <c r="B164">
        <v>55985558</v>
      </c>
      <c r="C164">
        <v>55985556</v>
      </c>
      <c r="D164">
        <v>55424304</v>
      </c>
      <c r="E164">
        <v>1081</v>
      </c>
      <c r="F164">
        <v>1</v>
      </c>
      <c r="G164">
        <v>1081</v>
      </c>
      <c r="H164">
        <v>1</v>
      </c>
      <c r="I164" t="s">
        <v>759</v>
      </c>
      <c r="J164" t="s">
        <v>3</v>
      </c>
      <c r="K164" t="s">
        <v>760</v>
      </c>
      <c r="L164">
        <v>1191</v>
      </c>
      <c r="N164">
        <v>1013</v>
      </c>
      <c r="O164" t="s">
        <v>761</v>
      </c>
      <c r="P164" t="s">
        <v>761</v>
      </c>
      <c r="Q164">
        <v>1</v>
      </c>
      <c r="X164">
        <v>5.4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 t="s">
        <v>30</v>
      </c>
      <c r="AG164">
        <v>1.944</v>
      </c>
      <c r="AH164">
        <v>2</v>
      </c>
      <c r="AI164">
        <v>55985557</v>
      </c>
      <c r="AJ164">
        <v>126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ROW(Source!A50)</f>
        <v>50</v>
      </c>
      <c r="B165">
        <v>55985561</v>
      </c>
      <c r="C165">
        <v>55985559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759</v>
      </c>
      <c r="J165" t="s">
        <v>3</v>
      </c>
      <c r="K165" t="s">
        <v>760</v>
      </c>
      <c r="L165">
        <v>1191</v>
      </c>
      <c r="N165">
        <v>1013</v>
      </c>
      <c r="O165" t="s">
        <v>761</v>
      </c>
      <c r="P165" t="s">
        <v>761</v>
      </c>
      <c r="Q165">
        <v>1</v>
      </c>
      <c r="X165">
        <v>5.84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 t="s">
        <v>83</v>
      </c>
      <c r="AG165">
        <v>7.008</v>
      </c>
      <c r="AH165">
        <v>2</v>
      </c>
      <c r="AI165">
        <v>55985560</v>
      </c>
      <c r="AJ165">
        <v>127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ROW(Source!A51)</f>
        <v>51</v>
      </c>
      <c r="B166">
        <v>55985561</v>
      </c>
      <c r="C166">
        <v>55985559</v>
      </c>
      <c r="D166">
        <v>55424304</v>
      </c>
      <c r="E166">
        <v>1081</v>
      </c>
      <c r="F166">
        <v>1</v>
      </c>
      <c r="G166">
        <v>1081</v>
      </c>
      <c r="H166">
        <v>1</v>
      </c>
      <c r="I166" t="s">
        <v>759</v>
      </c>
      <c r="J166" t="s">
        <v>3</v>
      </c>
      <c r="K166" t="s">
        <v>760</v>
      </c>
      <c r="L166">
        <v>1191</v>
      </c>
      <c r="N166">
        <v>1013</v>
      </c>
      <c r="O166" t="s">
        <v>761</v>
      </c>
      <c r="P166" t="s">
        <v>761</v>
      </c>
      <c r="Q166">
        <v>1</v>
      </c>
      <c r="X166">
        <v>5.84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83</v>
      </c>
      <c r="AG166">
        <v>7.008</v>
      </c>
      <c r="AH166">
        <v>2</v>
      </c>
      <c r="AI166">
        <v>55985560</v>
      </c>
      <c r="AJ166">
        <v>128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ROW(Source!A52)</f>
        <v>52</v>
      </c>
      <c r="B167">
        <v>55985565</v>
      </c>
      <c r="C167">
        <v>55985562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759</v>
      </c>
      <c r="J167" t="s">
        <v>3</v>
      </c>
      <c r="K167" t="s">
        <v>760</v>
      </c>
      <c r="L167">
        <v>1191</v>
      </c>
      <c r="N167">
        <v>1013</v>
      </c>
      <c r="O167" t="s">
        <v>761</v>
      </c>
      <c r="P167" t="s">
        <v>761</v>
      </c>
      <c r="Q167">
        <v>1</v>
      </c>
      <c r="X167">
        <v>2.06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30</v>
      </c>
      <c r="AG167">
        <v>0.74159999999999993</v>
      </c>
      <c r="AH167">
        <v>2</v>
      </c>
      <c r="AI167">
        <v>55985563</v>
      </c>
      <c r="AJ167">
        <v>129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ROW(Source!A52)</f>
        <v>52</v>
      </c>
      <c r="B168">
        <v>55985566</v>
      </c>
      <c r="C168">
        <v>55985562</v>
      </c>
      <c r="D168">
        <v>55416982</v>
      </c>
      <c r="E168">
        <v>1081</v>
      </c>
      <c r="F168">
        <v>1</v>
      </c>
      <c r="G168">
        <v>1081</v>
      </c>
      <c r="H168">
        <v>3</v>
      </c>
      <c r="I168" t="s">
        <v>1050</v>
      </c>
      <c r="J168" t="s">
        <v>3</v>
      </c>
      <c r="K168" t="s">
        <v>1051</v>
      </c>
      <c r="L168">
        <v>1346</v>
      </c>
      <c r="N168">
        <v>1009</v>
      </c>
      <c r="O168" t="s">
        <v>794</v>
      </c>
      <c r="P168" t="s">
        <v>794</v>
      </c>
      <c r="Q168">
        <v>1</v>
      </c>
      <c r="X168">
        <v>0.01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29</v>
      </c>
      <c r="AG168">
        <v>0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ROW(Source!A52)</f>
        <v>52</v>
      </c>
      <c r="B169">
        <v>55985567</v>
      </c>
      <c r="C169">
        <v>55985562</v>
      </c>
      <c r="D169">
        <v>55440941</v>
      </c>
      <c r="E169">
        <v>1081</v>
      </c>
      <c r="F169">
        <v>1</v>
      </c>
      <c r="G169">
        <v>1081</v>
      </c>
      <c r="H169">
        <v>3</v>
      </c>
      <c r="I169" t="s">
        <v>1070</v>
      </c>
      <c r="J169" t="s">
        <v>3</v>
      </c>
      <c r="K169" t="s">
        <v>1071</v>
      </c>
      <c r="L169">
        <v>1354</v>
      </c>
      <c r="N169">
        <v>1010</v>
      </c>
      <c r="O169" t="s">
        <v>320</v>
      </c>
      <c r="P169" t="s">
        <v>320</v>
      </c>
      <c r="Q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29</v>
      </c>
      <c r="AG169">
        <v>0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ROW(Source!A52)</f>
        <v>52</v>
      </c>
      <c r="B170">
        <v>55985568</v>
      </c>
      <c r="C170">
        <v>55985562</v>
      </c>
      <c r="D170">
        <v>55424290</v>
      </c>
      <c r="E170">
        <v>1081</v>
      </c>
      <c r="F170">
        <v>1</v>
      </c>
      <c r="G170">
        <v>1081</v>
      </c>
      <c r="H170">
        <v>3</v>
      </c>
      <c r="I170" t="s">
        <v>786</v>
      </c>
      <c r="J170" t="s">
        <v>3</v>
      </c>
      <c r="K170" t="s">
        <v>787</v>
      </c>
      <c r="L170">
        <v>1348</v>
      </c>
      <c r="N170">
        <v>1009</v>
      </c>
      <c r="O170" t="s">
        <v>211</v>
      </c>
      <c r="P170" t="s">
        <v>211</v>
      </c>
      <c r="Q170">
        <v>1000</v>
      </c>
      <c r="X170">
        <v>6.0000000000000001E-3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29</v>
      </c>
      <c r="AG170">
        <v>0</v>
      </c>
      <c r="AH170">
        <v>2</v>
      </c>
      <c r="AI170">
        <v>55985564</v>
      </c>
      <c r="AJ170">
        <v>130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ROW(Source!A53)</f>
        <v>53</v>
      </c>
      <c r="B171">
        <v>55985565</v>
      </c>
      <c r="C171">
        <v>55985562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759</v>
      </c>
      <c r="J171" t="s">
        <v>3</v>
      </c>
      <c r="K171" t="s">
        <v>760</v>
      </c>
      <c r="L171">
        <v>1191</v>
      </c>
      <c r="N171">
        <v>1013</v>
      </c>
      <c r="O171" t="s">
        <v>761</v>
      </c>
      <c r="P171" t="s">
        <v>761</v>
      </c>
      <c r="Q171">
        <v>1</v>
      </c>
      <c r="X171">
        <v>2.06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30</v>
      </c>
      <c r="AG171">
        <v>0.74159999999999993</v>
      </c>
      <c r="AH171">
        <v>2</v>
      </c>
      <c r="AI171">
        <v>55985563</v>
      </c>
      <c r="AJ171">
        <v>131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ROW(Source!A53)</f>
        <v>53</v>
      </c>
      <c r="B172">
        <v>55985566</v>
      </c>
      <c r="C172">
        <v>55985562</v>
      </c>
      <c r="D172">
        <v>55416982</v>
      </c>
      <c r="E172">
        <v>1081</v>
      </c>
      <c r="F172">
        <v>1</v>
      </c>
      <c r="G172">
        <v>1081</v>
      </c>
      <c r="H172">
        <v>3</v>
      </c>
      <c r="I172" t="s">
        <v>1050</v>
      </c>
      <c r="J172" t="s">
        <v>3</v>
      </c>
      <c r="K172" t="s">
        <v>1051</v>
      </c>
      <c r="L172">
        <v>1346</v>
      </c>
      <c r="N172">
        <v>1009</v>
      </c>
      <c r="O172" t="s">
        <v>794</v>
      </c>
      <c r="P172" t="s">
        <v>794</v>
      </c>
      <c r="Q172">
        <v>1</v>
      </c>
      <c r="X172">
        <v>0.01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29</v>
      </c>
      <c r="AG172">
        <v>0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ROW(Source!A53)</f>
        <v>53</v>
      </c>
      <c r="B173">
        <v>55985567</v>
      </c>
      <c r="C173">
        <v>55985562</v>
      </c>
      <c r="D173">
        <v>55440941</v>
      </c>
      <c r="E173">
        <v>1081</v>
      </c>
      <c r="F173">
        <v>1</v>
      </c>
      <c r="G173">
        <v>1081</v>
      </c>
      <c r="H173">
        <v>3</v>
      </c>
      <c r="I173" t="s">
        <v>1070</v>
      </c>
      <c r="J173" t="s">
        <v>3</v>
      </c>
      <c r="K173" t="s">
        <v>1071</v>
      </c>
      <c r="L173">
        <v>1354</v>
      </c>
      <c r="N173">
        <v>1010</v>
      </c>
      <c r="O173" t="s">
        <v>320</v>
      </c>
      <c r="P173" t="s">
        <v>320</v>
      </c>
      <c r="Q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29</v>
      </c>
      <c r="AG173">
        <v>0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ROW(Source!A53)</f>
        <v>53</v>
      </c>
      <c r="B174">
        <v>55985568</v>
      </c>
      <c r="C174">
        <v>55985562</v>
      </c>
      <c r="D174">
        <v>55424290</v>
      </c>
      <c r="E174">
        <v>1081</v>
      </c>
      <c r="F174">
        <v>1</v>
      </c>
      <c r="G174">
        <v>1081</v>
      </c>
      <c r="H174">
        <v>3</v>
      </c>
      <c r="I174" t="s">
        <v>786</v>
      </c>
      <c r="J174" t="s">
        <v>3</v>
      </c>
      <c r="K174" t="s">
        <v>787</v>
      </c>
      <c r="L174">
        <v>1348</v>
      </c>
      <c r="N174">
        <v>1009</v>
      </c>
      <c r="O174" t="s">
        <v>211</v>
      </c>
      <c r="P174" t="s">
        <v>211</v>
      </c>
      <c r="Q174">
        <v>1000</v>
      </c>
      <c r="X174">
        <v>6.0000000000000001E-3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29</v>
      </c>
      <c r="AG174">
        <v>0</v>
      </c>
      <c r="AH174">
        <v>2</v>
      </c>
      <c r="AI174">
        <v>55985564</v>
      </c>
      <c r="AJ174">
        <v>132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ROW(Source!A54)</f>
        <v>54</v>
      </c>
      <c r="B175">
        <v>57041644</v>
      </c>
      <c r="C175">
        <v>57041643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759</v>
      </c>
      <c r="J175" t="s">
        <v>3</v>
      </c>
      <c r="K175" t="s">
        <v>760</v>
      </c>
      <c r="L175">
        <v>1191</v>
      </c>
      <c r="N175">
        <v>1013</v>
      </c>
      <c r="O175" t="s">
        <v>761</v>
      </c>
      <c r="P175" t="s">
        <v>761</v>
      </c>
      <c r="Q175">
        <v>1</v>
      </c>
      <c r="X175">
        <v>0.52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30</v>
      </c>
      <c r="AG175">
        <v>0.18720000000000001</v>
      </c>
      <c r="AH175">
        <v>2</v>
      </c>
      <c r="AI175">
        <v>57041644</v>
      </c>
      <c r="AJ175">
        <v>133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ROW(Source!A54)</f>
        <v>54</v>
      </c>
      <c r="B176">
        <v>57041645</v>
      </c>
      <c r="C176">
        <v>57041643</v>
      </c>
      <c r="D176">
        <v>55417010</v>
      </c>
      <c r="E176">
        <v>1081</v>
      </c>
      <c r="F176">
        <v>1</v>
      </c>
      <c r="G176">
        <v>1081</v>
      </c>
      <c r="H176">
        <v>3</v>
      </c>
      <c r="I176" t="s">
        <v>1050</v>
      </c>
      <c r="J176" t="s">
        <v>3</v>
      </c>
      <c r="K176" t="s">
        <v>1051</v>
      </c>
      <c r="L176">
        <v>1346</v>
      </c>
      <c r="N176">
        <v>1009</v>
      </c>
      <c r="O176" t="s">
        <v>794</v>
      </c>
      <c r="P176" t="s">
        <v>794</v>
      </c>
      <c r="Q176">
        <v>1</v>
      </c>
      <c r="X176">
        <v>3.5000000000000003E-2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29</v>
      </c>
      <c r="AG176">
        <v>0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ROW(Source!A54)</f>
        <v>54</v>
      </c>
      <c r="B177">
        <v>57041646</v>
      </c>
      <c r="C177">
        <v>57041643</v>
      </c>
      <c r="D177">
        <v>55440935</v>
      </c>
      <c r="E177">
        <v>1081</v>
      </c>
      <c r="F177">
        <v>1</v>
      </c>
      <c r="G177">
        <v>1081</v>
      </c>
      <c r="H177">
        <v>3</v>
      </c>
      <c r="I177" t="s">
        <v>1052</v>
      </c>
      <c r="J177" t="s">
        <v>3</v>
      </c>
      <c r="K177" t="s">
        <v>1053</v>
      </c>
      <c r="L177">
        <v>1354</v>
      </c>
      <c r="N177">
        <v>1010</v>
      </c>
      <c r="O177" t="s">
        <v>320</v>
      </c>
      <c r="P177" t="s">
        <v>320</v>
      </c>
      <c r="Q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29</v>
      </c>
      <c r="AG177">
        <v>0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ROW(Source!A55)</f>
        <v>55</v>
      </c>
      <c r="B178">
        <v>57041644</v>
      </c>
      <c r="C178">
        <v>57041643</v>
      </c>
      <c r="D178">
        <v>55424304</v>
      </c>
      <c r="E178">
        <v>1081</v>
      </c>
      <c r="F178">
        <v>1</v>
      </c>
      <c r="G178">
        <v>1081</v>
      </c>
      <c r="H178">
        <v>1</v>
      </c>
      <c r="I178" t="s">
        <v>759</v>
      </c>
      <c r="J178" t="s">
        <v>3</v>
      </c>
      <c r="K178" t="s">
        <v>760</v>
      </c>
      <c r="L178">
        <v>1191</v>
      </c>
      <c r="N178">
        <v>1013</v>
      </c>
      <c r="O178" t="s">
        <v>761</v>
      </c>
      <c r="P178" t="s">
        <v>761</v>
      </c>
      <c r="Q178">
        <v>1</v>
      </c>
      <c r="X178">
        <v>0.52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30</v>
      </c>
      <c r="AG178">
        <v>0.18720000000000001</v>
      </c>
      <c r="AH178">
        <v>2</v>
      </c>
      <c r="AI178">
        <v>57041644</v>
      </c>
      <c r="AJ178">
        <v>134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ROW(Source!A55)</f>
        <v>55</v>
      </c>
      <c r="B179">
        <v>57041645</v>
      </c>
      <c r="C179">
        <v>57041643</v>
      </c>
      <c r="D179">
        <v>55417010</v>
      </c>
      <c r="E179">
        <v>1081</v>
      </c>
      <c r="F179">
        <v>1</v>
      </c>
      <c r="G179">
        <v>1081</v>
      </c>
      <c r="H179">
        <v>3</v>
      </c>
      <c r="I179" t="s">
        <v>1050</v>
      </c>
      <c r="J179" t="s">
        <v>3</v>
      </c>
      <c r="K179" t="s">
        <v>1051</v>
      </c>
      <c r="L179">
        <v>1346</v>
      </c>
      <c r="N179">
        <v>1009</v>
      </c>
      <c r="O179" t="s">
        <v>794</v>
      </c>
      <c r="P179" t="s">
        <v>794</v>
      </c>
      <c r="Q179">
        <v>1</v>
      </c>
      <c r="X179">
        <v>3.5000000000000003E-2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29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ROW(Source!A55)</f>
        <v>55</v>
      </c>
      <c r="B180">
        <v>57041646</v>
      </c>
      <c r="C180">
        <v>57041643</v>
      </c>
      <c r="D180">
        <v>55440935</v>
      </c>
      <c r="E180">
        <v>1081</v>
      </c>
      <c r="F180">
        <v>1</v>
      </c>
      <c r="G180">
        <v>1081</v>
      </c>
      <c r="H180">
        <v>3</v>
      </c>
      <c r="I180" t="s">
        <v>1052</v>
      </c>
      <c r="J180" t="s">
        <v>3</v>
      </c>
      <c r="K180" t="s">
        <v>1053</v>
      </c>
      <c r="L180">
        <v>1354</v>
      </c>
      <c r="N180">
        <v>1010</v>
      </c>
      <c r="O180" t="s">
        <v>320</v>
      </c>
      <c r="P180" t="s">
        <v>320</v>
      </c>
      <c r="Q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29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ROW(Source!A56)</f>
        <v>56</v>
      </c>
      <c r="B181">
        <v>55985582</v>
      </c>
      <c r="C181">
        <v>55985569</v>
      </c>
      <c r="D181">
        <v>55424304</v>
      </c>
      <c r="E181">
        <v>1081</v>
      </c>
      <c r="F181">
        <v>1</v>
      </c>
      <c r="G181">
        <v>1081</v>
      </c>
      <c r="H181">
        <v>1</v>
      </c>
      <c r="I181" t="s">
        <v>759</v>
      </c>
      <c r="J181" t="s">
        <v>3</v>
      </c>
      <c r="K181" t="s">
        <v>760</v>
      </c>
      <c r="L181">
        <v>1191</v>
      </c>
      <c r="N181">
        <v>1013</v>
      </c>
      <c r="O181" t="s">
        <v>761</v>
      </c>
      <c r="P181" t="s">
        <v>761</v>
      </c>
      <c r="Q181">
        <v>1</v>
      </c>
      <c r="X181">
        <v>47.8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30</v>
      </c>
      <c r="AG181">
        <v>17.207999999999998</v>
      </c>
      <c r="AH181">
        <v>2</v>
      </c>
      <c r="AI181">
        <v>55985570</v>
      </c>
      <c r="AJ181">
        <v>135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ROW(Source!A56)</f>
        <v>56</v>
      </c>
      <c r="B182">
        <v>55985583</v>
      </c>
      <c r="C182">
        <v>55985569</v>
      </c>
      <c r="D182">
        <v>55489910</v>
      </c>
      <c r="E182">
        <v>1</v>
      </c>
      <c r="F182">
        <v>1</v>
      </c>
      <c r="G182">
        <v>1081</v>
      </c>
      <c r="H182">
        <v>2</v>
      </c>
      <c r="I182" t="s">
        <v>762</v>
      </c>
      <c r="J182" t="s">
        <v>763</v>
      </c>
      <c r="K182" t="s">
        <v>764</v>
      </c>
      <c r="L182">
        <v>1368</v>
      </c>
      <c r="N182">
        <v>1011</v>
      </c>
      <c r="O182" t="s">
        <v>765</v>
      </c>
      <c r="P182" t="s">
        <v>765</v>
      </c>
      <c r="Q182">
        <v>1</v>
      </c>
      <c r="X182">
        <v>0.11</v>
      </c>
      <c r="Y182">
        <v>0</v>
      </c>
      <c r="Z182">
        <v>7.11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30</v>
      </c>
      <c r="AG182">
        <v>3.9600000000000003E-2</v>
      </c>
      <c r="AH182">
        <v>2</v>
      </c>
      <c r="AI182">
        <v>55985571</v>
      </c>
      <c r="AJ182">
        <v>136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ROW(Source!A56)</f>
        <v>56</v>
      </c>
      <c r="B183">
        <v>55985584</v>
      </c>
      <c r="C183">
        <v>55985569</v>
      </c>
      <c r="D183">
        <v>55459924</v>
      </c>
      <c r="E183">
        <v>1</v>
      </c>
      <c r="F183">
        <v>1</v>
      </c>
      <c r="G183">
        <v>1081</v>
      </c>
      <c r="H183">
        <v>3</v>
      </c>
      <c r="I183" t="s">
        <v>888</v>
      </c>
      <c r="J183" t="s">
        <v>889</v>
      </c>
      <c r="K183" t="s">
        <v>890</v>
      </c>
      <c r="L183">
        <v>1348</v>
      </c>
      <c r="N183">
        <v>1009</v>
      </c>
      <c r="O183" t="s">
        <v>211</v>
      </c>
      <c r="P183" t="s">
        <v>211</v>
      </c>
      <c r="Q183">
        <v>1000</v>
      </c>
      <c r="X183">
        <v>0.02</v>
      </c>
      <c r="Y183">
        <v>9844.31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29</v>
      </c>
      <c r="AG183">
        <v>0</v>
      </c>
      <c r="AH183">
        <v>2</v>
      </c>
      <c r="AI183">
        <v>55985572</v>
      </c>
      <c r="AJ183">
        <v>137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ROW(Source!A56)</f>
        <v>56</v>
      </c>
      <c r="B184">
        <v>55985585</v>
      </c>
      <c r="C184">
        <v>55985569</v>
      </c>
      <c r="D184">
        <v>55460089</v>
      </c>
      <c r="E184">
        <v>1</v>
      </c>
      <c r="F184">
        <v>1</v>
      </c>
      <c r="G184">
        <v>1081</v>
      </c>
      <c r="H184">
        <v>3</v>
      </c>
      <c r="I184" t="s">
        <v>891</v>
      </c>
      <c r="J184" t="s">
        <v>892</v>
      </c>
      <c r="K184" t="s">
        <v>893</v>
      </c>
      <c r="L184">
        <v>1348</v>
      </c>
      <c r="N184">
        <v>1009</v>
      </c>
      <c r="O184" t="s">
        <v>211</v>
      </c>
      <c r="P184" t="s">
        <v>211</v>
      </c>
      <c r="Q184">
        <v>1000</v>
      </c>
      <c r="X184">
        <v>6.0000000000000002E-5</v>
      </c>
      <c r="Y184">
        <v>331.04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29</v>
      </c>
      <c r="AG184">
        <v>0</v>
      </c>
      <c r="AH184">
        <v>2</v>
      </c>
      <c r="AI184">
        <v>55985573</v>
      </c>
      <c r="AJ184">
        <v>138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ROW(Source!A56)</f>
        <v>56</v>
      </c>
      <c r="B185">
        <v>55985586</v>
      </c>
      <c r="C185">
        <v>55985569</v>
      </c>
      <c r="D185">
        <v>55460310</v>
      </c>
      <c r="E185">
        <v>1</v>
      </c>
      <c r="F185">
        <v>1</v>
      </c>
      <c r="G185">
        <v>1081</v>
      </c>
      <c r="H185">
        <v>3</v>
      </c>
      <c r="I185" t="s">
        <v>795</v>
      </c>
      <c r="J185" t="s">
        <v>796</v>
      </c>
      <c r="K185" t="s">
        <v>797</v>
      </c>
      <c r="L185">
        <v>1346</v>
      </c>
      <c r="N185">
        <v>1009</v>
      </c>
      <c r="O185" t="s">
        <v>794</v>
      </c>
      <c r="P185" t="s">
        <v>794</v>
      </c>
      <c r="Q185">
        <v>1</v>
      </c>
      <c r="X185">
        <v>0.104</v>
      </c>
      <c r="Y185">
        <v>29.89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29</v>
      </c>
      <c r="AG185">
        <v>0</v>
      </c>
      <c r="AH185">
        <v>2</v>
      </c>
      <c r="AI185">
        <v>55985574</v>
      </c>
      <c r="AJ185">
        <v>139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ROW(Source!A56)</f>
        <v>56</v>
      </c>
      <c r="B186">
        <v>55985587</v>
      </c>
      <c r="C186">
        <v>55985569</v>
      </c>
      <c r="D186">
        <v>55460380</v>
      </c>
      <c r="E186">
        <v>1</v>
      </c>
      <c r="F186">
        <v>1</v>
      </c>
      <c r="G186">
        <v>1081</v>
      </c>
      <c r="H186">
        <v>3</v>
      </c>
      <c r="I186" t="s">
        <v>798</v>
      </c>
      <c r="J186" t="s">
        <v>799</v>
      </c>
      <c r="K186" t="s">
        <v>800</v>
      </c>
      <c r="L186">
        <v>1348</v>
      </c>
      <c r="N186">
        <v>1009</v>
      </c>
      <c r="O186" t="s">
        <v>211</v>
      </c>
      <c r="P186" t="s">
        <v>211</v>
      </c>
      <c r="Q186">
        <v>1000</v>
      </c>
      <c r="X186">
        <v>2.9999999999999997E-4</v>
      </c>
      <c r="Y186">
        <v>8590.86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29</v>
      </c>
      <c r="AG186">
        <v>0</v>
      </c>
      <c r="AH186">
        <v>2</v>
      </c>
      <c r="AI186">
        <v>55985575</v>
      </c>
      <c r="AJ186">
        <v>140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ROW(Source!A56)</f>
        <v>56</v>
      </c>
      <c r="B187">
        <v>55985588</v>
      </c>
      <c r="C187">
        <v>55985569</v>
      </c>
      <c r="D187">
        <v>55460424</v>
      </c>
      <c r="E187">
        <v>1</v>
      </c>
      <c r="F187">
        <v>1</v>
      </c>
      <c r="G187">
        <v>1081</v>
      </c>
      <c r="H187">
        <v>3</v>
      </c>
      <c r="I187" t="s">
        <v>801</v>
      </c>
      <c r="J187" t="s">
        <v>802</v>
      </c>
      <c r="K187" t="s">
        <v>803</v>
      </c>
      <c r="L187">
        <v>1346</v>
      </c>
      <c r="N187">
        <v>1009</v>
      </c>
      <c r="O187" t="s">
        <v>794</v>
      </c>
      <c r="P187" t="s">
        <v>794</v>
      </c>
      <c r="Q187">
        <v>1</v>
      </c>
      <c r="X187">
        <v>0.12</v>
      </c>
      <c r="Y187">
        <v>159.06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29</v>
      </c>
      <c r="AG187">
        <v>0</v>
      </c>
      <c r="AH187">
        <v>2</v>
      </c>
      <c r="AI187">
        <v>55985576</v>
      </c>
      <c r="AJ187">
        <v>141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ROW(Source!A56)</f>
        <v>56</v>
      </c>
      <c r="B188">
        <v>55985589</v>
      </c>
      <c r="C188">
        <v>55985569</v>
      </c>
      <c r="D188">
        <v>55459400</v>
      </c>
      <c r="E188">
        <v>1</v>
      </c>
      <c r="F188">
        <v>1</v>
      </c>
      <c r="G188">
        <v>1081</v>
      </c>
      <c r="H188">
        <v>3</v>
      </c>
      <c r="I188" t="s">
        <v>832</v>
      </c>
      <c r="J188" t="s">
        <v>833</v>
      </c>
      <c r="K188" t="s">
        <v>834</v>
      </c>
      <c r="L188">
        <v>1346</v>
      </c>
      <c r="N188">
        <v>1009</v>
      </c>
      <c r="O188" t="s">
        <v>794</v>
      </c>
      <c r="P188" t="s">
        <v>794</v>
      </c>
      <c r="Q188">
        <v>1</v>
      </c>
      <c r="X188">
        <v>0.16</v>
      </c>
      <c r="Y188">
        <v>16.690000000000001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29</v>
      </c>
      <c r="AG188">
        <v>0</v>
      </c>
      <c r="AH188">
        <v>2</v>
      </c>
      <c r="AI188">
        <v>55985577</v>
      </c>
      <c r="AJ188">
        <v>142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ROW(Source!A56)</f>
        <v>56</v>
      </c>
      <c r="B189">
        <v>55985590</v>
      </c>
      <c r="C189">
        <v>55985569</v>
      </c>
      <c r="D189">
        <v>55459793</v>
      </c>
      <c r="E189">
        <v>1</v>
      </c>
      <c r="F189">
        <v>1</v>
      </c>
      <c r="G189">
        <v>1081</v>
      </c>
      <c r="H189">
        <v>3</v>
      </c>
      <c r="I189" t="s">
        <v>841</v>
      </c>
      <c r="J189" t="s">
        <v>842</v>
      </c>
      <c r="K189" t="s">
        <v>843</v>
      </c>
      <c r="L189">
        <v>1348</v>
      </c>
      <c r="N189">
        <v>1009</v>
      </c>
      <c r="O189" t="s">
        <v>211</v>
      </c>
      <c r="P189" t="s">
        <v>211</v>
      </c>
      <c r="Q189">
        <v>1000</v>
      </c>
      <c r="X189">
        <v>3.2000000000000003E-4</v>
      </c>
      <c r="Y189">
        <v>64123.05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29</v>
      </c>
      <c r="AG189">
        <v>0</v>
      </c>
      <c r="AH189">
        <v>2</v>
      </c>
      <c r="AI189">
        <v>55985578</v>
      </c>
      <c r="AJ189">
        <v>143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ROW(Source!A56)</f>
        <v>56</v>
      </c>
      <c r="B190">
        <v>55985591</v>
      </c>
      <c r="C190">
        <v>55985569</v>
      </c>
      <c r="D190">
        <v>55482166</v>
      </c>
      <c r="E190">
        <v>1</v>
      </c>
      <c r="F190">
        <v>1</v>
      </c>
      <c r="G190">
        <v>1081</v>
      </c>
      <c r="H190">
        <v>3</v>
      </c>
      <c r="I190" t="s">
        <v>847</v>
      </c>
      <c r="J190" t="s">
        <v>848</v>
      </c>
      <c r="K190" t="s">
        <v>849</v>
      </c>
      <c r="L190">
        <v>1301</v>
      </c>
      <c r="N190">
        <v>1003</v>
      </c>
      <c r="O190" t="s">
        <v>543</v>
      </c>
      <c r="P190" t="s">
        <v>543</v>
      </c>
      <c r="Q190">
        <v>1</v>
      </c>
      <c r="X190">
        <v>35.450000000000003</v>
      </c>
      <c r="Y190">
        <v>0.69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29</v>
      </c>
      <c r="AG190">
        <v>0</v>
      </c>
      <c r="AH190">
        <v>2</v>
      </c>
      <c r="AI190">
        <v>55985579</v>
      </c>
      <c r="AJ190">
        <v>144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ROW(Source!A56)</f>
        <v>56</v>
      </c>
      <c r="B191">
        <v>55985592</v>
      </c>
      <c r="C191">
        <v>55985569</v>
      </c>
      <c r="D191">
        <v>55482203</v>
      </c>
      <c r="E191">
        <v>1</v>
      </c>
      <c r="F191">
        <v>1</v>
      </c>
      <c r="G191">
        <v>1081</v>
      </c>
      <c r="H191">
        <v>3</v>
      </c>
      <c r="I191" t="s">
        <v>894</v>
      </c>
      <c r="J191" t="s">
        <v>895</v>
      </c>
      <c r="K191" t="s">
        <v>896</v>
      </c>
      <c r="L191">
        <v>1356</v>
      </c>
      <c r="N191">
        <v>1010</v>
      </c>
      <c r="O191" t="s">
        <v>785</v>
      </c>
      <c r="P191" t="s">
        <v>785</v>
      </c>
      <c r="Q191">
        <v>1000</v>
      </c>
      <c r="X191">
        <v>3.5999999999999997E-2</v>
      </c>
      <c r="Y191">
        <v>226.66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29</v>
      </c>
      <c r="AG191">
        <v>0</v>
      </c>
      <c r="AH191">
        <v>2</v>
      </c>
      <c r="AI191">
        <v>55985580</v>
      </c>
      <c r="AJ191">
        <v>145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ROW(Source!A56)</f>
        <v>56</v>
      </c>
      <c r="B192">
        <v>55985593</v>
      </c>
      <c r="C192">
        <v>55985569</v>
      </c>
      <c r="D192">
        <v>55482454</v>
      </c>
      <c r="E192">
        <v>1</v>
      </c>
      <c r="F192">
        <v>1</v>
      </c>
      <c r="G192">
        <v>1081</v>
      </c>
      <c r="H192">
        <v>3</v>
      </c>
      <c r="I192" t="s">
        <v>897</v>
      </c>
      <c r="J192" t="s">
        <v>898</v>
      </c>
      <c r="K192" t="s">
        <v>899</v>
      </c>
      <c r="L192">
        <v>1356</v>
      </c>
      <c r="N192">
        <v>1010</v>
      </c>
      <c r="O192" t="s">
        <v>785</v>
      </c>
      <c r="P192" t="s">
        <v>785</v>
      </c>
      <c r="Q192">
        <v>1000</v>
      </c>
      <c r="X192">
        <v>0.04</v>
      </c>
      <c r="Y192">
        <v>452.68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29</v>
      </c>
      <c r="AG192">
        <v>0</v>
      </c>
      <c r="AH192">
        <v>2</v>
      </c>
      <c r="AI192">
        <v>55985581</v>
      </c>
      <c r="AJ192">
        <v>146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ROW(Source!A56)</f>
        <v>56</v>
      </c>
      <c r="B193">
        <v>55985594</v>
      </c>
      <c r="C193">
        <v>55985569</v>
      </c>
      <c r="D193">
        <v>55416982</v>
      </c>
      <c r="E193">
        <v>1081</v>
      </c>
      <c r="F193">
        <v>1</v>
      </c>
      <c r="G193">
        <v>1081</v>
      </c>
      <c r="H193">
        <v>3</v>
      </c>
      <c r="I193" t="s">
        <v>1050</v>
      </c>
      <c r="J193" t="s">
        <v>3</v>
      </c>
      <c r="K193" t="s">
        <v>1051</v>
      </c>
      <c r="L193">
        <v>1346</v>
      </c>
      <c r="N193">
        <v>1009</v>
      </c>
      <c r="O193" t="s">
        <v>794</v>
      </c>
      <c r="P193" t="s">
        <v>794</v>
      </c>
      <c r="Q193">
        <v>1</v>
      </c>
      <c r="X193">
        <v>1.1499999999999999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29</v>
      </c>
      <c r="AG193">
        <v>0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ROW(Source!A56)</f>
        <v>56</v>
      </c>
      <c r="B194">
        <v>55985595</v>
      </c>
      <c r="C194">
        <v>55985569</v>
      </c>
      <c r="D194">
        <v>55434495</v>
      </c>
      <c r="E194">
        <v>1081</v>
      </c>
      <c r="F194">
        <v>1</v>
      </c>
      <c r="G194">
        <v>1081</v>
      </c>
      <c r="H194">
        <v>3</v>
      </c>
      <c r="I194" t="s">
        <v>1072</v>
      </c>
      <c r="J194" t="s">
        <v>3</v>
      </c>
      <c r="K194" t="s">
        <v>1073</v>
      </c>
      <c r="L194">
        <v>1301</v>
      </c>
      <c r="N194">
        <v>1003</v>
      </c>
      <c r="O194" t="s">
        <v>543</v>
      </c>
      <c r="P194" t="s">
        <v>543</v>
      </c>
      <c r="Q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29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ROW(Source!A56)</f>
        <v>56</v>
      </c>
      <c r="B195">
        <v>55985596</v>
      </c>
      <c r="C195">
        <v>55985569</v>
      </c>
      <c r="D195">
        <v>55456000</v>
      </c>
      <c r="E195">
        <v>1081</v>
      </c>
      <c r="F195">
        <v>1</v>
      </c>
      <c r="G195">
        <v>1081</v>
      </c>
      <c r="H195">
        <v>3</v>
      </c>
      <c r="I195" t="s">
        <v>1074</v>
      </c>
      <c r="J195" t="s">
        <v>3</v>
      </c>
      <c r="K195" t="s">
        <v>1075</v>
      </c>
      <c r="L195">
        <v>1354</v>
      </c>
      <c r="N195">
        <v>1010</v>
      </c>
      <c r="O195" t="s">
        <v>320</v>
      </c>
      <c r="P195" t="s">
        <v>320</v>
      </c>
      <c r="Q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29</v>
      </c>
      <c r="AG195">
        <v>0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ROW(Source!A57)</f>
        <v>57</v>
      </c>
      <c r="B196">
        <v>55985582</v>
      </c>
      <c r="C196">
        <v>55985569</v>
      </c>
      <c r="D196">
        <v>55424304</v>
      </c>
      <c r="E196">
        <v>1081</v>
      </c>
      <c r="F196">
        <v>1</v>
      </c>
      <c r="G196">
        <v>1081</v>
      </c>
      <c r="H196">
        <v>1</v>
      </c>
      <c r="I196" t="s">
        <v>759</v>
      </c>
      <c r="J196" t="s">
        <v>3</v>
      </c>
      <c r="K196" t="s">
        <v>760</v>
      </c>
      <c r="L196">
        <v>1191</v>
      </c>
      <c r="N196">
        <v>1013</v>
      </c>
      <c r="O196" t="s">
        <v>761</v>
      </c>
      <c r="P196" t="s">
        <v>761</v>
      </c>
      <c r="Q196">
        <v>1</v>
      </c>
      <c r="X196">
        <v>47.8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 t="s">
        <v>30</v>
      </c>
      <c r="AG196">
        <v>17.207999999999998</v>
      </c>
      <c r="AH196">
        <v>2</v>
      </c>
      <c r="AI196">
        <v>55985570</v>
      </c>
      <c r="AJ196">
        <v>147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ROW(Source!A57)</f>
        <v>57</v>
      </c>
      <c r="B197">
        <v>55985583</v>
      </c>
      <c r="C197">
        <v>55985569</v>
      </c>
      <c r="D197">
        <v>55489910</v>
      </c>
      <c r="E197">
        <v>1</v>
      </c>
      <c r="F197">
        <v>1</v>
      </c>
      <c r="G197">
        <v>1081</v>
      </c>
      <c r="H197">
        <v>2</v>
      </c>
      <c r="I197" t="s">
        <v>762</v>
      </c>
      <c r="J197" t="s">
        <v>763</v>
      </c>
      <c r="K197" t="s">
        <v>764</v>
      </c>
      <c r="L197">
        <v>1368</v>
      </c>
      <c r="N197">
        <v>1011</v>
      </c>
      <c r="O197" t="s">
        <v>765</v>
      </c>
      <c r="P197" t="s">
        <v>765</v>
      </c>
      <c r="Q197">
        <v>1</v>
      </c>
      <c r="X197">
        <v>0.11</v>
      </c>
      <c r="Y197">
        <v>0</v>
      </c>
      <c r="Z197">
        <v>7.11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30</v>
      </c>
      <c r="AG197">
        <v>3.9600000000000003E-2</v>
      </c>
      <c r="AH197">
        <v>2</v>
      </c>
      <c r="AI197">
        <v>55985571</v>
      </c>
      <c r="AJ197">
        <v>148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ROW(Source!A57)</f>
        <v>57</v>
      </c>
      <c r="B198">
        <v>55985584</v>
      </c>
      <c r="C198">
        <v>55985569</v>
      </c>
      <c r="D198">
        <v>55459924</v>
      </c>
      <c r="E198">
        <v>1</v>
      </c>
      <c r="F198">
        <v>1</v>
      </c>
      <c r="G198">
        <v>1081</v>
      </c>
      <c r="H198">
        <v>3</v>
      </c>
      <c r="I198" t="s">
        <v>888</v>
      </c>
      <c r="J198" t="s">
        <v>889</v>
      </c>
      <c r="K198" t="s">
        <v>890</v>
      </c>
      <c r="L198">
        <v>1348</v>
      </c>
      <c r="N198">
        <v>1009</v>
      </c>
      <c r="O198" t="s">
        <v>211</v>
      </c>
      <c r="P198" t="s">
        <v>211</v>
      </c>
      <c r="Q198">
        <v>1000</v>
      </c>
      <c r="X198">
        <v>0.02</v>
      </c>
      <c r="Y198">
        <v>9844.31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29</v>
      </c>
      <c r="AG198">
        <v>0</v>
      </c>
      <c r="AH198">
        <v>2</v>
      </c>
      <c r="AI198">
        <v>55985572</v>
      </c>
      <c r="AJ198">
        <v>149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ROW(Source!A57)</f>
        <v>57</v>
      </c>
      <c r="B199">
        <v>55985585</v>
      </c>
      <c r="C199">
        <v>55985569</v>
      </c>
      <c r="D199">
        <v>55460089</v>
      </c>
      <c r="E199">
        <v>1</v>
      </c>
      <c r="F199">
        <v>1</v>
      </c>
      <c r="G199">
        <v>1081</v>
      </c>
      <c r="H199">
        <v>3</v>
      </c>
      <c r="I199" t="s">
        <v>891</v>
      </c>
      <c r="J199" t="s">
        <v>892</v>
      </c>
      <c r="K199" t="s">
        <v>893</v>
      </c>
      <c r="L199">
        <v>1348</v>
      </c>
      <c r="N199">
        <v>1009</v>
      </c>
      <c r="O199" t="s">
        <v>211</v>
      </c>
      <c r="P199" t="s">
        <v>211</v>
      </c>
      <c r="Q199">
        <v>1000</v>
      </c>
      <c r="X199">
        <v>6.0000000000000002E-5</v>
      </c>
      <c r="Y199">
        <v>331.04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29</v>
      </c>
      <c r="AG199">
        <v>0</v>
      </c>
      <c r="AH199">
        <v>2</v>
      </c>
      <c r="AI199">
        <v>55985573</v>
      </c>
      <c r="AJ199">
        <v>150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ROW(Source!A57)</f>
        <v>57</v>
      </c>
      <c r="B200">
        <v>55985586</v>
      </c>
      <c r="C200">
        <v>55985569</v>
      </c>
      <c r="D200">
        <v>55460310</v>
      </c>
      <c r="E200">
        <v>1</v>
      </c>
      <c r="F200">
        <v>1</v>
      </c>
      <c r="G200">
        <v>1081</v>
      </c>
      <c r="H200">
        <v>3</v>
      </c>
      <c r="I200" t="s">
        <v>795</v>
      </c>
      <c r="J200" t="s">
        <v>796</v>
      </c>
      <c r="K200" t="s">
        <v>797</v>
      </c>
      <c r="L200">
        <v>1346</v>
      </c>
      <c r="N200">
        <v>1009</v>
      </c>
      <c r="O200" t="s">
        <v>794</v>
      </c>
      <c r="P200" t="s">
        <v>794</v>
      </c>
      <c r="Q200">
        <v>1</v>
      </c>
      <c r="X200">
        <v>0.104</v>
      </c>
      <c r="Y200">
        <v>29.89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29</v>
      </c>
      <c r="AG200">
        <v>0</v>
      </c>
      <c r="AH200">
        <v>2</v>
      </c>
      <c r="AI200">
        <v>55985574</v>
      </c>
      <c r="AJ200">
        <v>151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ROW(Source!A57)</f>
        <v>57</v>
      </c>
      <c r="B201">
        <v>55985587</v>
      </c>
      <c r="C201">
        <v>55985569</v>
      </c>
      <c r="D201">
        <v>55460380</v>
      </c>
      <c r="E201">
        <v>1</v>
      </c>
      <c r="F201">
        <v>1</v>
      </c>
      <c r="G201">
        <v>1081</v>
      </c>
      <c r="H201">
        <v>3</v>
      </c>
      <c r="I201" t="s">
        <v>798</v>
      </c>
      <c r="J201" t="s">
        <v>799</v>
      </c>
      <c r="K201" t="s">
        <v>800</v>
      </c>
      <c r="L201">
        <v>1348</v>
      </c>
      <c r="N201">
        <v>1009</v>
      </c>
      <c r="O201" t="s">
        <v>211</v>
      </c>
      <c r="P201" t="s">
        <v>211</v>
      </c>
      <c r="Q201">
        <v>1000</v>
      </c>
      <c r="X201">
        <v>2.9999999999999997E-4</v>
      </c>
      <c r="Y201">
        <v>8590.86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29</v>
      </c>
      <c r="AG201">
        <v>0</v>
      </c>
      <c r="AH201">
        <v>2</v>
      </c>
      <c r="AI201">
        <v>55985575</v>
      </c>
      <c r="AJ201">
        <v>152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ROW(Source!A57)</f>
        <v>57</v>
      </c>
      <c r="B202">
        <v>55985588</v>
      </c>
      <c r="C202">
        <v>55985569</v>
      </c>
      <c r="D202">
        <v>55460424</v>
      </c>
      <c r="E202">
        <v>1</v>
      </c>
      <c r="F202">
        <v>1</v>
      </c>
      <c r="G202">
        <v>1081</v>
      </c>
      <c r="H202">
        <v>3</v>
      </c>
      <c r="I202" t="s">
        <v>801</v>
      </c>
      <c r="J202" t="s">
        <v>802</v>
      </c>
      <c r="K202" t="s">
        <v>803</v>
      </c>
      <c r="L202">
        <v>1346</v>
      </c>
      <c r="N202">
        <v>1009</v>
      </c>
      <c r="O202" t="s">
        <v>794</v>
      </c>
      <c r="P202" t="s">
        <v>794</v>
      </c>
      <c r="Q202">
        <v>1</v>
      </c>
      <c r="X202">
        <v>0.12</v>
      </c>
      <c r="Y202">
        <v>159.06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29</v>
      </c>
      <c r="AG202">
        <v>0</v>
      </c>
      <c r="AH202">
        <v>2</v>
      </c>
      <c r="AI202">
        <v>55985576</v>
      </c>
      <c r="AJ202">
        <v>153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ROW(Source!A57)</f>
        <v>57</v>
      </c>
      <c r="B203">
        <v>55985589</v>
      </c>
      <c r="C203">
        <v>55985569</v>
      </c>
      <c r="D203">
        <v>55459400</v>
      </c>
      <c r="E203">
        <v>1</v>
      </c>
      <c r="F203">
        <v>1</v>
      </c>
      <c r="G203">
        <v>1081</v>
      </c>
      <c r="H203">
        <v>3</v>
      </c>
      <c r="I203" t="s">
        <v>832</v>
      </c>
      <c r="J203" t="s">
        <v>833</v>
      </c>
      <c r="K203" t="s">
        <v>834</v>
      </c>
      <c r="L203">
        <v>1346</v>
      </c>
      <c r="N203">
        <v>1009</v>
      </c>
      <c r="O203" t="s">
        <v>794</v>
      </c>
      <c r="P203" t="s">
        <v>794</v>
      </c>
      <c r="Q203">
        <v>1</v>
      </c>
      <c r="X203">
        <v>0.16</v>
      </c>
      <c r="Y203">
        <v>16.690000000000001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29</v>
      </c>
      <c r="AG203">
        <v>0</v>
      </c>
      <c r="AH203">
        <v>2</v>
      </c>
      <c r="AI203">
        <v>55985577</v>
      </c>
      <c r="AJ203">
        <v>154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ROW(Source!A57)</f>
        <v>57</v>
      </c>
      <c r="B204">
        <v>55985590</v>
      </c>
      <c r="C204">
        <v>55985569</v>
      </c>
      <c r="D204">
        <v>55459793</v>
      </c>
      <c r="E204">
        <v>1</v>
      </c>
      <c r="F204">
        <v>1</v>
      </c>
      <c r="G204">
        <v>1081</v>
      </c>
      <c r="H204">
        <v>3</v>
      </c>
      <c r="I204" t="s">
        <v>841</v>
      </c>
      <c r="J204" t="s">
        <v>842</v>
      </c>
      <c r="K204" t="s">
        <v>843</v>
      </c>
      <c r="L204">
        <v>1348</v>
      </c>
      <c r="N204">
        <v>1009</v>
      </c>
      <c r="O204" t="s">
        <v>211</v>
      </c>
      <c r="P204" t="s">
        <v>211</v>
      </c>
      <c r="Q204">
        <v>1000</v>
      </c>
      <c r="X204">
        <v>3.2000000000000003E-4</v>
      </c>
      <c r="Y204">
        <v>64123.05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29</v>
      </c>
      <c r="AG204">
        <v>0</v>
      </c>
      <c r="AH204">
        <v>2</v>
      </c>
      <c r="AI204">
        <v>55985578</v>
      </c>
      <c r="AJ204">
        <v>155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ROW(Source!A57)</f>
        <v>57</v>
      </c>
      <c r="B205">
        <v>55985591</v>
      </c>
      <c r="C205">
        <v>55985569</v>
      </c>
      <c r="D205">
        <v>55482166</v>
      </c>
      <c r="E205">
        <v>1</v>
      </c>
      <c r="F205">
        <v>1</v>
      </c>
      <c r="G205">
        <v>1081</v>
      </c>
      <c r="H205">
        <v>3</v>
      </c>
      <c r="I205" t="s">
        <v>847</v>
      </c>
      <c r="J205" t="s">
        <v>848</v>
      </c>
      <c r="K205" t="s">
        <v>849</v>
      </c>
      <c r="L205">
        <v>1301</v>
      </c>
      <c r="N205">
        <v>1003</v>
      </c>
      <c r="O205" t="s">
        <v>543</v>
      </c>
      <c r="P205" t="s">
        <v>543</v>
      </c>
      <c r="Q205">
        <v>1</v>
      </c>
      <c r="X205">
        <v>35.450000000000003</v>
      </c>
      <c r="Y205">
        <v>0.69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29</v>
      </c>
      <c r="AG205">
        <v>0</v>
      </c>
      <c r="AH205">
        <v>2</v>
      </c>
      <c r="AI205">
        <v>55985579</v>
      </c>
      <c r="AJ205">
        <v>156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ROW(Source!A57)</f>
        <v>57</v>
      </c>
      <c r="B206">
        <v>55985592</v>
      </c>
      <c r="C206">
        <v>55985569</v>
      </c>
      <c r="D206">
        <v>55482203</v>
      </c>
      <c r="E206">
        <v>1</v>
      </c>
      <c r="F206">
        <v>1</v>
      </c>
      <c r="G206">
        <v>1081</v>
      </c>
      <c r="H206">
        <v>3</v>
      </c>
      <c r="I206" t="s">
        <v>894</v>
      </c>
      <c r="J206" t="s">
        <v>895</v>
      </c>
      <c r="K206" t="s">
        <v>896</v>
      </c>
      <c r="L206">
        <v>1356</v>
      </c>
      <c r="N206">
        <v>1010</v>
      </c>
      <c r="O206" t="s">
        <v>785</v>
      </c>
      <c r="P206" t="s">
        <v>785</v>
      </c>
      <c r="Q206">
        <v>1000</v>
      </c>
      <c r="X206">
        <v>3.5999999999999997E-2</v>
      </c>
      <c r="Y206">
        <v>226.66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29</v>
      </c>
      <c r="AG206">
        <v>0</v>
      </c>
      <c r="AH206">
        <v>2</v>
      </c>
      <c r="AI206">
        <v>55985580</v>
      </c>
      <c r="AJ206">
        <v>157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ROW(Source!A57)</f>
        <v>57</v>
      </c>
      <c r="B207">
        <v>55985593</v>
      </c>
      <c r="C207">
        <v>55985569</v>
      </c>
      <c r="D207">
        <v>55482454</v>
      </c>
      <c r="E207">
        <v>1</v>
      </c>
      <c r="F207">
        <v>1</v>
      </c>
      <c r="G207">
        <v>1081</v>
      </c>
      <c r="H207">
        <v>3</v>
      </c>
      <c r="I207" t="s">
        <v>897</v>
      </c>
      <c r="J207" t="s">
        <v>898</v>
      </c>
      <c r="K207" t="s">
        <v>899</v>
      </c>
      <c r="L207">
        <v>1356</v>
      </c>
      <c r="N207">
        <v>1010</v>
      </c>
      <c r="O207" t="s">
        <v>785</v>
      </c>
      <c r="P207" t="s">
        <v>785</v>
      </c>
      <c r="Q207">
        <v>1000</v>
      </c>
      <c r="X207">
        <v>0.04</v>
      </c>
      <c r="Y207">
        <v>452.68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29</v>
      </c>
      <c r="AG207">
        <v>0</v>
      </c>
      <c r="AH207">
        <v>2</v>
      </c>
      <c r="AI207">
        <v>55985581</v>
      </c>
      <c r="AJ207">
        <v>158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ROW(Source!A57)</f>
        <v>57</v>
      </c>
      <c r="B208">
        <v>55985594</v>
      </c>
      <c r="C208">
        <v>55985569</v>
      </c>
      <c r="D208">
        <v>55416982</v>
      </c>
      <c r="E208">
        <v>1081</v>
      </c>
      <c r="F208">
        <v>1</v>
      </c>
      <c r="G208">
        <v>1081</v>
      </c>
      <c r="H208">
        <v>3</v>
      </c>
      <c r="I208" t="s">
        <v>1050</v>
      </c>
      <c r="J208" t="s">
        <v>3</v>
      </c>
      <c r="K208" t="s">
        <v>1051</v>
      </c>
      <c r="L208">
        <v>1346</v>
      </c>
      <c r="N208">
        <v>1009</v>
      </c>
      <c r="O208" t="s">
        <v>794</v>
      </c>
      <c r="P208" t="s">
        <v>794</v>
      </c>
      <c r="Q208">
        <v>1</v>
      </c>
      <c r="X208">
        <v>1.1499999999999999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29</v>
      </c>
      <c r="AG208">
        <v>0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ROW(Source!A57)</f>
        <v>57</v>
      </c>
      <c r="B209">
        <v>55985595</v>
      </c>
      <c r="C209">
        <v>55985569</v>
      </c>
      <c r="D209">
        <v>55434495</v>
      </c>
      <c r="E209">
        <v>1081</v>
      </c>
      <c r="F209">
        <v>1</v>
      </c>
      <c r="G209">
        <v>1081</v>
      </c>
      <c r="H209">
        <v>3</v>
      </c>
      <c r="I209" t="s">
        <v>1072</v>
      </c>
      <c r="J209" t="s">
        <v>3</v>
      </c>
      <c r="K209" t="s">
        <v>1073</v>
      </c>
      <c r="L209">
        <v>1301</v>
      </c>
      <c r="N209">
        <v>1003</v>
      </c>
      <c r="O209" t="s">
        <v>543</v>
      </c>
      <c r="P209" t="s">
        <v>543</v>
      </c>
      <c r="Q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29</v>
      </c>
      <c r="AG209">
        <v>0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ROW(Source!A57)</f>
        <v>57</v>
      </c>
      <c r="B210">
        <v>55985596</v>
      </c>
      <c r="C210">
        <v>55985569</v>
      </c>
      <c r="D210">
        <v>55456000</v>
      </c>
      <c r="E210">
        <v>1081</v>
      </c>
      <c r="F210">
        <v>1</v>
      </c>
      <c r="G210">
        <v>1081</v>
      </c>
      <c r="H210">
        <v>3</v>
      </c>
      <c r="I210" t="s">
        <v>1074</v>
      </c>
      <c r="J210" t="s">
        <v>3</v>
      </c>
      <c r="K210" t="s">
        <v>1075</v>
      </c>
      <c r="L210">
        <v>1354</v>
      </c>
      <c r="N210">
        <v>1010</v>
      </c>
      <c r="O210" t="s">
        <v>320</v>
      </c>
      <c r="P210" t="s">
        <v>320</v>
      </c>
      <c r="Q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29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ROW(Source!A58)</f>
        <v>58</v>
      </c>
      <c r="B211">
        <v>57041651</v>
      </c>
      <c r="C211">
        <v>57041650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759</v>
      </c>
      <c r="J211" t="s">
        <v>3</v>
      </c>
      <c r="K211" t="s">
        <v>760</v>
      </c>
      <c r="L211">
        <v>1191</v>
      </c>
      <c r="N211">
        <v>1013</v>
      </c>
      <c r="O211" t="s">
        <v>761</v>
      </c>
      <c r="P211" t="s">
        <v>761</v>
      </c>
      <c r="Q211">
        <v>1</v>
      </c>
      <c r="X211">
        <v>2.25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83</v>
      </c>
      <c r="AG211">
        <v>2.6999999999999997</v>
      </c>
      <c r="AH211">
        <v>2</v>
      </c>
      <c r="AI211">
        <v>57041651</v>
      </c>
      <c r="AJ211">
        <v>159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ROW(Source!A58)</f>
        <v>58</v>
      </c>
      <c r="B212">
        <v>57041652</v>
      </c>
      <c r="C212">
        <v>57041650</v>
      </c>
      <c r="D212">
        <v>55424288</v>
      </c>
      <c r="E212">
        <v>1081</v>
      </c>
      <c r="F212">
        <v>1</v>
      </c>
      <c r="G212">
        <v>1081</v>
      </c>
      <c r="H212">
        <v>3</v>
      </c>
      <c r="I212" t="s">
        <v>900</v>
      </c>
      <c r="J212" t="s">
        <v>3</v>
      </c>
      <c r="K212" t="s">
        <v>901</v>
      </c>
      <c r="L212">
        <v>1348</v>
      </c>
      <c r="N212">
        <v>1009</v>
      </c>
      <c r="O212" t="s">
        <v>211</v>
      </c>
      <c r="P212" t="s">
        <v>211</v>
      </c>
      <c r="Q212">
        <v>1000</v>
      </c>
      <c r="X212">
        <v>7.0000000000000001E-3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82</v>
      </c>
      <c r="AG212">
        <v>7.0000000000000001E-3</v>
      </c>
      <c r="AH212">
        <v>2</v>
      </c>
      <c r="AI212">
        <v>57041652</v>
      </c>
      <c r="AJ212">
        <v>160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ROW(Source!A59)</f>
        <v>59</v>
      </c>
      <c r="B213">
        <v>57041651</v>
      </c>
      <c r="C213">
        <v>57041650</v>
      </c>
      <c r="D213">
        <v>55424304</v>
      </c>
      <c r="E213">
        <v>1081</v>
      </c>
      <c r="F213">
        <v>1</v>
      </c>
      <c r="G213">
        <v>1081</v>
      </c>
      <c r="H213">
        <v>1</v>
      </c>
      <c r="I213" t="s">
        <v>759</v>
      </c>
      <c r="J213" t="s">
        <v>3</v>
      </c>
      <c r="K213" t="s">
        <v>760</v>
      </c>
      <c r="L213">
        <v>1191</v>
      </c>
      <c r="N213">
        <v>1013</v>
      </c>
      <c r="O213" t="s">
        <v>761</v>
      </c>
      <c r="P213" t="s">
        <v>761</v>
      </c>
      <c r="Q213">
        <v>1</v>
      </c>
      <c r="X213">
        <v>2.25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83</v>
      </c>
      <c r="AG213">
        <v>2.6999999999999997</v>
      </c>
      <c r="AH213">
        <v>2</v>
      </c>
      <c r="AI213">
        <v>57041651</v>
      </c>
      <c r="AJ213">
        <v>161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ROW(Source!A59)</f>
        <v>59</v>
      </c>
      <c r="B214">
        <v>57041652</v>
      </c>
      <c r="C214">
        <v>57041650</v>
      </c>
      <c r="D214">
        <v>55424288</v>
      </c>
      <c r="E214">
        <v>1081</v>
      </c>
      <c r="F214">
        <v>1</v>
      </c>
      <c r="G214">
        <v>1081</v>
      </c>
      <c r="H214">
        <v>3</v>
      </c>
      <c r="I214" t="s">
        <v>900</v>
      </c>
      <c r="J214" t="s">
        <v>3</v>
      </c>
      <c r="K214" t="s">
        <v>901</v>
      </c>
      <c r="L214">
        <v>1348</v>
      </c>
      <c r="N214">
        <v>1009</v>
      </c>
      <c r="O214" t="s">
        <v>211</v>
      </c>
      <c r="P214" t="s">
        <v>211</v>
      </c>
      <c r="Q214">
        <v>1000</v>
      </c>
      <c r="X214">
        <v>7.0000000000000001E-3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82</v>
      </c>
      <c r="AG214">
        <v>7.0000000000000001E-3</v>
      </c>
      <c r="AH214">
        <v>2</v>
      </c>
      <c r="AI214">
        <v>57041652</v>
      </c>
      <c r="AJ214">
        <v>162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ROW(Source!A60)</f>
        <v>60</v>
      </c>
      <c r="B215">
        <v>57041654</v>
      </c>
      <c r="C215">
        <v>57041653</v>
      </c>
      <c r="D215">
        <v>55424304</v>
      </c>
      <c r="E215">
        <v>1081</v>
      </c>
      <c r="F215">
        <v>1</v>
      </c>
      <c r="G215">
        <v>1081</v>
      </c>
      <c r="H215">
        <v>1</v>
      </c>
      <c r="I215" t="s">
        <v>759</v>
      </c>
      <c r="J215" t="s">
        <v>3</v>
      </c>
      <c r="K215" t="s">
        <v>760</v>
      </c>
      <c r="L215">
        <v>1191</v>
      </c>
      <c r="N215">
        <v>1013</v>
      </c>
      <c r="O215" t="s">
        <v>761</v>
      </c>
      <c r="P215" t="s">
        <v>761</v>
      </c>
      <c r="Q215">
        <v>1</v>
      </c>
      <c r="X215">
        <v>5.29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30</v>
      </c>
      <c r="AG215">
        <v>1.9043999999999999</v>
      </c>
      <c r="AH215">
        <v>2</v>
      </c>
      <c r="AI215">
        <v>57041654</v>
      </c>
      <c r="AJ215">
        <v>163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ROW(Source!A60)</f>
        <v>60</v>
      </c>
      <c r="B216">
        <v>57041655</v>
      </c>
      <c r="C216">
        <v>57041653</v>
      </c>
      <c r="D216">
        <v>55490209</v>
      </c>
      <c r="E216">
        <v>1</v>
      </c>
      <c r="F216">
        <v>1</v>
      </c>
      <c r="G216">
        <v>1081</v>
      </c>
      <c r="H216">
        <v>2</v>
      </c>
      <c r="I216" t="s">
        <v>766</v>
      </c>
      <c r="J216" t="s">
        <v>767</v>
      </c>
      <c r="K216" t="s">
        <v>768</v>
      </c>
      <c r="L216">
        <v>1368</v>
      </c>
      <c r="N216">
        <v>1011</v>
      </c>
      <c r="O216" t="s">
        <v>765</v>
      </c>
      <c r="P216" t="s">
        <v>765</v>
      </c>
      <c r="Q216">
        <v>1</v>
      </c>
      <c r="X216">
        <v>0.01</v>
      </c>
      <c r="Y216">
        <v>0</v>
      </c>
      <c r="Z216">
        <v>83.1</v>
      </c>
      <c r="AA216">
        <v>12.62</v>
      </c>
      <c r="AB216">
        <v>0</v>
      </c>
      <c r="AC216">
        <v>0</v>
      </c>
      <c r="AD216">
        <v>1</v>
      </c>
      <c r="AE216">
        <v>0</v>
      </c>
      <c r="AF216" t="s">
        <v>30</v>
      </c>
      <c r="AG216">
        <v>3.5999999999999999E-3</v>
      </c>
      <c r="AH216">
        <v>2</v>
      </c>
      <c r="AI216">
        <v>57041655</v>
      </c>
      <c r="AJ216">
        <v>164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ROW(Source!A60)</f>
        <v>60</v>
      </c>
      <c r="B217">
        <v>57041656</v>
      </c>
      <c r="C217">
        <v>57041653</v>
      </c>
      <c r="D217">
        <v>55489443</v>
      </c>
      <c r="E217">
        <v>1</v>
      </c>
      <c r="F217">
        <v>1</v>
      </c>
      <c r="G217">
        <v>1081</v>
      </c>
      <c r="H217">
        <v>2</v>
      </c>
      <c r="I217" t="s">
        <v>902</v>
      </c>
      <c r="J217" t="s">
        <v>903</v>
      </c>
      <c r="K217" t="s">
        <v>904</v>
      </c>
      <c r="L217">
        <v>1368</v>
      </c>
      <c r="N217">
        <v>1011</v>
      </c>
      <c r="O217" t="s">
        <v>765</v>
      </c>
      <c r="P217" t="s">
        <v>765</v>
      </c>
      <c r="Q217">
        <v>1</v>
      </c>
      <c r="X217">
        <v>0.01</v>
      </c>
      <c r="Y217">
        <v>0</v>
      </c>
      <c r="Z217">
        <v>179.17</v>
      </c>
      <c r="AA217">
        <v>16.93</v>
      </c>
      <c r="AB217">
        <v>0</v>
      </c>
      <c r="AC217">
        <v>0</v>
      </c>
      <c r="AD217">
        <v>1</v>
      </c>
      <c r="AE217">
        <v>0</v>
      </c>
      <c r="AF217" t="s">
        <v>30</v>
      </c>
      <c r="AG217">
        <v>3.5999999999999999E-3</v>
      </c>
      <c r="AH217">
        <v>2</v>
      </c>
      <c r="AI217">
        <v>57041656</v>
      </c>
      <c r="AJ217">
        <v>165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ROW(Source!A60)</f>
        <v>60</v>
      </c>
      <c r="B218">
        <v>57041657</v>
      </c>
      <c r="C218">
        <v>57041653</v>
      </c>
      <c r="D218">
        <v>55482159</v>
      </c>
      <c r="E218">
        <v>1</v>
      </c>
      <c r="F218">
        <v>1</v>
      </c>
      <c r="G218">
        <v>1081</v>
      </c>
      <c r="H218">
        <v>3</v>
      </c>
      <c r="I218" t="s">
        <v>905</v>
      </c>
      <c r="J218" t="s">
        <v>906</v>
      </c>
      <c r="K218" t="s">
        <v>907</v>
      </c>
      <c r="L218">
        <v>1355</v>
      </c>
      <c r="N218">
        <v>1010</v>
      </c>
      <c r="O218" t="s">
        <v>80</v>
      </c>
      <c r="P218" t="s">
        <v>80</v>
      </c>
      <c r="Q218">
        <v>100</v>
      </c>
      <c r="X218">
        <v>2.1093999999999999</v>
      </c>
      <c r="Y218">
        <v>59.47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29</v>
      </c>
      <c r="AG218">
        <v>0</v>
      </c>
      <c r="AH218">
        <v>2</v>
      </c>
      <c r="AI218">
        <v>57041657</v>
      </c>
      <c r="AJ218">
        <v>166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ROW(Source!A60)</f>
        <v>60</v>
      </c>
      <c r="B219">
        <v>57041658</v>
      </c>
      <c r="C219">
        <v>57041653</v>
      </c>
      <c r="D219">
        <v>55482204</v>
      </c>
      <c r="E219">
        <v>1</v>
      </c>
      <c r="F219">
        <v>1</v>
      </c>
      <c r="G219">
        <v>1081</v>
      </c>
      <c r="H219">
        <v>3</v>
      </c>
      <c r="I219" t="s">
        <v>820</v>
      </c>
      <c r="J219" t="s">
        <v>821</v>
      </c>
      <c r="K219" t="s">
        <v>822</v>
      </c>
      <c r="L219">
        <v>1356</v>
      </c>
      <c r="N219">
        <v>1010</v>
      </c>
      <c r="O219" t="s">
        <v>785</v>
      </c>
      <c r="P219" t="s">
        <v>785</v>
      </c>
      <c r="Q219">
        <v>1000</v>
      </c>
      <c r="X219">
        <v>6.8999999999999999E-3</v>
      </c>
      <c r="Y219">
        <v>56.16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29</v>
      </c>
      <c r="AG219">
        <v>0</v>
      </c>
      <c r="AH219">
        <v>2</v>
      </c>
      <c r="AI219">
        <v>57041658</v>
      </c>
      <c r="AJ219">
        <v>167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ROW(Source!A60)</f>
        <v>60</v>
      </c>
      <c r="B220">
        <v>57041659</v>
      </c>
      <c r="C220">
        <v>57041653</v>
      </c>
      <c r="D220">
        <v>55434505</v>
      </c>
      <c r="E220">
        <v>1081</v>
      </c>
      <c r="F220">
        <v>1</v>
      </c>
      <c r="G220">
        <v>1081</v>
      </c>
      <c r="H220">
        <v>3</v>
      </c>
      <c r="I220" t="s">
        <v>1072</v>
      </c>
      <c r="J220" t="s">
        <v>3</v>
      </c>
      <c r="K220" t="s">
        <v>1076</v>
      </c>
      <c r="L220">
        <v>1303</v>
      </c>
      <c r="N220">
        <v>1003</v>
      </c>
      <c r="O220" t="s">
        <v>574</v>
      </c>
      <c r="P220" t="s">
        <v>574</v>
      </c>
      <c r="Q220">
        <v>1000</v>
      </c>
      <c r="X220">
        <v>0.10199999999999999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29</v>
      </c>
      <c r="AG220">
        <v>0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ROW(Source!A61)</f>
        <v>61</v>
      </c>
      <c r="B221">
        <v>57041654</v>
      </c>
      <c r="C221">
        <v>57041653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759</v>
      </c>
      <c r="J221" t="s">
        <v>3</v>
      </c>
      <c r="K221" t="s">
        <v>760</v>
      </c>
      <c r="L221">
        <v>1191</v>
      </c>
      <c r="N221">
        <v>1013</v>
      </c>
      <c r="O221" t="s">
        <v>761</v>
      </c>
      <c r="P221" t="s">
        <v>761</v>
      </c>
      <c r="Q221">
        <v>1</v>
      </c>
      <c r="X221">
        <v>5.29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30</v>
      </c>
      <c r="AG221">
        <v>1.9043999999999999</v>
      </c>
      <c r="AH221">
        <v>2</v>
      </c>
      <c r="AI221">
        <v>57041654</v>
      </c>
      <c r="AJ221">
        <v>168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ROW(Source!A61)</f>
        <v>61</v>
      </c>
      <c r="B222">
        <v>57041655</v>
      </c>
      <c r="C222">
        <v>57041653</v>
      </c>
      <c r="D222">
        <v>55490209</v>
      </c>
      <c r="E222">
        <v>1</v>
      </c>
      <c r="F222">
        <v>1</v>
      </c>
      <c r="G222">
        <v>1081</v>
      </c>
      <c r="H222">
        <v>2</v>
      </c>
      <c r="I222" t="s">
        <v>766</v>
      </c>
      <c r="J222" t="s">
        <v>767</v>
      </c>
      <c r="K222" t="s">
        <v>768</v>
      </c>
      <c r="L222">
        <v>1368</v>
      </c>
      <c r="N222">
        <v>1011</v>
      </c>
      <c r="O222" t="s">
        <v>765</v>
      </c>
      <c r="P222" t="s">
        <v>765</v>
      </c>
      <c r="Q222">
        <v>1</v>
      </c>
      <c r="X222">
        <v>0.01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30</v>
      </c>
      <c r="AG222">
        <v>3.5999999999999999E-3</v>
      </c>
      <c r="AH222">
        <v>2</v>
      </c>
      <c r="AI222">
        <v>57041655</v>
      </c>
      <c r="AJ222">
        <v>169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ROW(Source!A61)</f>
        <v>61</v>
      </c>
      <c r="B223">
        <v>57041656</v>
      </c>
      <c r="C223">
        <v>57041653</v>
      </c>
      <c r="D223">
        <v>55489443</v>
      </c>
      <c r="E223">
        <v>1</v>
      </c>
      <c r="F223">
        <v>1</v>
      </c>
      <c r="G223">
        <v>1081</v>
      </c>
      <c r="H223">
        <v>2</v>
      </c>
      <c r="I223" t="s">
        <v>902</v>
      </c>
      <c r="J223" t="s">
        <v>903</v>
      </c>
      <c r="K223" t="s">
        <v>904</v>
      </c>
      <c r="L223">
        <v>1368</v>
      </c>
      <c r="N223">
        <v>1011</v>
      </c>
      <c r="O223" t="s">
        <v>765</v>
      </c>
      <c r="P223" t="s">
        <v>765</v>
      </c>
      <c r="Q223">
        <v>1</v>
      </c>
      <c r="X223">
        <v>0.01</v>
      </c>
      <c r="Y223">
        <v>0</v>
      </c>
      <c r="Z223">
        <v>179.17</v>
      </c>
      <c r="AA223">
        <v>16.93</v>
      </c>
      <c r="AB223">
        <v>0</v>
      </c>
      <c r="AC223">
        <v>0</v>
      </c>
      <c r="AD223">
        <v>1</v>
      </c>
      <c r="AE223">
        <v>0</v>
      </c>
      <c r="AF223" t="s">
        <v>30</v>
      </c>
      <c r="AG223">
        <v>3.5999999999999999E-3</v>
      </c>
      <c r="AH223">
        <v>2</v>
      </c>
      <c r="AI223">
        <v>57041656</v>
      </c>
      <c r="AJ223">
        <v>170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ROW(Source!A61)</f>
        <v>61</v>
      </c>
      <c r="B224">
        <v>57041657</v>
      </c>
      <c r="C224">
        <v>57041653</v>
      </c>
      <c r="D224">
        <v>55482159</v>
      </c>
      <c r="E224">
        <v>1</v>
      </c>
      <c r="F224">
        <v>1</v>
      </c>
      <c r="G224">
        <v>1081</v>
      </c>
      <c r="H224">
        <v>3</v>
      </c>
      <c r="I224" t="s">
        <v>905</v>
      </c>
      <c r="J224" t="s">
        <v>906</v>
      </c>
      <c r="K224" t="s">
        <v>907</v>
      </c>
      <c r="L224">
        <v>1355</v>
      </c>
      <c r="N224">
        <v>1010</v>
      </c>
      <c r="O224" t="s">
        <v>80</v>
      </c>
      <c r="P224" t="s">
        <v>80</v>
      </c>
      <c r="Q224">
        <v>100</v>
      </c>
      <c r="X224">
        <v>2.1093999999999999</v>
      </c>
      <c r="Y224">
        <v>59.47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29</v>
      </c>
      <c r="AG224">
        <v>0</v>
      </c>
      <c r="AH224">
        <v>2</v>
      </c>
      <c r="AI224">
        <v>57041657</v>
      </c>
      <c r="AJ224">
        <v>171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ROW(Source!A61)</f>
        <v>61</v>
      </c>
      <c r="B225">
        <v>57041658</v>
      </c>
      <c r="C225">
        <v>57041653</v>
      </c>
      <c r="D225">
        <v>55482204</v>
      </c>
      <c r="E225">
        <v>1</v>
      </c>
      <c r="F225">
        <v>1</v>
      </c>
      <c r="G225">
        <v>1081</v>
      </c>
      <c r="H225">
        <v>3</v>
      </c>
      <c r="I225" t="s">
        <v>820</v>
      </c>
      <c r="J225" t="s">
        <v>821</v>
      </c>
      <c r="K225" t="s">
        <v>822</v>
      </c>
      <c r="L225">
        <v>1356</v>
      </c>
      <c r="N225">
        <v>1010</v>
      </c>
      <c r="O225" t="s">
        <v>785</v>
      </c>
      <c r="P225" t="s">
        <v>785</v>
      </c>
      <c r="Q225">
        <v>1000</v>
      </c>
      <c r="X225">
        <v>6.8999999999999999E-3</v>
      </c>
      <c r="Y225">
        <v>56.16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29</v>
      </c>
      <c r="AG225">
        <v>0</v>
      </c>
      <c r="AH225">
        <v>2</v>
      </c>
      <c r="AI225">
        <v>57041658</v>
      </c>
      <c r="AJ225">
        <v>172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ROW(Source!A61)</f>
        <v>61</v>
      </c>
      <c r="B226">
        <v>57041659</v>
      </c>
      <c r="C226">
        <v>57041653</v>
      </c>
      <c r="D226">
        <v>55434505</v>
      </c>
      <c r="E226">
        <v>1081</v>
      </c>
      <c r="F226">
        <v>1</v>
      </c>
      <c r="G226">
        <v>1081</v>
      </c>
      <c r="H226">
        <v>3</v>
      </c>
      <c r="I226" t="s">
        <v>1072</v>
      </c>
      <c r="J226" t="s">
        <v>3</v>
      </c>
      <c r="K226" t="s">
        <v>1076</v>
      </c>
      <c r="L226">
        <v>1303</v>
      </c>
      <c r="N226">
        <v>1003</v>
      </c>
      <c r="O226" t="s">
        <v>574</v>
      </c>
      <c r="P226" t="s">
        <v>574</v>
      </c>
      <c r="Q226">
        <v>1000</v>
      </c>
      <c r="X226">
        <v>0.10199999999999999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29</v>
      </c>
      <c r="AG226">
        <v>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ROW(Source!A62)</f>
        <v>62</v>
      </c>
      <c r="B227">
        <v>55985599</v>
      </c>
      <c r="C227">
        <v>55985597</v>
      </c>
      <c r="D227">
        <v>55424304</v>
      </c>
      <c r="E227">
        <v>1081</v>
      </c>
      <c r="F227">
        <v>1</v>
      </c>
      <c r="G227">
        <v>1081</v>
      </c>
      <c r="H227">
        <v>1</v>
      </c>
      <c r="I227" t="s">
        <v>759</v>
      </c>
      <c r="J227" t="s">
        <v>3</v>
      </c>
      <c r="K227" t="s">
        <v>760</v>
      </c>
      <c r="L227">
        <v>1191</v>
      </c>
      <c r="N227">
        <v>1013</v>
      </c>
      <c r="O227" t="s">
        <v>761</v>
      </c>
      <c r="P227" t="s">
        <v>761</v>
      </c>
      <c r="Q227">
        <v>1</v>
      </c>
      <c r="X227">
        <v>9.64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83</v>
      </c>
      <c r="AG227">
        <v>11.568</v>
      </c>
      <c r="AH227">
        <v>2</v>
      </c>
      <c r="AI227">
        <v>55985598</v>
      </c>
      <c r="AJ227">
        <v>173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ROW(Source!A63)</f>
        <v>63</v>
      </c>
      <c r="B228">
        <v>55985599</v>
      </c>
      <c r="C228">
        <v>55985597</v>
      </c>
      <c r="D228">
        <v>55424304</v>
      </c>
      <c r="E228">
        <v>1081</v>
      </c>
      <c r="F228">
        <v>1</v>
      </c>
      <c r="G228">
        <v>1081</v>
      </c>
      <c r="H228">
        <v>1</v>
      </c>
      <c r="I228" t="s">
        <v>759</v>
      </c>
      <c r="J228" t="s">
        <v>3</v>
      </c>
      <c r="K228" t="s">
        <v>760</v>
      </c>
      <c r="L228">
        <v>1191</v>
      </c>
      <c r="N228">
        <v>1013</v>
      </c>
      <c r="O228" t="s">
        <v>761</v>
      </c>
      <c r="P228" t="s">
        <v>761</v>
      </c>
      <c r="Q228">
        <v>1</v>
      </c>
      <c r="X228">
        <v>9.64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 t="s">
        <v>83</v>
      </c>
      <c r="AG228">
        <v>11.568</v>
      </c>
      <c r="AH228">
        <v>2</v>
      </c>
      <c r="AI228">
        <v>55985598</v>
      </c>
      <c r="AJ228">
        <v>174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ROW(Source!A64)</f>
        <v>64</v>
      </c>
      <c r="B229">
        <v>55985609</v>
      </c>
      <c r="C229">
        <v>55985600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759</v>
      </c>
      <c r="J229" t="s">
        <v>3</v>
      </c>
      <c r="K229" t="s">
        <v>760</v>
      </c>
      <c r="L229">
        <v>1191</v>
      </c>
      <c r="N229">
        <v>1013</v>
      </c>
      <c r="O229" t="s">
        <v>761</v>
      </c>
      <c r="P229" t="s">
        <v>761</v>
      </c>
      <c r="Q229">
        <v>1</v>
      </c>
      <c r="X229">
        <v>18.14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30</v>
      </c>
      <c r="AG229">
        <v>6.5304000000000002</v>
      </c>
      <c r="AH229">
        <v>2</v>
      </c>
      <c r="AI229">
        <v>55985601</v>
      </c>
      <c r="AJ229">
        <v>175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ROW(Source!A64)</f>
        <v>64</v>
      </c>
      <c r="B230">
        <v>55985610</v>
      </c>
      <c r="C230">
        <v>55985600</v>
      </c>
      <c r="D230">
        <v>55490209</v>
      </c>
      <c r="E230">
        <v>1</v>
      </c>
      <c r="F230">
        <v>1</v>
      </c>
      <c r="G230">
        <v>1081</v>
      </c>
      <c r="H230">
        <v>2</v>
      </c>
      <c r="I230" t="s">
        <v>766</v>
      </c>
      <c r="J230" t="s">
        <v>767</v>
      </c>
      <c r="K230" t="s">
        <v>768</v>
      </c>
      <c r="L230">
        <v>1368</v>
      </c>
      <c r="N230">
        <v>1011</v>
      </c>
      <c r="O230" t="s">
        <v>765</v>
      </c>
      <c r="P230" t="s">
        <v>765</v>
      </c>
      <c r="Q230">
        <v>1</v>
      </c>
      <c r="X230">
        <v>0.05</v>
      </c>
      <c r="Y230">
        <v>0</v>
      </c>
      <c r="Z230">
        <v>83.1</v>
      </c>
      <c r="AA230">
        <v>12.62</v>
      </c>
      <c r="AB230">
        <v>0</v>
      </c>
      <c r="AC230">
        <v>0</v>
      </c>
      <c r="AD230">
        <v>1</v>
      </c>
      <c r="AE230">
        <v>0</v>
      </c>
      <c r="AF230" t="s">
        <v>30</v>
      </c>
      <c r="AG230">
        <v>1.7999999999999999E-2</v>
      </c>
      <c r="AH230">
        <v>2</v>
      </c>
      <c r="AI230">
        <v>55985602</v>
      </c>
      <c r="AJ230">
        <v>176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ROW(Source!A64)</f>
        <v>64</v>
      </c>
      <c r="B231">
        <v>55985611</v>
      </c>
      <c r="C231">
        <v>55985600</v>
      </c>
      <c r="D231">
        <v>55490270</v>
      </c>
      <c r="E231">
        <v>1</v>
      </c>
      <c r="F231">
        <v>1</v>
      </c>
      <c r="G231">
        <v>1081</v>
      </c>
      <c r="H231">
        <v>2</v>
      </c>
      <c r="I231" t="s">
        <v>908</v>
      </c>
      <c r="J231" t="s">
        <v>909</v>
      </c>
      <c r="K231" t="s">
        <v>910</v>
      </c>
      <c r="L231">
        <v>1368</v>
      </c>
      <c r="N231">
        <v>1011</v>
      </c>
      <c r="O231" t="s">
        <v>765</v>
      </c>
      <c r="P231" t="s">
        <v>765</v>
      </c>
      <c r="Q231">
        <v>1</v>
      </c>
      <c r="X231">
        <v>0.21</v>
      </c>
      <c r="Y231">
        <v>0</v>
      </c>
      <c r="Z231">
        <v>0.42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30</v>
      </c>
      <c r="AG231">
        <v>7.5600000000000001E-2</v>
      </c>
      <c r="AH231">
        <v>2</v>
      </c>
      <c r="AI231">
        <v>55985603</v>
      </c>
      <c r="AJ231">
        <v>177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ROW(Source!A64)</f>
        <v>64</v>
      </c>
      <c r="B232">
        <v>55985612</v>
      </c>
      <c r="C232">
        <v>55985600</v>
      </c>
      <c r="D232">
        <v>55489510</v>
      </c>
      <c r="E232">
        <v>1</v>
      </c>
      <c r="F232">
        <v>1</v>
      </c>
      <c r="G232">
        <v>1081</v>
      </c>
      <c r="H232">
        <v>2</v>
      </c>
      <c r="I232" t="s">
        <v>911</v>
      </c>
      <c r="J232" t="s">
        <v>912</v>
      </c>
      <c r="K232" t="s">
        <v>913</v>
      </c>
      <c r="L232">
        <v>1368</v>
      </c>
      <c r="N232">
        <v>1011</v>
      </c>
      <c r="O232" t="s">
        <v>765</v>
      </c>
      <c r="P232" t="s">
        <v>765</v>
      </c>
      <c r="Q232">
        <v>1</v>
      </c>
      <c r="X232">
        <v>4.4999999999999998E-2</v>
      </c>
      <c r="Y232">
        <v>0</v>
      </c>
      <c r="Z232">
        <v>53.9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30</v>
      </c>
      <c r="AG232">
        <v>1.6199999999999999E-2</v>
      </c>
      <c r="AH232">
        <v>2</v>
      </c>
      <c r="AI232">
        <v>55985604</v>
      </c>
      <c r="AJ232">
        <v>178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ROW(Source!A64)</f>
        <v>64</v>
      </c>
      <c r="B233">
        <v>55985613</v>
      </c>
      <c r="C233">
        <v>55985600</v>
      </c>
      <c r="D233">
        <v>55459234</v>
      </c>
      <c r="E233">
        <v>1</v>
      </c>
      <c r="F233">
        <v>1</v>
      </c>
      <c r="G233">
        <v>1081</v>
      </c>
      <c r="H233">
        <v>3</v>
      </c>
      <c r="I233" t="s">
        <v>914</v>
      </c>
      <c r="J233" t="s">
        <v>915</v>
      </c>
      <c r="K233" t="s">
        <v>916</v>
      </c>
      <c r="L233">
        <v>1346</v>
      </c>
      <c r="N233">
        <v>1009</v>
      </c>
      <c r="O233" t="s">
        <v>794</v>
      </c>
      <c r="P233" t="s">
        <v>794</v>
      </c>
      <c r="Q233">
        <v>1</v>
      </c>
      <c r="X233">
        <v>3.0000000000000001E-3</v>
      </c>
      <c r="Y233">
        <v>1.61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29</v>
      </c>
      <c r="AG233">
        <v>0</v>
      </c>
      <c r="AH233">
        <v>2</v>
      </c>
      <c r="AI233">
        <v>55985605</v>
      </c>
      <c r="AJ233">
        <v>179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ROW(Source!A64)</f>
        <v>64</v>
      </c>
      <c r="B234">
        <v>55985614</v>
      </c>
      <c r="C234">
        <v>55985600</v>
      </c>
      <c r="D234">
        <v>55466158</v>
      </c>
      <c r="E234">
        <v>1</v>
      </c>
      <c r="F234">
        <v>1</v>
      </c>
      <c r="G234">
        <v>1081</v>
      </c>
      <c r="H234">
        <v>3</v>
      </c>
      <c r="I234" t="s">
        <v>917</v>
      </c>
      <c r="J234" t="s">
        <v>918</v>
      </c>
      <c r="K234" t="s">
        <v>919</v>
      </c>
      <c r="L234">
        <v>1354</v>
      </c>
      <c r="N234">
        <v>1010</v>
      </c>
      <c r="O234" t="s">
        <v>320</v>
      </c>
      <c r="P234" t="s">
        <v>320</v>
      </c>
      <c r="Q234">
        <v>1</v>
      </c>
      <c r="X234">
        <v>0.14000000000000001</v>
      </c>
      <c r="Y234">
        <v>48.47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29</v>
      </c>
      <c r="AG234">
        <v>0</v>
      </c>
      <c r="AH234">
        <v>2</v>
      </c>
      <c r="AI234">
        <v>55985606</v>
      </c>
      <c r="AJ234">
        <v>180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ROW(Source!A64)</f>
        <v>64</v>
      </c>
      <c r="B235">
        <v>55985615</v>
      </c>
      <c r="C235">
        <v>55985600</v>
      </c>
      <c r="D235">
        <v>55459835</v>
      </c>
      <c r="E235">
        <v>1</v>
      </c>
      <c r="F235">
        <v>1</v>
      </c>
      <c r="G235">
        <v>1081</v>
      </c>
      <c r="H235">
        <v>3</v>
      </c>
      <c r="I235" t="s">
        <v>920</v>
      </c>
      <c r="J235" t="s">
        <v>921</v>
      </c>
      <c r="K235" t="s">
        <v>922</v>
      </c>
      <c r="L235">
        <v>1348</v>
      </c>
      <c r="N235">
        <v>1009</v>
      </c>
      <c r="O235" t="s">
        <v>211</v>
      </c>
      <c r="P235" t="s">
        <v>211</v>
      </c>
      <c r="Q235">
        <v>1000</v>
      </c>
      <c r="X235">
        <v>7.9999999999999996E-6</v>
      </c>
      <c r="Y235">
        <v>12521.99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29</v>
      </c>
      <c r="AG235">
        <v>0</v>
      </c>
      <c r="AH235">
        <v>2</v>
      </c>
      <c r="AI235">
        <v>55985607</v>
      </c>
      <c r="AJ235">
        <v>181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ROW(Source!A64)</f>
        <v>64</v>
      </c>
      <c r="B236">
        <v>55985616</v>
      </c>
      <c r="C236">
        <v>55985600</v>
      </c>
      <c r="D236">
        <v>55469222</v>
      </c>
      <c r="E236">
        <v>1</v>
      </c>
      <c r="F236">
        <v>1</v>
      </c>
      <c r="G236">
        <v>1081</v>
      </c>
      <c r="H236">
        <v>3</v>
      </c>
      <c r="I236" t="s">
        <v>923</v>
      </c>
      <c r="J236" t="s">
        <v>924</v>
      </c>
      <c r="K236" t="s">
        <v>925</v>
      </c>
      <c r="L236">
        <v>1354</v>
      </c>
      <c r="N236">
        <v>1010</v>
      </c>
      <c r="O236" t="s">
        <v>320</v>
      </c>
      <c r="P236" t="s">
        <v>320</v>
      </c>
      <c r="Q236">
        <v>1</v>
      </c>
      <c r="X236">
        <v>1.02</v>
      </c>
      <c r="Y236">
        <v>4.3600000000000003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29</v>
      </c>
      <c r="AG236">
        <v>0</v>
      </c>
      <c r="AH236">
        <v>2</v>
      </c>
      <c r="AI236">
        <v>55985608</v>
      </c>
      <c r="AJ236">
        <v>182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ROW(Source!A64)</f>
        <v>64</v>
      </c>
      <c r="B237">
        <v>55985617</v>
      </c>
      <c r="C237">
        <v>55985600</v>
      </c>
      <c r="D237">
        <v>55431810</v>
      </c>
      <c r="E237">
        <v>1081</v>
      </c>
      <c r="F237">
        <v>1</v>
      </c>
      <c r="G237">
        <v>1081</v>
      </c>
      <c r="H237">
        <v>3</v>
      </c>
      <c r="I237" t="s">
        <v>1077</v>
      </c>
      <c r="J237" t="s">
        <v>3</v>
      </c>
      <c r="K237" t="s">
        <v>1078</v>
      </c>
      <c r="L237">
        <v>1301</v>
      </c>
      <c r="N237">
        <v>1003</v>
      </c>
      <c r="O237" t="s">
        <v>543</v>
      </c>
      <c r="P237" t="s">
        <v>543</v>
      </c>
      <c r="Q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29</v>
      </c>
      <c r="AG237">
        <v>0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ROW(Source!A64)</f>
        <v>64</v>
      </c>
      <c r="B238">
        <v>55985618</v>
      </c>
      <c r="C238">
        <v>55985600</v>
      </c>
      <c r="D238">
        <v>55431810</v>
      </c>
      <c r="E238">
        <v>1081</v>
      </c>
      <c r="F238">
        <v>1</v>
      </c>
      <c r="G238">
        <v>1081</v>
      </c>
      <c r="H238">
        <v>3</v>
      </c>
      <c r="I238" t="s">
        <v>1077</v>
      </c>
      <c r="J238" t="s">
        <v>3</v>
      </c>
      <c r="K238" t="s">
        <v>1079</v>
      </c>
      <c r="L238">
        <v>1354</v>
      </c>
      <c r="N238">
        <v>1010</v>
      </c>
      <c r="O238" t="s">
        <v>320</v>
      </c>
      <c r="P238" t="s">
        <v>320</v>
      </c>
      <c r="Q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29</v>
      </c>
      <c r="AG238">
        <v>0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ROW(Source!A64)</f>
        <v>64</v>
      </c>
      <c r="B239">
        <v>55985619</v>
      </c>
      <c r="C239">
        <v>55985600</v>
      </c>
      <c r="D239">
        <v>55433140</v>
      </c>
      <c r="E239">
        <v>1081</v>
      </c>
      <c r="F239">
        <v>1</v>
      </c>
      <c r="G239">
        <v>1081</v>
      </c>
      <c r="H239">
        <v>3</v>
      </c>
      <c r="I239" t="s">
        <v>1080</v>
      </c>
      <c r="J239" t="s">
        <v>3</v>
      </c>
      <c r="K239" t="s">
        <v>1081</v>
      </c>
      <c r="L239">
        <v>1354</v>
      </c>
      <c r="N239">
        <v>1010</v>
      </c>
      <c r="O239" t="s">
        <v>320</v>
      </c>
      <c r="P239" t="s">
        <v>320</v>
      </c>
      <c r="Q239">
        <v>1</v>
      </c>
      <c r="X239">
        <v>23.65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29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ROW(Source!A64)</f>
        <v>64</v>
      </c>
      <c r="B240">
        <v>55985620</v>
      </c>
      <c r="C240">
        <v>55985600</v>
      </c>
      <c r="D240">
        <v>55433582</v>
      </c>
      <c r="E240">
        <v>1081</v>
      </c>
      <c r="F240">
        <v>1</v>
      </c>
      <c r="G240">
        <v>1081</v>
      </c>
      <c r="H240">
        <v>3</v>
      </c>
      <c r="I240" t="s">
        <v>1082</v>
      </c>
      <c r="J240" t="s">
        <v>3</v>
      </c>
      <c r="K240" t="s">
        <v>1083</v>
      </c>
      <c r="L240">
        <v>1354</v>
      </c>
      <c r="N240">
        <v>1010</v>
      </c>
      <c r="O240" t="s">
        <v>320</v>
      </c>
      <c r="P240" t="s">
        <v>320</v>
      </c>
      <c r="Q240">
        <v>1</v>
      </c>
      <c r="X240">
        <v>13.34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29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ROW(Source!A64)</f>
        <v>64</v>
      </c>
      <c r="B241">
        <v>55985621</v>
      </c>
      <c r="C241">
        <v>55985600</v>
      </c>
      <c r="D241">
        <v>55441152</v>
      </c>
      <c r="E241">
        <v>1081</v>
      </c>
      <c r="F241">
        <v>1</v>
      </c>
      <c r="G241">
        <v>1081</v>
      </c>
      <c r="H241">
        <v>3</v>
      </c>
      <c r="I241" t="s">
        <v>1084</v>
      </c>
      <c r="J241" t="s">
        <v>3</v>
      </c>
      <c r="K241" t="s">
        <v>1085</v>
      </c>
      <c r="L241">
        <v>1346</v>
      </c>
      <c r="N241">
        <v>1009</v>
      </c>
      <c r="O241" t="s">
        <v>794</v>
      </c>
      <c r="P241" t="s">
        <v>794</v>
      </c>
      <c r="Q241">
        <v>1</v>
      </c>
      <c r="X241">
        <v>8.73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29</v>
      </c>
      <c r="AG241">
        <v>0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ROW(Source!A65)</f>
        <v>65</v>
      </c>
      <c r="B242">
        <v>55985609</v>
      </c>
      <c r="C242">
        <v>55985600</v>
      </c>
      <c r="D242">
        <v>55424304</v>
      </c>
      <c r="E242">
        <v>1081</v>
      </c>
      <c r="F242">
        <v>1</v>
      </c>
      <c r="G242">
        <v>1081</v>
      </c>
      <c r="H242">
        <v>1</v>
      </c>
      <c r="I242" t="s">
        <v>759</v>
      </c>
      <c r="J242" t="s">
        <v>3</v>
      </c>
      <c r="K242" t="s">
        <v>760</v>
      </c>
      <c r="L242">
        <v>1191</v>
      </c>
      <c r="N242">
        <v>1013</v>
      </c>
      <c r="O242" t="s">
        <v>761</v>
      </c>
      <c r="P242" t="s">
        <v>761</v>
      </c>
      <c r="Q242">
        <v>1</v>
      </c>
      <c r="X242">
        <v>18.14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30</v>
      </c>
      <c r="AG242">
        <v>6.5304000000000002</v>
      </c>
      <c r="AH242">
        <v>2</v>
      </c>
      <c r="AI242">
        <v>55985601</v>
      </c>
      <c r="AJ242">
        <v>183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ROW(Source!A65)</f>
        <v>65</v>
      </c>
      <c r="B243">
        <v>55985610</v>
      </c>
      <c r="C243">
        <v>55985600</v>
      </c>
      <c r="D243">
        <v>55490209</v>
      </c>
      <c r="E243">
        <v>1</v>
      </c>
      <c r="F243">
        <v>1</v>
      </c>
      <c r="G243">
        <v>1081</v>
      </c>
      <c r="H243">
        <v>2</v>
      </c>
      <c r="I243" t="s">
        <v>766</v>
      </c>
      <c r="J243" t="s">
        <v>767</v>
      </c>
      <c r="K243" t="s">
        <v>768</v>
      </c>
      <c r="L243">
        <v>1368</v>
      </c>
      <c r="N243">
        <v>1011</v>
      </c>
      <c r="O243" t="s">
        <v>765</v>
      </c>
      <c r="P243" t="s">
        <v>765</v>
      </c>
      <c r="Q243">
        <v>1</v>
      </c>
      <c r="X243">
        <v>0.05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30</v>
      </c>
      <c r="AG243">
        <v>1.7999999999999999E-2</v>
      </c>
      <c r="AH243">
        <v>2</v>
      </c>
      <c r="AI243">
        <v>55985602</v>
      </c>
      <c r="AJ243">
        <v>184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ROW(Source!A65)</f>
        <v>65</v>
      </c>
      <c r="B244">
        <v>55985611</v>
      </c>
      <c r="C244">
        <v>55985600</v>
      </c>
      <c r="D244">
        <v>55490270</v>
      </c>
      <c r="E244">
        <v>1</v>
      </c>
      <c r="F244">
        <v>1</v>
      </c>
      <c r="G244">
        <v>1081</v>
      </c>
      <c r="H244">
        <v>2</v>
      </c>
      <c r="I244" t="s">
        <v>908</v>
      </c>
      <c r="J244" t="s">
        <v>909</v>
      </c>
      <c r="K244" t="s">
        <v>910</v>
      </c>
      <c r="L244">
        <v>1368</v>
      </c>
      <c r="N244">
        <v>1011</v>
      </c>
      <c r="O244" t="s">
        <v>765</v>
      </c>
      <c r="P244" t="s">
        <v>765</v>
      </c>
      <c r="Q244">
        <v>1</v>
      </c>
      <c r="X244">
        <v>0.21</v>
      </c>
      <c r="Y244">
        <v>0</v>
      </c>
      <c r="Z244">
        <v>0.42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30</v>
      </c>
      <c r="AG244">
        <v>7.5600000000000001E-2</v>
      </c>
      <c r="AH244">
        <v>2</v>
      </c>
      <c r="AI244">
        <v>55985603</v>
      </c>
      <c r="AJ244">
        <v>185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ROW(Source!A65)</f>
        <v>65</v>
      </c>
      <c r="B245">
        <v>55985612</v>
      </c>
      <c r="C245">
        <v>55985600</v>
      </c>
      <c r="D245">
        <v>55489510</v>
      </c>
      <c r="E245">
        <v>1</v>
      </c>
      <c r="F245">
        <v>1</v>
      </c>
      <c r="G245">
        <v>1081</v>
      </c>
      <c r="H245">
        <v>2</v>
      </c>
      <c r="I245" t="s">
        <v>911</v>
      </c>
      <c r="J245" t="s">
        <v>912</v>
      </c>
      <c r="K245" t="s">
        <v>913</v>
      </c>
      <c r="L245">
        <v>1368</v>
      </c>
      <c r="N245">
        <v>1011</v>
      </c>
      <c r="O245" t="s">
        <v>765</v>
      </c>
      <c r="P245" t="s">
        <v>765</v>
      </c>
      <c r="Q245">
        <v>1</v>
      </c>
      <c r="X245">
        <v>4.4999999999999998E-2</v>
      </c>
      <c r="Y245">
        <v>0</v>
      </c>
      <c r="Z245">
        <v>53.9</v>
      </c>
      <c r="AA245">
        <v>12.62</v>
      </c>
      <c r="AB245">
        <v>0</v>
      </c>
      <c r="AC245">
        <v>0</v>
      </c>
      <c r="AD245">
        <v>1</v>
      </c>
      <c r="AE245">
        <v>0</v>
      </c>
      <c r="AF245" t="s">
        <v>30</v>
      </c>
      <c r="AG245">
        <v>1.6199999999999999E-2</v>
      </c>
      <c r="AH245">
        <v>2</v>
      </c>
      <c r="AI245">
        <v>55985604</v>
      </c>
      <c r="AJ245">
        <v>186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ROW(Source!A65)</f>
        <v>65</v>
      </c>
      <c r="B246">
        <v>55985613</v>
      </c>
      <c r="C246">
        <v>55985600</v>
      </c>
      <c r="D246">
        <v>55459234</v>
      </c>
      <c r="E246">
        <v>1</v>
      </c>
      <c r="F246">
        <v>1</v>
      </c>
      <c r="G246">
        <v>1081</v>
      </c>
      <c r="H246">
        <v>3</v>
      </c>
      <c r="I246" t="s">
        <v>914</v>
      </c>
      <c r="J246" t="s">
        <v>915</v>
      </c>
      <c r="K246" t="s">
        <v>916</v>
      </c>
      <c r="L246">
        <v>1346</v>
      </c>
      <c r="N246">
        <v>1009</v>
      </c>
      <c r="O246" t="s">
        <v>794</v>
      </c>
      <c r="P246" t="s">
        <v>794</v>
      </c>
      <c r="Q246">
        <v>1</v>
      </c>
      <c r="X246">
        <v>3.0000000000000001E-3</v>
      </c>
      <c r="Y246">
        <v>1.61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29</v>
      </c>
      <c r="AG246">
        <v>0</v>
      </c>
      <c r="AH246">
        <v>2</v>
      </c>
      <c r="AI246">
        <v>55985605</v>
      </c>
      <c r="AJ246">
        <v>187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ROW(Source!A65)</f>
        <v>65</v>
      </c>
      <c r="B247">
        <v>55985614</v>
      </c>
      <c r="C247">
        <v>55985600</v>
      </c>
      <c r="D247">
        <v>55466158</v>
      </c>
      <c r="E247">
        <v>1</v>
      </c>
      <c r="F247">
        <v>1</v>
      </c>
      <c r="G247">
        <v>1081</v>
      </c>
      <c r="H247">
        <v>3</v>
      </c>
      <c r="I247" t="s">
        <v>917</v>
      </c>
      <c r="J247" t="s">
        <v>918</v>
      </c>
      <c r="K247" t="s">
        <v>919</v>
      </c>
      <c r="L247">
        <v>1354</v>
      </c>
      <c r="N247">
        <v>1010</v>
      </c>
      <c r="O247" t="s">
        <v>320</v>
      </c>
      <c r="P247" t="s">
        <v>320</v>
      </c>
      <c r="Q247">
        <v>1</v>
      </c>
      <c r="X247">
        <v>0.14000000000000001</v>
      </c>
      <c r="Y247">
        <v>48.47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29</v>
      </c>
      <c r="AG247">
        <v>0</v>
      </c>
      <c r="AH247">
        <v>2</v>
      </c>
      <c r="AI247">
        <v>55985606</v>
      </c>
      <c r="AJ247">
        <v>188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ROW(Source!A65)</f>
        <v>65</v>
      </c>
      <c r="B248">
        <v>55985615</v>
      </c>
      <c r="C248">
        <v>55985600</v>
      </c>
      <c r="D248">
        <v>55459835</v>
      </c>
      <c r="E248">
        <v>1</v>
      </c>
      <c r="F248">
        <v>1</v>
      </c>
      <c r="G248">
        <v>1081</v>
      </c>
      <c r="H248">
        <v>3</v>
      </c>
      <c r="I248" t="s">
        <v>920</v>
      </c>
      <c r="J248" t="s">
        <v>921</v>
      </c>
      <c r="K248" t="s">
        <v>922</v>
      </c>
      <c r="L248">
        <v>1348</v>
      </c>
      <c r="N248">
        <v>1009</v>
      </c>
      <c r="O248" t="s">
        <v>211</v>
      </c>
      <c r="P248" t="s">
        <v>211</v>
      </c>
      <c r="Q248">
        <v>1000</v>
      </c>
      <c r="X248">
        <v>7.9999999999999996E-6</v>
      </c>
      <c r="Y248">
        <v>12521.99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29</v>
      </c>
      <c r="AG248">
        <v>0</v>
      </c>
      <c r="AH248">
        <v>2</v>
      </c>
      <c r="AI248">
        <v>55985607</v>
      </c>
      <c r="AJ248">
        <v>189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ROW(Source!A65)</f>
        <v>65</v>
      </c>
      <c r="B249">
        <v>55985616</v>
      </c>
      <c r="C249">
        <v>55985600</v>
      </c>
      <c r="D249">
        <v>55469222</v>
      </c>
      <c r="E249">
        <v>1</v>
      </c>
      <c r="F249">
        <v>1</v>
      </c>
      <c r="G249">
        <v>1081</v>
      </c>
      <c r="H249">
        <v>3</v>
      </c>
      <c r="I249" t="s">
        <v>923</v>
      </c>
      <c r="J249" t="s">
        <v>924</v>
      </c>
      <c r="K249" t="s">
        <v>925</v>
      </c>
      <c r="L249">
        <v>1354</v>
      </c>
      <c r="N249">
        <v>1010</v>
      </c>
      <c r="O249" t="s">
        <v>320</v>
      </c>
      <c r="P249" t="s">
        <v>320</v>
      </c>
      <c r="Q249">
        <v>1</v>
      </c>
      <c r="X249">
        <v>1.02</v>
      </c>
      <c r="Y249">
        <v>4.3600000000000003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29</v>
      </c>
      <c r="AG249">
        <v>0</v>
      </c>
      <c r="AH249">
        <v>2</v>
      </c>
      <c r="AI249">
        <v>55985608</v>
      </c>
      <c r="AJ249">
        <v>190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ROW(Source!A65)</f>
        <v>65</v>
      </c>
      <c r="B250">
        <v>55985617</v>
      </c>
      <c r="C250">
        <v>55985600</v>
      </c>
      <c r="D250">
        <v>55431810</v>
      </c>
      <c r="E250">
        <v>1081</v>
      </c>
      <c r="F250">
        <v>1</v>
      </c>
      <c r="G250">
        <v>1081</v>
      </c>
      <c r="H250">
        <v>3</v>
      </c>
      <c r="I250" t="s">
        <v>1077</v>
      </c>
      <c r="J250" t="s">
        <v>3</v>
      </c>
      <c r="K250" t="s">
        <v>1078</v>
      </c>
      <c r="L250">
        <v>1301</v>
      </c>
      <c r="N250">
        <v>1003</v>
      </c>
      <c r="O250" t="s">
        <v>543</v>
      </c>
      <c r="P250" t="s">
        <v>543</v>
      </c>
      <c r="Q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29</v>
      </c>
      <c r="AG250">
        <v>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ROW(Source!A65)</f>
        <v>65</v>
      </c>
      <c r="B251">
        <v>55985618</v>
      </c>
      <c r="C251">
        <v>55985600</v>
      </c>
      <c r="D251">
        <v>55431810</v>
      </c>
      <c r="E251">
        <v>1081</v>
      </c>
      <c r="F251">
        <v>1</v>
      </c>
      <c r="G251">
        <v>1081</v>
      </c>
      <c r="H251">
        <v>3</v>
      </c>
      <c r="I251" t="s">
        <v>1077</v>
      </c>
      <c r="J251" t="s">
        <v>3</v>
      </c>
      <c r="K251" t="s">
        <v>1079</v>
      </c>
      <c r="L251">
        <v>1354</v>
      </c>
      <c r="N251">
        <v>1010</v>
      </c>
      <c r="O251" t="s">
        <v>320</v>
      </c>
      <c r="P251" t="s">
        <v>320</v>
      </c>
      <c r="Q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29</v>
      </c>
      <c r="AG251">
        <v>0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ROW(Source!A65)</f>
        <v>65</v>
      </c>
      <c r="B252">
        <v>55985619</v>
      </c>
      <c r="C252">
        <v>55985600</v>
      </c>
      <c r="D252">
        <v>55433140</v>
      </c>
      <c r="E252">
        <v>1081</v>
      </c>
      <c r="F252">
        <v>1</v>
      </c>
      <c r="G252">
        <v>1081</v>
      </c>
      <c r="H252">
        <v>3</v>
      </c>
      <c r="I252" t="s">
        <v>1080</v>
      </c>
      <c r="J252" t="s">
        <v>3</v>
      </c>
      <c r="K252" t="s">
        <v>1081</v>
      </c>
      <c r="L252">
        <v>1354</v>
      </c>
      <c r="N252">
        <v>1010</v>
      </c>
      <c r="O252" t="s">
        <v>320</v>
      </c>
      <c r="P252" t="s">
        <v>320</v>
      </c>
      <c r="Q252">
        <v>1</v>
      </c>
      <c r="X252">
        <v>23.65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29</v>
      </c>
      <c r="AG252">
        <v>0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ROW(Source!A65)</f>
        <v>65</v>
      </c>
      <c r="B253">
        <v>55985620</v>
      </c>
      <c r="C253">
        <v>55985600</v>
      </c>
      <c r="D253">
        <v>55433582</v>
      </c>
      <c r="E253">
        <v>1081</v>
      </c>
      <c r="F253">
        <v>1</v>
      </c>
      <c r="G253">
        <v>1081</v>
      </c>
      <c r="H253">
        <v>3</v>
      </c>
      <c r="I253" t="s">
        <v>1082</v>
      </c>
      <c r="J253" t="s">
        <v>3</v>
      </c>
      <c r="K253" t="s">
        <v>1083</v>
      </c>
      <c r="L253">
        <v>1354</v>
      </c>
      <c r="N253">
        <v>1010</v>
      </c>
      <c r="O253" t="s">
        <v>320</v>
      </c>
      <c r="P253" t="s">
        <v>320</v>
      </c>
      <c r="Q253">
        <v>1</v>
      </c>
      <c r="X253">
        <v>13.34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29</v>
      </c>
      <c r="AG253">
        <v>0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ROW(Source!A65)</f>
        <v>65</v>
      </c>
      <c r="B254">
        <v>55985621</v>
      </c>
      <c r="C254">
        <v>55985600</v>
      </c>
      <c r="D254">
        <v>55441152</v>
      </c>
      <c r="E254">
        <v>1081</v>
      </c>
      <c r="F254">
        <v>1</v>
      </c>
      <c r="G254">
        <v>1081</v>
      </c>
      <c r="H254">
        <v>3</v>
      </c>
      <c r="I254" t="s">
        <v>1084</v>
      </c>
      <c r="J254" t="s">
        <v>3</v>
      </c>
      <c r="K254" t="s">
        <v>1085</v>
      </c>
      <c r="L254">
        <v>1346</v>
      </c>
      <c r="N254">
        <v>1009</v>
      </c>
      <c r="O254" t="s">
        <v>794</v>
      </c>
      <c r="P254" t="s">
        <v>794</v>
      </c>
      <c r="Q254">
        <v>1</v>
      </c>
      <c r="X254">
        <v>8.73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29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ROW(Source!A66)</f>
        <v>66</v>
      </c>
      <c r="B255">
        <v>55985633</v>
      </c>
      <c r="C255">
        <v>55985622</v>
      </c>
      <c r="D255">
        <v>55424304</v>
      </c>
      <c r="E255">
        <v>1081</v>
      </c>
      <c r="F255">
        <v>1</v>
      </c>
      <c r="G255">
        <v>1081</v>
      </c>
      <c r="H255">
        <v>1</v>
      </c>
      <c r="I255" t="s">
        <v>759</v>
      </c>
      <c r="J255" t="s">
        <v>3</v>
      </c>
      <c r="K255" t="s">
        <v>760</v>
      </c>
      <c r="L255">
        <v>1191</v>
      </c>
      <c r="N255">
        <v>1013</v>
      </c>
      <c r="O255" t="s">
        <v>761</v>
      </c>
      <c r="P255" t="s">
        <v>761</v>
      </c>
      <c r="Q255">
        <v>1</v>
      </c>
      <c r="X255">
        <v>7.27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 t="s">
        <v>30</v>
      </c>
      <c r="AG255">
        <v>2.6171999999999995</v>
      </c>
      <c r="AH255">
        <v>2</v>
      </c>
      <c r="AI255">
        <v>55985623</v>
      </c>
      <c r="AJ255">
        <v>191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ROW(Source!A66)</f>
        <v>66</v>
      </c>
      <c r="B256">
        <v>55985634</v>
      </c>
      <c r="C256">
        <v>55985622</v>
      </c>
      <c r="D256">
        <v>55490209</v>
      </c>
      <c r="E256">
        <v>1</v>
      </c>
      <c r="F256">
        <v>1</v>
      </c>
      <c r="G256">
        <v>1081</v>
      </c>
      <c r="H256">
        <v>2</v>
      </c>
      <c r="I256" t="s">
        <v>766</v>
      </c>
      <c r="J256" t="s">
        <v>767</v>
      </c>
      <c r="K256" t="s">
        <v>768</v>
      </c>
      <c r="L256">
        <v>1368</v>
      </c>
      <c r="N256">
        <v>1011</v>
      </c>
      <c r="O256" t="s">
        <v>765</v>
      </c>
      <c r="P256" t="s">
        <v>765</v>
      </c>
      <c r="Q256">
        <v>1</v>
      </c>
      <c r="X256">
        <v>3.7999999999999999E-2</v>
      </c>
      <c r="Y256">
        <v>0</v>
      </c>
      <c r="Z256">
        <v>83.1</v>
      </c>
      <c r="AA256">
        <v>12.62</v>
      </c>
      <c r="AB256">
        <v>0</v>
      </c>
      <c r="AC256">
        <v>0</v>
      </c>
      <c r="AD256">
        <v>1</v>
      </c>
      <c r="AE256">
        <v>0</v>
      </c>
      <c r="AF256" t="s">
        <v>30</v>
      </c>
      <c r="AG256">
        <v>1.3679999999999998E-2</v>
      </c>
      <c r="AH256">
        <v>2</v>
      </c>
      <c r="AI256">
        <v>55985624</v>
      </c>
      <c r="AJ256">
        <v>192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ROW(Source!A66)</f>
        <v>66</v>
      </c>
      <c r="B257">
        <v>55985635</v>
      </c>
      <c r="C257">
        <v>55985622</v>
      </c>
      <c r="D257">
        <v>55490270</v>
      </c>
      <c r="E257">
        <v>1</v>
      </c>
      <c r="F257">
        <v>1</v>
      </c>
      <c r="G257">
        <v>1081</v>
      </c>
      <c r="H257">
        <v>2</v>
      </c>
      <c r="I257" t="s">
        <v>908</v>
      </c>
      <c r="J257" t="s">
        <v>909</v>
      </c>
      <c r="K257" t="s">
        <v>910</v>
      </c>
      <c r="L257">
        <v>1368</v>
      </c>
      <c r="N257">
        <v>1011</v>
      </c>
      <c r="O257" t="s">
        <v>765</v>
      </c>
      <c r="P257" t="s">
        <v>765</v>
      </c>
      <c r="Q257">
        <v>1</v>
      </c>
      <c r="X257">
        <v>0.2</v>
      </c>
      <c r="Y257">
        <v>0</v>
      </c>
      <c r="Z257">
        <v>0.42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30</v>
      </c>
      <c r="AG257">
        <v>7.1999999999999995E-2</v>
      </c>
      <c r="AH257">
        <v>2</v>
      </c>
      <c r="AI257">
        <v>55985625</v>
      </c>
      <c r="AJ257">
        <v>193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ROW(Source!A66)</f>
        <v>66</v>
      </c>
      <c r="B258">
        <v>55985636</v>
      </c>
      <c r="C258">
        <v>55985622</v>
      </c>
      <c r="D258">
        <v>55490296</v>
      </c>
      <c r="E258">
        <v>1</v>
      </c>
      <c r="F258">
        <v>1</v>
      </c>
      <c r="G258">
        <v>1081</v>
      </c>
      <c r="H258">
        <v>2</v>
      </c>
      <c r="I258" t="s">
        <v>871</v>
      </c>
      <c r="J258" t="s">
        <v>872</v>
      </c>
      <c r="K258" t="s">
        <v>873</v>
      </c>
      <c r="L258">
        <v>1368</v>
      </c>
      <c r="N258">
        <v>1011</v>
      </c>
      <c r="O258" t="s">
        <v>765</v>
      </c>
      <c r="P258" t="s">
        <v>765</v>
      </c>
      <c r="Q258">
        <v>1</v>
      </c>
      <c r="X258">
        <v>0.15</v>
      </c>
      <c r="Y258">
        <v>0</v>
      </c>
      <c r="Z258">
        <v>0.47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30</v>
      </c>
      <c r="AG258">
        <v>5.3999999999999999E-2</v>
      </c>
      <c r="AH258">
        <v>2</v>
      </c>
      <c r="AI258">
        <v>55985626</v>
      </c>
      <c r="AJ258">
        <v>194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ROW(Source!A66)</f>
        <v>66</v>
      </c>
      <c r="B259">
        <v>55985637</v>
      </c>
      <c r="C259">
        <v>55985622</v>
      </c>
      <c r="D259">
        <v>55489510</v>
      </c>
      <c r="E259">
        <v>1</v>
      </c>
      <c r="F259">
        <v>1</v>
      </c>
      <c r="G259">
        <v>1081</v>
      </c>
      <c r="H259">
        <v>2</v>
      </c>
      <c r="I259" t="s">
        <v>911</v>
      </c>
      <c r="J259" t="s">
        <v>912</v>
      </c>
      <c r="K259" t="s">
        <v>913</v>
      </c>
      <c r="L259">
        <v>1368</v>
      </c>
      <c r="N259">
        <v>1011</v>
      </c>
      <c r="O259" t="s">
        <v>765</v>
      </c>
      <c r="P259" t="s">
        <v>765</v>
      </c>
      <c r="Q259">
        <v>1</v>
      </c>
      <c r="X259">
        <v>4.4999999999999998E-2</v>
      </c>
      <c r="Y259">
        <v>0</v>
      </c>
      <c r="Z259">
        <v>53.9</v>
      </c>
      <c r="AA259">
        <v>12.62</v>
      </c>
      <c r="AB259">
        <v>0</v>
      </c>
      <c r="AC259">
        <v>0</v>
      </c>
      <c r="AD259">
        <v>1</v>
      </c>
      <c r="AE259">
        <v>0</v>
      </c>
      <c r="AF259" t="s">
        <v>30</v>
      </c>
      <c r="AG259">
        <v>1.6199999999999999E-2</v>
      </c>
      <c r="AH259">
        <v>2</v>
      </c>
      <c r="AI259">
        <v>55985627</v>
      </c>
      <c r="AJ259">
        <v>195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ROW(Source!A66)</f>
        <v>66</v>
      </c>
      <c r="B260">
        <v>55985638</v>
      </c>
      <c r="C260">
        <v>55985622</v>
      </c>
      <c r="D260">
        <v>55459234</v>
      </c>
      <c r="E260">
        <v>1</v>
      </c>
      <c r="F260">
        <v>1</v>
      </c>
      <c r="G260">
        <v>1081</v>
      </c>
      <c r="H260">
        <v>3</v>
      </c>
      <c r="I260" t="s">
        <v>914</v>
      </c>
      <c r="J260" t="s">
        <v>915</v>
      </c>
      <c r="K260" t="s">
        <v>916</v>
      </c>
      <c r="L260">
        <v>1346</v>
      </c>
      <c r="N260">
        <v>1009</v>
      </c>
      <c r="O260" t="s">
        <v>794</v>
      </c>
      <c r="P260" t="s">
        <v>794</v>
      </c>
      <c r="Q260">
        <v>1</v>
      </c>
      <c r="X260">
        <v>3.3999999999999998E-3</v>
      </c>
      <c r="Y260">
        <v>1.61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29</v>
      </c>
      <c r="AG260">
        <v>0</v>
      </c>
      <c r="AH260">
        <v>2</v>
      </c>
      <c r="AI260">
        <v>55985628</v>
      </c>
      <c r="AJ260">
        <v>196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ROW(Source!A66)</f>
        <v>66</v>
      </c>
      <c r="B261">
        <v>55985639</v>
      </c>
      <c r="C261">
        <v>55985622</v>
      </c>
      <c r="D261">
        <v>55466158</v>
      </c>
      <c r="E261">
        <v>1</v>
      </c>
      <c r="F261">
        <v>1</v>
      </c>
      <c r="G261">
        <v>1081</v>
      </c>
      <c r="H261">
        <v>3</v>
      </c>
      <c r="I261" t="s">
        <v>917</v>
      </c>
      <c r="J261" t="s">
        <v>918</v>
      </c>
      <c r="K261" t="s">
        <v>919</v>
      </c>
      <c r="L261">
        <v>1354</v>
      </c>
      <c r="N261">
        <v>1010</v>
      </c>
      <c r="O261" t="s">
        <v>320</v>
      </c>
      <c r="P261" t="s">
        <v>320</v>
      </c>
      <c r="Q261">
        <v>1</v>
      </c>
      <c r="X261">
        <v>0.15</v>
      </c>
      <c r="Y261">
        <v>48.47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29</v>
      </c>
      <c r="AG261">
        <v>0</v>
      </c>
      <c r="AH261">
        <v>2</v>
      </c>
      <c r="AI261">
        <v>55985629</v>
      </c>
      <c r="AJ261">
        <v>197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ROW(Source!A66)</f>
        <v>66</v>
      </c>
      <c r="B262">
        <v>55985640</v>
      </c>
      <c r="C262">
        <v>55985622</v>
      </c>
      <c r="D262">
        <v>55459835</v>
      </c>
      <c r="E262">
        <v>1</v>
      </c>
      <c r="F262">
        <v>1</v>
      </c>
      <c r="G262">
        <v>1081</v>
      </c>
      <c r="H262">
        <v>3</v>
      </c>
      <c r="I262" t="s">
        <v>920</v>
      </c>
      <c r="J262" t="s">
        <v>921</v>
      </c>
      <c r="K262" t="s">
        <v>922</v>
      </c>
      <c r="L262">
        <v>1348</v>
      </c>
      <c r="N262">
        <v>1009</v>
      </c>
      <c r="O262" t="s">
        <v>211</v>
      </c>
      <c r="P262" t="s">
        <v>211</v>
      </c>
      <c r="Q262">
        <v>1000</v>
      </c>
      <c r="X262">
        <v>9.0000000000000002E-6</v>
      </c>
      <c r="Y262">
        <v>12521.99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29</v>
      </c>
      <c r="AG262">
        <v>0</v>
      </c>
      <c r="AH262">
        <v>2</v>
      </c>
      <c r="AI262">
        <v>55985630</v>
      </c>
      <c r="AJ262">
        <v>198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ROW(Source!A66)</f>
        <v>66</v>
      </c>
      <c r="B263">
        <v>55985641</v>
      </c>
      <c r="C263">
        <v>55985622</v>
      </c>
      <c r="D263">
        <v>55469257</v>
      </c>
      <c r="E263">
        <v>1</v>
      </c>
      <c r="F263">
        <v>1</v>
      </c>
      <c r="G263">
        <v>1081</v>
      </c>
      <c r="H263">
        <v>3</v>
      </c>
      <c r="I263" t="s">
        <v>926</v>
      </c>
      <c r="J263" t="s">
        <v>927</v>
      </c>
      <c r="K263" t="s">
        <v>928</v>
      </c>
      <c r="L263">
        <v>1354</v>
      </c>
      <c r="N263">
        <v>1010</v>
      </c>
      <c r="O263" t="s">
        <v>320</v>
      </c>
      <c r="P263" t="s">
        <v>320</v>
      </c>
      <c r="Q263">
        <v>1</v>
      </c>
      <c r="X263">
        <v>9.9000000000000005E-2</v>
      </c>
      <c r="Y263">
        <v>42.43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29</v>
      </c>
      <c r="AG263">
        <v>0</v>
      </c>
      <c r="AH263">
        <v>2</v>
      </c>
      <c r="AI263">
        <v>55985631</v>
      </c>
      <c r="AJ263">
        <v>199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ROW(Source!A66)</f>
        <v>66</v>
      </c>
      <c r="B264">
        <v>55985642</v>
      </c>
      <c r="C264">
        <v>55985622</v>
      </c>
      <c r="D264">
        <v>55469222</v>
      </c>
      <c r="E264">
        <v>1</v>
      </c>
      <c r="F264">
        <v>1</v>
      </c>
      <c r="G264">
        <v>1081</v>
      </c>
      <c r="H264">
        <v>3</v>
      </c>
      <c r="I264" t="s">
        <v>923</v>
      </c>
      <c r="J264" t="s">
        <v>924</v>
      </c>
      <c r="K264" t="s">
        <v>925</v>
      </c>
      <c r="L264">
        <v>1354</v>
      </c>
      <c r="N264">
        <v>1010</v>
      </c>
      <c r="O264" t="s">
        <v>320</v>
      </c>
      <c r="P264" t="s">
        <v>320</v>
      </c>
      <c r="Q264">
        <v>1</v>
      </c>
      <c r="X264">
        <v>1.1180000000000001</v>
      </c>
      <c r="Y264">
        <v>4.3600000000000003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29</v>
      </c>
      <c r="AG264">
        <v>0</v>
      </c>
      <c r="AH264">
        <v>2</v>
      </c>
      <c r="AI264">
        <v>55985632</v>
      </c>
      <c r="AJ264">
        <v>200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ROW(Source!A66)</f>
        <v>66</v>
      </c>
      <c r="B265">
        <v>55985643</v>
      </c>
      <c r="C265">
        <v>55985622</v>
      </c>
      <c r="D265">
        <v>55432828</v>
      </c>
      <c r="E265">
        <v>1081</v>
      </c>
      <c r="F265">
        <v>1</v>
      </c>
      <c r="G265">
        <v>1081</v>
      </c>
      <c r="H265">
        <v>3</v>
      </c>
      <c r="I265" t="s">
        <v>1086</v>
      </c>
      <c r="J265" t="s">
        <v>3</v>
      </c>
      <c r="K265" t="s">
        <v>1087</v>
      </c>
      <c r="L265">
        <v>1301</v>
      </c>
      <c r="N265">
        <v>1003</v>
      </c>
      <c r="O265" t="s">
        <v>543</v>
      </c>
      <c r="P265" t="s">
        <v>543</v>
      </c>
      <c r="Q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29</v>
      </c>
      <c r="AG265">
        <v>0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ROW(Source!A66)</f>
        <v>66</v>
      </c>
      <c r="B266">
        <v>55985644</v>
      </c>
      <c r="C266">
        <v>55985622</v>
      </c>
      <c r="D266">
        <v>55432828</v>
      </c>
      <c r="E266">
        <v>1081</v>
      </c>
      <c r="F266">
        <v>1</v>
      </c>
      <c r="G266">
        <v>1081</v>
      </c>
      <c r="H266">
        <v>3</v>
      </c>
      <c r="I266" t="s">
        <v>1086</v>
      </c>
      <c r="J266" t="s">
        <v>3</v>
      </c>
      <c r="K266" t="s">
        <v>1088</v>
      </c>
      <c r="L266">
        <v>1354</v>
      </c>
      <c r="N266">
        <v>1010</v>
      </c>
      <c r="O266" t="s">
        <v>320</v>
      </c>
      <c r="P266" t="s">
        <v>320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29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ROW(Source!A66)</f>
        <v>66</v>
      </c>
      <c r="B267">
        <v>55985645</v>
      </c>
      <c r="C267">
        <v>55985622</v>
      </c>
      <c r="D267">
        <v>55433582</v>
      </c>
      <c r="E267">
        <v>1081</v>
      </c>
      <c r="F267">
        <v>1</v>
      </c>
      <c r="G267">
        <v>1081</v>
      </c>
      <c r="H267">
        <v>3</v>
      </c>
      <c r="I267" t="s">
        <v>1082</v>
      </c>
      <c r="J267" t="s">
        <v>3</v>
      </c>
      <c r="K267" t="s">
        <v>1083</v>
      </c>
      <c r="L267">
        <v>1354</v>
      </c>
      <c r="N267">
        <v>1010</v>
      </c>
      <c r="O267" t="s">
        <v>320</v>
      </c>
      <c r="P267" t="s">
        <v>320</v>
      </c>
      <c r="Q267">
        <v>1</v>
      </c>
      <c r="X267">
        <v>13.34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29</v>
      </c>
      <c r="AG267">
        <v>0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ROW(Source!A66)</f>
        <v>66</v>
      </c>
      <c r="B268">
        <v>55985646</v>
      </c>
      <c r="C268">
        <v>55985622</v>
      </c>
      <c r="D268">
        <v>55441152</v>
      </c>
      <c r="E268">
        <v>1081</v>
      </c>
      <c r="F268">
        <v>1</v>
      </c>
      <c r="G268">
        <v>1081</v>
      </c>
      <c r="H268">
        <v>3</v>
      </c>
      <c r="I268" t="s">
        <v>1084</v>
      </c>
      <c r="J268" t="s">
        <v>3</v>
      </c>
      <c r="K268" t="s">
        <v>1085</v>
      </c>
      <c r="L268">
        <v>1346</v>
      </c>
      <c r="N268">
        <v>1009</v>
      </c>
      <c r="O268" t="s">
        <v>794</v>
      </c>
      <c r="P268" t="s">
        <v>794</v>
      </c>
      <c r="Q268">
        <v>1</v>
      </c>
      <c r="X268">
        <v>0.86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29</v>
      </c>
      <c r="AG268">
        <v>0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ROW(Source!A67)</f>
        <v>67</v>
      </c>
      <c r="B269">
        <v>55985633</v>
      </c>
      <c r="C269">
        <v>55985622</v>
      </c>
      <c r="D269">
        <v>55424304</v>
      </c>
      <c r="E269">
        <v>1081</v>
      </c>
      <c r="F269">
        <v>1</v>
      </c>
      <c r="G269">
        <v>1081</v>
      </c>
      <c r="H269">
        <v>1</v>
      </c>
      <c r="I269" t="s">
        <v>759</v>
      </c>
      <c r="J269" t="s">
        <v>3</v>
      </c>
      <c r="K269" t="s">
        <v>760</v>
      </c>
      <c r="L269">
        <v>1191</v>
      </c>
      <c r="N269">
        <v>1013</v>
      </c>
      <c r="O269" t="s">
        <v>761</v>
      </c>
      <c r="P269" t="s">
        <v>761</v>
      </c>
      <c r="Q269">
        <v>1</v>
      </c>
      <c r="X269">
        <v>7.27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30</v>
      </c>
      <c r="AG269">
        <v>2.6171999999999995</v>
      </c>
      <c r="AH269">
        <v>2</v>
      </c>
      <c r="AI269">
        <v>55985623</v>
      </c>
      <c r="AJ269">
        <v>201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ROW(Source!A67)</f>
        <v>67</v>
      </c>
      <c r="B270">
        <v>55985634</v>
      </c>
      <c r="C270">
        <v>55985622</v>
      </c>
      <c r="D270">
        <v>55490209</v>
      </c>
      <c r="E270">
        <v>1</v>
      </c>
      <c r="F270">
        <v>1</v>
      </c>
      <c r="G270">
        <v>1081</v>
      </c>
      <c r="H270">
        <v>2</v>
      </c>
      <c r="I270" t="s">
        <v>766</v>
      </c>
      <c r="J270" t="s">
        <v>767</v>
      </c>
      <c r="K270" t="s">
        <v>768</v>
      </c>
      <c r="L270">
        <v>1368</v>
      </c>
      <c r="N270">
        <v>1011</v>
      </c>
      <c r="O270" t="s">
        <v>765</v>
      </c>
      <c r="P270" t="s">
        <v>765</v>
      </c>
      <c r="Q270">
        <v>1</v>
      </c>
      <c r="X270">
        <v>3.7999999999999999E-2</v>
      </c>
      <c r="Y270">
        <v>0</v>
      </c>
      <c r="Z270">
        <v>83.1</v>
      </c>
      <c r="AA270">
        <v>12.62</v>
      </c>
      <c r="AB270">
        <v>0</v>
      </c>
      <c r="AC270">
        <v>0</v>
      </c>
      <c r="AD270">
        <v>1</v>
      </c>
      <c r="AE270">
        <v>0</v>
      </c>
      <c r="AF270" t="s">
        <v>30</v>
      </c>
      <c r="AG270">
        <v>1.3679999999999998E-2</v>
      </c>
      <c r="AH270">
        <v>2</v>
      </c>
      <c r="AI270">
        <v>55985624</v>
      </c>
      <c r="AJ270">
        <v>202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ROW(Source!A67)</f>
        <v>67</v>
      </c>
      <c r="B271">
        <v>55985635</v>
      </c>
      <c r="C271">
        <v>55985622</v>
      </c>
      <c r="D271">
        <v>55490270</v>
      </c>
      <c r="E271">
        <v>1</v>
      </c>
      <c r="F271">
        <v>1</v>
      </c>
      <c r="G271">
        <v>1081</v>
      </c>
      <c r="H271">
        <v>2</v>
      </c>
      <c r="I271" t="s">
        <v>908</v>
      </c>
      <c r="J271" t="s">
        <v>909</v>
      </c>
      <c r="K271" t="s">
        <v>910</v>
      </c>
      <c r="L271">
        <v>1368</v>
      </c>
      <c r="N271">
        <v>1011</v>
      </c>
      <c r="O271" t="s">
        <v>765</v>
      </c>
      <c r="P271" t="s">
        <v>765</v>
      </c>
      <c r="Q271">
        <v>1</v>
      </c>
      <c r="X271">
        <v>0.2</v>
      </c>
      <c r="Y271">
        <v>0</v>
      </c>
      <c r="Z271">
        <v>0.42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30</v>
      </c>
      <c r="AG271">
        <v>7.1999999999999995E-2</v>
      </c>
      <c r="AH271">
        <v>2</v>
      </c>
      <c r="AI271">
        <v>55985625</v>
      </c>
      <c r="AJ271">
        <v>203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ROW(Source!A67)</f>
        <v>67</v>
      </c>
      <c r="B272">
        <v>55985636</v>
      </c>
      <c r="C272">
        <v>55985622</v>
      </c>
      <c r="D272">
        <v>55490296</v>
      </c>
      <c r="E272">
        <v>1</v>
      </c>
      <c r="F272">
        <v>1</v>
      </c>
      <c r="G272">
        <v>1081</v>
      </c>
      <c r="H272">
        <v>2</v>
      </c>
      <c r="I272" t="s">
        <v>871</v>
      </c>
      <c r="J272" t="s">
        <v>872</v>
      </c>
      <c r="K272" t="s">
        <v>873</v>
      </c>
      <c r="L272">
        <v>1368</v>
      </c>
      <c r="N272">
        <v>1011</v>
      </c>
      <c r="O272" t="s">
        <v>765</v>
      </c>
      <c r="P272" t="s">
        <v>765</v>
      </c>
      <c r="Q272">
        <v>1</v>
      </c>
      <c r="X272">
        <v>0.15</v>
      </c>
      <c r="Y272">
        <v>0</v>
      </c>
      <c r="Z272">
        <v>0.47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30</v>
      </c>
      <c r="AG272">
        <v>5.3999999999999999E-2</v>
      </c>
      <c r="AH272">
        <v>2</v>
      </c>
      <c r="AI272">
        <v>55985626</v>
      </c>
      <c r="AJ272">
        <v>204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ROW(Source!A67)</f>
        <v>67</v>
      </c>
      <c r="B273">
        <v>55985637</v>
      </c>
      <c r="C273">
        <v>55985622</v>
      </c>
      <c r="D273">
        <v>55489510</v>
      </c>
      <c r="E273">
        <v>1</v>
      </c>
      <c r="F273">
        <v>1</v>
      </c>
      <c r="G273">
        <v>1081</v>
      </c>
      <c r="H273">
        <v>2</v>
      </c>
      <c r="I273" t="s">
        <v>911</v>
      </c>
      <c r="J273" t="s">
        <v>912</v>
      </c>
      <c r="K273" t="s">
        <v>913</v>
      </c>
      <c r="L273">
        <v>1368</v>
      </c>
      <c r="N273">
        <v>1011</v>
      </c>
      <c r="O273" t="s">
        <v>765</v>
      </c>
      <c r="P273" t="s">
        <v>765</v>
      </c>
      <c r="Q273">
        <v>1</v>
      </c>
      <c r="X273">
        <v>4.4999999999999998E-2</v>
      </c>
      <c r="Y273">
        <v>0</v>
      </c>
      <c r="Z273">
        <v>53.9</v>
      </c>
      <c r="AA273">
        <v>12.62</v>
      </c>
      <c r="AB273">
        <v>0</v>
      </c>
      <c r="AC273">
        <v>0</v>
      </c>
      <c r="AD273">
        <v>1</v>
      </c>
      <c r="AE273">
        <v>0</v>
      </c>
      <c r="AF273" t="s">
        <v>30</v>
      </c>
      <c r="AG273">
        <v>1.6199999999999999E-2</v>
      </c>
      <c r="AH273">
        <v>2</v>
      </c>
      <c r="AI273">
        <v>55985627</v>
      </c>
      <c r="AJ273">
        <v>205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ROW(Source!A67)</f>
        <v>67</v>
      </c>
      <c r="B274">
        <v>55985638</v>
      </c>
      <c r="C274">
        <v>55985622</v>
      </c>
      <c r="D274">
        <v>55459234</v>
      </c>
      <c r="E274">
        <v>1</v>
      </c>
      <c r="F274">
        <v>1</v>
      </c>
      <c r="G274">
        <v>1081</v>
      </c>
      <c r="H274">
        <v>3</v>
      </c>
      <c r="I274" t="s">
        <v>914</v>
      </c>
      <c r="J274" t="s">
        <v>915</v>
      </c>
      <c r="K274" t="s">
        <v>916</v>
      </c>
      <c r="L274">
        <v>1346</v>
      </c>
      <c r="N274">
        <v>1009</v>
      </c>
      <c r="O274" t="s">
        <v>794</v>
      </c>
      <c r="P274" t="s">
        <v>794</v>
      </c>
      <c r="Q274">
        <v>1</v>
      </c>
      <c r="X274">
        <v>3.3999999999999998E-3</v>
      </c>
      <c r="Y274">
        <v>1.61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29</v>
      </c>
      <c r="AG274">
        <v>0</v>
      </c>
      <c r="AH274">
        <v>2</v>
      </c>
      <c r="AI274">
        <v>55985628</v>
      </c>
      <c r="AJ274">
        <v>206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ROW(Source!A67)</f>
        <v>67</v>
      </c>
      <c r="B275">
        <v>55985639</v>
      </c>
      <c r="C275">
        <v>55985622</v>
      </c>
      <c r="D275">
        <v>55466158</v>
      </c>
      <c r="E275">
        <v>1</v>
      </c>
      <c r="F275">
        <v>1</v>
      </c>
      <c r="G275">
        <v>1081</v>
      </c>
      <c r="H275">
        <v>3</v>
      </c>
      <c r="I275" t="s">
        <v>917</v>
      </c>
      <c r="J275" t="s">
        <v>918</v>
      </c>
      <c r="K275" t="s">
        <v>919</v>
      </c>
      <c r="L275">
        <v>1354</v>
      </c>
      <c r="N275">
        <v>1010</v>
      </c>
      <c r="O275" t="s">
        <v>320</v>
      </c>
      <c r="P275" t="s">
        <v>320</v>
      </c>
      <c r="Q275">
        <v>1</v>
      </c>
      <c r="X275">
        <v>0.15</v>
      </c>
      <c r="Y275">
        <v>48.47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29</v>
      </c>
      <c r="AG275">
        <v>0</v>
      </c>
      <c r="AH275">
        <v>2</v>
      </c>
      <c r="AI275">
        <v>55985629</v>
      </c>
      <c r="AJ275">
        <v>207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ROW(Source!A67)</f>
        <v>67</v>
      </c>
      <c r="B276">
        <v>55985640</v>
      </c>
      <c r="C276">
        <v>55985622</v>
      </c>
      <c r="D276">
        <v>55459835</v>
      </c>
      <c r="E276">
        <v>1</v>
      </c>
      <c r="F276">
        <v>1</v>
      </c>
      <c r="G276">
        <v>1081</v>
      </c>
      <c r="H276">
        <v>3</v>
      </c>
      <c r="I276" t="s">
        <v>920</v>
      </c>
      <c r="J276" t="s">
        <v>921</v>
      </c>
      <c r="K276" t="s">
        <v>922</v>
      </c>
      <c r="L276">
        <v>1348</v>
      </c>
      <c r="N276">
        <v>1009</v>
      </c>
      <c r="O276" t="s">
        <v>211</v>
      </c>
      <c r="P276" t="s">
        <v>211</v>
      </c>
      <c r="Q276">
        <v>1000</v>
      </c>
      <c r="X276">
        <v>9.0000000000000002E-6</v>
      </c>
      <c r="Y276">
        <v>12521.99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29</v>
      </c>
      <c r="AG276">
        <v>0</v>
      </c>
      <c r="AH276">
        <v>2</v>
      </c>
      <c r="AI276">
        <v>55985630</v>
      </c>
      <c r="AJ276">
        <v>208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ROW(Source!A67)</f>
        <v>67</v>
      </c>
      <c r="B277">
        <v>55985641</v>
      </c>
      <c r="C277">
        <v>55985622</v>
      </c>
      <c r="D277">
        <v>55469257</v>
      </c>
      <c r="E277">
        <v>1</v>
      </c>
      <c r="F277">
        <v>1</v>
      </c>
      <c r="G277">
        <v>1081</v>
      </c>
      <c r="H277">
        <v>3</v>
      </c>
      <c r="I277" t="s">
        <v>926</v>
      </c>
      <c r="J277" t="s">
        <v>927</v>
      </c>
      <c r="K277" t="s">
        <v>928</v>
      </c>
      <c r="L277">
        <v>1354</v>
      </c>
      <c r="N277">
        <v>1010</v>
      </c>
      <c r="O277" t="s">
        <v>320</v>
      </c>
      <c r="P277" t="s">
        <v>320</v>
      </c>
      <c r="Q277">
        <v>1</v>
      </c>
      <c r="X277">
        <v>9.9000000000000005E-2</v>
      </c>
      <c r="Y277">
        <v>42.43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29</v>
      </c>
      <c r="AG277">
        <v>0</v>
      </c>
      <c r="AH277">
        <v>2</v>
      </c>
      <c r="AI277">
        <v>55985631</v>
      </c>
      <c r="AJ277">
        <v>209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ROW(Source!A67)</f>
        <v>67</v>
      </c>
      <c r="B278">
        <v>55985642</v>
      </c>
      <c r="C278">
        <v>55985622</v>
      </c>
      <c r="D278">
        <v>55469222</v>
      </c>
      <c r="E278">
        <v>1</v>
      </c>
      <c r="F278">
        <v>1</v>
      </c>
      <c r="G278">
        <v>1081</v>
      </c>
      <c r="H278">
        <v>3</v>
      </c>
      <c r="I278" t="s">
        <v>923</v>
      </c>
      <c r="J278" t="s">
        <v>924</v>
      </c>
      <c r="K278" t="s">
        <v>925</v>
      </c>
      <c r="L278">
        <v>1354</v>
      </c>
      <c r="N278">
        <v>1010</v>
      </c>
      <c r="O278" t="s">
        <v>320</v>
      </c>
      <c r="P278" t="s">
        <v>320</v>
      </c>
      <c r="Q278">
        <v>1</v>
      </c>
      <c r="X278">
        <v>1.1180000000000001</v>
      </c>
      <c r="Y278">
        <v>4.3600000000000003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29</v>
      </c>
      <c r="AG278">
        <v>0</v>
      </c>
      <c r="AH278">
        <v>2</v>
      </c>
      <c r="AI278">
        <v>55985632</v>
      </c>
      <c r="AJ278">
        <v>210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ROW(Source!A67)</f>
        <v>67</v>
      </c>
      <c r="B279">
        <v>55985643</v>
      </c>
      <c r="C279">
        <v>55985622</v>
      </c>
      <c r="D279">
        <v>55432828</v>
      </c>
      <c r="E279">
        <v>1081</v>
      </c>
      <c r="F279">
        <v>1</v>
      </c>
      <c r="G279">
        <v>1081</v>
      </c>
      <c r="H279">
        <v>3</v>
      </c>
      <c r="I279" t="s">
        <v>1086</v>
      </c>
      <c r="J279" t="s">
        <v>3</v>
      </c>
      <c r="K279" t="s">
        <v>1087</v>
      </c>
      <c r="L279">
        <v>1301</v>
      </c>
      <c r="N279">
        <v>1003</v>
      </c>
      <c r="O279" t="s">
        <v>543</v>
      </c>
      <c r="P279" t="s">
        <v>543</v>
      </c>
      <c r="Q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29</v>
      </c>
      <c r="AG279">
        <v>0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ROW(Source!A67)</f>
        <v>67</v>
      </c>
      <c r="B280">
        <v>55985644</v>
      </c>
      <c r="C280">
        <v>55985622</v>
      </c>
      <c r="D280">
        <v>55432828</v>
      </c>
      <c r="E280">
        <v>1081</v>
      </c>
      <c r="F280">
        <v>1</v>
      </c>
      <c r="G280">
        <v>1081</v>
      </c>
      <c r="H280">
        <v>3</v>
      </c>
      <c r="I280" t="s">
        <v>1086</v>
      </c>
      <c r="J280" t="s">
        <v>3</v>
      </c>
      <c r="K280" t="s">
        <v>1088</v>
      </c>
      <c r="L280">
        <v>1354</v>
      </c>
      <c r="N280">
        <v>1010</v>
      </c>
      <c r="O280" t="s">
        <v>320</v>
      </c>
      <c r="P280" t="s">
        <v>320</v>
      </c>
      <c r="Q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29</v>
      </c>
      <c r="AG280">
        <v>0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ROW(Source!A67)</f>
        <v>67</v>
      </c>
      <c r="B281">
        <v>55985645</v>
      </c>
      <c r="C281">
        <v>55985622</v>
      </c>
      <c r="D281">
        <v>55433582</v>
      </c>
      <c r="E281">
        <v>1081</v>
      </c>
      <c r="F281">
        <v>1</v>
      </c>
      <c r="G281">
        <v>1081</v>
      </c>
      <c r="H281">
        <v>3</v>
      </c>
      <c r="I281" t="s">
        <v>1082</v>
      </c>
      <c r="J281" t="s">
        <v>3</v>
      </c>
      <c r="K281" t="s">
        <v>1083</v>
      </c>
      <c r="L281">
        <v>1354</v>
      </c>
      <c r="N281">
        <v>1010</v>
      </c>
      <c r="O281" t="s">
        <v>320</v>
      </c>
      <c r="P281" t="s">
        <v>320</v>
      </c>
      <c r="Q281">
        <v>1</v>
      </c>
      <c r="X281">
        <v>13.34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29</v>
      </c>
      <c r="AG281">
        <v>0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ROW(Source!A67)</f>
        <v>67</v>
      </c>
      <c r="B282">
        <v>55985646</v>
      </c>
      <c r="C282">
        <v>55985622</v>
      </c>
      <c r="D282">
        <v>55441152</v>
      </c>
      <c r="E282">
        <v>1081</v>
      </c>
      <c r="F282">
        <v>1</v>
      </c>
      <c r="G282">
        <v>1081</v>
      </c>
      <c r="H282">
        <v>3</v>
      </c>
      <c r="I282" t="s">
        <v>1084</v>
      </c>
      <c r="J282" t="s">
        <v>3</v>
      </c>
      <c r="K282" t="s">
        <v>1085</v>
      </c>
      <c r="L282">
        <v>1346</v>
      </c>
      <c r="N282">
        <v>1009</v>
      </c>
      <c r="O282" t="s">
        <v>794</v>
      </c>
      <c r="P282" t="s">
        <v>794</v>
      </c>
      <c r="Q282">
        <v>1</v>
      </c>
      <c r="X282">
        <v>0.86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29</v>
      </c>
      <c r="AG282">
        <v>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ROW(Source!A68)</f>
        <v>68</v>
      </c>
      <c r="B283">
        <v>55985652</v>
      </c>
      <c r="C283">
        <v>55985647</v>
      </c>
      <c r="D283">
        <v>55424304</v>
      </c>
      <c r="E283">
        <v>1081</v>
      </c>
      <c r="F283">
        <v>1</v>
      </c>
      <c r="G283">
        <v>1081</v>
      </c>
      <c r="H283">
        <v>1</v>
      </c>
      <c r="I283" t="s">
        <v>759</v>
      </c>
      <c r="J283" t="s">
        <v>3</v>
      </c>
      <c r="K283" t="s">
        <v>760</v>
      </c>
      <c r="L283">
        <v>1191</v>
      </c>
      <c r="N283">
        <v>1013</v>
      </c>
      <c r="O283" t="s">
        <v>761</v>
      </c>
      <c r="P283" t="s">
        <v>761</v>
      </c>
      <c r="Q283">
        <v>1</v>
      </c>
      <c r="X283">
        <v>21.71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30</v>
      </c>
      <c r="AG283">
        <v>7.8155999999999999</v>
      </c>
      <c r="AH283">
        <v>2</v>
      </c>
      <c r="AI283">
        <v>55985648</v>
      </c>
      <c r="AJ283">
        <v>211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ROW(Source!A68)</f>
        <v>68</v>
      </c>
      <c r="B284">
        <v>55985653</v>
      </c>
      <c r="C284">
        <v>55985647</v>
      </c>
      <c r="D284">
        <v>55490209</v>
      </c>
      <c r="E284">
        <v>1</v>
      </c>
      <c r="F284">
        <v>1</v>
      </c>
      <c r="G284">
        <v>1081</v>
      </c>
      <c r="H284">
        <v>2</v>
      </c>
      <c r="I284" t="s">
        <v>766</v>
      </c>
      <c r="J284" t="s">
        <v>767</v>
      </c>
      <c r="K284" t="s">
        <v>768</v>
      </c>
      <c r="L284">
        <v>1368</v>
      </c>
      <c r="N284">
        <v>1011</v>
      </c>
      <c r="O284" t="s">
        <v>765</v>
      </c>
      <c r="P284" t="s">
        <v>765</v>
      </c>
      <c r="Q284">
        <v>1</v>
      </c>
      <c r="X284">
        <v>0.08</v>
      </c>
      <c r="Y284">
        <v>0</v>
      </c>
      <c r="Z284">
        <v>83.1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30</v>
      </c>
      <c r="AG284">
        <v>2.8799999999999999E-2</v>
      </c>
      <c r="AH284">
        <v>2</v>
      </c>
      <c r="AI284">
        <v>55985649</v>
      </c>
      <c r="AJ284">
        <v>212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ROW(Source!A68)</f>
        <v>68</v>
      </c>
      <c r="B285">
        <v>55985654</v>
      </c>
      <c r="C285">
        <v>55985647</v>
      </c>
      <c r="D285">
        <v>55490331</v>
      </c>
      <c r="E285">
        <v>1</v>
      </c>
      <c r="F285">
        <v>1</v>
      </c>
      <c r="G285">
        <v>1081</v>
      </c>
      <c r="H285">
        <v>2</v>
      </c>
      <c r="I285" t="s">
        <v>929</v>
      </c>
      <c r="J285" t="s">
        <v>930</v>
      </c>
      <c r="K285" t="s">
        <v>931</v>
      </c>
      <c r="L285">
        <v>1368</v>
      </c>
      <c r="N285">
        <v>1011</v>
      </c>
      <c r="O285" t="s">
        <v>765</v>
      </c>
      <c r="P285" t="s">
        <v>765</v>
      </c>
      <c r="Q285">
        <v>1</v>
      </c>
      <c r="X285">
        <v>2.5</v>
      </c>
      <c r="Y285">
        <v>0</v>
      </c>
      <c r="Z285">
        <v>1.1100000000000001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30</v>
      </c>
      <c r="AG285">
        <v>0.89999999999999991</v>
      </c>
      <c r="AH285">
        <v>2</v>
      </c>
      <c r="AI285">
        <v>55985650</v>
      </c>
      <c r="AJ285">
        <v>213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ROW(Source!A68)</f>
        <v>68</v>
      </c>
      <c r="B286">
        <v>55985655</v>
      </c>
      <c r="C286">
        <v>55985647</v>
      </c>
      <c r="D286">
        <v>55469263</v>
      </c>
      <c r="E286">
        <v>1</v>
      </c>
      <c r="F286">
        <v>1</v>
      </c>
      <c r="G286">
        <v>1081</v>
      </c>
      <c r="H286">
        <v>3</v>
      </c>
      <c r="I286" t="s">
        <v>932</v>
      </c>
      <c r="J286" t="s">
        <v>933</v>
      </c>
      <c r="K286" t="s">
        <v>934</v>
      </c>
      <c r="L286">
        <v>1354</v>
      </c>
      <c r="N286">
        <v>1010</v>
      </c>
      <c r="O286" t="s">
        <v>320</v>
      </c>
      <c r="P286" t="s">
        <v>320</v>
      </c>
      <c r="Q286">
        <v>1</v>
      </c>
      <c r="X286">
        <v>0.27</v>
      </c>
      <c r="Y286">
        <v>14.22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29</v>
      </c>
      <c r="AG286">
        <v>0</v>
      </c>
      <c r="AH286">
        <v>2</v>
      </c>
      <c r="AI286">
        <v>55985651</v>
      </c>
      <c r="AJ286">
        <v>214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ROW(Source!A68)</f>
        <v>68</v>
      </c>
      <c r="B287">
        <v>55985656</v>
      </c>
      <c r="C287">
        <v>55985647</v>
      </c>
      <c r="D287">
        <v>55433010</v>
      </c>
      <c r="E287">
        <v>1081</v>
      </c>
      <c r="F287">
        <v>1</v>
      </c>
      <c r="G287">
        <v>1081</v>
      </c>
      <c r="H287">
        <v>3</v>
      </c>
      <c r="I287" t="s">
        <v>1089</v>
      </c>
      <c r="J287" t="s">
        <v>3</v>
      </c>
      <c r="K287" t="s">
        <v>1090</v>
      </c>
      <c r="L287">
        <v>1354</v>
      </c>
      <c r="N287">
        <v>1010</v>
      </c>
      <c r="O287" t="s">
        <v>320</v>
      </c>
      <c r="P287" t="s">
        <v>320</v>
      </c>
      <c r="Q287">
        <v>1</v>
      </c>
      <c r="X287">
        <v>100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29</v>
      </c>
      <c r="AG287">
        <v>0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ROW(Source!A68)</f>
        <v>68</v>
      </c>
      <c r="B288">
        <v>55985657</v>
      </c>
      <c r="C288">
        <v>55985647</v>
      </c>
      <c r="D288">
        <v>55447796</v>
      </c>
      <c r="E288">
        <v>1081</v>
      </c>
      <c r="F288">
        <v>1</v>
      </c>
      <c r="G288">
        <v>1081</v>
      </c>
      <c r="H288">
        <v>3</v>
      </c>
      <c r="I288" t="s">
        <v>1091</v>
      </c>
      <c r="J288" t="s">
        <v>3</v>
      </c>
      <c r="K288" t="s">
        <v>1092</v>
      </c>
      <c r="L288">
        <v>1354</v>
      </c>
      <c r="N288">
        <v>1010</v>
      </c>
      <c r="O288" t="s">
        <v>320</v>
      </c>
      <c r="P288" t="s">
        <v>320</v>
      </c>
      <c r="Q288">
        <v>1</v>
      </c>
      <c r="X288">
        <v>202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29</v>
      </c>
      <c r="AG288">
        <v>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ROW(Source!A69)</f>
        <v>69</v>
      </c>
      <c r="B289">
        <v>55985652</v>
      </c>
      <c r="C289">
        <v>55985647</v>
      </c>
      <c r="D289">
        <v>55424304</v>
      </c>
      <c r="E289">
        <v>1081</v>
      </c>
      <c r="F289">
        <v>1</v>
      </c>
      <c r="G289">
        <v>1081</v>
      </c>
      <c r="H289">
        <v>1</v>
      </c>
      <c r="I289" t="s">
        <v>759</v>
      </c>
      <c r="J289" t="s">
        <v>3</v>
      </c>
      <c r="K289" t="s">
        <v>760</v>
      </c>
      <c r="L289">
        <v>1191</v>
      </c>
      <c r="N289">
        <v>1013</v>
      </c>
      <c r="O289" t="s">
        <v>761</v>
      </c>
      <c r="P289" t="s">
        <v>761</v>
      </c>
      <c r="Q289">
        <v>1</v>
      </c>
      <c r="X289">
        <v>21.71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30</v>
      </c>
      <c r="AG289">
        <v>7.8155999999999999</v>
      </c>
      <c r="AH289">
        <v>2</v>
      </c>
      <c r="AI289">
        <v>55985648</v>
      </c>
      <c r="AJ289">
        <v>215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ROW(Source!A69)</f>
        <v>69</v>
      </c>
      <c r="B290">
        <v>55985653</v>
      </c>
      <c r="C290">
        <v>55985647</v>
      </c>
      <c r="D290">
        <v>55490209</v>
      </c>
      <c r="E290">
        <v>1</v>
      </c>
      <c r="F290">
        <v>1</v>
      </c>
      <c r="G290">
        <v>1081</v>
      </c>
      <c r="H290">
        <v>2</v>
      </c>
      <c r="I290" t="s">
        <v>766</v>
      </c>
      <c r="J290" t="s">
        <v>767</v>
      </c>
      <c r="K290" t="s">
        <v>768</v>
      </c>
      <c r="L290">
        <v>1368</v>
      </c>
      <c r="N290">
        <v>1011</v>
      </c>
      <c r="O290" t="s">
        <v>765</v>
      </c>
      <c r="P290" t="s">
        <v>765</v>
      </c>
      <c r="Q290">
        <v>1</v>
      </c>
      <c r="X290">
        <v>0.08</v>
      </c>
      <c r="Y290">
        <v>0</v>
      </c>
      <c r="Z290">
        <v>83.1</v>
      </c>
      <c r="AA290">
        <v>12.62</v>
      </c>
      <c r="AB290">
        <v>0</v>
      </c>
      <c r="AC290">
        <v>0</v>
      </c>
      <c r="AD290">
        <v>1</v>
      </c>
      <c r="AE290">
        <v>0</v>
      </c>
      <c r="AF290" t="s">
        <v>30</v>
      </c>
      <c r="AG290">
        <v>2.8799999999999999E-2</v>
      </c>
      <c r="AH290">
        <v>2</v>
      </c>
      <c r="AI290">
        <v>55985649</v>
      </c>
      <c r="AJ290">
        <v>216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ROW(Source!A69)</f>
        <v>69</v>
      </c>
      <c r="B291">
        <v>55985654</v>
      </c>
      <c r="C291">
        <v>55985647</v>
      </c>
      <c r="D291">
        <v>55490331</v>
      </c>
      <c r="E291">
        <v>1</v>
      </c>
      <c r="F291">
        <v>1</v>
      </c>
      <c r="G291">
        <v>1081</v>
      </c>
      <c r="H291">
        <v>2</v>
      </c>
      <c r="I291" t="s">
        <v>929</v>
      </c>
      <c r="J291" t="s">
        <v>930</v>
      </c>
      <c r="K291" t="s">
        <v>931</v>
      </c>
      <c r="L291">
        <v>1368</v>
      </c>
      <c r="N291">
        <v>1011</v>
      </c>
      <c r="O291" t="s">
        <v>765</v>
      </c>
      <c r="P291" t="s">
        <v>765</v>
      </c>
      <c r="Q291">
        <v>1</v>
      </c>
      <c r="X291">
        <v>2.5</v>
      </c>
      <c r="Y291">
        <v>0</v>
      </c>
      <c r="Z291">
        <v>1.1100000000000001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30</v>
      </c>
      <c r="AG291">
        <v>0.89999999999999991</v>
      </c>
      <c r="AH291">
        <v>2</v>
      </c>
      <c r="AI291">
        <v>55985650</v>
      </c>
      <c r="AJ291">
        <v>217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ROW(Source!A69)</f>
        <v>69</v>
      </c>
      <c r="B292">
        <v>55985655</v>
      </c>
      <c r="C292">
        <v>55985647</v>
      </c>
      <c r="D292">
        <v>55469263</v>
      </c>
      <c r="E292">
        <v>1</v>
      </c>
      <c r="F292">
        <v>1</v>
      </c>
      <c r="G292">
        <v>1081</v>
      </c>
      <c r="H292">
        <v>3</v>
      </c>
      <c r="I292" t="s">
        <v>932</v>
      </c>
      <c r="J292" t="s">
        <v>933</v>
      </c>
      <c r="K292" t="s">
        <v>934</v>
      </c>
      <c r="L292">
        <v>1354</v>
      </c>
      <c r="N292">
        <v>1010</v>
      </c>
      <c r="O292" t="s">
        <v>320</v>
      </c>
      <c r="P292" t="s">
        <v>320</v>
      </c>
      <c r="Q292">
        <v>1</v>
      </c>
      <c r="X292">
        <v>0.27</v>
      </c>
      <c r="Y292">
        <v>14.22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29</v>
      </c>
      <c r="AG292">
        <v>0</v>
      </c>
      <c r="AH292">
        <v>2</v>
      </c>
      <c r="AI292">
        <v>55985651</v>
      </c>
      <c r="AJ292">
        <v>218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ROW(Source!A69)</f>
        <v>69</v>
      </c>
      <c r="B293">
        <v>55985656</v>
      </c>
      <c r="C293">
        <v>55985647</v>
      </c>
      <c r="D293">
        <v>55433010</v>
      </c>
      <c r="E293">
        <v>1081</v>
      </c>
      <c r="F293">
        <v>1</v>
      </c>
      <c r="G293">
        <v>1081</v>
      </c>
      <c r="H293">
        <v>3</v>
      </c>
      <c r="I293" t="s">
        <v>1089</v>
      </c>
      <c r="J293" t="s">
        <v>3</v>
      </c>
      <c r="K293" t="s">
        <v>1090</v>
      </c>
      <c r="L293">
        <v>1354</v>
      </c>
      <c r="N293">
        <v>1010</v>
      </c>
      <c r="O293" t="s">
        <v>320</v>
      </c>
      <c r="P293" t="s">
        <v>320</v>
      </c>
      <c r="Q293">
        <v>1</v>
      </c>
      <c r="X293">
        <v>100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29</v>
      </c>
      <c r="AG293">
        <v>0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ROW(Source!A69)</f>
        <v>69</v>
      </c>
      <c r="B294">
        <v>55985657</v>
      </c>
      <c r="C294">
        <v>55985647</v>
      </c>
      <c r="D294">
        <v>55447796</v>
      </c>
      <c r="E294">
        <v>1081</v>
      </c>
      <c r="F294">
        <v>1</v>
      </c>
      <c r="G294">
        <v>1081</v>
      </c>
      <c r="H294">
        <v>3</v>
      </c>
      <c r="I294" t="s">
        <v>1091</v>
      </c>
      <c r="J294" t="s">
        <v>3</v>
      </c>
      <c r="K294" t="s">
        <v>1092</v>
      </c>
      <c r="L294">
        <v>1354</v>
      </c>
      <c r="N294">
        <v>1010</v>
      </c>
      <c r="O294" t="s">
        <v>320</v>
      </c>
      <c r="P294" t="s">
        <v>320</v>
      </c>
      <c r="Q294">
        <v>1</v>
      </c>
      <c r="X294">
        <v>202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29</v>
      </c>
      <c r="AG294">
        <v>0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ROW(Source!A70)</f>
        <v>70</v>
      </c>
      <c r="B295">
        <v>57041662</v>
      </c>
      <c r="C295">
        <v>57041661</v>
      </c>
      <c r="D295">
        <v>55424304</v>
      </c>
      <c r="E295">
        <v>1081</v>
      </c>
      <c r="F295">
        <v>1</v>
      </c>
      <c r="G295">
        <v>1081</v>
      </c>
      <c r="H295">
        <v>1</v>
      </c>
      <c r="I295" t="s">
        <v>759</v>
      </c>
      <c r="J295" t="s">
        <v>3</v>
      </c>
      <c r="K295" t="s">
        <v>760</v>
      </c>
      <c r="L295">
        <v>1191</v>
      </c>
      <c r="N295">
        <v>1013</v>
      </c>
      <c r="O295" t="s">
        <v>761</v>
      </c>
      <c r="P295" t="s">
        <v>761</v>
      </c>
      <c r="Q295">
        <v>1</v>
      </c>
      <c r="X295">
        <v>14.37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30</v>
      </c>
      <c r="AG295">
        <v>5.1731999999999996</v>
      </c>
      <c r="AH295">
        <v>2</v>
      </c>
      <c r="AI295">
        <v>57041662</v>
      </c>
      <c r="AJ295">
        <v>219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ROW(Source!A70)</f>
        <v>70</v>
      </c>
      <c r="B296">
        <v>57041663</v>
      </c>
      <c r="C296">
        <v>57041661</v>
      </c>
      <c r="D296">
        <v>55428303</v>
      </c>
      <c r="E296">
        <v>1081</v>
      </c>
      <c r="F296">
        <v>1</v>
      </c>
      <c r="G296">
        <v>1081</v>
      </c>
      <c r="H296">
        <v>3</v>
      </c>
      <c r="I296" t="s">
        <v>1093</v>
      </c>
      <c r="J296" t="s">
        <v>3</v>
      </c>
      <c r="K296" t="s">
        <v>1094</v>
      </c>
      <c r="L296">
        <v>1301</v>
      </c>
      <c r="N296">
        <v>1003</v>
      </c>
      <c r="O296" t="s">
        <v>543</v>
      </c>
      <c r="P296" t="s">
        <v>543</v>
      </c>
      <c r="Q296">
        <v>1</v>
      </c>
      <c r="X296">
        <v>102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29</v>
      </c>
      <c r="AG296">
        <v>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ROW(Source!A70)</f>
        <v>70</v>
      </c>
      <c r="B297">
        <v>57041664</v>
      </c>
      <c r="C297">
        <v>57041661</v>
      </c>
      <c r="D297">
        <v>55431533</v>
      </c>
      <c r="E297">
        <v>1081</v>
      </c>
      <c r="F297">
        <v>1</v>
      </c>
      <c r="G297">
        <v>1081</v>
      </c>
      <c r="H297">
        <v>3</v>
      </c>
      <c r="I297" t="s">
        <v>1095</v>
      </c>
      <c r="J297" t="s">
        <v>3</v>
      </c>
      <c r="K297" t="s">
        <v>1096</v>
      </c>
      <c r="L297">
        <v>1354</v>
      </c>
      <c r="N297">
        <v>1010</v>
      </c>
      <c r="O297" t="s">
        <v>320</v>
      </c>
      <c r="P297" t="s">
        <v>320</v>
      </c>
      <c r="Q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29</v>
      </c>
      <c r="AG297">
        <v>0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ROW(Source!A70)</f>
        <v>70</v>
      </c>
      <c r="B298">
        <v>57041665</v>
      </c>
      <c r="C298">
        <v>57041661</v>
      </c>
      <c r="D298">
        <v>55432096</v>
      </c>
      <c r="E298">
        <v>1081</v>
      </c>
      <c r="F298">
        <v>1</v>
      </c>
      <c r="G298">
        <v>1081</v>
      </c>
      <c r="H298">
        <v>3</v>
      </c>
      <c r="I298" t="s">
        <v>1097</v>
      </c>
      <c r="J298" t="s">
        <v>3</v>
      </c>
      <c r="K298" t="s">
        <v>1098</v>
      </c>
      <c r="L298">
        <v>1354</v>
      </c>
      <c r="N298">
        <v>1010</v>
      </c>
      <c r="O298" t="s">
        <v>320</v>
      </c>
      <c r="P298" t="s">
        <v>320</v>
      </c>
      <c r="Q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29</v>
      </c>
      <c r="AG298">
        <v>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ROW(Source!A71)</f>
        <v>71</v>
      </c>
      <c r="B299">
        <v>57041662</v>
      </c>
      <c r="C299">
        <v>57041661</v>
      </c>
      <c r="D299">
        <v>55424304</v>
      </c>
      <c r="E299">
        <v>1081</v>
      </c>
      <c r="F299">
        <v>1</v>
      </c>
      <c r="G299">
        <v>1081</v>
      </c>
      <c r="H299">
        <v>1</v>
      </c>
      <c r="I299" t="s">
        <v>759</v>
      </c>
      <c r="J299" t="s">
        <v>3</v>
      </c>
      <c r="K299" t="s">
        <v>760</v>
      </c>
      <c r="L299">
        <v>1191</v>
      </c>
      <c r="N299">
        <v>1013</v>
      </c>
      <c r="O299" t="s">
        <v>761</v>
      </c>
      <c r="P299" t="s">
        <v>761</v>
      </c>
      <c r="Q299">
        <v>1</v>
      </c>
      <c r="X299">
        <v>14.37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 t="s">
        <v>30</v>
      </c>
      <c r="AG299">
        <v>5.1731999999999996</v>
      </c>
      <c r="AH299">
        <v>2</v>
      </c>
      <c r="AI299">
        <v>57041662</v>
      </c>
      <c r="AJ299">
        <v>220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ROW(Source!A71)</f>
        <v>71</v>
      </c>
      <c r="B300">
        <v>57041663</v>
      </c>
      <c r="C300">
        <v>57041661</v>
      </c>
      <c r="D300">
        <v>55428303</v>
      </c>
      <c r="E300">
        <v>1081</v>
      </c>
      <c r="F300">
        <v>1</v>
      </c>
      <c r="G300">
        <v>1081</v>
      </c>
      <c r="H300">
        <v>3</v>
      </c>
      <c r="I300" t="s">
        <v>1093</v>
      </c>
      <c r="J300" t="s">
        <v>3</v>
      </c>
      <c r="K300" t="s">
        <v>1094</v>
      </c>
      <c r="L300">
        <v>1301</v>
      </c>
      <c r="N300">
        <v>1003</v>
      </c>
      <c r="O300" t="s">
        <v>543</v>
      </c>
      <c r="P300" t="s">
        <v>543</v>
      </c>
      <c r="Q300">
        <v>1</v>
      </c>
      <c r="X300">
        <v>102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29</v>
      </c>
      <c r="AG300">
        <v>0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ROW(Source!A71)</f>
        <v>71</v>
      </c>
      <c r="B301">
        <v>57041664</v>
      </c>
      <c r="C301">
        <v>57041661</v>
      </c>
      <c r="D301">
        <v>55431533</v>
      </c>
      <c r="E301">
        <v>1081</v>
      </c>
      <c r="F301">
        <v>1</v>
      </c>
      <c r="G301">
        <v>1081</v>
      </c>
      <c r="H301">
        <v>3</v>
      </c>
      <c r="I301" t="s">
        <v>1095</v>
      </c>
      <c r="J301" t="s">
        <v>3</v>
      </c>
      <c r="K301" t="s">
        <v>1096</v>
      </c>
      <c r="L301">
        <v>1354</v>
      </c>
      <c r="N301">
        <v>1010</v>
      </c>
      <c r="O301" t="s">
        <v>320</v>
      </c>
      <c r="P301" t="s">
        <v>320</v>
      </c>
      <c r="Q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29</v>
      </c>
      <c r="AG301">
        <v>0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ROW(Source!A71)</f>
        <v>71</v>
      </c>
      <c r="B302">
        <v>57041665</v>
      </c>
      <c r="C302">
        <v>57041661</v>
      </c>
      <c r="D302">
        <v>55432096</v>
      </c>
      <c r="E302">
        <v>1081</v>
      </c>
      <c r="F302">
        <v>1</v>
      </c>
      <c r="G302">
        <v>1081</v>
      </c>
      <c r="H302">
        <v>3</v>
      </c>
      <c r="I302" t="s">
        <v>1097</v>
      </c>
      <c r="J302" t="s">
        <v>3</v>
      </c>
      <c r="K302" t="s">
        <v>1098</v>
      </c>
      <c r="L302">
        <v>1354</v>
      </c>
      <c r="N302">
        <v>1010</v>
      </c>
      <c r="O302" t="s">
        <v>320</v>
      </c>
      <c r="P302" t="s">
        <v>320</v>
      </c>
      <c r="Q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29</v>
      </c>
      <c r="AG302">
        <v>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ROW(Source!A72)</f>
        <v>72</v>
      </c>
      <c r="B303">
        <v>57041671</v>
      </c>
      <c r="C303">
        <v>57041670</v>
      </c>
      <c r="D303">
        <v>55424304</v>
      </c>
      <c r="E303">
        <v>1081</v>
      </c>
      <c r="F303">
        <v>1</v>
      </c>
      <c r="G303">
        <v>1081</v>
      </c>
      <c r="H303">
        <v>1</v>
      </c>
      <c r="I303" t="s">
        <v>759</v>
      </c>
      <c r="J303" t="s">
        <v>3</v>
      </c>
      <c r="K303" t="s">
        <v>760</v>
      </c>
      <c r="L303">
        <v>1191</v>
      </c>
      <c r="N303">
        <v>1013</v>
      </c>
      <c r="O303" t="s">
        <v>761</v>
      </c>
      <c r="P303" t="s">
        <v>761</v>
      </c>
      <c r="Q303">
        <v>1</v>
      </c>
      <c r="X303">
        <v>15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30</v>
      </c>
      <c r="AG303">
        <v>5.3999999999999995</v>
      </c>
      <c r="AH303">
        <v>2</v>
      </c>
      <c r="AI303">
        <v>57041671</v>
      </c>
      <c r="AJ303">
        <v>221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ROW(Source!A72)</f>
        <v>72</v>
      </c>
      <c r="B304">
        <v>57041672</v>
      </c>
      <c r="C304">
        <v>57041670</v>
      </c>
      <c r="D304">
        <v>55428303</v>
      </c>
      <c r="E304">
        <v>1081</v>
      </c>
      <c r="F304">
        <v>1</v>
      </c>
      <c r="G304">
        <v>1081</v>
      </c>
      <c r="H304">
        <v>3</v>
      </c>
      <c r="I304" t="s">
        <v>1093</v>
      </c>
      <c r="J304" t="s">
        <v>3</v>
      </c>
      <c r="K304" t="s">
        <v>1094</v>
      </c>
      <c r="L304">
        <v>1301</v>
      </c>
      <c r="N304">
        <v>1003</v>
      </c>
      <c r="O304" t="s">
        <v>543</v>
      </c>
      <c r="P304" t="s">
        <v>543</v>
      </c>
      <c r="Q304">
        <v>1</v>
      </c>
      <c r="X304">
        <v>102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29</v>
      </c>
      <c r="AG304">
        <v>0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ROW(Source!A72)</f>
        <v>72</v>
      </c>
      <c r="B305">
        <v>57041673</v>
      </c>
      <c r="C305">
        <v>57041670</v>
      </c>
      <c r="D305">
        <v>55431533</v>
      </c>
      <c r="E305">
        <v>1081</v>
      </c>
      <c r="F305">
        <v>1</v>
      </c>
      <c r="G305">
        <v>1081</v>
      </c>
      <c r="H305">
        <v>3</v>
      </c>
      <c r="I305" t="s">
        <v>1095</v>
      </c>
      <c r="J305" t="s">
        <v>3</v>
      </c>
      <c r="K305" t="s">
        <v>1096</v>
      </c>
      <c r="L305">
        <v>1354</v>
      </c>
      <c r="N305">
        <v>1010</v>
      </c>
      <c r="O305" t="s">
        <v>320</v>
      </c>
      <c r="P305" t="s">
        <v>320</v>
      </c>
      <c r="Q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29</v>
      </c>
      <c r="AG305">
        <v>0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ROW(Source!A72)</f>
        <v>72</v>
      </c>
      <c r="B306">
        <v>57041674</v>
      </c>
      <c r="C306">
        <v>57041670</v>
      </c>
      <c r="D306">
        <v>55432096</v>
      </c>
      <c r="E306">
        <v>1081</v>
      </c>
      <c r="F306">
        <v>1</v>
      </c>
      <c r="G306">
        <v>1081</v>
      </c>
      <c r="H306">
        <v>3</v>
      </c>
      <c r="I306" t="s">
        <v>1097</v>
      </c>
      <c r="J306" t="s">
        <v>3</v>
      </c>
      <c r="K306" t="s">
        <v>1098</v>
      </c>
      <c r="L306">
        <v>1354</v>
      </c>
      <c r="N306">
        <v>1010</v>
      </c>
      <c r="O306" t="s">
        <v>320</v>
      </c>
      <c r="P306" t="s">
        <v>320</v>
      </c>
      <c r="Q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29</v>
      </c>
      <c r="AG306">
        <v>0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ROW(Source!A73)</f>
        <v>73</v>
      </c>
      <c r="B307">
        <v>57041671</v>
      </c>
      <c r="C307">
        <v>57041670</v>
      </c>
      <c r="D307">
        <v>55424304</v>
      </c>
      <c r="E307">
        <v>1081</v>
      </c>
      <c r="F307">
        <v>1</v>
      </c>
      <c r="G307">
        <v>1081</v>
      </c>
      <c r="H307">
        <v>1</v>
      </c>
      <c r="I307" t="s">
        <v>759</v>
      </c>
      <c r="J307" t="s">
        <v>3</v>
      </c>
      <c r="K307" t="s">
        <v>760</v>
      </c>
      <c r="L307">
        <v>1191</v>
      </c>
      <c r="N307">
        <v>1013</v>
      </c>
      <c r="O307" t="s">
        <v>761</v>
      </c>
      <c r="P307" t="s">
        <v>761</v>
      </c>
      <c r="Q307">
        <v>1</v>
      </c>
      <c r="X307">
        <v>15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30</v>
      </c>
      <c r="AG307">
        <v>5.3999999999999995</v>
      </c>
      <c r="AH307">
        <v>2</v>
      </c>
      <c r="AI307">
        <v>57041671</v>
      </c>
      <c r="AJ307">
        <v>222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ROW(Source!A73)</f>
        <v>73</v>
      </c>
      <c r="B308">
        <v>57041672</v>
      </c>
      <c r="C308">
        <v>57041670</v>
      </c>
      <c r="D308">
        <v>55428303</v>
      </c>
      <c r="E308">
        <v>1081</v>
      </c>
      <c r="F308">
        <v>1</v>
      </c>
      <c r="G308">
        <v>1081</v>
      </c>
      <c r="H308">
        <v>3</v>
      </c>
      <c r="I308" t="s">
        <v>1093</v>
      </c>
      <c r="J308" t="s">
        <v>3</v>
      </c>
      <c r="K308" t="s">
        <v>1094</v>
      </c>
      <c r="L308">
        <v>1301</v>
      </c>
      <c r="N308">
        <v>1003</v>
      </c>
      <c r="O308" t="s">
        <v>543</v>
      </c>
      <c r="P308" t="s">
        <v>543</v>
      </c>
      <c r="Q308">
        <v>1</v>
      </c>
      <c r="X308">
        <v>102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29</v>
      </c>
      <c r="AG308">
        <v>0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ROW(Source!A73)</f>
        <v>73</v>
      </c>
      <c r="B309">
        <v>57041673</v>
      </c>
      <c r="C309">
        <v>57041670</v>
      </c>
      <c r="D309">
        <v>55431533</v>
      </c>
      <c r="E309">
        <v>1081</v>
      </c>
      <c r="F309">
        <v>1</v>
      </c>
      <c r="G309">
        <v>1081</v>
      </c>
      <c r="H309">
        <v>3</v>
      </c>
      <c r="I309" t="s">
        <v>1095</v>
      </c>
      <c r="J309" t="s">
        <v>3</v>
      </c>
      <c r="K309" t="s">
        <v>1096</v>
      </c>
      <c r="L309">
        <v>1354</v>
      </c>
      <c r="N309">
        <v>1010</v>
      </c>
      <c r="O309" t="s">
        <v>320</v>
      </c>
      <c r="P309" t="s">
        <v>320</v>
      </c>
      <c r="Q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29</v>
      </c>
      <c r="AG309">
        <v>0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ROW(Source!A73)</f>
        <v>73</v>
      </c>
      <c r="B310">
        <v>57041674</v>
      </c>
      <c r="C310">
        <v>57041670</v>
      </c>
      <c r="D310">
        <v>55432096</v>
      </c>
      <c r="E310">
        <v>1081</v>
      </c>
      <c r="F310">
        <v>1</v>
      </c>
      <c r="G310">
        <v>1081</v>
      </c>
      <c r="H310">
        <v>3</v>
      </c>
      <c r="I310" t="s">
        <v>1097</v>
      </c>
      <c r="J310" t="s">
        <v>3</v>
      </c>
      <c r="K310" t="s">
        <v>1098</v>
      </c>
      <c r="L310">
        <v>1354</v>
      </c>
      <c r="N310">
        <v>1010</v>
      </c>
      <c r="O310" t="s">
        <v>320</v>
      </c>
      <c r="P310" t="s">
        <v>320</v>
      </c>
      <c r="Q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29</v>
      </c>
      <c r="AG310">
        <v>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ROW(Source!A74)</f>
        <v>74</v>
      </c>
      <c r="B311">
        <v>55985661</v>
      </c>
      <c r="C311">
        <v>55985658</v>
      </c>
      <c r="D311">
        <v>55424304</v>
      </c>
      <c r="E311">
        <v>1081</v>
      </c>
      <c r="F311">
        <v>1</v>
      </c>
      <c r="G311">
        <v>1081</v>
      </c>
      <c r="H311">
        <v>1</v>
      </c>
      <c r="I311" t="s">
        <v>759</v>
      </c>
      <c r="J311" t="s">
        <v>3</v>
      </c>
      <c r="K311" t="s">
        <v>760</v>
      </c>
      <c r="L311">
        <v>1191</v>
      </c>
      <c r="N311">
        <v>1013</v>
      </c>
      <c r="O311" t="s">
        <v>761</v>
      </c>
      <c r="P311" t="s">
        <v>761</v>
      </c>
      <c r="Q311">
        <v>1</v>
      </c>
      <c r="X311">
        <v>30.44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83</v>
      </c>
      <c r="AG311">
        <v>36.527999999999999</v>
      </c>
      <c r="AH311">
        <v>2</v>
      </c>
      <c r="AI311">
        <v>55985659</v>
      </c>
      <c r="AJ311">
        <v>223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ROW(Source!A74)</f>
        <v>74</v>
      </c>
      <c r="B312">
        <v>55985662</v>
      </c>
      <c r="C312">
        <v>55985658</v>
      </c>
      <c r="D312">
        <v>55424288</v>
      </c>
      <c r="E312">
        <v>1081</v>
      </c>
      <c r="F312">
        <v>1</v>
      </c>
      <c r="G312">
        <v>1081</v>
      </c>
      <c r="H312">
        <v>3</v>
      </c>
      <c r="I312" t="s">
        <v>900</v>
      </c>
      <c r="J312" t="s">
        <v>3</v>
      </c>
      <c r="K312" t="s">
        <v>901</v>
      </c>
      <c r="L312">
        <v>1348</v>
      </c>
      <c r="N312">
        <v>1009</v>
      </c>
      <c r="O312" t="s">
        <v>211</v>
      </c>
      <c r="P312" t="s">
        <v>211</v>
      </c>
      <c r="Q312">
        <v>1000</v>
      </c>
      <c r="X312">
        <v>0.247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82</v>
      </c>
      <c r="AG312">
        <v>0.247</v>
      </c>
      <c r="AH312">
        <v>2</v>
      </c>
      <c r="AI312">
        <v>55985660</v>
      </c>
      <c r="AJ312">
        <v>224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ROW(Source!A75)</f>
        <v>75</v>
      </c>
      <c r="B313">
        <v>55985661</v>
      </c>
      <c r="C313">
        <v>55985658</v>
      </c>
      <c r="D313">
        <v>55424304</v>
      </c>
      <c r="E313">
        <v>1081</v>
      </c>
      <c r="F313">
        <v>1</v>
      </c>
      <c r="G313">
        <v>1081</v>
      </c>
      <c r="H313">
        <v>1</v>
      </c>
      <c r="I313" t="s">
        <v>759</v>
      </c>
      <c r="J313" t="s">
        <v>3</v>
      </c>
      <c r="K313" t="s">
        <v>760</v>
      </c>
      <c r="L313">
        <v>1191</v>
      </c>
      <c r="N313">
        <v>1013</v>
      </c>
      <c r="O313" t="s">
        <v>761</v>
      </c>
      <c r="P313" t="s">
        <v>761</v>
      </c>
      <c r="Q313">
        <v>1</v>
      </c>
      <c r="X313">
        <v>30.44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83</v>
      </c>
      <c r="AG313">
        <v>36.527999999999999</v>
      </c>
      <c r="AH313">
        <v>2</v>
      </c>
      <c r="AI313">
        <v>55985659</v>
      </c>
      <c r="AJ313">
        <v>225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ROW(Source!A75)</f>
        <v>75</v>
      </c>
      <c r="B314">
        <v>55985662</v>
      </c>
      <c r="C314">
        <v>55985658</v>
      </c>
      <c r="D314">
        <v>55424288</v>
      </c>
      <c r="E314">
        <v>1081</v>
      </c>
      <c r="F314">
        <v>1</v>
      </c>
      <c r="G314">
        <v>1081</v>
      </c>
      <c r="H314">
        <v>3</v>
      </c>
      <c r="I314" t="s">
        <v>900</v>
      </c>
      <c r="J314" t="s">
        <v>3</v>
      </c>
      <c r="K314" t="s">
        <v>901</v>
      </c>
      <c r="L314">
        <v>1348</v>
      </c>
      <c r="N314">
        <v>1009</v>
      </c>
      <c r="O314" t="s">
        <v>211</v>
      </c>
      <c r="P314" t="s">
        <v>211</v>
      </c>
      <c r="Q314">
        <v>1000</v>
      </c>
      <c r="X314">
        <v>0.247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82</v>
      </c>
      <c r="AG314">
        <v>0.247</v>
      </c>
      <c r="AH314">
        <v>2</v>
      </c>
      <c r="AI314">
        <v>55985660</v>
      </c>
      <c r="AJ314">
        <v>226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ROW(Source!A76)</f>
        <v>76</v>
      </c>
      <c r="B315">
        <v>55985666</v>
      </c>
      <c r="C315">
        <v>55985663</v>
      </c>
      <c r="D315">
        <v>55424304</v>
      </c>
      <c r="E315">
        <v>1081</v>
      </c>
      <c r="F315">
        <v>1</v>
      </c>
      <c r="G315">
        <v>1081</v>
      </c>
      <c r="H315">
        <v>1</v>
      </c>
      <c r="I315" t="s">
        <v>759</v>
      </c>
      <c r="J315" t="s">
        <v>3</v>
      </c>
      <c r="K315" t="s">
        <v>760</v>
      </c>
      <c r="L315">
        <v>1191</v>
      </c>
      <c r="N315">
        <v>1013</v>
      </c>
      <c r="O315" t="s">
        <v>761</v>
      </c>
      <c r="P315" t="s">
        <v>761</v>
      </c>
      <c r="Q315">
        <v>1</v>
      </c>
      <c r="X315">
        <v>65.12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83</v>
      </c>
      <c r="AG315">
        <v>78.144000000000005</v>
      </c>
      <c r="AH315">
        <v>2</v>
      </c>
      <c r="AI315">
        <v>55985664</v>
      </c>
      <c r="AJ315">
        <v>227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ROW(Source!A76)</f>
        <v>76</v>
      </c>
      <c r="B316">
        <v>55985667</v>
      </c>
      <c r="C316">
        <v>55985663</v>
      </c>
      <c r="D316">
        <v>55424288</v>
      </c>
      <c r="E316">
        <v>1081</v>
      </c>
      <c r="F316">
        <v>1</v>
      </c>
      <c r="G316">
        <v>1081</v>
      </c>
      <c r="H316">
        <v>3</v>
      </c>
      <c r="I316" t="s">
        <v>900</v>
      </c>
      <c r="J316" t="s">
        <v>3</v>
      </c>
      <c r="K316" t="s">
        <v>901</v>
      </c>
      <c r="L316">
        <v>1348</v>
      </c>
      <c r="N316">
        <v>1009</v>
      </c>
      <c r="O316" t="s">
        <v>211</v>
      </c>
      <c r="P316" t="s">
        <v>211</v>
      </c>
      <c r="Q316">
        <v>1000</v>
      </c>
      <c r="X316">
        <v>0.85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82</v>
      </c>
      <c r="AG316">
        <v>0.85</v>
      </c>
      <c r="AH316">
        <v>2</v>
      </c>
      <c r="AI316">
        <v>55985665</v>
      </c>
      <c r="AJ316">
        <v>228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ROW(Source!A77)</f>
        <v>77</v>
      </c>
      <c r="B317">
        <v>55985666</v>
      </c>
      <c r="C317">
        <v>55985663</v>
      </c>
      <c r="D317">
        <v>55424304</v>
      </c>
      <c r="E317">
        <v>1081</v>
      </c>
      <c r="F317">
        <v>1</v>
      </c>
      <c r="G317">
        <v>1081</v>
      </c>
      <c r="H317">
        <v>1</v>
      </c>
      <c r="I317" t="s">
        <v>759</v>
      </c>
      <c r="J317" t="s">
        <v>3</v>
      </c>
      <c r="K317" t="s">
        <v>760</v>
      </c>
      <c r="L317">
        <v>1191</v>
      </c>
      <c r="N317">
        <v>1013</v>
      </c>
      <c r="O317" t="s">
        <v>761</v>
      </c>
      <c r="P317" t="s">
        <v>761</v>
      </c>
      <c r="Q317">
        <v>1</v>
      </c>
      <c r="X317">
        <v>65.12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83</v>
      </c>
      <c r="AG317">
        <v>78.144000000000005</v>
      </c>
      <c r="AH317">
        <v>2</v>
      </c>
      <c r="AI317">
        <v>55985664</v>
      </c>
      <c r="AJ317">
        <v>229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ROW(Source!A77)</f>
        <v>77</v>
      </c>
      <c r="B318">
        <v>55985667</v>
      </c>
      <c r="C318">
        <v>55985663</v>
      </c>
      <c r="D318">
        <v>55424288</v>
      </c>
      <c r="E318">
        <v>1081</v>
      </c>
      <c r="F318">
        <v>1</v>
      </c>
      <c r="G318">
        <v>1081</v>
      </c>
      <c r="H318">
        <v>3</v>
      </c>
      <c r="I318" t="s">
        <v>900</v>
      </c>
      <c r="J318" t="s">
        <v>3</v>
      </c>
      <c r="K318" t="s">
        <v>901</v>
      </c>
      <c r="L318">
        <v>1348</v>
      </c>
      <c r="N318">
        <v>1009</v>
      </c>
      <c r="O318" t="s">
        <v>211</v>
      </c>
      <c r="P318" t="s">
        <v>211</v>
      </c>
      <c r="Q318">
        <v>1000</v>
      </c>
      <c r="X318">
        <v>0.85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82</v>
      </c>
      <c r="AG318">
        <v>0.85</v>
      </c>
      <c r="AH318">
        <v>2</v>
      </c>
      <c r="AI318">
        <v>55985665</v>
      </c>
      <c r="AJ318">
        <v>230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ROW(Source!A78)</f>
        <v>78</v>
      </c>
      <c r="B319">
        <v>57041679</v>
      </c>
      <c r="C319">
        <v>57041678</v>
      </c>
      <c r="D319">
        <v>55424304</v>
      </c>
      <c r="E319">
        <v>1081</v>
      </c>
      <c r="F319">
        <v>1</v>
      </c>
      <c r="G319">
        <v>1081</v>
      </c>
      <c r="H319">
        <v>1</v>
      </c>
      <c r="I319" t="s">
        <v>759</v>
      </c>
      <c r="J319" t="s">
        <v>3</v>
      </c>
      <c r="K319" t="s">
        <v>760</v>
      </c>
      <c r="L319">
        <v>1191</v>
      </c>
      <c r="N319">
        <v>1013</v>
      </c>
      <c r="O319" t="s">
        <v>761</v>
      </c>
      <c r="P319" t="s">
        <v>761</v>
      </c>
      <c r="Q319">
        <v>1</v>
      </c>
      <c r="X319">
        <v>40.67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 t="s">
        <v>30</v>
      </c>
      <c r="AG319">
        <v>14.6412</v>
      </c>
      <c r="AH319">
        <v>2</v>
      </c>
      <c r="AI319">
        <v>57041679</v>
      </c>
      <c r="AJ319">
        <v>231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ROW(Source!A78)</f>
        <v>78</v>
      </c>
      <c r="B320">
        <v>57041680</v>
      </c>
      <c r="C320">
        <v>57041678</v>
      </c>
      <c r="D320">
        <v>55453279</v>
      </c>
      <c r="E320">
        <v>1081</v>
      </c>
      <c r="F320">
        <v>1</v>
      </c>
      <c r="G320">
        <v>1081</v>
      </c>
      <c r="H320">
        <v>3</v>
      </c>
      <c r="I320" t="s">
        <v>1099</v>
      </c>
      <c r="J320" t="s">
        <v>3</v>
      </c>
      <c r="K320" t="s">
        <v>1100</v>
      </c>
      <c r="L320">
        <v>1301</v>
      </c>
      <c r="N320">
        <v>1003</v>
      </c>
      <c r="O320" t="s">
        <v>543</v>
      </c>
      <c r="P320" t="s">
        <v>543</v>
      </c>
      <c r="Q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29</v>
      </c>
      <c r="AG320">
        <v>0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ROW(Source!A78)</f>
        <v>78</v>
      </c>
      <c r="B321">
        <v>57041681</v>
      </c>
      <c r="C321">
        <v>57041678</v>
      </c>
      <c r="D321">
        <v>55453281</v>
      </c>
      <c r="E321">
        <v>1081</v>
      </c>
      <c r="F321">
        <v>1</v>
      </c>
      <c r="G321">
        <v>1081</v>
      </c>
      <c r="H321">
        <v>3</v>
      </c>
      <c r="I321" t="s">
        <v>1099</v>
      </c>
      <c r="J321" t="s">
        <v>3</v>
      </c>
      <c r="K321" t="s">
        <v>1101</v>
      </c>
      <c r="L321">
        <v>1301</v>
      </c>
      <c r="N321">
        <v>1003</v>
      </c>
      <c r="O321" t="s">
        <v>543</v>
      </c>
      <c r="P321" t="s">
        <v>543</v>
      </c>
      <c r="Q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29</v>
      </c>
      <c r="AG321">
        <v>0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ROW(Source!A78)</f>
        <v>78</v>
      </c>
      <c r="B322">
        <v>57041682</v>
      </c>
      <c r="C322">
        <v>57041678</v>
      </c>
      <c r="D322">
        <v>55453278</v>
      </c>
      <c r="E322">
        <v>1081</v>
      </c>
      <c r="F322">
        <v>1</v>
      </c>
      <c r="G322">
        <v>1081</v>
      </c>
      <c r="H322">
        <v>3</v>
      </c>
      <c r="I322" t="s">
        <v>1099</v>
      </c>
      <c r="J322" t="s">
        <v>3</v>
      </c>
      <c r="K322" t="s">
        <v>1102</v>
      </c>
      <c r="L322">
        <v>1354</v>
      </c>
      <c r="N322">
        <v>1010</v>
      </c>
      <c r="O322" t="s">
        <v>320</v>
      </c>
      <c r="P322" t="s">
        <v>320</v>
      </c>
      <c r="Q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29</v>
      </c>
      <c r="AG322">
        <v>0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ROW(Source!A78)</f>
        <v>78</v>
      </c>
      <c r="B323">
        <v>57041683</v>
      </c>
      <c r="C323">
        <v>57041678</v>
      </c>
      <c r="D323">
        <v>55453286</v>
      </c>
      <c r="E323">
        <v>1081</v>
      </c>
      <c r="F323">
        <v>1</v>
      </c>
      <c r="G323">
        <v>1081</v>
      </c>
      <c r="H323">
        <v>3</v>
      </c>
      <c r="I323" t="s">
        <v>1099</v>
      </c>
      <c r="J323" t="s">
        <v>3</v>
      </c>
      <c r="K323" t="s">
        <v>1103</v>
      </c>
      <c r="L323">
        <v>1354</v>
      </c>
      <c r="N323">
        <v>1010</v>
      </c>
      <c r="O323" t="s">
        <v>320</v>
      </c>
      <c r="P323" t="s">
        <v>320</v>
      </c>
      <c r="Q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29</v>
      </c>
      <c r="AG323">
        <v>0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ROW(Source!A78)</f>
        <v>78</v>
      </c>
      <c r="B324">
        <v>57041684</v>
      </c>
      <c r="C324">
        <v>57041678</v>
      </c>
      <c r="D324">
        <v>55453280</v>
      </c>
      <c r="E324">
        <v>1081</v>
      </c>
      <c r="F324">
        <v>1</v>
      </c>
      <c r="G324">
        <v>1081</v>
      </c>
      <c r="H324">
        <v>3</v>
      </c>
      <c r="I324" t="s">
        <v>1099</v>
      </c>
      <c r="J324" t="s">
        <v>3</v>
      </c>
      <c r="K324" t="s">
        <v>1104</v>
      </c>
      <c r="L324">
        <v>1354</v>
      </c>
      <c r="N324">
        <v>1010</v>
      </c>
      <c r="O324" t="s">
        <v>320</v>
      </c>
      <c r="P324" t="s">
        <v>320</v>
      </c>
      <c r="Q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29</v>
      </c>
      <c r="AG324">
        <v>0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ROW(Source!A78)</f>
        <v>78</v>
      </c>
      <c r="B325">
        <v>57041685</v>
      </c>
      <c r="C325">
        <v>57041678</v>
      </c>
      <c r="D325">
        <v>55453287</v>
      </c>
      <c r="E325">
        <v>1081</v>
      </c>
      <c r="F325">
        <v>1</v>
      </c>
      <c r="G325">
        <v>1081</v>
      </c>
      <c r="H325">
        <v>3</v>
      </c>
      <c r="I325" t="s">
        <v>1099</v>
      </c>
      <c r="J325" t="s">
        <v>3</v>
      </c>
      <c r="K325" t="s">
        <v>1105</v>
      </c>
      <c r="L325">
        <v>1354</v>
      </c>
      <c r="N325">
        <v>1010</v>
      </c>
      <c r="O325" t="s">
        <v>320</v>
      </c>
      <c r="P325" t="s">
        <v>320</v>
      </c>
      <c r="Q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29</v>
      </c>
      <c r="AG325">
        <v>0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ROW(Source!A78)</f>
        <v>78</v>
      </c>
      <c r="B326">
        <v>57041686</v>
      </c>
      <c r="C326">
        <v>57041678</v>
      </c>
      <c r="D326">
        <v>55453288</v>
      </c>
      <c r="E326">
        <v>1081</v>
      </c>
      <c r="F326">
        <v>1</v>
      </c>
      <c r="G326">
        <v>1081</v>
      </c>
      <c r="H326">
        <v>3</v>
      </c>
      <c r="I326" t="s">
        <v>1099</v>
      </c>
      <c r="J326" t="s">
        <v>3</v>
      </c>
      <c r="K326" t="s">
        <v>1106</v>
      </c>
      <c r="L326">
        <v>1354</v>
      </c>
      <c r="N326">
        <v>1010</v>
      </c>
      <c r="O326" t="s">
        <v>320</v>
      </c>
      <c r="P326" t="s">
        <v>320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29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ROW(Source!A79)</f>
        <v>79</v>
      </c>
      <c r="B327">
        <v>57041679</v>
      </c>
      <c r="C327">
        <v>57041678</v>
      </c>
      <c r="D327">
        <v>55424304</v>
      </c>
      <c r="E327">
        <v>1081</v>
      </c>
      <c r="F327">
        <v>1</v>
      </c>
      <c r="G327">
        <v>1081</v>
      </c>
      <c r="H327">
        <v>1</v>
      </c>
      <c r="I327" t="s">
        <v>759</v>
      </c>
      <c r="J327" t="s">
        <v>3</v>
      </c>
      <c r="K327" t="s">
        <v>760</v>
      </c>
      <c r="L327">
        <v>1191</v>
      </c>
      <c r="N327">
        <v>1013</v>
      </c>
      <c r="O327" t="s">
        <v>761</v>
      </c>
      <c r="P327" t="s">
        <v>761</v>
      </c>
      <c r="Q327">
        <v>1</v>
      </c>
      <c r="X327">
        <v>40.67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 t="s">
        <v>30</v>
      </c>
      <c r="AG327">
        <v>14.6412</v>
      </c>
      <c r="AH327">
        <v>2</v>
      </c>
      <c r="AI327">
        <v>57041679</v>
      </c>
      <c r="AJ327">
        <v>232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ROW(Source!A79)</f>
        <v>79</v>
      </c>
      <c r="B328">
        <v>57041680</v>
      </c>
      <c r="C328">
        <v>57041678</v>
      </c>
      <c r="D328">
        <v>55453279</v>
      </c>
      <c r="E328">
        <v>1081</v>
      </c>
      <c r="F328">
        <v>1</v>
      </c>
      <c r="G328">
        <v>1081</v>
      </c>
      <c r="H328">
        <v>3</v>
      </c>
      <c r="I328" t="s">
        <v>1099</v>
      </c>
      <c r="J328" t="s">
        <v>3</v>
      </c>
      <c r="K328" t="s">
        <v>1100</v>
      </c>
      <c r="L328">
        <v>1301</v>
      </c>
      <c r="N328">
        <v>1003</v>
      </c>
      <c r="O328" t="s">
        <v>543</v>
      </c>
      <c r="P328" t="s">
        <v>543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29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ROW(Source!A79)</f>
        <v>79</v>
      </c>
      <c r="B329">
        <v>57041681</v>
      </c>
      <c r="C329">
        <v>57041678</v>
      </c>
      <c r="D329">
        <v>55453281</v>
      </c>
      <c r="E329">
        <v>1081</v>
      </c>
      <c r="F329">
        <v>1</v>
      </c>
      <c r="G329">
        <v>1081</v>
      </c>
      <c r="H329">
        <v>3</v>
      </c>
      <c r="I329" t="s">
        <v>1099</v>
      </c>
      <c r="J329" t="s">
        <v>3</v>
      </c>
      <c r="K329" t="s">
        <v>1101</v>
      </c>
      <c r="L329">
        <v>1301</v>
      </c>
      <c r="N329">
        <v>1003</v>
      </c>
      <c r="O329" t="s">
        <v>543</v>
      </c>
      <c r="P329" t="s">
        <v>543</v>
      </c>
      <c r="Q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29</v>
      </c>
      <c r="AG329">
        <v>0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ROW(Source!A79)</f>
        <v>79</v>
      </c>
      <c r="B330">
        <v>57041682</v>
      </c>
      <c r="C330">
        <v>57041678</v>
      </c>
      <c r="D330">
        <v>55453278</v>
      </c>
      <c r="E330">
        <v>1081</v>
      </c>
      <c r="F330">
        <v>1</v>
      </c>
      <c r="G330">
        <v>1081</v>
      </c>
      <c r="H330">
        <v>3</v>
      </c>
      <c r="I330" t="s">
        <v>1099</v>
      </c>
      <c r="J330" t="s">
        <v>3</v>
      </c>
      <c r="K330" t="s">
        <v>1102</v>
      </c>
      <c r="L330">
        <v>1354</v>
      </c>
      <c r="N330">
        <v>1010</v>
      </c>
      <c r="O330" t="s">
        <v>320</v>
      </c>
      <c r="P330" t="s">
        <v>320</v>
      </c>
      <c r="Q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29</v>
      </c>
      <c r="AG330">
        <v>0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ROW(Source!A79)</f>
        <v>79</v>
      </c>
      <c r="B331">
        <v>57041683</v>
      </c>
      <c r="C331">
        <v>57041678</v>
      </c>
      <c r="D331">
        <v>55453286</v>
      </c>
      <c r="E331">
        <v>1081</v>
      </c>
      <c r="F331">
        <v>1</v>
      </c>
      <c r="G331">
        <v>1081</v>
      </c>
      <c r="H331">
        <v>3</v>
      </c>
      <c r="I331" t="s">
        <v>1099</v>
      </c>
      <c r="J331" t="s">
        <v>3</v>
      </c>
      <c r="K331" t="s">
        <v>1103</v>
      </c>
      <c r="L331">
        <v>1354</v>
      </c>
      <c r="N331">
        <v>1010</v>
      </c>
      <c r="O331" t="s">
        <v>320</v>
      </c>
      <c r="P331" t="s">
        <v>320</v>
      </c>
      <c r="Q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29</v>
      </c>
      <c r="AG331">
        <v>0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ROW(Source!A79)</f>
        <v>79</v>
      </c>
      <c r="B332">
        <v>57041684</v>
      </c>
      <c r="C332">
        <v>57041678</v>
      </c>
      <c r="D332">
        <v>55453280</v>
      </c>
      <c r="E332">
        <v>1081</v>
      </c>
      <c r="F332">
        <v>1</v>
      </c>
      <c r="G332">
        <v>1081</v>
      </c>
      <c r="H332">
        <v>3</v>
      </c>
      <c r="I332" t="s">
        <v>1099</v>
      </c>
      <c r="J332" t="s">
        <v>3</v>
      </c>
      <c r="K332" t="s">
        <v>1104</v>
      </c>
      <c r="L332">
        <v>1354</v>
      </c>
      <c r="N332">
        <v>1010</v>
      </c>
      <c r="O332" t="s">
        <v>320</v>
      </c>
      <c r="P332" t="s">
        <v>320</v>
      </c>
      <c r="Q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29</v>
      </c>
      <c r="AG332">
        <v>0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ROW(Source!A79)</f>
        <v>79</v>
      </c>
      <c r="B333">
        <v>57041685</v>
      </c>
      <c r="C333">
        <v>57041678</v>
      </c>
      <c r="D333">
        <v>55453287</v>
      </c>
      <c r="E333">
        <v>1081</v>
      </c>
      <c r="F333">
        <v>1</v>
      </c>
      <c r="G333">
        <v>1081</v>
      </c>
      <c r="H333">
        <v>3</v>
      </c>
      <c r="I333" t="s">
        <v>1099</v>
      </c>
      <c r="J333" t="s">
        <v>3</v>
      </c>
      <c r="K333" t="s">
        <v>1105</v>
      </c>
      <c r="L333">
        <v>1354</v>
      </c>
      <c r="N333">
        <v>1010</v>
      </c>
      <c r="O333" t="s">
        <v>320</v>
      </c>
      <c r="P333" t="s">
        <v>320</v>
      </c>
      <c r="Q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29</v>
      </c>
      <c r="AG333">
        <v>0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ROW(Source!A79)</f>
        <v>79</v>
      </c>
      <c r="B334">
        <v>57041686</v>
      </c>
      <c r="C334">
        <v>57041678</v>
      </c>
      <c r="D334">
        <v>55453288</v>
      </c>
      <c r="E334">
        <v>1081</v>
      </c>
      <c r="F334">
        <v>1</v>
      </c>
      <c r="G334">
        <v>1081</v>
      </c>
      <c r="H334">
        <v>3</v>
      </c>
      <c r="I334" t="s">
        <v>1099</v>
      </c>
      <c r="J334" t="s">
        <v>3</v>
      </c>
      <c r="K334" t="s">
        <v>1106</v>
      </c>
      <c r="L334">
        <v>1354</v>
      </c>
      <c r="N334">
        <v>1010</v>
      </c>
      <c r="O334" t="s">
        <v>320</v>
      </c>
      <c r="P334" t="s">
        <v>320</v>
      </c>
      <c r="Q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29</v>
      </c>
      <c r="AG334">
        <v>0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ROW(Source!A80)</f>
        <v>80</v>
      </c>
      <c r="B335">
        <v>55985671</v>
      </c>
      <c r="C335">
        <v>55985668</v>
      </c>
      <c r="D335">
        <v>55424304</v>
      </c>
      <c r="E335">
        <v>1081</v>
      </c>
      <c r="F335">
        <v>1</v>
      </c>
      <c r="G335">
        <v>1081</v>
      </c>
      <c r="H335">
        <v>1</v>
      </c>
      <c r="I335" t="s">
        <v>759</v>
      </c>
      <c r="J335" t="s">
        <v>3</v>
      </c>
      <c r="K335" t="s">
        <v>760</v>
      </c>
      <c r="L335">
        <v>1191</v>
      </c>
      <c r="N335">
        <v>1013</v>
      </c>
      <c r="O335" t="s">
        <v>761</v>
      </c>
      <c r="P335" t="s">
        <v>761</v>
      </c>
      <c r="Q335">
        <v>1</v>
      </c>
      <c r="X335">
        <v>13.09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 t="s">
        <v>83</v>
      </c>
      <c r="AG335">
        <v>15.707999999999998</v>
      </c>
      <c r="AH335">
        <v>2</v>
      </c>
      <c r="AI335">
        <v>55985669</v>
      </c>
      <c r="AJ335">
        <v>233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ROW(Source!A80)</f>
        <v>80</v>
      </c>
      <c r="B336">
        <v>55985672</v>
      </c>
      <c r="C336">
        <v>55985668</v>
      </c>
      <c r="D336">
        <v>55424288</v>
      </c>
      <c r="E336">
        <v>1081</v>
      </c>
      <c r="F336">
        <v>1</v>
      </c>
      <c r="G336">
        <v>1081</v>
      </c>
      <c r="H336">
        <v>3</v>
      </c>
      <c r="I336" t="s">
        <v>900</v>
      </c>
      <c r="J336" t="s">
        <v>3</v>
      </c>
      <c r="K336" t="s">
        <v>901</v>
      </c>
      <c r="L336">
        <v>1348</v>
      </c>
      <c r="N336">
        <v>1009</v>
      </c>
      <c r="O336" t="s">
        <v>211</v>
      </c>
      <c r="P336" t="s">
        <v>211</v>
      </c>
      <c r="Q336">
        <v>1000</v>
      </c>
      <c r="X336">
        <v>2.1000000000000001E-2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82</v>
      </c>
      <c r="AG336">
        <v>2.1000000000000001E-2</v>
      </c>
      <c r="AH336">
        <v>2</v>
      </c>
      <c r="AI336">
        <v>55985670</v>
      </c>
      <c r="AJ336">
        <v>234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ROW(Source!A81)</f>
        <v>81</v>
      </c>
      <c r="B337">
        <v>55985671</v>
      </c>
      <c r="C337">
        <v>55985668</v>
      </c>
      <c r="D337">
        <v>55424304</v>
      </c>
      <c r="E337">
        <v>1081</v>
      </c>
      <c r="F337">
        <v>1</v>
      </c>
      <c r="G337">
        <v>1081</v>
      </c>
      <c r="H337">
        <v>1</v>
      </c>
      <c r="I337" t="s">
        <v>759</v>
      </c>
      <c r="J337" t="s">
        <v>3</v>
      </c>
      <c r="K337" t="s">
        <v>760</v>
      </c>
      <c r="L337">
        <v>1191</v>
      </c>
      <c r="N337">
        <v>1013</v>
      </c>
      <c r="O337" t="s">
        <v>761</v>
      </c>
      <c r="P337" t="s">
        <v>761</v>
      </c>
      <c r="Q337">
        <v>1</v>
      </c>
      <c r="X337">
        <v>13.09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83</v>
      </c>
      <c r="AG337">
        <v>15.707999999999998</v>
      </c>
      <c r="AH337">
        <v>2</v>
      </c>
      <c r="AI337">
        <v>55985669</v>
      </c>
      <c r="AJ337">
        <v>235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ROW(Source!A81)</f>
        <v>81</v>
      </c>
      <c r="B338">
        <v>55985672</v>
      </c>
      <c r="C338">
        <v>55985668</v>
      </c>
      <c r="D338">
        <v>55424288</v>
      </c>
      <c r="E338">
        <v>1081</v>
      </c>
      <c r="F338">
        <v>1</v>
      </c>
      <c r="G338">
        <v>1081</v>
      </c>
      <c r="H338">
        <v>3</v>
      </c>
      <c r="I338" t="s">
        <v>900</v>
      </c>
      <c r="J338" t="s">
        <v>3</v>
      </c>
      <c r="K338" t="s">
        <v>901</v>
      </c>
      <c r="L338">
        <v>1348</v>
      </c>
      <c r="N338">
        <v>1009</v>
      </c>
      <c r="O338" t="s">
        <v>211</v>
      </c>
      <c r="P338" t="s">
        <v>211</v>
      </c>
      <c r="Q338">
        <v>1000</v>
      </c>
      <c r="X338">
        <v>2.1000000000000001E-2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82</v>
      </c>
      <c r="AG338">
        <v>2.1000000000000001E-2</v>
      </c>
      <c r="AH338">
        <v>2</v>
      </c>
      <c r="AI338">
        <v>55985670</v>
      </c>
      <c r="AJ338">
        <v>236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ROW(Source!A82)</f>
        <v>82</v>
      </c>
      <c r="B339">
        <v>55985681</v>
      </c>
      <c r="C339">
        <v>55985673</v>
      </c>
      <c r="D339">
        <v>55424304</v>
      </c>
      <c r="E339">
        <v>1081</v>
      </c>
      <c r="F339">
        <v>1</v>
      </c>
      <c r="G339">
        <v>1081</v>
      </c>
      <c r="H339">
        <v>1</v>
      </c>
      <c r="I339" t="s">
        <v>759</v>
      </c>
      <c r="J339" t="s">
        <v>3</v>
      </c>
      <c r="K339" t="s">
        <v>760</v>
      </c>
      <c r="L339">
        <v>1191</v>
      </c>
      <c r="N339">
        <v>1013</v>
      </c>
      <c r="O339" t="s">
        <v>761</v>
      </c>
      <c r="P339" t="s">
        <v>761</v>
      </c>
      <c r="Q339">
        <v>1</v>
      </c>
      <c r="X339">
        <v>2.06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30</v>
      </c>
      <c r="AG339">
        <v>0.74159999999999993</v>
      </c>
      <c r="AH339">
        <v>2</v>
      </c>
      <c r="AI339">
        <v>55985674</v>
      </c>
      <c r="AJ339">
        <v>237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ROW(Source!A82)</f>
        <v>82</v>
      </c>
      <c r="B340">
        <v>55985682</v>
      </c>
      <c r="C340">
        <v>55985673</v>
      </c>
      <c r="D340">
        <v>55489803</v>
      </c>
      <c r="E340">
        <v>1</v>
      </c>
      <c r="F340">
        <v>1</v>
      </c>
      <c r="G340">
        <v>1081</v>
      </c>
      <c r="H340">
        <v>2</v>
      </c>
      <c r="I340" t="s">
        <v>880</v>
      </c>
      <c r="J340" t="s">
        <v>881</v>
      </c>
      <c r="K340" t="s">
        <v>882</v>
      </c>
      <c r="L340">
        <v>1368</v>
      </c>
      <c r="N340">
        <v>1011</v>
      </c>
      <c r="O340" t="s">
        <v>765</v>
      </c>
      <c r="P340" t="s">
        <v>765</v>
      </c>
      <c r="Q340">
        <v>1</v>
      </c>
      <c r="X340">
        <v>0.25</v>
      </c>
      <c r="Y340">
        <v>0</v>
      </c>
      <c r="Z340">
        <v>41.45</v>
      </c>
      <c r="AA340">
        <v>12.62</v>
      </c>
      <c r="AB340">
        <v>0</v>
      </c>
      <c r="AC340">
        <v>0</v>
      </c>
      <c r="AD340">
        <v>1</v>
      </c>
      <c r="AE340">
        <v>0</v>
      </c>
      <c r="AF340" t="s">
        <v>30</v>
      </c>
      <c r="AG340">
        <v>0.09</v>
      </c>
      <c r="AH340">
        <v>2</v>
      </c>
      <c r="AI340">
        <v>55985675</v>
      </c>
      <c r="AJ340">
        <v>238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ROW(Source!A82)</f>
        <v>82</v>
      </c>
      <c r="B341">
        <v>55985683</v>
      </c>
      <c r="C341">
        <v>55985673</v>
      </c>
      <c r="D341">
        <v>55489910</v>
      </c>
      <c r="E341">
        <v>1</v>
      </c>
      <c r="F341">
        <v>1</v>
      </c>
      <c r="G341">
        <v>1081</v>
      </c>
      <c r="H341">
        <v>2</v>
      </c>
      <c r="I341" t="s">
        <v>762</v>
      </c>
      <c r="J341" t="s">
        <v>763</v>
      </c>
      <c r="K341" t="s">
        <v>764</v>
      </c>
      <c r="L341">
        <v>1368</v>
      </c>
      <c r="N341">
        <v>1011</v>
      </c>
      <c r="O341" t="s">
        <v>765</v>
      </c>
      <c r="P341" t="s">
        <v>765</v>
      </c>
      <c r="Q341">
        <v>1</v>
      </c>
      <c r="X341">
        <v>0.72</v>
      </c>
      <c r="Y341">
        <v>0</v>
      </c>
      <c r="Z341">
        <v>7.11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30</v>
      </c>
      <c r="AG341">
        <v>0.25919999999999999</v>
      </c>
      <c r="AH341">
        <v>2</v>
      </c>
      <c r="AI341">
        <v>55985676</v>
      </c>
      <c r="AJ341">
        <v>239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ROW(Source!A82)</f>
        <v>82</v>
      </c>
      <c r="B342">
        <v>55985684</v>
      </c>
      <c r="C342">
        <v>55985673</v>
      </c>
      <c r="D342">
        <v>55490209</v>
      </c>
      <c r="E342">
        <v>1</v>
      </c>
      <c r="F342">
        <v>1</v>
      </c>
      <c r="G342">
        <v>1081</v>
      </c>
      <c r="H342">
        <v>2</v>
      </c>
      <c r="I342" t="s">
        <v>766</v>
      </c>
      <c r="J342" t="s">
        <v>767</v>
      </c>
      <c r="K342" t="s">
        <v>768</v>
      </c>
      <c r="L342">
        <v>1368</v>
      </c>
      <c r="N342">
        <v>1011</v>
      </c>
      <c r="O342" t="s">
        <v>765</v>
      </c>
      <c r="P342" t="s">
        <v>765</v>
      </c>
      <c r="Q342">
        <v>1</v>
      </c>
      <c r="X342">
        <v>0.11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30</v>
      </c>
      <c r="AG342">
        <v>3.9600000000000003E-2</v>
      </c>
      <c r="AH342">
        <v>2</v>
      </c>
      <c r="AI342">
        <v>55985677</v>
      </c>
      <c r="AJ342">
        <v>240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ROW(Source!A82)</f>
        <v>82</v>
      </c>
      <c r="B343">
        <v>55985685</v>
      </c>
      <c r="C343">
        <v>55985673</v>
      </c>
      <c r="D343">
        <v>55490260</v>
      </c>
      <c r="E343">
        <v>1</v>
      </c>
      <c r="F343">
        <v>1</v>
      </c>
      <c r="G343">
        <v>1081</v>
      </c>
      <c r="H343">
        <v>2</v>
      </c>
      <c r="I343" t="s">
        <v>883</v>
      </c>
      <c r="J343" t="s">
        <v>884</v>
      </c>
      <c r="K343" t="s">
        <v>885</v>
      </c>
      <c r="L343">
        <v>1368</v>
      </c>
      <c r="N343">
        <v>1011</v>
      </c>
      <c r="O343" t="s">
        <v>765</v>
      </c>
      <c r="P343" t="s">
        <v>765</v>
      </c>
      <c r="Q343">
        <v>1</v>
      </c>
      <c r="X343">
        <v>0.25</v>
      </c>
      <c r="Y343">
        <v>0</v>
      </c>
      <c r="Z343">
        <v>1.1499999999999999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30</v>
      </c>
      <c r="AG343">
        <v>0.09</v>
      </c>
      <c r="AH343">
        <v>2</v>
      </c>
      <c r="AI343">
        <v>55985678</v>
      </c>
      <c r="AJ343">
        <v>241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ROW(Source!A82)</f>
        <v>82</v>
      </c>
      <c r="B344">
        <v>55985686</v>
      </c>
      <c r="C344">
        <v>55985673</v>
      </c>
      <c r="D344">
        <v>55460310</v>
      </c>
      <c r="E344">
        <v>1</v>
      </c>
      <c r="F344">
        <v>1</v>
      </c>
      <c r="G344">
        <v>1081</v>
      </c>
      <c r="H344">
        <v>3</v>
      </c>
      <c r="I344" t="s">
        <v>795</v>
      </c>
      <c r="J344" t="s">
        <v>796</v>
      </c>
      <c r="K344" t="s">
        <v>797</v>
      </c>
      <c r="L344">
        <v>1346</v>
      </c>
      <c r="N344">
        <v>1009</v>
      </c>
      <c r="O344" t="s">
        <v>794</v>
      </c>
      <c r="P344" t="s">
        <v>794</v>
      </c>
      <c r="Q344">
        <v>1</v>
      </c>
      <c r="X344">
        <v>0.02</v>
      </c>
      <c r="Y344">
        <v>29.89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29</v>
      </c>
      <c r="AG344">
        <v>0</v>
      </c>
      <c r="AH344">
        <v>2</v>
      </c>
      <c r="AI344">
        <v>55985679</v>
      </c>
      <c r="AJ344">
        <v>242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ROW(Source!A82)</f>
        <v>82</v>
      </c>
      <c r="B345">
        <v>55985687</v>
      </c>
      <c r="C345">
        <v>55985673</v>
      </c>
      <c r="D345">
        <v>55460380</v>
      </c>
      <c r="E345">
        <v>1</v>
      </c>
      <c r="F345">
        <v>1</v>
      </c>
      <c r="G345">
        <v>1081</v>
      </c>
      <c r="H345">
        <v>3</v>
      </c>
      <c r="I345" t="s">
        <v>798</v>
      </c>
      <c r="J345" t="s">
        <v>799</v>
      </c>
      <c r="K345" t="s">
        <v>800</v>
      </c>
      <c r="L345">
        <v>1348</v>
      </c>
      <c r="N345">
        <v>1009</v>
      </c>
      <c r="O345" t="s">
        <v>211</v>
      </c>
      <c r="P345" t="s">
        <v>211</v>
      </c>
      <c r="Q345">
        <v>1000</v>
      </c>
      <c r="X345">
        <v>1.4999999999999999E-4</v>
      </c>
      <c r="Y345">
        <v>8590.86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29</v>
      </c>
      <c r="AG345">
        <v>0</v>
      </c>
      <c r="AH345">
        <v>2</v>
      </c>
      <c r="AI345">
        <v>55985680</v>
      </c>
      <c r="AJ345">
        <v>243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ROW(Source!A82)</f>
        <v>82</v>
      </c>
      <c r="B346">
        <v>55985688</v>
      </c>
      <c r="C346">
        <v>55985673</v>
      </c>
      <c r="D346">
        <v>55416982</v>
      </c>
      <c r="E346">
        <v>1081</v>
      </c>
      <c r="F346">
        <v>1</v>
      </c>
      <c r="G346">
        <v>1081</v>
      </c>
      <c r="H346">
        <v>3</v>
      </c>
      <c r="I346" t="s">
        <v>1050</v>
      </c>
      <c r="J346" t="s">
        <v>3</v>
      </c>
      <c r="K346" t="s">
        <v>1051</v>
      </c>
      <c r="L346">
        <v>1346</v>
      </c>
      <c r="N346">
        <v>1009</v>
      </c>
      <c r="O346" t="s">
        <v>794</v>
      </c>
      <c r="P346" t="s">
        <v>794</v>
      </c>
      <c r="Q346">
        <v>1</v>
      </c>
      <c r="X346">
        <v>0.1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29</v>
      </c>
      <c r="AG346">
        <v>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ROW(Source!A82)</f>
        <v>82</v>
      </c>
      <c r="B347">
        <v>55985689</v>
      </c>
      <c r="C347">
        <v>55985673</v>
      </c>
      <c r="D347">
        <v>55431448</v>
      </c>
      <c r="E347">
        <v>1081</v>
      </c>
      <c r="F347">
        <v>1</v>
      </c>
      <c r="G347">
        <v>1081</v>
      </c>
      <c r="H347">
        <v>3</v>
      </c>
      <c r="I347" t="s">
        <v>886</v>
      </c>
      <c r="J347" t="s">
        <v>3</v>
      </c>
      <c r="K347" t="s">
        <v>887</v>
      </c>
      <c r="L347">
        <v>1354</v>
      </c>
      <c r="N347">
        <v>1010</v>
      </c>
      <c r="O347" t="s">
        <v>320</v>
      </c>
      <c r="P347" t="s">
        <v>320</v>
      </c>
      <c r="Q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29</v>
      </c>
      <c r="AG347">
        <v>0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ROW(Source!A83)</f>
        <v>83</v>
      </c>
      <c r="B348">
        <v>55985681</v>
      </c>
      <c r="C348">
        <v>55985673</v>
      </c>
      <c r="D348">
        <v>55424304</v>
      </c>
      <c r="E348">
        <v>1081</v>
      </c>
      <c r="F348">
        <v>1</v>
      </c>
      <c r="G348">
        <v>1081</v>
      </c>
      <c r="H348">
        <v>1</v>
      </c>
      <c r="I348" t="s">
        <v>759</v>
      </c>
      <c r="J348" t="s">
        <v>3</v>
      </c>
      <c r="K348" t="s">
        <v>760</v>
      </c>
      <c r="L348">
        <v>1191</v>
      </c>
      <c r="N348">
        <v>1013</v>
      </c>
      <c r="O348" t="s">
        <v>761</v>
      </c>
      <c r="P348" t="s">
        <v>761</v>
      </c>
      <c r="Q348">
        <v>1</v>
      </c>
      <c r="X348">
        <v>2.06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30</v>
      </c>
      <c r="AG348">
        <v>0.74159999999999993</v>
      </c>
      <c r="AH348">
        <v>2</v>
      </c>
      <c r="AI348">
        <v>55985674</v>
      </c>
      <c r="AJ348">
        <v>244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ROW(Source!A83)</f>
        <v>83</v>
      </c>
      <c r="B349">
        <v>55985682</v>
      </c>
      <c r="C349">
        <v>55985673</v>
      </c>
      <c r="D349">
        <v>55489803</v>
      </c>
      <c r="E349">
        <v>1</v>
      </c>
      <c r="F349">
        <v>1</v>
      </c>
      <c r="G349">
        <v>1081</v>
      </c>
      <c r="H349">
        <v>2</v>
      </c>
      <c r="I349" t="s">
        <v>880</v>
      </c>
      <c r="J349" t="s">
        <v>881</v>
      </c>
      <c r="K349" t="s">
        <v>882</v>
      </c>
      <c r="L349">
        <v>1368</v>
      </c>
      <c r="N349">
        <v>1011</v>
      </c>
      <c r="O349" t="s">
        <v>765</v>
      </c>
      <c r="P349" t="s">
        <v>765</v>
      </c>
      <c r="Q349">
        <v>1</v>
      </c>
      <c r="X349">
        <v>0.25</v>
      </c>
      <c r="Y349">
        <v>0</v>
      </c>
      <c r="Z349">
        <v>41.45</v>
      </c>
      <c r="AA349">
        <v>12.62</v>
      </c>
      <c r="AB349">
        <v>0</v>
      </c>
      <c r="AC349">
        <v>0</v>
      </c>
      <c r="AD349">
        <v>1</v>
      </c>
      <c r="AE349">
        <v>0</v>
      </c>
      <c r="AF349" t="s">
        <v>30</v>
      </c>
      <c r="AG349">
        <v>0.09</v>
      </c>
      <c r="AH349">
        <v>2</v>
      </c>
      <c r="AI349">
        <v>55985675</v>
      </c>
      <c r="AJ349">
        <v>245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ROW(Source!A83)</f>
        <v>83</v>
      </c>
      <c r="B350">
        <v>55985683</v>
      </c>
      <c r="C350">
        <v>55985673</v>
      </c>
      <c r="D350">
        <v>55489910</v>
      </c>
      <c r="E350">
        <v>1</v>
      </c>
      <c r="F350">
        <v>1</v>
      </c>
      <c r="G350">
        <v>1081</v>
      </c>
      <c r="H350">
        <v>2</v>
      </c>
      <c r="I350" t="s">
        <v>762</v>
      </c>
      <c r="J350" t="s">
        <v>763</v>
      </c>
      <c r="K350" t="s">
        <v>764</v>
      </c>
      <c r="L350">
        <v>1368</v>
      </c>
      <c r="N350">
        <v>1011</v>
      </c>
      <c r="O350" t="s">
        <v>765</v>
      </c>
      <c r="P350" t="s">
        <v>765</v>
      </c>
      <c r="Q350">
        <v>1</v>
      </c>
      <c r="X350">
        <v>0.72</v>
      </c>
      <c r="Y350">
        <v>0</v>
      </c>
      <c r="Z350">
        <v>7.11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30</v>
      </c>
      <c r="AG350">
        <v>0.25919999999999999</v>
      </c>
      <c r="AH350">
        <v>2</v>
      </c>
      <c r="AI350">
        <v>55985676</v>
      </c>
      <c r="AJ350">
        <v>246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ROW(Source!A83)</f>
        <v>83</v>
      </c>
      <c r="B351">
        <v>55985684</v>
      </c>
      <c r="C351">
        <v>55985673</v>
      </c>
      <c r="D351">
        <v>55490209</v>
      </c>
      <c r="E351">
        <v>1</v>
      </c>
      <c r="F351">
        <v>1</v>
      </c>
      <c r="G351">
        <v>1081</v>
      </c>
      <c r="H351">
        <v>2</v>
      </c>
      <c r="I351" t="s">
        <v>766</v>
      </c>
      <c r="J351" t="s">
        <v>767</v>
      </c>
      <c r="K351" t="s">
        <v>768</v>
      </c>
      <c r="L351">
        <v>1368</v>
      </c>
      <c r="N351">
        <v>1011</v>
      </c>
      <c r="O351" t="s">
        <v>765</v>
      </c>
      <c r="P351" t="s">
        <v>765</v>
      </c>
      <c r="Q351">
        <v>1</v>
      </c>
      <c r="X351">
        <v>0.11</v>
      </c>
      <c r="Y351">
        <v>0</v>
      </c>
      <c r="Z351">
        <v>83.1</v>
      </c>
      <c r="AA351">
        <v>12.62</v>
      </c>
      <c r="AB351">
        <v>0</v>
      </c>
      <c r="AC351">
        <v>0</v>
      </c>
      <c r="AD351">
        <v>1</v>
      </c>
      <c r="AE351">
        <v>0</v>
      </c>
      <c r="AF351" t="s">
        <v>30</v>
      </c>
      <c r="AG351">
        <v>3.9600000000000003E-2</v>
      </c>
      <c r="AH351">
        <v>2</v>
      </c>
      <c r="AI351">
        <v>55985677</v>
      </c>
      <c r="AJ351">
        <v>247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ROW(Source!A83)</f>
        <v>83</v>
      </c>
      <c r="B352">
        <v>55985685</v>
      </c>
      <c r="C352">
        <v>55985673</v>
      </c>
      <c r="D352">
        <v>55490260</v>
      </c>
      <c r="E352">
        <v>1</v>
      </c>
      <c r="F352">
        <v>1</v>
      </c>
      <c r="G352">
        <v>1081</v>
      </c>
      <c r="H352">
        <v>2</v>
      </c>
      <c r="I352" t="s">
        <v>883</v>
      </c>
      <c r="J352" t="s">
        <v>884</v>
      </c>
      <c r="K352" t="s">
        <v>885</v>
      </c>
      <c r="L352">
        <v>1368</v>
      </c>
      <c r="N352">
        <v>1011</v>
      </c>
      <c r="O352" t="s">
        <v>765</v>
      </c>
      <c r="P352" t="s">
        <v>765</v>
      </c>
      <c r="Q352">
        <v>1</v>
      </c>
      <c r="X352">
        <v>0.25</v>
      </c>
      <c r="Y352">
        <v>0</v>
      </c>
      <c r="Z352">
        <v>1.1499999999999999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30</v>
      </c>
      <c r="AG352">
        <v>0.09</v>
      </c>
      <c r="AH352">
        <v>2</v>
      </c>
      <c r="AI352">
        <v>55985678</v>
      </c>
      <c r="AJ352">
        <v>248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ROW(Source!A83)</f>
        <v>83</v>
      </c>
      <c r="B353">
        <v>55985686</v>
      </c>
      <c r="C353">
        <v>55985673</v>
      </c>
      <c r="D353">
        <v>55460310</v>
      </c>
      <c r="E353">
        <v>1</v>
      </c>
      <c r="F353">
        <v>1</v>
      </c>
      <c r="G353">
        <v>1081</v>
      </c>
      <c r="H353">
        <v>3</v>
      </c>
      <c r="I353" t="s">
        <v>795</v>
      </c>
      <c r="J353" t="s">
        <v>796</v>
      </c>
      <c r="K353" t="s">
        <v>797</v>
      </c>
      <c r="L353">
        <v>1346</v>
      </c>
      <c r="N353">
        <v>1009</v>
      </c>
      <c r="O353" t="s">
        <v>794</v>
      </c>
      <c r="P353" t="s">
        <v>794</v>
      </c>
      <c r="Q353">
        <v>1</v>
      </c>
      <c r="X353">
        <v>0.02</v>
      </c>
      <c r="Y353">
        <v>29.89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29</v>
      </c>
      <c r="AG353">
        <v>0</v>
      </c>
      <c r="AH353">
        <v>2</v>
      </c>
      <c r="AI353">
        <v>55985679</v>
      </c>
      <c r="AJ353">
        <v>249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ROW(Source!A83)</f>
        <v>83</v>
      </c>
      <c r="B354">
        <v>55985687</v>
      </c>
      <c r="C354">
        <v>55985673</v>
      </c>
      <c r="D354">
        <v>55460380</v>
      </c>
      <c r="E354">
        <v>1</v>
      </c>
      <c r="F354">
        <v>1</v>
      </c>
      <c r="G354">
        <v>1081</v>
      </c>
      <c r="H354">
        <v>3</v>
      </c>
      <c r="I354" t="s">
        <v>798</v>
      </c>
      <c r="J354" t="s">
        <v>799</v>
      </c>
      <c r="K354" t="s">
        <v>800</v>
      </c>
      <c r="L354">
        <v>1348</v>
      </c>
      <c r="N354">
        <v>1009</v>
      </c>
      <c r="O354" t="s">
        <v>211</v>
      </c>
      <c r="P354" t="s">
        <v>211</v>
      </c>
      <c r="Q354">
        <v>1000</v>
      </c>
      <c r="X354">
        <v>1.4999999999999999E-4</v>
      </c>
      <c r="Y354">
        <v>8590.86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29</v>
      </c>
      <c r="AG354">
        <v>0</v>
      </c>
      <c r="AH354">
        <v>2</v>
      </c>
      <c r="AI354">
        <v>55985680</v>
      </c>
      <c r="AJ354">
        <v>250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ROW(Source!A83)</f>
        <v>83</v>
      </c>
      <c r="B355">
        <v>55985688</v>
      </c>
      <c r="C355">
        <v>55985673</v>
      </c>
      <c r="D355">
        <v>55416982</v>
      </c>
      <c r="E355">
        <v>1081</v>
      </c>
      <c r="F355">
        <v>1</v>
      </c>
      <c r="G355">
        <v>1081</v>
      </c>
      <c r="H355">
        <v>3</v>
      </c>
      <c r="I355" t="s">
        <v>1050</v>
      </c>
      <c r="J355" t="s">
        <v>3</v>
      </c>
      <c r="K355" t="s">
        <v>1051</v>
      </c>
      <c r="L355">
        <v>1346</v>
      </c>
      <c r="N355">
        <v>1009</v>
      </c>
      <c r="O355" t="s">
        <v>794</v>
      </c>
      <c r="P355" t="s">
        <v>794</v>
      </c>
      <c r="Q355">
        <v>1</v>
      </c>
      <c r="X355">
        <v>0.1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29</v>
      </c>
      <c r="AG355">
        <v>0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ROW(Source!A83)</f>
        <v>83</v>
      </c>
      <c r="B356">
        <v>55985689</v>
      </c>
      <c r="C356">
        <v>55985673</v>
      </c>
      <c r="D356">
        <v>55431448</v>
      </c>
      <c r="E356">
        <v>1081</v>
      </c>
      <c r="F356">
        <v>1</v>
      </c>
      <c r="G356">
        <v>1081</v>
      </c>
      <c r="H356">
        <v>3</v>
      </c>
      <c r="I356" t="s">
        <v>886</v>
      </c>
      <c r="J356" t="s">
        <v>3</v>
      </c>
      <c r="K356" t="s">
        <v>887</v>
      </c>
      <c r="L356">
        <v>1354</v>
      </c>
      <c r="N356">
        <v>1010</v>
      </c>
      <c r="O356" t="s">
        <v>320</v>
      </c>
      <c r="P356" t="s">
        <v>320</v>
      </c>
      <c r="Q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29</v>
      </c>
      <c r="AG356">
        <v>0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ROW(Source!A84)</f>
        <v>84</v>
      </c>
      <c r="B357">
        <v>55985698</v>
      </c>
      <c r="C357">
        <v>55985690</v>
      </c>
      <c r="D357">
        <v>55424304</v>
      </c>
      <c r="E357">
        <v>1081</v>
      </c>
      <c r="F357">
        <v>1</v>
      </c>
      <c r="G357">
        <v>1081</v>
      </c>
      <c r="H357">
        <v>1</v>
      </c>
      <c r="I357" t="s">
        <v>759</v>
      </c>
      <c r="J357" t="s">
        <v>3</v>
      </c>
      <c r="K357" t="s">
        <v>760</v>
      </c>
      <c r="L357">
        <v>1191</v>
      </c>
      <c r="N357">
        <v>1013</v>
      </c>
      <c r="O357" t="s">
        <v>761</v>
      </c>
      <c r="P357" t="s">
        <v>761</v>
      </c>
      <c r="Q357">
        <v>1</v>
      </c>
      <c r="X357">
        <v>2.06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30</v>
      </c>
      <c r="AG357">
        <v>0.74159999999999993</v>
      </c>
      <c r="AH357">
        <v>2</v>
      </c>
      <c r="AI357">
        <v>55985691</v>
      </c>
      <c r="AJ357">
        <v>251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ROW(Source!A84)</f>
        <v>84</v>
      </c>
      <c r="B358">
        <v>55985699</v>
      </c>
      <c r="C358">
        <v>55985690</v>
      </c>
      <c r="D358">
        <v>55489803</v>
      </c>
      <c r="E358">
        <v>1</v>
      </c>
      <c r="F358">
        <v>1</v>
      </c>
      <c r="G358">
        <v>1081</v>
      </c>
      <c r="H358">
        <v>2</v>
      </c>
      <c r="I358" t="s">
        <v>880</v>
      </c>
      <c r="J358" t="s">
        <v>881</v>
      </c>
      <c r="K358" t="s">
        <v>882</v>
      </c>
      <c r="L358">
        <v>1368</v>
      </c>
      <c r="N358">
        <v>1011</v>
      </c>
      <c r="O358" t="s">
        <v>765</v>
      </c>
      <c r="P358" t="s">
        <v>765</v>
      </c>
      <c r="Q358">
        <v>1</v>
      </c>
      <c r="X358">
        <v>0.25</v>
      </c>
      <c r="Y358">
        <v>0</v>
      </c>
      <c r="Z358">
        <v>41.45</v>
      </c>
      <c r="AA358">
        <v>12.62</v>
      </c>
      <c r="AB358">
        <v>0</v>
      </c>
      <c r="AC358">
        <v>0</v>
      </c>
      <c r="AD358">
        <v>1</v>
      </c>
      <c r="AE358">
        <v>0</v>
      </c>
      <c r="AF358" t="s">
        <v>30</v>
      </c>
      <c r="AG358">
        <v>0.09</v>
      </c>
      <c r="AH358">
        <v>2</v>
      </c>
      <c r="AI358">
        <v>55985692</v>
      </c>
      <c r="AJ358">
        <v>252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ROW(Source!A84)</f>
        <v>84</v>
      </c>
      <c r="B359">
        <v>55985700</v>
      </c>
      <c r="C359">
        <v>55985690</v>
      </c>
      <c r="D359">
        <v>55489910</v>
      </c>
      <c r="E359">
        <v>1</v>
      </c>
      <c r="F359">
        <v>1</v>
      </c>
      <c r="G359">
        <v>1081</v>
      </c>
      <c r="H359">
        <v>2</v>
      </c>
      <c r="I359" t="s">
        <v>762</v>
      </c>
      <c r="J359" t="s">
        <v>763</v>
      </c>
      <c r="K359" t="s">
        <v>764</v>
      </c>
      <c r="L359">
        <v>1368</v>
      </c>
      <c r="N359">
        <v>1011</v>
      </c>
      <c r="O359" t="s">
        <v>765</v>
      </c>
      <c r="P359" t="s">
        <v>765</v>
      </c>
      <c r="Q359">
        <v>1</v>
      </c>
      <c r="X359">
        <v>0.72</v>
      </c>
      <c r="Y359">
        <v>0</v>
      </c>
      <c r="Z359">
        <v>7.11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30</v>
      </c>
      <c r="AG359">
        <v>0.25919999999999999</v>
      </c>
      <c r="AH359">
        <v>2</v>
      </c>
      <c r="AI359">
        <v>55985693</v>
      </c>
      <c r="AJ359">
        <v>253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ROW(Source!A84)</f>
        <v>84</v>
      </c>
      <c r="B360">
        <v>55985701</v>
      </c>
      <c r="C360">
        <v>55985690</v>
      </c>
      <c r="D360">
        <v>55490209</v>
      </c>
      <c r="E360">
        <v>1</v>
      </c>
      <c r="F360">
        <v>1</v>
      </c>
      <c r="G360">
        <v>1081</v>
      </c>
      <c r="H360">
        <v>2</v>
      </c>
      <c r="I360" t="s">
        <v>766</v>
      </c>
      <c r="J360" t="s">
        <v>767</v>
      </c>
      <c r="K360" t="s">
        <v>768</v>
      </c>
      <c r="L360">
        <v>1368</v>
      </c>
      <c r="N360">
        <v>1011</v>
      </c>
      <c r="O360" t="s">
        <v>765</v>
      </c>
      <c r="P360" t="s">
        <v>765</v>
      </c>
      <c r="Q360">
        <v>1</v>
      </c>
      <c r="X360">
        <v>0.11</v>
      </c>
      <c r="Y360">
        <v>0</v>
      </c>
      <c r="Z360">
        <v>83.1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30</v>
      </c>
      <c r="AG360">
        <v>3.9600000000000003E-2</v>
      </c>
      <c r="AH360">
        <v>2</v>
      </c>
      <c r="AI360">
        <v>55985694</v>
      </c>
      <c r="AJ360">
        <v>254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ROW(Source!A84)</f>
        <v>84</v>
      </c>
      <c r="B361">
        <v>55985702</v>
      </c>
      <c r="C361">
        <v>55985690</v>
      </c>
      <c r="D361">
        <v>55490260</v>
      </c>
      <c r="E361">
        <v>1</v>
      </c>
      <c r="F361">
        <v>1</v>
      </c>
      <c r="G361">
        <v>1081</v>
      </c>
      <c r="H361">
        <v>2</v>
      </c>
      <c r="I361" t="s">
        <v>883</v>
      </c>
      <c r="J361" t="s">
        <v>884</v>
      </c>
      <c r="K361" t="s">
        <v>885</v>
      </c>
      <c r="L361">
        <v>1368</v>
      </c>
      <c r="N361">
        <v>1011</v>
      </c>
      <c r="O361" t="s">
        <v>765</v>
      </c>
      <c r="P361" t="s">
        <v>765</v>
      </c>
      <c r="Q361">
        <v>1</v>
      </c>
      <c r="X361">
        <v>0.25</v>
      </c>
      <c r="Y361">
        <v>0</v>
      </c>
      <c r="Z361">
        <v>1.1499999999999999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30</v>
      </c>
      <c r="AG361">
        <v>0.09</v>
      </c>
      <c r="AH361">
        <v>2</v>
      </c>
      <c r="AI361">
        <v>55985695</v>
      </c>
      <c r="AJ361">
        <v>255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ROW(Source!A84)</f>
        <v>84</v>
      </c>
      <c r="B362">
        <v>55985703</v>
      </c>
      <c r="C362">
        <v>55985690</v>
      </c>
      <c r="D362">
        <v>55460310</v>
      </c>
      <c r="E362">
        <v>1</v>
      </c>
      <c r="F362">
        <v>1</v>
      </c>
      <c r="G362">
        <v>1081</v>
      </c>
      <c r="H362">
        <v>3</v>
      </c>
      <c r="I362" t="s">
        <v>795</v>
      </c>
      <c r="J362" t="s">
        <v>796</v>
      </c>
      <c r="K362" t="s">
        <v>797</v>
      </c>
      <c r="L362">
        <v>1346</v>
      </c>
      <c r="N362">
        <v>1009</v>
      </c>
      <c r="O362" t="s">
        <v>794</v>
      </c>
      <c r="P362" t="s">
        <v>794</v>
      </c>
      <c r="Q362">
        <v>1</v>
      </c>
      <c r="X362">
        <v>0.02</v>
      </c>
      <c r="Y362">
        <v>29.89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29</v>
      </c>
      <c r="AG362">
        <v>0</v>
      </c>
      <c r="AH362">
        <v>2</v>
      </c>
      <c r="AI362">
        <v>55985696</v>
      </c>
      <c r="AJ362">
        <v>256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ROW(Source!A84)</f>
        <v>84</v>
      </c>
      <c r="B363">
        <v>55985704</v>
      </c>
      <c r="C363">
        <v>55985690</v>
      </c>
      <c r="D363">
        <v>55460380</v>
      </c>
      <c r="E363">
        <v>1</v>
      </c>
      <c r="F363">
        <v>1</v>
      </c>
      <c r="G363">
        <v>1081</v>
      </c>
      <c r="H363">
        <v>3</v>
      </c>
      <c r="I363" t="s">
        <v>798</v>
      </c>
      <c r="J363" t="s">
        <v>799</v>
      </c>
      <c r="K363" t="s">
        <v>800</v>
      </c>
      <c r="L363">
        <v>1348</v>
      </c>
      <c r="N363">
        <v>1009</v>
      </c>
      <c r="O363" t="s">
        <v>211</v>
      </c>
      <c r="P363" t="s">
        <v>211</v>
      </c>
      <c r="Q363">
        <v>1000</v>
      </c>
      <c r="X363">
        <v>1.4999999999999999E-4</v>
      </c>
      <c r="Y363">
        <v>8590.86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29</v>
      </c>
      <c r="AG363">
        <v>0</v>
      </c>
      <c r="AH363">
        <v>2</v>
      </c>
      <c r="AI363">
        <v>55985697</v>
      </c>
      <c r="AJ363">
        <v>257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ROW(Source!A84)</f>
        <v>84</v>
      </c>
      <c r="B364">
        <v>55985705</v>
      </c>
      <c r="C364">
        <v>55985690</v>
      </c>
      <c r="D364">
        <v>55416982</v>
      </c>
      <c r="E364">
        <v>1081</v>
      </c>
      <c r="F364">
        <v>1</v>
      </c>
      <c r="G364">
        <v>1081</v>
      </c>
      <c r="H364">
        <v>3</v>
      </c>
      <c r="I364" t="s">
        <v>1050</v>
      </c>
      <c r="J364" t="s">
        <v>3</v>
      </c>
      <c r="K364" t="s">
        <v>1051</v>
      </c>
      <c r="L364">
        <v>1346</v>
      </c>
      <c r="N364">
        <v>1009</v>
      </c>
      <c r="O364" t="s">
        <v>794</v>
      </c>
      <c r="P364" t="s">
        <v>794</v>
      </c>
      <c r="Q364">
        <v>1</v>
      </c>
      <c r="X364">
        <v>0.1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29</v>
      </c>
      <c r="AG364">
        <v>0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ROW(Source!A84)</f>
        <v>84</v>
      </c>
      <c r="B365">
        <v>55985706</v>
      </c>
      <c r="C365">
        <v>55985690</v>
      </c>
      <c r="D365">
        <v>55431448</v>
      </c>
      <c r="E365">
        <v>1081</v>
      </c>
      <c r="F365">
        <v>1</v>
      </c>
      <c r="G365">
        <v>1081</v>
      </c>
      <c r="H365">
        <v>3</v>
      </c>
      <c r="I365" t="s">
        <v>886</v>
      </c>
      <c r="J365" t="s">
        <v>3</v>
      </c>
      <c r="K365" t="s">
        <v>887</v>
      </c>
      <c r="L365">
        <v>1354</v>
      </c>
      <c r="N365">
        <v>1010</v>
      </c>
      <c r="O365" t="s">
        <v>320</v>
      </c>
      <c r="P365" t="s">
        <v>320</v>
      </c>
      <c r="Q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29</v>
      </c>
      <c r="AG365">
        <v>0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ROW(Source!A85)</f>
        <v>85</v>
      </c>
      <c r="B366">
        <v>55985698</v>
      </c>
      <c r="C366">
        <v>55985690</v>
      </c>
      <c r="D366">
        <v>55424304</v>
      </c>
      <c r="E366">
        <v>1081</v>
      </c>
      <c r="F366">
        <v>1</v>
      </c>
      <c r="G366">
        <v>1081</v>
      </c>
      <c r="H366">
        <v>1</v>
      </c>
      <c r="I366" t="s">
        <v>759</v>
      </c>
      <c r="J366" t="s">
        <v>3</v>
      </c>
      <c r="K366" t="s">
        <v>760</v>
      </c>
      <c r="L366">
        <v>1191</v>
      </c>
      <c r="N366">
        <v>1013</v>
      </c>
      <c r="O366" t="s">
        <v>761</v>
      </c>
      <c r="P366" t="s">
        <v>761</v>
      </c>
      <c r="Q366">
        <v>1</v>
      </c>
      <c r="X366">
        <v>2.06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30</v>
      </c>
      <c r="AG366">
        <v>0.74159999999999993</v>
      </c>
      <c r="AH366">
        <v>2</v>
      </c>
      <c r="AI366">
        <v>55985691</v>
      </c>
      <c r="AJ366">
        <v>258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ROW(Source!A85)</f>
        <v>85</v>
      </c>
      <c r="B367">
        <v>55985699</v>
      </c>
      <c r="C367">
        <v>55985690</v>
      </c>
      <c r="D367">
        <v>55489803</v>
      </c>
      <c r="E367">
        <v>1</v>
      </c>
      <c r="F367">
        <v>1</v>
      </c>
      <c r="G367">
        <v>1081</v>
      </c>
      <c r="H367">
        <v>2</v>
      </c>
      <c r="I367" t="s">
        <v>880</v>
      </c>
      <c r="J367" t="s">
        <v>881</v>
      </c>
      <c r="K367" t="s">
        <v>882</v>
      </c>
      <c r="L367">
        <v>1368</v>
      </c>
      <c r="N367">
        <v>1011</v>
      </c>
      <c r="O367" t="s">
        <v>765</v>
      </c>
      <c r="P367" t="s">
        <v>765</v>
      </c>
      <c r="Q367">
        <v>1</v>
      </c>
      <c r="X367">
        <v>0.25</v>
      </c>
      <c r="Y367">
        <v>0</v>
      </c>
      <c r="Z367">
        <v>41.45</v>
      </c>
      <c r="AA367">
        <v>12.62</v>
      </c>
      <c r="AB367">
        <v>0</v>
      </c>
      <c r="AC367">
        <v>0</v>
      </c>
      <c r="AD367">
        <v>1</v>
      </c>
      <c r="AE367">
        <v>0</v>
      </c>
      <c r="AF367" t="s">
        <v>30</v>
      </c>
      <c r="AG367">
        <v>0.09</v>
      </c>
      <c r="AH367">
        <v>2</v>
      </c>
      <c r="AI367">
        <v>55985692</v>
      </c>
      <c r="AJ367">
        <v>259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ROW(Source!A85)</f>
        <v>85</v>
      </c>
      <c r="B368">
        <v>55985700</v>
      </c>
      <c r="C368">
        <v>55985690</v>
      </c>
      <c r="D368">
        <v>55489910</v>
      </c>
      <c r="E368">
        <v>1</v>
      </c>
      <c r="F368">
        <v>1</v>
      </c>
      <c r="G368">
        <v>1081</v>
      </c>
      <c r="H368">
        <v>2</v>
      </c>
      <c r="I368" t="s">
        <v>762</v>
      </c>
      <c r="J368" t="s">
        <v>763</v>
      </c>
      <c r="K368" t="s">
        <v>764</v>
      </c>
      <c r="L368">
        <v>1368</v>
      </c>
      <c r="N368">
        <v>1011</v>
      </c>
      <c r="O368" t="s">
        <v>765</v>
      </c>
      <c r="P368" t="s">
        <v>765</v>
      </c>
      <c r="Q368">
        <v>1</v>
      </c>
      <c r="X368">
        <v>0.72</v>
      </c>
      <c r="Y368">
        <v>0</v>
      </c>
      <c r="Z368">
        <v>7.11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30</v>
      </c>
      <c r="AG368">
        <v>0.25919999999999999</v>
      </c>
      <c r="AH368">
        <v>2</v>
      </c>
      <c r="AI368">
        <v>55985693</v>
      </c>
      <c r="AJ368">
        <v>260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ROW(Source!A85)</f>
        <v>85</v>
      </c>
      <c r="B369">
        <v>55985701</v>
      </c>
      <c r="C369">
        <v>55985690</v>
      </c>
      <c r="D369">
        <v>55490209</v>
      </c>
      <c r="E369">
        <v>1</v>
      </c>
      <c r="F369">
        <v>1</v>
      </c>
      <c r="G369">
        <v>1081</v>
      </c>
      <c r="H369">
        <v>2</v>
      </c>
      <c r="I369" t="s">
        <v>766</v>
      </c>
      <c r="J369" t="s">
        <v>767</v>
      </c>
      <c r="K369" t="s">
        <v>768</v>
      </c>
      <c r="L369">
        <v>1368</v>
      </c>
      <c r="N369">
        <v>1011</v>
      </c>
      <c r="O369" t="s">
        <v>765</v>
      </c>
      <c r="P369" t="s">
        <v>765</v>
      </c>
      <c r="Q369">
        <v>1</v>
      </c>
      <c r="X369">
        <v>0.11</v>
      </c>
      <c r="Y369">
        <v>0</v>
      </c>
      <c r="Z369">
        <v>83.1</v>
      </c>
      <c r="AA369">
        <v>12.62</v>
      </c>
      <c r="AB369">
        <v>0</v>
      </c>
      <c r="AC369">
        <v>0</v>
      </c>
      <c r="AD369">
        <v>1</v>
      </c>
      <c r="AE369">
        <v>0</v>
      </c>
      <c r="AF369" t="s">
        <v>30</v>
      </c>
      <c r="AG369">
        <v>3.9600000000000003E-2</v>
      </c>
      <c r="AH369">
        <v>2</v>
      </c>
      <c r="AI369">
        <v>55985694</v>
      </c>
      <c r="AJ369">
        <v>261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ROW(Source!A85)</f>
        <v>85</v>
      </c>
      <c r="B370">
        <v>55985702</v>
      </c>
      <c r="C370">
        <v>55985690</v>
      </c>
      <c r="D370">
        <v>55490260</v>
      </c>
      <c r="E370">
        <v>1</v>
      </c>
      <c r="F370">
        <v>1</v>
      </c>
      <c r="G370">
        <v>1081</v>
      </c>
      <c r="H370">
        <v>2</v>
      </c>
      <c r="I370" t="s">
        <v>883</v>
      </c>
      <c r="J370" t="s">
        <v>884</v>
      </c>
      <c r="K370" t="s">
        <v>885</v>
      </c>
      <c r="L370">
        <v>1368</v>
      </c>
      <c r="N370">
        <v>1011</v>
      </c>
      <c r="O370" t="s">
        <v>765</v>
      </c>
      <c r="P370" t="s">
        <v>765</v>
      </c>
      <c r="Q370">
        <v>1</v>
      </c>
      <c r="X370">
        <v>0.25</v>
      </c>
      <c r="Y370">
        <v>0</v>
      </c>
      <c r="Z370">
        <v>1.1499999999999999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30</v>
      </c>
      <c r="AG370">
        <v>0.09</v>
      </c>
      <c r="AH370">
        <v>2</v>
      </c>
      <c r="AI370">
        <v>55985695</v>
      </c>
      <c r="AJ370">
        <v>262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ROW(Source!A85)</f>
        <v>85</v>
      </c>
      <c r="B371">
        <v>55985703</v>
      </c>
      <c r="C371">
        <v>55985690</v>
      </c>
      <c r="D371">
        <v>55460310</v>
      </c>
      <c r="E371">
        <v>1</v>
      </c>
      <c r="F371">
        <v>1</v>
      </c>
      <c r="G371">
        <v>1081</v>
      </c>
      <c r="H371">
        <v>3</v>
      </c>
      <c r="I371" t="s">
        <v>795</v>
      </c>
      <c r="J371" t="s">
        <v>796</v>
      </c>
      <c r="K371" t="s">
        <v>797</v>
      </c>
      <c r="L371">
        <v>1346</v>
      </c>
      <c r="N371">
        <v>1009</v>
      </c>
      <c r="O371" t="s">
        <v>794</v>
      </c>
      <c r="P371" t="s">
        <v>794</v>
      </c>
      <c r="Q371">
        <v>1</v>
      </c>
      <c r="X371">
        <v>0.02</v>
      </c>
      <c r="Y371">
        <v>29.89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29</v>
      </c>
      <c r="AG371">
        <v>0</v>
      </c>
      <c r="AH371">
        <v>2</v>
      </c>
      <c r="AI371">
        <v>55985696</v>
      </c>
      <c r="AJ371">
        <v>263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ROW(Source!A85)</f>
        <v>85</v>
      </c>
      <c r="B372">
        <v>55985704</v>
      </c>
      <c r="C372">
        <v>55985690</v>
      </c>
      <c r="D372">
        <v>55460380</v>
      </c>
      <c r="E372">
        <v>1</v>
      </c>
      <c r="F372">
        <v>1</v>
      </c>
      <c r="G372">
        <v>1081</v>
      </c>
      <c r="H372">
        <v>3</v>
      </c>
      <c r="I372" t="s">
        <v>798</v>
      </c>
      <c r="J372" t="s">
        <v>799</v>
      </c>
      <c r="K372" t="s">
        <v>800</v>
      </c>
      <c r="L372">
        <v>1348</v>
      </c>
      <c r="N372">
        <v>1009</v>
      </c>
      <c r="O372" t="s">
        <v>211</v>
      </c>
      <c r="P372" t="s">
        <v>211</v>
      </c>
      <c r="Q372">
        <v>1000</v>
      </c>
      <c r="X372">
        <v>1.4999999999999999E-4</v>
      </c>
      <c r="Y372">
        <v>8590.86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29</v>
      </c>
      <c r="AG372">
        <v>0</v>
      </c>
      <c r="AH372">
        <v>2</v>
      </c>
      <c r="AI372">
        <v>55985697</v>
      </c>
      <c r="AJ372">
        <v>264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ROW(Source!A85)</f>
        <v>85</v>
      </c>
      <c r="B373">
        <v>55985705</v>
      </c>
      <c r="C373">
        <v>55985690</v>
      </c>
      <c r="D373">
        <v>55416982</v>
      </c>
      <c r="E373">
        <v>1081</v>
      </c>
      <c r="F373">
        <v>1</v>
      </c>
      <c r="G373">
        <v>1081</v>
      </c>
      <c r="H373">
        <v>3</v>
      </c>
      <c r="I373" t="s">
        <v>1050</v>
      </c>
      <c r="J373" t="s">
        <v>3</v>
      </c>
      <c r="K373" t="s">
        <v>1051</v>
      </c>
      <c r="L373">
        <v>1346</v>
      </c>
      <c r="N373">
        <v>1009</v>
      </c>
      <c r="O373" t="s">
        <v>794</v>
      </c>
      <c r="P373" t="s">
        <v>794</v>
      </c>
      <c r="Q373">
        <v>1</v>
      </c>
      <c r="X373">
        <v>0.1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29</v>
      </c>
      <c r="AG373">
        <v>0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ROW(Source!A85)</f>
        <v>85</v>
      </c>
      <c r="B374">
        <v>55985706</v>
      </c>
      <c r="C374">
        <v>55985690</v>
      </c>
      <c r="D374">
        <v>55431448</v>
      </c>
      <c r="E374">
        <v>1081</v>
      </c>
      <c r="F374">
        <v>1</v>
      </c>
      <c r="G374">
        <v>1081</v>
      </c>
      <c r="H374">
        <v>3</v>
      </c>
      <c r="I374" t="s">
        <v>886</v>
      </c>
      <c r="J374" t="s">
        <v>3</v>
      </c>
      <c r="K374" t="s">
        <v>887</v>
      </c>
      <c r="L374">
        <v>1354</v>
      </c>
      <c r="N374">
        <v>1010</v>
      </c>
      <c r="O374" t="s">
        <v>320</v>
      </c>
      <c r="P374" t="s">
        <v>320</v>
      </c>
      <c r="Q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29</v>
      </c>
      <c r="AG374">
        <v>0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ROW(Source!A121)</f>
        <v>121</v>
      </c>
      <c r="B375">
        <v>55945018</v>
      </c>
      <c r="C375">
        <v>55945015</v>
      </c>
      <c r="D375">
        <v>55424304</v>
      </c>
      <c r="E375">
        <v>1081</v>
      </c>
      <c r="F375">
        <v>1</v>
      </c>
      <c r="G375">
        <v>1081</v>
      </c>
      <c r="H375">
        <v>1</v>
      </c>
      <c r="I375" t="s">
        <v>759</v>
      </c>
      <c r="J375" t="s">
        <v>3</v>
      </c>
      <c r="K375" t="s">
        <v>760</v>
      </c>
      <c r="L375">
        <v>1191</v>
      </c>
      <c r="N375">
        <v>1013</v>
      </c>
      <c r="O375" t="s">
        <v>761</v>
      </c>
      <c r="P375" t="s">
        <v>761</v>
      </c>
      <c r="Q375">
        <v>1</v>
      </c>
      <c r="X375">
        <v>0.52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 t="s">
        <v>83</v>
      </c>
      <c r="AG375">
        <v>0.624</v>
      </c>
      <c r="AH375">
        <v>2</v>
      </c>
      <c r="AI375">
        <v>55945016</v>
      </c>
      <c r="AJ375">
        <v>265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ROW(Source!A121)</f>
        <v>121</v>
      </c>
      <c r="B376">
        <v>55945019</v>
      </c>
      <c r="C376">
        <v>55945015</v>
      </c>
      <c r="D376">
        <v>55416982</v>
      </c>
      <c r="E376">
        <v>1081</v>
      </c>
      <c r="F376">
        <v>1</v>
      </c>
      <c r="G376">
        <v>1081</v>
      </c>
      <c r="H376">
        <v>3</v>
      </c>
      <c r="I376" t="s">
        <v>1050</v>
      </c>
      <c r="J376" t="s">
        <v>3</v>
      </c>
      <c r="K376" t="s">
        <v>1051</v>
      </c>
      <c r="L376">
        <v>1346</v>
      </c>
      <c r="N376">
        <v>1009</v>
      </c>
      <c r="O376" t="s">
        <v>794</v>
      </c>
      <c r="P376" t="s">
        <v>794</v>
      </c>
      <c r="Q376">
        <v>1</v>
      </c>
      <c r="X376">
        <v>3.5000000000000003E-2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82</v>
      </c>
      <c r="AG376">
        <v>3.5000000000000003E-2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ROW(Source!A121)</f>
        <v>121</v>
      </c>
      <c r="B377">
        <v>55945020</v>
      </c>
      <c r="C377">
        <v>55945015</v>
      </c>
      <c r="D377">
        <v>55440932</v>
      </c>
      <c r="E377">
        <v>1081</v>
      </c>
      <c r="F377">
        <v>1</v>
      </c>
      <c r="G377">
        <v>1081</v>
      </c>
      <c r="H377">
        <v>3</v>
      </c>
      <c r="I377" t="s">
        <v>1052</v>
      </c>
      <c r="J377" t="s">
        <v>3</v>
      </c>
      <c r="K377" t="s">
        <v>1053</v>
      </c>
      <c r="L377">
        <v>1354</v>
      </c>
      <c r="N377">
        <v>1010</v>
      </c>
      <c r="O377" t="s">
        <v>320</v>
      </c>
      <c r="P377" t="s">
        <v>320</v>
      </c>
      <c r="Q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82</v>
      </c>
      <c r="AG377">
        <v>1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ROW(Source!A122)</f>
        <v>122</v>
      </c>
      <c r="B378">
        <v>55945018</v>
      </c>
      <c r="C378">
        <v>55945015</v>
      </c>
      <c r="D378">
        <v>55424304</v>
      </c>
      <c r="E378">
        <v>1081</v>
      </c>
      <c r="F378">
        <v>1</v>
      </c>
      <c r="G378">
        <v>1081</v>
      </c>
      <c r="H378">
        <v>1</v>
      </c>
      <c r="I378" t="s">
        <v>759</v>
      </c>
      <c r="J378" t="s">
        <v>3</v>
      </c>
      <c r="K378" t="s">
        <v>760</v>
      </c>
      <c r="L378">
        <v>1191</v>
      </c>
      <c r="N378">
        <v>1013</v>
      </c>
      <c r="O378" t="s">
        <v>761</v>
      </c>
      <c r="P378" t="s">
        <v>761</v>
      </c>
      <c r="Q378">
        <v>1</v>
      </c>
      <c r="X378">
        <v>0.52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83</v>
      </c>
      <c r="AG378">
        <v>0.624</v>
      </c>
      <c r="AH378">
        <v>2</v>
      </c>
      <c r="AI378">
        <v>55945016</v>
      </c>
      <c r="AJ378">
        <v>267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ROW(Source!A122)</f>
        <v>122</v>
      </c>
      <c r="B379">
        <v>55945019</v>
      </c>
      <c r="C379">
        <v>55945015</v>
      </c>
      <c r="D379">
        <v>55416982</v>
      </c>
      <c r="E379">
        <v>1081</v>
      </c>
      <c r="F379">
        <v>1</v>
      </c>
      <c r="G379">
        <v>1081</v>
      </c>
      <c r="H379">
        <v>3</v>
      </c>
      <c r="I379" t="s">
        <v>1050</v>
      </c>
      <c r="J379" t="s">
        <v>3</v>
      </c>
      <c r="K379" t="s">
        <v>1051</v>
      </c>
      <c r="L379">
        <v>1346</v>
      </c>
      <c r="N379">
        <v>1009</v>
      </c>
      <c r="O379" t="s">
        <v>794</v>
      </c>
      <c r="P379" t="s">
        <v>794</v>
      </c>
      <c r="Q379">
        <v>1</v>
      </c>
      <c r="X379">
        <v>3.5000000000000003E-2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82</v>
      </c>
      <c r="AG379">
        <v>3.5000000000000003E-2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ROW(Source!A122)</f>
        <v>122</v>
      </c>
      <c r="B380">
        <v>55945020</v>
      </c>
      <c r="C380">
        <v>55945015</v>
      </c>
      <c r="D380">
        <v>55440932</v>
      </c>
      <c r="E380">
        <v>1081</v>
      </c>
      <c r="F380">
        <v>1</v>
      </c>
      <c r="G380">
        <v>1081</v>
      </c>
      <c r="H380">
        <v>3</v>
      </c>
      <c r="I380" t="s">
        <v>1052</v>
      </c>
      <c r="J380" t="s">
        <v>3</v>
      </c>
      <c r="K380" t="s">
        <v>1053</v>
      </c>
      <c r="L380">
        <v>1354</v>
      </c>
      <c r="N380">
        <v>1010</v>
      </c>
      <c r="O380" t="s">
        <v>320</v>
      </c>
      <c r="P380" t="s">
        <v>320</v>
      </c>
      <c r="Q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82</v>
      </c>
      <c r="AG380">
        <v>1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ROW(Source!A141)</f>
        <v>141</v>
      </c>
      <c r="B381">
        <v>55945076</v>
      </c>
      <c r="C381">
        <v>55945073</v>
      </c>
      <c r="D381">
        <v>55424304</v>
      </c>
      <c r="E381">
        <v>1081</v>
      </c>
      <c r="F381">
        <v>1</v>
      </c>
      <c r="G381">
        <v>1081</v>
      </c>
      <c r="H381">
        <v>1</v>
      </c>
      <c r="I381" t="s">
        <v>759</v>
      </c>
      <c r="J381" t="s">
        <v>3</v>
      </c>
      <c r="K381" t="s">
        <v>760</v>
      </c>
      <c r="L381">
        <v>1191</v>
      </c>
      <c r="N381">
        <v>1013</v>
      </c>
      <c r="O381" t="s">
        <v>761</v>
      </c>
      <c r="P381" t="s">
        <v>761</v>
      </c>
      <c r="Q381">
        <v>1</v>
      </c>
      <c r="X381">
        <v>0.52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83</v>
      </c>
      <c r="AG381">
        <v>0.624</v>
      </c>
      <c r="AH381">
        <v>2</v>
      </c>
      <c r="AI381">
        <v>55945074</v>
      </c>
      <c r="AJ381">
        <v>269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ROW(Source!A141)</f>
        <v>141</v>
      </c>
      <c r="B382">
        <v>55945077</v>
      </c>
      <c r="C382">
        <v>55945073</v>
      </c>
      <c r="D382">
        <v>55416982</v>
      </c>
      <c r="E382">
        <v>1081</v>
      </c>
      <c r="F382">
        <v>1</v>
      </c>
      <c r="G382">
        <v>1081</v>
      </c>
      <c r="H382">
        <v>3</v>
      </c>
      <c r="I382" t="s">
        <v>1050</v>
      </c>
      <c r="J382" t="s">
        <v>3</v>
      </c>
      <c r="K382" t="s">
        <v>1051</v>
      </c>
      <c r="L382">
        <v>1346</v>
      </c>
      <c r="N382">
        <v>1009</v>
      </c>
      <c r="O382" t="s">
        <v>794</v>
      </c>
      <c r="P382" t="s">
        <v>794</v>
      </c>
      <c r="Q382">
        <v>1</v>
      </c>
      <c r="X382">
        <v>3.5000000000000003E-2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82</v>
      </c>
      <c r="AG382">
        <v>3.5000000000000003E-2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ROW(Source!A141)</f>
        <v>141</v>
      </c>
      <c r="B383">
        <v>55945078</v>
      </c>
      <c r="C383">
        <v>55945073</v>
      </c>
      <c r="D383">
        <v>55440932</v>
      </c>
      <c r="E383">
        <v>1081</v>
      </c>
      <c r="F383">
        <v>1</v>
      </c>
      <c r="G383">
        <v>1081</v>
      </c>
      <c r="H383">
        <v>3</v>
      </c>
      <c r="I383" t="s">
        <v>1052</v>
      </c>
      <c r="J383" t="s">
        <v>3</v>
      </c>
      <c r="K383" t="s">
        <v>1053</v>
      </c>
      <c r="L383">
        <v>1354</v>
      </c>
      <c r="N383">
        <v>1010</v>
      </c>
      <c r="O383" t="s">
        <v>320</v>
      </c>
      <c r="P383" t="s">
        <v>320</v>
      </c>
      <c r="Q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82</v>
      </c>
      <c r="AG383">
        <v>1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ROW(Source!A142)</f>
        <v>142</v>
      </c>
      <c r="B384">
        <v>55945076</v>
      </c>
      <c r="C384">
        <v>55945073</v>
      </c>
      <c r="D384">
        <v>55424304</v>
      </c>
      <c r="E384">
        <v>1081</v>
      </c>
      <c r="F384">
        <v>1</v>
      </c>
      <c r="G384">
        <v>1081</v>
      </c>
      <c r="H384">
        <v>1</v>
      </c>
      <c r="I384" t="s">
        <v>759</v>
      </c>
      <c r="J384" t="s">
        <v>3</v>
      </c>
      <c r="K384" t="s">
        <v>760</v>
      </c>
      <c r="L384">
        <v>1191</v>
      </c>
      <c r="N384">
        <v>1013</v>
      </c>
      <c r="O384" t="s">
        <v>761</v>
      </c>
      <c r="P384" t="s">
        <v>761</v>
      </c>
      <c r="Q384">
        <v>1</v>
      </c>
      <c r="X384">
        <v>0.52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83</v>
      </c>
      <c r="AG384">
        <v>0.624</v>
      </c>
      <c r="AH384">
        <v>2</v>
      </c>
      <c r="AI384">
        <v>55945074</v>
      </c>
      <c r="AJ384">
        <v>271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ROW(Source!A142)</f>
        <v>142</v>
      </c>
      <c r="B385">
        <v>55945077</v>
      </c>
      <c r="C385">
        <v>55945073</v>
      </c>
      <c r="D385">
        <v>55416982</v>
      </c>
      <c r="E385">
        <v>1081</v>
      </c>
      <c r="F385">
        <v>1</v>
      </c>
      <c r="G385">
        <v>1081</v>
      </c>
      <c r="H385">
        <v>3</v>
      </c>
      <c r="I385" t="s">
        <v>1050</v>
      </c>
      <c r="J385" t="s">
        <v>3</v>
      </c>
      <c r="K385" t="s">
        <v>1051</v>
      </c>
      <c r="L385">
        <v>1346</v>
      </c>
      <c r="N385">
        <v>1009</v>
      </c>
      <c r="O385" t="s">
        <v>794</v>
      </c>
      <c r="P385" t="s">
        <v>794</v>
      </c>
      <c r="Q385">
        <v>1</v>
      </c>
      <c r="X385">
        <v>3.5000000000000003E-2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82</v>
      </c>
      <c r="AG385">
        <v>3.5000000000000003E-2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ROW(Source!A142)</f>
        <v>142</v>
      </c>
      <c r="B386">
        <v>55945078</v>
      </c>
      <c r="C386">
        <v>55945073</v>
      </c>
      <c r="D386">
        <v>55440932</v>
      </c>
      <c r="E386">
        <v>1081</v>
      </c>
      <c r="F386">
        <v>1</v>
      </c>
      <c r="G386">
        <v>1081</v>
      </c>
      <c r="H386">
        <v>3</v>
      </c>
      <c r="I386" t="s">
        <v>1052</v>
      </c>
      <c r="J386" t="s">
        <v>3</v>
      </c>
      <c r="K386" t="s">
        <v>1053</v>
      </c>
      <c r="L386">
        <v>1354</v>
      </c>
      <c r="N386">
        <v>1010</v>
      </c>
      <c r="O386" t="s">
        <v>320</v>
      </c>
      <c r="P386" t="s">
        <v>320</v>
      </c>
      <c r="Q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82</v>
      </c>
      <c r="AG386">
        <v>1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ROW(Source!A149)</f>
        <v>149</v>
      </c>
      <c r="B387">
        <v>57037101</v>
      </c>
      <c r="C387">
        <v>57037073</v>
      </c>
      <c r="D387">
        <v>55424304</v>
      </c>
      <c r="E387">
        <v>1081</v>
      </c>
      <c r="F387">
        <v>1</v>
      </c>
      <c r="G387">
        <v>1081</v>
      </c>
      <c r="H387">
        <v>1</v>
      </c>
      <c r="I387" t="s">
        <v>759</v>
      </c>
      <c r="J387" t="s">
        <v>3</v>
      </c>
      <c r="K387" t="s">
        <v>760</v>
      </c>
      <c r="L387">
        <v>1191</v>
      </c>
      <c r="N387">
        <v>1013</v>
      </c>
      <c r="O387" t="s">
        <v>761</v>
      </c>
      <c r="P387" t="s">
        <v>761</v>
      </c>
      <c r="Q387">
        <v>1</v>
      </c>
      <c r="X387">
        <v>0.52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83</v>
      </c>
      <c r="AG387">
        <v>0.624</v>
      </c>
      <c r="AH387">
        <v>2</v>
      </c>
      <c r="AI387">
        <v>57037101</v>
      </c>
      <c r="AJ387">
        <v>273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ROW(Source!A149)</f>
        <v>149</v>
      </c>
      <c r="B388">
        <v>57037102</v>
      </c>
      <c r="C388">
        <v>57037073</v>
      </c>
      <c r="D388">
        <v>55490209</v>
      </c>
      <c r="E388">
        <v>1</v>
      </c>
      <c r="F388">
        <v>1</v>
      </c>
      <c r="G388">
        <v>1081</v>
      </c>
      <c r="H388">
        <v>2</v>
      </c>
      <c r="I388" t="s">
        <v>766</v>
      </c>
      <c r="J388" t="s">
        <v>767</v>
      </c>
      <c r="K388" t="s">
        <v>768</v>
      </c>
      <c r="L388">
        <v>1368</v>
      </c>
      <c r="N388">
        <v>1011</v>
      </c>
      <c r="O388" t="s">
        <v>765</v>
      </c>
      <c r="P388" t="s">
        <v>765</v>
      </c>
      <c r="Q388">
        <v>1</v>
      </c>
      <c r="X388">
        <v>0.02</v>
      </c>
      <c r="Y388">
        <v>0</v>
      </c>
      <c r="Z388">
        <v>83.1</v>
      </c>
      <c r="AA388">
        <v>12.62</v>
      </c>
      <c r="AB388">
        <v>0</v>
      </c>
      <c r="AC388">
        <v>0</v>
      </c>
      <c r="AD388">
        <v>1</v>
      </c>
      <c r="AE388">
        <v>0</v>
      </c>
      <c r="AF388" t="s">
        <v>83</v>
      </c>
      <c r="AG388">
        <v>2.4E-2</v>
      </c>
      <c r="AH388">
        <v>2</v>
      </c>
      <c r="AI388">
        <v>57037102</v>
      </c>
      <c r="AJ388">
        <v>274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ROW(Source!A149)</f>
        <v>149</v>
      </c>
      <c r="B389">
        <v>57037103</v>
      </c>
      <c r="C389">
        <v>57037073</v>
      </c>
      <c r="D389">
        <v>55489519</v>
      </c>
      <c r="E389">
        <v>1</v>
      </c>
      <c r="F389">
        <v>1</v>
      </c>
      <c r="G389">
        <v>1081</v>
      </c>
      <c r="H389">
        <v>2</v>
      </c>
      <c r="I389" t="s">
        <v>935</v>
      </c>
      <c r="J389" t="s">
        <v>936</v>
      </c>
      <c r="K389" t="s">
        <v>937</v>
      </c>
      <c r="L389">
        <v>1368</v>
      </c>
      <c r="N389">
        <v>1011</v>
      </c>
      <c r="O389" t="s">
        <v>765</v>
      </c>
      <c r="P389" t="s">
        <v>765</v>
      </c>
      <c r="Q389">
        <v>1</v>
      </c>
      <c r="X389">
        <v>0.2</v>
      </c>
      <c r="Y389">
        <v>0</v>
      </c>
      <c r="Z389">
        <v>132.66</v>
      </c>
      <c r="AA389">
        <v>14.54</v>
      </c>
      <c r="AB389">
        <v>0</v>
      </c>
      <c r="AC389">
        <v>0</v>
      </c>
      <c r="AD389">
        <v>1</v>
      </c>
      <c r="AE389">
        <v>0</v>
      </c>
      <c r="AF389" t="s">
        <v>83</v>
      </c>
      <c r="AG389">
        <v>0.24</v>
      </c>
      <c r="AH389">
        <v>2</v>
      </c>
      <c r="AI389">
        <v>57037103</v>
      </c>
      <c r="AJ389">
        <v>275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ROW(Source!A149)</f>
        <v>149</v>
      </c>
      <c r="B390">
        <v>57037104</v>
      </c>
      <c r="C390">
        <v>57037073</v>
      </c>
      <c r="D390">
        <v>55417010</v>
      </c>
      <c r="E390">
        <v>1081</v>
      </c>
      <c r="F390">
        <v>1</v>
      </c>
      <c r="G390">
        <v>1081</v>
      </c>
      <c r="H390">
        <v>3</v>
      </c>
      <c r="I390" t="s">
        <v>1050</v>
      </c>
      <c r="J390" t="s">
        <v>3</v>
      </c>
      <c r="K390" t="s">
        <v>1051</v>
      </c>
      <c r="L390">
        <v>1346</v>
      </c>
      <c r="N390">
        <v>1009</v>
      </c>
      <c r="O390" t="s">
        <v>794</v>
      </c>
      <c r="P390" t="s">
        <v>794</v>
      </c>
      <c r="Q390">
        <v>1</v>
      </c>
      <c r="X390">
        <v>3.2000000000000003E-4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82</v>
      </c>
      <c r="AG390">
        <v>3.2000000000000003E-4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ROW(Source!A149)</f>
        <v>149</v>
      </c>
      <c r="B391">
        <v>57037105</v>
      </c>
      <c r="C391">
        <v>57037073</v>
      </c>
      <c r="D391">
        <v>55441022</v>
      </c>
      <c r="E391">
        <v>1081</v>
      </c>
      <c r="F391">
        <v>1</v>
      </c>
      <c r="G391">
        <v>1081</v>
      </c>
      <c r="H391">
        <v>3</v>
      </c>
      <c r="I391" t="s">
        <v>1107</v>
      </c>
      <c r="J391" t="s">
        <v>3</v>
      </c>
      <c r="K391" t="s">
        <v>1108</v>
      </c>
      <c r="L391">
        <v>1354</v>
      </c>
      <c r="N391">
        <v>1010</v>
      </c>
      <c r="O391" t="s">
        <v>320</v>
      </c>
      <c r="P391" t="s">
        <v>320</v>
      </c>
      <c r="Q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82</v>
      </c>
      <c r="AG391">
        <v>1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ROW(Source!A150)</f>
        <v>150</v>
      </c>
      <c r="B392">
        <v>57037101</v>
      </c>
      <c r="C392">
        <v>57037073</v>
      </c>
      <c r="D392">
        <v>55424304</v>
      </c>
      <c r="E392">
        <v>1081</v>
      </c>
      <c r="F392">
        <v>1</v>
      </c>
      <c r="G392">
        <v>1081</v>
      </c>
      <c r="H392">
        <v>1</v>
      </c>
      <c r="I392" t="s">
        <v>759</v>
      </c>
      <c r="J392" t="s">
        <v>3</v>
      </c>
      <c r="K392" t="s">
        <v>760</v>
      </c>
      <c r="L392">
        <v>1191</v>
      </c>
      <c r="N392">
        <v>1013</v>
      </c>
      <c r="O392" t="s">
        <v>761</v>
      </c>
      <c r="P392" t="s">
        <v>761</v>
      </c>
      <c r="Q392">
        <v>1</v>
      </c>
      <c r="X392">
        <v>0.52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 t="s">
        <v>83</v>
      </c>
      <c r="AG392">
        <v>0.624</v>
      </c>
      <c r="AH392">
        <v>2</v>
      </c>
      <c r="AI392">
        <v>57037101</v>
      </c>
      <c r="AJ392">
        <v>277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ROW(Source!A150)</f>
        <v>150</v>
      </c>
      <c r="B393">
        <v>57037102</v>
      </c>
      <c r="C393">
        <v>57037073</v>
      </c>
      <c r="D393">
        <v>55490209</v>
      </c>
      <c r="E393">
        <v>1</v>
      </c>
      <c r="F393">
        <v>1</v>
      </c>
      <c r="G393">
        <v>1081</v>
      </c>
      <c r="H393">
        <v>2</v>
      </c>
      <c r="I393" t="s">
        <v>766</v>
      </c>
      <c r="J393" t="s">
        <v>767</v>
      </c>
      <c r="K393" t="s">
        <v>768</v>
      </c>
      <c r="L393">
        <v>1368</v>
      </c>
      <c r="N393">
        <v>1011</v>
      </c>
      <c r="O393" t="s">
        <v>765</v>
      </c>
      <c r="P393" t="s">
        <v>765</v>
      </c>
      <c r="Q393">
        <v>1</v>
      </c>
      <c r="X393">
        <v>0.02</v>
      </c>
      <c r="Y393">
        <v>0</v>
      </c>
      <c r="Z393">
        <v>83.1</v>
      </c>
      <c r="AA393">
        <v>12.62</v>
      </c>
      <c r="AB393">
        <v>0</v>
      </c>
      <c r="AC393">
        <v>0</v>
      </c>
      <c r="AD393">
        <v>1</v>
      </c>
      <c r="AE393">
        <v>0</v>
      </c>
      <c r="AF393" t="s">
        <v>83</v>
      </c>
      <c r="AG393">
        <v>2.4E-2</v>
      </c>
      <c r="AH393">
        <v>2</v>
      </c>
      <c r="AI393">
        <v>57037102</v>
      </c>
      <c r="AJ393">
        <v>278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ROW(Source!A150)</f>
        <v>150</v>
      </c>
      <c r="B394">
        <v>57037103</v>
      </c>
      <c r="C394">
        <v>57037073</v>
      </c>
      <c r="D394">
        <v>55489519</v>
      </c>
      <c r="E394">
        <v>1</v>
      </c>
      <c r="F394">
        <v>1</v>
      </c>
      <c r="G394">
        <v>1081</v>
      </c>
      <c r="H394">
        <v>2</v>
      </c>
      <c r="I394" t="s">
        <v>935</v>
      </c>
      <c r="J394" t="s">
        <v>936</v>
      </c>
      <c r="K394" t="s">
        <v>937</v>
      </c>
      <c r="L394">
        <v>1368</v>
      </c>
      <c r="N394">
        <v>1011</v>
      </c>
      <c r="O394" t="s">
        <v>765</v>
      </c>
      <c r="P394" t="s">
        <v>765</v>
      </c>
      <c r="Q394">
        <v>1</v>
      </c>
      <c r="X394">
        <v>0.2</v>
      </c>
      <c r="Y394">
        <v>0</v>
      </c>
      <c r="Z394">
        <v>132.66</v>
      </c>
      <c r="AA394">
        <v>14.54</v>
      </c>
      <c r="AB394">
        <v>0</v>
      </c>
      <c r="AC394">
        <v>0</v>
      </c>
      <c r="AD394">
        <v>1</v>
      </c>
      <c r="AE394">
        <v>0</v>
      </c>
      <c r="AF394" t="s">
        <v>83</v>
      </c>
      <c r="AG394">
        <v>0.24</v>
      </c>
      <c r="AH394">
        <v>2</v>
      </c>
      <c r="AI394">
        <v>57037103</v>
      </c>
      <c r="AJ394">
        <v>279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ROW(Source!A150)</f>
        <v>150</v>
      </c>
      <c r="B395">
        <v>57037104</v>
      </c>
      <c r="C395">
        <v>57037073</v>
      </c>
      <c r="D395">
        <v>55417010</v>
      </c>
      <c r="E395">
        <v>1081</v>
      </c>
      <c r="F395">
        <v>1</v>
      </c>
      <c r="G395">
        <v>1081</v>
      </c>
      <c r="H395">
        <v>3</v>
      </c>
      <c r="I395" t="s">
        <v>1050</v>
      </c>
      <c r="J395" t="s">
        <v>3</v>
      </c>
      <c r="K395" t="s">
        <v>1051</v>
      </c>
      <c r="L395">
        <v>1346</v>
      </c>
      <c r="N395">
        <v>1009</v>
      </c>
      <c r="O395" t="s">
        <v>794</v>
      </c>
      <c r="P395" t="s">
        <v>794</v>
      </c>
      <c r="Q395">
        <v>1</v>
      </c>
      <c r="X395">
        <v>3.2000000000000003E-4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82</v>
      </c>
      <c r="AG395">
        <v>3.2000000000000003E-4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ROW(Source!A150)</f>
        <v>150</v>
      </c>
      <c r="B396">
        <v>57037105</v>
      </c>
      <c r="C396">
        <v>57037073</v>
      </c>
      <c r="D396">
        <v>55441022</v>
      </c>
      <c r="E396">
        <v>1081</v>
      </c>
      <c r="F396">
        <v>1</v>
      </c>
      <c r="G396">
        <v>1081</v>
      </c>
      <c r="H396">
        <v>3</v>
      </c>
      <c r="I396" t="s">
        <v>1107</v>
      </c>
      <c r="J396" t="s">
        <v>3</v>
      </c>
      <c r="K396" t="s">
        <v>1108</v>
      </c>
      <c r="L396">
        <v>1354</v>
      </c>
      <c r="N396">
        <v>1010</v>
      </c>
      <c r="O396" t="s">
        <v>320</v>
      </c>
      <c r="P396" t="s">
        <v>320</v>
      </c>
      <c r="Q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82</v>
      </c>
      <c r="AG396">
        <v>1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ROW(Source!A153)</f>
        <v>153</v>
      </c>
      <c r="B397">
        <v>55945095</v>
      </c>
      <c r="C397">
        <v>55945092</v>
      </c>
      <c r="D397">
        <v>55424304</v>
      </c>
      <c r="E397">
        <v>1081</v>
      </c>
      <c r="F397">
        <v>1</v>
      </c>
      <c r="G397">
        <v>1081</v>
      </c>
      <c r="H397">
        <v>1</v>
      </c>
      <c r="I397" t="s">
        <v>759</v>
      </c>
      <c r="J397" t="s">
        <v>3</v>
      </c>
      <c r="K397" t="s">
        <v>760</v>
      </c>
      <c r="L397">
        <v>1191</v>
      </c>
      <c r="N397">
        <v>1013</v>
      </c>
      <c r="O397" t="s">
        <v>761</v>
      </c>
      <c r="P397" t="s">
        <v>761</v>
      </c>
      <c r="Q397">
        <v>1</v>
      </c>
      <c r="X397">
        <v>0.52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83</v>
      </c>
      <c r="AG397">
        <v>0.624</v>
      </c>
      <c r="AH397">
        <v>2</v>
      </c>
      <c r="AI397">
        <v>55945093</v>
      </c>
      <c r="AJ397">
        <v>281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ROW(Source!A153)</f>
        <v>153</v>
      </c>
      <c r="B398">
        <v>55945096</v>
      </c>
      <c r="C398">
        <v>55945092</v>
      </c>
      <c r="D398">
        <v>55416982</v>
      </c>
      <c r="E398">
        <v>1081</v>
      </c>
      <c r="F398">
        <v>1</v>
      </c>
      <c r="G398">
        <v>1081</v>
      </c>
      <c r="H398">
        <v>3</v>
      </c>
      <c r="I398" t="s">
        <v>1050</v>
      </c>
      <c r="J398" t="s">
        <v>3</v>
      </c>
      <c r="K398" t="s">
        <v>1051</v>
      </c>
      <c r="L398">
        <v>1346</v>
      </c>
      <c r="N398">
        <v>1009</v>
      </c>
      <c r="O398" t="s">
        <v>794</v>
      </c>
      <c r="P398" t="s">
        <v>794</v>
      </c>
      <c r="Q398">
        <v>1</v>
      </c>
      <c r="X398">
        <v>3.5000000000000003E-2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82</v>
      </c>
      <c r="AG398">
        <v>3.5000000000000003E-2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ROW(Source!A153)</f>
        <v>153</v>
      </c>
      <c r="B399">
        <v>55945097</v>
      </c>
      <c r="C399">
        <v>55945092</v>
      </c>
      <c r="D399">
        <v>55440932</v>
      </c>
      <c r="E399">
        <v>1081</v>
      </c>
      <c r="F399">
        <v>1</v>
      </c>
      <c r="G399">
        <v>1081</v>
      </c>
      <c r="H399">
        <v>3</v>
      </c>
      <c r="I399" t="s">
        <v>1052</v>
      </c>
      <c r="J399" t="s">
        <v>3</v>
      </c>
      <c r="K399" t="s">
        <v>1053</v>
      </c>
      <c r="L399">
        <v>1354</v>
      </c>
      <c r="N399">
        <v>1010</v>
      </c>
      <c r="O399" t="s">
        <v>320</v>
      </c>
      <c r="P399" t="s">
        <v>320</v>
      </c>
      <c r="Q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82</v>
      </c>
      <c r="AG399">
        <v>1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ROW(Source!A154)</f>
        <v>154</v>
      </c>
      <c r="B400">
        <v>55945095</v>
      </c>
      <c r="C400">
        <v>55945092</v>
      </c>
      <c r="D400">
        <v>55424304</v>
      </c>
      <c r="E400">
        <v>1081</v>
      </c>
      <c r="F400">
        <v>1</v>
      </c>
      <c r="G400">
        <v>1081</v>
      </c>
      <c r="H400">
        <v>1</v>
      </c>
      <c r="I400" t="s">
        <v>759</v>
      </c>
      <c r="J400" t="s">
        <v>3</v>
      </c>
      <c r="K400" t="s">
        <v>760</v>
      </c>
      <c r="L400">
        <v>1191</v>
      </c>
      <c r="N400">
        <v>1013</v>
      </c>
      <c r="O400" t="s">
        <v>761</v>
      </c>
      <c r="P400" t="s">
        <v>761</v>
      </c>
      <c r="Q400">
        <v>1</v>
      </c>
      <c r="X400">
        <v>0.52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83</v>
      </c>
      <c r="AG400">
        <v>0.624</v>
      </c>
      <c r="AH400">
        <v>2</v>
      </c>
      <c r="AI400">
        <v>55945093</v>
      </c>
      <c r="AJ400">
        <v>283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ROW(Source!A154)</f>
        <v>154</v>
      </c>
      <c r="B401">
        <v>55945096</v>
      </c>
      <c r="C401">
        <v>55945092</v>
      </c>
      <c r="D401">
        <v>55416982</v>
      </c>
      <c r="E401">
        <v>1081</v>
      </c>
      <c r="F401">
        <v>1</v>
      </c>
      <c r="G401">
        <v>1081</v>
      </c>
      <c r="H401">
        <v>3</v>
      </c>
      <c r="I401" t="s">
        <v>1050</v>
      </c>
      <c r="J401" t="s">
        <v>3</v>
      </c>
      <c r="K401" t="s">
        <v>1051</v>
      </c>
      <c r="L401">
        <v>1346</v>
      </c>
      <c r="N401">
        <v>1009</v>
      </c>
      <c r="O401" t="s">
        <v>794</v>
      </c>
      <c r="P401" t="s">
        <v>794</v>
      </c>
      <c r="Q401">
        <v>1</v>
      </c>
      <c r="X401">
        <v>3.5000000000000003E-2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82</v>
      </c>
      <c r="AG401">
        <v>3.5000000000000003E-2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ROW(Source!A154)</f>
        <v>154</v>
      </c>
      <c r="B402">
        <v>55945097</v>
      </c>
      <c r="C402">
        <v>55945092</v>
      </c>
      <c r="D402">
        <v>55440932</v>
      </c>
      <c r="E402">
        <v>1081</v>
      </c>
      <c r="F402">
        <v>1</v>
      </c>
      <c r="G402">
        <v>1081</v>
      </c>
      <c r="H402">
        <v>3</v>
      </c>
      <c r="I402" t="s">
        <v>1052</v>
      </c>
      <c r="J402" t="s">
        <v>3</v>
      </c>
      <c r="K402" t="s">
        <v>1053</v>
      </c>
      <c r="L402">
        <v>1354</v>
      </c>
      <c r="N402">
        <v>1010</v>
      </c>
      <c r="O402" t="s">
        <v>320</v>
      </c>
      <c r="P402" t="s">
        <v>320</v>
      </c>
      <c r="Q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82</v>
      </c>
      <c r="AG402">
        <v>1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ROW(Source!A165)</f>
        <v>165</v>
      </c>
      <c r="B403">
        <v>55945127</v>
      </c>
      <c r="C403">
        <v>55945125</v>
      </c>
      <c r="D403">
        <v>55424304</v>
      </c>
      <c r="E403">
        <v>1081</v>
      </c>
      <c r="F403">
        <v>1</v>
      </c>
      <c r="G403">
        <v>1081</v>
      </c>
      <c r="H403">
        <v>1</v>
      </c>
      <c r="I403" t="s">
        <v>759</v>
      </c>
      <c r="J403" t="s">
        <v>3</v>
      </c>
      <c r="K403" t="s">
        <v>760</v>
      </c>
      <c r="L403">
        <v>1191</v>
      </c>
      <c r="N403">
        <v>1013</v>
      </c>
      <c r="O403" t="s">
        <v>761</v>
      </c>
      <c r="P403" t="s">
        <v>761</v>
      </c>
      <c r="Q403">
        <v>1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83</v>
      </c>
      <c r="AG403">
        <v>2.4</v>
      </c>
      <c r="AH403">
        <v>2</v>
      </c>
      <c r="AI403">
        <v>55945126</v>
      </c>
      <c r="AJ403">
        <v>285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ROW(Source!A166)</f>
        <v>166</v>
      </c>
      <c r="B404">
        <v>55945127</v>
      </c>
      <c r="C404">
        <v>55945125</v>
      </c>
      <c r="D404">
        <v>55424304</v>
      </c>
      <c r="E404">
        <v>1081</v>
      </c>
      <c r="F404">
        <v>1</v>
      </c>
      <c r="G404">
        <v>1081</v>
      </c>
      <c r="H404">
        <v>1</v>
      </c>
      <c r="I404" t="s">
        <v>759</v>
      </c>
      <c r="J404" t="s">
        <v>3</v>
      </c>
      <c r="K404" t="s">
        <v>760</v>
      </c>
      <c r="L404">
        <v>1191</v>
      </c>
      <c r="N404">
        <v>1013</v>
      </c>
      <c r="O404" t="s">
        <v>761</v>
      </c>
      <c r="P404" t="s">
        <v>761</v>
      </c>
      <c r="Q404">
        <v>1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83</v>
      </c>
      <c r="AG404">
        <v>2.4</v>
      </c>
      <c r="AH404">
        <v>2</v>
      </c>
      <c r="AI404">
        <v>55945126</v>
      </c>
      <c r="AJ404">
        <v>286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ROW(Source!A167)</f>
        <v>167</v>
      </c>
      <c r="B405">
        <v>57037111</v>
      </c>
      <c r="C405">
        <v>57037110</v>
      </c>
      <c r="D405">
        <v>55424304</v>
      </c>
      <c r="E405">
        <v>1081</v>
      </c>
      <c r="F405">
        <v>1</v>
      </c>
      <c r="G405">
        <v>1081</v>
      </c>
      <c r="H405">
        <v>1</v>
      </c>
      <c r="I405" t="s">
        <v>759</v>
      </c>
      <c r="J405" t="s">
        <v>3</v>
      </c>
      <c r="K405" t="s">
        <v>760</v>
      </c>
      <c r="L405">
        <v>1191</v>
      </c>
      <c r="N405">
        <v>1013</v>
      </c>
      <c r="O405" t="s">
        <v>761</v>
      </c>
      <c r="P405" t="s">
        <v>761</v>
      </c>
      <c r="Q405">
        <v>1</v>
      </c>
      <c r="X405">
        <v>11.3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83</v>
      </c>
      <c r="AG405">
        <v>13.56</v>
      </c>
      <c r="AH405">
        <v>2</v>
      </c>
      <c r="AI405">
        <v>57037111</v>
      </c>
      <c r="AJ405">
        <v>287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ROW(Source!A167)</f>
        <v>167</v>
      </c>
      <c r="B406">
        <v>57037112</v>
      </c>
      <c r="C406">
        <v>57037110</v>
      </c>
      <c r="D406">
        <v>55459882</v>
      </c>
      <c r="E406">
        <v>1</v>
      </c>
      <c r="F406">
        <v>1</v>
      </c>
      <c r="G406">
        <v>1081</v>
      </c>
      <c r="H406">
        <v>3</v>
      </c>
      <c r="I406" t="s">
        <v>938</v>
      </c>
      <c r="J406" t="s">
        <v>939</v>
      </c>
      <c r="K406" t="s">
        <v>940</v>
      </c>
      <c r="L406">
        <v>1346</v>
      </c>
      <c r="N406">
        <v>1009</v>
      </c>
      <c r="O406" t="s">
        <v>794</v>
      </c>
      <c r="P406" t="s">
        <v>794</v>
      </c>
      <c r="Q406">
        <v>1</v>
      </c>
      <c r="X406">
        <v>2.9000000000000001E-2</v>
      </c>
      <c r="Y406">
        <v>26.88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82</v>
      </c>
      <c r="AG406">
        <v>2.9000000000000001E-2</v>
      </c>
      <c r="AH406">
        <v>2</v>
      </c>
      <c r="AI406">
        <v>57037112</v>
      </c>
      <c r="AJ406">
        <v>288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ROW(Source!A167)</f>
        <v>167</v>
      </c>
      <c r="B407">
        <v>57037113</v>
      </c>
      <c r="C407">
        <v>57037110</v>
      </c>
      <c r="D407">
        <v>55459400</v>
      </c>
      <c r="E407">
        <v>1</v>
      </c>
      <c r="F407">
        <v>1</v>
      </c>
      <c r="G407">
        <v>1081</v>
      </c>
      <c r="H407">
        <v>3</v>
      </c>
      <c r="I407" t="s">
        <v>832</v>
      </c>
      <c r="J407" t="s">
        <v>833</v>
      </c>
      <c r="K407" t="s">
        <v>834</v>
      </c>
      <c r="L407">
        <v>1346</v>
      </c>
      <c r="N407">
        <v>1009</v>
      </c>
      <c r="O407" t="s">
        <v>794</v>
      </c>
      <c r="P407" t="s">
        <v>794</v>
      </c>
      <c r="Q407">
        <v>1</v>
      </c>
      <c r="X407">
        <v>1.9E-2</v>
      </c>
      <c r="Y407">
        <v>16.690000000000001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82</v>
      </c>
      <c r="AG407">
        <v>1.9E-2</v>
      </c>
      <c r="AH407">
        <v>2</v>
      </c>
      <c r="AI407">
        <v>57037113</v>
      </c>
      <c r="AJ407">
        <v>289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ROW(Source!A167)</f>
        <v>167</v>
      </c>
      <c r="B408">
        <v>57037114</v>
      </c>
      <c r="C408">
        <v>57037110</v>
      </c>
      <c r="D408">
        <v>55465950</v>
      </c>
      <c r="E408">
        <v>1</v>
      </c>
      <c r="F408">
        <v>1</v>
      </c>
      <c r="G408">
        <v>1081</v>
      </c>
      <c r="H408">
        <v>3</v>
      </c>
      <c r="I408" t="s">
        <v>941</v>
      </c>
      <c r="J408" t="s">
        <v>942</v>
      </c>
      <c r="K408" t="s">
        <v>943</v>
      </c>
      <c r="L408">
        <v>1348</v>
      </c>
      <c r="N408">
        <v>1009</v>
      </c>
      <c r="O408" t="s">
        <v>211</v>
      </c>
      <c r="P408" t="s">
        <v>211</v>
      </c>
      <c r="Q408">
        <v>1000</v>
      </c>
      <c r="X408">
        <v>2.0000000000000002E-5</v>
      </c>
      <c r="Y408">
        <v>18528.66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82</v>
      </c>
      <c r="AG408">
        <v>2.0000000000000002E-5</v>
      </c>
      <c r="AH408">
        <v>2</v>
      </c>
      <c r="AI408">
        <v>57037114</v>
      </c>
      <c r="AJ408">
        <v>290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ROW(Source!A167)</f>
        <v>167</v>
      </c>
      <c r="B409">
        <v>57037115</v>
      </c>
      <c r="C409">
        <v>57037110</v>
      </c>
      <c r="D409">
        <v>55459794</v>
      </c>
      <c r="E409">
        <v>1</v>
      </c>
      <c r="F409">
        <v>1</v>
      </c>
      <c r="G409">
        <v>1081</v>
      </c>
      <c r="H409">
        <v>3</v>
      </c>
      <c r="I409" t="s">
        <v>862</v>
      </c>
      <c r="J409" t="s">
        <v>863</v>
      </c>
      <c r="K409" t="s">
        <v>864</v>
      </c>
      <c r="L409">
        <v>1348</v>
      </c>
      <c r="N409">
        <v>1009</v>
      </c>
      <c r="O409" t="s">
        <v>211</v>
      </c>
      <c r="P409" t="s">
        <v>211</v>
      </c>
      <c r="Q409">
        <v>1000</v>
      </c>
      <c r="X409">
        <v>7.7000000000000001E-5</v>
      </c>
      <c r="Y409">
        <v>78558.289999999994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82</v>
      </c>
      <c r="AG409">
        <v>7.7000000000000001E-5</v>
      </c>
      <c r="AH409">
        <v>2</v>
      </c>
      <c r="AI409">
        <v>57037115</v>
      </c>
      <c r="AJ409">
        <v>291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ROW(Source!A167)</f>
        <v>167</v>
      </c>
      <c r="B410">
        <v>57037116</v>
      </c>
      <c r="C410">
        <v>57037110</v>
      </c>
      <c r="D410">
        <v>55482204</v>
      </c>
      <c r="E410">
        <v>1</v>
      </c>
      <c r="F410">
        <v>1</v>
      </c>
      <c r="G410">
        <v>1081</v>
      </c>
      <c r="H410">
        <v>3</v>
      </c>
      <c r="I410" t="s">
        <v>820</v>
      </c>
      <c r="J410" t="s">
        <v>821</v>
      </c>
      <c r="K410" t="s">
        <v>822</v>
      </c>
      <c r="L410">
        <v>1356</v>
      </c>
      <c r="N410">
        <v>1010</v>
      </c>
      <c r="O410" t="s">
        <v>785</v>
      </c>
      <c r="P410" t="s">
        <v>785</v>
      </c>
      <c r="Q410">
        <v>1000</v>
      </c>
      <c r="X410">
        <v>0.1</v>
      </c>
      <c r="Y410">
        <v>56.16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82</v>
      </c>
      <c r="AG410">
        <v>0.1</v>
      </c>
      <c r="AH410">
        <v>2</v>
      </c>
      <c r="AI410">
        <v>57037116</v>
      </c>
      <c r="AJ410">
        <v>292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ROW(Source!A167)</f>
        <v>167</v>
      </c>
      <c r="B411">
        <v>57037117</v>
      </c>
      <c r="C411">
        <v>57037110</v>
      </c>
      <c r="D411">
        <v>55482235</v>
      </c>
      <c r="E411">
        <v>1</v>
      </c>
      <c r="F411">
        <v>1</v>
      </c>
      <c r="G411">
        <v>1081</v>
      </c>
      <c r="H411">
        <v>3</v>
      </c>
      <c r="I411" t="s">
        <v>944</v>
      </c>
      <c r="J411" t="s">
        <v>945</v>
      </c>
      <c r="K411" t="s">
        <v>946</v>
      </c>
      <c r="L411">
        <v>1346</v>
      </c>
      <c r="N411">
        <v>1009</v>
      </c>
      <c r="O411" t="s">
        <v>794</v>
      </c>
      <c r="P411" t="s">
        <v>794</v>
      </c>
      <c r="Q411">
        <v>1</v>
      </c>
      <c r="X411">
        <v>0.04</v>
      </c>
      <c r="Y411">
        <v>42.05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82</v>
      </c>
      <c r="AG411">
        <v>0.04</v>
      </c>
      <c r="AH411">
        <v>2</v>
      </c>
      <c r="AI411">
        <v>57037117</v>
      </c>
      <c r="AJ411">
        <v>293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ROW(Source!A168)</f>
        <v>168</v>
      </c>
      <c r="B412">
        <v>57037111</v>
      </c>
      <c r="C412">
        <v>57037110</v>
      </c>
      <c r="D412">
        <v>55424304</v>
      </c>
      <c r="E412">
        <v>1081</v>
      </c>
      <c r="F412">
        <v>1</v>
      </c>
      <c r="G412">
        <v>1081</v>
      </c>
      <c r="H412">
        <v>1</v>
      </c>
      <c r="I412" t="s">
        <v>759</v>
      </c>
      <c r="J412" t="s">
        <v>3</v>
      </c>
      <c r="K412" t="s">
        <v>760</v>
      </c>
      <c r="L412">
        <v>1191</v>
      </c>
      <c r="N412">
        <v>1013</v>
      </c>
      <c r="O412" t="s">
        <v>761</v>
      </c>
      <c r="P412" t="s">
        <v>761</v>
      </c>
      <c r="Q412">
        <v>1</v>
      </c>
      <c r="X412">
        <v>11.3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1</v>
      </c>
      <c r="AF412" t="s">
        <v>83</v>
      </c>
      <c r="AG412">
        <v>13.56</v>
      </c>
      <c r="AH412">
        <v>2</v>
      </c>
      <c r="AI412">
        <v>57037111</v>
      </c>
      <c r="AJ412">
        <v>294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ROW(Source!A168)</f>
        <v>168</v>
      </c>
      <c r="B413">
        <v>57037112</v>
      </c>
      <c r="C413">
        <v>57037110</v>
      </c>
      <c r="D413">
        <v>55459882</v>
      </c>
      <c r="E413">
        <v>1</v>
      </c>
      <c r="F413">
        <v>1</v>
      </c>
      <c r="G413">
        <v>1081</v>
      </c>
      <c r="H413">
        <v>3</v>
      </c>
      <c r="I413" t="s">
        <v>938</v>
      </c>
      <c r="J413" t="s">
        <v>939</v>
      </c>
      <c r="K413" t="s">
        <v>940</v>
      </c>
      <c r="L413">
        <v>1346</v>
      </c>
      <c r="N413">
        <v>1009</v>
      </c>
      <c r="O413" t="s">
        <v>794</v>
      </c>
      <c r="P413" t="s">
        <v>794</v>
      </c>
      <c r="Q413">
        <v>1</v>
      </c>
      <c r="X413">
        <v>2.9000000000000001E-2</v>
      </c>
      <c r="Y413">
        <v>26.88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82</v>
      </c>
      <c r="AG413">
        <v>2.9000000000000001E-2</v>
      </c>
      <c r="AH413">
        <v>2</v>
      </c>
      <c r="AI413">
        <v>57037112</v>
      </c>
      <c r="AJ413">
        <v>295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ROW(Source!A168)</f>
        <v>168</v>
      </c>
      <c r="B414">
        <v>57037113</v>
      </c>
      <c r="C414">
        <v>57037110</v>
      </c>
      <c r="D414">
        <v>55459400</v>
      </c>
      <c r="E414">
        <v>1</v>
      </c>
      <c r="F414">
        <v>1</v>
      </c>
      <c r="G414">
        <v>1081</v>
      </c>
      <c r="H414">
        <v>3</v>
      </c>
      <c r="I414" t="s">
        <v>832</v>
      </c>
      <c r="J414" t="s">
        <v>833</v>
      </c>
      <c r="K414" t="s">
        <v>834</v>
      </c>
      <c r="L414">
        <v>1346</v>
      </c>
      <c r="N414">
        <v>1009</v>
      </c>
      <c r="O414" t="s">
        <v>794</v>
      </c>
      <c r="P414" t="s">
        <v>794</v>
      </c>
      <c r="Q414">
        <v>1</v>
      </c>
      <c r="X414">
        <v>1.9E-2</v>
      </c>
      <c r="Y414">
        <v>16.690000000000001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82</v>
      </c>
      <c r="AG414">
        <v>1.9E-2</v>
      </c>
      <c r="AH414">
        <v>2</v>
      </c>
      <c r="AI414">
        <v>57037113</v>
      </c>
      <c r="AJ414">
        <v>296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ROW(Source!A168)</f>
        <v>168</v>
      </c>
      <c r="B415">
        <v>57037114</v>
      </c>
      <c r="C415">
        <v>57037110</v>
      </c>
      <c r="D415">
        <v>55465950</v>
      </c>
      <c r="E415">
        <v>1</v>
      </c>
      <c r="F415">
        <v>1</v>
      </c>
      <c r="G415">
        <v>1081</v>
      </c>
      <c r="H415">
        <v>3</v>
      </c>
      <c r="I415" t="s">
        <v>941</v>
      </c>
      <c r="J415" t="s">
        <v>942</v>
      </c>
      <c r="K415" t="s">
        <v>943</v>
      </c>
      <c r="L415">
        <v>1348</v>
      </c>
      <c r="N415">
        <v>1009</v>
      </c>
      <c r="O415" t="s">
        <v>211</v>
      </c>
      <c r="P415" t="s">
        <v>211</v>
      </c>
      <c r="Q415">
        <v>1000</v>
      </c>
      <c r="X415">
        <v>2.0000000000000002E-5</v>
      </c>
      <c r="Y415">
        <v>18528.66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82</v>
      </c>
      <c r="AG415">
        <v>2.0000000000000002E-5</v>
      </c>
      <c r="AH415">
        <v>2</v>
      </c>
      <c r="AI415">
        <v>57037114</v>
      </c>
      <c r="AJ415">
        <v>297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ROW(Source!A168)</f>
        <v>168</v>
      </c>
      <c r="B416">
        <v>57037115</v>
      </c>
      <c r="C416">
        <v>57037110</v>
      </c>
      <c r="D416">
        <v>55459794</v>
      </c>
      <c r="E416">
        <v>1</v>
      </c>
      <c r="F416">
        <v>1</v>
      </c>
      <c r="G416">
        <v>1081</v>
      </c>
      <c r="H416">
        <v>3</v>
      </c>
      <c r="I416" t="s">
        <v>862</v>
      </c>
      <c r="J416" t="s">
        <v>863</v>
      </c>
      <c r="K416" t="s">
        <v>864</v>
      </c>
      <c r="L416">
        <v>1348</v>
      </c>
      <c r="N416">
        <v>1009</v>
      </c>
      <c r="O416" t="s">
        <v>211</v>
      </c>
      <c r="P416" t="s">
        <v>211</v>
      </c>
      <c r="Q416">
        <v>1000</v>
      </c>
      <c r="X416">
        <v>7.7000000000000001E-5</v>
      </c>
      <c r="Y416">
        <v>78558.289999999994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82</v>
      </c>
      <c r="AG416">
        <v>7.7000000000000001E-5</v>
      </c>
      <c r="AH416">
        <v>2</v>
      </c>
      <c r="AI416">
        <v>57037115</v>
      </c>
      <c r="AJ416">
        <v>298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ROW(Source!A168)</f>
        <v>168</v>
      </c>
      <c r="B417">
        <v>57037116</v>
      </c>
      <c r="C417">
        <v>57037110</v>
      </c>
      <c r="D417">
        <v>55482204</v>
      </c>
      <c r="E417">
        <v>1</v>
      </c>
      <c r="F417">
        <v>1</v>
      </c>
      <c r="G417">
        <v>1081</v>
      </c>
      <c r="H417">
        <v>3</v>
      </c>
      <c r="I417" t="s">
        <v>820</v>
      </c>
      <c r="J417" t="s">
        <v>821</v>
      </c>
      <c r="K417" t="s">
        <v>822</v>
      </c>
      <c r="L417">
        <v>1356</v>
      </c>
      <c r="N417">
        <v>1010</v>
      </c>
      <c r="O417" t="s">
        <v>785</v>
      </c>
      <c r="P417" t="s">
        <v>785</v>
      </c>
      <c r="Q417">
        <v>1000</v>
      </c>
      <c r="X417">
        <v>0.1</v>
      </c>
      <c r="Y417">
        <v>56.16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82</v>
      </c>
      <c r="AG417">
        <v>0.1</v>
      </c>
      <c r="AH417">
        <v>2</v>
      </c>
      <c r="AI417">
        <v>57037116</v>
      </c>
      <c r="AJ417">
        <v>299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ROW(Source!A168)</f>
        <v>168</v>
      </c>
      <c r="B418">
        <v>57037117</v>
      </c>
      <c r="C418">
        <v>57037110</v>
      </c>
      <c r="D418">
        <v>55482235</v>
      </c>
      <c r="E418">
        <v>1</v>
      </c>
      <c r="F418">
        <v>1</v>
      </c>
      <c r="G418">
        <v>1081</v>
      </c>
      <c r="H418">
        <v>3</v>
      </c>
      <c r="I418" t="s">
        <v>944</v>
      </c>
      <c r="J418" t="s">
        <v>945</v>
      </c>
      <c r="K418" t="s">
        <v>946</v>
      </c>
      <c r="L418">
        <v>1346</v>
      </c>
      <c r="N418">
        <v>1009</v>
      </c>
      <c r="O418" t="s">
        <v>794</v>
      </c>
      <c r="P418" t="s">
        <v>794</v>
      </c>
      <c r="Q418">
        <v>1</v>
      </c>
      <c r="X418">
        <v>0.04</v>
      </c>
      <c r="Y418">
        <v>42.05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82</v>
      </c>
      <c r="AG418">
        <v>0.04</v>
      </c>
      <c r="AH418">
        <v>2</v>
      </c>
      <c r="AI418">
        <v>57037117</v>
      </c>
      <c r="AJ418">
        <v>300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ROW(Source!A169)</f>
        <v>169</v>
      </c>
      <c r="B419">
        <v>55945138</v>
      </c>
      <c r="C419">
        <v>55945128</v>
      </c>
      <c r="D419">
        <v>55424304</v>
      </c>
      <c r="E419">
        <v>1081</v>
      </c>
      <c r="F419">
        <v>1</v>
      </c>
      <c r="G419">
        <v>1081</v>
      </c>
      <c r="H419">
        <v>1</v>
      </c>
      <c r="I419" t="s">
        <v>759</v>
      </c>
      <c r="J419" t="s">
        <v>3</v>
      </c>
      <c r="K419" t="s">
        <v>760</v>
      </c>
      <c r="L419">
        <v>1191</v>
      </c>
      <c r="N419">
        <v>1013</v>
      </c>
      <c r="O419" t="s">
        <v>761</v>
      </c>
      <c r="P419" t="s">
        <v>761</v>
      </c>
      <c r="Q419">
        <v>1</v>
      </c>
      <c r="X419">
        <v>10.3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83</v>
      </c>
      <c r="AG419">
        <v>12.360000000000001</v>
      </c>
      <c r="AH419">
        <v>2</v>
      </c>
      <c r="AI419">
        <v>55945129</v>
      </c>
      <c r="AJ419">
        <v>301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ROW(Source!A169)</f>
        <v>169</v>
      </c>
      <c r="B420">
        <v>55945139</v>
      </c>
      <c r="C420">
        <v>55945128</v>
      </c>
      <c r="D420">
        <v>55489910</v>
      </c>
      <c r="E420">
        <v>1</v>
      </c>
      <c r="F420">
        <v>1</v>
      </c>
      <c r="G420">
        <v>1081</v>
      </c>
      <c r="H420">
        <v>2</v>
      </c>
      <c r="I420" t="s">
        <v>762</v>
      </c>
      <c r="J420" t="s">
        <v>763</v>
      </c>
      <c r="K420" t="s">
        <v>764</v>
      </c>
      <c r="L420">
        <v>1368</v>
      </c>
      <c r="N420">
        <v>1011</v>
      </c>
      <c r="O420" t="s">
        <v>765</v>
      </c>
      <c r="P420" t="s">
        <v>765</v>
      </c>
      <c r="Q420">
        <v>1</v>
      </c>
      <c r="X420">
        <v>0.77</v>
      </c>
      <c r="Y420">
        <v>0</v>
      </c>
      <c r="Z420">
        <v>7.11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83</v>
      </c>
      <c r="AG420">
        <v>0.92399999999999993</v>
      </c>
      <c r="AH420">
        <v>2</v>
      </c>
      <c r="AI420">
        <v>55945130</v>
      </c>
      <c r="AJ420">
        <v>302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ROW(Source!A169)</f>
        <v>169</v>
      </c>
      <c r="B421">
        <v>55945140</v>
      </c>
      <c r="C421">
        <v>55945128</v>
      </c>
      <c r="D421">
        <v>55490209</v>
      </c>
      <c r="E421">
        <v>1</v>
      </c>
      <c r="F421">
        <v>1</v>
      </c>
      <c r="G421">
        <v>1081</v>
      </c>
      <c r="H421">
        <v>2</v>
      </c>
      <c r="I421" t="s">
        <v>766</v>
      </c>
      <c r="J421" t="s">
        <v>767</v>
      </c>
      <c r="K421" t="s">
        <v>768</v>
      </c>
      <c r="L421">
        <v>1368</v>
      </c>
      <c r="N421">
        <v>1011</v>
      </c>
      <c r="O421" t="s">
        <v>765</v>
      </c>
      <c r="P421" t="s">
        <v>765</v>
      </c>
      <c r="Q421">
        <v>1</v>
      </c>
      <c r="X421">
        <v>7.0000000000000007E-2</v>
      </c>
      <c r="Y421">
        <v>0</v>
      </c>
      <c r="Z421">
        <v>83.1</v>
      </c>
      <c r="AA421">
        <v>12.62</v>
      </c>
      <c r="AB421">
        <v>0</v>
      </c>
      <c r="AC421">
        <v>0</v>
      </c>
      <c r="AD421">
        <v>1</v>
      </c>
      <c r="AE421">
        <v>0</v>
      </c>
      <c r="AF421" t="s">
        <v>83</v>
      </c>
      <c r="AG421">
        <v>8.4000000000000005E-2</v>
      </c>
      <c r="AH421">
        <v>2</v>
      </c>
      <c r="AI421">
        <v>55945131</v>
      </c>
      <c r="AJ421">
        <v>303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ROW(Source!A169)</f>
        <v>169</v>
      </c>
      <c r="B422">
        <v>55945141</v>
      </c>
      <c r="C422">
        <v>55945128</v>
      </c>
      <c r="D422">
        <v>55460299</v>
      </c>
      <c r="E422">
        <v>1</v>
      </c>
      <c r="F422">
        <v>1</v>
      </c>
      <c r="G422">
        <v>1081</v>
      </c>
      <c r="H422">
        <v>3</v>
      </c>
      <c r="I422" t="s">
        <v>770</v>
      </c>
      <c r="J422" t="s">
        <v>771</v>
      </c>
      <c r="K422" t="s">
        <v>772</v>
      </c>
      <c r="L422">
        <v>1348</v>
      </c>
      <c r="N422">
        <v>1009</v>
      </c>
      <c r="O422" t="s">
        <v>211</v>
      </c>
      <c r="P422" t="s">
        <v>211</v>
      </c>
      <c r="Q422">
        <v>1000</v>
      </c>
      <c r="X422">
        <v>1.4999999999999999E-4</v>
      </c>
      <c r="Y422">
        <v>8263.85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82</v>
      </c>
      <c r="AG422">
        <v>1.4999999999999999E-4</v>
      </c>
      <c r="AH422">
        <v>2</v>
      </c>
      <c r="AI422">
        <v>55945132</v>
      </c>
      <c r="AJ422">
        <v>304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ROW(Source!A169)</f>
        <v>169</v>
      </c>
      <c r="B423">
        <v>55945142</v>
      </c>
      <c r="C423">
        <v>55945128</v>
      </c>
      <c r="D423">
        <v>55459810</v>
      </c>
      <c r="E423">
        <v>1</v>
      </c>
      <c r="F423">
        <v>1</v>
      </c>
      <c r="G423">
        <v>1081</v>
      </c>
      <c r="H423">
        <v>3</v>
      </c>
      <c r="I423" t="s">
        <v>773</v>
      </c>
      <c r="J423" t="s">
        <v>774</v>
      </c>
      <c r="K423" t="s">
        <v>775</v>
      </c>
      <c r="L423">
        <v>1348</v>
      </c>
      <c r="N423">
        <v>1009</v>
      </c>
      <c r="O423" t="s">
        <v>211</v>
      </c>
      <c r="P423" t="s">
        <v>211</v>
      </c>
      <c r="Q423">
        <v>1000</v>
      </c>
      <c r="X423">
        <v>2E-3</v>
      </c>
      <c r="Y423">
        <v>9238.1299999999992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82</v>
      </c>
      <c r="AG423">
        <v>2E-3</v>
      </c>
      <c r="AH423">
        <v>2</v>
      </c>
      <c r="AI423">
        <v>55945133</v>
      </c>
      <c r="AJ423">
        <v>305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ROW(Source!A169)</f>
        <v>169</v>
      </c>
      <c r="B424">
        <v>55945143</v>
      </c>
      <c r="C424">
        <v>55945128</v>
      </c>
      <c r="D424">
        <v>55474549</v>
      </c>
      <c r="E424">
        <v>1</v>
      </c>
      <c r="F424">
        <v>1</v>
      </c>
      <c r="G424">
        <v>1081</v>
      </c>
      <c r="H424">
        <v>3</v>
      </c>
      <c r="I424" t="s">
        <v>776</v>
      </c>
      <c r="J424" t="s">
        <v>777</v>
      </c>
      <c r="K424" t="s">
        <v>778</v>
      </c>
      <c r="L424">
        <v>1301</v>
      </c>
      <c r="N424">
        <v>1003</v>
      </c>
      <c r="O424" t="s">
        <v>543</v>
      </c>
      <c r="P424" t="s">
        <v>543</v>
      </c>
      <c r="Q424">
        <v>1</v>
      </c>
      <c r="X424">
        <v>2</v>
      </c>
      <c r="Y424">
        <v>60.03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82</v>
      </c>
      <c r="AG424">
        <v>2</v>
      </c>
      <c r="AH424">
        <v>2</v>
      </c>
      <c r="AI424">
        <v>55945134</v>
      </c>
      <c r="AJ424">
        <v>306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ROW(Source!A169)</f>
        <v>169</v>
      </c>
      <c r="B425">
        <v>55945144</v>
      </c>
      <c r="C425">
        <v>55945128</v>
      </c>
      <c r="D425">
        <v>55481917</v>
      </c>
      <c r="E425">
        <v>1</v>
      </c>
      <c r="F425">
        <v>1</v>
      </c>
      <c r="G425">
        <v>1081</v>
      </c>
      <c r="H425">
        <v>3</v>
      </c>
      <c r="I425" t="s">
        <v>779</v>
      </c>
      <c r="J425" t="s">
        <v>780</v>
      </c>
      <c r="K425" t="s">
        <v>781</v>
      </c>
      <c r="L425">
        <v>1354</v>
      </c>
      <c r="N425">
        <v>1010</v>
      </c>
      <c r="O425" t="s">
        <v>320</v>
      </c>
      <c r="P425" t="s">
        <v>320</v>
      </c>
      <c r="Q425">
        <v>1</v>
      </c>
      <c r="X425">
        <v>2</v>
      </c>
      <c r="Y425">
        <v>39.840000000000003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82</v>
      </c>
      <c r="AG425">
        <v>2</v>
      </c>
      <c r="AH425">
        <v>2</v>
      </c>
      <c r="AI425">
        <v>55945135</v>
      </c>
      <c r="AJ425">
        <v>307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ROW(Source!A169)</f>
        <v>169</v>
      </c>
      <c r="B426">
        <v>55945145</v>
      </c>
      <c r="C426">
        <v>55945128</v>
      </c>
      <c r="D426">
        <v>55481933</v>
      </c>
      <c r="E426">
        <v>1</v>
      </c>
      <c r="F426">
        <v>1</v>
      </c>
      <c r="G426">
        <v>1081</v>
      </c>
      <c r="H426">
        <v>3</v>
      </c>
      <c r="I426" t="s">
        <v>782</v>
      </c>
      <c r="J426" t="s">
        <v>783</v>
      </c>
      <c r="K426" t="s">
        <v>784</v>
      </c>
      <c r="L426">
        <v>1356</v>
      </c>
      <c r="N426">
        <v>1010</v>
      </c>
      <c r="O426" t="s">
        <v>785</v>
      </c>
      <c r="P426" t="s">
        <v>785</v>
      </c>
      <c r="Q426">
        <v>1000</v>
      </c>
      <c r="X426">
        <v>5.0000000000000001E-3</v>
      </c>
      <c r="Y426">
        <v>1639.86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82</v>
      </c>
      <c r="AG426">
        <v>5.0000000000000001E-3</v>
      </c>
      <c r="AH426">
        <v>2</v>
      </c>
      <c r="AI426">
        <v>55945136</v>
      </c>
      <c r="AJ426">
        <v>308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ROW(Source!A169)</f>
        <v>169</v>
      </c>
      <c r="B427">
        <v>55945146</v>
      </c>
      <c r="C427">
        <v>55945128</v>
      </c>
      <c r="D427">
        <v>55441017</v>
      </c>
      <c r="E427">
        <v>1081</v>
      </c>
      <c r="F427">
        <v>1</v>
      </c>
      <c r="G427">
        <v>1081</v>
      </c>
      <c r="H427">
        <v>3</v>
      </c>
      <c r="I427" t="s">
        <v>1054</v>
      </c>
      <c r="J427" t="s">
        <v>3</v>
      </c>
      <c r="K427" t="s">
        <v>1055</v>
      </c>
      <c r="L427">
        <v>1391</v>
      </c>
      <c r="N427">
        <v>1013</v>
      </c>
      <c r="O427" t="s">
        <v>715</v>
      </c>
      <c r="P427" t="s">
        <v>715</v>
      </c>
      <c r="Q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82</v>
      </c>
      <c r="AG427">
        <v>1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ROW(Source!A169)</f>
        <v>169</v>
      </c>
      <c r="B428">
        <v>55945147</v>
      </c>
      <c r="C428">
        <v>55945128</v>
      </c>
      <c r="D428">
        <v>55424290</v>
      </c>
      <c r="E428">
        <v>1081</v>
      </c>
      <c r="F428">
        <v>1</v>
      </c>
      <c r="G428">
        <v>1081</v>
      </c>
      <c r="H428">
        <v>3</v>
      </c>
      <c r="I428" t="s">
        <v>786</v>
      </c>
      <c r="J428" t="s">
        <v>3</v>
      </c>
      <c r="K428" t="s">
        <v>787</v>
      </c>
      <c r="L428">
        <v>1348</v>
      </c>
      <c r="N428">
        <v>1009</v>
      </c>
      <c r="O428" t="s">
        <v>211</v>
      </c>
      <c r="P428" t="s">
        <v>211</v>
      </c>
      <c r="Q428">
        <v>1000</v>
      </c>
      <c r="X428">
        <v>0.04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82</v>
      </c>
      <c r="AG428">
        <v>0.04</v>
      </c>
      <c r="AH428">
        <v>2</v>
      </c>
      <c r="AI428">
        <v>55945137</v>
      </c>
      <c r="AJ428">
        <v>309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ROW(Source!A170)</f>
        <v>170</v>
      </c>
      <c r="B429">
        <v>55945138</v>
      </c>
      <c r="C429">
        <v>55945128</v>
      </c>
      <c r="D429">
        <v>55424304</v>
      </c>
      <c r="E429">
        <v>1081</v>
      </c>
      <c r="F429">
        <v>1</v>
      </c>
      <c r="G429">
        <v>1081</v>
      </c>
      <c r="H429">
        <v>1</v>
      </c>
      <c r="I429" t="s">
        <v>759</v>
      </c>
      <c r="J429" t="s">
        <v>3</v>
      </c>
      <c r="K429" t="s">
        <v>760</v>
      </c>
      <c r="L429">
        <v>1191</v>
      </c>
      <c r="N429">
        <v>1013</v>
      </c>
      <c r="O429" t="s">
        <v>761</v>
      </c>
      <c r="P429" t="s">
        <v>761</v>
      </c>
      <c r="Q429">
        <v>1</v>
      </c>
      <c r="X429">
        <v>10.3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83</v>
      </c>
      <c r="AG429">
        <v>12.360000000000001</v>
      </c>
      <c r="AH429">
        <v>2</v>
      </c>
      <c r="AI429">
        <v>55945129</v>
      </c>
      <c r="AJ429">
        <v>310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ROW(Source!A170)</f>
        <v>170</v>
      </c>
      <c r="B430">
        <v>55945139</v>
      </c>
      <c r="C430">
        <v>55945128</v>
      </c>
      <c r="D430">
        <v>55489910</v>
      </c>
      <c r="E430">
        <v>1</v>
      </c>
      <c r="F430">
        <v>1</v>
      </c>
      <c r="G430">
        <v>1081</v>
      </c>
      <c r="H430">
        <v>2</v>
      </c>
      <c r="I430" t="s">
        <v>762</v>
      </c>
      <c r="J430" t="s">
        <v>763</v>
      </c>
      <c r="K430" t="s">
        <v>764</v>
      </c>
      <c r="L430">
        <v>1368</v>
      </c>
      <c r="N430">
        <v>1011</v>
      </c>
      <c r="O430" t="s">
        <v>765</v>
      </c>
      <c r="P430" t="s">
        <v>765</v>
      </c>
      <c r="Q430">
        <v>1</v>
      </c>
      <c r="X430">
        <v>0.77</v>
      </c>
      <c r="Y430">
        <v>0</v>
      </c>
      <c r="Z430">
        <v>7.11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83</v>
      </c>
      <c r="AG430">
        <v>0.92399999999999993</v>
      </c>
      <c r="AH430">
        <v>2</v>
      </c>
      <c r="AI430">
        <v>55945130</v>
      </c>
      <c r="AJ430">
        <v>311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ROW(Source!A170)</f>
        <v>170</v>
      </c>
      <c r="B431">
        <v>55945140</v>
      </c>
      <c r="C431">
        <v>55945128</v>
      </c>
      <c r="D431">
        <v>55490209</v>
      </c>
      <c r="E431">
        <v>1</v>
      </c>
      <c r="F431">
        <v>1</v>
      </c>
      <c r="G431">
        <v>1081</v>
      </c>
      <c r="H431">
        <v>2</v>
      </c>
      <c r="I431" t="s">
        <v>766</v>
      </c>
      <c r="J431" t="s">
        <v>767</v>
      </c>
      <c r="K431" t="s">
        <v>768</v>
      </c>
      <c r="L431">
        <v>1368</v>
      </c>
      <c r="N431">
        <v>1011</v>
      </c>
      <c r="O431" t="s">
        <v>765</v>
      </c>
      <c r="P431" t="s">
        <v>765</v>
      </c>
      <c r="Q431">
        <v>1</v>
      </c>
      <c r="X431">
        <v>7.0000000000000007E-2</v>
      </c>
      <c r="Y431">
        <v>0</v>
      </c>
      <c r="Z431">
        <v>83.1</v>
      </c>
      <c r="AA431">
        <v>12.62</v>
      </c>
      <c r="AB431">
        <v>0</v>
      </c>
      <c r="AC431">
        <v>0</v>
      </c>
      <c r="AD431">
        <v>1</v>
      </c>
      <c r="AE431">
        <v>0</v>
      </c>
      <c r="AF431" t="s">
        <v>83</v>
      </c>
      <c r="AG431">
        <v>8.4000000000000005E-2</v>
      </c>
      <c r="AH431">
        <v>2</v>
      </c>
      <c r="AI431">
        <v>55945131</v>
      </c>
      <c r="AJ431">
        <v>312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ROW(Source!A170)</f>
        <v>170</v>
      </c>
      <c r="B432">
        <v>55945141</v>
      </c>
      <c r="C432">
        <v>55945128</v>
      </c>
      <c r="D432">
        <v>55460299</v>
      </c>
      <c r="E432">
        <v>1</v>
      </c>
      <c r="F432">
        <v>1</v>
      </c>
      <c r="G432">
        <v>1081</v>
      </c>
      <c r="H432">
        <v>3</v>
      </c>
      <c r="I432" t="s">
        <v>770</v>
      </c>
      <c r="J432" t="s">
        <v>771</v>
      </c>
      <c r="K432" t="s">
        <v>772</v>
      </c>
      <c r="L432">
        <v>1348</v>
      </c>
      <c r="N432">
        <v>1009</v>
      </c>
      <c r="O432" t="s">
        <v>211</v>
      </c>
      <c r="P432" t="s">
        <v>211</v>
      </c>
      <c r="Q432">
        <v>1000</v>
      </c>
      <c r="X432">
        <v>1.4999999999999999E-4</v>
      </c>
      <c r="Y432">
        <v>8263.85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82</v>
      </c>
      <c r="AG432">
        <v>1.4999999999999999E-4</v>
      </c>
      <c r="AH432">
        <v>2</v>
      </c>
      <c r="AI432">
        <v>55945132</v>
      </c>
      <c r="AJ432">
        <v>313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ROW(Source!A170)</f>
        <v>170</v>
      </c>
      <c r="B433">
        <v>55945142</v>
      </c>
      <c r="C433">
        <v>55945128</v>
      </c>
      <c r="D433">
        <v>55459810</v>
      </c>
      <c r="E433">
        <v>1</v>
      </c>
      <c r="F433">
        <v>1</v>
      </c>
      <c r="G433">
        <v>1081</v>
      </c>
      <c r="H433">
        <v>3</v>
      </c>
      <c r="I433" t="s">
        <v>773</v>
      </c>
      <c r="J433" t="s">
        <v>774</v>
      </c>
      <c r="K433" t="s">
        <v>775</v>
      </c>
      <c r="L433">
        <v>1348</v>
      </c>
      <c r="N433">
        <v>1009</v>
      </c>
      <c r="O433" t="s">
        <v>211</v>
      </c>
      <c r="P433" t="s">
        <v>211</v>
      </c>
      <c r="Q433">
        <v>1000</v>
      </c>
      <c r="X433">
        <v>2E-3</v>
      </c>
      <c r="Y433">
        <v>9238.1299999999992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82</v>
      </c>
      <c r="AG433">
        <v>2E-3</v>
      </c>
      <c r="AH433">
        <v>2</v>
      </c>
      <c r="AI433">
        <v>55945133</v>
      </c>
      <c r="AJ433">
        <v>314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ROW(Source!A170)</f>
        <v>170</v>
      </c>
      <c r="B434">
        <v>55945143</v>
      </c>
      <c r="C434">
        <v>55945128</v>
      </c>
      <c r="D434">
        <v>55474549</v>
      </c>
      <c r="E434">
        <v>1</v>
      </c>
      <c r="F434">
        <v>1</v>
      </c>
      <c r="G434">
        <v>1081</v>
      </c>
      <c r="H434">
        <v>3</v>
      </c>
      <c r="I434" t="s">
        <v>776</v>
      </c>
      <c r="J434" t="s">
        <v>777</v>
      </c>
      <c r="K434" t="s">
        <v>778</v>
      </c>
      <c r="L434">
        <v>1301</v>
      </c>
      <c r="N434">
        <v>1003</v>
      </c>
      <c r="O434" t="s">
        <v>543</v>
      </c>
      <c r="P434" t="s">
        <v>543</v>
      </c>
      <c r="Q434">
        <v>1</v>
      </c>
      <c r="X434">
        <v>2</v>
      </c>
      <c r="Y434">
        <v>60.03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82</v>
      </c>
      <c r="AG434">
        <v>2</v>
      </c>
      <c r="AH434">
        <v>2</v>
      </c>
      <c r="AI434">
        <v>55945134</v>
      </c>
      <c r="AJ434">
        <v>315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ROW(Source!A170)</f>
        <v>170</v>
      </c>
      <c r="B435">
        <v>55945144</v>
      </c>
      <c r="C435">
        <v>55945128</v>
      </c>
      <c r="D435">
        <v>55481917</v>
      </c>
      <c r="E435">
        <v>1</v>
      </c>
      <c r="F435">
        <v>1</v>
      </c>
      <c r="G435">
        <v>1081</v>
      </c>
      <c r="H435">
        <v>3</v>
      </c>
      <c r="I435" t="s">
        <v>779</v>
      </c>
      <c r="J435" t="s">
        <v>780</v>
      </c>
      <c r="K435" t="s">
        <v>781</v>
      </c>
      <c r="L435">
        <v>1354</v>
      </c>
      <c r="N435">
        <v>1010</v>
      </c>
      <c r="O435" t="s">
        <v>320</v>
      </c>
      <c r="P435" t="s">
        <v>320</v>
      </c>
      <c r="Q435">
        <v>1</v>
      </c>
      <c r="X435">
        <v>2</v>
      </c>
      <c r="Y435">
        <v>39.840000000000003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82</v>
      </c>
      <c r="AG435">
        <v>2</v>
      </c>
      <c r="AH435">
        <v>2</v>
      </c>
      <c r="AI435">
        <v>55945135</v>
      </c>
      <c r="AJ435">
        <v>316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ROW(Source!A170)</f>
        <v>170</v>
      </c>
      <c r="B436">
        <v>55945145</v>
      </c>
      <c r="C436">
        <v>55945128</v>
      </c>
      <c r="D436">
        <v>55481933</v>
      </c>
      <c r="E436">
        <v>1</v>
      </c>
      <c r="F436">
        <v>1</v>
      </c>
      <c r="G436">
        <v>1081</v>
      </c>
      <c r="H436">
        <v>3</v>
      </c>
      <c r="I436" t="s">
        <v>782</v>
      </c>
      <c r="J436" t="s">
        <v>783</v>
      </c>
      <c r="K436" t="s">
        <v>784</v>
      </c>
      <c r="L436">
        <v>1356</v>
      </c>
      <c r="N436">
        <v>1010</v>
      </c>
      <c r="O436" t="s">
        <v>785</v>
      </c>
      <c r="P436" t="s">
        <v>785</v>
      </c>
      <c r="Q436">
        <v>1000</v>
      </c>
      <c r="X436">
        <v>5.0000000000000001E-3</v>
      </c>
      <c r="Y436">
        <v>1639.86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82</v>
      </c>
      <c r="AG436">
        <v>5.0000000000000001E-3</v>
      </c>
      <c r="AH436">
        <v>2</v>
      </c>
      <c r="AI436">
        <v>55945136</v>
      </c>
      <c r="AJ436">
        <v>317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ROW(Source!A170)</f>
        <v>170</v>
      </c>
      <c r="B437">
        <v>55945146</v>
      </c>
      <c r="C437">
        <v>55945128</v>
      </c>
      <c r="D437">
        <v>55441017</v>
      </c>
      <c r="E437">
        <v>1081</v>
      </c>
      <c r="F437">
        <v>1</v>
      </c>
      <c r="G437">
        <v>1081</v>
      </c>
      <c r="H437">
        <v>3</v>
      </c>
      <c r="I437" t="s">
        <v>1054</v>
      </c>
      <c r="J437" t="s">
        <v>3</v>
      </c>
      <c r="K437" t="s">
        <v>1055</v>
      </c>
      <c r="L437">
        <v>1391</v>
      </c>
      <c r="N437">
        <v>1013</v>
      </c>
      <c r="O437" t="s">
        <v>715</v>
      </c>
      <c r="P437" t="s">
        <v>715</v>
      </c>
      <c r="Q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82</v>
      </c>
      <c r="AG437">
        <v>1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ROW(Source!A170)</f>
        <v>170</v>
      </c>
      <c r="B438">
        <v>55945147</v>
      </c>
      <c r="C438">
        <v>55945128</v>
      </c>
      <c r="D438">
        <v>55424290</v>
      </c>
      <c r="E438">
        <v>1081</v>
      </c>
      <c r="F438">
        <v>1</v>
      </c>
      <c r="G438">
        <v>1081</v>
      </c>
      <c r="H438">
        <v>3</v>
      </c>
      <c r="I438" t="s">
        <v>786</v>
      </c>
      <c r="J438" t="s">
        <v>3</v>
      </c>
      <c r="K438" t="s">
        <v>787</v>
      </c>
      <c r="L438">
        <v>1348</v>
      </c>
      <c r="N438">
        <v>1009</v>
      </c>
      <c r="O438" t="s">
        <v>211</v>
      </c>
      <c r="P438" t="s">
        <v>211</v>
      </c>
      <c r="Q438">
        <v>1000</v>
      </c>
      <c r="X438">
        <v>0.04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82</v>
      </c>
      <c r="AG438">
        <v>0.04</v>
      </c>
      <c r="AH438">
        <v>2</v>
      </c>
      <c r="AI438">
        <v>55945137</v>
      </c>
      <c r="AJ438">
        <v>318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ROW(Source!A173)</f>
        <v>173</v>
      </c>
      <c r="B439">
        <v>57037119</v>
      </c>
      <c r="C439">
        <v>57037118</v>
      </c>
      <c r="D439">
        <v>55424304</v>
      </c>
      <c r="E439">
        <v>1081</v>
      </c>
      <c r="F439">
        <v>1</v>
      </c>
      <c r="G439">
        <v>1081</v>
      </c>
      <c r="H439">
        <v>1</v>
      </c>
      <c r="I439" t="s">
        <v>759</v>
      </c>
      <c r="J439" t="s">
        <v>3</v>
      </c>
      <c r="K439" t="s">
        <v>760</v>
      </c>
      <c r="L439">
        <v>1191</v>
      </c>
      <c r="N439">
        <v>1013</v>
      </c>
      <c r="O439" t="s">
        <v>761</v>
      </c>
      <c r="P439" t="s">
        <v>761</v>
      </c>
      <c r="Q439">
        <v>1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83</v>
      </c>
      <c r="AG439">
        <v>1.008</v>
      </c>
      <c r="AH439">
        <v>2</v>
      </c>
      <c r="AI439">
        <v>57037119</v>
      </c>
      <c r="AJ439">
        <v>319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ROW(Source!A174)</f>
        <v>174</v>
      </c>
      <c r="B440">
        <v>57037119</v>
      </c>
      <c r="C440">
        <v>57037118</v>
      </c>
      <c r="D440">
        <v>55424304</v>
      </c>
      <c r="E440">
        <v>1081</v>
      </c>
      <c r="F440">
        <v>1</v>
      </c>
      <c r="G440">
        <v>1081</v>
      </c>
      <c r="H440">
        <v>1</v>
      </c>
      <c r="I440" t="s">
        <v>759</v>
      </c>
      <c r="J440" t="s">
        <v>3</v>
      </c>
      <c r="K440" t="s">
        <v>760</v>
      </c>
      <c r="L440">
        <v>1191</v>
      </c>
      <c r="N440">
        <v>1013</v>
      </c>
      <c r="O440" t="s">
        <v>761</v>
      </c>
      <c r="P440" t="s">
        <v>761</v>
      </c>
      <c r="Q440">
        <v>1</v>
      </c>
      <c r="X440">
        <v>0.84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83</v>
      </c>
      <c r="AG440">
        <v>1.008</v>
      </c>
      <c r="AH440">
        <v>2</v>
      </c>
      <c r="AI440">
        <v>57037119</v>
      </c>
      <c r="AJ440">
        <v>320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ROW(Source!A175)</f>
        <v>175</v>
      </c>
      <c r="B441">
        <v>57037121</v>
      </c>
      <c r="C441">
        <v>57037120</v>
      </c>
      <c r="D441">
        <v>55424304</v>
      </c>
      <c r="E441">
        <v>1081</v>
      </c>
      <c r="F441">
        <v>1</v>
      </c>
      <c r="G441">
        <v>1081</v>
      </c>
      <c r="H441">
        <v>1</v>
      </c>
      <c r="I441" t="s">
        <v>759</v>
      </c>
      <c r="J441" t="s">
        <v>3</v>
      </c>
      <c r="K441" t="s">
        <v>760</v>
      </c>
      <c r="L441">
        <v>1191</v>
      </c>
      <c r="N441">
        <v>1013</v>
      </c>
      <c r="O441" t="s">
        <v>761</v>
      </c>
      <c r="P441" t="s">
        <v>761</v>
      </c>
      <c r="Q441">
        <v>1</v>
      </c>
      <c r="X441">
        <v>0.5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83</v>
      </c>
      <c r="AG441">
        <v>0.6</v>
      </c>
      <c r="AH441">
        <v>2</v>
      </c>
      <c r="AI441">
        <v>57037121</v>
      </c>
      <c r="AJ441">
        <v>321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ROW(Source!A175)</f>
        <v>175</v>
      </c>
      <c r="B442">
        <v>57037122</v>
      </c>
      <c r="C442">
        <v>57037120</v>
      </c>
      <c r="D442">
        <v>55455649</v>
      </c>
      <c r="E442">
        <v>1081</v>
      </c>
      <c r="F442">
        <v>1</v>
      </c>
      <c r="G442">
        <v>1081</v>
      </c>
      <c r="H442">
        <v>3</v>
      </c>
      <c r="I442" t="s">
        <v>1109</v>
      </c>
      <c r="J442" t="s">
        <v>3</v>
      </c>
      <c r="K442" t="s">
        <v>1110</v>
      </c>
      <c r="L442">
        <v>1354</v>
      </c>
      <c r="N442">
        <v>1010</v>
      </c>
      <c r="O442" t="s">
        <v>320</v>
      </c>
      <c r="P442" t="s">
        <v>320</v>
      </c>
      <c r="Q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82</v>
      </c>
      <c r="AG442">
        <v>1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ROW(Source!A175)</f>
        <v>175</v>
      </c>
      <c r="B443">
        <v>57037123</v>
      </c>
      <c r="C443">
        <v>57037120</v>
      </c>
      <c r="D443">
        <v>55424290</v>
      </c>
      <c r="E443">
        <v>1081</v>
      </c>
      <c r="F443">
        <v>1</v>
      </c>
      <c r="G443">
        <v>1081</v>
      </c>
      <c r="H443">
        <v>3</v>
      </c>
      <c r="I443" t="s">
        <v>786</v>
      </c>
      <c r="J443" t="s">
        <v>3</v>
      </c>
      <c r="K443" t="s">
        <v>787</v>
      </c>
      <c r="L443">
        <v>1348</v>
      </c>
      <c r="N443">
        <v>1009</v>
      </c>
      <c r="O443" t="s">
        <v>211</v>
      </c>
      <c r="P443" t="s">
        <v>211</v>
      </c>
      <c r="Q443">
        <v>1000</v>
      </c>
      <c r="X443">
        <v>1E-3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82</v>
      </c>
      <c r="AG443">
        <v>1E-3</v>
      </c>
      <c r="AH443">
        <v>2</v>
      </c>
      <c r="AI443">
        <v>57037123</v>
      </c>
      <c r="AJ443">
        <v>322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ROW(Source!A176)</f>
        <v>176</v>
      </c>
      <c r="B444">
        <v>57037121</v>
      </c>
      <c r="C444">
        <v>57037120</v>
      </c>
      <c r="D444">
        <v>55424304</v>
      </c>
      <c r="E444">
        <v>1081</v>
      </c>
      <c r="F444">
        <v>1</v>
      </c>
      <c r="G444">
        <v>1081</v>
      </c>
      <c r="H444">
        <v>1</v>
      </c>
      <c r="I444" t="s">
        <v>759</v>
      </c>
      <c r="J444" t="s">
        <v>3</v>
      </c>
      <c r="K444" t="s">
        <v>760</v>
      </c>
      <c r="L444">
        <v>1191</v>
      </c>
      <c r="N444">
        <v>1013</v>
      </c>
      <c r="O444" t="s">
        <v>761</v>
      </c>
      <c r="P444" t="s">
        <v>761</v>
      </c>
      <c r="Q444">
        <v>1</v>
      </c>
      <c r="X444">
        <v>0.5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 t="s">
        <v>83</v>
      </c>
      <c r="AG444">
        <v>0.6</v>
      </c>
      <c r="AH444">
        <v>2</v>
      </c>
      <c r="AI444">
        <v>57037121</v>
      </c>
      <c r="AJ444">
        <v>323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ROW(Source!A176)</f>
        <v>176</v>
      </c>
      <c r="B445">
        <v>57037122</v>
      </c>
      <c r="C445">
        <v>57037120</v>
      </c>
      <c r="D445">
        <v>55455649</v>
      </c>
      <c r="E445">
        <v>1081</v>
      </c>
      <c r="F445">
        <v>1</v>
      </c>
      <c r="G445">
        <v>1081</v>
      </c>
      <c r="H445">
        <v>3</v>
      </c>
      <c r="I445" t="s">
        <v>1109</v>
      </c>
      <c r="J445" t="s">
        <v>3</v>
      </c>
      <c r="K445" t="s">
        <v>1110</v>
      </c>
      <c r="L445">
        <v>1354</v>
      </c>
      <c r="N445">
        <v>1010</v>
      </c>
      <c r="O445" t="s">
        <v>320</v>
      </c>
      <c r="P445" t="s">
        <v>320</v>
      </c>
      <c r="Q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82</v>
      </c>
      <c r="AG445">
        <v>1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ROW(Source!A176)</f>
        <v>176</v>
      </c>
      <c r="B446">
        <v>57037123</v>
      </c>
      <c r="C446">
        <v>57037120</v>
      </c>
      <c r="D446">
        <v>55424290</v>
      </c>
      <c r="E446">
        <v>1081</v>
      </c>
      <c r="F446">
        <v>1</v>
      </c>
      <c r="G446">
        <v>1081</v>
      </c>
      <c r="H446">
        <v>3</v>
      </c>
      <c r="I446" t="s">
        <v>786</v>
      </c>
      <c r="J446" t="s">
        <v>3</v>
      </c>
      <c r="K446" t="s">
        <v>787</v>
      </c>
      <c r="L446">
        <v>1348</v>
      </c>
      <c r="N446">
        <v>1009</v>
      </c>
      <c r="O446" t="s">
        <v>211</v>
      </c>
      <c r="P446" t="s">
        <v>211</v>
      </c>
      <c r="Q446">
        <v>1000</v>
      </c>
      <c r="X446">
        <v>1E-3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82</v>
      </c>
      <c r="AG446">
        <v>1E-3</v>
      </c>
      <c r="AH446">
        <v>2</v>
      </c>
      <c r="AI446">
        <v>57037123</v>
      </c>
      <c r="AJ446">
        <v>324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ROW(Source!A177)</f>
        <v>177</v>
      </c>
      <c r="B447">
        <v>55945172</v>
      </c>
      <c r="C447">
        <v>55945154</v>
      </c>
      <c r="D447">
        <v>55424304</v>
      </c>
      <c r="E447">
        <v>1081</v>
      </c>
      <c r="F447">
        <v>1</v>
      </c>
      <c r="G447">
        <v>1081</v>
      </c>
      <c r="H447">
        <v>1</v>
      </c>
      <c r="I447" t="s">
        <v>759</v>
      </c>
      <c r="J447" t="s">
        <v>3</v>
      </c>
      <c r="K447" t="s">
        <v>760</v>
      </c>
      <c r="L447">
        <v>1191</v>
      </c>
      <c r="N447">
        <v>1013</v>
      </c>
      <c r="O447" t="s">
        <v>761</v>
      </c>
      <c r="P447" t="s">
        <v>761</v>
      </c>
      <c r="Q447">
        <v>1</v>
      </c>
      <c r="X447">
        <v>2.73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83</v>
      </c>
      <c r="AG447">
        <v>3.2759999999999998</v>
      </c>
      <c r="AH447">
        <v>2</v>
      </c>
      <c r="AI447">
        <v>55945155</v>
      </c>
      <c r="AJ447">
        <v>325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ROW(Source!A177)</f>
        <v>177</v>
      </c>
      <c r="B448">
        <v>55945173</v>
      </c>
      <c r="C448">
        <v>55945154</v>
      </c>
      <c r="D448">
        <v>55489910</v>
      </c>
      <c r="E448">
        <v>1</v>
      </c>
      <c r="F448">
        <v>1</v>
      </c>
      <c r="G448">
        <v>1081</v>
      </c>
      <c r="H448">
        <v>2</v>
      </c>
      <c r="I448" t="s">
        <v>762</v>
      </c>
      <c r="J448" t="s">
        <v>763</v>
      </c>
      <c r="K448" t="s">
        <v>764</v>
      </c>
      <c r="L448">
        <v>1368</v>
      </c>
      <c r="N448">
        <v>1011</v>
      </c>
      <c r="O448" t="s">
        <v>765</v>
      </c>
      <c r="P448" t="s">
        <v>765</v>
      </c>
      <c r="Q448">
        <v>1</v>
      </c>
      <c r="X448">
        <v>0.11</v>
      </c>
      <c r="Y448">
        <v>0</v>
      </c>
      <c r="Z448">
        <v>7.11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83</v>
      </c>
      <c r="AG448">
        <v>0.13200000000000001</v>
      </c>
      <c r="AH448">
        <v>2</v>
      </c>
      <c r="AI448">
        <v>55945156</v>
      </c>
      <c r="AJ448">
        <v>326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ROW(Source!A177)</f>
        <v>177</v>
      </c>
      <c r="B449">
        <v>55945174</v>
      </c>
      <c r="C449">
        <v>55945154</v>
      </c>
      <c r="D449">
        <v>55490209</v>
      </c>
      <c r="E449">
        <v>1</v>
      </c>
      <c r="F449">
        <v>1</v>
      </c>
      <c r="G449">
        <v>1081</v>
      </c>
      <c r="H449">
        <v>2</v>
      </c>
      <c r="I449" t="s">
        <v>766</v>
      </c>
      <c r="J449" t="s">
        <v>767</v>
      </c>
      <c r="K449" t="s">
        <v>768</v>
      </c>
      <c r="L449">
        <v>1368</v>
      </c>
      <c r="N449">
        <v>1011</v>
      </c>
      <c r="O449" t="s">
        <v>765</v>
      </c>
      <c r="P449" t="s">
        <v>765</v>
      </c>
      <c r="Q449">
        <v>1</v>
      </c>
      <c r="X449">
        <v>0.01</v>
      </c>
      <c r="Y449">
        <v>0</v>
      </c>
      <c r="Z449">
        <v>83.1</v>
      </c>
      <c r="AA449">
        <v>12.62</v>
      </c>
      <c r="AB449">
        <v>0</v>
      </c>
      <c r="AC449">
        <v>0</v>
      </c>
      <c r="AD449">
        <v>1</v>
      </c>
      <c r="AE449">
        <v>0</v>
      </c>
      <c r="AF449" t="s">
        <v>83</v>
      </c>
      <c r="AG449">
        <v>1.2E-2</v>
      </c>
      <c r="AH449">
        <v>2</v>
      </c>
      <c r="AI449">
        <v>55945157</v>
      </c>
      <c r="AJ449">
        <v>327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ROW(Source!A177)</f>
        <v>177</v>
      </c>
      <c r="B450">
        <v>55945175</v>
      </c>
      <c r="C450">
        <v>55945154</v>
      </c>
      <c r="D450">
        <v>55490324</v>
      </c>
      <c r="E450">
        <v>1</v>
      </c>
      <c r="F450">
        <v>1</v>
      </c>
      <c r="G450">
        <v>1081</v>
      </c>
      <c r="H450">
        <v>2</v>
      </c>
      <c r="I450" t="s">
        <v>788</v>
      </c>
      <c r="J450" t="s">
        <v>789</v>
      </c>
      <c r="K450" t="s">
        <v>790</v>
      </c>
      <c r="L450">
        <v>1368</v>
      </c>
      <c r="N450">
        <v>1011</v>
      </c>
      <c r="O450" t="s">
        <v>765</v>
      </c>
      <c r="P450" t="s">
        <v>765</v>
      </c>
      <c r="Q450">
        <v>1</v>
      </c>
      <c r="X450">
        <v>0.03</v>
      </c>
      <c r="Y450">
        <v>0</v>
      </c>
      <c r="Z450">
        <v>0.35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83</v>
      </c>
      <c r="AG450">
        <v>3.5999999999999997E-2</v>
      </c>
      <c r="AH450">
        <v>2</v>
      </c>
      <c r="AI450">
        <v>55945158</v>
      </c>
      <c r="AJ450">
        <v>328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ROW(Source!A177)</f>
        <v>177</v>
      </c>
      <c r="B451">
        <v>55945176</v>
      </c>
      <c r="C451">
        <v>55945154</v>
      </c>
      <c r="D451">
        <v>55460220</v>
      </c>
      <c r="E451">
        <v>1</v>
      </c>
      <c r="F451">
        <v>1</v>
      </c>
      <c r="G451">
        <v>1081</v>
      </c>
      <c r="H451">
        <v>3</v>
      </c>
      <c r="I451" t="s">
        <v>791</v>
      </c>
      <c r="J451" t="s">
        <v>792</v>
      </c>
      <c r="K451" t="s">
        <v>793</v>
      </c>
      <c r="L451">
        <v>1346</v>
      </c>
      <c r="N451">
        <v>1009</v>
      </c>
      <c r="O451" t="s">
        <v>794</v>
      </c>
      <c r="P451" t="s">
        <v>794</v>
      </c>
      <c r="Q451">
        <v>1</v>
      </c>
      <c r="X451">
        <v>2E-3</v>
      </c>
      <c r="Y451">
        <v>13.95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82</v>
      </c>
      <c r="AG451">
        <v>2E-3</v>
      </c>
      <c r="AH451">
        <v>2</v>
      </c>
      <c r="AI451">
        <v>55945159</v>
      </c>
      <c r="AJ451">
        <v>329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ROW(Source!A177)</f>
        <v>177</v>
      </c>
      <c r="B452">
        <v>55945177</v>
      </c>
      <c r="C452">
        <v>55945154</v>
      </c>
      <c r="D452">
        <v>55460310</v>
      </c>
      <c r="E452">
        <v>1</v>
      </c>
      <c r="F452">
        <v>1</v>
      </c>
      <c r="G452">
        <v>1081</v>
      </c>
      <c r="H452">
        <v>3</v>
      </c>
      <c r="I452" t="s">
        <v>795</v>
      </c>
      <c r="J452" t="s">
        <v>796</v>
      </c>
      <c r="K452" t="s">
        <v>797</v>
      </c>
      <c r="L452">
        <v>1346</v>
      </c>
      <c r="N452">
        <v>1009</v>
      </c>
      <c r="O452" t="s">
        <v>794</v>
      </c>
      <c r="P452" t="s">
        <v>794</v>
      </c>
      <c r="Q452">
        <v>1</v>
      </c>
      <c r="X452">
        <v>3.9E-2</v>
      </c>
      <c r="Y452">
        <v>29.89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82</v>
      </c>
      <c r="AG452">
        <v>3.9E-2</v>
      </c>
      <c r="AH452">
        <v>2</v>
      </c>
      <c r="AI452">
        <v>55945160</v>
      </c>
      <c r="AJ452">
        <v>330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ROW(Source!A177)</f>
        <v>177</v>
      </c>
      <c r="B453">
        <v>55945178</v>
      </c>
      <c r="C453">
        <v>55945154</v>
      </c>
      <c r="D453">
        <v>55460380</v>
      </c>
      <c r="E453">
        <v>1</v>
      </c>
      <c r="F453">
        <v>1</v>
      </c>
      <c r="G453">
        <v>1081</v>
      </c>
      <c r="H453">
        <v>3</v>
      </c>
      <c r="I453" t="s">
        <v>798</v>
      </c>
      <c r="J453" t="s">
        <v>799</v>
      </c>
      <c r="K453" t="s">
        <v>800</v>
      </c>
      <c r="L453">
        <v>1348</v>
      </c>
      <c r="N453">
        <v>1009</v>
      </c>
      <c r="O453" t="s">
        <v>211</v>
      </c>
      <c r="P453" t="s">
        <v>211</v>
      </c>
      <c r="Q453">
        <v>1000</v>
      </c>
      <c r="X453">
        <v>8.0000000000000007E-5</v>
      </c>
      <c r="Y453">
        <v>8590.86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82</v>
      </c>
      <c r="AG453">
        <v>8.0000000000000007E-5</v>
      </c>
      <c r="AH453">
        <v>2</v>
      </c>
      <c r="AI453">
        <v>55945161</v>
      </c>
      <c r="AJ453">
        <v>331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ROW(Source!A177)</f>
        <v>177</v>
      </c>
      <c r="B454">
        <v>55945179</v>
      </c>
      <c r="C454">
        <v>55945154</v>
      </c>
      <c r="D454">
        <v>55460424</v>
      </c>
      <c r="E454">
        <v>1</v>
      </c>
      <c r="F454">
        <v>1</v>
      </c>
      <c r="G454">
        <v>1081</v>
      </c>
      <c r="H454">
        <v>3</v>
      </c>
      <c r="I454" t="s">
        <v>801</v>
      </c>
      <c r="J454" t="s">
        <v>802</v>
      </c>
      <c r="K454" t="s">
        <v>803</v>
      </c>
      <c r="L454">
        <v>1346</v>
      </c>
      <c r="N454">
        <v>1009</v>
      </c>
      <c r="O454" t="s">
        <v>794</v>
      </c>
      <c r="P454" t="s">
        <v>794</v>
      </c>
      <c r="Q454">
        <v>1</v>
      </c>
      <c r="X454">
        <v>2.4E-2</v>
      </c>
      <c r="Y454">
        <v>159.06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82</v>
      </c>
      <c r="AG454">
        <v>2.4E-2</v>
      </c>
      <c r="AH454">
        <v>2</v>
      </c>
      <c r="AI454">
        <v>55945162</v>
      </c>
      <c r="AJ454">
        <v>332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ROW(Source!A177)</f>
        <v>177</v>
      </c>
      <c r="B455">
        <v>55945180</v>
      </c>
      <c r="C455">
        <v>55945154</v>
      </c>
      <c r="D455">
        <v>55459339</v>
      </c>
      <c r="E455">
        <v>1</v>
      </c>
      <c r="F455">
        <v>1</v>
      </c>
      <c r="G455">
        <v>1081</v>
      </c>
      <c r="H455">
        <v>3</v>
      </c>
      <c r="I455" t="s">
        <v>804</v>
      </c>
      <c r="J455" t="s">
        <v>805</v>
      </c>
      <c r="K455" t="s">
        <v>806</v>
      </c>
      <c r="L455">
        <v>1354</v>
      </c>
      <c r="N455">
        <v>1010</v>
      </c>
      <c r="O455" t="s">
        <v>320</v>
      </c>
      <c r="P455" t="s">
        <v>320</v>
      </c>
      <c r="Q455">
        <v>1</v>
      </c>
      <c r="X455">
        <v>1.3</v>
      </c>
      <c r="Y455">
        <v>3.86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82</v>
      </c>
      <c r="AG455">
        <v>1.3</v>
      </c>
      <c r="AH455">
        <v>2</v>
      </c>
      <c r="AI455">
        <v>55945163</v>
      </c>
      <c r="AJ455">
        <v>333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ROW(Source!A177)</f>
        <v>177</v>
      </c>
      <c r="B456">
        <v>55945181</v>
      </c>
      <c r="C456">
        <v>55945154</v>
      </c>
      <c r="D456">
        <v>55459340</v>
      </c>
      <c r="E456">
        <v>1</v>
      </c>
      <c r="F456">
        <v>1</v>
      </c>
      <c r="G456">
        <v>1081</v>
      </c>
      <c r="H456">
        <v>3</v>
      </c>
      <c r="I456" t="s">
        <v>807</v>
      </c>
      <c r="J456" t="s">
        <v>808</v>
      </c>
      <c r="K456" t="s">
        <v>809</v>
      </c>
      <c r="L456">
        <v>1354</v>
      </c>
      <c r="N456">
        <v>1010</v>
      </c>
      <c r="O456" t="s">
        <v>320</v>
      </c>
      <c r="P456" t="s">
        <v>320</v>
      </c>
      <c r="Q456">
        <v>1</v>
      </c>
      <c r="X456">
        <v>1.4</v>
      </c>
      <c r="Y456">
        <v>0.89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82</v>
      </c>
      <c r="AG456">
        <v>1.4</v>
      </c>
      <c r="AH456">
        <v>2</v>
      </c>
      <c r="AI456">
        <v>55945164</v>
      </c>
      <c r="AJ456">
        <v>334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ROW(Source!A177)</f>
        <v>177</v>
      </c>
      <c r="B457">
        <v>55945182</v>
      </c>
      <c r="C457">
        <v>55945154</v>
      </c>
      <c r="D457">
        <v>55461230</v>
      </c>
      <c r="E457">
        <v>1</v>
      </c>
      <c r="F457">
        <v>1</v>
      </c>
      <c r="G457">
        <v>1081</v>
      </c>
      <c r="H457">
        <v>3</v>
      </c>
      <c r="I457" t="s">
        <v>810</v>
      </c>
      <c r="J457" t="s">
        <v>811</v>
      </c>
      <c r="K457" t="s">
        <v>812</v>
      </c>
      <c r="L457">
        <v>1346</v>
      </c>
      <c r="N457">
        <v>1009</v>
      </c>
      <c r="O457" t="s">
        <v>794</v>
      </c>
      <c r="P457" t="s">
        <v>794</v>
      </c>
      <c r="Q457">
        <v>1</v>
      </c>
      <c r="X457">
        <v>1.2E-2</v>
      </c>
      <c r="Y457">
        <v>15.11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82</v>
      </c>
      <c r="AG457">
        <v>1.2E-2</v>
      </c>
      <c r="AH457">
        <v>2</v>
      </c>
      <c r="AI457">
        <v>55945165</v>
      </c>
      <c r="AJ457">
        <v>335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ROW(Source!A177)</f>
        <v>177</v>
      </c>
      <c r="B458">
        <v>55945183</v>
      </c>
      <c r="C458">
        <v>55945154</v>
      </c>
      <c r="D458">
        <v>55461670</v>
      </c>
      <c r="E458">
        <v>1</v>
      </c>
      <c r="F458">
        <v>1</v>
      </c>
      <c r="G458">
        <v>1081</v>
      </c>
      <c r="H458">
        <v>3</v>
      </c>
      <c r="I458" t="s">
        <v>813</v>
      </c>
      <c r="J458" t="s">
        <v>814</v>
      </c>
      <c r="K458" t="s">
        <v>815</v>
      </c>
      <c r="L458">
        <v>1346</v>
      </c>
      <c r="N458">
        <v>1009</v>
      </c>
      <c r="O458" t="s">
        <v>794</v>
      </c>
      <c r="P458" t="s">
        <v>794</v>
      </c>
      <c r="Q458">
        <v>1</v>
      </c>
      <c r="X458">
        <v>1.2E-2</v>
      </c>
      <c r="Y458">
        <v>23.12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82</v>
      </c>
      <c r="AG458">
        <v>1.2E-2</v>
      </c>
      <c r="AH458">
        <v>2</v>
      </c>
      <c r="AI458">
        <v>55945166</v>
      </c>
      <c r="AJ458">
        <v>336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ROW(Source!A177)</f>
        <v>177</v>
      </c>
      <c r="B459">
        <v>55945184</v>
      </c>
      <c r="C459">
        <v>55945154</v>
      </c>
      <c r="D459">
        <v>55466338</v>
      </c>
      <c r="E459">
        <v>1</v>
      </c>
      <c r="F459">
        <v>1</v>
      </c>
      <c r="G459">
        <v>1081</v>
      </c>
      <c r="H459">
        <v>3</v>
      </c>
      <c r="I459" t="s">
        <v>816</v>
      </c>
      <c r="J459" t="s">
        <v>817</v>
      </c>
      <c r="K459" t="s">
        <v>818</v>
      </c>
      <c r="L459">
        <v>1349</v>
      </c>
      <c r="N459">
        <v>1009</v>
      </c>
      <c r="O459" t="s">
        <v>819</v>
      </c>
      <c r="P459" t="s">
        <v>819</v>
      </c>
      <c r="Q459">
        <v>1E-3</v>
      </c>
      <c r="X459">
        <v>1</v>
      </c>
      <c r="Y459">
        <v>7.0000000000000007E-2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82</v>
      </c>
      <c r="AG459">
        <v>1</v>
      </c>
      <c r="AH459">
        <v>2</v>
      </c>
      <c r="AI459">
        <v>55945167</v>
      </c>
      <c r="AJ459">
        <v>338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ROW(Source!A177)</f>
        <v>177</v>
      </c>
      <c r="B460">
        <v>55945185</v>
      </c>
      <c r="C460">
        <v>55945154</v>
      </c>
      <c r="D460">
        <v>55482204</v>
      </c>
      <c r="E460">
        <v>1</v>
      </c>
      <c r="F460">
        <v>1</v>
      </c>
      <c r="G460">
        <v>1081</v>
      </c>
      <c r="H460">
        <v>3</v>
      </c>
      <c r="I460" t="s">
        <v>820</v>
      </c>
      <c r="J460" t="s">
        <v>821</v>
      </c>
      <c r="K460" t="s">
        <v>822</v>
      </c>
      <c r="L460">
        <v>1356</v>
      </c>
      <c r="N460">
        <v>1010</v>
      </c>
      <c r="O460" t="s">
        <v>785</v>
      </c>
      <c r="P460" t="s">
        <v>785</v>
      </c>
      <c r="Q460">
        <v>1000</v>
      </c>
      <c r="X460">
        <v>3.0999999999999999E-3</v>
      </c>
      <c r="Y460">
        <v>56.16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82</v>
      </c>
      <c r="AG460">
        <v>3.0999999999999999E-3</v>
      </c>
      <c r="AH460">
        <v>2</v>
      </c>
      <c r="AI460">
        <v>55945168</v>
      </c>
      <c r="AJ460">
        <v>339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ROW(Source!A177)</f>
        <v>177</v>
      </c>
      <c r="B461">
        <v>55945186</v>
      </c>
      <c r="C461">
        <v>55945154</v>
      </c>
      <c r="D461">
        <v>55482617</v>
      </c>
      <c r="E461">
        <v>1</v>
      </c>
      <c r="F461">
        <v>1</v>
      </c>
      <c r="G461">
        <v>1081</v>
      </c>
      <c r="H461">
        <v>3</v>
      </c>
      <c r="I461" t="s">
        <v>823</v>
      </c>
      <c r="J461" t="s">
        <v>824</v>
      </c>
      <c r="K461" t="s">
        <v>825</v>
      </c>
      <c r="L461">
        <v>1354</v>
      </c>
      <c r="N461">
        <v>1010</v>
      </c>
      <c r="O461" t="s">
        <v>320</v>
      </c>
      <c r="P461" t="s">
        <v>320</v>
      </c>
      <c r="Q461">
        <v>1</v>
      </c>
      <c r="X461">
        <v>1</v>
      </c>
      <c r="Y461">
        <v>14.99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82</v>
      </c>
      <c r="AG461">
        <v>1</v>
      </c>
      <c r="AH461">
        <v>2</v>
      </c>
      <c r="AI461">
        <v>55945169</v>
      </c>
      <c r="AJ461">
        <v>340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ROW(Source!A177)</f>
        <v>177</v>
      </c>
      <c r="B462">
        <v>55945187</v>
      </c>
      <c r="C462">
        <v>55945154</v>
      </c>
      <c r="D462">
        <v>55416982</v>
      </c>
      <c r="E462">
        <v>1081</v>
      </c>
      <c r="F462">
        <v>1</v>
      </c>
      <c r="G462">
        <v>1081</v>
      </c>
      <c r="H462">
        <v>3</v>
      </c>
      <c r="I462" t="s">
        <v>1050</v>
      </c>
      <c r="J462" t="s">
        <v>3</v>
      </c>
      <c r="K462" t="s">
        <v>1051</v>
      </c>
      <c r="L462">
        <v>1346</v>
      </c>
      <c r="N462">
        <v>1009</v>
      </c>
      <c r="O462" t="s">
        <v>794</v>
      </c>
      <c r="P462" t="s">
        <v>794</v>
      </c>
      <c r="Q462">
        <v>1</v>
      </c>
      <c r="X462">
        <v>0.373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82</v>
      </c>
      <c r="AG462">
        <v>0.373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ROW(Source!A177)</f>
        <v>177</v>
      </c>
      <c r="B463">
        <v>55945188</v>
      </c>
      <c r="C463">
        <v>55945154</v>
      </c>
      <c r="D463">
        <v>55431398</v>
      </c>
      <c r="E463">
        <v>1081</v>
      </c>
      <c r="F463">
        <v>1</v>
      </c>
      <c r="G463">
        <v>1081</v>
      </c>
      <c r="H463">
        <v>3</v>
      </c>
      <c r="I463" t="s">
        <v>1056</v>
      </c>
      <c r="J463" t="s">
        <v>3</v>
      </c>
      <c r="K463" t="s">
        <v>1057</v>
      </c>
      <c r="L463">
        <v>1354</v>
      </c>
      <c r="N463">
        <v>1010</v>
      </c>
      <c r="O463" t="s">
        <v>320</v>
      </c>
      <c r="P463" t="s">
        <v>320</v>
      </c>
      <c r="Q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82</v>
      </c>
      <c r="AG463">
        <v>1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ROW(Source!A177)</f>
        <v>177</v>
      </c>
      <c r="B464">
        <v>55945189</v>
      </c>
      <c r="C464">
        <v>55945154</v>
      </c>
      <c r="D464">
        <v>55432026</v>
      </c>
      <c r="E464">
        <v>1081</v>
      </c>
      <c r="F464">
        <v>1</v>
      </c>
      <c r="G464">
        <v>1081</v>
      </c>
      <c r="H464">
        <v>3</v>
      </c>
      <c r="I464" t="s">
        <v>1058</v>
      </c>
      <c r="J464" t="s">
        <v>3</v>
      </c>
      <c r="K464" t="s">
        <v>1059</v>
      </c>
      <c r="L464">
        <v>1356</v>
      </c>
      <c r="N464">
        <v>1010</v>
      </c>
      <c r="O464" t="s">
        <v>785</v>
      </c>
      <c r="P464" t="s">
        <v>785</v>
      </c>
      <c r="Q464">
        <v>1000</v>
      </c>
      <c r="X464">
        <v>6.1000000000000004E-3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82</v>
      </c>
      <c r="AG464">
        <v>6.1000000000000004E-3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ROW(Source!A177)</f>
        <v>177</v>
      </c>
      <c r="B465">
        <v>55945190</v>
      </c>
      <c r="C465">
        <v>55945154</v>
      </c>
      <c r="D465">
        <v>55448033</v>
      </c>
      <c r="E465">
        <v>1081</v>
      </c>
      <c r="F465">
        <v>1</v>
      </c>
      <c r="G465">
        <v>1081</v>
      </c>
      <c r="H465">
        <v>3</v>
      </c>
      <c r="I465" t="s">
        <v>1060</v>
      </c>
      <c r="J465" t="s">
        <v>3</v>
      </c>
      <c r="K465" t="s">
        <v>1061</v>
      </c>
      <c r="L465">
        <v>1348</v>
      </c>
      <c r="N465">
        <v>1009</v>
      </c>
      <c r="O465" t="s">
        <v>211</v>
      </c>
      <c r="P465" t="s">
        <v>211</v>
      </c>
      <c r="Q465">
        <v>1000</v>
      </c>
      <c r="X465">
        <v>3.0000000000000001E-3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82</v>
      </c>
      <c r="AG465">
        <v>3.0000000000000001E-3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ROW(Source!A178)</f>
        <v>178</v>
      </c>
      <c r="B466">
        <v>55945172</v>
      </c>
      <c r="C466">
        <v>55945154</v>
      </c>
      <c r="D466">
        <v>55424304</v>
      </c>
      <c r="E466">
        <v>1081</v>
      </c>
      <c r="F466">
        <v>1</v>
      </c>
      <c r="G466">
        <v>1081</v>
      </c>
      <c r="H466">
        <v>1</v>
      </c>
      <c r="I466" t="s">
        <v>759</v>
      </c>
      <c r="J466" t="s">
        <v>3</v>
      </c>
      <c r="K466" t="s">
        <v>760</v>
      </c>
      <c r="L466">
        <v>1191</v>
      </c>
      <c r="N466">
        <v>1013</v>
      </c>
      <c r="O466" t="s">
        <v>761</v>
      </c>
      <c r="P466" t="s">
        <v>761</v>
      </c>
      <c r="Q466">
        <v>1</v>
      </c>
      <c r="X466">
        <v>2.73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 t="s">
        <v>83</v>
      </c>
      <c r="AG466">
        <v>3.2759999999999998</v>
      </c>
      <c r="AH466">
        <v>2</v>
      </c>
      <c r="AI466">
        <v>55945155</v>
      </c>
      <c r="AJ466">
        <v>342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ROW(Source!A178)</f>
        <v>178</v>
      </c>
      <c r="B467">
        <v>55945173</v>
      </c>
      <c r="C467">
        <v>55945154</v>
      </c>
      <c r="D467">
        <v>55489910</v>
      </c>
      <c r="E467">
        <v>1</v>
      </c>
      <c r="F467">
        <v>1</v>
      </c>
      <c r="G467">
        <v>1081</v>
      </c>
      <c r="H467">
        <v>2</v>
      </c>
      <c r="I467" t="s">
        <v>762</v>
      </c>
      <c r="J467" t="s">
        <v>763</v>
      </c>
      <c r="K467" t="s">
        <v>764</v>
      </c>
      <c r="L467">
        <v>1368</v>
      </c>
      <c r="N467">
        <v>1011</v>
      </c>
      <c r="O467" t="s">
        <v>765</v>
      </c>
      <c r="P467" t="s">
        <v>765</v>
      </c>
      <c r="Q467">
        <v>1</v>
      </c>
      <c r="X467">
        <v>0.11</v>
      </c>
      <c r="Y467">
        <v>0</v>
      </c>
      <c r="Z467">
        <v>7.11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83</v>
      </c>
      <c r="AG467">
        <v>0.13200000000000001</v>
      </c>
      <c r="AH467">
        <v>2</v>
      </c>
      <c r="AI467">
        <v>55945156</v>
      </c>
      <c r="AJ467">
        <v>343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ROW(Source!A178)</f>
        <v>178</v>
      </c>
      <c r="B468">
        <v>55945174</v>
      </c>
      <c r="C468">
        <v>55945154</v>
      </c>
      <c r="D468">
        <v>55490209</v>
      </c>
      <c r="E468">
        <v>1</v>
      </c>
      <c r="F468">
        <v>1</v>
      </c>
      <c r="G468">
        <v>1081</v>
      </c>
      <c r="H468">
        <v>2</v>
      </c>
      <c r="I468" t="s">
        <v>766</v>
      </c>
      <c r="J468" t="s">
        <v>767</v>
      </c>
      <c r="K468" t="s">
        <v>768</v>
      </c>
      <c r="L468">
        <v>1368</v>
      </c>
      <c r="N468">
        <v>1011</v>
      </c>
      <c r="O468" t="s">
        <v>765</v>
      </c>
      <c r="P468" t="s">
        <v>765</v>
      </c>
      <c r="Q468">
        <v>1</v>
      </c>
      <c r="X468">
        <v>0.01</v>
      </c>
      <c r="Y468">
        <v>0</v>
      </c>
      <c r="Z468">
        <v>83.1</v>
      </c>
      <c r="AA468">
        <v>12.62</v>
      </c>
      <c r="AB468">
        <v>0</v>
      </c>
      <c r="AC468">
        <v>0</v>
      </c>
      <c r="AD468">
        <v>1</v>
      </c>
      <c r="AE468">
        <v>0</v>
      </c>
      <c r="AF468" t="s">
        <v>83</v>
      </c>
      <c r="AG468">
        <v>1.2E-2</v>
      </c>
      <c r="AH468">
        <v>2</v>
      </c>
      <c r="AI468">
        <v>55945157</v>
      </c>
      <c r="AJ468">
        <v>344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ROW(Source!A178)</f>
        <v>178</v>
      </c>
      <c r="B469">
        <v>55945175</v>
      </c>
      <c r="C469">
        <v>55945154</v>
      </c>
      <c r="D469">
        <v>55490324</v>
      </c>
      <c r="E469">
        <v>1</v>
      </c>
      <c r="F469">
        <v>1</v>
      </c>
      <c r="G469">
        <v>1081</v>
      </c>
      <c r="H469">
        <v>2</v>
      </c>
      <c r="I469" t="s">
        <v>788</v>
      </c>
      <c r="J469" t="s">
        <v>789</v>
      </c>
      <c r="K469" t="s">
        <v>790</v>
      </c>
      <c r="L469">
        <v>1368</v>
      </c>
      <c r="N469">
        <v>1011</v>
      </c>
      <c r="O469" t="s">
        <v>765</v>
      </c>
      <c r="P469" t="s">
        <v>765</v>
      </c>
      <c r="Q469">
        <v>1</v>
      </c>
      <c r="X469">
        <v>0.03</v>
      </c>
      <c r="Y469">
        <v>0</v>
      </c>
      <c r="Z469">
        <v>0.35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83</v>
      </c>
      <c r="AG469">
        <v>3.5999999999999997E-2</v>
      </c>
      <c r="AH469">
        <v>2</v>
      </c>
      <c r="AI469">
        <v>55945158</v>
      </c>
      <c r="AJ469">
        <v>345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ROW(Source!A178)</f>
        <v>178</v>
      </c>
      <c r="B470">
        <v>55945176</v>
      </c>
      <c r="C470">
        <v>55945154</v>
      </c>
      <c r="D470">
        <v>55460220</v>
      </c>
      <c r="E470">
        <v>1</v>
      </c>
      <c r="F470">
        <v>1</v>
      </c>
      <c r="G470">
        <v>1081</v>
      </c>
      <c r="H470">
        <v>3</v>
      </c>
      <c r="I470" t="s">
        <v>791</v>
      </c>
      <c r="J470" t="s">
        <v>792</v>
      </c>
      <c r="K470" t="s">
        <v>793</v>
      </c>
      <c r="L470">
        <v>1346</v>
      </c>
      <c r="N470">
        <v>1009</v>
      </c>
      <c r="O470" t="s">
        <v>794</v>
      </c>
      <c r="P470" t="s">
        <v>794</v>
      </c>
      <c r="Q470">
        <v>1</v>
      </c>
      <c r="X470">
        <v>2E-3</v>
      </c>
      <c r="Y470">
        <v>13.95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82</v>
      </c>
      <c r="AG470">
        <v>2E-3</v>
      </c>
      <c r="AH470">
        <v>2</v>
      </c>
      <c r="AI470">
        <v>55945159</v>
      </c>
      <c r="AJ470">
        <v>346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ROW(Source!A178)</f>
        <v>178</v>
      </c>
      <c r="B471">
        <v>55945177</v>
      </c>
      <c r="C471">
        <v>55945154</v>
      </c>
      <c r="D471">
        <v>55460310</v>
      </c>
      <c r="E471">
        <v>1</v>
      </c>
      <c r="F471">
        <v>1</v>
      </c>
      <c r="G471">
        <v>1081</v>
      </c>
      <c r="H471">
        <v>3</v>
      </c>
      <c r="I471" t="s">
        <v>795</v>
      </c>
      <c r="J471" t="s">
        <v>796</v>
      </c>
      <c r="K471" t="s">
        <v>797</v>
      </c>
      <c r="L471">
        <v>1346</v>
      </c>
      <c r="N471">
        <v>1009</v>
      </c>
      <c r="O471" t="s">
        <v>794</v>
      </c>
      <c r="P471" t="s">
        <v>794</v>
      </c>
      <c r="Q471">
        <v>1</v>
      </c>
      <c r="X471">
        <v>3.9E-2</v>
      </c>
      <c r="Y471">
        <v>29.89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82</v>
      </c>
      <c r="AG471">
        <v>3.9E-2</v>
      </c>
      <c r="AH471">
        <v>2</v>
      </c>
      <c r="AI471">
        <v>55945160</v>
      </c>
      <c r="AJ471">
        <v>347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ROW(Source!A178)</f>
        <v>178</v>
      </c>
      <c r="B472">
        <v>55945178</v>
      </c>
      <c r="C472">
        <v>55945154</v>
      </c>
      <c r="D472">
        <v>55460380</v>
      </c>
      <c r="E472">
        <v>1</v>
      </c>
      <c r="F472">
        <v>1</v>
      </c>
      <c r="G472">
        <v>1081</v>
      </c>
      <c r="H472">
        <v>3</v>
      </c>
      <c r="I472" t="s">
        <v>798</v>
      </c>
      <c r="J472" t="s">
        <v>799</v>
      </c>
      <c r="K472" t="s">
        <v>800</v>
      </c>
      <c r="L472">
        <v>1348</v>
      </c>
      <c r="N472">
        <v>1009</v>
      </c>
      <c r="O472" t="s">
        <v>211</v>
      </c>
      <c r="P472" t="s">
        <v>211</v>
      </c>
      <c r="Q472">
        <v>1000</v>
      </c>
      <c r="X472">
        <v>8.0000000000000007E-5</v>
      </c>
      <c r="Y472">
        <v>8590.86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82</v>
      </c>
      <c r="AG472">
        <v>8.0000000000000007E-5</v>
      </c>
      <c r="AH472">
        <v>2</v>
      </c>
      <c r="AI472">
        <v>55945161</v>
      </c>
      <c r="AJ472">
        <v>348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ROW(Source!A178)</f>
        <v>178</v>
      </c>
      <c r="B473">
        <v>55945179</v>
      </c>
      <c r="C473">
        <v>55945154</v>
      </c>
      <c r="D473">
        <v>55460424</v>
      </c>
      <c r="E473">
        <v>1</v>
      </c>
      <c r="F473">
        <v>1</v>
      </c>
      <c r="G473">
        <v>1081</v>
      </c>
      <c r="H473">
        <v>3</v>
      </c>
      <c r="I473" t="s">
        <v>801</v>
      </c>
      <c r="J473" t="s">
        <v>802</v>
      </c>
      <c r="K473" t="s">
        <v>803</v>
      </c>
      <c r="L473">
        <v>1346</v>
      </c>
      <c r="N473">
        <v>1009</v>
      </c>
      <c r="O473" t="s">
        <v>794</v>
      </c>
      <c r="P473" t="s">
        <v>794</v>
      </c>
      <c r="Q473">
        <v>1</v>
      </c>
      <c r="X473">
        <v>2.4E-2</v>
      </c>
      <c r="Y473">
        <v>159.06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82</v>
      </c>
      <c r="AG473">
        <v>2.4E-2</v>
      </c>
      <c r="AH473">
        <v>2</v>
      </c>
      <c r="AI473">
        <v>55945162</v>
      </c>
      <c r="AJ473">
        <v>349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ROW(Source!A178)</f>
        <v>178</v>
      </c>
      <c r="B474">
        <v>55945180</v>
      </c>
      <c r="C474">
        <v>55945154</v>
      </c>
      <c r="D474">
        <v>55459339</v>
      </c>
      <c r="E474">
        <v>1</v>
      </c>
      <c r="F474">
        <v>1</v>
      </c>
      <c r="G474">
        <v>1081</v>
      </c>
      <c r="H474">
        <v>3</v>
      </c>
      <c r="I474" t="s">
        <v>804</v>
      </c>
      <c r="J474" t="s">
        <v>805</v>
      </c>
      <c r="K474" t="s">
        <v>806</v>
      </c>
      <c r="L474">
        <v>1354</v>
      </c>
      <c r="N474">
        <v>1010</v>
      </c>
      <c r="O474" t="s">
        <v>320</v>
      </c>
      <c r="P474" t="s">
        <v>320</v>
      </c>
      <c r="Q474">
        <v>1</v>
      </c>
      <c r="X474">
        <v>1.3</v>
      </c>
      <c r="Y474">
        <v>3.86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82</v>
      </c>
      <c r="AG474">
        <v>1.3</v>
      </c>
      <c r="AH474">
        <v>2</v>
      </c>
      <c r="AI474">
        <v>55945163</v>
      </c>
      <c r="AJ474">
        <v>350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ROW(Source!A178)</f>
        <v>178</v>
      </c>
      <c r="B475">
        <v>55945181</v>
      </c>
      <c r="C475">
        <v>55945154</v>
      </c>
      <c r="D475">
        <v>55459340</v>
      </c>
      <c r="E475">
        <v>1</v>
      </c>
      <c r="F475">
        <v>1</v>
      </c>
      <c r="G475">
        <v>1081</v>
      </c>
      <c r="H475">
        <v>3</v>
      </c>
      <c r="I475" t="s">
        <v>807</v>
      </c>
      <c r="J475" t="s">
        <v>808</v>
      </c>
      <c r="K475" t="s">
        <v>809</v>
      </c>
      <c r="L475">
        <v>1354</v>
      </c>
      <c r="N475">
        <v>1010</v>
      </c>
      <c r="O475" t="s">
        <v>320</v>
      </c>
      <c r="P475" t="s">
        <v>320</v>
      </c>
      <c r="Q475">
        <v>1</v>
      </c>
      <c r="X475">
        <v>1.4</v>
      </c>
      <c r="Y475">
        <v>0.89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82</v>
      </c>
      <c r="AG475">
        <v>1.4</v>
      </c>
      <c r="AH475">
        <v>2</v>
      </c>
      <c r="AI475">
        <v>55945164</v>
      </c>
      <c r="AJ475">
        <v>351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ROW(Source!A178)</f>
        <v>178</v>
      </c>
      <c r="B476">
        <v>55945182</v>
      </c>
      <c r="C476">
        <v>55945154</v>
      </c>
      <c r="D476">
        <v>55461230</v>
      </c>
      <c r="E476">
        <v>1</v>
      </c>
      <c r="F476">
        <v>1</v>
      </c>
      <c r="G476">
        <v>1081</v>
      </c>
      <c r="H476">
        <v>3</v>
      </c>
      <c r="I476" t="s">
        <v>810</v>
      </c>
      <c r="J476" t="s">
        <v>811</v>
      </c>
      <c r="K476" t="s">
        <v>812</v>
      </c>
      <c r="L476">
        <v>1346</v>
      </c>
      <c r="N476">
        <v>1009</v>
      </c>
      <c r="O476" t="s">
        <v>794</v>
      </c>
      <c r="P476" t="s">
        <v>794</v>
      </c>
      <c r="Q476">
        <v>1</v>
      </c>
      <c r="X476">
        <v>1.2E-2</v>
      </c>
      <c r="Y476">
        <v>15.11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82</v>
      </c>
      <c r="AG476">
        <v>1.2E-2</v>
      </c>
      <c r="AH476">
        <v>2</v>
      </c>
      <c r="AI476">
        <v>55945165</v>
      </c>
      <c r="AJ476">
        <v>352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ROW(Source!A178)</f>
        <v>178</v>
      </c>
      <c r="B477">
        <v>55945183</v>
      </c>
      <c r="C477">
        <v>55945154</v>
      </c>
      <c r="D477">
        <v>55461670</v>
      </c>
      <c r="E477">
        <v>1</v>
      </c>
      <c r="F477">
        <v>1</v>
      </c>
      <c r="G477">
        <v>1081</v>
      </c>
      <c r="H477">
        <v>3</v>
      </c>
      <c r="I477" t="s">
        <v>813</v>
      </c>
      <c r="J477" t="s">
        <v>814</v>
      </c>
      <c r="K477" t="s">
        <v>815</v>
      </c>
      <c r="L477">
        <v>1346</v>
      </c>
      <c r="N477">
        <v>1009</v>
      </c>
      <c r="O477" t="s">
        <v>794</v>
      </c>
      <c r="P477" t="s">
        <v>794</v>
      </c>
      <c r="Q477">
        <v>1</v>
      </c>
      <c r="X477">
        <v>1.2E-2</v>
      </c>
      <c r="Y477">
        <v>23.12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82</v>
      </c>
      <c r="AG477">
        <v>1.2E-2</v>
      </c>
      <c r="AH477">
        <v>2</v>
      </c>
      <c r="AI477">
        <v>55945166</v>
      </c>
      <c r="AJ477">
        <v>353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ROW(Source!A178)</f>
        <v>178</v>
      </c>
      <c r="B478">
        <v>55945184</v>
      </c>
      <c r="C478">
        <v>55945154</v>
      </c>
      <c r="D478">
        <v>55466338</v>
      </c>
      <c r="E478">
        <v>1</v>
      </c>
      <c r="F478">
        <v>1</v>
      </c>
      <c r="G478">
        <v>1081</v>
      </c>
      <c r="H478">
        <v>3</v>
      </c>
      <c r="I478" t="s">
        <v>816</v>
      </c>
      <c r="J478" t="s">
        <v>817</v>
      </c>
      <c r="K478" t="s">
        <v>818</v>
      </c>
      <c r="L478">
        <v>1349</v>
      </c>
      <c r="N478">
        <v>1009</v>
      </c>
      <c r="O478" t="s">
        <v>819</v>
      </c>
      <c r="P478" t="s">
        <v>819</v>
      </c>
      <c r="Q478">
        <v>1E-3</v>
      </c>
      <c r="X478">
        <v>1</v>
      </c>
      <c r="Y478">
        <v>7.0000000000000007E-2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82</v>
      </c>
      <c r="AG478">
        <v>1</v>
      </c>
      <c r="AH478">
        <v>2</v>
      </c>
      <c r="AI478">
        <v>55945167</v>
      </c>
      <c r="AJ478">
        <v>355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ROW(Source!A178)</f>
        <v>178</v>
      </c>
      <c r="B479">
        <v>55945185</v>
      </c>
      <c r="C479">
        <v>55945154</v>
      </c>
      <c r="D479">
        <v>55482204</v>
      </c>
      <c r="E479">
        <v>1</v>
      </c>
      <c r="F479">
        <v>1</v>
      </c>
      <c r="G479">
        <v>1081</v>
      </c>
      <c r="H479">
        <v>3</v>
      </c>
      <c r="I479" t="s">
        <v>820</v>
      </c>
      <c r="J479" t="s">
        <v>821</v>
      </c>
      <c r="K479" t="s">
        <v>822</v>
      </c>
      <c r="L479">
        <v>1356</v>
      </c>
      <c r="N479">
        <v>1010</v>
      </c>
      <c r="O479" t="s">
        <v>785</v>
      </c>
      <c r="P479" t="s">
        <v>785</v>
      </c>
      <c r="Q479">
        <v>1000</v>
      </c>
      <c r="X479">
        <v>3.0999999999999999E-3</v>
      </c>
      <c r="Y479">
        <v>56.16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82</v>
      </c>
      <c r="AG479">
        <v>3.0999999999999999E-3</v>
      </c>
      <c r="AH479">
        <v>2</v>
      </c>
      <c r="AI479">
        <v>55945168</v>
      </c>
      <c r="AJ479">
        <v>356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ROW(Source!A178)</f>
        <v>178</v>
      </c>
      <c r="B480">
        <v>55945186</v>
      </c>
      <c r="C480">
        <v>55945154</v>
      </c>
      <c r="D480">
        <v>55482617</v>
      </c>
      <c r="E480">
        <v>1</v>
      </c>
      <c r="F480">
        <v>1</v>
      </c>
      <c r="G480">
        <v>1081</v>
      </c>
      <c r="H480">
        <v>3</v>
      </c>
      <c r="I480" t="s">
        <v>823</v>
      </c>
      <c r="J480" t="s">
        <v>824</v>
      </c>
      <c r="K480" t="s">
        <v>825</v>
      </c>
      <c r="L480">
        <v>1354</v>
      </c>
      <c r="N480">
        <v>1010</v>
      </c>
      <c r="O480" t="s">
        <v>320</v>
      </c>
      <c r="P480" t="s">
        <v>320</v>
      </c>
      <c r="Q480">
        <v>1</v>
      </c>
      <c r="X480">
        <v>1</v>
      </c>
      <c r="Y480">
        <v>14.99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82</v>
      </c>
      <c r="AG480">
        <v>1</v>
      </c>
      <c r="AH480">
        <v>2</v>
      </c>
      <c r="AI480">
        <v>55945169</v>
      </c>
      <c r="AJ480">
        <v>357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ROW(Source!A178)</f>
        <v>178</v>
      </c>
      <c r="B481">
        <v>55945187</v>
      </c>
      <c r="C481">
        <v>55945154</v>
      </c>
      <c r="D481">
        <v>55416982</v>
      </c>
      <c r="E481">
        <v>1081</v>
      </c>
      <c r="F481">
        <v>1</v>
      </c>
      <c r="G481">
        <v>1081</v>
      </c>
      <c r="H481">
        <v>3</v>
      </c>
      <c r="I481" t="s">
        <v>1050</v>
      </c>
      <c r="J481" t="s">
        <v>3</v>
      </c>
      <c r="K481" t="s">
        <v>1051</v>
      </c>
      <c r="L481">
        <v>1346</v>
      </c>
      <c r="N481">
        <v>1009</v>
      </c>
      <c r="O481" t="s">
        <v>794</v>
      </c>
      <c r="P481" t="s">
        <v>794</v>
      </c>
      <c r="Q481">
        <v>1</v>
      </c>
      <c r="X481">
        <v>0.373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82</v>
      </c>
      <c r="AG481">
        <v>0.373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ROW(Source!A178)</f>
        <v>178</v>
      </c>
      <c r="B482">
        <v>55945188</v>
      </c>
      <c r="C482">
        <v>55945154</v>
      </c>
      <c r="D482">
        <v>55431398</v>
      </c>
      <c r="E482">
        <v>1081</v>
      </c>
      <c r="F482">
        <v>1</v>
      </c>
      <c r="G482">
        <v>1081</v>
      </c>
      <c r="H482">
        <v>3</v>
      </c>
      <c r="I482" t="s">
        <v>1056</v>
      </c>
      <c r="J482" t="s">
        <v>3</v>
      </c>
      <c r="K482" t="s">
        <v>1057</v>
      </c>
      <c r="L482">
        <v>1354</v>
      </c>
      <c r="N482">
        <v>1010</v>
      </c>
      <c r="O482" t="s">
        <v>320</v>
      </c>
      <c r="P482" t="s">
        <v>320</v>
      </c>
      <c r="Q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82</v>
      </c>
      <c r="AG482">
        <v>1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ROW(Source!A178)</f>
        <v>178</v>
      </c>
      <c r="B483">
        <v>55945189</v>
      </c>
      <c r="C483">
        <v>55945154</v>
      </c>
      <c r="D483">
        <v>55432026</v>
      </c>
      <c r="E483">
        <v>1081</v>
      </c>
      <c r="F483">
        <v>1</v>
      </c>
      <c r="G483">
        <v>1081</v>
      </c>
      <c r="H483">
        <v>3</v>
      </c>
      <c r="I483" t="s">
        <v>1058</v>
      </c>
      <c r="J483" t="s">
        <v>3</v>
      </c>
      <c r="K483" t="s">
        <v>1059</v>
      </c>
      <c r="L483">
        <v>1356</v>
      </c>
      <c r="N483">
        <v>1010</v>
      </c>
      <c r="O483" t="s">
        <v>785</v>
      </c>
      <c r="P483" t="s">
        <v>785</v>
      </c>
      <c r="Q483">
        <v>1000</v>
      </c>
      <c r="X483">
        <v>6.1000000000000004E-3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82</v>
      </c>
      <c r="AG483">
        <v>6.1000000000000004E-3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ROW(Source!A178)</f>
        <v>178</v>
      </c>
      <c r="B484">
        <v>55945190</v>
      </c>
      <c r="C484">
        <v>55945154</v>
      </c>
      <c r="D484">
        <v>55448033</v>
      </c>
      <c r="E484">
        <v>1081</v>
      </c>
      <c r="F484">
        <v>1</v>
      </c>
      <c r="G484">
        <v>1081</v>
      </c>
      <c r="H484">
        <v>3</v>
      </c>
      <c r="I484" t="s">
        <v>1060</v>
      </c>
      <c r="J484" t="s">
        <v>3</v>
      </c>
      <c r="K484" t="s">
        <v>1061</v>
      </c>
      <c r="L484">
        <v>1348</v>
      </c>
      <c r="N484">
        <v>1009</v>
      </c>
      <c r="O484" t="s">
        <v>211</v>
      </c>
      <c r="P484" t="s">
        <v>211</v>
      </c>
      <c r="Q484">
        <v>1000</v>
      </c>
      <c r="X484">
        <v>3.0000000000000001E-3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82</v>
      </c>
      <c r="AG484">
        <v>3.0000000000000001E-3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ROW(Source!A185)</f>
        <v>185</v>
      </c>
      <c r="B485">
        <v>57037126</v>
      </c>
      <c r="C485">
        <v>57037125</v>
      </c>
      <c r="D485">
        <v>55424304</v>
      </c>
      <c r="E485">
        <v>1081</v>
      </c>
      <c r="F485">
        <v>1</v>
      </c>
      <c r="G485">
        <v>1081</v>
      </c>
      <c r="H485">
        <v>1</v>
      </c>
      <c r="I485" t="s">
        <v>759</v>
      </c>
      <c r="J485" t="s">
        <v>3</v>
      </c>
      <c r="K485" t="s">
        <v>760</v>
      </c>
      <c r="L485">
        <v>1191</v>
      </c>
      <c r="N485">
        <v>1013</v>
      </c>
      <c r="O485" t="s">
        <v>761</v>
      </c>
      <c r="P485" t="s">
        <v>761</v>
      </c>
      <c r="Q485">
        <v>1</v>
      </c>
      <c r="X485">
        <v>0.52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 t="s">
        <v>83</v>
      </c>
      <c r="AG485">
        <v>0.624</v>
      </c>
      <c r="AH485">
        <v>2</v>
      </c>
      <c r="AI485">
        <v>57037126</v>
      </c>
      <c r="AJ485">
        <v>359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ROW(Source!A185)</f>
        <v>185</v>
      </c>
      <c r="B486">
        <v>57037127</v>
      </c>
      <c r="C486">
        <v>57037125</v>
      </c>
      <c r="D486">
        <v>55417010</v>
      </c>
      <c r="E486">
        <v>1081</v>
      </c>
      <c r="F486">
        <v>1</v>
      </c>
      <c r="G486">
        <v>1081</v>
      </c>
      <c r="H486">
        <v>3</v>
      </c>
      <c r="I486" t="s">
        <v>1050</v>
      </c>
      <c r="J486" t="s">
        <v>3</v>
      </c>
      <c r="K486" t="s">
        <v>1051</v>
      </c>
      <c r="L486">
        <v>1346</v>
      </c>
      <c r="N486">
        <v>1009</v>
      </c>
      <c r="O486" t="s">
        <v>794</v>
      </c>
      <c r="P486" t="s">
        <v>794</v>
      </c>
      <c r="Q486">
        <v>1</v>
      </c>
      <c r="X486">
        <v>3.5000000000000003E-2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82</v>
      </c>
      <c r="AG486">
        <v>3.5000000000000003E-2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ROW(Source!A185)</f>
        <v>185</v>
      </c>
      <c r="B487">
        <v>57037128</v>
      </c>
      <c r="C487">
        <v>57037125</v>
      </c>
      <c r="D487">
        <v>55440935</v>
      </c>
      <c r="E487">
        <v>1081</v>
      </c>
      <c r="F487">
        <v>1</v>
      </c>
      <c r="G487">
        <v>1081</v>
      </c>
      <c r="H487">
        <v>3</v>
      </c>
      <c r="I487" t="s">
        <v>1052</v>
      </c>
      <c r="J487" t="s">
        <v>3</v>
      </c>
      <c r="K487" t="s">
        <v>1053</v>
      </c>
      <c r="L487">
        <v>1354</v>
      </c>
      <c r="N487">
        <v>1010</v>
      </c>
      <c r="O487" t="s">
        <v>320</v>
      </c>
      <c r="P487" t="s">
        <v>320</v>
      </c>
      <c r="Q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82</v>
      </c>
      <c r="AG487">
        <v>1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ROW(Source!A186)</f>
        <v>186</v>
      </c>
      <c r="B488">
        <v>57037126</v>
      </c>
      <c r="C488">
        <v>57037125</v>
      </c>
      <c r="D488">
        <v>55424304</v>
      </c>
      <c r="E488">
        <v>1081</v>
      </c>
      <c r="F488">
        <v>1</v>
      </c>
      <c r="G488">
        <v>1081</v>
      </c>
      <c r="H488">
        <v>1</v>
      </c>
      <c r="I488" t="s">
        <v>759</v>
      </c>
      <c r="J488" t="s">
        <v>3</v>
      </c>
      <c r="K488" t="s">
        <v>760</v>
      </c>
      <c r="L488">
        <v>1191</v>
      </c>
      <c r="N488">
        <v>1013</v>
      </c>
      <c r="O488" t="s">
        <v>761</v>
      </c>
      <c r="P488" t="s">
        <v>761</v>
      </c>
      <c r="Q488">
        <v>1</v>
      </c>
      <c r="X488">
        <v>0.52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83</v>
      </c>
      <c r="AG488">
        <v>0.624</v>
      </c>
      <c r="AH488">
        <v>2</v>
      </c>
      <c r="AI488">
        <v>57037126</v>
      </c>
      <c r="AJ488">
        <v>361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ROW(Source!A186)</f>
        <v>186</v>
      </c>
      <c r="B489">
        <v>57037127</v>
      </c>
      <c r="C489">
        <v>57037125</v>
      </c>
      <c r="D489">
        <v>55417010</v>
      </c>
      <c r="E489">
        <v>1081</v>
      </c>
      <c r="F489">
        <v>1</v>
      </c>
      <c r="G489">
        <v>1081</v>
      </c>
      <c r="H489">
        <v>3</v>
      </c>
      <c r="I489" t="s">
        <v>1050</v>
      </c>
      <c r="J489" t="s">
        <v>3</v>
      </c>
      <c r="K489" t="s">
        <v>1051</v>
      </c>
      <c r="L489">
        <v>1346</v>
      </c>
      <c r="N489">
        <v>1009</v>
      </c>
      <c r="O489" t="s">
        <v>794</v>
      </c>
      <c r="P489" t="s">
        <v>794</v>
      </c>
      <c r="Q489">
        <v>1</v>
      </c>
      <c r="X489">
        <v>3.5000000000000003E-2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82</v>
      </c>
      <c r="AG489">
        <v>3.5000000000000003E-2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ROW(Source!A186)</f>
        <v>186</v>
      </c>
      <c r="B490">
        <v>57037128</v>
      </c>
      <c r="C490">
        <v>57037125</v>
      </c>
      <c r="D490">
        <v>55440935</v>
      </c>
      <c r="E490">
        <v>1081</v>
      </c>
      <c r="F490">
        <v>1</v>
      </c>
      <c r="G490">
        <v>1081</v>
      </c>
      <c r="H490">
        <v>3</v>
      </c>
      <c r="I490" t="s">
        <v>1052</v>
      </c>
      <c r="J490" t="s">
        <v>3</v>
      </c>
      <c r="K490" t="s">
        <v>1053</v>
      </c>
      <c r="L490">
        <v>1354</v>
      </c>
      <c r="N490">
        <v>1010</v>
      </c>
      <c r="O490" t="s">
        <v>320</v>
      </c>
      <c r="P490" t="s">
        <v>320</v>
      </c>
      <c r="Q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82</v>
      </c>
      <c r="AG490">
        <v>1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ROW(Source!A189)</f>
        <v>189</v>
      </c>
      <c r="B491">
        <v>55945216</v>
      </c>
      <c r="C491">
        <v>55945200</v>
      </c>
      <c r="D491">
        <v>55424304</v>
      </c>
      <c r="E491">
        <v>1081</v>
      </c>
      <c r="F491">
        <v>1</v>
      </c>
      <c r="G491">
        <v>1081</v>
      </c>
      <c r="H491">
        <v>1</v>
      </c>
      <c r="I491" t="s">
        <v>759</v>
      </c>
      <c r="J491" t="s">
        <v>3</v>
      </c>
      <c r="K491" t="s">
        <v>760</v>
      </c>
      <c r="L491">
        <v>1191</v>
      </c>
      <c r="N491">
        <v>1013</v>
      </c>
      <c r="O491" t="s">
        <v>761</v>
      </c>
      <c r="P491" t="s">
        <v>761</v>
      </c>
      <c r="Q491">
        <v>1</v>
      </c>
      <c r="X491">
        <v>9.3000000000000007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83</v>
      </c>
      <c r="AG491">
        <v>11.16</v>
      </c>
      <c r="AH491">
        <v>2</v>
      </c>
      <c r="AI491">
        <v>55945201</v>
      </c>
      <c r="AJ491">
        <v>363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ROW(Source!A189)</f>
        <v>189</v>
      </c>
      <c r="B492">
        <v>55945217</v>
      </c>
      <c r="C492">
        <v>55945200</v>
      </c>
      <c r="D492">
        <v>55489513</v>
      </c>
      <c r="E492">
        <v>1</v>
      </c>
      <c r="F492">
        <v>1</v>
      </c>
      <c r="G492">
        <v>1081</v>
      </c>
      <c r="H492">
        <v>2</v>
      </c>
      <c r="I492" t="s">
        <v>826</v>
      </c>
      <c r="J492" t="s">
        <v>827</v>
      </c>
      <c r="K492" t="s">
        <v>828</v>
      </c>
      <c r="L492">
        <v>1368</v>
      </c>
      <c r="N492">
        <v>1011</v>
      </c>
      <c r="O492" t="s">
        <v>765</v>
      </c>
      <c r="P492" t="s">
        <v>765</v>
      </c>
      <c r="Q492">
        <v>1</v>
      </c>
      <c r="X492">
        <v>0.4</v>
      </c>
      <c r="Y492">
        <v>0</v>
      </c>
      <c r="Z492">
        <v>114.83</v>
      </c>
      <c r="AA492">
        <v>12.62</v>
      </c>
      <c r="AB492">
        <v>0</v>
      </c>
      <c r="AC492">
        <v>0</v>
      </c>
      <c r="AD492">
        <v>1</v>
      </c>
      <c r="AE492">
        <v>0</v>
      </c>
      <c r="AF492" t="s">
        <v>83</v>
      </c>
      <c r="AG492">
        <v>0.48</v>
      </c>
      <c r="AH492">
        <v>2</v>
      </c>
      <c r="AI492">
        <v>55945202</v>
      </c>
      <c r="AJ492">
        <v>364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ROW(Source!A189)</f>
        <v>189</v>
      </c>
      <c r="B493">
        <v>55945218</v>
      </c>
      <c r="C493">
        <v>55945200</v>
      </c>
      <c r="D493">
        <v>55459261</v>
      </c>
      <c r="E493">
        <v>1</v>
      </c>
      <c r="F493">
        <v>1</v>
      </c>
      <c r="G493">
        <v>1081</v>
      </c>
      <c r="H493">
        <v>3</v>
      </c>
      <c r="I493" t="s">
        <v>829</v>
      </c>
      <c r="J493" t="s">
        <v>830</v>
      </c>
      <c r="K493" t="s">
        <v>831</v>
      </c>
      <c r="L493">
        <v>1348</v>
      </c>
      <c r="N493">
        <v>1009</v>
      </c>
      <c r="O493" t="s">
        <v>211</v>
      </c>
      <c r="P493" t="s">
        <v>211</v>
      </c>
      <c r="Q493">
        <v>1000</v>
      </c>
      <c r="X493">
        <v>2.9999999999999997E-4</v>
      </c>
      <c r="Y493">
        <v>1219.68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82</v>
      </c>
      <c r="AG493">
        <v>2.9999999999999997E-4</v>
      </c>
      <c r="AH493">
        <v>2</v>
      </c>
      <c r="AI493">
        <v>55945203</v>
      </c>
      <c r="AJ493">
        <v>365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ROW(Source!A189)</f>
        <v>189</v>
      </c>
      <c r="B494">
        <v>55945219</v>
      </c>
      <c r="C494">
        <v>55945200</v>
      </c>
      <c r="D494">
        <v>55461230</v>
      </c>
      <c r="E494">
        <v>1</v>
      </c>
      <c r="F494">
        <v>1</v>
      </c>
      <c r="G494">
        <v>1081</v>
      </c>
      <c r="H494">
        <v>3</v>
      </c>
      <c r="I494" t="s">
        <v>810</v>
      </c>
      <c r="J494" t="s">
        <v>811</v>
      </c>
      <c r="K494" t="s">
        <v>812</v>
      </c>
      <c r="L494">
        <v>1346</v>
      </c>
      <c r="N494">
        <v>1009</v>
      </c>
      <c r="O494" t="s">
        <v>794</v>
      </c>
      <c r="P494" t="s">
        <v>794</v>
      </c>
      <c r="Q494">
        <v>1</v>
      </c>
      <c r="X494">
        <v>0.03</v>
      </c>
      <c r="Y494">
        <v>15.11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82</v>
      </c>
      <c r="AG494">
        <v>0.03</v>
      </c>
      <c r="AH494">
        <v>2</v>
      </c>
      <c r="AI494">
        <v>55945204</v>
      </c>
      <c r="AJ494">
        <v>366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ROW(Source!A189)</f>
        <v>189</v>
      </c>
      <c r="B495">
        <v>55945220</v>
      </c>
      <c r="C495">
        <v>55945200</v>
      </c>
      <c r="D495">
        <v>55459400</v>
      </c>
      <c r="E495">
        <v>1</v>
      </c>
      <c r="F495">
        <v>1</v>
      </c>
      <c r="G495">
        <v>1081</v>
      </c>
      <c r="H495">
        <v>3</v>
      </c>
      <c r="I495" t="s">
        <v>832</v>
      </c>
      <c r="J495" t="s">
        <v>833</v>
      </c>
      <c r="K495" t="s">
        <v>834</v>
      </c>
      <c r="L495">
        <v>1346</v>
      </c>
      <c r="N495">
        <v>1009</v>
      </c>
      <c r="O495" t="s">
        <v>794</v>
      </c>
      <c r="P495" t="s">
        <v>794</v>
      </c>
      <c r="Q495">
        <v>1</v>
      </c>
      <c r="X495">
        <v>0.01</v>
      </c>
      <c r="Y495">
        <v>16.690000000000001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82</v>
      </c>
      <c r="AG495">
        <v>0.01</v>
      </c>
      <c r="AH495">
        <v>2</v>
      </c>
      <c r="AI495">
        <v>55945205</v>
      </c>
      <c r="AJ495">
        <v>367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ROW(Source!A189)</f>
        <v>189</v>
      </c>
      <c r="B496">
        <v>55945221</v>
      </c>
      <c r="C496">
        <v>55945200</v>
      </c>
      <c r="D496">
        <v>55459485</v>
      </c>
      <c r="E496">
        <v>1</v>
      </c>
      <c r="F496">
        <v>1</v>
      </c>
      <c r="G496">
        <v>1081</v>
      </c>
      <c r="H496">
        <v>3</v>
      </c>
      <c r="I496" t="s">
        <v>835</v>
      </c>
      <c r="J496" t="s">
        <v>836</v>
      </c>
      <c r="K496" t="s">
        <v>837</v>
      </c>
      <c r="L496">
        <v>1348</v>
      </c>
      <c r="N496">
        <v>1009</v>
      </c>
      <c r="O496" t="s">
        <v>211</v>
      </c>
      <c r="P496" t="s">
        <v>211</v>
      </c>
      <c r="Q496">
        <v>1000</v>
      </c>
      <c r="X496">
        <v>2.0000000000000002E-5</v>
      </c>
      <c r="Y496">
        <v>17722.25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82</v>
      </c>
      <c r="AG496">
        <v>2.0000000000000002E-5</v>
      </c>
      <c r="AH496">
        <v>2</v>
      </c>
      <c r="AI496">
        <v>55945206</v>
      </c>
      <c r="AJ496">
        <v>368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ROW(Source!A189)</f>
        <v>189</v>
      </c>
      <c r="B497">
        <v>55945222</v>
      </c>
      <c r="C497">
        <v>55945200</v>
      </c>
      <c r="D497">
        <v>55466000</v>
      </c>
      <c r="E497">
        <v>1</v>
      </c>
      <c r="F497">
        <v>1</v>
      </c>
      <c r="G497">
        <v>1081</v>
      </c>
      <c r="H497">
        <v>3</v>
      </c>
      <c r="I497" t="s">
        <v>838</v>
      </c>
      <c r="J497" t="s">
        <v>839</v>
      </c>
      <c r="K497" t="s">
        <v>840</v>
      </c>
      <c r="L497">
        <v>1355</v>
      </c>
      <c r="N497">
        <v>1010</v>
      </c>
      <c r="O497" t="s">
        <v>80</v>
      </c>
      <c r="P497" t="s">
        <v>80</v>
      </c>
      <c r="Q497">
        <v>100</v>
      </c>
      <c r="X497">
        <v>0.1</v>
      </c>
      <c r="Y497">
        <v>120.19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82</v>
      </c>
      <c r="AG497">
        <v>0.1</v>
      </c>
      <c r="AH497">
        <v>2</v>
      </c>
      <c r="AI497">
        <v>55945207</v>
      </c>
      <c r="AJ497">
        <v>370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ROW(Source!A189)</f>
        <v>189</v>
      </c>
      <c r="B498">
        <v>55945223</v>
      </c>
      <c r="C498">
        <v>55945200</v>
      </c>
      <c r="D498">
        <v>55459793</v>
      </c>
      <c r="E498">
        <v>1</v>
      </c>
      <c r="F498">
        <v>1</v>
      </c>
      <c r="G498">
        <v>1081</v>
      </c>
      <c r="H498">
        <v>3</v>
      </c>
      <c r="I498" t="s">
        <v>841</v>
      </c>
      <c r="J498" t="s">
        <v>842</v>
      </c>
      <c r="K498" t="s">
        <v>843</v>
      </c>
      <c r="L498">
        <v>1348</v>
      </c>
      <c r="N498">
        <v>1009</v>
      </c>
      <c r="O498" t="s">
        <v>211</v>
      </c>
      <c r="P498" t="s">
        <v>211</v>
      </c>
      <c r="Q498">
        <v>1000</v>
      </c>
      <c r="X498">
        <v>6.0000000000000002E-5</v>
      </c>
      <c r="Y498">
        <v>64123.05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82</v>
      </c>
      <c r="AG498">
        <v>6.0000000000000002E-5</v>
      </c>
      <c r="AH498">
        <v>2</v>
      </c>
      <c r="AI498">
        <v>55945208</v>
      </c>
      <c r="AJ498">
        <v>371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ROW(Source!A189)</f>
        <v>189</v>
      </c>
      <c r="B499">
        <v>55945224</v>
      </c>
      <c r="C499">
        <v>55945200</v>
      </c>
      <c r="D499">
        <v>55459801</v>
      </c>
      <c r="E499">
        <v>1</v>
      </c>
      <c r="F499">
        <v>1</v>
      </c>
      <c r="G499">
        <v>1081</v>
      </c>
      <c r="H499">
        <v>3</v>
      </c>
      <c r="I499" t="s">
        <v>844</v>
      </c>
      <c r="J499" t="s">
        <v>845</v>
      </c>
      <c r="K499" t="s">
        <v>846</v>
      </c>
      <c r="L499">
        <v>1348</v>
      </c>
      <c r="N499">
        <v>1009</v>
      </c>
      <c r="O499" t="s">
        <v>211</v>
      </c>
      <c r="P499" t="s">
        <v>211</v>
      </c>
      <c r="Q499">
        <v>1000</v>
      </c>
      <c r="X499">
        <v>1E-4</v>
      </c>
      <c r="Y499">
        <v>81241.14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82</v>
      </c>
      <c r="AG499">
        <v>1E-4</v>
      </c>
      <c r="AH499">
        <v>2</v>
      </c>
      <c r="AI499">
        <v>55945209</v>
      </c>
      <c r="AJ499">
        <v>372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ROW(Source!A189)</f>
        <v>189</v>
      </c>
      <c r="B500">
        <v>55945225</v>
      </c>
      <c r="C500">
        <v>55945200</v>
      </c>
      <c r="D500">
        <v>55482166</v>
      </c>
      <c r="E500">
        <v>1</v>
      </c>
      <c r="F500">
        <v>1</v>
      </c>
      <c r="G500">
        <v>1081</v>
      </c>
      <c r="H500">
        <v>3</v>
      </c>
      <c r="I500" t="s">
        <v>847</v>
      </c>
      <c r="J500" t="s">
        <v>848</v>
      </c>
      <c r="K500" t="s">
        <v>849</v>
      </c>
      <c r="L500">
        <v>1301</v>
      </c>
      <c r="N500">
        <v>1003</v>
      </c>
      <c r="O500" t="s">
        <v>543</v>
      </c>
      <c r="P500" t="s">
        <v>543</v>
      </c>
      <c r="Q500">
        <v>1</v>
      </c>
      <c r="X500">
        <v>5.91</v>
      </c>
      <c r="Y500">
        <v>0.69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82</v>
      </c>
      <c r="AG500">
        <v>5.91</v>
      </c>
      <c r="AH500">
        <v>2</v>
      </c>
      <c r="AI500">
        <v>55945210</v>
      </c>
      <c r="AJ500">
        <v>373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ROW(Source!A189)</f>
        <v>189</v>
      </c>
      <c r="B501">
        <v>55945226</v>
      </c>
      <c r="C501">
        <v>55945200</v>
      </c>
      <c r="D501">
        <v>55482233</v>
      </c>
      <c r="E501">
        <v>1</v>
      </c>
      <c r="F501">
        <v>1</v>
      </c>
      <c r="G501">
        <v>1081</v>
      </c>
      <c r="H501">
        <v>3</v>
      </c>
      <c r="I501" t="s">
        <v>850</v>
      </c>
      <c r="J501" t="s">
        <v>851</v>
      </c>
      <c r="K501" t="s">
        <v>852</v>
      </c>
      <c r="L501">
        <v>1346</v>
      </c>
      <c r="N501">
        <v>1009</v>
      </c>
      <c r="O501" t="s">
        <v>794</v>
      </c>
      <c r="P501" t="s">
        <v>794</v>
      </c>
      <c r="Q501">
        <v>1</v>
      </c>
      <c r="X501">
        <v>0.02</v>
      </c>
      <c r="Y501">
        <v>493.08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82</v>
      </c>
      <c r="AG501">
        <v>0.02</v>
      </c>
      <c r="AH501">
        <v>2</v>
      </c>
      <c r="AI501">
        <v>55945211</v>
      </c>
      <c r="AJ501">
        <v>374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ROW(Source!A189)</f>
        <v>189</v>
      </c>
      <c r="B502">
        <v>55945227</v>
      </c>
      <c r="C502">
        <v>55945200</v>
      </c>
      <c r="D502">
        <v>55481799</v>
      </c>
      <c r="E502">
        <v>1</v>
      </c>
      <c r="F502">
        <v>1</v>
      </c>
      <c r="G502">
        <v>1081</v>
      </c>
      <c r="H502">
        <v>3</v>
      </c>
      <c r="I502" t="s">
        <v>853</v>
      </c>
      <c r="J502" t="s">
        <v>854</v>
      </c>
      <c r="K502" t="s">
        <v>855</v>
      </c>
      <c r="L502">
        <v>1355</v>
      </c>
      <c r="N502">
        <v>1010</v>
      </c>
      <c r="O502" t="s">
        <v>80</v>
      </c>
      <c r="P502" t="s">
        <v>80</v>
      </c>
      <c r="Q502">
        <v>100</v>
      </c>
      <c r="X502">
        <v>0.04</v>
      </c>
      <c r="Y502">
        <v>413.16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82</v>
      </c>
      <c r="AG502">
        <v>0.04</v>
      </c>
      <c r="AH502">
        <v>2</v>
      </c>
      <c r="AI502">
        <v>55945212</v>
      </c>
      <c r="AJ502">
        <v>376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ROW(Source!A189)</f>
        <v>189</v>
      </c>
      <c r="B503">
        <v>55945228</v>
      </c>
      <c r="C503">
        <v>55945200</v>
      </c>
      <c r="D503">
        <v>55416982</v>
      </c>
      <c r="E503">
        <v>1081</v>
      </c>
      <c r="F503">
        <v>1</v>
      </c>
      <c r="G503">
        <v>1081</v>
      </c>
      <c r="H503">
        <v>3</v>
      </c>
      <c r="I503" t="s">
        <v>1050</v>
      </c>
      <c r="J503" t="s">
        <v>3</v>
      </c>
      <c r="K503" t="s">
        <v>1051</v>
      </c>
      <c r="L503">
        <v>1346</v>
      </c>
      <c r="N503">
        <v>1009</v>
      </c>
      <c r="O503" t="s">
        <v>794</v>
      </c>
      <c r="P503" t="s">
        <v>794</v>
      </c>
      <c r="Q503">
        <v>1</v>
      </c>
      <c r="X503">
        <v>0.3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82</v>
      </c>
      <c r="AG503">
        <v>0.3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ROW(Source!A189)</f>
        <v>189</v>
      </c>
      <c r="B504">
        <v>55945229</v>
      </c>
      <c r="C504">
        <v>55945200</v>
      </c>
      <c r="D504">
        <v>55433410</v>
      </c>
      <c r="E504">
        <v>1081</v>
      </c>
      <c r="F504">
        <v>1</v>
      </c>
      <c r="G504">
        <v>1081</v>
      </c>
      <c r="H504">
        <v>3</v>
      </c>
      <c r="I504" t="s">
        <v>1062</v>
      </c>
      <c r="J504" t="s">
        <v>3</v>
      </c>
      <c r="K504" t="s">
        <v>1063</v>
      </c>
      <c r="L504">
        <v>1354</v>
      </c>
      <c r="N504">
        <v>1010</v>
      </c>
      <c r="O504" t="s">
        <v>320</v>
      </c>
      <c r="P504" t="s">
        <v>320</v>
      </c>
      <c r="Q504">
        <v>1</v>
      </c>
      <c r="X504">
        <v>10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82</v>
      </c>
      <c r="AG504">
        <v>10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ROW(Source!A189)</f>
        <v>189</v>
      </c>
      <c r="B505">
        <v>55945230</v>
      </c>
      <c r="C505">
        <v>55945200</v>
      </c>
      <c r="D505">
        <v>55448252</v>
      </c>
      <c r="E505">
        <v>1081</v>
      </c>
      <c r="F505">
        <v>1</v>
      </c>
      <c r="G505">
        <v>1081</v>
      </c>
      <c r="H505">
        <v>3</v>
      </c>
      <c r="I505" t="s">
        <v>1064</v>
      </c>
      <c r="J505" t="s">
        <v>3</v>
      </c>
      <c r="K505" t="s">
        <v>1065</v>
      </c>
      <c r="L505">
        <v>1354</v>
      </c>
      <c r="N505">
        <v>1010</v>
      </c>
      <c r="O505" t="s">
        <v>320</v>
      </c>
      <c r="P505" t="s">
        <v>320</v>
      </c>
      <c r="Q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82</v>
      </c>
      <c r="AG505">
        <v>1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ROW(Source!A189)</f>
        <v>189</v>
      </c>
      <c r="B506">
        <v>55945231</v>
      </c>
      <c r="C506">
        <v>55945200</v>
      </c>
      <c r="D506">
        <v>55424290</v>
      </c>
      <c r="E506">
        <v>1081</v>
      </c>
      <c r="F506">
        <v>1</v>
      </c>
      <c r="G506">
        <v>1081</v>
      </c>
      <c r="H506">
        <v>3</v>
      </c>
      <c r="I506" t="s">
        <v>786</v>
      </c>
      <c r="J506" t="s">
        <v>3</v>
      </c>
      <c r="K506" t="s">
        <v>787</v>
      </c>
      <c r="L506">
        <v>1348</v>
      </c>
      <c r="N506">
        <v>1009</v>
      </c>
      <c r="O506" t="s">
        <v>211</v>
      </c>
      <c r="P506" t="s">
        <v>211</v>
      </c>
      <c r="Q506">
        <v>1000</v>
      </c>
      <c r="X506">
        <v>1E-3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82</v>
      </c>
      <c r="AG506">
        <v>1E-3</v>
      </c>
      <c r="AH506">
        <v>2</v>
      </c>
      <c r="AI506">
        <v>55945213</v>
      </c>
      <c r="AJ506">
        <v>377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ROW(Source!A190)</f>
        <v>190</v>
      </c>
      <c r="B507">
        <v>55945216</v>
      </c>
      <c r="C507">
        <v>55945200</v>
      </c>
      <c r="D507">
        <v>55424304</v>
      </c>
      <c r="E507">
        <v>1081</v>
      </c>
      <c r="F507">
        <v>1</v>
      </c>
      <c r="G507">
        <v>1081</v>
      </c>
      <c r="H507">
        <v>1</v>
      </c>
      <c r="I507" t="s">
        <v>759</v>
      </c>
      <c r="J507" t="s">
        <v>3</v>
      </c>
      <c r="K507" t="s">
        <v>760</v>
      </c>
      <c r="L507">
        <v>1191</v>
      </c>
      <c r="N507">
        <v>1013</v>
      </c>
      <c r="O507" t="s">
        <v>761</v>
      </c>
      <c r="P507" t="s">
        <v>761</v>
      </c>
      <c r="Q507">
        <v>1</v>
      </c>
      <c r="X507">
        <v>9.3000000000000007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83</v>
      </c>
      <c r="AG507">
        <v>11.16</v>
      </c>
      <c r="AH507">
        <v>2</v>
      </c>
      <c r="AI507">
        <v>55945201</v>
      </c>
      <c r="AJ507">
        <v>378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ROW(Source!A190)</f>
        <v>190</v>
      </c>
      <c r="B508">
        <v>55945217</v>
      </c>
      <c r="C508">
        <v>55945200</v>
      </c>
      <c r="D508">
        <v>55489513</v>
      </c>
      <c r="E508">
        <v>1</v>
      </c>
      <c r="F508">
        <v>1</v>
      </c>
      <c r="G508">
        <v>1081</v>
      </c>
      <c r="H508">
        <v>2</v>
      </c>
      <c r="I508" t="s">
        <v>826</v>
      </c>
      <c r="J508" t="s">
        <v>827</v>
      </c>
      <c r="K508" t="s">
        <v>828</v>
      </c>
      <c r="L508">
        <v>1368</v>
      </c>
      <c r="N508">
        <v>1011</v>
      </c>
      <c r="O508" t="s">
        <v>765</v>
      </c>
      <c r="P508" t="s">
        <v>765</v>
      </c>
      <c r="Q508">
        <v>1</v>
      </c>
      <c r="X508">
        <v>0.4</v>
      </c>
      <c r="Y508">
        <v>0</v>
      </c>
      <c r="Z508">
        <v>114.83</v>
      </c>
      <c r="AA508">
        <v>12.62</v>
      </c>
      <c r="AB508">
        <v>0</v>
      </c>
      <c r="AC508">
        <v>0</v>
      </c>
      <c r="AD508">
        <v>1</v>
      </c>
      <c r="AE508">
        <v>0</v>
      </c>
      <c r="AF508" t="s">
        <v>83</v>
      </c>
      <c r="AG508">
        <v>0.48</v>
      </c>
      <c r="AH508">
        <v>2</v>
      </c>
      <c r="AI508">
        <v>55945202</v>
      </c>
      <c r="AJ508">
        <v>379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ROW(Source!A190)</f>
        <v>190</v>
      </c>
      <c r="B509">
        <v>55945218</v>
      </c>
      <c r="C509">
        <v>55945200</v>
      </c>
      <c r="D509">
        <v>55459261</v>
      </c>
      <c r="E509">
        <v>1</v>
      </c>
      <c r="F509">
        <v>1</v>
      </c>
      <c r="G509">
        <v>1081</v>
      </c>
      <c r="H509">
        <v>3</v>
      </c>
      <c r="I509" t="s">
        <v>829</v>
      </c>
      <c r="J509" t="s">
        <v>830</v>
      </c>
      <c r="K509" t="s">
        <v>831</v>
      </c>
      <c r="L509">
        <v>1348</v>
      </c>
      <c r="N509">
        <v>1009</v>
      </c>
      <c r="O509" t="s">
        <v>211</v>
      </c>
      <c r="P509" t="s">
        <v>211</v>
      </c>
      <c r="Q509">
        <v>1000</v>
      </c>
      <c r="X509">
        <v>2.9999999999999997E-4</v>
      </c>
      <c r="Y509">
        <v>1219.68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82</v>
      </c>
      <c r="AG509">
        <v>2.9999999999999997E-4</v>
      </c>
      <c r="AH509">
        <v>2</v>
      </c>
      <c r="AI509">
        <v>55945203</v>
      </c>
      <c r="AJ509">
        <v>380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ROW(Source!A190)</f>
        <v>190</v>
      </c>
      <c r="B510">
        <v>55945219</v>
      </c>
      <c r="C510">
        <v>55945200</v>
      </c>
      <c r="D510">
        <v>55461230</v>
      </c>
      <c r="E510">
        <v>1</v>
      </c>
      <c r="F510">
        <v>1</v>
      </c>
      <c r="G510">
        <v>1081</v>
      </c>
      <c r="H510">
        <v>3</v>
      </c>
      <c r="I510" t="s">
        <v>810</v>
      </c>
      <c r="J510" t="s">
        <v>811</v>
      </c>
      <c r="K510" t="s">
        <v>812</v>
      </c>
      <c r="L510">
        <v>1346</v>
      </c>
      <c r="N510">
        <v>1009</v>
      </c>
      <c r="O510" t="s">
        <v>794</v>
      </c>
      <c r="P510" t="s">
        <v>794</v>
      </c>
      <c r="Q510">
        <v>1</v>
      </c>
      <c r="X510">
        <v>0.03</v>
      </c>
      <c r="Y510">
        <v>15.11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82</v>
      </c>
      <c r="AG510">
        <v>0.03</v>
      </c>
      <c r="AH510">
        <v>2</v>
      </c>
      <c r="AI510">
        <v>55945204</v>
      </c>
      <c r="AJ510">
        <v>381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ROW(Source!A190)</f>
        <v>190</v>
      </c>
      <c r="B511">
        <v>55945220</v>
      </c>
      <c r="C511">
        <v>55945200</v>
      </c>
      <c r="D511">
        <v>55459400</v>
      </c>
      <c r="E511">
        <v>1</v>
      </c>
      <c r="F511">
        <v>1</v>
      </c>
      <c r="G511">
        <v>1081</v>
      </c>
      <c r="H511">
        <v>3</v>
      </c>
      <c r="I511" t="s">
        <v>832</v>
      </c>
      <c r="J511" t="s">
        <v>833</v>
      </c>
      <c r="K511" t="s">
        <v>834</v>
      </c>
      <c r="L511">
        <v>1346</v>
      </c>
      <c r="N511">
        <v>1009</v>
      </c>
      <c r="O511" t="s">
        <v>794</v>
      </c>
      <c r="P511" t="s">
        <v>794</v>
      </c>
      <c r="Q511">
        <v>1</v>
      </c>
      <c r="X511">
        <v>0.01</v>
      </c>
      <c r="Y511">
        <v>16.690000000000001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82</v>
      </c>
      <c r="AG511">
        <v>0.01</v>
      </c>
      <c r="AH511">
        <v>2</v>
      </c>
      <c r="AI511">
        <v>55945205</v>
      </c>
      <c r="AJ511">
        <v>382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ROW(Source!A190)</f>
        <v>190</v>
      </c>
      <c r="B512">
        <v>55945221</v>
      </c>
      <c r="C512">
        <v>55945200</v>
      </c>
      <c r="D512">
        <v>55459485</v>
      </c>
      <c r="E512">
        <v>1</v>
      </c>
      <c r="F512">
        <v>1</v>
      </c>
      <c r="G512">
        <v>1081</v>
      </c>
      <c r="H512">
        <v>3</v>
      </c>
      <c r="I512" t="s">
        <v>835</v>
      </c>
      <c r="J512" t="s">
        <v>836</v>
      </c>
      <c r="K512" t="s">
        <v>837</v>
      </c>
      <c r="L512">
        <v>1348</v>
      </c>
      <c r="N512">
        <v>1009</v>
      </c>
      <c r="O512" t="s">
        <v>211</v>
      </c>
      <c r="P512" t="s">
        <v>211</v>
      </c>
      <c r="Q512">
        <v>1000</v>
      </c>
      <c r="X512">
        <v>2.0000000000000002E-5</v>
      </c>
      <c r="Y512">
        <v>17722.25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82</v>
      </c>
      <c r="AG512">
        <v>2.0000000000000002E-5</v>
      </c>
      <c r="AH512">
        <v>2</v>
      </c>
      <c r="AI512">
        <v>55945206</v>
      </c>
      <c r="AJ512">
        <v>383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ROW(Source!A190)</f>
        <v>190</v>
      </c>
      <c r="B513">
        <v>55945222</v>
      </c>
      <c r="C513">
        <v>55945200</v>
      </c>
      <c r="D513">
        <v>55466000</v>
      </c>
      <c r="E513">
        <v>1</v>
      </c>
      <c r="F513">
        <v>1</v>
      </c>
      <c r="G513">
        <v>1081</v>
      </c>
      <c r="H513">
        <v>3</v>
      </c>
      <c r="I513" t="s">
        <v>838</v>
      </c>
      <c r="J513" t="s">
        <v>839</v>
      </c>
      <c r="K513" t="s">
        <v>840</v>
      </c>
      <c r="L513">
        <v>1355</v>
      </c>
      <c r="N513">
        <v>1010</v>
      </c>
      <c r="O513" t="s">
        <v>80</v>
      </c>
      <c r="P513" t="s">
        <v>80</v>
      </c>
      <c r="Q513">
        <v>100</v>
      </c>
      <c r="X513">
        <v>0.1</v>
      </c>
      <c r="Y513">
        <v>120.19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82</v>
      </c>
      <c r="AG513">
        <v>0.1</v>
      </c>
      <c r="AH513">
        <v>2</v>
      </c>
      <c r="AI513">
        <v>55945207</v>
      </c>
      <c r="AJ513">
        <v>385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ROW(Source!A190)</f>
        <v>190</v>
      </c>
      <c r="B514">
        <v>55945223</v>
      </c>
      <c r="C514">
        <v>55945200</v>
      </c>
      <c r="D514">
        <v>55459793</v>
      </c>
      <c r="E514">
        <v>1</v>
      </c>
      <c r="F514">
        <v>1</v>
      </c>
      <c r="G514">
        <v>1081</v>
      </c>
      <c r="H514">
        <v>3</v>
      </c>
      <c r="I514" t="s">
        <v>841</v>
      </c>
      <c r="J514" t="s">
        <v>842</v>
      </c>
      <c r="K514" t="s">
        <v>843</v>
      </c>
      <c r="L514">
        <v>1348</v>
      </c>
      <c r="N514">
        <v>1009</v>
      </c>
      <c r="O514" t="s">
        <v>211</v>
      </c>
      <c r="P514" t="s">
        <v>211</v>
      </c>
      <c r="Q514">
        <v>1000</v>
      </c>
      <c r="X514">
        <v>6.0000000000000002E-5</v>
      </c>
      <c r="Y514">
        <v>64123.05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82</v>
      </c>
      <c r="AG514">
        <v>6.0000000000000002E-5</v>
      </c>
      <c r="AH514">
        <v>2</v>
      </c>
      <c r="AI514">
        <v>55945208</v>
      </c>
      <c r="AJ514">
        <v>386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ROW(Source!A190)</f>
        <v>190</v>
      </c>
      <c r="B515">
        <v>55945224</v>
      </c>
      <c r="C515">
        <v>55945200</v>
      </c>
      <c r="D515">
        <v>55459801</v>
      </c>
      <c r="E515">
        <v>1</v>
      </c>
      <c r="F515">
        <v>1</v>
      </c>
      <c r="G515">
        <v>1081</v>
      </c>
      <c r="H515">
        <v>3</v>
      </c>
      <c r="I515" t="s">
        <v>844</v>
      </c>
      <c r="J515" t="s">
        <v>845</v>
      </c>
      <c r="K515" t="s">
        <v>846</v>
      </c>
      <c r="L515">
        <v>1348</v>
      </c>
      <c r="N515">
        <v>1009</v>
      </c>
      <c r="O515" t="s">
        <v>211</v>
      </c>
      <c r="P515" t="s">
        <v>211</v>
      </c>
      <c r="Q515">
        <v>1000</v>
      </c>
      <c r="X515">
        <v>1E-4</v>
      </c>
      <c r="Y515">
        <v>81241.14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82</v>
      </c>
      <c r="AG515">
        <v>1E-4</v>
      </c>
      <c r="AH515">
        <v>2</v>
      </c>
      <c r="AI515">
        <v>55945209</v>
      </c>
      <c r="AJ515">
        <v>387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ROW(Source!A190)</f>
        <v>190</v>
      </c>
      <c r="B516">
        <v>55945225</v>
      </c>
      <c r="C516">
        <v>55945200</v>
      </c>
      <c r="D516">
        <v>55482166</v>
      </c>
      <c r="E516">
        <v>1</v>
      </c>
      <c r="F516">
        <v>1</v>
      </c>
      <c r="G516">
        <v>1081</v>
      </c>
      <c r="H516">
        <v>3</v>
      </c>
      <c r="I516" t="s">
        <v>847</v>
      </c>
      <c r="J516" t="s">
        <v>848</v>
      </c>
      <c r="K516" t="s">
        <v>849</v>
      </c>
      <c r="L516">
        <v>1301</v>
      </c>
      <c r="N516">
        <v>1003</v>
      </c>
      <c r="O516" t="s">
        <v>543</v>
      </c>
      <c r="P516" t="s">
        <v>543</v>
      </c>
      <c r="Q516">
        <v>1</v>
      </c>
      <c r="X516">
        <v>5.91</v>
      </c>
      <c r="Y516">
        <v>0.69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82</v>
      </c>
      <c r="AG516">
        <v>5.91</v>
      </c>
      <c r="AH516">
        <v>2</v>
      </c>
      <c r="AI516">
        <v>55945210</v>
      </c>
      <c r="AJ516">
        <v>388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ROW(Source!A190)</f>
        <v>190</v>
      </c>
      <c r="B517">
        <v>55945226</v>
      </c>
      <c r="C517">
        <v>55945200</v>
      </c>
      <c r="D517">
        <v>55482233</v>
      </c>
      <c r="E517">
        <v>1</v>
      </c>
      <c r="F517">
        <v>1</v>
      </c>
      <c r="G517">
        <v>1081</v>
      </c>
      <c r="H517">
        <v>3</v>
      </c>
      <c r="I517" t="s">
        <v>850</v>
      </c>
      <c r="J517" t="s">
        <v>851</v>
      </c>
      <c r="K517" t="s">
        <v>852</v>
      </c>
      <c r="L517">
        <v>1346</v>
      </c>
      <c r="N517">
        <v>1009</v>
      </c>
      <c r="O517" t="s">
        <v>794</v>
      </c>
      <c r="P517" t="s">
        <v>794</v>
      </c>
      <c r="Q517">
        <v>1</v>
      </c>
      <c r="X517">
        <v>0.02</v>
      </c>
      <c r="Y517">
        <v>493.08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82</v>
      </c>
      <c r="AG517">
        <v>0.02</v>
      </c>
      <c r="AH517">
        <v>2</v>
      </c>
      <c r="AI517">
        <v>55945211</v>
      </c>
      <c r="AJ517">
        <v>389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ROW(Source!A190)</f>
        <v>190</v>
      </c>
      <c r="B518">
        <v>55945227</v>
      </c>
      <c r="C518">
        <v>55945200</v>
      </c>
      <c r="D518">
        <v>55481799</v>
      </c>
      <c r="E518">
        <v>1</v>
      </c>
      <c r="F518">
        <v>1</v>
      </c>
      <c r="G518">
        <v>1081</v>
      </c>
      <c r="H518">
        <v>3</v>
      </c>
      <c r="I518" t="s">
        <v>853</v>
      </c>
      <c r="J518" t="s">
        <v>854</v>
      </c>
      <c r="K518" t="s">
        <v>855</v>
      </c>
      <c r="L518">
        <v>1355</v>
      </c>
      <c r="N518">
        <v>1010</v>
      </c>
      <c r="O518" t="s">
        <v>80</v>
      </c>
      <c r="P518" t="s">
        <v>80</v>
      </c>
      <c r="Q518">
        <v>100</v>
      </c>
      <c r="X518">
        <v>0.04</v>
      </c>
      <c r="Y518">
        <v>413.16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82</v>
      </c>
      <c r="AG518">
        <v>0.04</v>
      </c>
      <c r="AH518">
        <v>2</v>
      </c>
      <c r="AI518">
        <v>55945212</v>
      </c>
      <c r="AJ518">
        <v>391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ROW(Source!A190)</f>
        <v>190</v>
      </c>
      <c r="B519">
        <v>55945228</v>
      </c>
      <c r="C519">
        <v>55945200</v>
      </c>
      <c r="D519">
        <v>55416982</v>
      </c>
      <c r="E519">
        <v>1081</v>
      </c>
      <c r="F519">
        <v>1</v>
      </c>
      <c r="G519">
        <v>1081</v>
      </c>
      <c r="H519">
        <v>3</v>
      </c>
      <c r="I519" t="s">
        <v>1050</v>
      </c>
      <c r="J519" t="s">
        <v>3</v>
      </c>
      <c r="K519" t="s">
        <v>1051</v>
      </c>
      <c r="L519">
        <v>1346</v>
      </c>
      <c r="N519">
        <v>1009</v>
      </c>
      <c r="O519" t="s">
        <v>794</v>
      </c>
      <c r="P519" t="s">
        <v>794</v>
      </c>
      <c r="Q519">
        <v>1</v>
      </c>
      <c r="X519">
        <v>0.3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82</v>
      </c>
      <c r="AG519">
        <v>0.3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ROW(Source!A190)</f>
        <v>190</v>
      </c>
      <c r="B520">
        <v>55945229</v>
      </c>
      <c r="C520">
        <v>55945200</v>
      </c>
      <c r="D520">
        <v>55433410</v>
      </c>
      <c r="E520">
        <v>1081</v>
      </c>
      <c r="F520">
        <v>1</v>
      </c>
      <c r="G520">
        <v>1081</v>
      </c>
      <c r="H520">
        <v>3</v>
      </c>
      <c r="I520" t="s">
        <v>1062</v>
      </c>
      <c r="J520" t="s">
        <v>3</v>
      </c>
      <c r="K520" t="s">
        <v>1063</v>
      </c>
      <c r="L520">
        <v>1354</v>
      </c>
      <c r="N520">
        <v>1010</v>
      </c>
      <c r="O520" t="s">
        <v>320</v>
      </c>
      <c r="P520" t="s">
        <v>320</v>
      </c>
      <c r="Q520">
        <v>1</v>
      </c>
      <c r="X520">
        <v>10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82</v>
      </c>
      <c r="AG520">
        <v>10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ROW(Source!A190)</f>
        <v>190</v>
      </c>
      <c r="B521">
        <v>55945230</v>
      </c>
      <c r="C521">
        <v>55945200</v>
      </c>
      <c r="D521">
        <v>55448252</v>
      </c>
      <c r="E521">
        <v>1081</v>
      </c>
      <c r="F521">
        <v>1</v>
      </c>
      <c r="G521">
        <v>1081</v>
      </c>
      <c r="H521">
        <v>3</v>
      </c>
      <c r="I521" t="s">
        <v>1064</v>
      </c>
      <c r="J521" t="s">
        <v>3</v>
      </c>
      <c r="K521" t="s">
        <v>1065</v>
      </c>
      <c r="L521">
        <v>1354</v>
      </c>
      <c r="N521">
        <v>1010</v>
      </c>
      <c r="O521" t="s">
        <v>320</v>
      </c>
      <c r="P521" t="s">
        <v>320</v>
      </c>
      <c r="Q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82</v>
      </c>
      <c r="AG521">
        <v>1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ROW(Source!A190)</f>
        <v>190</v>
      </c>
      <c r="B522">
        <v>55945231</v>
      </c>
      <c r="C522">
        <v>55945200</v>
      </c>
      <c r="D522">
        <v>55424290</v>
      </c>
      <c r="E522">
        <v>1081</v>
      </c>
      <c r="F522">
        <v>1</v>
      </c>
      <c r="G522">
        <v>1081</v>
      </c>
      <c r="H522">
        <v>3</v>
      </c>
      <c r="I522" t="s">
        <v>786</v>
      </c>
      <c r="J522" t="s">
        <v>3</v>
      </c>
      <c r="K522" t="s">
        <v>787</v>
      </c>
      <c r="L522">
        <v>1348</v>
      </c>
      <c r="N522">
        <v>1009</v>
      </c>
      <c r="O522" t="s">
        <v>211</v>
      </c>
      <c r="P522" t="s">
        <v>211</v>
      </c>
      <c r="Q522">
        <v>1000</v>
      </c>
      <c r="X522">
        <v>1E-3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82</v>
      </c>
      <c r="AG522">
        <v>1E-3</v>
      </c>
      <c r="AH522">
        <v>2</v>
      </c>
      <c r="AI522">
        <v>55945213</v>
      </c>
      <c r="AJ522">
        <v>392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ROW(Source!A232)</f>
        <v>232</v>
      </c>
      <c r="B523">
        <v>55945247</v>
      </c>
      <c r="C523">
        <v>55945240</v>
      </c>
      <c r="D523">
        <v>55424304</v>
      </c>
      <c r="E523">
        <v>1081</v>
      </c>
      <c r="F523">
        <v>1</v>
      </c>
      <c r="G523">
        <v>1081</v>
      </c>
      <c r="H523">
        <v>1</v>
      </c>
      <c r="I523" t="s">
        <v>759</v>
      </c>
      <c r="J523" t="s">
        <v>3</v>
      </c>
      <c r="K523" t="s">
        <v>760</v>
      </c>
      <c r="L523">
        <v>1191</v>
      </c>
      <c r="N523">
        <v>1013</v>
      </c>
      <c r="O523" t="s">
        <v>761</v>
      </c>
      <c r="P523" t="s">
        <v>761</v>
      </c>
      <c r="Q523">
        <v>1</v>
      </c>
      <c r="X523">
        <v>10.3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83</v>
      </c>
      <c r="AG523">
        <v>12.360000000000001</v>
      </c>
      <c r="AH523">
        <v>2</v>
      </c>
      <c r="AI523">
        <v>55945241</v>
      </c>
      <c r="AJ523">
        <v>393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ROW(Source!A232)</f>
        <v>232</v>
      </c>
      <c r="B524">
        <v>55945248</v>
      </c>
      <c r="C524">
        <v>55945240</v>
      </c>
      <c r="D524">
        <v>55490209</v>
      </c>
      <c r="E524">
        <v>1</v>
      </c>
      <c r="F524">
        <v>1</v>
      </c>
      <c r="G524">
        <v>1081</v>
      </c>
      <c r="H524">
        <v>2</v>
      </c>
      <c r="I524" t="s">
        <v>766</v>
      </c>
      <c r="J524" t="s">
        <v>767</v>
      </c>
      <c r="K524" t="s">
        <v>768</v>
      </c>
      <c r="L524">
        <v>1368</v>
      </c>
      <c r="N524">
        <v>1011</v>
      </c>
      <c r="O524" t="s">
        <v>765</v>
      </c>
      <c r="P524" t="s">
        <v>765</v>
      </c>
      <c r="Q524">
        <v>1</v>
      </c>
      <c r="X524">
        <v>0.434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83</v>
      </c>
      <c r="AG524">
        <v>0.52079999999999993</v>
      </c>
      <c r="AH524">
        <v>2</v>
      </c>
      <c r="AI524">
        <v>55945242</v>
      </c>
      <c r="AJ524">
        <v>394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ROW(Source!A232)</f>
        <v>232</v>
      </c>
      <c r="B525">
        <v>55945249</v>
      </c>
      <c r="C525">
        <v>55945240</v>
      </c>
      <c r="D525">
        <v>55489525</v>
      </c>
      <c r="E525">
        <v>1</v>
      </c>
      <c r="F525">
        <v>1</v>
      </c>
      <c r="G525">
        <v>1081</v>
      </c>
      <c r="H525">
        <v>2</v>
      </c>
      <c r="I525" t="s">
        <v>856</v>
      </c>
      <c r="J525" t="s">
        <v>857</v>
      </c>
      <c r="K525" t="s">
        <v>858</v>
      </c>
      <c r="L525">
        <v>1368</v>
      </c>
      <c r="N525">
        <v>1011</v>
      </c>
      <c r="O525" t="s">
        <v>765</v>
      </c>
      <c r="P525" t="s">
        <v>765</v>
      </c>
      <c r="Q525">
        <v>1</v>
      </c>
      <c r="X525">
        <v>0.42</v>
      </c>
      <c r="Y525">
        <v>0</v>
      </c>
      <c r="Z525">
        <v>0.77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83</v>
      </c>
      <c r="AG525">
        <v>0.504</v>
      </c>
      <c r="AH525">
        <v>2</v>
      </c>
      <c r="AI525">
        <v>55945243</v>
      </c>
      <c r="AJ525">
        <v>395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ROW(Source!A232)</f>
        <v>232</v>
      </c>
      <c r="B526">
        <v>55945250</v>
      </c>
      <c r="C526">
        <v>55945240</v>
      </c>
      <c r="D526">
        <v>55461712</v>
      </c>
      <c r="E526">
        <v>1</v>
      </c>
      <c r="F526">
        <v>1</v>
      </c>
      <c r="G526">
        <v>1081</v>
      </c>
      <c r="H526">
        <v>3</v>
      </c>
      <c r="I526" t="s">
        <v>859</v>
      </c>
      <c r="J526" t="s">
        <v>860</v>
      </c>
      <c r="K526" t="s">
        <v>861</v>
      </c>
      <c r="L526">
        <v>1346</v>
      </c>
      <c r="N526">
        <v>1009</v>
      </c>
      <c r="O526" t="s">
        <v>794</v>
      </c>
      <c r="P526" t="s">
        <v>794</v>
      </c>
      <c r="Q526">
        <v>1</v>
      </c>
      <c r="X526">
        <v>0.01</v>
      </c>
      <c r="Y526">
        <v>35.090000000000003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82</v>
      </c>
      <c r="AG526">
        <v>0.01</v>
      </c>
      <c r="AH526">
        <v>2</v>
      </c>
      <c r="AI526">
        <v>55945244</v>
      </c>
      <c r="AJ526">
        <v>396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ROW(Source!A232)</f>
        <v>232</v>
      </c>
      <c r="B527">
        <v>55945251</v>
      </c>
      <c r="C527">
        <v>55945240</v>
      </c>
      <c r="D527">
        <v>55459794</v>
      </c>
      <c r="E527">
        <v>1</v>
      </c>
      <c r="F527">
        <v>1</v>
      </c>
      <c r="G527">
        <v>1081</v>
      </c>
      <c r="H527">
        <v>3</v>
      </c>
      <c r="I527" t="s">
        <v>862</v>
      </c>
      <c r="J527" t="s">
        <v>863</v>
      </c>
      <c r="K527" t="s">
        <v>864</v>
      </c>
      <c r="L527">
        <v>1348</v>
      </c>
      <c r="N527">
        <v>1009</v>
      </c>
      <c r="O527" t="s">
        <v>211</v>
      </c>
      <c r="P527" t="s">
        <v>211</v>
      </c>
      <c r="Q527">
        <v>1000</v>
      </c>
      <c r="X527">
        <v>5.0000000000000004E-6</v>
      </c>
      <c r="Y527">
        <v>78558.289999999994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82</v>
      </c>
      <c r="AG527">
        <v>5.0000000000000004E-6</v>
      </c>
      <c r="AH527">
        <v>2</v>
      </c>
      <c r="AI527">
        <v>55945245</v>
      </c>
      <c r="AJ527">
        <v>397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ROW(Source!A232)</f>
        <v>232</v>
      </c>
      <c r="B528">
        <v>55945252</v>
      </c>
      <c r="C528">
        <v>55945240</v>
      </c>
      <c r="D528">
        <v>55482207</v>
      </c>
      <c r="E528">
        <v>1</v>
      </c>
      <c r="F528">
        <v>1</v>
      </c>
      <c r="G528">
        <v>1081</v>
      </c>
      <c r="H528">
        <v>3</v>
      </c>
      <c r="I528" t="s">
        <v>865</v>
      </c>
      <c r="J528" t="s">
        <v>866</v>
      </c>
      <c r="K528" t="s">
        <v>867</v>
      </c>
      <c r="L528">
        <v>1354</v>
      </c>
      <c r="N528">
        <v>1010</v>
      </c>
      <c r="O528" t="s">
        <v>320</v>
      </c>
      <c r="P528" t="s">
        <v>320</v>
      </c>
      <c r="Q528">
        <v>1</v>
      </c>
      <c r="X528">
        <v>2</v>
      </c>
      <c r="Y528">
        <v>2.1800000000000002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82</v>
      </c>
      <c r="AG528">
        <v>2</v>
      </c>
      <c r="AH528">
        <v>2</v>
      </c>
      <c r="AI528">
        <v>55945246</v>
      </c>
      <c r="AJ528">
        <v>398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ROW(Source!A232)</f>
        <v>232</v>
      </c>
      <c r="B529">
        <v>55945253</v>
      </c>
      <c r="C529">
        <v>55945240</v>
      </c>
      <c r="D529">
        <v>55416982</v>
      </c>
      <c r="E529">
        <v>1081</v>
      </c>
      <c r="F529">
        <v>1</v>
      </c>
      <c r="G529">
        <v>1081</v>
      </c>
      <c r="H529">
        <v>3</v>
      </c>
      <c r="I529" t="s">
        <v>1050</v>
      </c>
      <c r="J529" t="s">
        <v>3</v>
      </c>
      <c r="K529" t="s">
        <v>1051</v>
      </c>
      <c r="L529">
        <v>1346</v>
      </c>
      <c r="N529">
        <v>1009</v>
      </c>
      <c r="O529" t="s">
        <v>794</v>
      </c>
      <c r="P529" t="s">
        <v>794</v>
      </c>
      <c r="Q529">
        <v>1</v>
      </c>
      <c r="X529">
        <v>2.2700000000000001E-2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82</v>
      </c>
      <c r="AG529">
        <v>2.2700000000000001E-2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ROW(Source!A232)</f>
        <v>232</v>
      </c>
      <c r="B530">
        <v>55945254</v>
      </c>
      <c r="C530">
        <v>55945240</v>
      </c>
      <c r="D530">
        <v>55440932</v>
      </c>
      <c r="E530">
        <v>1081</v>
      </c>
      <c r="F530">
        <v>1</v>
      </c>
      <c r="G530">
        <v>1081</v>
      </c>
      <c r="H530">
        <v>3</v>
      </c>
      <c r="I530" t="s">
        <v>1052</v>
      </c>
      <c r="J530" t="s">
        <v>3</v>
      </c>
      <c r="K530" t="s">
        <v>1066</v>
      </c>
      <c r="L530">
        <v>1354</v>
      </c>
      <c r="N530">
        <v>1010</v>
      </c>
      <c r="O530" t="s">
        <v>320</v>
      </c>
      <c r="P530" t="s">
        <v>320</v>
      </c>
      <c r="Q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82</v>
      </c>
      <c r="AG530">
        <v>1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ROW(Source!A233)</f>
        <v>233</v>
      </c>
      <c r="B531">
        <v>55945247</v>
      </c>
      <c r="C531">
        <v>55945240</v>
      </c>
      <c r="D531">
        <v>55424304</v>
      </c>
      <c r="E531">
        <v>1081</v>
      </c>
      <c r="F531">
        <v>1</v>
      </c>
      <c r="G531">
        <v>1081</v>
      </c>
      <c r="H531">
        <v>1</v>
      </c>
      <c r="I531" t="s">
        <v>759</v>
      </c>
      <c r="J531" t="s">
        <v>3</v>
      </c>
      <c r="K531" t="s">
        <v>760</v>
      </c>
      <c r="L531">
        <v>1191</v>
      </c>
      <c r="N531">
        <v>1013</v>
      </c>
      <c r="O531" t="s">
        <v>761</v>
      </c>
      <c r="P531" t="s">
        <v>761</v>
      </c>
      <c r="Q531">
        <v>1</v>
      </c>
      <c r="X531">
        <v>10.3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83</v>
      </c>
      <c r="AG531">
        <v>12.360000000000001</v>
      </c>
      <c r="AH531">
        <v>2</v>
      </c>
      <c r="AI531">
        <v>55945241</v>
      </c>
      <c r="AJ531">
        <v>399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ROW(Source!A233)</f>
        <v>233</v>
      </c>
      <c r="B532">
        <v>55945248</v>
      </c>
      <c r="C532">
        <v>55945240</v>
      </c>
      <c r="D532">
        <v>55490209</v>
      </c>
      <c r="E532">
        <v>1</v>
      </c>
      <c r="F532">
        <v>1</v>
      </c>
      <c r="G532">
        <v>1081</v>
      </c>
      <c r="H532">
        <v>2</v>
      </c>
      <c r="I532" t="s">
        <v>766</v>
      </c>
      <c r="J532" t="s">
        <v>767</v>
      </c>
      <c r="K532" t="s">
        <v>768</v>
      </c>
      <c r="L532">
        <v>1368</v>
      </c>
      <c r="N532">
        <v>1011</v>
      </c>
      <c r="O532" t="s">
        <v>765</v>
      </c>
      <c r="P532" t="s">
        <v>765</v>
      </c>
      <c r="Q532">
        <v>1</v>
      </c>
      <c r="X532">
        <v>0.434</v>
      </c>
      <c r="Y532">
        <v>0</v>
      </c>
      <c r="Z532">
        <v>83.1</v>
      </c>
      <c r="AA532">
        <v>12.62</v>
      </c>
      <c r="AB532">
        <v>0</v>
      </c>
      <c r="AC532">
        <v>0</v>
      </c>
      <c r="AD532">
        <v>1</v>
      </c>
      <c r="AE532">
        <v>0</v>
      </c>
      <c r="AF532" t="s">
        <v>83</v>
      </c>
      <c r="AG532">
        <v>0.52079999999999993</v>
      </c>
      <c r="AH532">
        <v>2</v>
      </c>
      <c r="AI532">
        <v>55945242</v>
      </c>
      <c r="AJ532">
        <v>400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ROW(Source!A233)</f>
        <v>233</v>
      </c>
      <c r="B533">
        <v>55945249</v>
      </c>
      <c r="C533">
        <v>55945240</v>
      </c>
      <c r="D533">
        <v>55489525</v>
      </c>
      <c r="E533">
        <v>1</v>
      </c>
      <c r="F533">
        <v>1</v>
      </c>
      <c r="G533">
        <v>1081</v>
      </c>
      <c r="H533">
        <v>2</v>
      </c>
      <c r="I533" t="s">
        <v>856</v>
      </c>
      <c r="J533" t="s">
        <v>857</v>
      </c>
      <c r="K533" t="s">
        <v>858</v>
      </c>
      <c r="L533">
        <v>1368</v>
      </c>
      <c r="N533">
        <v>1011</v>
      </c>
      <c r="O533" t="s">
        <v>765</v>
      </c>
      <c r="P533" t="s">
        <v>765</v>
      </c>
      <c r="Q533">
        <v>1</v>
      </c>
      <c r="X533">
        <v>0.42</v>
      </c>
      <c r="Y533">
        <v>0</v>
      </c>
      <c r="Z533">
        <v>0.77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83</v>
      </c>
      <c r="AG533">
        <v>0.504</v>
      </c>
      <c r="AH533">
        <v>2</v>
      </c>
      <c r="AI533">
        <v>55945243</v>
      </c>
      <c r="AJ533">
        <v>401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ROW(Source!A233)</f>
        <v>233</v>
      </c>
      <c r="B534">
        <v>55945250</v>
      </c>
      <c r="C534">
        <v>55945240</v>
      </c>
      <c r="D534">
        <v>55461712</v>
      </c>
      <c r="E534">
        <v>1</v>
      </c>
      <c r="F534">
        <v>1</v>
      </c>
      <c r="G534">
        <v>1081</v>
      </c>
      <c r="H534">
        <v>3</v>
      </c>
      <c r="I534" t="s">
        <v>859</v>
      </c>
      <c r="J534" t="s">
        <v>860</v>
      </c>
      <c r="K534" t="s">
        <v>861</v>
      </c>
      <c r="L534">
        <v>1346</v>
      </c>
      <c r="N534">
        <v>1009</v>
      </c>
      <c r="O534" t="s">
        <v>794</v>
      </c>
      <c r="P534" t="s">
        <v>794</v>
      </c>
      <c r="Q534">
        <v>1</v>
      </c>
      <c r="X534">
        <v>0.01</v>
      </c>
      <c r="Y534">
        <v>35.090000000000003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82</v>
      </c>
      <c r="AG534">
        <v>0.01</v>
      </c>
      <c r="AH534">
        <v>2</v>
      </c>
      <c r="AI534">
        <v>55945244</v>
      </c>
      <c r="AJ534">
        <v>402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ROW(Source!A233)</f>
        <v>233</v>
      </c>
      <c r="B535">
        <v>55945251</v>
      </c>
      <c r="C535">
        <v>55945240</v>
      </c>
      <c r="D535">
        <v>55459794</v>
      </c>
      <c r="E535">
        <v>1</v>
      </c>
      <c r="F535">
        <v>1</v>
      </c>
      <c r="G535">
        <v>1081</v>
      </c>
      <c r="H535">
        <v>3</v>
      </c>
      <c r="I535" t="s">
        <v>862</v>
      </c>
      <c r="J535" t="s">
        <v>863</v>
      </c>
      <c r="K535" t="s">
        <v>864</v>
      </c>
      <c r="L535">
        <v>1348</v>
      </c>
      <c r="N535">
        <v>1009</v>
      </c>
      <c r="O535" t="s">
        <v>211</v>
      </c>
      <c r="P535" t="s">
        <v>211</v>
      </c>
      <c r="Q535">
        <v>1000</v>
      </c>
      <c r="X535">
        <v>5.0000000000000004E-6</v>
      </c>
      <c r="Y535">
        <v>78558.289999999994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82</v>
      </c>
      <c r="AG535">
        <v>5.0000000000000004E-6</v>
      </c>
      <c r="AH535">
        <v>2</v>
      </c>
      <c r="AI535">
        <v>55945245</v>
      </c>
      <c r="AJ535">
        <v>403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ROW(Source!A233)</f>
        <v>233</v>
      </c>
      <c r="B536">
        <v>55945252</v>
      </c>
      <c r="C536">
        <v>55945240</v>
      </c>
      <c r="D536">
        <v>55482207</v>
      </c>
      <c r="E536">
        <v>1</v>
      </c>
      <c r="F536">
        <v>1</v>
      </c>
      <c r="G536">
        <v>1081</v>
      </c>
      <c r="H536">
        <v>3</v>
      </c>
      <c r="I536" t="s">
        <v>865</v>
      </c>
      <c r="J536" t="s">
        <v>866</v>
      </c>
      <c r="K536" t="s">
        <v>867</v>
      </c>
      <c r="L536">
        <v>1354</v>
      </c>
      <c r="N536">
        <v>1010</v>
      </c>
      <c r="O536" t="s">
        <v>320</v>
      </c>
      <c r="P536" t="s">
        <v>320</v>
      </c>
      <c r="Q536">
        <v>1</v>
      </c>
      <c r="X536">
        <v>2</v>
      </c>
      <c r="Y536">
        <v>2.1800000000000002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82</v>
      </c>
      <c r="AG536">
        <v>2</v>
      </c>
      <c r="AH536">
        <v>2</v>
      </c>
      <c r="AI536">
        <v>55945246</v>
      </c>
      <c r="AJ536">
        <v>404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ROW(Source!A233)</f>
        <v>233</v>
      </c>
      <c r="B537">
        <v>55945253</v>
      </c>
      <c r="C537">
        <v>55945240</v>
      </c>
      <c r="D537">
        <v>55416982</v>
      </c>
      <c r="E537">
        <v>1081</v>
      </c>
      <c r="F537">
        <v>1</v>
      </c>
      <c r="G537">
        <v>1081</v>
      </c>
      <c r="H537">
        <v>3</v>
      </c>
      <c r="I537" t="s">
        <v>1050</v>
      </c>
      <c r="J537" t="s">
        <v>3</v>
      </c>
      <c r="K537" t="s">
        <v>1051</v>
      </c>
      <c r="L537">
        <v>1346</v>
      </c>
      <c r="N537">
        <v>1009</v>
      </c>
      <c r="O537" t="s">
        <v>794</v>
      </c>
      <c r="P537" t="s">
        <v>794</v>
      </c>
      <c r="Q537">
        <v>1</v>
      </c>
      <c r="X537">
        <v>2.2700000000000001E-2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82</v>
      </c>
      <c r="AG537">
        <v>2.2700000000000001E-2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ROW(Source!A233)</f>
        <v>233</v>
      </c>
      <c r="B538">
        <v>55945254</v>
      </c>
      <c r="C538">
        <v>55945240</v>
      </c>
      <c r="D538">
        <v>55440932</v>
      </c>
      <c r="E538">
        <v>1081</v>
      </c>
      <c r="F538">
        <v>1</v>
      </c>
      <c r="G538">
        <v>1081</v>
      </c>
      <c r="H538">
        <v>3</v>
      </c>
      <c r="I538" t="s">
        <v>1052</v>
      </c>
      <c r="J538" t="s">
        <v>3</v>
      </c>
      <c r="K538" t="s">
        <v>1066</v>
      </c>
      <c r="L538">
        <v>1354</v>
      </c>
      <c r="N538">
        <v>1010</v>
      </c>
      <c r="O538" t="s">
        <v>320</v>
      </c>
      <c r="P538" t="s">
        <v>320</v>
      </c>
      <c r="Q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82</v>
      </c>
      <c r="AG538">
        <v>1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ROW(Source!A234)</f>
        <v>234</v>
      </c>
      <c r="B539">
        <v>57037134</v>
      </c>
      <c r="C539">
        <v>57037133</v>
      </c>
      <c r="D539">
        <v>55424304</v>
      </c>
      <c r="E539">
        <v>1081</v>
      </c>
      <c r="F539">
        <v>1</v>
      </c>
      <c r="G539">
        <v>1081</v>
      </c>
      <c r="H539">
        <v>1</v>
      </c>
      <c r="I539" t="s">
        <v>759</v>
      </c>
      <c r="J539" t="s">
        <v>3</v>
      </c>
      <c r="K539" t="s">
        <v>760</v>
      </c>
      <c r="L539">
        <v>1191</v>
      </c>
      <c r="N539">
        <v>1013</v>
      </c>
      <c r="O539" t="s">
        <v>761</v>
      </c>
      <c r="P539" t="s">
        <v>761</v>
      </c>
      <c r="Q539">
        <v>1</v>
      </c>
      <c r="X539">
        <v>3.09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83</v>
      </c>
      <c r="AG539">
        <v>3.7079999999999997</v>
      </c>
      <c r="AH539">
        <v>2</v>
      </c>
      <c r="AI539">
        <v>57037134</v>
      </c>
      <c r="AJ539">
        <v>405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ROW(Source!A234)</f>
        <v>234</v>
      </c>
      <c r="B540">
        <v>57037135</v>
      </c>
      <c r="C540">
        <v>57037133</v>
      </c>
      <c r="D540">
        <v>55490209</v>
      </c>
      <c r="E540">
        <v>1</v>
      </c>
      <c r="F540">
        <v>1</v>
      </c>
      <c r="G540">
        <v>1081</v>
      </c>
      <c r="H540">
        <v>2</v>
      </c>
      <c r="I540" t="s">
        <v>766</v>
      </c>
      <c r="J540" t="s">
        <v>767</v>
      </c>
      <c r="K540" t="s">
        <v>768</v>
      </c>
      <c r="L540">
        <v>1368</v>
      </c>
      <c r="N540">
        <v>1011</v>
      </c>
      <c r="O540" t="s">
        <v>765</v>
      </c>
      <c r="P540" t="s">
        <v>765</v>
      </c>
      <c r="Q540">
        <v>1</v>
      </c>
      <c r="X540">
        <v>0.32</v>
      </c>
      <c r="Y540">
        <v>0</v>
      </c>
      <c r="Z540">
        <v>83.1</v>
      </c>
      <c r="AA540">
        <v>12.62</v>
      </c>
      <c r="AB540">
        <v>0</v>
      </c>
      <c r="AC540">
        <v>0</v>
      </c>
      <c r="AD540">
        <v>1</v>
      </c>
      <c r="AE540">
        <v>0</v>
      </c>
      <c r="AF540" t="s">
        <v>83</v>
      </c>
      <c r="AG540">
        <v>0.38400000000000001</v>
      </c>
      <c r="AH540">
        <v>2</v>
      </c>
      <c r="AI540">
        <v>57037135</v>
      </c>
      <c r="AJ540">
        <v>406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ROW(Source!A234)</f>
        <v>234</v>
      </c>
      <c r="B541">
        <v>57037136</v>
      </c>
      <c r="C541">
        <v>57037133</v>
      </c>
      <c r="D541">
        <v>55440934</v>
      </c>
      <c r="E541">
        <v>1081</v>
      </c>
      <c r="F541">
        <v>1</v>
      </c>
      <c r="G541">
        <v>1081</v>
      </c>
      <c r="H541">
        <v>3</v>
      </c>
      <c r="I541" t="s">
        <v>1052</v>
      </c>
      <c r="J541" t="s">
        <v>3</v>
      </c>
      <c r="K541" t="s">
        <v>1067</v>
      </c>
      <c r="L541">
        <v>1354</v>
      </c>
      <c r="N541">
        <v>1010</v>
      </c>
      <c r="O541" t="s">
        <v>320</v>
      </c>
      <c r="P541" t="s">
        <v>320</v>
      </c>
      <c r="Q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82</v>
      </c>
      <c r="AG541">
        <v>1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ROW(Source!A235)</f>
        <v>235</v>
      </c>
      <c r="B542">
        <v>57037134</v>
      </c>
      <c r="C542">
        <v>57037133</v>
      </c>
      <c r="D542">
        <v>55424304</v>
      </c>
      <c r="E542">
        <v>1081</v>
      </c>
      <c r="F542">
        <v>1</v>
      </c>
      <c r="G542">
        <v>1081</v>
      </c>
      <c r="H542">
        <v>1</v>
      </c>
      <c r="I542" t="s">
        <v>759</v>
      </c>
      <c r="J542" t="s">
        <v>3</v>
      </c>
      <c r="K542" t="s">
        <v>760</v>
      </c>
      <c r="L542">
        <v>1191</v>
      </c>
      <c r="N542">
        <v>1013</v>
      </c>
      <c r="O542" t="s">
        <v>761</v>
      </c>
      <c r="P542" t="s">
        <v>761</v>
      </c>
      <c r="Q542">
        <v>1</v>
      </c>
      <c r="X542">
        <v>3.09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83</v>
      </c>
      <c r="AG542">
        <v>3.7079999999999997</v>
      </c>
      <c r="AH542">
        <v>2</v>
      </c>
      <c r="AI542">
        <v>57037134</v>
      </c>
      <c r="AJ542">
        <v>407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ROW(Source!A235)</f>
        <v>235</v>
      </c>
      <c r="B543">
        <v>57037135</v>
      </c>
      <c r="C543">
        <v>57037133</v>
      </c>
      <c r="D543">
        <v>55490209</v>
      </c>
      <c r="E543">
        <v>1</v>
      </c>
      <c r="F543">
        <v>1</v>
      </c>
      <c r="G543">
        <v>1081</v>
      </c>
      <c r="H543">
        <v>2</v>
      </c>
      <c r="I543" t="s">
        <v>766</v>
      </c>
      <c r="J543" t="s">
        <v>767</v>
      </c>
      <c r="K543" t="s">
        <v>768</v>
      </c>
      <c r="L543">
        <v>1368</v>
      </c>
      <c r="N543">
        <v>1011</v>
      </c>
      <c r="O543" t="s">
        <v>765</v>
      </c>
      <c r="P543" t="s">
        <v>765</v>
      </c>
      <c r="Q543">
        <v>1</v>
      </c>
      <c r="X543">
        <v>0.32</v>
      </c>
      <c r="Y543">
        <v>0</v>
      </c>
      <c r="Z543">
        <v>83.1</v>
      </c>
      <c r="AA543">
        <v>12.62</v>
      </c>
      <c r="AB543">
        <v>0</v>
      </c>
      <c r="AC543">
        <v>0</v>
      </c>
      <c r="AD543">
        <v>1</v>
      </c>
      <c r="AE543">
        <v>0</v>
      </c>
      <c r="AF543" t="s">
        <v>83</v>
      </c>
      <c r="AG543">
        <v>0.38400000000000001</v>
      </c>
      <c r="AH543">
        <v>2</v>
      </c>
      <c r="AI543">
        <v>57037135</v>
      </c>
      <c r="AJ543">
        <v>408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ROW(Source!A235)</f>
        <v>235</v>
      </c>
      <c r="B544">
        <v>57037136</v>
      </c>
      <c r="C544">
        <v>57037133</v>
      </c>
      <c r="D544">
        <v>55440934</v>
      </c>
      <c r="E544">
        <v>1081</v>
      </c>
      <c r="F544">
        <v>1</v>
      </c>
      <c r="G544">
        <v>1081</v>
      </c>
      <c r="H544">
        <v>3</v>
      </c>
      <c r="I544" t="s">
        <v>1052</v>
      </c>
      <c r="J544" t="s">
        <v>3</v>
      </c>
      <c r="K544" t="s">
        <v>1067</v>
      </c>
      <c r="L544">
        <v>1354</v>
      </c>
      <c r="N544">
        <v>1010</v>
      </c>
      <c r="O544" t="s">
        <v>320</v>
      </c>
      <c r="P544" t="s">
        <v>320</v>
      </c>
      <c r="Q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82</v>
      </c>
      <c r="AG544">
        <v>1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ROW(Source!A238)</f>
        <v>238</v>
      </c>
      <c r="B545">
        <v>57037138</v>
      </c>
      <c r="C545">
        <v>55945262</v>
      </c>
      <c r="D545">
        <v>55424304</v>
      </c>
      <c r="E545">
        <v>1081</v>
      </c>
      <c r="F545">
        <v>1</v>
      </c>
      <c r="G545">
        <v>1081</v>
      </c>
      <c r="H545">
        <v>1</v>
      </c>
      <c r="I545" t="s">
        <v>759</v>
      </c>
      <c r="J545" t="s">
        <v>3</v>
      </c>
      <c r="K545" t="s">
        <v>760</v>
      </c>
      <c r="L545">
        <v>1191</v>
      </c>
      <c r="N545">
        <v>1013</v>
      </c>
      <c r="O545" t="s">
        <v>761</v>
      </c>
      <c r="P545" t="s">
        <v>761</v>
      </c>
      <c r="Q545">
        <v>1</v>
      </c>
      <c r="X545">
        <v>1.03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 t="s">
        <v>83</v>
      </c>
      <c r="AG545">
        <v>1.236</v>
      </c>
      <c r="AH545">
        <v>2</v>
      </c>
      <c r="AI545">
        <v>57037138</v>
      </c>
      <c r="AJ545">
        <v>409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ROW(Source!A238)</f>
        <v>238</v>
      </c>
      <c r="B546">
        <v>57037139</v>
      </c>
      <c r="C546">
        <v>55945262</v>
      </c>
      <c r="D546">
        <v>55490209</v>
      </c>
      <c r="E546">
        <v>1</v>
      </c>
      <c r="F546">
        <v>1</v>
      </c>
      <c r="G546">
        <v>1081</v>
      </c>
      <c r="H546">
        <v>2</v>
      </c>
      <c r="I546" t="s">
        <v>766</v>
      </c>
      <c r="J546" t="s">
        <v>767</v>
      </c>
      <c r="K546" t="s">
        <v>768</v>
      </c>
      <c r="L546">
        <v>1368</v>
      </c>
      <c r="N546">
        <v>1011</v>
      </c>
      <c r="O546" t="s">
        <v>765</v>
      </c>
      <c r="P546" t="s">
        <v>765</v>
      </c>
      <c r="Q546">
        <v>1</v>
      </c>
      <c r="X546">
        <v>0.16</v>
      </c>
      <c r="Y546">
        <v>0</v>
      </c>
      <c r="Z546">
        <v>83.1</v>
      </c>
      <c r="AA546">
        <v>12.62</v>
      </c>
      <c r="AB546">
        <v>0</v>
      </c>
      <c r="AC546">
        <v>0</v>
      </c>
      <c r="AD546">
        <v>1</v>
      </c>
      <c r="AE546">
        <v>0</v>
      </c>
      <c r="AF546" t="s">
        <v>83</v>
      </c>
      <c r="AG546">
        <v>0.192</v>
      </c>
      <c r="AH546">
        <v>2</v>
      </c>
      <c r="AI546">
        <v>57037139</v>
      </c>
      <c r="AJ546">
        <v>410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ROW(Source!A238)</f>
        <v>238</v>
      </c>
      <c r="B547">
        <v>57037140</v>
      </c>
      <c r="C547">
        <v>55945262</v>
      </c>
      <c r="D547">
        <v>55440934</v>
      </c>
      <c r="E547">
        <v>1081</v>
      </c>
      <c r="F547">
        <v>1</v>
      </c>
      <c r="G547">
        <v>1081</v>
      </c>
      <c r="H547">
        <v>3</v>
      </c>
      <c r="I547" t="s">
        <v>1052</v>
      </c>
      <c r="J547" t="s">
        <v>3</v>
      </c>
      <c r="K547" t="s">
        <v>1067</v>
      </c>
      <c r="L547">
        <v>1354</v>
      </c>
      <c r="N547">
        <v>1010</v>
      </c>
      <c r="O547" t="s">
        <v>320</v>
      </c>
      <c r="P547" t="s">
        <v>320</v>
      </c>
      <c r="Q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82</v>
      </c>
      <c r="AG547">
        <v>1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ROW(Source!A239)</f>
        <v>239</v>
      </c>
      <c r="B548">
        <v>57037138</v>
      </c>
      <c r="C548">
        <v>55945262</v>
      </c>
      <c r="D548">
        <v>55424304</v>
      </c>
      <c r="E548">
        <v>1081</v>
      </c>
      <c r="F548">
        <v>1</v>
      </c>
      <c r="G548">
        <v>1081</v>
      </c>
      <c r="H548">
        <v>1</v>
      </c>
      <c r="I548" t="s">
        <v>759</v>
      </c>
      <c r="J548" t="s">
        <v>3</v>
      </c>
      <c r="K548" t="s">
        <v>760</v>
      </c>
      <c r="L548">
        <v>1191</v>
      </c>
      <c r="N548">
        <v>1013</v>
      </c>
      <c r="O548" t="s">
        <v>761</v>
      </c>
      <c r="P548" t="s">
        <v>761</v>
      </c>
      <c r="Q548">
        <v>1</v>
      </c>
      <c r="X548">
        <v>1.03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 t="s">
        <v>83</v>
      </c>
      <c r="AG548">
        <v>1.236</v>
      </c>
      <c r="AH548">
        <v>2</v>
      </c>
      <c r="AI548">
        <v>57037138</v>
      </c>
      <c r="AJ548">
        <v>411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ROW(Source!A239)</f>
        <v>239</v>
      </c>
      <c r="B549">
        <v>57037139</v>
      </c>
      <c r="C549">
        <v>55945262</v>
      </c>
      <c r="D549">
        <v>55490209</v>
      </c>
      <c r="E549">
        <v>1</v>
      </c>
      <c r="F549">
        <v>1</v>
      </c>
      <c r="G549">
        <v>1081</v>
      </c>
      <c r="H549">
        <v>2</v>
      </c>
      <c r="I549" t="s">
        <v>766</v>
      </c>
      <c r="J549" t="s">
        <v>767</v>
      </c>
      <c r="K549" t="s">
        <v>768</v>
      </c>
      <c r="L549">
        <v>1368</v>
      </c>
      <c r="N549">
        <v>1011</v>
      </c>
      <c r="O549" t="s">
        <v>765</v>
      </c>
      <c r="P549" t="s">
        <v>765</v>
      </c>
      <c r="Q549">
        <v>1</v>
      </c>
      <c r="X549">
        <v>0.16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83</v>
      </c>
      <c r="AG549">
        <v>0.192</v>
      </c>
      <c r="AH549">
        <v>2</v>
      </c>
      <c r="AI549">
        <v>57037139</v>
      </c>
      <c r="AJ549">
        <v>412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ROW(Source!A239)</f>
        <v>239</v>
      </c>
      <c r="B550">
        <v>57037140</v>
      </c>
      <c r="C550">
        <v>55945262</v>
      </c>
      <c r="D550">
        <v>55440934</v>
      </c>
      <c r="E550">
        <v>1081</v>
      </c>
      <c r="F550">
        <v>1</v>
      </c>
      <c r="G550">
        <v>1081</v>
      </c>
      <c r="H550">
        <v>3</v>
      </c>
      <c r="I550" t="s">
        <v>1052</v>
      </c>
      <c r="J550" t="s">
        <v>3</v>
      </c>
      <c r="K550" t="s">
        <v>1067</v>
      </c>
      <c r="L550">
        <v>1354</v>
      </c>
      <c r="N550">
        <v>1010</v>
      </c>
      <c r="O550" t="s">
        <v>320</v>
      </c>
      <c r="P550" t="s">
        <v>320</v>
      </c>
      <c r="Q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82</v>
      </c>
      <c r="AG550">
        <v>1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ROW(Source!A244)</f>
        <v>244</v>
      </c>
      <c r="B551">
        <v>55945287</v>
      </c>
      <c r="C551">
        <v>55945280</v>
      </c>
      <c r="D551">
        <v>55424304</v>
      </c>
      <c r="E551">
        <v>1081</v>
      </c>
      <c r="F551">
        <v>1</v>
      </c>
      <c r="G551">
        <v>1081</v>
      </c>
      <c r="H551">
        <v>1</v>
      </c>
      <c r="I551" t="s">
        <v>759</v>
      </c>
      <c r="J551" t="s">
        <v>3</v>
      </c>
      <c r="K551" t="s">
        <v>760</v>
      </c>
      <c r="L551">
        <v>1191</v>
      </c>
      <c r="N551">
        <v>1013</v>
      </c>
      <c r="O551" t="s">
        <v>761</v>
      </c>
      <c r="P551" t="s">
        <v>761</v>
      </c>
      <c r="Q551">
        <v>1</v>
      </c>
      <c r="X551">
        <v>1.36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83</v>
      </c>
      <c r="AG551">
        <v>1.6320000000000001</v>
      </c>
      <c r="AH551">
        <v>2</v>
      </c>
      <c r="AI551">
        <v>55945281</v>
      </c>
      <c r="AJ551">
        <v>413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ROW(Source!A244)</f>
        <v>244</v>
      </c>
      <c r="B552">
        <v>55945288</v>
      </c>
      <c r="C552">
        <v>55945280</v>
      </c>
      <c r="D552">
        <v>55490330</v>
      </c>
      <c r="E552">
        <v>1</v>
      </c>
      <c r="F552">
        <v>1</v>
      </c>
      <c r="G552">
        <v>1081</v>
      </c>
      <c r="H552">
        <v>2</v>
      </c>
      <c r="I552" t="s">
        <v>868</v>
      </c>
      <c r="J552" t="s">
        <v>869</v>
      </c>
      <c r="K552" t="s">
        <v>870</v>
      </c>
      <c r="L552">
        <v>1368</v>
      </c>
      <c r="N552">
        <v>1011</v>
      </c>
      <c r="O552" t="s">
        <v>765</v>
      </c>
      <c r="P552" t="s">
        <v>765</v>
      </c>
      <c r="Q552">
        <v>1</v>
      </c>
      <c r="X552">
        <v>1.7000000000000001E-2</v>
      </c>
      <c r="Y552">
        <v>0</v>
      </c>
      <c r="Z552">
        <v>0.8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83</v>
      </c>
      <c r="AG552">
        <v>2.0400000000000001E-2</v>
      </c>
      <c r="AH552">
        <v>2</v>
      </c>
      <c r="AI552">
        <v>55945282</v>
      </c>
      <c r="AJ552">
        <v>414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ROW(Source!A244)</f>
        <v>244</v>
      </c>
      <c r="B553">
        <v>55945289</v>
      </c>
      <c r="C553">
        <v>55945280</v>
      </c>
      <c r="D553">
        <v>55490296</v>
      </c>
      <c r="E553">
        <v>1</v>
      </c>
      <c r="F553">
        <v>1</v>
      </c>
      <c r="G553">
        <v>1081</v>
      </c>
      <c r="H553">
        <v>2</v>
      </c>
      <c r="I553" t="s">
        <v>871</v>
      </c>
      <c r="J553" t="s">
        <v>872</v>
      </c>
      <c r="K553" t="s">
        <v>873</v>
      </c>
      <c r="L553">
        <v>1368</v>
      </c>
      <c r="N553">
        <v>1011</v>
      </c>
      <c r="O553" t="s">
        <v>765</v>
      </c>
      <c r="P553" t="s">
        <v>765</v>
      </c>
      <c r="Q553">
        <v>1</v>
      </c>
      <c r="X553">
        <v>0.02</v>
      </c>
      <c r="Y553">
        <v>0</v>
      </c>
      <c r="Z553">
        <v>0.47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83</v>
      </c>
      <c r="AG553">
        <v>2.4E-2</v>
      </c>
      <c r="AH553">
        <v>2</v>
      </c>
      <c r="AI553">
        <v>55945283</v>
      </c>
      <c r="AJ553">
        <v>415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ROW(Source!A244)</f>
        <v>244</v>
      </c>
      <c r="B554">
        <v>55945290</v>
      </c>
      <c r="C554">
        <v>55945280</v>
      </c>
      <c r="D554">
        <v>55461074</v>
      </c>
      <c r="E554">
        <v>1</v>
      </c>
      <c r="F554">
        <v>1</v>
      </c>
      <c r="G554">
        <v>1081</v>
      </c>
      <c r="H554">
        <v>3</v>
      </c>
      <c r="I554" t="s">
        <v>874</v>
      </c>
      <c r="J554" t="s">
        <v>875</v>
      </c>
      <c r="K554" t="s">
        <v>876</v>
      </c>
      <c r="L554">
        <v>1346</v>
      </c>
      <c r="N554">
        <v>1009</v>
      </c>
      <c r="O554" t="s">
        <v>794</v>
      </c>
      <c r="P554" t="s">
        <v>794</v>
      </c>
      <c r="Q554">
        <v>1</v>
      </c>
      <c r="X554">
        <v>6.2700000000000004E-3</v>
      </c>
      <c r="Y554">
        <v>27.62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82</v>
      </c>
      <c r="AG554">
        <v>6.2700000000000004E-3</v>
      </c>
      <c r="AH554">
        <v>2</v>
      </c>
      <c r="AI554">
        <v>55945284</v>
      </c>
      <c r="AJ554">
        <v>416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ROW(Source!A244)</f>
        <v>244</v>
      </c>
      <c r="B555">
        <v>55945291</v>
      </c>
      <c r="C555">
        <v>55945280</v>
      </c>
      <c r="D555">
        <v>55459793</v>
      </c>
      <c r="E555">
        <v>1</v>
      </c>
      <c r="F555">
        <v>1</v>
      </c>
      <c r="G555">
        <v>1081</v>
      </c>
      <c r="H555">
        <v>3</v>
      </c>
      <c r="I555" t="s">
        <v>841</v>
      </c>
      <c r="J555" t="s">
        <v>842</v>
      </c>
      <c r="K555" t="s">
        <v>843</v>
      </c>
      <c r="L555">
        <v>1348</v>
      </c>
      <c r="N555">
        <v>1009</v>
      </c>
      <c r="O555" t="s">
        <v>211</v>
      </c>
      <c r="P555" t="s">
        <v>211</v>
      </c>
      <c r="Q555">
        <v>1000</v>
      </c>
      <c r="X555">
        <v>1.0000000000000001E-5</v>
      </c>
      <c r="Y555">
        <v>64123.05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82</v>
      </c>
      <c r="AG555">
        <v>1.0000000000000001E-5</v>
      </c>
      <c r="AH555">
        <v>2</v>
      </c>
      <c r="AI555">
        <v>55945285</v>
      </c>
      <c r="AJ555">
        <v>417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ROW(Source!A244)</f>
        <v>244</v>
      </c>
      <c r="B556">
        <v>55945292</v>
      </c>
      <c r="C556">
        <v>55945280</v>
      </c>
      <c r="D556">
        <v>55469253</v>
      </c>
      <c r="E556">
        <v>1</v>
      </c>
      <c r="F556">
        <v>1</v>
      </c>
      <c r="G556">
        <v>1081</v>
      </c>
      <c r="H556">
        <v>3</v>
      </c>
      <c r="I556" t="s">
        <v>877</v>
      </c>
      <c r="J556" t="s">
        <v>878</v>
      </c>
      <c r="K556" t="s">
        <v>879</v>
      </c>
      <c r="L556">
        <v>1354</v>
      </c>
      <c r="N556">
        <v>1010</v>
      </c>
      <c r="O556" t="s">
        <v>320</v>
      </c>
      <c r="P556" t="s">
        <v>320</v>
      </c>
      <c r="Q556">
        <v>1</v>
      </c>
      <c r="X556">
        <v>0.1</v>
      </c>
      <c r="Y556">
        <v>15.25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82</v>
      </c>
      <c r="AG556">
        <v>0.1</v>
      </c>
      <c r="AH556">
        <v>2</v>
      </c>
      <c r="AI556">
        <v>55945286</v>
      </c>
      <c r="AJ556">
        <v>418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ROW(Source!A244)</f>
        <v>244</v>
      </c>
      <c r="B557">
        <v>55945293</v>
      </c>
      <c r="C557">
        <v>55945280</v>
      </c>
      <c r="D557">
        <v>55441128</v>
      </c>
      <c r="E557">
        <v>1081</v>
      </c>
      <c r="F557">
        <v>1</v>
      </c>
      <c r="G557">
        <v>1081</v>
      </c>
      <c r="H557">
        <v>3</v>
      </c>
      <c r="I557" t="s">
        <v>1068</v>
      </c>
      <c r="J557" t="s">
        <v>3</v>
      </c>
      <c r="K557" t="s">
        <v>1069</v>
      </c>
      <c r="L557">
        <v>1354</v>
      </c>
      <c r="N557">
        <v>1010</v>
      </c>
      <c r="O557" t="s">
        <v>320</v>
      </c>
      <c r="P557" t="s">
        <v>320</v>
      </c>
      <c r="Q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82</v>
      </c>
      <c r="AG557">
        <v>1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ROW(Source!A245)</f>
        <v>245</v>
      </c>
      <c r="B558">
        <v>55945287</v>
      </c>
      <c r="C558">
        <v>55945280</v>
      </c>
      <c r="D558">
        <v>55424304</v>
      </c>
      <c r="E558">
        <v>1081</v>
      </c>
      <c r="F558">
        <v>1</v>
      </c>
      <c r="G558">
        <v>1081</v>
      </c>
      <c r="H558">
        <v>1</v>
      </c>
      <c r="I558" t="s">
        <v>759</v>
      </c>
      <c r="J558" t="s">
        <v>3</v>
      </c>
      <c r="K558" t="s">
        <v>760</v>
      </c>
      <c r="L558">
        <v>1191</v>
      </c>
      <c r="N558">
        <v>1013</v>
      </c>
      <c r="O558" t="s">
        <v>761</v>
      </c>
      <c r="P558" t="s">
        <v>761</v>
      </c>
      <c r="Q558">
        <v>1</v>
      </c>
      <c r="X558">
        <v>1.36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 t="s">
        <v>83</v>
      </c>
      <c r="AG558">
        <v>1.6320000000000001</v>
      </c>
      <c r="AH558">
        <v>2</v>
      </c>
      <c r="AI558">
        <v>55945281</v>
      </c>
      <c r="AJ558">
        <v>419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ROW(Source!A245)</f>
        <v>245</v>
      </c>
      <c r="B559">
        <v>55945288</v>
      </c>
      <c r="C559">
        <v>55945280</v>
      </c>
      <c r="D559">
        <v>55490330</v>
      </c>
      <c r="E559">
        <v>1</v>
      </c>
      <c r="F559">
        <v>1</v>
      </c>
      <c r="G559">
        <v>1081</v>
      </c>
      <c r="H559">
        <v>2</v>
      </c>
      <c r="I559" t="s">
        <v>868</v>
      </c>
      <c r="J559" t="s">
        <v>869</v>
      </c>
      <c r="K559" t="s">
        <v>870</v>
      </c>
      <c r="L559">
        <v>1368</v>
      </c>
      <c r="N559">
        <v>1011</v>
      </c>
      <c r="O559" t="s">
        <v>765</v>
      </c>
      <c r="P559" t="s">
        <v>765</v>
      </c>
      <c r="Q559">
        <v>1</v>
      </c>
      <c r="X559">
        <v>1.7000000000000001E-2</v>
      </c>
      <c r="Y559">
        <v>0</v>
      </c>
      <c r="Z559">
        <v>0.8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83</v>
      </c>
      <c r="AG559">
        <v>2.0400000000000001E-2</v>
      </c>
      <c r="AH559">
        <v>2</v>
      </c>
      <c r="AI559">
        <v>55945282</v>
      </c>
      <c r="AJ559">
        <v>420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ROW(Source!A245)</f>
        <v>245</v>
      </c>
      <c r="B560">
        <v>55945289</v>
      </c>
      <c r="C560">
        <v>55945280</v>
      </c>
      <c r="D560">
        <v>55490296</v>
      </c>
      <c r="E560">
        <v>1</v>
      </c>
      <c r="F560">
        <v>1</v>
      </c>
      <c r="G560">
        <v>1081</v>
      </c>
      <c r="H560">
        <v>2</v>
      </c>
      <c r="I560" t="s">
        <v>871</v>
      </c>
      <c r="J560" t="s">
        <v>872</v>
      </c>
      <c r="K560" t="s">
        <v>873</v>
      </c>
      <c r="L560">
        <v>1368</v>
      </c>
      <c r="N560">
        <v>1011</v>
      </c>
      <c r="O560" t="s">
        <v>765</v>
      </c>
      <c r="P560" t="s">
        <v>765</v>
      </c>
      <c r="Q560">
        <v>1</v>
      </c>
      <c r="X560">
        <v>0.02</v>
      </c>
      <c r="Y560">
        <v>0</v>
      </c>
      <c r="Z560">
        <v>0.47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83</v>
      </c>
      <c r="AG560">
        <v>2.4E-2</v>
      </c>
      <c r="AH560">
        <v>2</v>
      </c>
      <c r="AI560">
        <v>55945283</v>
      </c>
      <c r="AJ560">
        <v>421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ROW(Source!A245)</f>
        <v>245</v>
      </c>
      <c r="B561">
        <v>55945290</v>
      </c>
      <c r="C561">
        <v>55945280</v>
      </c>
      <c r="D561">
        <v>55461074</v>
      </c>
      <c r="E561">
        <v>1</v>
      </c>
      <c r="F561">
        <v>1</v>
      </c>
      <c r="G561">
        <v>1081</v>
      </c>
      <c r="H561">
        <v>3</v>
      </c>
      <c r="I561" t="s">
        <v>874</v>
      </c>
      <c r="J561" t="s">
        <v>875</v>
      </c>
      <c r="K561" t="s">
        <v>876</v>
      </c>
      <c r="L561">
        <v>1346</v>
      </c>
      <c r="N561">
        <v>1009</v>
      </c>
      <c r="O561" t="s">
        <v>794</v>
      </c>
      <c r="P561" t="s">
        <v>794</v>
      </c>
      <c r="Q561">
        <v>1</v>
      </c>
      <c r="X561">
        <v>6.2700000000000004E-3</v>
      </c>
      <c r="Y561">
        <v>27.62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82</v>
      </c>
      <c r="AG561">
        <v>6.2700000000000004E-3</v>
      </c>
      <c r="AH561">
        <v>2</v>
      </c>
      <c r="AI561">
        <v>55945284</v>
      </c>
      <c r="AJ561">
        <v>422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ROW(Source!A245)</f>
        <v>245</v>
      </c>
      <c r="B562">
        <v>55945291</v>
      </c>
      <c r="C562">
        <v>55945280</v>
      </c>
      <c r="D562">
        <v>55459793</v>
      </c>
      <c r="E562">
        <v>1</v>
      </c>
      <c r="F562">
        <v>1</v>
      </c>
      <c r="G562">
        <v>1081</v>
      </c>
      <c r="H562">
        <v>3</v>
      </c>
      <c r="I562" t="s">
        <v>841</v>
      </c>
      <c r="J562" t="s">
        <v>842</v>
      </c>
      <c r="K562" t="s">
        <v>843</v>
      </c>
      <c r="L562">
        <v>1348</v>
      </c>
      <c r="N562">
        <v>1009</v>
      </c>
      <c r="O562" t="s">
        <v>211</v>
      </c>
      <c r="P562" t="s">
        <v>211</v>
      </c>
      <c r="Q562">
        <v>1000</v>
      </c>
      <c r="X562">
        <v>1.0000000000000001E-5</v>
      </c>
      <c r="Y562">
        <v>64123.05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82</v>
      </c>
      <c r="AG562">
        <v>1.0000000000000001E-5</v>
      </c>
      <c r="AH562">
        <v>2</v>
      </c>
      <c r="AI562">
        <v>55945285</v>
      </c>
      <c r="AJ562">
        <v>423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ROW(Source!A245)</f>
        <v>245</v>
      </c>
      <c r="B563">
        <v>55945292</v>
      </c>
      <c r="C563">
        <v>55945280</v>
      </c>
      <c r="D563">
        <v>55469253</v>
      </c>
      <c r="E563">
        <v>1</v>
      </c>
      <c r="F563">
        <v>1</v>
      </c>
      <c r="G563">
        <v>1081</v>
      </c>
      <c r="H563">
        <v>3</v>
      </c>
      <c r="I563" t="s">
        <v>877</v>
      </c>
      <c r="J563" t="s">
        <v>878</v>
      </c>
      <c r="K563" t="s">
        <v>879</v>
      </c>
      <c r="L563">
        <v>1354</v>
      </c>
      <c r="N563">
        <v>1010</v>
      </c>
      <c r="O563" t="s">
        <v>320</v>
      </c>
      <c r="P563" t="s">
        <v>320</v>
      </c>
      <c r="Q563">
        <v>1</v>
      </c>
      <c r="X563">
        <v>0.1</v>
      </c>
      <c r="Y563">
        <v>15.25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82</v>
      </c>
      <c r="AG563">
        <v>0.1</v>
      </c>
      <c r="AH563">
        <v>2</v>
      </c>
      <c r="AI563">
        <v>55945286</v>
      </c>
      <c r="AJ563">
        <v>424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ROW(Source!A245)</f>
        <v>245</v>
      </c>
      <c r="B564">
        <v>55945293</v>
      </c>
      <c r="C564">
        <v>55945280</v>
      </c>
      <c r="D564">
        <v>55441128</v>
      </c>
      <c r="E564">
        <v>1081</v>
      </c>
      <c r="F564">
        <v>1</v>
      </c>
      <c r="G564">
        <v>1081</v>
      </c>
      <c r="H564">
        <v>3</v>
      </c>
      <c r="I564" t="s">
        <v>1068</v>
      </c>
      <c r="J564" t="s">
        <v>3</v>
      </c>
      <c r="K564" t="s">
        <v>1069</v>
      </c>
      <c r="L564">
        <v>1354</v>
      </c>
      <c r="N564">
        <v>1010</v>
      </c>
      <c r="O564" t="s">
        <v>320</v>
      </c>
      <c r="P564" t="s">
        <v>320</v>
      </c>
      <c r="Q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82</v>
      </c>
      <c r="AG564">
        <v>1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ROW(Source!A248)</f>
        <v>248</v>
      </c>
      <c r="B565">
        <v>57037143</v>
      </c>
      <c r="C565">
        <v>57037142</v>
      </c>
      <c r="D565">
        <v>55424304</v>
      </c>
      <c r="E565">
        <v>1081</v>
      </c>
      <c r="F565">
        <v>1</v>
      </c>
      <c r="G565">
        <v>1081</v>
      </c>
      <c r="H565">
        <v>1</v>
      </c>
      <c r="I565" t="s">
        <v>759</v>
      </c>
      <c r="J565" t="s">
        <v>3</v>
      </c>
      <c r="K565" t="s">
        <v>760</v>
      </c>
      <c r="L565">
        <v>1191</v>
      </c>
      <c r="N565">
        <v>1013</v>
      </c>
      <c r="O565" t="s">
        <v>761</v>
      </c>
      <c r="P565" t="s">
        <v>761</v>
      </c>
      <c r="Q565">
        <v>1</v>
      </c>
      <c r="X565">
        <v>3.1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83</v>
      </c>
      <c r="AG565">
        <v>3.7199999999999998</v>
      </c>
      <c r="AH565">
        <v>2</v>
      </c>
      <c r="AI565">
        <v>57037143</v>
      </c>
      <c r="AJ565">
        <v>425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ROW(Source!A248)</f>
        <v>248</v>
      </c>
      <c r="B566">
        <v>57037144</v>
      </c>
      <c r="C566">
        <v>57037142</v>
      </c>
      <c r="D566">
        <v>55439337</v>
      </c>
      <c r="E566">
        <v>1081</v>
      </c>
      <c r="F566">
        <v>1</v>
      </c>
      <c r="G566">
        <v>1081</v>
      </c>
      <c r="H566">
        <v>3</v>
      </c>
      <c r="I566" t="s">
        <v>1111</v>
      </c>
      <c r="J566" t="s">
        <v>3</v>
      </c>
      <c r="K566" t="s">
        <v>1112</v>
      </c>
      <c r="L566">
        <v>1354</v>
      </c>
      <c r="N566">
        <v>1010</v>
      </c>
      <c r="O566" t="s">
        <v>320</v>
      </c>
      <c r="P566" t="s">
        <v>320</v>
      </c>
      <c r="Q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82</v>
      </c>
      <c r="AG566">
        <v>0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ROW(Source!A249)</f>
        <v>249</v>
      </c>
      <c r="B567">
        <v>57037143</v>
      </c>
      <c r="C567">
        <v>57037142</v>
      </c>
      <c r="D567">
        <v>55424304</v>
      </c>
      <c r="E567">
        <v>1081</v>
      </c>
      <c r="F567">
        <v>1</v>
      </c>
      <c r="G567">
        <v>1081</v>
      </c>
      <c r="H567">
        <v>1</v>
      </c>
      <c r="I567" t="s">
        <v>759</v>
      </c>
      <c r="J567" t="s">
        <v>3</v>
      </c>
      <c r="K567" t="s">
        <v>760</v>
      </c>
      <c r="L567">
        <v>1191</v>
      </c>
      <c r="N567">
        <v>1013</v>
      </c>
      <c r="O567" t="s">
        <v>761</v>
      </c>
      <c r="P567" t="s">
        <v>761</v>
      </c>
      <c r="Q567">
        <v>1</v>
      </c>
      <c r="X567">
        <v>3.1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83</v>
      </c>
      <c r="AG567">
        <v>3.7199999999999998</v>
      </c>
      <c r="AH567">
        <v>2</v>
      </c>
      <c r="AI567">
        <v>57037143</v>
      </c>
      <c r="AJ567">
        <v>426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ROW(Source!A249)</f>
        <v>249</v>
      </c>
      <c r="B568">
        <v>57037144</v>
      </c>
      <c r="C568">
        <v>57037142</v>
      </c>
      <c r="D568">
        <v>55439337</v>
      </c>
      <c r="E568">
        <v>1081</v>
      </c>
      <c r="F568">
        <v>1</v>
      </c>
      <c r="G568">
        <v>1081</v>
      </c>
      <c r="H568">
        <v>3</v>
      </c>
      <c r="I568" t="s">
        <v>1111</v>
      </c>
      <c r="J568" t="s">
        <v>3</v>
      </c>
      <c r="K568" t="s">
        <v>1112</v>
      </c>
      <c r="L568">
        <v>1354</v>
      </c>
      <c r="N568">
        <v>1010</v>
      </c>
      <c r="O568" t="s">
        <v>320</v>
      </c>
      <c r="P568" t="s">
        <v>320</v>
      </c>
      <c r="Q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82</v>
      </c>
      <c r="AG568">
        <v>0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ROW(Source!A250)</f>
        <v>250</v>
      </c>
      <c r="B569">
        <v>55948841</v>
      </c>
      <c r="C569">
        <v>55945300</v>
      </c>
      <c r="D569">
        <v>55424304</v>
      </c>
      <c r="E569">
        <v>1081</v>
      </c>
      <c r="F569">
        <v>1</v>
      </c>
      <c r="G569">
        <v>1081</v>
      </c>
      <c r="H569">
        <v>1</v>
      </c>
      <c r="I569" t="s">
        <v>759</v>
      </c>
      <c r="J569" t="s">
        <v>3</v>
      </c>
      <c r="K569" t="s">
        <v>760</v>
      </c>
      <c r="L569">
        <v>1191</v>
      </c>
      <c r="N569">
        <v>1013</v>
      </c>
      <c r="O569" t="s">
        <v>761</v>
      </c>
      <c r="P569" t="s">
        <v>761</v>
      </c>
      <c r="Q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83</v>
      </c>
      <c r="AG569">
        <v>1.2</v>
      </c>
      <c r="AH569">
        <v>2</v>
      </c>
      <c r="AI569">
        <v>55948841</v>
      </c>
      <c r="AJ569">
        <v>427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ROW(Source!A250)</f>
        <v>250</v>
      </c>
      <c r="B570">
        <v>55948842</v>
      </c>
      <c r="C570">
        <v>55945300</v>
      </c>
      <c r="D570">
        <v>55459792</v>
      </c>
      <c r="E570">
        <v>1</v>
      </c>
      <c r="F570">
        <v>1</v>
      </c>
      <c r="G570">
        <v>1081</v>
      </c>
      <c r="H570">
        <v>3</v>
      </c>
      <c r="I570" t="s">
        <v>947</v>
      </c>
      <c r="J570" t="s">
        <v>948</v>
      </c>
      <c r="K570" t="s">
        <v>949</v>
      </c>
      <c r="L570">
        <v>1348</v>
      </c>
      <c r="N570">
        <v>1009</v>
      </c>
      <c r="O570" t="s">
        <v>211</v>
      </c>
      <c r="P570" t="s">
        <v>211</v>
      </c>
      <c r="Q570">
        <v>1000</v>
      </c>
      <c r="X570">
        <v>3.0000000000000001E-5</v>
      </c>
      <c r="Y570">
        <v>60960.43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82</v>
      </c>
      <c r="AG570">
        <v>3.0000000000000001E-5</v>
      </c>
      <c r="AH570">
        <v>2</v>
      </c>
      <c r="AI570">
        <v>55948842</v>
      </c>
      <c r="AJ570">
        <v>428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ROW(Source!A250)</f>
        <v>250</v>
      </c>
      <c r="B571">
        <v>55948844</v>
      </c>
      <c r="C571">
        <v>55945300</v>
      </c>
      <c r="D571">
        <v>55472553</v>
      </c>
      <c r="E571">
        <v>1</v>
      </c>
      <c r="F571">
        <v>1</v>
      </c>
      <c r="G571">
        <v>1081</v>
      </c>
      <c r="H571">
        <v>3</v>
      </c>
      <c r="I571" t="s">
        <v>950</v>
      </c>
      <c r="J571" t="s">
        <v>951</v>
      </c>
      <c r="K571" t="s">
        <v>952</v>
      </c>
      <c r="L571">
        <v>1301</v>
      </c>
      <c r="N571">
        <v>1003</v>
      </c>
      <c r="O571" t="s">
        <v>543</v>
      </c>
      <c r="P571" t="s">
        <v>543</v>
      </c>
      <c r="Q571">
        <v>1</v>
      </c>
      <c r="X571">
        <v>0.02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82</v>
      </c>
      <c r="AG571">
        <v>0.02</v>
      </c>
      <c r="AH571">
        <v>2</v>
      </c>
      <c r="AI571">
        <v>55948844</v>
      </c>
      <c r="AJ571">
        <v>429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ROW(Source!A250)</f>
        <v>250</v>
      </c>
      <c r="B572">
        <v>55948843</v>
      </c>
      <c r="C572">
        <v>55945300</v>
      </c>
      <c r="D572">
        <v>55466338</v>
      </c>
      <c r="E572">
        <v>1</v>
      </c>
      <c r="F572">
        <v>1</v>
      </c>
      <c r="G572">
        <v>1081</v>
      </c>
      <c r="H572">
        <v>3</v>
      </c>
      <c r="I572" t="s">
        <v>816</v>
      </c>
      <c r="J572" t="s">
        <v>817</v>
      </c>
      <c r="K572" t="s">
        <v>818</v>
      </c>
      <c r="L572">
        <v>1349</v>
      </c>
      <c r="N572">
        <v>1009</v>
      </c>
      <c r="O572" t="s">
        <v>819</v>
      </c>
      <c r="P572" t="s">
        <v>819</v>
      </c>
      <c r="Q572">
        <v>1E-3</v>
      </c>
      <c r="X572">
        <v>8</v>
      </c>
      <c r="Y572">
        <v>7.0000000000000007E-2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82</v>
      </c>
      <c r="AG572">
        <v>8</v>
      </c>
      <c r="AH572">
        <v>2</v>
      </c>
      <c r="AI572">
        <v>55948843</v>
      </c>
      <c r="AJ572">
        <v>430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ROW(Source!A251)</f>
        <v>251</v>
      </c>
      <c r="B573">
        <v>55948841</v>
      </c>
      <c r="C573">
        <v>55945300</v>
      </c>
      <c r="D573">
        <v>55424304</v>
      </c>
      <c r="E573">
        <v>1081</v>
      </c>
      <c r="F573">
        <v>1</v>
      </c>
      <c r="G573">
        <v>1081</v>
      </c>
      <c r="H573">
        <v>1</v>
      </c>
      <c r="I573" t="s">
        <v>759</v>
      </c>
      <c r="J573" t="s">
        <v>3</v>
      </c>
      <c r="K573" t="s">
        <v>760</v>
      </c>
      <c r="L573">
        <v>1191</v>
      </c>
      <c r="N573">
        <v>1013</v>
      </c>
      <c r="O573" t="s">
        <v>761</v>
      </c>
      <c r="P573" t="s">
        <v>761</v>
      </c>
      <c r="Q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 t="s">
        <v>83</v>
      </c>
      <c r="AG573">
        <v>1.2</v>
      </c>
      <c r="AH573">
        <v>2</v>
      </c>
      <c r="AI573">
        <v>55948841</v>
      </c>
      <c r="AJ573">
        <v>431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ROW(Source!A251)</f>
        <v>251</v>
      </c>
      <c r="B574">
        <v>55948842</v>
      </c>
      <c r="C574">
        <v>55945300</v>
      </c>
      <c r="D574">
        <v>55459792</v>
      </c>
      <c r="E574">
        <v>1</v>
      </c>
      <c r="F574">
        <v>1</v>
      </c>
      <c r="G574">
        <v>1081</v>
      </c>
      <c r="H574">
        <v>3</v>
      </c>
      <c r="I574" t="s">
        <v>947</v>
      </c>
      <c r="J574" t="s">
        <v>948</v>
      </c>
      <c r="K574" t="s">
        <v>949</v>
      </c>
      <c r="L574">
        <v>1348</v>
      </c>
      <c r="N574">
        <v>1009</v>
      </c>
      <c r="O574" t="s">
        <v>211</v>
      </c>
      <c r="P574" t="s">
        <v>211</v>
      </c>
      <c r="Q574">
        <v>1000</v>
      </c>
      <c r="X574">
        <v>3.0000000000000001E-5</v>
      </c>
      <c r="Y574">
        <v>60960.43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82</v>
      </c>
      <c r="AG574">
        <v>3.0000000000000001E-5</v>
      </c>
      <c r="AH574">
        <v>2</v>
      </c>
      <c r="AI574">
        <v>55948842</v>
      </c>
      <c r="AJ574">
        <v>432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ROW(Source!A251)</f>
        <v>251</v>
      </c>
      <c r="B575">
        <v>55948844</v>
      </c>
      <c r="C575">
        <v>55945300</v>
      </c>
      <c r="D575">
        <v>55472553</v>
      </c>
      <c r="E575">
        <v>1</v>
      </c>
      <c r="F575">
        <v>1</v>
      </c>
      <c r="G575">
        <v>1081</v>
      </c>
      <c r="H575">
        <v>3</v>
      </c>
      <c r="I575" t="s">
        <v>950</v>
      </c>
      <c r="J575" t="s">
        <v>951</v>
      </c>
      <c r="K575" t="s">
        <v>952</v>
      </c>
      <c r="L575">
        <v>1301</v>
      </c>
      <c r="N575">
        <v>1003</v>
      </c>
      <c r="O575" t="s">
        <v>543</v>
      </c>
      <c r="P575" t="s">
        <v>543</v>
      </c>
      <c r="Q575">
        <v>1</v>
      </c>
      <c r="X575">
        <v>0.02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82</v>
      </c>
      <c r="AG575">
        <v>0.02</v>
      </c>
      <c r="AH575">
        <v>2</v>
      </c>
      <c r="AI575">
        <v>55948844</v>
      </c>
      <c r="AJ575">
        <v>433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ROW(Source!A251)</f>
        <v>251</v>
      </c>
      <c r="B576">
        <v>55948843</v>
      </c>
      <c r="C576">
        <v>55945300</v>
      </c>
      <c r="D576">
        <v>55466338</v>
      </c>
      <c r="E576">
        <v>1</v>
      </c>
      <c r="F576">
        <v>1</v>
      </c>
      <c r="G576">
        <v>1081</v>
      </c>
      <c r="H576">
        <v>3</v>
      </c>
      <c r="I576" t="s">
        <v>816</v>
      </c>
      <c r="J576" t="s">
        <v>817</v>
      </c>
      <c r="K576" t="s">
        <v>818</v>
      </c>
      <c r="L576">
        <v>1349</v>
      </c>
      <c r="N576">
        <v>1009</v>
      </c>
      <c r="O576" t="s">
        <v>819</v>
      </c>
      <c r="P576" t="s">
        <v>819</v>
      </c>
      <c r="Q576">
        <v>1E-3</v>
      </c>
      <c r="X576">
        <v>8</v>
      </c>
      <c r="Y576">
        <v>7.0000000000000007E-2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82</v>
      </c>
      <c r="AG576">
        <v>8</v>
      </c>
      <c r="AH576">
        <v>2</v>
      </c>
      <c r="AI576">
        <v>55948843</v>
      </c>
      <c r="AJ576">
        <v>434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ROW(Source!A291)</f>
        <v>291</v>
      </c>
      <c r="B577">
        <v>55945305</v>
      </c>
      <c r="C577">
        <v>55945303</v>
      </c>
      <c r="D577">
        <v>55424304</v>
      </c>
      <c r="E577">
        <v>1081</v>
      </c>
      <c r="F577">
        <v>1</v>
      </c>
      <c r="G577">
        <v>1081</v>
      </c>
      <c r="H577">
        <v>1</v>
      </c>
      <c r="I577" t="s">
        <v>759</v>
      </c>
      <c r="J577" t="s">
        <v>3</v>
      </c>
      <c r="K577" t="s">
        <v>760</v>
      </c>
      <c r="L577">
        <v>1191</v>
      </c>
      <c r="N577">
        <v>1013</v>
      </c>
      <c r="O577" t="s">
        <v>761</v>
      </c>
      <c r="P577" t="s">
        <v>761</v>
      </c>
      <c r="Q577">
        <v>1</v>
      </c>
      <c r="X577">
        <v>14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83</v>
      </c>
      <c r="AG577">
        <v>16.8</v>
      </c>
      <c r="AH577">
        <v>2</v>
      </c>
      <c r="AI577">
        <v>55945304</v>
      </c>
      <c r="AJ577">
        <v>435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ROW(Source!A292)</f>
        <v>292</v>
      </c>
      <c r="B578">
        <v>55945305</v>
      </c>
      <c r="C578">
        <v>55945303</v>
      </c>
      <c r="D578">
        <v>55424304</v>
      </c>
      <c r="E578">
        <v>1081</v>
      </c>
      <c r="F578">
        <v>1</v>
      </c>
      <c r="G578">
        <v>1081</v>
      </c>
      <c r="H578">
        <v>1</v>
      </c>
      <c r="I578" t="s">
        <v>759</v>
      </c>
      <c r="J578" t="s">
        <v>3</v>
      </c>
      <c r="K578" t="s">
        <v>760</v>
      </c>
      <c r="L578">
        <v>1191</v>
      </c>
      <c r="N578">
        <v>1013</v>
      </c>
      <c r="O578" t="s">
        <v>761</v>
      </c>
      <c r="P578" t="s">
        <v>761</v>
      </c>
      <c r="Q578">
        <v>1</v>
      </c>
      <c r="X578">
        <v>14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 t="s">
        <v>83</v>
      </c>
      <c r="AG578">
        <v>16.8</v>
      </c>
      <c r="AH578">
        <v>2</v>
      </c>
      <c r="AI578">
        <v>55945304</v>
      </c>
      <c r="AJ578">
        <v>436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ROW(Source!A301)</f>
        <v>301</v>
      </c>
      <c r="B579">
        <v>55985732</v>
      </c>
      <c r="C579">
        <v>55985731</v>
      </c>
      <c r="D579">
        <v>55424304</v>
      </c>
      <c r="E579">
        <v>1081</v>
      </c>
      <c r="F579">
        <v>1</v>
      </c>
      <c r="G579">
        <v>1081</v>
      </c>
      <c r="H579">
        <v>1</v>
      </c>
      <c r="I579" t="s">
        <v>759</v>
      </c>
      <c r="J579" t="s">
        <v>3</v>
      </c>
      <c r="K579" t="s">
        <v>760</v>
      </c>
      <c r="L579">
        <v>1191</v>
      </c>
      <c r="N579">
        <v>1013</v>
      </c>
      <c r="O579" t="s">
        <v>761</v>
      </c>
      <c r="P579" t="s">
        <v>761</v>
      </c>
      <c r="Q579">
        <v>1</v>
      </c>
      <c r="X579">
        <v>29.96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83</v>
      </c>
      <c r="AG579">
        <v>35.951999999999998</v>
      </c>
      <c r="AH579">
        <v>2</v>
      </c>
      <c r="AI579">
        <v>55985732</v>
      </c>
      <c r="AJ579">
        <v>437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ROW(Source!A301)</f>
        <v>301</v>
      </c>
      <c r="B580">
        <v>55985733</v>
      </c>
      <c r="C580">
        <v>55985731</v>
      </c>
      <c r="D580">
        <v>55490209</v>
      </c>
      <c r="E580">
        <v>1</v>
      </c>
      <c r="F580">
        <v>1</v>
      </c>
      <c r="G580">
        <v>1081</v>
      </c>
      <c r="H580">
        <v>2</v>
      </c>
      <c r="I580" t="s">
        <v>766</v>
      </c>
      <c r="J580" t="s">
        <v>767</v>
      </c>
      <c r="K580" t="s">
        <v>768</v>
      </c>
      <c r="L580">
        <v>1368</v>
      </c>
      <c r="N580">
        <v>1011</v>
      </c>
      <c r="O580" t="s">
        <v>765</v>
      </c>
      <c r="P580" t="s">
        <v>765</v>
      </c>
      <c r="Q580">
        <v>1</v>
      </c>
      <c r="X580">
        <v>0.01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83</v>
      </c>
      <c r="AG580">
        <v>1.2E-2</v>
      </c>
      <c r="AH580">
        <v>2</v>
      </c>
      <c r="AI580">
        <v>55985733</v>
      </c>
      <c r="AJ580">
        <v>438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ROW(Source!A301)</f>
        <v>301</v>
      </c>
      <c r="B581">
        <v>55985734</v>
      </c>
      <c r="C581">
        <v>55985731</v>
      </c>
      <c r="D581">
        <v>55490296</v>
      </c>
      <c r="E581">
        <v>1</v>
      </c>
      <c r="F581">
        <v>1</v>
      </c>
      <c r="G581">
        <v>1081</v>
      </c>
      <c r="H581">
        <v>2</v>
      </c>
      <c r="I581" t="s">
        <v>871</v>
      </c>
      <c r="J581" t="s">
        <v>872</v>
      </c>
      <c r="K581" t="s">
        <v>873</v>
      </c>
      <c r="L581">
        <v>1368</v>
      </c>
      <c r="N581">
        <v>1011</v>
      </c>
      <c r="O581" t="s">
        <v>765</v>
      </c>
      <c r="P581" t="s">
        <v>765</v>
      </c>
      <c r="Q581">
        <v>1</v>
      </c>
      <c r="X581">
        <v>0.57999999999999996</v>
      </c>
      <c r="Y581">
        <v>0</v>
      </c>
      <c r="Z581">
        <v>0.47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83</v>
      </c>
      <c r="AG581">
        <v>0.69599999999999995</v>
      </c>
      <c r="AH581">
        <v>2</v>
      </c>
      <c r="AI581">
        <v>55985734</v>
      </c>
      <c r="AJ581">
        <v>439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ROW(Source!A301)</f>
        <v>301</v>
      </c>
      <c r="B582">
        <v>55985735</v>
      </c>
      <c r="C582">
        <v>55985731</v>
      </c>
      <c r="D582">
        <v>55460882</v>
      </c>
      <c r="E582">
        <v>1</v>
      </c>
      <c r="F582">
        <v>1</v>
      </c>
      <c r="G582">
        <v>1081</v>
      </c>
      <c r="H582">
        <v>3</v>
      </c>
      <c r="I582" t="s">
        <v>953</v>
      </c>
      <c r="J582" t="s">
        <v>954</v>
      </c>
      <c r="K582" t="s">
        <v>955</v>
      </c>
      <c r="L582">
        <v>1348</v>
      </c>
      <c r="N582">
        <v>1009</v>
      </c>
      <c r="O582" t="s">
        <v>211</v>
      </c>
      <c r="P582" t="s">
        <v>211</v>
      </c>
      <c r="Q582">
        <v>1000</v>
      </c>
      <c r="X582">
        <v>9.0000000000000006E-5</v>
      </c>
      <c r="Y582">
        <v>14327.51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82</v>
      </c>
      <c r="AG582">
        <v>9.0000000000000006E-5</v>
      </c>
      <c r="AH582">
        <v>2</v>
      </c>
      <c r="AI582">
        <v>55985735</v>
      </c>
      <c r="AJ582">
        <v>440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ROW(Source!A301)</f>
        <v>301</v>
      </c>
      <c r="B583">
        <v>55985736</v>
      </c>
      <c r="C583">
        <v>55985731</v>
      </c>
      <c r="D583">
        <v>55441136</v>
      </c>
      <c r="E583">
        <v>1081</v>
      </c>
      <c r="F583">
        <v>1</v>
      </c>
      <c r="G583">
        <v>1081</v>
      </c>
      <c r="H583">
        <v>3</v>
      </c>
      <c r="I583" t="s">
        <v>1113</v>
      </c>
      <c r="J583" t="s">
        <v>3</v>
      </c>
      <c r="K583" t="s">
        <v>1114</v>
      </c>
      <c r="L583">
        <v>1358</v>
      </c>
      <c r="N583">
        <v>1010</v>
      </c>
      <c r="O583" t="s">
        <v>398</v>
      </c>
      <c r="P583" t="s">
        <v>398</v>
      </c>
      <c r="Q583">
        <v>10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82</v>
      </c>
      <c r="AG583">
        <v>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ROW(Source!A302)</f>
        <v>302</v>
      </c>
      <c r="B584">
        <v>55985732</v>
      </c>
      <c r="C584">
        <v>55985731</v>
      </c>
      <c r="D584">
        <v>55424304</v>
      </c>
      <c r="E584">
        <v>1081</v>
      </c>
      <c r="F584">
        <v>1</v>
      </c>
      <c r="G584">
        <v>1081</v>
      </c>
      <c r="H584">
        <v>1</v>
      </c>
      <c r="I584" t="s">
        <v>759</v>
      </c>
      <c r="J584" t="s">
        <v>3</v>
      </c>
      <c r="K584" t="s">
        <v>760</v>
      </c>
      <c r="L584">
        <v>1191</v>
      </c>
      <c r="N584">
        <v>1013</v>
      </c>
      <c r="O584" t="s">
        <v>761</v>
      </c>
      <c r="P584" t="s">
        <v>761</v>
      </c>
      <c r="Q584">
        <v>1</v>
      </c>
      <c r="X584">
        <v>29.96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83</v>
      </c>
      <c r="AG584">
        <v>35.951999999999998</v>
      </c>
      <c r="AH584">
        <v>2</v>
      </c>
      <c r="AI584">
        <v>55985732</v>
      </c>
      <c r="AJ584">
        <v>441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ROW(Source!A302)</f>
        <v>302</v>
      </c>
      <c r="B585">
        <v>55985733</v>
      </c>
      <c r="C585">
        <v>55985731</v>
      </c>
      <c r="D585">
        <v>55490209</v>
      </c>
      <c r="E585">
        <v>1</v>
      </c>
      <c r="F585">
        <v>1</v>
      </c>
      <c r="G585">
        <v>1081</v>
      </c>
      <c r="H585">
        <v>2</v>
      </c>
      <c r="I585" t="s">
        <v>766</v>
      </c>
      <c r="J585" t="s">
        <v>767</v>
      </c>
      <c r="K585" t="s">
        <v>768</v>
      </c>
      <c r="L585">
        <v>1368</v>
      </c>
      <c r="N585">
        <v>1011</v>
      </c>
      <c r="O585" t="s">
        <v>765</v>
      </c>
      <c r="P585" t="s">
        <v>765</v>
      </c>
      <c r="Q585">
        <v>1</v>
      </c>
      <c r="X585">
        <v>0.01</v>
      </c>
      <c r="Y585">
        <v>0</v>
      </c>
      <c r="Z585">
        <v>83.1</v>
      </c>
      <c r="AA585">
        <v>12.62</v>
      </c>
      <c r="AB585">
        <v>0</v>
      </c>
      <c r="AC585">
        <v>0</v>
      </c>
      <c r="AD585">
        <v>1</v>
      </c>
      <c r="AE585">
        <v>0</v>
      </c>
      <c r="AF585" t="s">
        <v>83</v>
      </c>
      <c r="AG585">
        <v>1.2E-2</v>
      </c>
      <c r="AH585">
        <v>2</v>
      </c>
      <c r="AI585">
        <v>55985733</v>
      </c>
      <c r="AJ585">
        <v>442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ROW(Source!A302)</f>
        <v>302</v>
      </c>
      <c r="B586">
        <v>55985734</v>
      </c>
      <c r="C586">
        <v>55985731</v>
      </c>
      <c r="D586">
        <v>55490296</v>
      </c>
      <c r="E586">
        <v>1</v>
      </c>
      <c r="F586">
        <v>1</v>
      </c>
      <c r="G586">
        <v>1081</v>
      </c>
      <c r="H586">
        <v>2</v>
      </c>
      <c r="I586" t="s">
        <v>871</v>
      </c>
      <c r="J586" t="s">
        <v>872</v>
      </c>
      <c r="K586" t="s">
        <v>873</v>
      </c>
      <c r="L586">
        <v>1368</v>
      </c>
      <c r="N586">
        <v>1011</v>
      </c>
      <c r="O586" t="s">
        <v>765</v>
      </c>
      <c r="P586" t="s">
        <v>765</v>
      </c>
      <c r="Q586">
        <v>1</v>
      </c>
      <c r="X586">
        <v>0.57999999999999996</v>
      </c>
      <c r="Y586">
        <v>0</v>
      </c>
      <c r="Z586">
        <v>0.47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83</v>
      </c>
      <c r="AG586">
        <v>0.69599999999999995</v>
      </c>
      <c r="AH586">
        <v>2</v>
      </c>
      <c r="AI586">
        <v>55985734</v>
      </c>
      <c r="AJ586">
        <v>443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ROW(Source!A302)</f>
        <v>302</v>
      </c>
      <c r="B587">
        <v>55985735</v>
      </c>
      <c r="C587">
        <v>55985731</v>
      </c>
      <c r="D587">
        <v>55460882</v>
      </c>
      <c r="E587">
        <v>1</v>
      </c>
      <c r="F587">
        <v>1</v>
      </c>
      <c r="G587">
        <v>1081</v>
      </c>
      <c r="H587">
        <v>3</v>
      </c>
      <c r="I587" t="s">
        <v>953</v>
      </c>
      <c r="J587" t="s">
        <v>954</v>
      </c>
      <c r="K587" t="s">
        <v>955</v>
      </c>
      <c r="L587">
        <v>1348</v>
      </c>
      <c r="N587">
        <v>1009</v>
      </c>
      <c r="O587" t="s">
        <v>211</v>
      </c>
      <c r="P587" t="s">
        <v>211</v>
      </c>
      <c r="Q587">
        <v>1000</v>
      </c>
      <c r="X587">
        <v>9.0000000000000006E-5</v>
      </c>
      <c r="Y587">
        <v>14327.51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82</v>
      </c>
      <c r="AG587">
        <v>9.0000000000000006E-5</v>
      </c>
      <c r="AH587">
        <v>2</v>
      </c>
      <c r="AI587">
        <v>55985735</v>
      </c>
      <c r="AJ587">
        <v>444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ROW(Source!A302)</f>
        <v>302</v>
      </c>
      <c r="B588">
        <v>55985736</v>
      </c>
      <c r="C588">
        <v>55985731</v>
      </c>
      <c r="D588">
        <v>55441136</v>
      </c>
      <c r="E588">
        <v>1081</v>
      </c>
      <c r="F588">
        <v>1</v>
      </c>
      <c r="G588">
        <v>1081</v>
      </c>
      <c r="H588">
        <v>3</v>
      </c>
      <c r="I588" t="s">
        <v>1113</v>
      </c>
      <c r="J588" t="s">
        <v>3</v>
      </c>
      <c r="K588" t="s">
        <v>1114</v>
      </c>
      <c r="L588">
        <v>1358</v>
      </c>
      <c r="N588">
        <v>1010</v>
      </c>
      <c r="O588" t="s">
        <v>398</v>
      </c>
      <c r="P588" t="s">
        <v>398</v>
      </c>
      <c r="Q588">
        <v>10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82</v>
      </c>
      <c r="AG588">
        <v>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ROW(Source!A340)</f>
        <v>340</v>
      </c>
      <c r="B589">
        <v>57037160</v>
      </c>
      <c r="C589">
        <v>57037146</v>
      </c>
      <c r="D589">
        <v>55424304</v>
      </c>
      <c r="E589">
        <v>1081</v>
      </c>
      <c r="F589">
        <v>1</v>
      </c>
      <c r="G589">
        <v>1081</v>
      </c>
      <c r="H589">
        <v>1</v>
      </c>
      <c r="I589" t="s">
        <v>759</v>
      </c>
      <c r="J589" t="s">
        <v>3</v>
      </c>
      <c r="K589" t="s">
        <v>760</v>
      </c>
      <c r="L589">
        <v>1191</v>
      </c>
      <c r="N589">
        <v>1013</v>
      </c>
      <c r="O589" t="s">
        <v>761</v>
      </c>
      <c r="P589" t="s">
        <v>761</v>
      </c>
      <c r="Q589">
        <v>1</v>
      </c>
      <c r="X589">
        <v>5.15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83</v>
      </c>
      <c r="AG589">
        <v>6.1800000000000006</v>
      </c>
      <c r="AH589">
        <v>2</v>
      </c>
      <c r="AI589">
        <v>57037160</v>
      </c>
      <c r="AJ589">
        <v>445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ROW(Source!A340)</f>
        <v>340</v>
      </c>
      <c r="B590">
        <v>57037161</v>
      </c>
      <c r="C590">
        <v>57037146</v>
      </c>
      <c r="D590">
        <v>55489910</v>
      </c>
      <c r="E590">
        <v>1</v>
      </c>
      <c r="F590">
        <v>1</v>
      </c>
      <c r="G590">
        <v>1081</v>
      </c>
      <c r="H590">
        <v>2</v>
      </c>
      <c r="I590" t="s">
        <v>762</v>
      </c>
      <c r="J590" t="s">
        <v>763</v>
      </c>
      <c r="K590" t="s">
        <v>764</v>
      </c>
      <c r="L590">
        <v>1368</v>
      </c>
      <c r="N590">
        <v>1011</v>
      </c>
      <c r="O590" t="s">
        <v>765</v>
      </c>
      <c r="P590" t="s">
        <v>765</v>
      </c>
      <c r="Q590">
        <v>1</v>
      </c>
      <c r="X590">
        <v>0.2</v>
      </c>
      <c r="Y590">
        <v>0</v>
      </c>
      <c r="Z590">
        <v>7.11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83</v>
      </c>
      <c r="AG590">
        <v>0.24</v>
      </c>
      <c r="AH590">
        <v>2</v>
      </c>
      <c r="AI590">
        <v>57037161</v>
      </c>
      <c r="AJ590">
        <v>446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ROW(Source!A340)</f>
        <v>340</v>
      </c>
      <c r="B591">
        <v>57037162</v>
      </c>
      <c r="C591">
        <v>57037146</v>
      </c>
      <c r="D591">
        <v>55490209</v>
      </c>
      <c r="E591">
        <v>1</v>
      </c>
      <c r="F591">
        <v>1</v>
      </c>
      <c r="G591">
        <v>1081</v>
      </c>
      <c r="H591">
        <v>2</v>
      </c>
      <c r="I591" t="s">
        <v>766</v>
      </c>
      <c r="J591" t="s">
        <v>767</v>
      </c>
      <c r="K591" t="s">
        <v>768</v>
      </c>
      <c r="L591">
        <v>1368</v>
      </c>
      <c r="N591">
        <v>1011</v>
      </c>
      <c r="O591" t="s">
        <v>765</v>
      </c>
      <c r="P591" t="s">
        <v>765</v>
      </c>
      <c r="Q591">
        <v>1</v>
      </c>
      <c r="X591">
        <v>0.03</v>
      </c>
      <c r="Y591">
        <v>0</v>
      </c>
      <c r="Z591">
        <v>83.1</v>
      </c>
      <c r="AA591">
        <v>12.62</v>
      </c>
      <c r="AB591">
        <v>0</v>
      </c>
      <c r="AC591">
        <v>0</v>
      </c>
      <c r="AD591">
        <v>1</v>
      </c>
      <c r="AE591">
        <v>0</v>
      </c>
      <c r="AF591" t="s">
        <v>83</v>
      </c>
      <c r="AG591">
        <v>3.5999999999999997E-2</v>
      </c>
      <c r="AH591">
        <v>2</v>
      </c>
      <c r="AI591">
        <v>57037162</v>
      </c>
      <c r="AJ591">
        <v>447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ROW(Source!A340)</f>
        <v>340</v>
      </c>
      <c r="B592">
        <v>57037163</v>
      </c>
      <c r="C592">
        <v>57037146</v>
      </c>
      <c r="D592">
        <v>55490285</v>
      </c>
      <c r="E592">
        <v>1</v>
      </c>
      <c r="F592">
        <v>1</v>
      </c>
      <c r="G592">
        <v>1081</v>
      </c>
      <c r="H592">
        <v>2</v>
      </c>
      <c r="I592" t="s">
        <v>956</v>
      </c>
      <c r="J592" t="s">
        <v>957</v>
      </c>
      <c r="K592" t="s">
        <v>958</v>
      </c>
      <c r="L592">
        <v>1368</v>
      </c>
      <c r="N592">
        <v>1011</v>
      </c>
      <c r="O592" t="s">
        <v>765</v>
      </c>
      <c r="P592" t="s">
        <v>765</v>
      </c>
      <c r="Q592">
        <v>1</v>
      </c>
      <c r="X592">
        <v>0.46</v>
      </c>
      <c r="Y592">
        <v>0</v>
      </c>
      <c r="Z592">
        <v>0.78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83</v>
      </c>
      <c r="AG592">
        <v>0.55200000000000005</v>
      </c>
      <c r="AH592">
        <v>2</v>
      </c>
      <c r="AI592">
        <v>57037163</v>
      </c>
      <c r="AJ592">
        <v>448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ROW(Source!A340)</f>
        <v>340</v>
      </c>
      <c r="B593">
        <v>57037164</v>
      </c>
      <c r="C593">
        <v>57037146</v>
      </c>
      <c r="D593">
        <v>55460300</v>
      </c>
      <c r="E593">
        <v>1</v>
      </c>
      <c r="F593">
        <v>1</v>
      </c>
      <c r="G593">
        <v>1081</v>
      </c>
      <c r="H593">
        <v>3</v>
      </c>
      <c r="I593" t="s">
        <v>959</v>
      </c>
      <c r="J593" t="s">
        <v>960</v>
      </c>
      <c r="K593" t="s">
        <v>961</v>
      </c>
      <c r="L593">
        <v>1348</v>
      </c>
      <c r="N593">
        <v>1009</v>
      </c>
      <c r="O593" t="s">
        <v>211</v>
      </c>
      <c r="P593" t="s">
        <v>211</v>
      </c>
      <c r="Q593">
        <v>1000</v>
      </c>
      <c r="X593">
        <v>1.21E-4</v>
      </c>
      <c r="Y593">
        <v>7185.82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82</v>
      </c>
      <c r="AG593">
        <v>1.21E-4</v>
      </c>
      <c r="AH593">
        <v>2</v>
      </c>
      <c r="AI593">
        <v>57037164</v>
      </c>
      <c r="AJ593">
        <v>449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ROW(Source!A340)</f>
        <v>340</v>
      </c>
      <c r="B594">
        <v>57037165</v>
      </c>
      <c r="C594">
        <v>57037146</v>
      </c>
      <c r="D594">
        <v>55460309</v>
      </c>
      <c r="E594">
        <v>1</v>
      </c>
      <c r="F594">
        <v>1</v>
      </c>
      <c r="G594">
        <v>1081</v>
      </c>
      <c r="H594">
        <v>3</v>
      </c>
      <c r="I594" t="s">
        <v>962</v>
      </c>
      <c r="J594" t="s">
        <v>963</v>
      </c>
      <c r="K594" t="s">
        <v>964</v>
      </c>
      <c r="L594">
        <v>1346</v>
      </c>
      <c r="N594">
        <v>1009</v>
      </c>
      <c r="O594" t="s">
        <v>794</v>
      </c>
      <c r="P594" t="s">
        <v>794</v>
      </c>
      <c r="Q594">
        <v>1</v>
      </c>
      <c r="X594">
        <v>2.3E-2</v>
      </c>
      <c r="Y594">
        <v>29.82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82</v>
      </c>
      <c r="AG594">
        <v>2.3E-2</v>
      </c>
      <c r="AH594">
        <v>2</v>
      </c>
      <c r="AI594">
        <v>57037165</v>
      </c>
      <c r="AJ594">
        <v>450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ROW(Source!A340)</f>
        <v>340</v>
      </c>
      <c r="B595">
        <v>57037166</v>
      </c>
      <c r="C595">
        <v>57037146</v>
      </c>
      <c r="D595">
        <v>55459280</v>
      </c>
      <c r="E595">
        <v>1</v>
      </c>
      <c r="F595">
        <v>1</v>
      </c>
      <c r="G595">
        <v>1081</v>
      </c>
      <c r="H595">
        <v>3</v>
      </c>
      <c r="I595" t="s">
        <v>965</v>
      </c>
      <c r="J595" t="s">
        <v>966</v>
      </c>
      <c r="K595" t="s">
        <v>967</v>
      </c>
      <c r="L595">
        <v>1348</v>
      </c>
      <c r="N595">
        <v>1009</v>
      </c>
      <c r="O595" t="s">
        <v>211</v>
      </c>
      <c r="P595" t="s">
        <v>211</v>
      </c>
      <c r="Q595">
        <v>1000</v>
      </c>
      <c r="X595">
        <v>1.8E-5</v>
      </c>
      <c r="Y595">
        <v>18653.07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82</v>
      </c>
      <c r="AG595">
        <v>1.8E-5</v>
      </c>
      <c r="AH595">
        <v>2</v>
      </c>
      <c r="AI595">
        <v>57037166</v>
      </c>
      <c r="AJ595">
        <v>451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ROW(Source!A340)</f>
        <v>340</v>
      </c>
      <c r="B596">
        <v>57037167</v>
      </c>
      <c r="C596">
        <v>57037146</v>
      </c>
      <c r="D596">
        <v>55461069</v>
      </c>
      <c r="E596">
        <v>1</v>
      </c>
      <c r="F596">
        <v>1</v>
      </c>
      <c r="G596">
        <v>1081</v>
      </c>
      <c r="H596">
        <v>3</v>
      </c>
      <c r="I596" t="s">
        <v>968</v>
      </c>
      <c r="J596" t="s">
        <v>969</v>
      </c>
      <c r="K596" t="s">
        <v>970</v>
      </c>
      <c r="L596">
        <v>1348</v>
      </c>
      <c r="N596">
        <v>1009</v>
      </c>
      <c r="O596" t="s">
        <v>211</v>
      </c>
      <c r="P596" t="s">
        <v>211</v>
      </c>
      <c r="Q596">
        <v>1000</v>
      </c>
      <c r="X596">
        <v>2.3780000000000001E-4</v>
      </c>
      <c r="Y596">
        <v>11487.92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82</v>
      </c>
      <c r="AG596">
        <v>2.3780000000000001E-4</v>
      </c>
      <c r="AH596">
        <v>2</v>
      </c>
      <c r="AI596">
        <v>57037167</v>
      </c>
      <c r="AJ596">
        <v>452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ROW(Source!A340)</f>
        <v>340</v>
      </c>
      <c r="B597">
        <v>57037168</v>
      </c>
      <c r="C597">
        <v>57037146</v>
      </c>
      <c r="D597">
        <v>55461632</v>
      </c>
      <c r="E597">
        <v>1</v>
      </c>
      <c r="F597">
        <v>1</v>
      </c>
      <c r="G597">
        <v>1081</v>
      </c>
      <c r="H597">
        <v>3</v>
      </c>
      <c r="I597" t="s">
        <v>971</v>
      </c>
      <c r="J597" t="s">
        <v>972</v>
      </c>
      <c r="K597" t="s">
        <v>973</v>
      </c>
      <c r="L597">
        <v>1348</v>
      </c>
      <c r="N597">
        <v>1009</v>
      </c>
      <c r="O597" t="s">
        <v>211</v>
      </c>
      <c r="P597" t="s">
        <v>211</v>
      </c>
      <c r="Q597">
        <v>1000</v>
      </c>
      <c r="X597">
        <v>7.0000000000000001E-3</v>
      </c>
      <c r="Y597">
        <v>12089.95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82</v>
      </c>
      <c r="AG597">
        <v>7.0000000000000001E-3</v>
      </c>
      <c r="AH597">
        <v>2</v>
      </c>
      <c r="AI597">
        <v>57037168</v>
      </c>
      <c r="AJ597">
        <v>453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ROW(Source!A340)</f>
        <v>340</v>
      </c>
      <c r="B598">
        <v>57037169</v>
      </c>
      <c r="C598">
        <v>57037146</v>
      </c>
      <c r="D598">
        <v>55459831</v>
      </c>
      <c r="E598">
        <v>1</v>
      </c>
      <c r="F598">
        <v>1</v>
      </c>
      <c r="G598">
        <v>1081</v>
      </c>
      <c r="H598">
        <v>3</v>
      </c>
      <c r="I598" t="s">
        <v>974</v>
      </c>
      <c r="J598" t="s">
        <v>975</v>
      </c>
      <c r="K598" t="s">
        <v>976</v>
      </c>
      <c r="L598">
        <v>1348</v>
      </c>
      <c r="N598">
        <v>1009</v>
      </c>
      <c r="O598" t="s">
        <v>211</v>
      </c>
      <c r="P598" t="s">
        <v>211</v>
      </c>
      <c r="Q598">
        <v>1000</v>
      </c>
      <c r="X598">
        <v>1.0000000000000001E-5</v>
      </c>
      <c r="Y598">
        <v>8582.42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82</v>
      </c>
      <c r="AG598">
        <v>1.0000000000000001E-5</v>
      </c>
      <c r="AH598">
        <v>2</v>
      </c>
      <c r="AI598">
        <v>57037169</v>
      </c>
      <c r="AJ598">
        <v>454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ROW(Source!A340)</f>
        <v>340</v>
      </c>
      <c r="B599">
        <v>57037170</v>
      </c>
      <c r="C599">
        <v>57037146</v>
      </c>
      <c r="D599">
        <v>55459835</v>
      </c>
      <c r="E599">
        <v>1</v>
      </c>
      <c r="F599">
        <v>1</v>
      </c>
      <c r="G599">
        <v>1081</v>
      </c>
      <c r="H599">
        <v>3</v>
      </c>
      <c r="I599" t="s">
        <v>920</v>
      </c>
      <c r="J599" t="s">
        <v>921</v>
      </c>
      <c r="K599" t="s">
        <v>922</v>
      </c>
      <c r="L599">
        <v>1348</v>
      </c>
      <c r="N599">
        <v>1009</v>
      </c>
      <c r="O599" t="s">
        <v>211</v>
      </c>
      <c r="P599" t="s">
        <v>211</v>
      </c>
      <c r="Q599">
        <v>1000</v>
      </c>
      <c r="X599">
        <v>1.9999999999999999E-6</v>
      </c>
      <c r="Y599">
        <v>12521.99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82</v>
      </c>
      <c r="AG599">
        <v>1.9999999999999999E-6</v>
      </c>
      <c r="AH599">
        <v>2</v>
      </c>
      <c r="AI599">
        <v>57037170</v>
      </c>
      <c r="AJ599">
        <v>455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ROW(Source!A340)</f>
        <v>340</v>
      </c>
      <c r="B600">
        <v>57037171</v>
      </c>
      <c r="C600">
        <v>57037146</v>
      </c>
      <c r="D600">
        <v>55441091</v>
      </c>
      <c r="E600">
        <v>1081</v>
      </c>
      <c r="F600">
        <v>1</v>
      </c>
      <c r="G600">
        <v>1081</v>
      </c>
      <c r="H600">
        <v>3</v>
      </c>
      <c r="I600" t="s">
        <v>1115</v>
      </c>
      <c r="J600" t="s">
        <v>3</v>
      </c>
      <c r="K600" t="s">
        <v>1116</v>
      </c>
      <c r="L600">
        <v>1354</v>
      </c>
      <c r="N600">
        <v>1010</v>
      </c>
      <c r="O600" t="s">
        <v>320</v>
      </c>
      <c r="P600" t="s">
        <v>320</v>
      </c>
      <c r="Q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82</v>
      </c>
      <c r="AG600">
        <v>1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ROW(Source!A341)</f>
        <v>341</v>
      </c>
      <c r="B601">
        <v>57037160</v>
      </c>
      <c r="C601">
        <v>57037146</v>
      </c>
      <c r="D601">
        <v>55424304</v>
      </c>
      <c r="E601">
        <v>1081</v>
      </c>
      <c r="F601">
        <v>1</v>
      </c>
      <c r="G601">
        <v>1081</v>
      </c>
      <c r="H601">
        <v>1</v>
      </c>
      <c r="I601" t="s">
        <v>759</v>
      </c>
      <c r="J601" t="s">
        <v>3</v>
      </c>
      <c r="K601" t="s">
        <v>760</v>
      </c>
      <c r="L601">
        <v>1191</v>
      </c>
      <c r="N601">
        <v>1013</v>
      </c>
      <c r="O601" t="s">
        <v>761</v>
      </c>
      <c r="P601" t="s">
        <v>761</v>
      </c>
      <c r="Q601">
        <v>1</v>
      </c>
      <c r="X601">
        <v>5.15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</v>
      </c>
      <c r="AF601" t="s">
        <v>83</v>
      </c>
      <c r="AG601">
        <v>6.1800000000000006</v>
      </c>
      <c r="AH601">
        <v>2</v>
      </c>
      <c r="AI601">
        <v>57037160</v>
      </c>
      <c r="AJ601">
        <v>456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ROW(Source!A341)</f>
        <v>341</v>
      </c>
      <c r="B602">
        <v>57037161</v>
      </c>
      <c r="C602">
        <v>57037146</v>
      </c>
      <c r="D602">
        <v>55489910</v>
      </c>
      <c r="E602">
        <v>1</v>
      </c>
      <c r="F602">
        <v>1</v>
      </c>
      <c r="G602">
        <v>1081</v>
      </c>
      <c r="H602">
        <v>2</v>
      </c>
      <c r="I602" t="s">
        <v>762</v>
      </c>
      <c r="J602" t="s">
        <v>763</v>
      </c>
      <c r="K602" t="s">
        <v>764</v>
      </c>
      <c r="L602">
        <v>1368</v>
      </c>
      <c r="N602">
        <v>1011</v>
      </c>
      <c r="O602" t="s">
        <v>765</v>
      </c>
      <c r="P602" t="s">
        <v>765</v>
      </c>
      <c r="Q602">
        <v>1</v>
      </c>
      <c r="X602">
        <v>0.2</v>
      </c>
      <c r="Y602">
        <v>0</v>
      </c>
      <c r="Z602">
        <v>7.11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83</v>
      </c>
      <c r="AG602">
        <v>0.24</v>
      </c>
      <c r="AH602">
        <v>2</v>
      </c>
      <c r="AI602">
        <v>57037161</v>
      </c>
      <c r="AJ602">
        <v>457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ROW(Source!A341)</f>
        <v>341</v>
      </c>
      <c r="B603">
        <v>57037162</v>
      </c>
      <c r="C603">
        <v>57037146</v>
      </c>
      <c r="D603">
        <v>55490209</v>
      </c>
      <c r="E603">
        <v>1</v>
      </c>
      <c r="F603">
        <v>1</v>
      </c>
      <c r="G603">
        <v>1081</v>
      </c>
      <c r="H603">
        <v>2</v>
      </c>
      <c r="I603" t="s">
        <v>766</v>
      </c>
      <c r="J603" t="s">
        <v>767</v>
      </c>
      <c r="K603" t="s">
        <v>768</v>
      </c>
      <c r="L603">
        <v>1368</v>
      </c>
      <c r="N603">
        <v>1011</v>
      </c>
      <c r="O603" t="s">
        <v>765</v>
      </c>
      <c r="P603" t="s">
        <v>765</v>
      </c>
      <c r="Q603">
        <v>1</v>
      </c>
      <c r="X603">
        <v>0.03</v>
      </c>
      <c r="Y603">
        <v>0</v>
      </c>
      <c r="Z603">
        <v>83.1</v>
      </c>
      <c r="AA603">
        <v>12.62</v>
      </c>
      <c r="AB603">
        <v>0</v>
      </c>
      <c r="AC603">
        <v>0</v>
      </c>
      <c r="AD603">
        <v>1</v>
      </c>
      <c r="AE603">
        <v>0</v>
      </c>
      <c r="AF603" t="s">
        <v>83</v>
      </c>
      <c r="AG603">
        <v>3.5999999999999997E-2</v>
      </c>
      <c r="AH603">
        <v>2</v>
      </c>
      <c r="AI603">
        <v>57037162</v>
      </c>
      <c r="AJ603">
        <v>458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ROW(Source!A341)</f>
        <v>341</v>
      </c>
      <c r="B604">
        <v>57037163</v>
      </c>
      <c r="C604">
        <v>57037146</v>
      </c>
      <c r="D604">
        <v>55490285</v>
      </c>
      <c r="E604">
        <v>1</v>
      </c>
      <c r="F604">
        <v>1</v>
      </c>
      <c r="G604">
        <v>1081</v>
      </c>
      <c r="H604">
        <v>2</v>
      </c>
      <c r="I604" t="s">
        <v>956</v>
      </c>
      <c r="J604" t="s">
        <v>957</v>
      </c>
      <c r="K604" t="s">
        <v>958</v>
      </c>
      <c r="L604">
        <v>1368</v>
      </c>
      <c r="N604">
        <v>1011</v>
      </c>
      <c r="O604" t="s">
        <v>765</v>
      </c>
      <c r="P604" t="s">
        <v>765</v>
      </c>
      <c r="Q604">
        <v>1</v>
      </c>
      <c r="X604">
        <v>0.46</v>
      </c>
      <c r="Y604">
        <v>0</v>
      </c>
      <c r="Z604">
        <v>0.78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83</v>
      </c>
      <c r="AG604">
        <v>0.55200000000000005</v>
      </c>
      <c r="AH604">
        <v>2</v>
      </c>
      <c r="AI604">
        <v>57037163</v>
      </c>
      <c r="AJ604">
        <v>459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ROW(Source!A341)</f>
        <v>341</v>
      </c>
      <c r="B605">
        <v>57037164</v>
      </c>
      <c r="C605">
        <v>57037146</v>
      </c>
      <c r="D605">
        <v>55460300</v>
      </c>
      <c r="E605">
        <v>1</v>
      </c>
      <c r="F605">
        <v>1</v>
      </c>
      <c r="G605">
        <v>1081</v>
      </c>
      <c r="H605">
        <v>3</v>
      </c>
      <c r="I605" t="s">
        <v>959</v>
      </c>
      <c r="J605" t="s">
        <v>960</v>
      </c>
      <c r="K605" t="s">
        <v>961</v>
      </c>
      <c r="L605">
        <v>1348</v>
      </c>
      <c r="N605">
        <v>1009</v>
      </c>
      <c r="O605" t="s">
        <v>211</v>
      </c>
      <c r="P605" t="s">
        <v>211</v>
      </c>
      <c r="Q605">
        <v>1000</v>
      </c>
      <c r="X605">
        <v>1.21E-4</v>
      </c>
      <c r="Y605">
        <v>7185.82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82</v>
      </c>
      <c r="AG605">
        <v>1.21E-4</v>
      </c>
      <c r="AH605">
        <v>2</v>
      </c>
      <c r="AI605">
        <v>57037164</v>
      </c>
      <c r="AJ605">
        <v>460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ROW(Source!A341)</f>
        <v>341</v>
      </c>
      <c r="B606">
        <v>57037165</v>
      </c>
      <c r="C606">
        <v>57037146</v>
      </c>
      <c r="D606">
        <v>55460309</v>
      </c>
      <c r="E606">
        <v>1</v>
      </c>
      <c r="F606">
        <v>1</v>
      </c>
      <c r="G606">
        <v>1081</v>
      </c>
      <c r="H606">
        <v>3</v>
      </c>
      <c r="I606" t="s">
        <v>962</v>
      </c>
      <c r="J606" t="s">
        <v>963</v>
      </c>
      <c r="K606" t="s">
        <v>964</v>
      </c>
      <c r="L606">
        <v>1346</v>
      </c>
      <c r="N606">
        <v>1009</v>
      </c>
      <c r="O606" t="s">
        <v>794</v>
      </c>
      <c r="P606" t="s">
        <v>794</v>
      </c>
      <c r="Q606">
        <v>1</v>
      </c>
      <c r="X606">
        <v>2.3E-2</v>
      </c>
      <c r="Y606">
        <v>29.82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82</v>
      </c>
      <c r="AG606">
        <v>2.3E-2</v>
      </c>
      <c r="AH606">
        <v>2</v>
      </c>
      <c r="AI606">
        <v>57037165</v>
      </c>
      <c r="AJ606">
        <v>461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ROW(Source!A341)</f>
        <v>341</v>
      </c>
      <c r="B607">
        <v>57037166</v>
      </c>
      <c r="C607">
        <v>57037146</v>
      </c>
      <c r="D607">
        <v>55459280</v>
      </c>
      <c r="E607">
        <v>1</v>
      </c>
      <c r="F607">
        <v>1</v>
      </c>
      <c r="G607">
        <v>1081</v>
      </c>
      <c r="H607">
        <v>3</v>
      </c>
      <c r="I607" t="s">
        <v>965</v>
      </c>
      <c r="J607" t="s">
        <v>966</v>
      </c>
      <c r="K607" t="s">
        <v>967</v>
      </c>
      <c r="L607">
        <v>1348</v>
      </c>
      <c r="N607">
        <v>1009</v>
      </c>
      <c r="O607" t="s">
        <v>211</v>
      </c>
      <c r="P607" t="s">
        <v>211</v>
      </c>
      <c r="Q607">
        <v>1000</v>
      </c>
      <c r="X607">
        <v>1.8E-5</v>
      </c>
      <c r="Y607">
        <v>18653.07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82</v>
      </c>
      <c r="AG607">
        <v>1.8E-5</v>
      </c>
      <c r="AH607">
        <v>2</v>
      </c>
      <c r="AI607">
        <v>57037166</v>
      </c>
      <c r="AJ607">
        <v>462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ROW(Source!A341)</f>
        <v>341</v>
      </c>
      <c r="B608">
        <v>57037167</v>
      </c>
      <c r="C608">
        <v>57037146</v>
      </c>
      <c r="D608">
        <v>55461069</v>
      </c>
      <c r="E608">
        <v>1</v>
      </c>
      <c r="F608">
        <v>1</v>
      </c>
      <c r="G608">
        <v>1081</v>
      </c>
      <c r="H608">
        <v>3</v>
      </c>
      <c r="I608" t="s">
        <v>968</v>
      </c>
      <c r="J608" t="s">
        <v>969</v>
      </c>
      <c r="K608" t="s">
        <v>970</v>
      </c>
      <c r="L608">
        <v>1348</v>
      </c>
      <c r="N608">
        <v>1009</v>
      </c>
      <c r="O608" t="s">
        <v>211</v>
      </c>
      <c r="P608" t="s">
        <v>211</v>
      </c>
      <c r="Q608">
        <v>1000</v>
      </c>
      <c r="X608">
        <v>2.3780000000000001E-4</v>
      </c>
      <c r="Y608">
        <v>11487.92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82</v>
      </c>
      <c r="AG608">
        <v>2.3780000000000001E-4</v>
      </c>
      <c r="AH608">
        <v>2</v>
      </c>
      <c r="AI608">
        <v>57037167</v>
      </c>
      <c r="AJ608">
        <v>463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ROW(Source!A341)</f>
        <v>341</v>
      </c>
      <c r="B609">
        <v>57037168</v>
      </c>
      <c r="C609">
        <v>57037146</v>
      </c>
      <c r="D609">
        <v>55461632</v>
      </c>
      <c r="E609">
        <v>1</v>
      </c>
      <c r="F609">
        <v>1</v>
      </c>
      <c r="G609">
        <v>1081</v>
      </c>
      <c r="H609">
        <v>3</v>
      </c>
      <c r="I609" t="s">
        <v>971</v>
      </c>
      <c r="J609" t="s">
        <v>972</v>
      </c>
      <c r="K609" t="s">
        <v>973</v>
      </c>
      <c r="L609">
        <v>1348</v>
      </c>
      <c r="N609">
        <v>1009</v>
      </c>
      <c r="O609" t="s">
        <v>211</v>
      </c>
      <c r="P609" t="s">
        <v>211</v>
      </c>
      <c r="Q609">
        <v>1000</v>
      </c>
      <c r="X609">
        <v>7.0000000000000001E-3</v>
      </c>
      <c r="Y609">
        <v>12089.95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82</v>
      </c>
      <c r="AG609">
        <v>7.0000000000000001E-3</v>
      </c>
      <c r="AH609">
        <v>2</v>
      </c>
      <c r="AI609">
        <v>57037168</v>
      </c>
      <c r="AJ609">
        <v>464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ROW(Source!A341)</f>
        <v>341</v>
      </c>
      <c r="B610">
        <v>57037169</v>
      </c>
      <c r="C610">
        <v>57037146</v>
      </c>
      <c r="D610">
        <v>55459831</v>
      </c>
      <c r="E610">
        <v>1</v>
      </c>
      <c r="F610">
        <v>1</v>
      </c>
      <c r="G610">
        <v>1081</v>
      </c>
      <c r="H610">
        <v>3</v>
      </c>
      <c r="I610" t="s">
        <v>974</v>
      </c>
      <c r="J610" t="s">
        <v>975</v>
      </c>
      <c r="K610" t="s">
        <v>976</v>
      </c>
      <c r="L610">
        <v>1348</v>
      </c>
      <c r="N610">
        <v>1009</v>
      </c>
      <c r="O610" t="s">
        <v>211</v>
      </c>
      <c r="P610" t="s">
        <v>211</v>
      </c>
      <c r="Q610">
        <v>1000</v>
      </c>
      <c r="X610">
        <v>1.0000000000000001E-5</v>
      </c>
      <c r="Y610">
        <v>8582.42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82</v>
      </c>
      <c r="AG610">
        <v>1.0000000000000001E-5</v>
      </c>
      <c r="AH610">
        <v>2</v>
      </c>
      <c r="AI610">
        <v>57037169</v>
      </c>
      <c r="AJ610">
        <v>465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ROW(Source!A341)</f>
        <v>341</v>
      </c>
      <c r="B611">
        <v>57037170</v>
      </c>
      <c r="C611">
        <v>57037146</v>
      </c>
      <c r="D611">
        <v>55459835</v>
      </c>
      <c r="E611">
        <v>1</v>
      </c>
      <c r="F611">
        <v>1</v>
      </c>
      <c r="G611">
        <v>1081</v>
      </c>
      <c r="H611">
        <v>3</v>
      </c>
      <c r="I611" t="s">
        <v>920</v>
      </c>
      <c r="J611" t="s">
        <v>921</v>
      </c>
      <c r="K611" t="s">
        <v>922</v>
      </c>
      <c r="L611">
        <v>1348</v>
      </c>
      <c r="N611">
        <v>1009</v>
      </c>
      <c r="O611" t="s">
        <v>211</v>
      </c>
      <c r="P611" t="s">
        <v>211</v>
      </c>
      <c r="Q611">
        <v>1000</v>
      </c>
      <c r="X611">
        <v>1.9999999999999999E-6</v>
      </c>
      <c r="Y611">
        <v>12521.99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82</v>
      </c>
      <c r="AG611">
        <v>1.9999999999999999E-6</v>
      </c>
      <c r="AH611">
        <v>2</v>
      </c>
      <c r="AI611">
        <v>57037170</v>
      </c>
      <c r="AJ611">
        <v>466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ROW(Source!A341)</f>
        <v>341</v>
      </c>
      <c r="B612">
        <v>57037171</v>
      </c>
      <c r="C612">
        <v>57037146</v>
      </c>
      <c r="D612">
        <v>55441091</v>
      </c>
      <c r="E612">
        <v>1081</v>
      </c>
      <c r="F612">
        <v>1</v>
      </c>
      <c r="G612">
        <v>1081</v>
      </c>
      <c r="H612">
        <v>3</v>
      </c>
      <c r="I612" t="s">
        <v>1115</v>
      </c>
      <c r="J612" t="s">
        <v>3</v>
      </c>
      <c r="K612" t="s">
        <v>1116</v>
      </c>
      <c r="L612">
        <v>1354</v>
      </c>
      <c r="N612">
        <v>1010</v>
      </c>
      <c r="O612" t="s">
        <v>320</v>
      </c>
      <c r="P612" t="s">
        <v>320</v>
      </c>
      <c r="Q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82</v>
      </c>
      <c r="AG612">
        <v>1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ROW(Source!A342)</f>
        <v>342</v>
      </c>
      <c r="B613">
        <v>55945346</v>
      </c>
      <c r="C613">
        <v>55945336</v>
      </c>
      <c r="D613">
        <v>55424304</v>
      </c>
      <c r="E613">
        <v>1081</v>
      </c>
      <c r="F613">
        <v>1</v>
      </c>
      <c r="G613">
        <v>1081</v>
      </c>
      <c r="H613">
        <v>1</v>
      </c>
      <c r="I613" t="s">
        <v>759</v>
      </c>
      <c r="J613" t="s">
        <v>3</v>
      </c>
      <c r="K613" t="s">
        <v>760</v>
      </c>
      <c r="L613">
        <v>1191</v>
      </c>
      <c r="N613">
        <v>1013</v>
      </c>
      <c r="O613" t="s">
        <v>761</v>
      </c>
      <c r="P613" t="s">
        <v>761</v>
      </c>
      <c r="Q613">
        <v>1</v>
      </c>
      <c r="X613">
        <v>2.06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83</v>
      </c>
      <c r="AG613">
        <v>2.472</v>
      </c>
      <c r="AH613">
        <v>2</v>
      </c>
      <c r="AI613">
        <v>55945337</v>
      </c>
      <c r="AJ613">
        <v>467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ROW(Source!A342)</f>
        <v>342</v>
      </c>
      <c r="B614">
        <v>55945347</v>
      </c>
      <c r="C614">
        <v>55945336</v>
      </c>
      <c r="D614">
        <v>55489803</v>
      </c>
      <c r="E614">
        <v>1</v>
      </c>
      <c r="F614">
        <v>1</v>
      </c>
      <c r="G614">
        <v>1081</v>
      </c>
      <c r="H614">
        <v>2</v>
      </c>
      <c r="I614" t="s">
        <v>880</v>
      </c>
      <c r="J614" t="s">
        <v>881</v>
      </c>
      <c r="K614" t="s">
        <v>882</v>
      </c>
      <c r="L614">
        <v>1368</v>
      </c>
      <c r="N614">
        <v>1011</v>
      </c>
      <c r="O614" t="s">
        <v>765</v>
      </c>
      <c r="P614" t="s">
        <v>765</v>
      </c>
      <c r="Q614">
        <v>1</v>
      </c>
      <c r="X614">
        <v>0.19</v>
      </c>
      <c r="Y614">
        <v>0</v>
      </c>
      <c r="Z614">
        <v>41.45</v>
      </c>
      <c r="AA614">
        <v>12.62</v>
      </c>
      <c r="AB614">
        <v>0</v>
      </c>
      <c r="AC614">
        <v>0</v>
      </c>
      <c r="AD614">
        <v>1</v>
      </c>
      <c r="AE614">
        <v>0</v>
      </c>
      <c r="AF614" t="s">
        <v>83</v>
      </c>
      <c r="AG614">
        <v>0.22799999999999998</v>
      </c>
      <c r="AH614">
        <v>2</v>
      </c>
      <c r="AI614">
        <v>55945338</v>
      </c>
      <c r="AJ614">
        <v>468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ROW(Source!A342)</f>
        <v>342</v>
      </c>
      <c r="B615">
        <v>55945348</v>
      </c>
      <c r="C615">
        <v>55945336</v>
      </c>
      <c r="D615">
        <v>55489910</v>
      </c>
      <c r="E615">
        <v>1</v>
      </c>
      <c r="F615">
        <v>1</v>
      </c>
      <c r="G615">
        <v>1081</v>
      </c>
      <c r="H615">
        <v>2</v>
      </c>
      <c r="I615" t="s">
        <v>762</v>
      </c>
      <c r="J615" t="s">
        <v>763</v>
      </c>
      <c r="K615" t="s">
        <v>764</v>
      </c>
      <c r="L615">
        <v>1368</v>
      </c>
      <c r="N615">
        <v>1011</v>
      </c>
      <c r="O615" t="s">
        <v>765</v>
      </c>
      <c r="P615" t="s">
        <v>765</v>
      </c>
      <c r="Q615">
        <v>1</v>
      </c>
      <c r="X615">
        <v>0.61</v>
      </c>
      <c r="Y615">
        <v>0</v>
      </c>
      <c r="Z615">
        <v>7.11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83</v>
      </c>
      <c r="AG615">
        <v>0.73199999999999998</v>
      </c>
      <c r="AH615">
        <v>2</v>
      </c>
      <c r="AI615">
        <v>55945339</v>
      </c>
      <c r="AJ615">
        <v>469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ROW(Source!A342)</f>
        <v>342</v>
      </c>
      <c r="B616">
        <v>55945349</v>
      </c>
      <c r="C616">
        <v>55945336</v>
      </c>
      <c r="D616">
        <v>55490209</v>
      </c>
      <c r="E616">
        <v>1</v>
      </c>
      <c r="F616">
        <v>1</v>
      </c>
      <c r="G616">
        <v>1081</v>
      </c>
      <c r="H616">
        <v>2</v>
      </c>
      <c r="I616" t="s">
        <v>766</v>
      </c>
      <c r="J616" t="s">
        <v>767</v>
      </c>
      <c r="K616" t="s">
        <v>768</v>
      </c>
      <c r="L616">
        <v>1368</v>
      </c>
      <c r="N616">
        <v>1011</v>
      </c>
      <c r="O616" t="s">
        <v>765</v>
      </c>
      <c r="P616" t="s">
        <v>765</v>
      </c>
      <c r="Q616">
        <v>1</v>
      </c>
      <c r="X616">
        <v>0.06</v>
      </c>
      <c r="Y616">
        <v>0</v>
      </c>
      <c r="Z616">
        <v>83.1</v>
      </c>
      <c r="AA616">
        <v>12.62</v>
      </c>
      <c r="AB616">
        <v>0</v>
      </c>
      <c r="AC616">
        <v>0</v>
      </c>
      <c r="AD616">
        <v>1</v>
      </c>
      <c r="AE616">
        <v>0</v>
      </c>
      <c r="AF616" t="s">
        <v>83</v>
      </c>
      <c r="AG616">
        <v>7.1999999999999995E-2</v>
      </c>
      <c r="AH616">
        <v>2</v>
      </c>
      <c r="AI616">
        <v>55945340</v>
      </c>
      <c r="AJ616">
        <v>470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ROW(Source!A342)</f>
        <v>342</v>
      </c>
      <c r="B617">
        <v>55945350</v>
      </c>
      <c r="C617">
        <v>55945336</v>
      </c>
      <c r="D617">
        <v>55490260</v>
      </c>
      <c r="E617">
        <v>1</v>
      </c>
      <c r="F617">
        <v>1</v>
      </c>
      <c r="G617">
        <v>1081</v>
      </c>
      <c r="H617">
        <v>2</v>
      </c>
      <c r="I617" t="s">
        <v>883</v>
      </c>
      <c r="J617" t="s">
        <v>884</v>
      </c>
      <c r="K617" t="s">
        <v>885</v>
      </c>
      <c r="L617">
        <v>1368</v>
      </c>
      <c r="N617">
        <v>1011</v>
      </c>
      <c r="O617" t="s">
        <v>765</v>
      </c>
      <c r="P617" t="s">
        <v>765</v>
      </c>
      <c r="Q617">
        <v>1</v>
      </c>
      <c r="X617">
        <v>0.19</v>
      </c>
      <c r="Y617">
        <v>0</v>
      </c>
      <c r="Z617">
        <v>1.1499999999999999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83</v>
      </c>
      <c r="AG617">
        <v>0.22799999999999998</v>
      </c>
      <c r="AH617">
        <v>2</v>
      </c>
      <c r="AI617">
        <v>55945341</v>
      </c>
      <c r="AJ617">
        <v>471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ROW(Source!A342)</f>
        <v>342</v>
      </c>
      <c r="B618">
        <v>55945351</v>
      </c>
      <c r="C618">
        <v>55945336</v>
      </c>
      <c r="D618">
        <v>55460310</v>
      </c>
      <c r="E618">
        <v>1</v>
      </c>
      <c r="F618">
        <v>1</v>
      </c>
      <c r="G618">
        <v>1081</v>
      </c>
      <c r="H618">
        <v>3</v>
      </c>
      <c r="I618" t="s">
        <v>795</v>
      </c>
      <c r="J618" t="s">
        <v>796</v>
      </c>
      <c r="K618" t="s">
        <v>797</v>
      </c>
      <c r="L618">
        <v>1346</v>
      </c>
      <c r="N618">
        <v>1009</v>
      </c>
      <c r="O618" t="s">
        <v>794</v>
      </c>
      <c r="P618" t="s">
        <v>794</v>
      </c>
      <c r="Q618">
        <v>1</v>
      </c>
      <c r="X618">
        <v>0.02</v>
      </c>
      <c r="Y618">
        <v>29.89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82</v>
      </c>
      <c r="AG618">
        <v>0.02</v>
      </c>
      <c r="AH618">
        <v>2</v>
      </c>
      <c r="AI618">
        <v>55945342</v>
      </c>
      <c r="AJ618">
        <v>472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ROW(Source!A342)</f>
        <v>342</v>
      </c>
      <c r="B619">
        <v>55945352</v>
      </c>
      <c r="C619">
        <v>55945336</v>
      </c>
      <c r="D619">
        <v>55460380</v>
      </c>
      <c r="E619">
        <v>1</v>
      </c>
      <c r="F619">
        <v>1</v>
      </c>
      <c r="G619">
        <v>1081</v>
      </c>
      <c r="H619">
        <v>3</v>
      </c>
      <c r="I619" t="s">
        <v>798</v>
      </c>
      <c r="J619" t="s">
        <v>799</v>
      </c>
      <c r="K619" t="s">
        <v>800</v>
      </c>
      <c r="L619">
        <v>1348</v>
      </c>
      <c r="N619">
        <v>1009</v>
      </c>
      <c r="O619" t="s">
        <v>211</v>
      </c>
      <c r="P619" t="s">
        <v>211</v>
      </c>
      <c r="Q619">
        <v>1000</v>
      </c>
      <c r="X619">
        <v>1E-4</v>
      </c>
      <c r="Y619">
        <v>8590.86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82</v>
      </c>
      <c r="AG619">
        <v>1E-4</v>
      </c>
      <c r="AH619">
        <v>2</v>
      </c>
      <c r="AI619">
        <v>55945343</v>
      </c>
      <c r="AJ619">
        <v>473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ROW(Source!A342)</f>
        <v>342</v>
      </c>
      <c r="B620">
        <v>55945353</v>
      </c>
      <c r="C620">
        <v>55945336</v>
      </c>
      <c r="D620">
        <v>55416982</v>
      </c>
      <c r="E620">
        <v>1081</v>
      </c>
      <c r="F620">
        <v>1</v>
      </c>
      <c r="G620">
        <v>1081</v>
      </c>
      <c r="H620">
        <v>3</v>
      </c>
      <c r="I620" t="s">
        <v>1050</v>
      </c>
      <c r="J620" t="s">
        <v>3</v>
      </c>
      <c r="K620" t="s">
        <v>1051</v>
      </c>
      <c r="L620">
        <v>1346</v>
      </c>
      <c r="N620">
        <v>1009</v>
      </c>
      <c r="O620" t="s">
        <v>794</v>
      </c>
      <c r="P620" t="s">
        <v>794</v>
      </c>
      <c r="Q620">
        <v>1</v>
      </c>
      <c r="X620">
        <v>0.1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82</v>
      </c>
      <c r="AG620">
        <v>0.1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ROW(Source!A342)</f>
        <v>342</v>
      </c>
      <c r="B621">
        <v>55945354</v>
      </c>
      <c r="C621">
        <v>55945336</v>
      </c>
      <c r="D621">
        <v>55431448</v>
      </c>
      <c r="E621">
        <v>1081</v>
      </c>
      <c r="F621">
        <v>1</v>
      </c>
      <c r="G621">
        <v>1081</v>
      </c>
      <c r="H621">
        <v>3</v>
      </c>
      <c r="I621" t="s">
        <v>886</v>
      </c>
      <c r="J621" t="s">
        <v>3</v>
      </c>
      <c r="K621" t="s">
        <v>887</v>
      </c>
      <c r="L621">
        <v>1354</v>
      </c>
      <c r="N621">
        <v>1010</v>
      </c>
      <c r="O621" t="s">
        <v>320</v>
      </c>
      <c r="P621" t="s">
        <v>320</v>
      </c>
      <c r="Q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82</v>
      </c>
      <c r="AG621">
        <v>1</v>
      </c>
      <c r="AH621">
        <v>2</v>
      </c>
      <c r="AI621">
        <v>55945344</v>
      </c>
      <c r="AJ621">
        <v>475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ROW(Source!A343)</f>
        <v>343</v>
      </c>
      <c r="B622">
        <v>55945346</v>
      </c>
      <c r="C622">
        <v>55945336</v>
      </c>
      <c r="D622">
        <v>55424304</v>
      </c>
      <c r="E622">
        <v>1081</v>
      </c>
      <c r="F622">
        <v>1</v>
      </c>
      <c r="G622">
        <v>1081</v>
      </c>
      <c r="H622">
        <v>1</v>
      </c>
      <c r="I622" t="s">
        <v>759</v>
      </c>
      <c r="J622" t="s">
        <v>3</v>
      </c>
      <c r="K622" t="s">
        <v>760</v>
      </c>
      <c r="L622">
        <v>1191</v>
      </c>
      <c r="N622">
        <v>1013</v>
      </c>
      <c r="O622" t="s">
        <v>761</v>
      </c>
      <c r="P622" t="s">
        <v>761</v>
      </c>
      <c r="Q622">
        <v>1</v>
      </c>
      <c r="X622">
        <v>2.06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 t="s">
        <v>83</v>
      </c>
      <c r="AG622">
        <v>2.472</v>
      </c>
      <c r="AH622">
        <v>2</v>
      </c>
      <c r="AI622">
        <v>55945337</v>
      </c>
      <c r="AJ622">
        <v>476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ROW(Source!A343)</f>
        <v>343</v>
      </c>
      <c r="B623">
        <v>55945347</v>
      </c>
      <c r="C623">
        <v>55945336</v>
      </c>
      <c r="D623">
        <v>55489803</v>
      </c>
      <c r="E623">
        <v>1</v>
      </c>
      <c r="F623">
        <v>1</v>
      </c>
      <c r="G623">
        <v>1081</v>
      </c>
      <c r="H623">
        <v>2</v>
      </c>
      <c r="I623" t="s">
        <v>880</v>
      </c>
      <c r="J623" t="s">
        <v>881</v>
      </c>
      <c r="K623" t="s">
        <v>882</v>
      </c>
      <c r="L623">
        <v>1368</v>
      </c>
      <c r="N623">
        <v>1011</v>
      </c>
      <c r="O623" t="s">
        <v>765</v>
      </c>
      <c r="P623" t="s">
        <v>765</v>
      </c>
      <c r="Q623">
        <v>1</v>
      </c>
      <c r="X623">
        <v>0.19</v>
      </c>
      <c r="Y623">
        <v>0</v>
      </c>
      <c r="Z623">
        <v>41.45</v>
      </c>
      <c r="AA623">
        <v>12.62</v>
      </c>
      <c r="AB623">
        <v>0</v>
      </c>
      <c r="AC623">
        <v>0</v>
      </c>
      <c r="AD623">
        <v>1</v>
      </c>
      <c r="AE623">
        <v>0</v>
      </c>
      <c r="AF623" t="s">
        <v>83</v>
      </c>
      <c r="AG623">
        <v>0.22799999999999998</v>
      </c>
      <c r="AH623">
        <v>2</v>
      </c>
      <c r="AI623">
        <v>55945338</v>
      </c>
      <c r="AJ623">
        <v>477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ROW(Source!A343)</f>
        <v>343</v>
      </c>
      <c r="B624">
        <v>55945348</v>
      </c>
      <c r="C624">
        <v>55945336</v>
      </c>
      <c r="D624">
        <v>55489910</v>
      </c>
      <c r="E624">
        <v>1</v>
      </c>
      <c r="F624">
        <v>1</v>
      </c>
      <c r="G624">
        <v>1081</v>
      </c>
      <c r="H624">
        <v>2</v>
      </c>
      <c r="I624" t="s">
        <v>762</v>
      </c>
      <c r="J624" t="s">
        <v>763</v>
      </c>
      <c r="K624" t="s">
        <v>764</v>
      </c>
      <c r="L624">
        <v>1368</v>
      </c>
      <c r="N624">
        <v>1011</v>
      </c>
      <c r="O624" t="s">
        <v>765</v>
      </c>
      <c r="P624" t="s">
        <v>765</v>
      </c>
      <c r="Q624">
        <v>1</v>
      </c>
      <c r="X624">
        <v>0.61</v>
      </c>
      <c r="Y624">
        <v>0</v>
      </c>
      <c r="Z624">
        <v>7.11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83</v>
      </c>
      <c r="AG624">
        <v>0.73199999999999998</v>
      </c>
      <c r="AH624">
        <v>2</v>
      </c>
      <c r="AI624">
        <v>55945339</v>
      </c>
      <c r="AJ624">
        <v>478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ROW(Source!A343)</f>
        <v>343</v>
      </c>
      <c r="B625">
        <v>55945349</v>
      </c>
      <c r="C625">
        <v>55945336</v>
      </c>
      <c r="D625">
        <v>55490209</v>
      </c>
      <c r="E625">
        <v>1</v>
      </c>
      <c r="F625">
        <v>1</v>
      </c>
      <c r="G625">
        <v>1081</v>
      </c>
      <c r="H625">
        <v>2</v>
      </c>
      <c r="I625" t="s">
        <v>766</v>
      </c>
      <c r="J625" t="s">
        <v>767</v>
      </c>
      <c r="K625" t="s">
        <v>768</v>
      </c>
      <c r="L625">
        <v>1368</v>
      </c>
      <c r="N625">
        <v>1011</v>
      </c>
      <c r="O625" t="s">
        <v>765</v>
      </c>
      <c r="P625" t="s">
        <v>765</v>
      </c>
      <c r="Q625">
        <v>1</v>
      </c>
      <c r="X625">
        <v>0.06</v>
      </c>
      <c r="Y625">
        <v>0</v>
      </c>
      <c r="Z625">
        <v>83.1</v>
      </c>
      <c r="AA625">
        <v>12.62</v>
      </c>
      <c r="AB625">
        <v>0</v>
      </c>
      <c r="AC625">
        <v>0</v>
      </c>
      <c r="AD625">
        <v>1</v>
      </c>
      <c r="AE625">
        <v>0</v>
      </c>
      <c r="AF625" t="s">
        <v>83</v>
      </c>
      <c r="AG625">
        <v>7.1999999999999995E-2</v>
      </c>
      <c r="AH625">
        <v>2</v>
      </c>
      <c r="AI625">
        <v>55945340</v>
      </c>
      <c r="AJ625">
        <v>479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ROW(Source!A343)</f>
        <v>343</v>
      </c>
      <c r="B626">
        <v>55945350</v>
      </c>
      <c r="C626">
        <v>55945336</v>
      </c>
      <c r="D626">
        <v>55490260</v>
      </c>
      <c r="E626">
        <v>1</v>
      </c>
      <c r="F626">
        <v>1</v>
      </c>
      <c r="G626">
        <v>1081</v>
      </c>
      <c r="H626">
        <v>2</v>
      </c>
      <c r="I626" t="s">
        <v>883</v>
      </c>
      <c r="J626" t="s">
        <v>884</v>
      </c>
      <c r="K626" t="s">
        <v>885</v>
      </c>
      <c r="L626">
        <v>1368</v>
      </c>
      <c r="N626">
        <v>1011</v>
      </c>
      <c r="O626" t="s">
        <v>765</v>
      </c>
      <c r="P626" t="s">
        <v>765</v>
      </c>
      <c r="Q626">
        <v>1</v>
      </c>
      <c r="X626">
        <v>0.19</v>
      </c>
      <c r="Y626">
        <v>0</v>
      </c>
      <c r="Z626">
        <v>1.1499999999999999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83</v>
      </c>
      <c r="AG626">
        <v>0.22799999999999998</v>
      </c>
      <c r="AH626">
        <v>2</v>
      </c>
      <c r="AI626">
        <v>55945341</v>
      </c>
      <c r="AJ626">
        <v>480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ROW(Source!A343)</f>
        <v>343</v>
      </c>
      <c r="B627">
        <v>55945351</v>
      </c>
      <c r="C627">
        <v>55945336</v>
      </c>
      <c r="D627">
        <v>55460310</v>
      </c>
      <c r="E627">
        <v>1</v>
      </c>
      <c r="F627">
        <v>1</v>
      </c>
      <c r="G627">
        <v>1081</v>
      </c>
      <c r="H627">
        <v>3</v>
      </c>
      <c r="I627" t="s">
        <v>795</v>
      </c>
      <c r="J627" t="s">
        <v>796</v>
      </c>
      <c r="K627" t="s">
        <v>797</v>
      </c>
      <c r="L627">
        <v>1346</v>
      </c>
      <c r="N627">
        <v>1009</v>
      </c>
      <c r="O627" t="s">
        <v>794</v>
      </c>
      <c r="P627" t="s">
        <v>794</v>
      </c>
      <c r="Q627">
        <v>1</v>
      </c>
      <c r="X627">
        <v>0.02</v>
      </c>
      <c r="Y627">
        <v>29.89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82</v>
      </c>
      <c r="AG627">
        <v>0.02</v>
      </c>
      <c r="AH627">
        <v>2</v>
      </c>
      <c r="AI627">
        <v>55945342</v>
      </c>
      <c r="AJ627">
        <v>481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ROW(Source!A343)</f>
        <v>343</v>
      </c>
      <c r="B628">
        <v>55945352</v>
      </c>
      <c r="C628">
        <v>55945336</v>
      </c>
      <c r="D628">
        <v>55460380</v>
      </c>
      <c r="E628">
        <v>1</v>
      </c>
      <c r="F628">
        <v>1</v>
      </c>
      <c r="G628">
        <v>1081</v>
      </c>
      <c r="H628">
        <v>3</v>
      </c>
      <c r="I628" t="s">
        <v>798</v>
      </c>
      <c r="J628" t="s">
        <v>799</v>
      </c>
      <c r="K628" t="s">
        <v>800</v>
      </c>
      <c r="L628">
        <v>1348</v>
      </c>
      <c r="N628">
        <v>1009</v>
      </c>
      <c r="O628" t="s">
        <v>211</v>
      </c>
      <c r="P628" t="s">
        <v>211</v>
      </c>
      <c r="Q628">
        <v>1000</v>
      </c>
      <c r="X628">
        <v>1E-4</v>
      </c>
      <c r="Y628">
        <v>8590.86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82</v>
      </c>
      <c r="AG628">
        <v>1E-4</v>
      </c>
      <c r="AH628">
        <v>2</v>
      </c>
      <c r="AI628">
        <v>55945343</v>
      </c>
      <c r="AJ628">
        <v>482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ROW(Source!A343)</f>
        <v>343</v>
      </c>
      <c r="B629">
        <v>55945353</v>
      </c>
      <c r="C629">
        <v>55945336</v>
      </c>
      <c r="D629">
        <v>55416982</v>
      </c>
      <c r="E629">
        <v>1081</v>
      </c>
      <c r="F629">
        <v>1</v>
      </c>
      <c r="G629">
        <v>1081</v>
      </c>
      <c r="H629">
        <v>3</v>
      </c>
      <c r="I629" t="s">
        <v>1050</v>
      </c>
      <c r="J629" t="s">
        <v>3</v>
      </c>
      <c r="K629" t="s">
        <v>1051</v>
      </c>
      <c r="L629">
        <v>1346</v>
      </c>
      <c r="N629">
        <v>1009</v>
      </c>
      <c r="O629" t="s">
        <v>794</v>
      </c>
      <c r="P629" t="s">
        <v>794</v>
      </c>
      <c r="Q629">
        <v>1</v>
      </c>
      <c r="X629">
        <v>0.1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82</v>
      </c>
      <c r="AG629">
        <v>0.1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ROW(Source!A343)</f>
        <v>343</v>
      </c>
      <c r="B630">
        <v>55945354</v>
      </c>
      <c r="C630">
        <v>55945336</v>
      </c>
      <c r="D630">
        <v>55431448</v>
      </c>
      <c r="E630">
        <v>1081</v>
      </c>
      <c r="F630">
        <v>1</v>
      </c>
      <c r="G630">
        <v>1081</v>
      </c>
      <c r="H630">
        <v>3</v>
      </c>
      <c r="I630" t="s">
        <v>886</v>
      </c>
      <c r="J630" t="s">
        <v>3</v>
      </c>
      <c r="K630" t="s">
        <v>887</v>
      </c>
      <c r="L630">
        <v>1354</v>
      </c>
      <c r="N630">
        <v>1010</v>
      </c>
      <c r="O630" t="s">
        <v>320</v>
      </c>
      <c r="P630" t="s">
        <v>320</v>
      </c>
      <c r="Q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82</v>
      </c>
      <c r="AG630">
        <v>1</v>
      </c>
      <c r="AH630">
        <v>2</v>
      </c>
      <c r="AI630">
        <v>55945344</v>
      </c>
      <c r="AJ630">
        <v>484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ROW(Source!A378)</f>
        <v>378</v>
      </c>
      <c r="B631">
        <v>57037175</v>
      </c>
      <c r="C631">
        <v>57037174</v>
      </c>
      <c r="D631">
        <v>55424304</v>
      </c>
      <c r="E631">
        <v>1081</v>
      </c>
      <c r="F631">
        <v>1</v>
      </c>
      <c r="G631">
        <v>1081</v>
      </c>
      <c r="H631">
        <v>1</v>
      </c>
      <c r="I631" t="s">
        <v>759</v>
      </c>
      <c r="J631" t="s">
        <v>3</v>
      </c>
      <c r="K631" t="s">
        <v>760</v>
      </c>
      <c r="L631">
        <v>1191</v>
      </c>
      <c r="N631">
        <v>1013</v>
      </c>
      <c r="O631" t="s">
        <v>761</v>
      </c>
      <c r="P631" t="s">
        <v>761</v>
      </c>
      <c r="Q631">
        <v>1</v>
      </c>
      <c r="X631">
        <v>0.52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83</v>
      </c>
      <c r="AG631">
        <v>0.624</v>
      </c>
      <c r="AH631">
        <v>2</v>
      </c>
      <c r="AI631">
        <v>57037175</v>
      </c>
      <c r="AJ631">
        <v>485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ROW(Source!A378)</f>
        <v>378</v>
      </c>
      <c r="B632">
        <v>57037176</v>
      </c>
      <c r="C632">
        <v>57037174</v>
      </c>
      <c r="D632">
        <v>55417010</v>
      </c>
      <c r="E632">
        <v>1081</v>
      </c>
      <c r="F632">
        <v>1</v>
      </c>
      <c r="G632">
        <v>1081</v>
      </c>
      <c r="H632">
        <v>3</v>
      </c>
      <c r="I632" t="s">
        <v>1050</v>
      </c>
      <c r="J632" t="s">
        <v>3</v>
      </c>
      <c r="K632" t="s">
        <v>1051</v>
      </c>
      <c r="L632">
        <v>1346</v>
      </c>
      <c r="N632">
        <v>1009</v>
      </c>
      <c r="O632" t="s">
        <v>794</v>
      </c>
      <c r="P632" t="s">
        <v>794</v>
      </c>
      <c r="Q632">
        <v>1</v>
      </c>
      <c r="X632">
        <v>3.5000000000000003E-2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82</v>
      </c>
      <c r="AG632">
        <v>3.5000000000000003E-2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ROW(Source!A378)</f>
        <v>378</v>
      </c>
      <c r="B633">
        <v>57037177</v>
      </c>
      <c r="C633">
        <v>57037174</v>
      </c>
      <c r="D633">
        <v>55440935</v>
      </c>
      <c r="E633">
        <v>1081</v>
      </c>
      <c r="F633">
        <v>1</v>
      </c>
      <c r="G633">
        <v>1081</v>
      </c>
      <c r="H633">
        <v>3</v>
      </c>
      <c r="I633" t="s">
        <v>1052</v>
      </c>
      <c r="J633" t="s">
        <v>3</v>
      </c>
      <c r="K633" t="s">
        <v>1053</v>
      </c>
      <c r="L633">
        <v>1354</v>
      </c>
      <c r="N633">
        <v>1010</v>
      </c>
      <c r="O633" t="s">
        <v>320</v>
      </c>
      <c r="P633" t="s">
        <v>320</v>
      </c>
      <c r="Q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82</v>
      </c>
      <c r="AG633">
        <v>1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ROW(Source!A379)</f>
        <v>379</v>
      </c>
      <c r="B634">
        <v>57037175</v>
      </c>
      <c r="C634">
        <v>57037174</v>
      </c>
      <c r="D634">
        <v>55424304</v>
      </c>
      <c r="E634">
        <v>1081</v>
      </c>
      <c r="F634">
        <v>1</v>
      </c>
      <c r="G634">
        <v>1081</v>
      </c>
      <c r="H634">
        <v>1</v>
      </c>
      <c r="I634" t="s">
        <v>759</v>
      </c>
      <c r="J634" t="s">
        <v>3</v>
      </c>
      <c r="K634" t="s">
        <v>760</v>
      </c>
      <c r="L634">
        <v>1191</v>
      </c>
      <c r="N634">
        <v>1013</v>
      </c>
      <c r="O634" t="s">
        <v>761</v>
      </c>
      <c r="P634" t="s">
        <v>761</v>
      </c>
      <c r="Q634">
        <v>1</v>
      </c>
      <c r="X634">
        <v>0.52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 t="s">
        <v>83</v>
      </c>
      <c r="AG634">
        <v>0.624</v>
      </c>
      <c r="AH634">
        <v>2</v>
      </c>
      <c r="AI634">
        <v>57037175</v>
      </c>
      <c r="AJ634">
        <v>487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ROW(Source!A379)</f>
        <v>379</v>
      </c>
      <c r="B635">
        <v>57037176</v>
      </c>
      <c r="C635">
        <v>57037174</v>
      </c>
      <c r="D635">
        <v>55417010</v>
      </c>
      <c r="E635">
        <v>1081</v>
      </c>
      <c r="F635">
        <v>1</v>
      </c>
      <c r="G635">
        <v>1081</v>
      </c>
      <c r="H635">
        <v>3</v>
      </c>
      <c r="I635" t="s">
        <v>1050</v>
      </c>
      <c r="J635" t="s">
        <v>3</v>
      </c>
      <c r="K635" t="s">
        <v>1051</v>
      </c>
      <c r="L635">
        <v>1346</v>
      </c>
      <c r="N635">
        <v>1009</v>
      </c>
      <c r="O635" t="s">
        <v>794</v>
      </c>
      <c r="P635" t="s">
        <v>794</v>
      </c>
      <c r="Q635">
        <v>1</v>
      </c>
      <c r="X635">
        <v>3.5000000000000003E-2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82</v>
      </c>
      <c r="AG635">
        <v>3.5000000000000003E-2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ROW(Source!A379)</f>
        <v>379</v>
      </c>
      <c r="B636">
        <v>57037177</v>
      </c>
      <c r="C636">
        <v>57037174</v>
      </c>
      <c r="D636">
        <v>55440935</v>
      </c>
      <c r="E636">
        <v>1081</v>
      </c>
      <c r="F636">
        <v>1</v>
      </c>
      <c r="G636">
        <v>1081</v>
      </c>
      <c r="H636">
        <v>3</v>
      </c>
      <c r="I636" t="s">
        <v>1052</v>
      </c>
      <c r="J636" t="s">
        <v>3</v>
      </c>
      <c r="K636" t="s">
        <v>1053</v>
      </c>
      <c r="L636">
        <v>1354</v>
      </c>
      <c r="N636">
        <v>1010</v>
      </c>
      <c r="O636" t="s">
        <v>320</v>
      </c>
      <c r="P636" t="s">
        <v>320</v>
      </c>
      <c r="Q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82</v>
      </c>
      <c r="AG636">
        <v>1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ROW(Source!A384)</f>
        <v>384</v>
      </c>
      <c r="B637">
        <v>57037183</v>
      </c>
      <c r="C637">
        <v>57037182</v>
      </c>
      <c r="D637">
        <v>55424304</v>
      </c>
      <c r="E637">
        <v>1081</v>
      </c>
      <c r="F637">
        <v>1</v>
      </c>
      <c r="G637">
        <v>1081</v>
      </c>
      <c r="H637">
        <v>1</v>
      </c>
      <c r="I637" t="s">
        <v>759</v>
      </c>
      <c r="J637" t="s">
        <v>3</v>
      </c>
      <c r="K637" t="s">
        <v>760</v>
      </c>
      <c r="L637">
        <v>1191</v>
      </c>
      <c r="N637">
        <v>1013</v>
      </c>
      <c r="O637" t="s">
        <v>761</v>
      </c>
      <c r="P637" t="s">
        <v>761</v>
      </c>
      <c r="Q637">
        <v>1</v>
      </c>
      <c r="X637">
        <v>1.03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1</v>
      </c>
      <c r="AF637" t="s">
        <v>83</v>
      </c>
      <c r="AG637">
        <v>1.236</v>
      </c>
      <c r="AH637">
        <v>2</v>
      </c>
      <c r="AI637">
        <v>57037183</v>
      </c>
      <c r="AJ637">
        <v>489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ROW(Source!A384)</f>
        <v>384</v>
      </c>
      <c r="B638">
        <v>57037184</v>
      </c>
      <c r="C638">
        <v>57037182</v>
      </c>
      <c r="D638">
        <v>55490209</v>
      </c>
      <c r="E638">
        <v>1</v>
      </c>
      <c r="F638">
        <v>1</v>
      </c>
      <c r="G638">
        <v>1081</v>
      </c>
      <c r="H638">
        <v>2</v>
      </c>
      <c r="I638" t="s">
        <v>766</v>
      </c>
      <c r="J638" t="s">
        <v>767</v>
      </c>
      <c r="K638" t="s">
        <v>768</v>
      </c>
      <c r="L638">
        <v>1368</v>
      </c>
      <c r="N638">
        <v>1011</v>
      </c>
      <c r="O638" t="s">
        <v>765</v>
      </c>
      <c r="P638" t="s">
        <v>765</v>
      </c>
      <c r="Q638">
        <v>1</v>
      </c>
      <c r="X638">
        <v>6.0000000000000001E-3</v>
      </c>
      <c r="Y638">
        <v>0</v>
      </c>
      <c r="Z638">
        <v>83.1</v>
      </c>
      <c r="AA638">
        <v>12.62</v>
      </c>
      <c r="AB638">
        <v>0</v>
      </c>
      <c r="AC638">
        <v>0</v>
      </c>
      <c r="AD638">
        <v>1</v>
      </c>
      <c r="AE638">
        <v>0</v>
      </c>
      <c r="AF638" t="s">
        <v>83</v>
      </c>
      <c r="AG638">
        <v>7.1999999999999998E-3</v>
      </c>
      <c r="AH638">
        <v>2</v>
      </c>
      <c r="AI638">
        <v>57037184</v>
      </c>
      <c r="AJ638">
        <v>490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ROW(Source!A384)</f>
        <v>384</v>
      </c>
      <c r="B639">
        <v>57037185</v>
      </c>
      <c r="C639">
        <v>57037182</v>
      </c>
      <c r="D639">
        <v>55440939</v>
      </c>
      <c r="E639">
        <v>1081</v>
      </c>
      <c r="F639">
        <v>1</v>
      </c>
      <c r="G639">
        <v>1081</v>
      </c>
      <c r="H639">
        <v>3</v>
      </c>
      <c r="I639" t="s">
        <v>1052</v>
      </c>
      <c r="J639" t="s">
        <v>3</v>
      </c>
      <c r="K639" t="s">
        <v>1117</v>
      </c>
      <c r="L639">
        <v>1354</v>
      </c>
      <c r="N639">
        <v>1010</v>
      </c>
      <c r="O639" t="s">
        <v>320</v>
      </c>
      <c r="P639" t="s">
        <v>320</v>
      </c>
      <c r="Q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82</v>
      </c>
      <c r="AG639">
        <v>1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ROW(Source!A385)</f>
        <v>385</v>
      </c>
      <c r="B640">
        <v>57037183</v>
      </c>
      <c r="C640">
        <v>57037182</v>
      </c>
      <c r="D640">
        <v>55424304</v>
      </c>
      <c r="E640">
        <v>1081</v>
      </c>
      <c r="F640">
        <v>1</v>
      </c>
      <c r="G640">
        <v>1081</v>
      </c>
      <c r="H640">
        <v>1</v>
      </c>
      <c r="I640" t="s">
        <v>759</v>
      </c>
      <c r="J640" t="s">
        <v>3</v>
      </c>
      <c r="K640" t="s">
        <v>760</v>
      </c>
      <c r="L640">
        <v>1191</v>
      </c>
      <c r="N640">
        <v>1013</v>
      </c>
      <c r="O640" t="s">
        <v>761</v>
      </c>
      <c r="P640" t="s">
        <v>761</v>
      </c>
      <c r="Q640">
        <v>1</v>
      </c>
      <c r="X640">
        <v>1.03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83</v>
      </c>
      <c r="AG640">
        <v>1.236</v>
      </c>
      <c r="AH640">
        <v>2</v>
      </c>
      <c r="AI640">
        <v>57037183</v>
      </c>
      <c r="AJ640">
        <v>491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ROW(Source!A385)</f>
        <v>385</v>
      </c>
      <c r="B641">
        <v>57037184</v>
      </c>
      <c r="C641">
        <v>57037182</v>
      </c>
      <c r="D641">
        <v>55490209</v>
      </c>
      <c r="E641">
        <v>1</v>
      </c>
      <c r="F641">
        <v>1</v>
      </c>
      <c r="G641">
        <v>1081</v>
      </c>
      <c r="H641">
        <v>2</v>
      </c>
      <c r="I641" t="s">
        <v>766</v>
      </c>
      <c r="J641" t="s">
        <v>767</v>
      </c>
      <c r="K641" t="s">
        <v>768</v>
      </c>
      <c r="L641">
        <v>1368</v>
      </c>
      <c r="N641">
        <v>1011</v>
      </c>
      <c r="O641" t="s">
        <v>765</v>
      </c>
      <c r="P641" t="s">
        <v>765</v>
      </c>
      <c r="Q641">
        <v>1</v>
      </c>
      <c r="X641">
        <v>6.0000000000000001E-3</v>
      </c>
      <c r="Y641">
        <v>0</v>
      </c>
      <c r="Z641">
        <v>83.1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83</v>
      </c>
      <c r="AG641">
        <v>7.1999999999999998E-3</v>
      </c>
      <c r="AH641">
        <v>2</v>
      </c>
      <c r="AI641">
        <v>57037184</v>
      </c>
      <c r="AJ641">
        <v>492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ROW(Source!A385)</f>
        <v>385</v>
      </c>
      <c r="B642">
        <v>57037185</v>
      </c>
      <c r="C642">
        <v>57037182</v>
      </c>
      <c r="D642">
        <v>55440939</v>
      </c>
      <c r="E642">
        <v>1081</v>
      </c>
      <c r="F642">
        <v>1</v>
      </c>
      <c r="G642">
        <v>1081</v>
      </c>
      <c r="H642">
        <v>3</v>
      </c>
      <c r="I642" t="s">
        <v>1052</v>
      </c>
      <c r="J642" t="s">
        <v>3</v>
      </c>
      <c r="K642" t="s">
        <v>1117</v>
      </c>
      <c r="L642">
        <v>1354</v>
      </c>
      <c r="N642">
        <v>1010</v>
      </c>
      <c r="O642" t="s">
        <v>320</v>
      </c>
      <c r="P642" t="s">
        <v>320</v>
      </c>
      <c r="Q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82</v>
      </c>
      <c r="AG642">
        <v>1</v>
      </c>
      <c r="AH642">
        <v>3</v>
      </c>
      <c r="AI642">
        <v>-1</v>
      </c>
      <c r="AJ642" t="s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ROW(Source!A386)</f>
        <v>386</v>
      </c>
      <c r="B643">
        <v>55945460</v>
      </c>
      <c r="C643">
        <v>55945458</v>
      </c>
      <c r="D643">
        <v>55424304</v>
      </c>
      <c r="E643">
        <v>1081</v>
      </c>
      <c r="F643">
        <v>1</v>
      </c>
      <c r="G643">
        <v>1081</v>
      </c>
      <c r="H643">
        <v>1</v>
      </c>
      <c r="I643" t="s">
        <v>759</v>
      </c>
      <c r="J643" t="s">
        <v>3</v>
      </c>
      <c r="K643" t="s">
        <v>760</v>
      </c>
      <c r="L643">
        <v>1191</v>
      </c>
      <c r="N643">
        <v>1013</v>
      </c>
      <c r="O643" t="s">
        <v>761</v>
      </c>
      <c r="P643" t="s">
        <v>761</v>
      </c>
      <c r="Q643">
        <v>1</v>
      </c>
      <c r="X643">
        <v>5.4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83</v>
      </c>
      <c r="AG643">
        <v>6.48</v>
      </c>
      <c r="AH643">
        <v>2</v>
      </c>
      <c r="AI643">
        <v>55945459</v>
      </c>
      <c r="AJ643">
        <v>493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ROW(Source!A387)</f>
        <v>387</v>
      </c>
      <c r="B644">
        <v>55945460</v>
      </c>
      <c r="C644">
        <v>55945458</v>
      </c>
      <c r="D644">
        <v>55424304</v>
      </c>
      <c r="E644">
        <v>1081</v>
      </c>
      <c r="F644">
        <v>1</v>
      </c>
      <c r="G644">
        <v>1081</v>
      </c>
      <c r="H644">
        <v>1</v>
      </c>
      <c r="I644" t="s">
        <v>759</v>
      </c>
      <c r="J644" t="s">
        <v>3</v>
      </c>
      <c r="K644" t="s">
        <v>760</v>
      </c>
      <c r="L644">
        <v>1191</v>
      </c>
      <c r="N644">
        <v>1013</v>
      </c>
      <c r="O644" t="s">
        <v>761</v>
      </c>
      <c r="P644" t="s">
        <v>761</v>
      </c>
      <c r="Q644">
        <v>1</v>
      </c>
      <c r="X644">
        <v>5.4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83</v>
      </c>
      <c r="AG644">
        <v>6.48</v>
      </c>
      <c r="AH644">
        <v>2</v>
      </c>
      <c r="AI644">
        <v>55945459</v>
      </c>
      <c r="AJ644">
        <v>494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ROW(Source!A390)</f>
        <v>390</v>
      </c>
      <c r="B645">
        <v>57037188</v>
      </c>
      <c r="C645">
        <v>57037187</v>
      </c>
      <c r="D645">
        <v>55424304</v>
      </c>
      <c r="E645">
        <v>1081</v>
      </c>
      <c r="F645">
        <v>1</v>
      </c>
      <c r="G645">
        <v>1081</v>
      </c>
      <c r="H645">
        <v>1</v>
      </c>
      <c r="I645" t="s">
        <v>759</v>
      </c>
      <c r="J645" t="s">
        <v>3</v>
      </c>
      <c r="K645" t="s">
        <v>760</v>
      </c>
      <c r="L645">
        <v>1191</v>
      </c>
      <c r="N645">
        <v>1013</v>
      </c>
      <c r="O645" t="s">
        <v>761</v>
      </c>
      <c r="P645" t="s">
        <v>761</v>
      </c>
      <c r="Q645">
        <v>1</v>
      </c>
      <c r="X645">
        <v>25.33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83</v>
      </c>
      <c r="AG645">
        <v>30.395999999999997</v>
      </c>
      <c r="AH645">
        <v>2</v>
      </c>
      <c r="AI645">
        <v>57037188</v>
      </c>
      <c r="AJ645">
        <v>495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ROW(Source!A390)</f>
        <v>390</v>
      </c>
      <c r="B646">
        <v>57037189</v>
      </c>
      <c r="C646">
        <v>57037187</v>
      </c>
      <c r="D646">
        <v>55490209</v>
      </c>
      <c r="E646">
        <v>1</v>
      </c>
      <c r="F646">
        <v>1</v>
      </c>
      <c r="G646">
        <v>1081</v>
      </c>
      <c r="H646">
        <v>2</v>
      </c>
      <c r="I646" t="s">
        <v>766</v>
      </c>
      <c r="J646" t="s">
        <v>767</v>
      </c>
      <c r="K646" t="s">
        <v>768</v>
      </c>
      <c r="L646">
        <v>1368</v>
      </c>
      <c r="N646">
        <v>1011</v>
      </c>
      <c r="O646" t="s">
        <v>765</v>
      </c>
      <c r="P646" t="s">
        <v>765</v>
      </c>
      <c r="Q646">
        <v>1</v>
      </c>
      <c r="X646">
        <v>0.01</v>
      </c>
      <c r="Y646">
        <v>0</v>
      </c>
      <c r="Z646">
        <v>83.1</v>
      </c>
      <c r="AA646">
        <v>12.62</v>
      </c>
      <c r="AB646">
        <v>0</v>
      </c>
      <c r="AC646">
        <v>0</v>
      </c>
      <c r="AD646">
        <v>1</v>
      </c>
      <c r="AE646">
        <v>0</v>
      </c>
      <c r="AF646" t="s">
        <v>83</v>
      </c>
      <c r="AG646">
        <v>1.2E-2</v>
      </c>
      <c r="AH646">
        <v>2</v>
      </c>
      <c r="AI646">
        <v>57037189</v>
      </c>
      <c r="AJ646">
        <v>496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ROW(Source!A390)</f>
        <v>390</v>
      </c>
      <c r="B647">
        <v>57037190</v>
      </c>
      <c r="C647">
        <v>57037187</v>
      </c>
      <c r="D647">
        <v>55490263</v>
      </c>
      <c r="E647">
        <v>1</v>
      </c>
      <c r="F647">
        <v>1</v>
      </c>
      <c r="G647">
        <v>1081</v>
      </c>
      <c r="H647">
        <v>2</v>
      </c>
      <c r="I647" t="s">
        <v>977</v>
      </c>
      <c r="J647" t="s">
        <v>978</v>
      </c>
      <c r="K647" t="s">
        <v>979</v>
      </c>
      <c r="L647">
        <v>1368</v>
      </c>
      <c r="N647">
        <v>1011</v>
      </c>
      <c r="O647" t="s">
        <v>765</v>
      </c>
      <c r="P647" t="s">
        <v>765</v>
      </c>
      <c r="Q647">
        <v>1</v>
      </c>
      <c r="X647">
        <v>1.92</v>
      </c>
      <c r="Y647">
        <v>0</v>
      </c>
      <c r="Z647">
        <v>0.77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83</v>
      </c>
      <c r="AG647">
        <v>2.3039999999999998</v>
      </c>
      <c r="AH647">
        <v>2</v>
      </c>
      <c r="AI647">
        <v>57037190</v>
      </c>
      <c r="AJ647">
        <v>497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ROW(Source!A390)</f>
        <v>390</v>
      </c>
      <c r="B648">
        <v>57037191</v>
      </c>
      <c r="C648">
        <v>57037187</v>
      </c>
      <c r="D648">
        <v>55461566</v>
      </c>
      <c r="E648">
        <v>1</v>
      </c>
      <c r="F648">
        <v>1</v>
      </c>
      <c r="G648">
        <v>1081</v>
      </c>
      <c r="H648">
        <v>3</v>
      </c>
      <c r="I648" t="s">
        <v>980</v>
      </c>
      <c r="J648" t="s">
        <v>981</v>
      </c>
      <c r="K648" t="s">
        <v>982</v>
      </c>
      <c r="L648">
        <v>1355</v>
      </c>
      <c r="N648">
        <v>1010</v>
      </c>
      <c r="O648" t="s">
        <v>80</v>
      </c>
      <c r="P648" t="s">
        <v>80</v>
      </c>
      <c r="Q648">
        <v>100</v>
      </c>
      <c r="X648">
        <v>2.02</v>
      </c>
      <c r="Y648">
        <v>94.93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82</v>
      </c>
      <c r="AG648">
        <v>2.02</v>
      </c>
      <c r="AH648">
        <v>2</v>
      </c>
      <c r="AI648">
        <v>57037191</v>
      </c>
      <c r="AJ648">
        <v>498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ROW(Source!A390)</f>
        <v>390</v>
      </c>
      <c r="B649">
        <v>57037192</v>
      </c>
      <c r="C649">
        <v>57037187</v>
      </c>
      <c r="D649">
        <v>55469271</v>
      </c>
      <c r="E649">
        <v>1</v>
      </c>
      <c r="F649">
        <v>1</v>
      </c>
      <c r="G649">
        <v>1081</v>
      </c>
      <c r="H649">
        <v>3</v>
      </c>
      <c r="I649" t="s">
        <v>983</v>
      </c>
      <c r="J649" t="s">
        <v>984</v>
      </c>
      <c r="K649" t="s">
        <v>985</v>
      </c>
      <c r="L649">
        <v>1354</v>
      </c>
      <c r="N649">
        <v>1010</v>
      </c>
      <c r="O649" t="s">
        <v>320</v>
      </c>
      <c r="P649" t="s">
        <v>320</v>
      </c>
      <c r="Q649">
        <v>1</v>
      </c>
      <c r="X649">
        <v>0.23</v>
      </c>
      <c r="Y649">
        <v>14.56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82</v>
      </c>
      <c r="AG649">
        <v>0.23</v>
      </c>
      <c r="AH649">
        <v>2</v>
      </c>
      <c r="AI649">
        <v>57037192</v>
      </c>
      <c r="AJ649">
        <v>499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ROW(Source!A390)</f>
        <v>390</v>
      </c>
      <c r="B650">
        <v>57037193</v>
      </c>
      <c r="C650">
        <v>57037187</v>
      </c>
      <c r="D650">
        <v>55434036</v>
      </c>
      <c r="E650">
        <v>1081</v>
      </c>
      <c r="F650">
        <v>1</v>
      </c>
      <c r="G650">
        <v>1081</v>
      </c>
      <c r="H650">
        <v>3</v>
      </c>
      <c r="I650" t="s">
        <v>1118</v>
      </c>
      <c r="J650" t="s">
        <v>3</v>
      </c>
      <c r="K650" t="s">
        <v>1119</v>
      </c>
      <c r="L650">
        <v>1354</v>
      </c>
      <c r="N650">
        <v>1010</v>
      </c>
      <c r="O650" t="s">
        <v>320</v>
      </c>
      <c r="P650" t="s">
        <v>320</v>
      </c>
      <c r="Q650">
        <v>1</v>
      </c>
      <c r="X650">
        <v>102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82</v>
      </c>
      <c r="AG650">
        <v>102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ROW(Source!A391)</f>
        <v>391</v>
      </c>
      <c r="B651">
        <v>57037188</v>
      </c>
      <c r="C651">
        <v>57037187</v>
      </c>
      <c r="D651">
        <v>55424304</v>
      </c>
      <c r="E651">
        <v>1081</v>
      </c>
      <c r="F651">
        <v>1</v>
      </c>
      <c r="G651">
        <v>1081</v>
      </c>
      <c r="H651">
        <v>1</v>
      </c>
      <c r="I651" t="s">
        <v>759</v>
      </c>
      <c r="J651" t="s">
        <v>3</v>
      </c>
      <c r="K651" t="s">
        <v>760</v>
      </c>
      <c r="L651">
        <v>1191</v>
      </c>
      <c r="N651">
        <v>1013</v>
      </c>
      <c r="O651" t="s">
        <v>761</v>
      </c>
      <c r="P651" t="s">
        <v>761</v>
      </c>
      <c r="Q651">
        <v>1</v>
      </c>
      <c r="X651">
        <v>25.33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 t="s">
        <v>83</v>
      </c>
      <c r="AG651">
        <v>30.395999999999997</v>
      </c>
      <c r="AH651">
        <v>2</v>
      </c>
      <c r="AI651">
        <v>57037188</v>
      </c>
      <c r="AJ651">
        <v>500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ROW(Source!A391)</f>
        <v>391</v>
      </c>
      <c r="B652">
        <v>57037189</v>
      </c>
      <c r="C652">
        <v>57037187</v>
      </c>
      <c r="D652">
        <v>55490209</v>
      </c>
      <c r="E652">
        <v>1</v>
      </c>
      <c r="F652">
        <v>1</v>
      </c>
      <c r="G652">
        <v>1081</v>
      </c>
      <c r="H652">
        <v>2</v>
      </c>
      <c r="I652" t="s">
        <v>766</v>
      </c>
      <c r="J652" t="s">
        <v>767</v>
      </c>
      <c r="K652" t="s">
        <v>768</v>
      </c>
      <c r="L652">
        <v>1368</v>
      </c>
      <c r="N652">
        <v>1011</v>
      </c>
      <c r="O652" t="s">
        <v>765</v>
      </c>
      <c r="P652" t="s">
        <v>765</v>
      </c>
      <c r="Q652">
        <v>1</v>
      </c>
      <c r="X652">
        <v>0.01</v>
      </c>
      <c r="Y652">
        <v>0</v>
      </c>
      <c r="Z652">
        <v>83.1</v>
      </c>
      <c r="AA652">
        <v>12.62</v>
      </c>
      <c r="AB652">
        <v>0</v>
      </c>
      <c r="AC652">
        <v>0</v>
      </c>
      <c r="AD652">
        <v>1</v>
      </c>
      <c r="AE652">
        <v>0</v>
      </c>
      <c r="AF652" t="s">
        <v>83</v>
      </c>
      <c r="AG652">
        <v>1.2E-2</v>
      </c>
      <c r="AH652">
        <v>2</v>
      </c>
      <c r="AI652">
        <v>57037189</v>
      </c>
      <c r="AJ652">
        <v>501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ROW(Source!A391)</f>
        <v>391</v>
      </c>
      <c r="B653">
        <v>57037190</v>
      </c>
      <c r="C653">
        <v>57037187</v>
      </c>
      <c r="D653">
        <v>55490263</v>
      </c>
      <c r="E653">
        <v>1</v>
      </c>
      <c r="F653">
        <v>1</v>
      </c>
      <c r="G653">
        <v>1081</v>
      </c>
      <c r="H653">
        <v>2</v>
      </c>
      <c r="I653" t="s">
        <v>977</v>
      </c>
      <c r="J653" t="s">
        <v>978</v>
      </c>
      <c r="K653" t="s">
        <v>979</v>
      </c>
      <c r="L653">
        <v>1368</v>
      </c>
      <c r="N653">
        <v>1011</v>
      </c>
      <c r="O653" t="s">
        <v>765</v>
      </c>
      <c r="P653" t="s">
        <v>765</v>
      </c>
      <c r="Q653">
        <v>1</v>
      </c>
      <c r="X653">
        <v>1.92</v>
      </c>
      <c r="Y653">
        <v>0</v>
      </c>
      <c r="Z653">
        <v>0.77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83</v>
      </c>
      <c r="AG653">
        <v>2.3039999999999998</v>
      </c>
      <c r="AH653">
        <v>2</v>
      </c>
      <c r="AI653">
        <v>57037190</v>
      </c>
      <c r="AJ653">
        <v>502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ROW(Source!A391)</f>
        <v>391</v>
      </c>
      <c r="B654">
        <v>57037191</v>
      </c>
      <c r="C654">
        <v>57037187</v>
      </c>
      <c r="D654">
        <v>55461566</v>
      </c>
      <c r="E654">
        <v>1</v>
      </c>
      <c r="F654">
        <v>1</v>
      </c>
      <c r="G654">
        <v>1081</v>
      </c>
      <c r="H654">
        <v>3</v>
      </c>
      <c r="I654" t="s">
        <v>980</v>
      </c>
      <c r="J654" t="s">
        <v>981</v>
      </c>
      <c r="K654" t="s">
        <v>982</v>
      </c>
      <c r="L654">
        <v>1355</v>
      </c>
      <c r="N654">
        <v>1010</v>
      </c>
      <c r="O654" t="s">
        <v>80</v>
      </c>
      <c r="P654" t="s">
        <v>80</v>
      </c>
      <c r="Q654">
        <v>100</v>
      </c>
      <c r="X654">
        <v>2.02</v>
      </c>
      <c r="Y654">
        <v>94.93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82</v>
      </c>
      <c r="AG654">
        <v>2.02</v>
      </c>
      <c r="AH654">
        <v>2</v>
      </c>
      <c r="AI654">
        <v>57037191</v>
      </c>
      <c r="AJ654">
        <v>503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ROW(Source!A391)</f>
        <v>391</v>
      </c>
      <c r="B655">
        <v>57037192</v>
      </c>
      <c r="C655">
        <v>57037187</v>
      </c>
      <c r="D655">
        <v>55469271</v>
      </c>
      <c r="E655">
        <v>1</v>
      </c>
      <c r="F655">
        <v>1</v>
      </c>
      <c r="G655">
        <v>1081</v>
      </c>
      <c r="H655">
        <v>3</v>
      </c>
      <c r="I655" t="s">
        <v>983</v>
      </c>
      <c r="J655" t="s">
        <v>984</v>
      </c>
      <c r="K655" t="s">
        <v>985</v>
      </c>
      <c r="L655">
        <v>1354</v>
      </c>
      <c r="N655">
        <v>1010</v>
      </c>
      <c r="O655" t="s">
        <v>320</v>
      </c>
      <c r="P655" t="s">
        <v>320</v>
      </c>
      <c r="Q655">
        <v>1</v>
      </c>
      <c r="X655">
        <v>0.23</v>
      </c>
      <c r="Y655">
        <v>14.56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82</v>
      </c>
      <c r="AG655">
        <v>0.23</v>
      </c>
      <c r="AH655">
        <v>2</v>
      </c>
      <c r="AI655">
        <v>57037192</v>
      </c>
      <c r="AJ655">
        <v>504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ROW(Source!A391)</f>
        <v>391</v>
      </c>
      <c r="B656">
        <v>57037193</v>
      </c>
      <c r="C656">
        <v>57037187</v>
      </c>
      <c r="D656">
        <v>55434036</v>
      </c>
      <c r="E656">
        <v>1081</v>
      </c>
      <c r="F656">
        <v>1</v>
      </c>
      <c r="G656">
        <v>1081</v>
      </c>
      <c r="H656">
        <v>3</v>
      </c>
      <c r="I656" t="s">
        <v>1118</v>
      </c>
      <c r="J656" t="s">
        <v>3</v>
      </c>
      <c r="K656" t="s">
        <v>1119</v>
      </c>
      <c r="L656">
        <v>1354</v>
      </c>
      <c r="N656">
        <v>1010</v>
      </c>
      <c r="O656" t="s">
        <v>320</v>
      </c>
      <c r="P656" t="s">
        <v>320</v>
      </c>
      <c r="Q656">
        <v>1</v>
      </c>
      <c r="X656">
        <v>102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82</v>
      </c>
      <c r="AG656">
        <v>102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ROW(Source!A392)</f>
        <v>392</v>
      </c>
      <c r="B657">
        <v>55945476</v>
      </c>
      <c r="C657">
        <v>55945467</v>
      </c>
      <c r="D657">
        <v>55424304</v>
      </c>
      <c r="E657">
        <v>1081</v>
      </c>
      <c r="F657">
        <v>1</v>
      </c>
      <c r="G657">
        <v>1081</v>
      </c>
      <c r="H657">
        <v>1</v>
      </c>
      <c r="I657" t="s">
        <v>759</v>
      </c>
      <c r="J657" t="s">
        <v>3</v>
      </c>
      <c r="K657" t="s">
        <v>760</v>
      </c>
      <c r="L657">
        <v>1191</v>
      </c>
      <c r="N657">
        <v>1013</v>
      </c>
      <c r="O657" t="s">
        <v>761</v>
      </c>
      <c r="P657" t="s">
        <v>761</v>
      </c>
      <c r="Q657">
        <v>1</v>
      </c>
      <c r="X657">
        <v>70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 t="s">
        <v>83</v>
      </c>
      <c r="AG657">
        <v>84</v>
      </c>
      <c r="AH657">
        <v>2</v>
      </c>
      <c r="AI657">
        <v>55945468</v>
      </c>
      <c r="AJ657">
        <v>505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ROW(Source!A392)</f>
        <v>392</v>
      </c>
      <c r="B658">
        <v>55945477</v>
      </c>
      <c r="C658">
        <v>55945467</v>
      </c>
      <c r="D658">
        <v>55489910</v>
      </c>
      <c r="E658">
        <v>1</v>
      </c>
      <c r="F658">
        <v>1</v>
      </c>
      <c r="G658">
        <v>1081</v>
      </c>
      <c r="H658">
        <v>2</v>
      </c>
      <c r="I658" t="s">
        <v>762</v>
      </c>
      <c r="J658" t="s">
        <v>763</v>
      </c>
      <c r="K658" t="s">
        <v>764</v>
      </c>
      <c r="L658">
        <v>1368</v>
      </c>
      <c r="N658">
        <v>1011</v>
      </c>
      <c r="O658" t="s">
        <v>765</v>
      </c>
      <c r="P658" t="s">
        <v>765</v>
      </c>
      <c r="Q658">
        <v>1</v>
      </c>
      <c r="X658">
        <v>4</v>
      </c>
      <c r="Y658">
        <v>0</v>
      </c>
      <c r="Z658">
        <v>7.11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83</v>
      </c>
      <c r="AG658">
        <v>4.8</v>
      </c>
      <c r="AH658">
        <v>2</v>
      </c>
      <c r="AI658">
        <v>55945469</v>
      </c>
      <c r="AJ658">
        <v>506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ROW(Source!A392)</f>
        <v>392</v>
      </c>
      <c r="B659">
        <v>55945478</v>
      </c>
      <c r="C659">
        <v>55945467</v>
      </c>
      <c r="D659">
        <v>55490209</v>
      </c>
      <c r="E659">
        <v>1</v>
      </c>
      <c r="F659">
        <v>1</v>
      </c>
      <c r="G659">
        <v>1081</v>
      </c>
      <c r="H659">
        <v>2</v>
      </c>
      <c r="I659" t="s">
        <v>766</v>
      </c>
      <c r="J659" t="s">
        <v>767</v>
      </c>
      <c r="K659" t="s">
        <v>768</v>
      </c>
      <c r="L659">
        <v>1368</v>
      </c>
      <c r="N659">
        <v>1011</v>
      </c>
      <c r="O659" t="s">
        <v>765</v>
      </c>
      <c r="P659" t="s">
        <v>765</v>
      </c>
      <c r="Q659">
        <v>1</v>
      </c>
      <c r="X659">
        <v>0.09</v>
      </c>
      <c r="Y659">
        <v>0</v>
      </c>
      <c r="Z659">
        <v>83.1</v>
      </c>
      <c r="AA659">
        <v>12.62</v>
      </c>
      <c r="AB659">
        <v>0</v>
      </c>
      <c r="AC659">
        <v>0</v>
      </c>
      <c r="AD659">
        <v>1</v>
      </c>
      <c r="AE659">
        <v>0</v>
      </c>
      <c r="AF659" t="s">
        <v>83</v>
      </c>
      <c r="AG659">
        <v>0.108</v>
      </c>
      <c r="AH659">
        <v>2</v>
      </c>
      <c r="AI659">
        <v>55945470</v>
      </c>
      <c r="AJ659">
        <v>507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ROW(Source!A392)</f>
        <v>392</v>
      </c>
      <c r="B660">
        <v>55945479</v>
      </c>
      <c r="C660">
        <v>55945467</v>
      </c>
      <c r="D660">
        <v>55459907</v>
      </c>
      <c r="E660">
        <v>1</v>
      </c>
      <c r="F660">
        <v>1</v>
      </c>
      <c r="G660">
        <v>1081</v>
      </c>
      <c r="H660">
        <v>3</v>
      </c>
      <c r="I660" t="s">
        <v>986</v>
      </c>
      <c r="J660" t="s">
        <v>987</v>
      </c>
      <c r="K660" t="s">
        <v>988</v>
      </c>
      <c r="L660">
        <v>1348</v>
      </c>
      <c r="N660">
        <v>1009</v>
      </c>
      <c r="O660" t="s">
        <v>211</v>
      </c>
      <c r="P660" t="s">
        <v>211</v>
      </c>
      <c r="Q660">
        <v>1000</v>
      </c>
      <c r="X660">
        <v>1.4E-2</v>
      </c>
      <c r="Y660">
        <v>7246.05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82</v>
      </c>
      <c r="AG660">
        <v>1.4E-2</v>
      </c>
      <c r="AH660">
        <v>2</v>
      </c>
      <c r="AI660">
        <v>55945471</v>
      </c>
      <c r="AJ660">
        <v>508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ROW(Source!A392)</f>
        <v>392</v>
      </c>
      <c r="B661">
        <v>55945480</v>
      </c>
      <c r="C661">
        <v>55945467</v>
      </c>
      <c r="D661">
        <v>55460380</v>
      </c>
      <c r="E661">
        <v>1</v>
      </c>
      <c r="F661">
        <v>1</v>
      </c>
      <c r="G661">
        <v>1081</v>
      </c>
      <c r="H661">
        <v>3</v>
      </c>
      <c r="I661" t="s">
        <v>798</v>
      </c>
      <c r="J661" t="s">
        <v>799</v>
      </c>
      <c r="K661" t="s">
        <v>800</v>
      </c>
      <c r="L661">
        <v>1348</v>
      </c>
      <c r="N661">
        <v>1009</v>
      </c>
      <c r="O661" t="s">
        <v>211</v>
      </c>
      <c r="P661" t="s">
        <v>211</v>
      </c>
      <c r="Q661">
        <v>1000</v>
      </c>
      <c r="X661">
        <v>2.4000000000000001E-5</v>
      </c>
      <c r="Y661">
        <v>8590.86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82</v>
      </c>
      <c r="AG661">
        <v>2.4000000000000001E-5</v>
      </c>
      <c r="AH661">
        <v>2</v>
      </c>
      <c r="AI661">
        <v>55945472</v>
      </c>
      <c r="AJ661">
        <v>509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ROW(Source!A392)</f>
        <v>392</v>
      </c>
      <c r="B662">
        <v>55945481</v>
      </c>
      <c r="C662">
        <v>55945467</v>
      </c>
      <c r="D662">
        <v>55459339</v>
      </c>
      <c r="E662">
        <v>1</v>
      </c>
      <c r="F662">
        <v>1</v>
      </c>
      <c r="G662">
        <v>1081</v>
      </c>
      <c r="H662">
        <v>3</v>
      </c>
      <c r="I662" t="s">
        <v>804</v>
      </c>
      <c r="J662" t="s">
        <v>805</v>
      </c>
      <c r="K662" t="s">
        <v>806</v>
      </c>
      <c r="L662">
        <v>1354</v>
      </c>
      <c r="N662">
        <v>1010</v>
      </c>
      <c r="O662" t="s">
        <v>320</v>
      </c>
      <c r="P662" t="s">
        <v>320</v>
      </c>
      <c r="Q662">
        <v>1</v>
      </c>
      <c r="X662">
        <v>97.6</v>
      </c>
      <c r="Y662">
        <v>3.86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82</v>
      </c>
      <c r="AG662">
        <v>97.6</v>
      </c>
      <c r="AH662">
        <v>2</v>
      </c>
      <c r="AI662">
        <v>55945473</v>
      </c>
      <c r="AJ662">
        <v>510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ROW(Source!A392)</f>
        <v>392</v>
      </c>
      <c r="B663">
        <v>55945482</v>
      </c>
      <c r="C663">
        <v>55945467</v>
      </c>
      <c r="D663">
        <v>55459514</v>
      </c>
      <c r="E663">
        <v>1</v>
      </c>
      <c r="F663">
        <v>1</v>
      </c>
      <c r="G663">
        <v>1081</v>
      </c>
      <c r="H663">
        <v>3</v>
      </c>
      <c r="I663" t="s">
        <v>989</v>
      </c>
      <c r="J663" t="s">
        <v>990</v>
      </c>
      <c r="K663" t="s">
        <v>991</v>
      </c>
      <c r="L663">
        <v>1348</v>
      </c>
      <c r="N663">
        <v>1009</v>
      </c>
      <c r="O663" t="s">
        <v>211</v>
      </c>
      <c r="P663" t="s">
        <v>211</v>
      </c>
      <c r="Q663">
        <v>1000</v>
      </c>
      <c r="X663">
        <v>2.7000000000000001E-3</v>
      </c>
      <c r="Y663">
        <v>11233.62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82</v>
      </c>
      <c r="AG663">
        <v>2.7000000000000001E-3</v>
      </c>
      <c r="AH663">
        <v>2</v>
      </c>
      <c r="AI663">
        <v>55945474</v>
      </c>
      <c r="AJ663">
        <v>511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ROW(Source!A392)</f>
        <v>392</v>
      </c>
      <c r="B664">
        <v>55945483</v>
      </c>
      <c r="C664">
        <v>55945467</v>
      </c>
      <c r="D664">
        <v>55416982</v>
      </c>
      <c r="E664">
        <v>1081</v>
      </c>
      <c r="F664">
        <v>1</v>
      </c>
      <c r="G664">
        <v>1081</v>
      </c>
      <c r="H664">
        <v>3</v>
      </c>
      <c r="I664" t="s">
        <v>1050</v>
      </c>
      <c r="J664" t="s">
        <v>3</v>
      </c>
      <c r="K664" t="s">
        <v>1051</v>
      </c>
      <c r="L664">
        <v>1346</v>
      </c>
      <c r="N664">
        <v>1009</v>
      </c>
      <c r="O664" t="s">
        <v>794</v>
      </c>
      <c r="P664" t="s">
        <v>794</v>
      </c>
      <c r="Q664">
        <v>1</v>
      </c>
      <c r="X664">
        <v>3.54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82</v>
      </c>
      <c r="AG664">
        <v>3.54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ROW(Source!A392)</f>
        <v>392</v>
      </c>
      <c r="B665">
        <v>55945484</v>
      </c>
      <c r="C665">
        <v>55945467</v>
      </c>
      <c r="D665">
        <v>55434092</v>
      </c>
      <c r="E665">
        <v>1081</v>
      </c>
      <c r="F665">
        <v>1</v>
      </c>
      <c r="G665">
        <v>1081</v>
      </c>
      <c r="H665">
        <v>3</v>
      </c>
      <c r="I665" t="s">
        <v>1120</v>
      </c>
      <c r="J665" t="s">
        <v>3</v>
      </c>
      <c r="K665" t="s">
        <v>1121</v>
      </c>
      <c r="L665">
        <v>1354</v>
      </c>
      <c r="N665">
        <v>1010</v>
      </c>
      <c r="O665" t="s">
        <v>320</v>
      </c>
      <c r="P665" t="s">
        <v>320</v>
      </c>
      <c r="Q665">
        <v>1</v>
      </c>
      <c r="X665">
        <v>102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82</v>
      </c>
      <c r="AG665">
        <v>102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ROW(Source!A393)</f>
        <v>393</v>
      </c>
      <c r="B666">
        <v>55945476</v>
      </c>
      <c r="C666">
        <v>55945467</v>
      </c>
      <c r="D666">
        <v>55424304</v>
      </c>
      <c r="E666">
        <v>1081</v>
      </c>
      <c r="F666">
        <v>1</v>
      </c>
      <c r="G666">
        <v>1081</v>
      </c>
      <c r="H666">
        <v>1</v>
      </c>
      <c r="I666" t="s">
        <v>759</v>
      </c>
      <c r="J666" t="s">
        <v>3</v>
      </c>
      <c r="K666" t="s">
        <v>760</v>
      </c>
      <c r="L666">
        <v>1191</v>
      </c>
      <c r="N666">
        <v>1013</v>
      </c>
      <c r="O666" t="s">
        <v>761</v>
      </c>
      <c r="P666" t="s">
        <v>761</v>
      </c>
      <c r="Q666">
        <v>1</v>
      </c>
      <c r="X666">
        <v>70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 t="s">
        <v>83</v>
      </c>
      <c r="AG666">
        <v>84</v>
      </c>
      <c r="AH666">
        <v>2</v>
      </c>
      <c r="AI666">
        <v>55945468</v>
      </c>
      <c r="AJ666">
        <v>513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ROW(Source!A393)</f>
        <v>393</v>
      </c>
      <c r="B667">
        <v>55945477</v>
      </c>
      <c r="C667">
        <v>55945467</v>
      </c>
      <c r="D667">
        <v>55489910</v>
      </c>
      <c r="E667">
        <v>1</v>
      </c>
      <c r="F667">
        <v>1</v>
      </c>
      <c r="G667">
        <v>1081</v>
      </c>
      <c r="H667">
        <v>2</v>
      </c>
      <c r="I667" t="s">
        <v>762</v>
      </c>
      <c r="J667" t="s">
        <v>763</v>
      </c>
      <c r="K667" t="s">
        <v>764</v>
      </c>
      <c r="L667">
        <v>1368</v>
      </c>
      <c r="N667">
        <v>1011</v>
      </c>
      <c r="O667" t="s">
        <v>765</v>
      </c>
      <c r="P667" t="s">
        <v>765</v>
      </c>
      <c r="Q667">
        <v>1</v>
      </c>
      <c r="X667">
        <v>4</v>
      </c>
      <c r="Y667">
        <v>0</v>
      </c>
      <c r="Z667">
        <v>7.11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83</v>
      </c>
      <c r="AG667">
        <v>4.8</v>
      </c>
      <c r="AH667">
        <v>2</v>
      </c>
      <c r="AI667">
        <v>55945469</v>
      </c>
      <c r="AJ667">
        <v>514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ROW(Source!A393)</f>
        <v>393</v>
      </c>
      <c r="B668">
        <v>55945478</v>
      </c>
      <c r="C668">
        <v>55945467</v>
      </c>
      <c r="D668">
        <v>55490209</v>
      </c>
      <c r="E668">
        <v>1</v>
      </c>
      <c r="F668">
        <v>1</v>
      </c>
      <c r="G668">
        <v>1081</v>
      </c>
      <c r="H668">
        <v>2</v>
      </c>
      <c r="I668" t="s">
        <v>766</v>
      </c>
      <c r="J668" t="s">
        <v>767</v>
      </c>
      <c r="K668" t="s">
        <v>768</v>
      </c>
      <c r="L668">
        <v>1368</v>
      </c>
      <c r="N668">
        <v>1011</v>
      </c>
      <c r="O668" t="s">
        <v>765</v>
      </c>
      <c r="P668" t="s">
        <v>765</v>
      </c>
      <c r="Q668">
        <v>1</v>
      </c>
      <c r="X668">
        <v>0.09</v>
      </c>
      <c r="Y668">
        <v>0</v>
      </c>
      <c r="Z668">
        <v>83.1</v>
      </c>
      <c r="AA668">
        <v>12.62</v>
      </c>
      <c r="AB668">
        <v>0</v>
      </c>
      <c r="AC668">
        <v>0</v>
      </c>
      <c r="AD668">
        <v>1</v>
      </c>
      <c r="AE668">
        <v>0</v>
      </c>
      <c r="AF668" t="s">
        <v>83</v>
      </c>
      <c r="AG668">
        <v>0.108</v>
      </c>
      <c r="AH668">
        <v>2</v>
      </c>
      <c r="AI668">
        <v>55945470</v>
      </c>
      <c r="AJ668">
        <v>515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ROW(Source!A393)</f>
        <v>393</v>
      </c>
      <c r="B669">
        <v>55945479</v>
      </c>
      <c r="C669">
        <v>55945467</v>
      </c>
      <c r="D669">
        <v>55459907</v>
      </c>
      <c r="E669">
        <v>1</v>
      </c>
      <c r="F669">
        <v>1</v>
      </c>
      <c r="G669">
        <v>1081</v>
      </c>
      <c r="H669">
        <v>3</v>
      </c>
      <c r="I669" t="s">
        <v>986</v>
      </c>
      <c r="J669" t="s">
        <v>987</v>
      </c>
      <c r="K669" t="s">
        <v>988</v>
      </c>
      <c r="L669">
        <v>1348</v>
      </c>
      <c r="N669">
        <v>1009</v>
      </c>
      <c r="O669" t="s">
        <v>211</v>
      </c>
      <c r="P669" t="s">
        <v>211</v>
      </c>
      <c r="Q669">
        <v>1000</v>
      </c>
      <c r="X669">
        <v>1.4E-2</v>
      </c>
      <c r="Y669">
        <v>7246.05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82</v>
      </c>
      <c r="AG669">
        <v>1.4E-2</v>
      </c>
      <c r="AH669">
        <v>2</v>
      </c>
      <c r="AI669">
        <v>55945471</v>
      </c>
      <c r="AJ669">
        <v>516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ROW(Source!A393)</f>
        <v>393</v>
      </c>
      <c r="B670">
        <v>55945480</v>
      </c>
      <c r="C670">
        <v>55945467</v>
      </c>
      <c r="D670">
        <v>55460380</v>
      </c>
      <c r="E670">
        <v>1</v>
      </c>
      <c r="F670">
        <v>1</v>
      </c>
      <c r="G670">
        <v>1081</v>
      </c>
      <c r="H670">
        <v>3</v>
      </c>
      <c r="I670" t="s">
        <v>798</v>
      </c>
      <c r="J670" t="s">
        <v>799</v>
      </c>
      <c r="K670" t="s">
        <v>800</v>
      </c>
      <c r="L670">
        <v>1348</v>
      </c>
      <c r="N670">
        <v>1009</v>
      </c>
      <c r="O670" t="s">
        <v>211</v>
      </c>
      <c r="P670" t="s">
        <v>211</v>
      </c>
      <c r="Q670">
        <v>1000</v>
      </c>
      <c r="X670">
        <v>2.4000000000000001E-5</v>
      </c>
      <c r="Y670">
        <v>8590.86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82</v>
      </c>
      <c r="AG670">
        <v>2.4000000000000001E-5</v>
      </c>
      <c r="AH670">
        <v>2</v>
      </c>
      <c r="AI670">
        <v>55945472</v>
      </c>
      <c r="AJ670">
        <v>517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ROW(Source!A393)</f>
        <v>393</v>
      </c>
      <c r="B671">
        <v>55945481</v>
      </c>
      <c r="C671">
        <v>55945467</v>
      </c>
      <c r="D671">
        <v>55459339</v>
      </c>
      <c r="E671">
        <v>1</v>
      </c>
      <c r="F671">
        <v>1</v>
      </c>
      <c r="G671">
        <v>1081</v>
      </c>
      <c r="H671">
        <v>3</v>
      </c>
      <c r="I671" t="s">
        <v>804</v>
      </c>
      <c r="J671" t="s">
        <v>805</v>
      </c>
      <c r="K671" t="s">
        <v>806</v>
      </c>
      <c r="L671">
        <v>1354</v>
      </c>
      <c r="N671">
        <v>1010</v>
      </c>
      <c r="O671" t="s">
        <v>320</v>
      </c>
      <c r="P671" t="s">
        <v>320</v>
      </c>
      <c r="Q671">
        <v>1</v>
      </c>
      <c r="X671">
        <v>97.6</v>
      </c>
      <c r="Y671">
        <v>3.86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82</v>
      </c>
      <c r="AG671">
        <v>97.6</v>
      </c>
      <c r="AH671">
        <v>2</v>
      </c>
      <c r="AI671">
        <v>55945473</v>
      </c>
      <c r="AJ671">
        <v>518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ROW(Source!A393)</f>
        <v>393</v>
      </c>
      <c r="B672">
        <v>55945482</v>
      </c>
      <c r="C672">
        <v>55945467</v>
      </c>
      <c r="D672">
        <v>55459514</v>
      </c>
      <c r="E672">
        <v>1</v>
      </c>
      <c r="F672">
        <v>1</v>
      </c>
      <c r="G672">
        <v>1081</v>
      </c>
      <c r="H672">
        <v>3</v>
      </c>
      <c r="I672" t="s">
        <v>989</v>
      </c>
      <c r="J672" t="s">
        <v>990</v>
      </c>
      <c r="K672" t="s">
        <v>991</v>
      </c>
      <c r="L672">
        <v>1348</v>
      </c>
      <c r="N672">
        <v>1009</v>
      </c>
      <c r="O672" t="s">
        <v>211</v>
      </c>
      <c r="P672" t="s">
        <v>211</v>
      </c>
      <c r="Q672">
        <v>1000</v>
      </c>
      <c r="X672">
        <v>2.7000000000000001E-3</v>
      </c>
      <c r="Y672">
        <v>11233.62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82</v>
      </c>
      <c r="AG672">
        <v>2.7000000000000001E-3</v>
      </c>
      <c r="AH672">
        <v>2</v>
      </c>
      <c r="AI672">
        <v>55945474</v>
      </c>
      <c r="AJ672">
        <v>519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ROW(Source!A393)</f>
        <v>393</v>
      </c>
      <c r="B673">
        <v>55945483</v>
      </c>
      <c r="C673">
        <v>55945467</v>
      </c>
      <c r="D673">
        <v>55416982</v>
      </c>
      <c r="E673">
        <v>1081</v>
      </c>
      <c r="F673">
        <v>1</v>
      </c>
      <c r="G673">
        <v>1081</v>
      </c>
      <c r="H673">
        <v>3</v>
      </c>
      <c r="I673" t="s">
        <v>1050</v>
      </c>
      <c r="J673" t="s">
        <v>3</v>
      </c>
      <c r="K673" t="s">
        <v>1051</v>
      </c>
      <c r="L673">
        <v>1346</v>
      </c>
      <c r="N673">
        <v>1009</v>
      </c>
      <c r="O673" t="s">
        <v>794</v>
      </c>
      <c r="P673" t="s">
        <v>794</v>
      </c>
      <c r="Q673">
        <v>1</v>
      </c>
      <c r="X673">
        <v>3.54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82</v>
      </c>
      <c r="AG673">
        <v>3.54</v>
      </c>
      <c r="AH673">
        <v>3</v>
      </c>
      <c r="AI673">
        <v>-1</v>
      </c>
      <c r="AJ673" t="s">
        <v>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ROW(Source!A393)</f>
        <v>393</v>
      </c>
      <c r="B674">
        <v>55945484</v>
      </c>
      <c r="C674">
        <v>55945467</v>
      </c>
      <c r="D674">
        <v>55434092</v>
      </c>
      <c r="E674">
        <v>1081</v>
      </c>
      <c r="F674">
        <v>1</v>
      </c>
      <c r="G674">
        <v>1081</v>
      </c>
      <c r="H674">
        <v>3</v>
      </c>
      <c r="I674" t="s">
        <v>1120</v>
      </c>
      <c r="J674" t="s">
        <v>3</v>
      </c>
      <c r="K674" t="s">
        <v>1121</v>
      </c>
      <c r="L674">
        <v>1354</v>
      </c>
      <c r="N674">
        <v>1010</v>
      </c>
      <c r="O674" t="s">
        <v>320</v>
      </c>
      <c r="P674" t="s">
        <v>320</v>
      </c>
      <c r="Q674">
        <v>1</v>
      </c>
      <c r="X674">
        <v>102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82</v>
      </c>
      <c r="AG674">
        <v>102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ROW(Source!A398)</f>
        <v>398</v>
      </c>
      <c r="B675">
        <v>55945504</v>
      </c>
      <c r="C675">
        <v>55945492</v>
      </c>
      <c r="D675">
        <v>53946156</v>
      </c>
      <c r="E675">
        <v>1080</v>
      </c>
      <c r="F675">
        <v>1</v>
      </c>
      <c r="G675">
        <v>1081</v>
      </c>
      <c r="H675">
        <v>1</v>
      </c>
      <c r="I675" t="s">
        <v>759</v>
      </c>
      <c r="J675" t="s">
        <v>3</v>
      </c>
      <c r="K675" t="s">
        <v>760</v>
      </c>
      <c r="L675">
        <v>1191</v>
      </c>
      <c r="N675">
        <v>1013</v>
      </c>
      <c r="O675" t="s">
        <v>761</v>
      </c>
      <c r="P675" t="s">
        <v>761</v>
      </c>
      <c r="Q675">
        <v>1</v>
      </c>
      <c r="X675">
        <v>15.45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83</v>
      </c>
      <c r="AG675">
        <v>18.54</v>
      </c>
      <c r="AH675">
        <v>2</v>
      </c>
      <c r="AI675">
        <v>55945493</v>
      </c>
      <c r="AJ675">
        <v>521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ROW(Source!A398)</f>
        <v>398</v>
      </c>
      <c r="B676">
        <v>55945505</v>
      </c>
      <c r="C676">
        <v>55945492</v>
      </c>
      <c r="D676">
        <v>54032096</v>
      </c>
      <c r="E676">
        <v>1</v>
      </c>
      <c r="F676">
        <v>1</v>
      </c>
      <c r="G676">
        <v>1081</v>
      </c>
      <c r="H676">
        <v>2</v>
      </c>
      <c r="I676" t="s">
        <v>766</v>
      </c>
      <c r="J676" t="s">
        <v>767</v>
      </c>
      <c r="K676" t="s">
        <v>768</v>
      </c>
      <c r="L676">
        <v>1368</v>
      </c>
      <c r="N676">
        <v>1011</v>
      </c>
      <c r="O676" t="s">
        <v>765</v>
      </c>
      <c r="P676" t="s">
        <v>765</v>
      </c>
      <c r="Q676">
        <v>1</v>
      </c>
      <c r="X676">
        <v>0.01</v>
      </c>
      <c r="Y676">
        <v>0</v>
      </c>
      <c r="Z676">
        <v>83.1</v>
      </c>
      <c r="AA676">
        <v>12.62</v>
      </c>
      <c r="AB676">
        <v>0</v>
      </c>
      <c r="AC676">
        <v>0</v>
      </c>
      <c r="AD676">
        <v>1</v>
      </c>
      <c r="AE676">
        <v>0</v>
      </c>
      <c r="AF676" t="s">
        <v>83</v>
      </c>
      <c r="AG676">
        <v>1.2E-2</v>
      </c>
      <c r="AH676">
        <v>2</v>
      </c>
      <c r="AI676">
        <v>55945494</v>
      </c>
      <c r="AJ676">
        <v>522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ROW(Source!A398)</f>
        <v>398</v>
      </c>
      <c r="B677">
        <v>55945506</v>
      </c>
      <c r="C677">
        <v>55945492</v>
      </c>
      <c r="D677">
        <v>54001316</v>
      </c>
      <c r="E677">
        <v>1</v>
      </c>
      <c r="F677">
        <v>1</v>
      </c>
      <c r="G677">
        <v>1081</v>
      </c>
      <c r="H677">
        <v>3</v>
      </c>
      <c r="I677" t="s">
        <v>791</v>
      </c>
      <c r="J677" t="s">
        <v>792</v>
      </c>
      <c r="K677" t="s">
        <v>793</v>
      </c>
      <c r="L677">
        <v>1346</v>
      </c>
      <c r="N677">
        <v>1009</v>
      </c>
      <c r="O677" t="s">
        <v>794</v>
      </c>
      <c r="P677" t="s">
        <v>794</v>
      </c>
      <c r="Q677">
        <v>1</v>
      </c>
      <c r="X677">
        <v>0.02</v>
      </c>
      <c r="Y677">
        <v>13.95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82</v>
      </c>
      <c r="AG677">
        <v>0.02</v>
      </c>
      <c r="AH677">
        <v>2</v>
      </c>
      <c r="AI677">
        <v>55945495</v>
      </c>
      <c r="AJ677">
        <v>523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ROW(Source!A398)</f>
        <v>398</v>
      </c>
      <c r="B678">
        <v>55945507</v>
      </c>
      <c r="C678">
        <v>55945492</v>
      </c>
      <c r="D678">
        <v>54001520</v>
      </c>
      <c r="E678">
        <v>1</v>
      </c>
      <c r="F678">
        <v>1</v>
      </c>
      <c r="G678">
        <v>1081</v>
      </c>
      <c r="H678">
        <v>3</v>
      </c>
      <c r="I678" t="s">
        <v>801</v>
      </c>
      <c r="J678" t="s">
        <v>802</v>
      </c>
      <c r="K678" t="s">
        <v>803</v>
      </c>
      <c r="L678">
        <v>1346</v>
      </c>
      <c r="N678">
        <v>1009</v>
      </c>
      <c r="O678" t="s">
        <v>794</v>
      </c>
      <c r="P678" t="s">
        <v>794</v>
      </c>
      <c r="Q678">
        <v>1</v>
      </c>
      <c r="X678">
        <v>0.2</v>
      </c>
      <c r="Y678">
        <v>159.06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82</v>
      </c>
      <c r="AG678">
        <v>0.2</v>
      </c>
      <c r="AH678">
        <v>2</v>
      </c>
      <c r="AI678">
        <v>55945496</v>
      </c>
      <c r="AJ678">
        <v>524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ROW(Source!A398)</f>
        <v>398</v>
      </c>
      <c r="B679">
        <v>55945508</v>
      </c>
      <c r="C679">
        <v>55945492</v>
      </c>
      <c r="D679">
        <v>54002767</v>
      </c>
      <c r="E679">
        <v>1</v>
      </c>
      <c r="F679">
        <v>1</v>
      </c>
      <c r="G679">
        <v>1081</v>
      </c>
      <c r="H679">
        <v>3</v>
      </c>
      <c r="I679" t="s">
        <v>813</v>
      </c>
      <c r="J679" t="s">
        <v>814</v>
      </c>
      <c r="K679" t="s">
        <v>815</v>
      </c>
      <c r="L679">
        <v>1346</v>
      </c>
      <c r="N679">
        <v>1009</v>
      </c>
      <c r="O679" t="s">
        <v>794</v>
      </c>
      <c r="P679" t="s">
        <v>794</v>
      </c>
      <c r="Q679">
        <v>1</v>
      </c>
      <c r="X679">
        <v>0.1</v>
      </c>
      <c r="Y679">
        <v>23.12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82</v>
      </c>
      <c r="AG679">
        <v>0.1</v>
      </c>
      <c r="AH679">
        <v>2</v>
      </c>
      <c r="AI679">
        <v>55945497</v>
      </c>
      <c r="AJ679">
        <v>525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ROW(Source!A398)</f>
        <v>398</v>
      </c>
      <c r="B680">
        <v>55945509</v>
      </c>
      <c r="C680">
        <v>55945492</v>
      </c>
      <c r="D680">
        <v>54007035</v>
      </c>
      <c r="E680">
        <v>1</v>
      </c>
      <c r="F680">
        <v>1</v>
      </c>
      <c r="G680">
        <v>1081</v>
      </c>
      <c r="H680">
        <v>3</v>
      </c>
      <c r="I680" t="s">
        <v>992</v>
      </c>
      <c r="J680" t="s">
        <v>993</v>
      </c>
      <c r="K680" t="s">
        <v>994</v>
      </c>
      <c r="L680">
        <v>1348</v>
      </c>
      <c r="N680">
        <v>1009</v>
      </c>
      <c r="O680" t="s">
        <v>211</v>
      </c>
      <c r="P680" t="s">
        <v>211</v>
      </c>
      <c r="Q680">
        <v>1000</v>
      </c>
      <c r="X680">
        <v>1E-4</v>
      </c>
      <c r="Y680">
        <v>40009.620000000003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82</v>
      </c>
      <c r="AG680">
        <v>1E-4</v>
      </c>
      <c r="AH680">
        <v>2</v>
      </c>
      <c r="AI680">
        <v>55945498</v>
      </c>
      <c r="AJ680">
        <v>526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ROW(Source!A398)</f>
        <v>398</v>
      </c>
      <c r="B681">
        <v>55945510</v>
      </c>
      <c r="C681">
        <v>55945492</v>
      </c>
      <c r="D681">
        <v>54000888</v>
      </c>
      <c r="E681">
        <v>1</v>
      </c>
      <c r="F681">
        <v>1</v>
      </c>
      <c r="G681">
        <v>1081</v>
      </c>
      <c r="H681">
        <v>3</v>
      </c>
      <c r="I681" t="s">
        <v>947</v>
      </c>
      <c r="J681" t="s">
        <v>948</v>
      </c>
      <c r="K681" t="s">
        <v>949</v>
      </c>
      <c r="L681">
        <v>1348</v>
      </c>
      <c r="N681">
        <v>1009</v>
      </c>
      <c r="O681" t="s">
        <v>211</v>
      </c>
      <c r="P681" t="s">
        <v>211</v>
      </c>
      <c r="Q681">
        <v>1000</v>
      </c>
      <c r="X681">
        <v>8.0000000000000007E-5</v>
      </c>
      <c r="Y681">
        <v>60960.43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82</v>
      </c>
      <c r="AG681">
        <v>8.0000000000000007E-5</v>
      </c>
      <c r="AH681">
        <v>2</v>
      </c>
      <c r="AI681">
        <v>55945499</v>
      </c>
      <c r="AJ681">
        <v>527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ROW(Source!A398)</f>
        <v>398</v>
      </c>
      <c r="B682">
        <v>55945511</v>
      </c>
      <c r="C682">
        <v>55945492</v>
      </c>
      <c r="D682">
        <v>54007376</v>
      </c>
      <c r="E682">
        <v>1</v>
      </c>
      <c r="F682">
        <v>1</v>
      </c>
      <c r="G682">
        <v>1081</v>
      </c>
      <c r="H682">
        <v>3</v>
      </c>
      <c r="I682" t="s">
        <v>816</v>
      </c>
      <c r="J682" t="s">
        <v>817</v>
      </c>
      <c r="K682" t="s">
        <v>818</v>
      </c>
      <c r="L682">
        <v>1349</v>
      </c>
      <c r="N682">
        <v>1009</v>
      </c>
      <c r="O682" t="s">
        <v>819</v>
      </c>
      <c r="P682" t="s">
        <v>819</v>
      </c>
      <c r="Q682">
        <v>1E-3</v>
      </c>
      <c r="X682">
        <v>10</v>
      </c>
      <c r="Y682">
        <v>7.0000000000000007E-2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82</v>
      </c>
      <c r="AG682">
        <v>10</v>
      </c>
      <c r="AH682">
        <v>2</v>
      </c>
      <c r="AI682">
        <v>55945500</v>
      </c>
      <c r="AJ682">
        <v>528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ROW(Source!A398)</f>
        <v>398</v>
      </c>
      <c r="B683">
        <v>55945512</v>
      </c>
      <c r="C683">
        <v>55945492</v>
      </c>
      <c r="D683">
        <v>54024161</v>
      </c>
      <c r="E683">
        <v>1</v>
      </c>
      <c r="F683">
        <v>1</v>
      </c>
      <c r="G683">
        <v>1081</v>
      </c>
      <c r="H683">
        <v>3</v>
      </c>
      <c r="I683" t="s">
        <v>894</v>
      </c>
      <c r="J683" t="s">
        <v>895</v>
      </c>
      <c r="K683" t="s">
        <v>896</v>
      </c>
      <c r="L683">
        <v>1356</v>
      </c>
      <c r="N683">
        <v>1010</v>
      </c>
      <c r="O683" t="s">
        <v>785</v>
      </c>
      <c r="P683" t="s">
        <v>785</v>
      </c>
      <c r="Q683">
        <v>1000</v>
      </c>
      <c r="X683">
        <v>0.10199999999999999</v>
      </c>
      <c r="Y683">
        <v>226.66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 t="s">
        <v>82</v>
      </c>
      <c r="AG683">
        <v>0.10199999999999999</v>
      </c>
      <c r="AH683">
        <v>2</v>
      </c>
      <c r="AI683">
        <v>55945501</v>
      </c>
      <c r="AJ683">
        <v>529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ROW(Source!A398)</f>
        <v>398</v>
      </c>
      <c r="B684">
        <v>55945513</v>
      </c>
      <c r="C684">
        <v>55945492</v>
      </c>
      <c r="D684">
        <v>54023822</v>
      </c>
      <c r="E684">
        <v>1</v>
      </c>
      <c r="F684">
        <v>1</v>
      </c>
      <c r="G684">
        <v>1081</v>
      </c>
      <c r="H684">
        <v>3</v>
      </c>
      <c r="I684" t="s">
        <v>995</v>
      </c>
      <c r="J684" t="s">
        <v>996</v>
      </c>
      <c r="K684" t="s">
        <v>997</v>
      </c>
      <c r="L684">
        <v>1301</v>
      </c>
      <c r="N684">
        <v>1003</v>
      </c>
      <c r="O684" t="s">
        <v>543</v>
      </c>
      <c r="P684" t="s">
        <v>543</v>
      </c>
      <c r="Q684">
        <v>1</v>
      </c>
      <c r="X684">
        <v>10</v>
      </c>
      <c r="Y684">
        <v>0.7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82</v>
      </c>
      <c r="AG684">
        <v>10</v>
      </c>
      <c r="AH684">
        <v>2</v>
      </c>
      <c r="AI684">
        <v>55945503</v>
      </c>
      <c r="AJ684">
        <v>531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ROW(Source!A398)</f>
        <v>398</v>
      </c>
      <c r="B685">
        <v>55945514</v>
      </c>
      <c r="C685">
        <v>55945492</v>
      </c>
      <c r="D685">
        <v>53960490</v>
      </c>
      <c r="E685">
        <v>1080</v>
      </c>
      <c r="F685">
        <v>1</v>
      </c>
      <c r="G685">
        <v>1081</v>
      </c>
      <c r="H685">
        <v>3</v>
      </c>
      <c r="I685" t="s">
        <v>1062</v>
      </c>
      <c r="J685" t="s">
        <v>3</v>
      </c>
      <c r="K685" t="s">
        <v>1063</v>
      </c>
      <c r="L685">
        <v>1354</v>
      </c>
      <c r="N685">
        <v>1010</v>
      </c>
      <c r="O685" t="s">
        <v>320</v>
      </c>
      <c r="P685" t="s">
        <v>320</v>
      </c>
      <c r="Q685">
        <v>1</v>
      </c>
      <c r="X685">
        <v>102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82</v>
      </c>
      <c r="AG685">
        <v>102</v>
      </c>
      <c r="AH685">
        <v>3</v>
      </c>
      <c r="AI685">
        <v>-1</v>
      </c>
      <c r="AJ685" t="s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ROW(Source!A399)</f>
        <v>399</v>
      </c>
      <c r="B686">
        <v>55945504</v>
      </c>
      <c r="C686">
        <v>55945492</v>
      </c>
      <c r="D686">
        <v>53946156</v>
      </c>
      <c r="E686">
        <v>1080</v>
      </c>
      <c r="F686">
        <v>1</v>
      </c>
      <c r="G686">
        <v>1081</v>
      </c>
      <c r="H686">
        <v>1</v>
      </c>
      <c r="I686" t="s">
        <v>759</v>
      </c>
      <c r="J686" t="s">
        <v>3</v>
      </c>
      <c r="K686" t="s">
        <v>760</v>
      </c>
      <c r="L686">
        <v>1191</v>
      </c>
      <c r="N686">
        <v>1013</v>
      </c>
      <c r="O686" t="s">
        <v>761</v>
      </c>
      <c r="P686" t="s">
        <v>761</v>
      </c>
      <c r="Q686">
        <v>1</v>
      </c>
      <c r="X686">
        <v>15.45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83</v>
      </c>
      <c r="AG686">
        <v>18.54</v>
      </c>
      <c r="AH686">
        <v>2</v>
      </c>
      <c r="AI686">
        <v>55945493</v>
      </c>
      <c r="AJ686">
        <v>532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ROW(Source!A399)</f>
        <v>399</v>
      </c>
      <c r="B687">
        <v>55945505</v>
      </c>
      <c r="C687">
        <v>55945492</v>
      </c>
      <c r="D687">
        <v>54032096</v>
      </c>
      <c r="E687">
        <v>1</v>
      </c>
      <c r="F687">
        <v>1</v>
      </c>
      <c r="G687">
        <v>1081</v>
      </c>
      <c r="H687">
        <v>2</v>
      </c>
      <c r="I687" t="s">
        <v>766</v>
      </c>
      <c r="J687" t="s">
        <v>767</v>
      </c>
      <c r="K687" t="s">
        <v>768</v>
      </c>
      <c r="L687">
        <v>1368</v>
      </c>
      <c r="N687">
        <v>1011</v>
      </c>
      <c r="O687" t="s">
        <v>765</v>
      </c>
      <c r="P687" t="s">
        <v>765</v>
      </c>
      <c r="Q687">
        <v>1</v>
      </c>
      <c r="X687">
        <v>0.01</v>
      </c>
      <c r="Y687">
        <v>0</v>
      </c>
      <c r="Z687">
        <v>83.1</v>
      </c>
      <c r="AA687">
        <v>12.62</v>
      </c>
      <c r="AB687">
        <v>0</v>
      </c>
      <c r="AC687">
        <v>0</v>
      </c>
      <c r="AD687">
        <v>1</v>
      </c>
      <c r="AE687">
        <v>0</v>
      </c>
      <c r="AF687" t="s">
        <v>83</v>
      </c>
      <c r="AG687">
        <v>1.2E-2</v>
      </c>
      <c r="AH687">
        <v>2</v>
      </c>
      <c r="AI687">
        <v>55945494</v>
      </c>
      <c r="AJ687">
        <v>533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ROW(Source!A399)</f>
        <v>399</v>
      </c>
      <c r="B688">
        <v>55945506</v>
      </c>
      <c r="C688">
        <v>55945492</v>
      </c>
      <c r="D688">
        <v>54001316</v>
      </c>
      <c r="E688">
        <v>1</v>
      </c>
      <c r="F688">
        <v>1</v>
      </c>
      <c r="G688">
        <v>1081</v>
      </c>
      <c r="H688">
        <v>3</v>
      </c>
      <c r="I688" t="s">
        <v>791</v>
      </c>
      <c r="J688" t="s">
        <v>792</v>
      </c>
      <c r="K688" t="s">
        <v>793</v>
      </c>
      <c r="L688">
        <v>1346</v>
      </c>
      <c r="N688">
        <v>1009</v>
      </c>
      <c r="O688" t="s">
        <v>794</v>
      </c>
      <c r="P688" t="s">
        <v>794</v>
      </c>
      <c r="Q688">
        <v>1</v>
      </c>
      <c r="X688">
        <v>0.02</v>
      </c>
      <c r="Y688">
        <v>13.95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82</v>
      </c>
      <c r="AG688">
        <v>0.02</v>
      </c>
      <c r="AH688">
        <v>2</v>
      </c>
      <c r="AI688">
        <v>55945495</v>
      </c>
      <c r="AJ688">
        <v>534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ROW(Source!A399)</f>
        <v>399</v>
      </c>
      <c r="B689">
        <v>55945507</v>
      </c>
      <c r="C689">
        <v>55945492</v>
      </c>
      <c r="D689">
        <v>54001520</v>
      </c>
      <c r="E689">
        <v>1</v>
      </c>
      <c r="F689">
        <v>1</v>
      </c>
      <c r="G689">
        <v>1081</v>
      </c>
      <c r="H689">
        <v>3</v>
      </c>
      <c r="I689" t="s">
        <v>801</v>
      </c>
      <c r="J689" t="s">
        <v>802</v>
      </c>
      <c r="K689" t="s">
        <v>803</v>
      </c>
      <c r="L689">
        <v>1346</v>
      </c>
      <c r="N689">
        <v>1009</v>
      </c>
      <c r="O689" t="s">
        <v>794</v>
      </c>
      <c r="P689" t="s">
        <v>794</v>
      </c>
      <c r="Q689">
        <v>1</v>
      </c>
      <c r="X689">
        <v>0.2</v>
      </c>
      <c r="Y689">
        <v>159.06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82</v>
      </c>
      <c r="AG689">
        <v>0.2</v>
      </c>
      <c r="AH689">
        <v>2</v>
      </c>
      <c r="AI689">
        <v>55945496</v>
      </c>
      <c r="AJ689">
        <v>535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ROW(Source!A399)</f>
        <v>399</v>
      </c>
      <c r="B690">
        <v>55945508</v>
      </c>
      <c r="C690">
        <v>55945492</v>
      </c>
      <c r="D690">
        <v>54002767</v>
      </c>
      <c r="E690">
        <v>1</v>
      </c>
      <c r="F690">
        <v>1</v>
      </c>
      <c r="G690">
        <v>1081</v>
      </c>
      <c r="H690">
        <v>3</v>
      </c>
      <c r="I690" t="s">
        <v>813</v>
      </c>
      <c r="J690" t="s">
        <v>814</v>
      </c>
      <c r="K690" t="s">
        <v>815</v>
      </c>
      <c r="L690">
        <v>1346</v>
      </c>
      <c r="N690">
        <v>1009</v>
      </c>
      <c r="O690" t="s">
        <v>794</v>
      </c>
      <c r="P690" t="s">
        <v>794</v>
      </c>
      <c r="Q690">
        <v>1</v>
      </c>
      <c r="X690">
        <v>0.1</v>
      </c>
      <c r="Y690">
        <v>23.12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82</v>
      </c>
      <c r="AG690">
        <v>0.1</v>
      </c>
      <c r="AH690">
        <v>2</v>
      </c>
      <c r="AI690">
        <v>55945497</v>
      </c>
      <c r="AJ690">
        <v>536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ROW(Source!A399)</f>
        <v>399</v>
      </c>
      <c r="B691">
        <v>55945509</v>
      </c>
      <c r="C691">
        <v>55945492</v>
      </c>
      <c r="D691">
        <v>54007035</v>
      </c>
      <c r="E691">
        <v>1</v>
      </c>
      <c r="F691">
        <v>1</v>
      </c>
      <c r="G691">
        <v>1081</v>
      </c>
      <c r="H691">
        <v>3</v>
      </c>
      <c r="I691" t="s">
        <v>992</v>
      </c>
      <c r="J691" t="s">
        <v>993</v>
      </c>
      <c r="K691" t="s">
        <v>994</v>
      </c>
      <c r="L691">
        <v>1348</v>
      </c>
      <c r="N691">
        <v>1009</v>
      </c>
      <c r="O691" t="s">
        <v>211</v>
      </c>
      <c r="P691" t="s">
        <v>211</v>
      </c>
      <c r="Q691">
        <v>1000</v>
      </c>
      <c r="X691">
        <v>1E-4</v>
      </c>
      <c r="Y691">
        <v>40009.620000000003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82</v>
      </c>
      <c r="AG691">
        <v>1E-4</v>
      </c>
      <c r="AH691">
        <v>2</v>
      </c>
      <c r="AI691">
        <v>55945498</v>
      </c>
      <c r="AJ691">
        <v>537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ROW(Source!A399)</f>
        <v>399</v>
      </c>
      <c r="B692">
        <v>55945510</v>
      </c>
      <c r="C692">
        <v>55945492</v>
      </c>
      <c r="D692">
        <v>54000888</v>
      </c>
      <c r="E692">
        <v>1</v>
      </c>
      <c r="F692">
        <v>1</v>
      </c>
      <c r="G692">
        <v>1081</v>
      </c>
      <c r="H692">
        <v>3</v>
      </c>
      <c r="I692" t="s">
        <v>947</v>
      </c>
      <c r="J692" t="s">
        <v>948</v>
      </c>
      <c r="K692" t="s">
        <v>949</v>
      </c>
      <c r="L692">
        <v>1348</v>
      </c>
      <c r="N692">
        <v>1009</v>
      </c>
      <c r="O692" t="s">
        <v>211</v>
      </c>
      <c r="P692" t="s">
        <v>211</v>
      </c>
      <c r="Q692">
        <v>1000</v>
      </c>
      <c r="X692">
        <v>8.0000000000000007E-5</v>
      </c>
      <c r="Y692">
        <v>60960.43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82</v>
      </c>
      <c r="AG692">
        <v>8.0000000000000007E-5</v>
      </c>
      <c r="AH692">
        <v>2</v>
      </c>
      <c r="AI692">
        <v>55945499</v>
      </c>
      <c r="AJ692">
        <v>538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ROW(Source!A399)</f>
        <v>399</v>
      </c>
      <c r="B693">
        <v>55945511</v>
      </c>
      <c r="C693">
        <v>55945492</v>
      </c>
      <c r="D693">
        <v>54007376</v>
      </c>
      <c r="E693">
        <v>1</v>
      </c>
      <c r="F693">
        <v>1</v>
      </c>
      <c r="G693">
        <v>1081</v>
      </c>
      <c r="H693">
        <v>3</v>
      </c>
      <c r="I693" t="s">
        <v>816</v>
      </c>
      <c r="J693" t="s">
        <v>817</v>
      </c>
      <c r="K693" t="s">
        <v>818</v>
      </c>
      <c r="L693">
        <v>1349</v>
      </c>
      <c r="N693">
        <v>1009</v>
      </c>
      <c r="O693" t="s">
        <v>819</v>
      </c>
      <c r="P693" t="s">
        <v>819</v>
      </c>
      <c r="Q693">
        <v>1E-3</v>
      </c>
      <c r="X693">
        <v>10</v>
      </c>
      <c r="Y693">
        <v>7.0000000000000007E-2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82</v>
      </c>
      <c r="AG693">
        <v>10</v>
      </c>
      <c r="AH693">
        <v>2</v>
      </c>
      <c r="AI693">
        <v>55945500</v>
      </c>
      <c r="AJ693">
        <v>539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ROW(Source!A399)</f>
        <v>399</v>
      </c>
      <c r="B694">
        <v>55945512</v>
      </c>
      <c r="C694">
        <v>55945492</v>
      </c>
      <c r="D694">
        <v>54024161</v>
      </c>
      <c r="E694">
        <v>1</v>
      </c>
      <c r="F694">
        <v>1</v>
      </c>
      <c r="G694">
        <v>1081</v>
      </c>
      <c r="H694">
        <v>3</v>
      </c>
      <c r="I694" t="s">
        <v>894</v>
      </c>
      <c r="J694" t="s">
        <v>895</v>
      </c>
      <c r="K694" t="s">
        <v>896</v>
      </c>
      <c r="L694">
        <v>1356</v>
      </c>
      <c r="N694">
        <v>1010</v>
      </c>
      <c r="O694" t="s">
        <v>785</v>
      </c>
      <c r="P694" t="s">
        <v>785</v>
      </c>
      <c r="Q694">
        <v>1000</v>
      </c>
      <c r="X694">
        <v>0.10199999999999999</v>
      </c>
      <c r="Y694">
        <v>226.66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82</v>
      </c>
      <c r="AG694">
        <v>0.10199999999999999</v>
      </c>
      <c r="AH694">
        <v>2</v>
      </c>
      <c r="AI694">
        <v>55945501</v>
      </c>
      <c r="AJ694">
        <v>540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ROW(Source!A399)</f>
        <v>399</v>
      </c>
      <c r="B695">
        <v>55945513</v>
      </c>
      <c r="C695">
        <v>55945492</v>
      </c>
      <c r="D695">
        <v>54023822</v>
      </c>
      <c r="E695">
        <v>1</v>
      </c>
      <c r="F695">
        <v>1</v>
      </c>
      <c r="G695">
        <v>1081</v>
      </c>
      <c r="H695">
        <v>3</v>
      </c>
      <c r="I695" t="s">
        <v>995</v>
      </c>
      <c r="J695" t="s">
        <v>996</v>
      </c>
      <c r="K695" t="s">
        <v>997</v>
      </c>
      <c r="L695">
        <v>1301</v>
      </c>
      <c r="N695">
        <v>1003</v>
      </c>
      <c r="O695" t="s">
        <v>543</v>
      </c>
      <c r="P695" t="s">
        <v>543</v>
      </c>
      <c r="Q695">
        <v>1</v>
      </c>
      <c r="X695">
        <v>10</v>
      </c>
      <c r="Y695">
        <v>0.7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82</v>
      </c>
      <c r="AG695">
        <v>10</v>
      </c>
      <c r="AH695">
        <v>2</v>
      </c>
      <c r="AI695">
        <v>55945503</v>
      </c>
      <c r="AJ695">
        <v>542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ROW(Source!A399)</f>
        <v>399</v>
      </c>
      <c r="B696">
        <v>55945514</v>
      </c>
      <c r="C696">
        <v>55945492</v>
      </c>
      <c r="D696">
        <v>53960490</v>
      </c>
      <c r="E696">
        <v>1080</v>
      </c>
      <c r="F696">
        <v>1</v>
      </c>
      <c r="G696">
        <v>1081</v>
      </c>
      <c r="H696">
        <v>3</v>
      </c>
      <c r="I696" t="s">
        <v>1062</v>
      </c>
      <c r="J696" t="s">
        <v>3</v>
      </c>
      <c r="K696" t="s">
        <v>1063</v>
      </c>
      <c r="L696">
        <v>1354</v>
      </c>
      <c r="N696">
        <v>1010</v>
      </c>
      <c r="O696" t="s">
        <v>320</v>
      </c>
      <c r="P696" t="s">
        <v>320</v>
      </c>
      <c r="Q696">
        <v>1</v>
      </c>
      <c r="X696">
        <v>102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82</v>
      </c>
      <c r="AG696">
        <v>102</v>
      </c>
      <c r="AH696">
        <v>3</v>
      </c>
      <c r="AI696">
        <v>-1</v>
      </c>
      <c r="AJ696" t="s">
        <v>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ROW(Source!A437)</f>
        <v>437</v>
      </c>
      <c r="B697">
        <v>57037196</v>
      </c>
      <c r="C697">
        <v>57037195</v>
      </c>
      <c r="D697">
        <v>55424304</v>
      </c>
      <c r="E697">
        <v>1081</v>
      </c>
      <c r="F697">
        <v>1</v>
      </c>
      <c r="G697">
        <v>1081</v>
      </c>
      <c r="H697">
        <v>1</v>
      </c>
      <c r="I697" t="s">
        <v>759</v>
      </c>
      <c r="J697" t="s">
        <v>3</v>
      </c>
      <c r="K697" t="s">
        <v>760</v>
      </c>
      <c r="L697">
        <v>1191</v>
      </c>
      <c r="N697">
        <v>1013</v>
      </c>
      <c r="O697" t="s">
        <v>761</v>
      </c>
      <c r="P697" t="s">
        <v>761</v>
      </c>
      <c r="Q697">
        <v>1</v>
      </c>
      <c r="X697">
        <v>0.52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1</v>
      </c>
      <c r="AF697" t="s">
        <v>83</v>
      </c>
      <c r="AG697">
        <v>0.624</v>
      </c>
      <c r="AH697">
        <v>2</v>
      </c>
      <c r="AI697">
        <v>57037196</v>
      </c>
      <c r="AJ697">
        <v>543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ROW(Source!A437)</f>
        <v>437</v>
      </c>
      <c r="B698">
        <v>57037197</v>
      </c>
      <c r="C698">
        <v>57037195</v>
      </c>
      <c r="D698">
        <v>55417010</v>
      </c>
      <c r="E698">
        <v>1081</v>
      </c>
      <c r="F698">
        <v>1</v>
      </c>
      <c r="G698">
        <v>1081</v>
      </c>
      <c r="H698">
        <v>3</v>
      </c>
      <c r="I698" t="s">
        <v>1050</v>
      </c>
      <c r="J698" t="s">
        <v>3</v>
      </c>
      <c r="K698" t="s">
        <v>1051</v>
      </c>
      <c r="L698">
        <v>1346</v>
      </c>
      <c r="N698">
        <v>1009</v>
      </c>
      <c r="O698" t="s">
        <v>794</v>
      </c>
      <c r="P698" t="s">
        <v>794</v>
      </c>
      <c r="Q698">
        <v>1</v>
      </c>
      <c r="X698">
        <v>3.5000000000000003E-2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82</v>
      </c>
      <c r="AG698">
        <v>3.5000000000000003E-2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ROW(Source!A437)</f>
        <v>437</v>
      </c>
      <c r="B699">
        <v>57037198</v>
      </c>
      <c r="C699">
        <v>57037195</v>
      </c>
      <c r="D699">
        <v>55440935</v>
      </c>
      <c r="E699">
        <v>1081</v>
      </c>
      <c r="F699">
        <v>1</v>
      </c>
      <c r="G699">
        <v>1081</v>
      </c>
      <c r="H699">
        <v>3</v>
      </c>
      <c r="I699" t="s">
        <v>1052</v>
      </c>
      <c r="J699" t="s">
        <v>3</v>
      </c>
      <c r="K699" t="s">
        <v>1053</v>
      </c>
      <c r="L699">
        <v>1354</v>
      </c>
      <c r="N699">
        <v>1010</v>
      </c>
      <c r="O699" t="s">
        <v>320</v>
      </c>
      <c r="P699" t="s">
        <v>320</v>
      </c>
      <c r="Q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82</v>
      </c>
      <c r="AG699">
        <v>1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ROW(Source!A438)</f>
        <v>438</v>
      </c>
      <c r="B700">
        <v>57037196</v>
      </c>
      <c r="C700">
        <v>57037195</v>
      </c>
      <c r="D700">
        <v>55424304</v>
      </c>
      <c r="E700">
        <v>1081</v>
      </c>
      <c r="F700">
        <v>1</v>
      </c>
      <c r="G700">
        <v>1081</v>
      </c>
      <c r="H700">
        <v>1</v>
      </c>
      <c r="I700" t="s">
        <v>759</v>
      </c>
      <c r="J700" t="s">
        <v>3</v>
      </c>
      <c r="K700" t="s">
        <v>760</v>
      </c>
      <c r="L700">
        <v>1191</v>
      </c>
      <c r="N700">
        <v>1013</v>
      </c>
      <c r="O700" t="s">
        <v>761</v>
      </c>
      <c r="P700" t="s">
        <v>761</v>
      </c>
      <c r="Q700">
        <v>1</v>
      </c>
      <c r="X700">
        <v>0.52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83</v>
      </c>
      <c r="AG700">
        <v>0.624</v>
      </c>
      <c r="AH700">
        <v>2</v>
      </c>
      <c r="AI700">
        <v>57037196</v>
      </c>
      <c r="AJ700">
        <v>545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ROW(Source!A438)</f>
        <v>438</v>
      </c>
      <c r="B701">
        <v>57037197</v>
      </c>
      <c r="C701">
        <v>57037195</v>
      </c>
      <c r="D701">
        <v>55417010</v>
      </c>
      <c r="E701">
        <v>1081</v>
      </c>
      <c r="F701">
        <v>1</v>
      </c>
      <c r="G701">
        <v>1081</v>
      </c>
      <c r="H701">
        <v>3</v>
      </c>
      <c r="I701" t="s">
        <v>1050</v>
      </c>
      <c r="J701" t="s">
        <v>3</v>
      </c>
      <c r="K701" t="s">
        <v>1051</v>
      </c>
      <c r="L701">
        <v>1346</v>
      </c>
      <c r="N701">
        <v>1009</v>
      </c>
      <c r="O701" t="s">
        <v>794</v>
      </c>
      <c r="P701" t="s">
        <v>794</v>
      </c>
      <c r="Q701">
        <v>1</v>
      </c>
      <c r="X701">
        <v>3.5000000000000003E-2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82</v>
      </c>
      <c r="AG701">
        <v>3.5000000000000003E-2</v>
      </c>
      <c r="AH701">
        <v>3</v>
      </c>
      <c r="AI701">
        <v>-1</v>
      </c>
      <c r="AJ701" t="s">
        <v>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ROW(Source!A438)</f>
        <v>438</v>
      </c>
      <c r="B702">
        <v>57037198</v>
      </c>
      <c r="C702">
        <v>57037195</v>
      </c>
      <c r="D702">
        <v>55440935</v>
      </c>
      <c r="E702">
        <v>1081</v>
      </c>
      <c r="F702">
        <v>1</v>
      </c>
      <c r="G702">
        <v>1081</v>
      </c>
      <c r="H702">
        <v>3</v>
      </c>
      <c r="I702" t="s">
        <v>1052</v>
      </c>
      <c r="J702" t="s">
        <v>3</v>
      </c>
      <c r="K702" t="s">
        <v>1053</v>
      </c>
      <c r="L702">
        <v>1354</v>
      </c>
      <c r="N702">
        <v>1010</v>
      </c>
      <c r="O702" t="s">
        <v>320</v>
      </c>
      <c r="P702" t="s">
        <v>320</v>
      </c>
      <c r="Q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82</v>
      </c>
      <c r="AG702">
        <v>1</v>
      </c>
      <c r="AH702">
        <v>3</v>
      </c>
      <c r="AI702">
        <v>-1</v>
      </c>
      <c r="AJ702" t="s">
        <v>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ROW(Source!A441)</f>
        <v>441</v>
      </c>
      <c r="B703">
        <v>55945520</v>
      </c>
      <c r="C703">
        <v>55945516</v>
      </c>
      <c r="D703">
        <v>55424304</v>
      </c>
      <c r="E703">
        <v>1081</v>
      </c>
      <c r="F703">
        <v>1</v>
      </c>
      <c r="G703">
        <v>1081</v>
      </c>
      <c r="H703">
        <v>1</v>
      </c>
      <c r="I703" t="s">
        <v>759</v>
      </c>
      <c r="J703" t="s">
        <v>3</v>
      </c>
      <c r="K703" t="s">
        <v>760</v>
      </c>
      <c r="L703">
        <v>1191</v>
      </c>
      <c r="N703">
        <v>1013</v>
      </c>
      <c r="O703" t="s">
        <v>761</v>
      </c>
      <c r="P703" t="s">
        <v>761</v>
      </c>
      <c r="Q703">
        <v>1</v>
      </c>
      <c r="X703">
        <v>2.06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1</v>
      </c>
      <c r="AF703" t="s">
        <v>83</v>
      </c>
      <c r="AG703">
        <v>2.472</v>
      </c>
      <c r="AH703">
        <v>2</v>
      </c>
      <c r="AI703">
        <v>55945517</v>
      </c>
      <c r="AJ703">
        <v>547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ROW(Source!A441)</f>
        <v>441</v>
      </c>
      <c r="B704">
        <v>55945521</v>
      </c>
      <c r="C704">
        <v>55945516</v>
      </c>
      <c r="D704">
        <v>55416982</v>
      </c>
      <c r="E704">
        <v>1081</v>
      </c>
      <c r="F704">
        <v>1</v>
      </c>
      <c r="G704">
        <v>1081</v>
      </c>
      <c r="H704">
        <v>3</v>
      </c>
      <c r="I704" t="s">
        <v>1050</v>
      </c>
      <c r="J704" t="s">
        <v>3</v>
      </c>
      <c r="K704" t="s">
        <v>1051</v>
      </c>
      <c r="L704">
        <v>1346</v>
      </c>
      <c r="N704">
        <v>1009</v>
      </c>
      <c r="O704" t="s">
        <v>794</v>
      </c>
      <c r="P704" t="s">
        <v>794</v>
      </c>
      <c r="Q704">
        <v>1</v>
      </c>
      <c r="X704">
        <v>0.01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82</v>
      </c>
      <c r="AG704">
        <v>0.01</v>
      </c>
      <c r="AH704">
        <v>3</v>
      </c>
      <c r="AI704">
        <v>-1</v>
      </c>
      <c r="AJ704" t="s">
        <v>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ROW(Source!A441)</f>
        <v>441</v>
      </c>
      <c r="B705">
        <v>55945522</v>
      </c>
      <c r="C705">
        <v>55945516</v>
      </c>
      <c r="D705">
        <v>55440941</v>
      </c>
      <c r="E705">
        <v>1081</v>
      </c>
      <c r="F705">
        <v>1</v>
      </c>
      <c r="G705">
        <v>1081</v>
      </c>
      <c r="H705">
        <v>3</v>
      </c>
      <c r="I705" t="s">
        <v>1070</v>
      </c>
      <c r="J705" t="s">
        <v>3</v>
      </c>
      <c r="K705" t="s">
        <v>1071</v>
      </c>
      <c r="L705">
        <v>1354</v>
      </c>
      <c r="N705">
        <v>1010</v>
      </c>
      <c r="O705" t="s">
        <v>320</v>
      </c>
      <c r="P705" t="s">
        <v>320</v>
      </c>
      <c r="Q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82</v>
      </c>
      <c r="AG705">
        <v>1</v>
      </c>
      <c r="AH705">
        <v>3</v>
      </c>
      <c r="AI705">
        <v>-1</v>
      </c>
      <c r="AJ705" t="s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ROW(Source!A441)</f>
        <v>441</v>
      </c>
      <c r="B706">
        <v>55945523</v>
      </c>
      <c r="C706">
        <v>55945516</v>
      </c>
      <c r="D706">
        <v>55424290</v>
      </c>
      <c r="E706">
        <v>1081</v>
      </c>
      <c r="F706">
        <v>1</v>
      </c>
      <c r="G706">
        <v>1081</v>
      </c>
      <c r="H706">
        <v>3</v>
      </c>
      <c r="I706" t="s">
        <v>786</v>
      </c>
      <c r="J706" t="s">
        <v>3</v>
      </c>
      <c r="K706" t="s">
        <v>787</v>
      </c>
      <c r="L706">
        <v>1348</v>
      </c>
      <c r="N706">
        <v>1009</v>
      </c>
      <c r="O706" t="s">
        <v>211</v>
      </c>
      <c r="P706" t="s">
        <v>211</v>
      </c>
      <c r="Q706">
        <v>1000</v>
      </c>
      <c r="X706">
        <v>6.0000000000000001E-3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82</v>
      </c>
      <c r="AG706">
        <v>6.0000000000000001E-3</v>
      </c>
      <c r="AH706">
        <v>2</v>
      </c>
      <c r="AI706">
        <v>55945518</v>
      </c>
      <c r="AJ706">
        <v>549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ROW(Source!A442)</f>
        <v>442</v>
      </c>
      <c r="B707">
        <v>55945520</v>
      </c>
      <c r="C707">
        <v>55945516</v>
      </c>
      <c r="D707">
        <v>55424304</v>
      </c>
      <c r="E707">
        <v>1081</v>
      </c>
      <c r="F707">
        <v>1</v>
      </c>
      <c r="G707">
        <v>1081</v>
      </c>
      <c r="H707">
        <v>1</v>
      </c>
      <c r="I707" t="s">
        <v>759</v>
      </c>
      <c r="J707" t="s">
        <v>3</v>
      </c>
      <c r="K707" t="s">
        <v>760</v>
      </c>
      <c r="L707">
        <v>1191</v>
      </c>
      <c r="N707">
        <v>1013</v>
      </c>
      <c r="O707" t="s">
        <v>761</v>
      </c>
      <c r="P707" t="s">
        <v>761</v>
      </c>
      <c r="Q707">
        <v>1</v>
      </c>
      <c r="X707">
        <v>2.06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 t="s">
        <v>83</v>
      </c>
      <c r="AG707">
        <v>2.472</v>
      </c>
      <c r="AH707">
        <v>2</v>
      </c>
      <c r="AI707">
        <v>55945517</v>
      </c>
      <c r="AJ707">
        <v>550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ROW(Source!A442)</f>
        <v>442</v>
      </c>
      <c r="B708">
        <v>55945521</v>
      </c>
      <c r="C708">
        <v>55945516</v>
      </c>
      <c r="D708">
        <v>55416982</v>
      </c>
      <c r="E708">
        <v>1081</v>
      </c>
      <c r="F708">
        <v>1</v>
      </c>
      <c r="G708">
        <v>1081</v>
      </c>
      <c r="H708">
        <v>3</v>
      </c>
      <c r="I708" t="s">
        <v>1050</v>
      </c>
      <c r="J708" t="s">
        <v>3</v>
      </c>
      <c r="K708" t="s">
        <v>1051</v>
      </c>
      <c r="L708">
        <v>1346</v>
      </c>
      <c r="N708">
        <v>1009</v>
      </c>
      <c r="O708" t="s">
        <v>794</v>
      </c>
      <c r="P708" t="s">
        <v>794</v>
      </c>
      <c r="Q708">
        <v>1</v>
      </c>
      <c r="X708">
        <v>0.01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82</v>
      </c>
      <c r="AG708">
        <v>0.01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ROW(Source!A442)</f>
        <v>442</v>
      </c>
      <c r="B709">
        <v>55945522</v>
      </c>
      <c r="C709">
        <v>55945516</v>
      </c>
      <c r="D709">
        <v>55440941</v>
      </c>
      <c r="E709">
        <v>1081</v>
      </c>
      <c r="F709">
        <v>1</v>
      </c>
      <c r="G709">
        <v>1081</v>
      </c>
      <c r="H709">
        <v>3</v>
      </c>
      <c r="I709" t="s">
        <v>1070</v>
      </c>
      <c r="J709" t="s">
        <v>3</v>
      </c>
      <c r="K709" t="s">
        <v>1071</v>
      </c>
      <c r="L709">
        <v>1354</v>
      </c>
      <c r="N709">
        <v>1010</v>
      </c>
      <c r="O709" t="s">
        <v>320</v>
      </c>
      <c r="P709" t="s">
        <v>320</v>
      </c>
      <c r="Q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82</v>
      </c>
      <c r="AG709">
        <v>1</v>
      </c>
      <c r="AH709">
        <v>3</v>
      </c>
      <c r="AI709">
        <v>-1</v>
      </c>
      <c r="AJ709" t="s">
        <v>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ROW(Source!A442)</f>
        <v>442</v>
      </c>
      <c r="B710">
        <v>55945523</v>
      </c>
      <c r="C710">
        <v>55945516</v>
      </c>
      <c r="D710">
        <v>55424290</v>
      </c>
      <c r="E710">
        <v>1081</v>
      </c>
      <c r="F710">
        <v>1</v>
      </c>
      <c r="G710">
        <v>1081</v>
      </c>
      <c r="H710">
        <v>3</v>
      </c>
      <c r="I710" t="s">
        <v>786</v>
      </c>
      <c r="J710" t="s">
        <v>3</v>
      </c>
      <c r="K710" t="s">
        <v>787</v>
      </c>
      <c r="L710">
        <v>1348</v>
      </c>
      <c r="N710">
        <v>1009</v>
      </c>
      <c r="O710" t="s">
        <v>211</v>
      </c>
      <c r="P710" t="s">
        <v>211</v>
      </c>
      <c r="Q710">
        <v>1000</v>
      </c>
      <c r="X710">
        <v>6.0000000000000001E-3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82</v>
      </c>
      <c r="AG710">
        <v>6.0000000000000001E-3</v>
      </c>
      <c r="AH710">
        <v>2</v>
      </c>
      <c r="AI710">
        <v>55945518</v>
      </c>
      <c r="AJ710">
        <v>552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ROW(Source!A453)</f>
        <v>453</v>
      </c>
      <c r="B711">
        <v>57037204</v>
      </c>
      <c r="C711">
        <v>57037203</v>
      </c>
      <c r="D711">
        <v>55424304</v>
      </c>
      <c r="E711">
        <v>1081</v>
      </c>
      <c r="F711">
        <v>1</v>
      </c>
      <c r="G711">
        <v>1081</v>
      </c>
      <c r="H711">
        <v>1</v>
      </c>
      <c r="I711" t="s">
        <v>759</v>
      </c>
      <c r="J711" t="s">
        <v>3</v>
      </c>
      <c r="K711" t="s">
        <v>760</v>
      </c>
      <c r="L711">
        <v>1191</v>
      </c>
      <c r="N711">
        <v>1013</v>
      </c>
      <c r="O711" t="s">
        <v>761</v>
      </c>
      <c r="P711" t="s">
        <v>761</v>
      </c>
      <c r="Q711">
        <v>1</v>
      </c>
      <c r="X711">
        <v>0.52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1</v>
      </c>
      <c r="AF711" t="s">
        <v>83</v>
      </c>
      <c r="AG711">
        <v>0.624</v>
      </c>
      <c r="AH711">
        <v>2</v>
      </c>
      <c r="AI711">
        <v>57037204</v>
      </c>
      <c r="AJ711">
        <v>553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ROW(Source!A453)</f>
        <v>453</v>
      </c>
      <c r="B712">
        <v>57037205</v>
      </c>
      <c r="C712">
        <v>57037203</v>
      </c>
      <c r="D712">
        <v>55417010</v>
      </c>
      <c r="E712">
        <v>1081</v>
      </c>
      <c r="F712">
        <v>1</v>
      </c>
      <c r="G712">
        <v>1081</v>
      </c>
      <c r="H712">
        <v>3</v>
      </c>
      <c r="I712" t="s">
        <v>1050</v>
      </c>
      <c r="J712" t="s">
        <v>3</v>
      </c>
      <c r="K712" t="s">
        <v>1051</v>
      </c>
      <c r="L712">
        <v>1346</v>
      </c>
      <c r="N712">
        <v>1009</v>
      </c>
      <c r="O712" t="s">
        <v>794</v>
      </c>
      <c r="P712" t="s">
        <v>794</v>
      </c>
      <c r="Q712">
        <v>1</v>
      </c>
      <c r="X712">
        <v>3.5000000000000003E-2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82</v>
      </c>
      <c r="AG712">
        <v>3.5000000000000003E-2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ROW(Source!A453)</f>
        <v>453</v>
      </c>
      <c r="B713">
        <v>57037206</v>
      </c>
      <c r="C713">
        <v>57037203</v>
      </c>
      <c r="D713">
        <v>55440935</v>
      </c>
      <c r="E713">
        <v>1081</v>
      </c>
      <c r="F713">
        <v>1</v>
      </c>
      <c r="G713">
        <v>1081</v>
      </c>
      <c r="H713">
        <v>3</v>
      </c>
      <c r="I713" t="s">
        <v>1052</v>
      </c>
      <c r="J713" t="s">
        <v>3</v>
      </c>
      <c r="K713" t="s">
        <v>1053</v>
      </c>
      <c r="L713">
        <v>1354</v>
      </c>
      <c r="N713">
        <v>1010</v>
      </c>
      <c r="O713" t="s">
        <v>320</v>
      </c>
      <c r="P713" t="s">
        <v>320</v>
      </c>
      <c r="Q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82</v>
      </c>
      <c r="AG713">
        <v>1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ROW(Source!A454)</f>
        <v>454</v>
      </c>
      <c r="B714">
        <v>57037204</v>
      </c>
      <c r="C714">
        <v>57037203</v>
      </c>
      <c r="D714">
        <v>55424304</v>
      </c>
      <c r="E714">
        <v>1081</v>
      </c>
      <c r="F714">
        <v>1</v>
      </c>
      <c r="G714">
        <v>1081</v>
      </c>
      <c r="H714">
        <v>1</v>
      </c>
      <c r="I714" t="s">
        <v>759</v>
      </c>
      <c r="J714" t="s">
        <v>3</v>
      </c>
      <c r="K714" t="s">
        <v>760</v>
      </c>
      <c r="L714">
        <v>1191</v>
      </c>
      <c r="N714">
        <v>1013</v>
      </c>
      <c r="O714" t="s">
        <v>761</v>
      </c>
      <c r="P714" t="s">
        <v>761</v>
      </c>
      <c r="Q714">
        <v>1</v>
      </c>
      <c r="X714">
        <v>0.52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83</v>
      </c>
      <c r="AG714">
        <v>0.624</v>
      </c>
      <c r="AH714">
        <v>2</v>
      </c>
      <c r="AI714">
        <v>57037204</v>
      </c>
      <c r="AJ714">
        <v>555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ROW(Source!A454)</f>
        <v>454</v>
      </c>
      <c r="B715">
        <v>57037205</v>
      </c>
      <c r="C715">
        <v>57037203</v>
      </c>
      <c r="D715">
        <v>55417010</v>
      </c>
      <c r="E715">
        <v>1081</v>
      </c>
      <c r="F715">
        <v>1</v>
      </c>
      <c r="G715">
        <v>1081</v>
      </c>
      <c r="H715">
        <v>3</v>
      </c>
      <c r="I715" t="s">
        <v>1050</v>
      </c>
      <c r="J715" t="s">
        <v>3</v>
      </c>
      <c r="K715" t="s">
        <v>1051</v>
      </c>
      <c r="L715">
        <v>1346</v>
      </c>
      <c r="N715">
        <v>1009</v>
      </c>
      <c r="O715" t="s">
        <v>794</v>
      </c>
      <c r="P715" t="s">
        <v>794</v>
      </c>
      <c r="Q715">
        <v>1</v>
      </c>
      <c r="X715">
        <v>3.5000000000000003E-2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82</v>
      </c>
      <c r="AG715">
        <v>3.5000000000000003E-2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ROW(Source!A454)</f>
        <v>454</v>
      </c>
      <c r="B716">
        <v>57037206</v>
      </c>
      <c r="C716">
        <v>57037203</v>
      </c>
      <c r="D716">
        <v>55440935</v>
      </c>
      <c r="E716">
        <v>1081</v>
      </c>
      <c r="F716">
        <v>1</v>
      </c>
      <c r="G716">
        <v>1081</v>
      </c>
      <c r="H716">
        <v>3</v>
      </c>
      <c r="I716" t="s">
        <v>1052</v>
      </c>
      <c r="J716" t="s">
        <v>3</v>
      </c>
      <c r="K716" t="s">
        <v>1053</v>
      </c>
      <c r="L716">
        <v>1354</v>
      </c>
      <c r="N716">
        <v>1010</v>
      </c>
      <c r="O716" t="s">
        <v>320</v>
      </c>
      <c r="P716" t="s">
        <v>320</v>
      </c>
      <c r="Q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82</v>
      </c>
      <c r="AG716">
        <v>1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ROW(Source!A457)</f>
        <v>457</v>
      </c>
      <c r="B717">
        <v>55945563</v>
      </c>
      <c r="C717">
        <v>55945549</v>
      </c>
      <c r="D717">
        <v>55424304</v>
      </c>
      <c r="E717">
        <v>1081</v>
      </c>
      <c r="F717">
        <v>1</v>
      </c>
      <c r="G717">
        <v>1081</v>
      </c>
      <c r="H717">
        <v>1</v>
      </c>
      <c r="I717" t="s">
        <v>759</v>
      </c>
      <c r="J717" t="s">
        <v>3</v>
      </c>
      <c r="K717" t="s">
        <v>760</v>
      </c>
      <c r="L717">
        <v>1191</v>
      </c>
      <c r="N717">
        <v>1013</v>
      </c>
      <c r="O717" t="s">
        <v>761</v>
      </c>
      <c r="P717" t="s">
        <v>761</v>
      </c>
      <c r="Q717">
        <v>1</v>
      </c>
      <c r="X717">
        <v>47.8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83</v>
      </c>
      <c r="AG717">
        <v>57.359999999999992</v>
      </c>
      <c r="AH717">
        <v>2</v>
      </c>
      <c r="AI717">
        <v>55945550</v>
      </c>
      <c r="AJ717">
        <v>557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ROW(Source!A457)</f>
        <v>457</v>
      </c>
      <c r="B718">
        <v>55945564</v>
      </c>
      <c r="C718">
        <v>55945549</v>
      </c>
      <c r="D718">
        <v>55489910</v>
      </c>
      <c r="E718">
        <v>1</v>
      </c>
      <c r="F718">
        <v>1</v>
      </c>
      <c r="G718">
        <v>1081</v>
      </c>
      <c r="H718">
        <v>2</v>
      </c>
      <c r="I718" t="s">
        <v>762</v>
      </c>
      <c r="J718" t="s">
        <v>763</v>
      </c>
      <c r="K718" t="s">
        <v>764</v>
      </c>
      <c r="L718">
        <v>1368</v>
      </c>
      <c r="N718">
        <v>1011</v>
      </c>
      <c r="O718" t="s">
        <v>765</v>
      </c>
      <c r="P718" t="s">
        <v>765</v>
      </c>
      <c r="Q718">
        <v>1</v>
      </c>
      <c r="X718">
        <v>0.11</v>
      </c>
      <c r="Y718">
        <v>0</v>
      </c>
      <c r="Z718">
        <v>7.11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83</v>
      </c>
      <c r="AG718">
        <v>0.13200000000000001</v>
      </c>
      <c r="AH718">
        <v>2</v>
      </c>
      <c r="AI718">
        <v>55945551</v>
      </c>
      <c r="AJ718">
        <v>558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ROW(Source!A457)</f>
        <v>457</v>
      </c>
      <c r="B719">
        <v>55945565</v>
      </c>
      <c r="C719">
        <v>55945549</v>
      </c>
      <c r="D719">
        <v>55459924</v>
      </c>
      <c r="E719">
        <v>1</v>
      </c>
      <c r="F719">
        <v>1</v>
      </c>
      <c r="G719">
        <v>1081</v>
      </c>
      <c r="H719">
        <v>3</v>
      </c>
      <c r="I719" t="s">
        <v>888</v>
      </c>
      <c r="J719" t="s">
        <v>889</v>
      </c>
      <c r="K719" t="s">
        <v>890</v>
      </c>
      <c r="L719">
        <v>1348</v>
      </c>
      <c r="N719">
        <v>1009</v>
      </c>
      <c r="O719" t="s">
        <v>211</v>
      </c>
      <c r="P719" t="s">
        <v>211</v>
      </c>
      <c r="Q719">
        <v>1000</v>
      </c>
      <c r="X719">
        <v>0.02</v>
      </c>
      <c r="Y719">
        <v>9844.31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82</v>
      </c>
      <c r="AG719">
        <v>0.02</v>
      </c>
      <c r="AH719">
        <v>2</v>
      </c>
      <c r="AI719">
        <v>55945552</v>
      </c>
      <c r="AJ719">
        <v>559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ROW(Source!A457)</f>
        <v>457</v>
      </c>
      <c r="B720">
        <v>55945566</v>
      </c>
      <c r="C720">
        <v>55945549</v>
      </c>
      <c r="D720">
        <v>55460089</v>
      </c>
      <c r="E720">
        <v>1</v>
      </c>
      <c r="F720">
        <v>1</v>
      </c>
      <c r="G720">
        <v>1081</v>
      </c>
      <c r="H720">
        <v>3</v>
      </c>
      <c r="I720" t="s">
        <v>891</v>
      </c>
      <c r="J720" t="s">
        <v>892</v>
      </c>
      <c r="K720" t="s">
        <v>893</v>
      </c>
      <c r="L720">
        <v>1348</v>
      </c>
      <c r="N720">
        <v>1009</v>
      </c>
      <c r="O720" t="s">
        <v>211</v>
      </c>
      <c r="P720" t="s">
        <v>211</v>
      </c>
      <c r="Q720">
        <v>1000</v>
      </c>
      <c r="X720">
        <v>6.0000000000000002E-5</v>
      </c>
      <c r="Y720">
        <v>331.04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82</v>
      </c>
      <c r="AG720">
        <v>6.0000000000000002E-5</v>
      </c>
      <c r="AH720">
        <v>2</v>
      </c>
      <c r="AI720">
        <v>55945553</v>
      </c>
      <c r="AJ720">
        <v>560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ROW(Source!A457)</f>
        <v>457</v>
      </c>
      <c r="B721">
        <v>55945567</v>
      </c>
      <c r="C721">
        <v>55945549</v>
      </c>
      <c r="D721">
        <v>55460310</v>
      </c>
      <c r="E721">
        <v>1</v>
      </c>
      <c r="F721">
        <v>1</v>
      </c>
      <c r="G721">
        <v>1081</v>
      </c>
      <c r="H721">
        <v>3</v>
      </c>
      <c r="I721" t="s">
        <v>795</v>
      </c>
      <c r="J721" t="s">
        <v>796</v>
      </c>
      <c r="K721" t="s">
        <v>797</v>
      </c>
      <c r="L721">
        <v>1346</v>
      </c>
      <c r="N721">
        <v>1009</v>
      </c>
      <c r="O721" t="s">
        <v>794</v>
      </c>
      <c r="P721" t="s">
        <v>794</v>
      </c>
      <c r="Q721">
        <v>1</v>
      </c>
      <c r="X721">
        <v>0.104</v>
      </c>
      <c r="Y721">
        <v>29.89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82</v>
      </c>
      <c r="AG721">
        <v>0.104</v>
      </c>
      <c r="AH721">
        <v>2</v>
      </c>
      <c r="AI721">
        <v>55945554</v>
      </c>
      <c r="AJ721">
        <v>561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ROW(Source!A457)</f>
        <v>457</v>
      </c>
      <c r="B722">
        <v>55945568</v>
      </c>
      <c r="C722">
        <v>55945549</v>
      </c>
      <c r="D722">
        <v>55460380</v>
      </c>
      <c r="E722">
        <v>1</v>
      </c>
      <c r="F722">
        <v>1</v>
      </c>
      <c r="G722">
        <v>1081</v>
      </c>
      <c r="H722">
        <v>3</v>
      </c>
      <c r="I722" t="s">
        <v>798</v>
      </c>
      <c r="J722" t="s">
        <v>799</v>
      </c>
      <c r="K722" t="s">
        <v>800</v>
      </c>
      <c r="L722">
        <v>1348</v>
      </c>
      <c r="N722">
        <v>1009</v>
      </c>
      <c r="O722" t="s">
        <v>211</v>
      </c>
      <c r="P722" t="s">
        <v>211</v>
      </c>
      <c r="Q722">
        <v>1000</v>
      </c>
      <c r="X722">
        <v>2.9999999999999997E-4</v>
      </c>
      <c r="Y722">
        <v>8590.86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82</v>
      </c>
      <c r="AG722">
        <v>2.9999999999999997E-4</v>
      </c>
      <c r="AH722">
        <v>2</v>
      </c>
      <c r="AI722">
        <v>55945555</v>
      </c>
      <c r="AJ722">
        <v>562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ROW(Source!A457)</f>
        <v>457</v>
      </c>
      <c r="B723">
        <v>55945569</v>
      </c>
      <c r="C723">
        <v>55945549</v>
      </c>
      <c r="D723">
        <v>55460424</v>
      </c>
      <c r="E723">
        <v>1</v>
      </c>
      <c r="F723">
        <v>1</v>
      </c>
      <c r="G723">
        <v>1081</v>
      </c>
      <c r="H723">
        <v>3</v>
      </c>
      <c r="I723" t="s">
        <v>801</v>
      </c>
      <c r="J723" t="s">
        <v>802</v>
      </c>
      <c r="K723" t="s">
        <v>803</v>
      </c>
      <c r="L723">
        <v>1346</v>
      </c>
      <c r="N723">
        <v>1009</v>
      </c>
      <c r="O723" t="s">
        <v>794</v>
      </c>
      <c r="P723" t="s">
        <v>794</v>
      </c>
      <c r="Q723">
        <v>1</v>
      </c>
      <c r="X723">
        <v>0.12</v>
      </c>
      <c r="Y723">
        <v>159.06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82</v>
      </c>
      <c r="AG723">
        <v>0.12</v>
      </c>
      <c r="AH723">
        <v>2</v>
      </c>
      <c r="AI723">
        <v>55945556</v>
      </c>
      <c r="AJ723">
        <v>563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ROW(Source!A457)</f>
        <v>457</v>
      </c>
      <c r="B724">
        <v>55945570</v>
      </c>
      <c r="C724">
        <v>55945549</v>
      </c>
      <c r="D724">
        <v>55459400</v>
      </c>
      <c r="E724">
        <v>1</v>
      </c>
      <c r="F724">
        <v>1</v>
      </c>
      <c r="G724">
        <v>1081</v>
      </c>
      <c r="H724">
        <v>3</v>
      </c>
      <c r="I724" t="s">
        <v>832</v>
      </c>
      <c r="J724" t="s">
        <v>833</v>
      </c>
      <c r="K724" t="s">
        <v>834</v>
      </c>
      <c r="L724">
        <v>1346</v>
      </c>
      <c r="N724">
        <v>1009</v>
      </c>
      <c r="O724" t="s">
        <v>794</v>
      </c>
      <c r="P724" t="s">
        <v>794</v>
      </c>
      <c r="Q724">
        <v>1</v>
      </c>
      <c r="X724">
        <v>0.16</v>
      </c>
      <c r="Y724">
        <v>16.690000000000001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82</v>
      </c>
      <c r="AG724">
        <v>0.16</v>
      </c>
      <c r="AH724">
        <v>2</v>
      </c>
      <c r="AI724">
        <v>55945557</v>
      </c>
      <c r="AJ724">
        <v>564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ROW(Source!A457)</f>
        <v>457</v>
      </c>
      <c r="B725">
        <v>55945571</v>
      </c>
      <c r="C725">
        <v>55945549</v>
      </c>
      <c r="D725">
        <v>55459793</v>
      </c>
      <c r="E725">
        <v>1</v>
      </c>
      <c r="F725">
        <v>1</v>
      </c>
      <c r="G725">
        <v>1081</v>
      </c>
      <c r="H725">
        <v>3</v>
      </c>
      <c r="I725" t="s">
        <v>841</v>
      </c>
      <c r="J725" t="s">
        <v>842</v>
      </c>
      <c r="K725" t="s">
        <v>843</v>
      </c>
      <c r="L725">
        <v>1348</v>
      </c>
      <c r="N725">
        <v>1009</v>
      </c>
      <c r="O725" t="s">
        <v>211</v>
      </c>
      <c r="P725" t="s">
        <v>211</v>
      </c>
      <c r="Q725">
        <v>1000</v>
      </c>
      <c r="X725">
        <v>3.2000000000000003E-4</v>
      </c>
      <c r="Y725">
        <v>64123.05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82</v>
      </c>
      <c r="AG725">
        <v>3.2000000000000003E-4</v>
      </c>
      <c r="AH725">
        <v>2</v>
      </c>
      <c r="AI725">
        <v>55945558</v>
      </c>
      <c r="AJ725">
        <v>566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ROW(Source!A457)</f>
        <v>457</v>
      </c>
      <c r="B726">
        <v>55945572</v>
      </c>
      <c r="C726">
        <v>55945549</v>
      </c>
      <c r="D726">
        <v>55482166</v>
      </c>
      <c r="E726">
        <v>1</v>
      </c>
      <c r="F726">
        <v>1</v>
      </c>
      <c r="G726">
        <v>1081</v>
      </c>
      <c r="H726">
        <v>3</v>
      </c>
      <c r="I726" t="s">
        <v>847</v>
      </c>
      <c r="J726" t="s">
        <v>848</v>
      </c>
      <c r="K726" t="s">
        <v>849</v>
      </c>
      <c r="L726">
        <v>1301</v>
      </c>
      <c r="N726">
        <v>1003</v>
      </c>
      <c r="O726" t="s">
        <v>543</v>
      </c>
      <c r="P726" t="s">
        <v>543</v>
      </c>
      <c r="Q726">
        <v>1</v>
      </c>
      <c r="X726">
        <v>35.450000000000003</v>
      </c>
      <c r="Y726">
        <v>0.69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82</v>
      </c>
      <c r="AG726">
        <v>35.450000000000003</v>
      </c>
      <c r="AH726">
        <v>2</v>
      </c>
      <c r="AI726">
        <v>55945559</v>
      </c>
      <c r="AJ726">
        <v>567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ROW(Source!A457)</f>
        <v>457</v>
      </c>
      <c r="B727">
        <v>55945573</v>
      </c>
      <c r="C727">
        <v>55945549</v>
      </c>
      <c r="D727">
        <v>55482203</v>
      </c>
      <c r="E727">
        <v>1</v>
      </c>
      <c r="F727">
        <v>1</v>
      </c>
      <c r="G727">
        <v>1081</v>
      </c>
      <c r="H727">
        <v>3</v>
      </c>
      <c r="I727" t="s">
        <v>894</v>
      </c>
      <c r="J727" t="s">
        <v>895</v>
      </c>
      <c r="K727" t="s">
        <v>896</v>
      </c>
      <c r="L727">
        <v>1356</v>
      </c>
      <c r="N727">
        <v>1010</v>
      </c>
      <c r="O727" t="s">
        <v>785</v>
      </c>
      <c r="P727" t="s">
        <v>785</v>
      </c>
      <c r="Q727">
        <v>1000</v>
      </c>
      <c r="X727">
        <v>3.5999999999999997E-2</v>
      </c>
      <c r="Y727">
        <v>226.66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82</v>
      </c>
      <c r="AG727">
        <v>3.5999999999999997E-2</v>
      </c>
      <c r="AH727">
        <v>2</v>
      </c>
      <c r="AI727">
        <v>55945560</v>
      </c>
      <c r="AJ727">
        <v>568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ROW(Source!A457)</f>
        <v>457</v>
      </c>
      <c r="B728">
        <v>55945574</v>
      </c>
      <c r="C728">
        <v>55945549</v>
      </c>
      <c r="D728">
        <v>55482454</v>
      </c>
      <c r="E728">
        <v>1</v>
      </c>
      <c r="F728">
        <v>1</v>
      </c>
      <c r="G728">
        <v>1081</v>
      </c>
      <c r="H728">
        <v>3</v>
      </c>
      <c r="I728" t="s">
        <v>897</v>
      </c>
      <c r="J728" t="s">
        <v>898</v>
      </c>
      <c r="K728" t="s">
        <v>899</v>
      </c>
      <c r="L728">
        <v>1356</v>
      </c>
      <c r="N728">
        <v>1010</v>
      </c>
      <c r="O728" t="s">
        <v>785</v>
      </c>
      <c r="P728" t="s">
        <v>785</v>
      </c>
      <c r="Q728">
        <v>1000</v>
      </c>
      <c r="X728">
        <v>0.04</v>
      </c>
      <c r="Y728">
        <v>452.68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82</v>
      </c>
      <c r="AG728">
        <v>0.04</v>
      </c>
      <c r="AH728">
        <v>2</v>
      </c>
      <c r="AI728">
        <v>55945561</v>
      </c>
      <c r="AJ728">
        <v>569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ROW(Source!A457)</f>
        <v>457</v>
      </c>
      <c r="B729">
        <v>55945575</v>
      </c>
      <c r="C729">
        <v>55945549</v>
      </c>
      <c r="D729">
        <v>55416982</v>
      </c>
      <c r="E729">
        <v>1081</v>
      </c>
      <c r="F729">
        <v>1</v>
      </c>
      <c r="G729">
        <v>1081</v>
      </c>
      <c r="H729">
        <v>3</v>
      </c>
      <c r="I729" t="s">
        <v>1050</v>
      </c>
      <c r="J729" t="s">
        <v>3</v>
      </c>
      <c r="K729" t="s">
        <v>1051</v>
      </c>
      <c r="L729">
        <v>1346</v>
      </c>
      <c r="N729">
        <v>1009</v>
      </c>
      <c r="O729" t="s">
        <v>794</v>
      </c>
      <c r="P729" t="s">
        <v>794</v>
      </c>
      <c r="Q729">
        <v>1</v>
      </c>
      <c r="X729">
        <v>1.1499999999999999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82</v>
      </c>
      <c r="AG729">
        <v>1.1499999999999999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ROW(Source!A457)</f>
        <v>457</v>
      </c>
      <c r="B730">
        <v>55945576</v>
      </c>
      <c r="C730">
        <v>55945549</v>
      </c>
      <c r="D730">
        <v>55434495</v>
      </c>
      <c r="E730">
        <v>1081</v>
      </c>
      <c r="F730">
        <v>1</v>
      </c>
      <c r="G730">
        <v>1081</v>
      </c>
      <c r="H730">
        <v>3</v>
      </c>
      <c r="I730" t="s">
        <v>1072</v>
      </c>
      <c r="J730" t="s">
        <v>3</v>
      </c>
      <c r="K730" t="s">
        <v>1073</v>
      </c>
      <c r="L730">
        <v>1301</v>
      </c>
      <c r="N730">
        <v>1003</v>
      </c>
      <c r="O730" t="s">
        <v>543</v>
      </c>
      <c r="P730" t="s">
        <v>543</v>
      </c>
      <c r="Q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82</v>
      </c>
      <c r="AG730">
        <v>0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ROW(Source!A457)</f>
        <v>457</v>
      </c>
      <c r="B731">
        <v>55945577</v>
      </c>
      <c r="C731">
        <v>55945549</v>
      </c>
      <c r="D731">
        <v>55456000</v>
      </c>
      <c r="E731">
        <v>1081</v>
      </c>
      <c r="F731">
        <v>1</v>
      </c>
      <c r="G731">
        <v>1081</v>
      </c>
      <c r="H731">
        <v>3</v>
      </c>
      <c r="I731" t="s">
        <v>1074</v>
      </c>
      <c r="J731" t="s">
        <v>3</v>
      </c>
      <c r="K731" t="s">
        <v>1075</v>
      </c>
      <c r="L731">
        <v>1354</v>
      </c>
      <c r="N731">
        <v>1010</v>
      </c>
      <c r="O731" t="s">
        <v>320</v>
      </c>
      <c r="P731" t="s">
        <v>320</v>
      </c>
      <c r="Q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82</v>
      </c>
      <c r="AG731">
        <v>1</v>
      </c>
      <c r="AH731">
        <v>3</v>
      </c>
      <c r="AI731">
        <v>-1</v>
      </c>
      <c r="AJ731" t="s">
        <v>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ROW(Source!A458)</f>
        <v>458</v>
      </c>
      <c r="B732">
        <v>55945563</v>
      </c>
      <c r="C732">
        <v>55945549</v>
      </c>
      <c r="D732">
        <v>55424304</v>
      </c>
      <c r="E732">
        <v>1081</v>
      </c>
      <c r="F732">
        <v>1</v>
      </c>
      <c r="G732">
        <v>1081</v>
      </c>
      <c r="H732">
        <v>1</v>
      </c>
      <c r="I732" t="s">
        <v>759</v>
      </c>
      <c r="J732" t="s">
        <v>3</v>
      </c>
      <c r="K732" t="s">
        <v>760</v>
      </c>
      <c r="L732">
        <v>1191</v>
      </c>
      <c r="N732">
        <v>1013</v>
      </c>
      <c r="O732" t="s">
        <v>761</v>
      </c>
      <c r="P732" t="s">
        <v>761</v>
      </c>
      <c r="Q732">
        <v>1</v>
      </c>
      <c r="X732">
        <v>47.8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1</v>
      </c>
      <c r="AF732" t="s">
        <v>83</v>
      </c>
      <c r="AG732">
        <v>57.359999999999992</v>
      </c>
      <c r="AH732">
        <v>2</v>
      </c>
      <c r="AI732">
        <v>55945550</v>
      </c>
      <c r="AJ732">
        <v>570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ROW(Source!A458)</f>
        <v>458</v>
      </c>
      <c r="B733">
        <v>55945564</v>
      </c>
      <c r="C733">
        <v>55945549</v>
      </c>
      <c r="D733">
        <v>55489910</v>
      </c>
      <c r="E733">
        <v>1</v>
      </c>
      <c r="F733">
        <v>1</v>
      </c>
      <c r="G733">
        <v>1081</v>
      </c>
      <c r="H733">
        <v>2</v>
      </c>
      <c r="I733" t="s">
        <v>762</v>
      </c>
      <c r="J733" t="s">
        <v>763</v>
      </c>
      <c r="K733" t="s">
        <v>764</v>
      </c>
      <c r="L733">
        <v>1368</v>
      </c>
      <c r="N733">
        <v>1011</v>
      </c>
      <c r="O733" t="s">
        <v>765</v>
      </c>
      <c r="P733" t="s">
        <v>765</v>
      </c>
      <c r="Q733">
        <v>1</v>
      </c>
      <c r="X733">
        <v>0.11</v>
      </c>
      <c r="Y733">
        <v>0</v>
      </c>
      <c r="Z733">
        <v>7.11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83</v>
      </c>
      <c r="AG733">
        <v>0.13200000000000001</v>
      </c>
      <c r="AH733">
        <v>2</v>
      </c>
      <c r="AI733">
        <v>55945551</v>
      </c>
      <c r="AJ733">
        <v>571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ROW(Source!A458)</f>
        <v>458</v>
      </c>
      <c r="B734">
        <v>55945565</v>
      </c>
      <c r="C734">
        <v>55945549</v>
      </c>
      <c r="D734">
        <v>55459924</v>
      </c>
      <c r="E734">
        <v>1</v>
      </c>
      <c r="F734">
        <v>1</v>
      </c>
      <c r="G734">
        <v>1081</v>
      </c>
      <c r="H734">
        <v>3</v>
      </c>
      <c r="I734" t="s">
        <v>888</v>
      </c>
      <c r="J734" t="s">
        <v>889</v>
      </c>
      <c r="K734" t="s">
        <v>890</v>
      </c>
      <c r="L734">
        <v>1348</v>
      </c>
      <c r="N734">
        <v>1009</v>
      </c>
      <c r="O734" t="s">
        <v>211</v>
      </c>
      <c r="P734" t="s">
        <v>211</v>
      </c>
      <c r="Q734">
        <v>1000</v>
      </c>
      <c r="X734">
        <v>0.02</v>
      </c>
      <c r="Y734">
        <v>9844.31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82</v>
      </c>
      <c r="AG734">
        <v>0.02</v>
      </c>
      <c r="AH734">
        <v>2</v>
      </c>
      <c r="AI734">
        <v>55945552</v>
      </c>
      <c r="AJ734">
        <v>572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ROW(Source!A458)</f>
        <v>458</v>
      </c>
      <c r="B735">
        <v>55945566</v>
      </c>
      <c r="C735">
        <v>55945549</v>
      </c>
      <c r="D735">
        <v>55460089</v>
      </c>
      <c r="E735">
        <v>1</v>
      </c>
      <c r="F735">
        <v>1</v>
      </c>
      <c r="G735">
        <v>1081</v>
      </c>
      <c r="H735">
        <v>3</v>
      </c>
      <c r="I735" t="s">
        <v>891</v>
      </c>
      <c r="J735" t="s">
        <v>892</v>
      </c>
      <c r="K735" t="s">
        <v>893</v>
      </c>
      <c r="L735">
        <v>1348</v>
      </c>
      <c r="N735">
        <v>1009</v>
      </c>
      <c r="O735" t="s">
        <v>211</v>
      </c>
      <c r="P735" t="s">
        <v>211</v>
      </c>
      <c r="Q735">
        <v>1000</v>
      </c>
      <c r="X735">
        <v>6.0000000000000002E-5</v>
      </c>
      <c r="Y735">
        <v>331.04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82</v>
      </c>
      <c r="AG735">
        <v>6.0000000000000002E-5</v>
      </c>
      <c r="AH735">
        <v>2</v>
      </c>
      <c r="AI735">
        <v>55945553</v>
      </c>
      <c r="AJ735">
        <v>573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ROW(Source!A458)</f>
        <v>458</v>
      </c>
      <c r="B736">
        <v>55945567</v>
      </c>
      <c r="C736">
        <v>55945549</v>
      </c>
      <c r="D736">
        <v>55460310</v>
      </c>
      <c r="E736">
        <v>1</v>
      </c>
      <c r="F736">
        <v>1</v>
      </c>
      <c r="G736">
        <v>1081</v>
      </c>
      <c r="H736">
        <v>3</v>
      </c>
      <c r="I736" t="s">
        <v>795</v>
      </c>
      <c r="J736" t="s">
        <v>796</v>
      </c>
      <c r="K736" t="s">
        <v>797</v>
      </c>
      <c r="L736">
        <v>1346</v>
      </c>
      <c r="N736">
        <v>1009</v>
      </c>
      <c r="O736" t="s">
        <v>794</v>
      </c>
      <c r="P736" t="s">
        <v>794</v>
      </c>
      <c r="Q736">
        <v>1</v>
      </c>
      <c r="X736">
        <v>0.104</v>
      </c>
      <c r="Y736">
        <v>29.89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82</v>
      </c>
      <c r="AG736">
        <v>0.104</v>
      </c>
      <c r="AH736">
        <v>2</v>
      </c>
      <c r="AI736">
        <v>55945554</v>
      </c>
      <c r="AJ736">
        <v>574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ROW(Source!A458)</f>
        <v>458</v>
      </c>
      <c r="B737">
        <v>55945568</v>
      </c>
      <c r="C737">
        <v>55945549</v>
      </c>
      <c r="D737">
        <v>55460380</v>
      </c>
      <c r="E737">
        <v>1</v>
      </c>
      <c r="F737">
        <v>1</v>
      </c>
      <c r="G737">
        <v>1081</v>
      </c>
      <c r="H737">
        <v>3</v>
      </c>
      <c r="I737" t="s">
        <v>798</v>
      </c>
      <c r="J737" t="s">
        <v>799</v>
      </c>
      <c r="K737" t="s">
        <v>800</v>
      </c>
      <c r="L737">
        <v>1348</v>
      </c>
      <c r="N737">
        <v>1009</v>
      </c>
      <c r="O737" t="s">
        <v>211</v>
      </c>
      <c r="P737" t="s">
        <v>211</v>
      </c>
      <c r="Q737">
        <v>1000</v>
      </c>
      <c r="X737">
        <v>2.9999999999999997E-4</v>
      </c>
      <c r="Y737">
        <v>8590.86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82</v>
      </c>
      <c r="AG737">
        <v>2.9999999999999997E-4</v>
      </c>
      <c r="AH737">
        <v>2</v>
      </c>
      <c r="AI737">
        <v>55945555</v>
      </c>
      <c r="AJ737">
        <v>575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ROW(Source!A458)</f>
        <v>458</v>
      </c>
      <c r="B738">
        <v>55945569</v>
      </c>
      <c r="C738">
        <v>55945549</v>
      </c>
      <c r="D738">
        <v>55460424</v>
      </c>
      <c r="E738">
        <v>1</v>
      </c>
      <c r="F738">
        <v>1</v>
      </c>
      <c r="G738">
        <v>1081</v>
      </c>
      <c r="H738">
        <v>3</v>
      </c>
      <c r="I738" t="s">
        <v>801</v>
      </c>
      <c r="J738" t="s">
        <v>802</v>
      </c>
      <c r="K738" t="s">
        <v>803</v>
      </c>
      <c r="L738">
        <v>1346</v>
      </c>
      <c r="N738">
        <v>1009</v>
      </c>
      <c r="O738" t="s">
        <v>794</v>
      </c>
      <c r="P738" t="s">
        <v>794</v>
      </c>
      <c r="Q738">
        <v>1</v>
      </c>
      <c r="X738">
        <v>0.12</v>
      </c>
      <c r="Y738">
        <v>159.06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82</v>
      </c>
      <c r="AG738">
        <v>0.12</v>
      </c>
      <c r="AH738">
        <v>2</v>
      </c>
      <c r="AI738">
        <v>55945556</v>
      </c>
      <c r="AJ738">
        <v>576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ROW(Source!A458)</f>
        <v>458</v>
      </c>
      <c r="B739">
        <v>55945570</v>
      </c>
      <c r="C739">
        <v>55945549</v>
      </c>
      <c r="D739">
        <v>55459400</v>
      </c>
      <c r="E739">
        <v>1</v>
      </c>
      <c r="F739">
        <v>1</v>
      </c>
      <c r="G739">
        <v>1081</v>
      </c>
      <c r="H739">
        <v>3</v>
      </c>
      <c r="I739" t="s">
        <v>832</v>
      </c>
      <c r="J739" t="s">
        <v>833</v>
      </c>
      <c r="K739" t="s">
        <v>834</v>
      </c>
      <c r="L739">
        <v>1346</v>
      </c>
      <c r="N739">
        <v>1009</v>
      </c>
      <c r="O739" t="s">
        <v>794</v>
      </c>
      <c r="P739" t="s">
        <v>794</v>
      </c>
      <c r="Q739">
        <v>1</v>
      </c>
      <c r="X739">
        <v>0.16</v>
      </c>
      <c r="Y739">
        <v>16.690000000000001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82</v>
      </c>
      <c r="AG739">
        <v>0.16</v>
      </c>
      <c r="AH739">
        <v>2</v>
      </c>
      <c r="AI739">
        <v>55945557</v>
      </c>
      <c r="AJ739">
        <v>577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ROW(Source!A458)</f>
        <v>458</v>
      </c>
      <c r="B740">
        <v>55945571</v>
      </c>
      <c r="C740">
        <v>55945549</v>
      </c>
      <c r="D740">
        <v>55459793</v>
      </c>
      <c r="E740">
        <v>1</v>
      </c>
      <c r="F740">
        <v>1</v>
      </c>
      <c r="G740">
        <v>1081</v>
      </c>
      <c r="H740">
        <v>3</v>
      </c>
      <c r="I740" t="s">
        <v>841</v>
      </c>
      <c r="J740" t="s">
        <v>842</v>
      </c>
      <c r="K740" t="s">
        <v>843</v>
      </c>
      <c r="L740">
        <v>1348</v>
      </c>
      <c r="N740">
        <v>1009</v>
      </c>
      <c r="O740" t="s">
        <v>211</v>
      </c>
      <c r="P740" t="s">
        <v>211</v>
      </c>
      <c r="Q740">
        <v>1000</v>
      </c>
      <c r="X740">
        <v>3.2000000000000003E-4</v>
      </c>
      <c r="Y740">
        <v>64123.05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82</v>
      </c>
      <c r="AG740">
        <v>3.2000000000000003E-4</v>
      </c>
      <c r="AH740">
        <v>2</v>
      </c>
      <c r="AI740">
        <v>55945558</v>
      </c>
      <c r="AJ740">
        <v>579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ROW(Source!A458)</f>
        <v>458</v>
      </c>
      <c r="B741">
        <v>55945572</v>
      </c>
      <c r="C741">
        <v>55945549</v>
      </c>
      <c r="D741">
        <v>55482166</v>
      </c>
      <c r="E741">
        <v>1</v>
      </c>
      <c r="F741">
        <v>1</v>
      </c>
      <c r="G741">
        <v>1081</v>
      </c>
      <c r="H741">
        <v>3</v>
      </c>
      <c r="I741" t="s">
        <v>847</v>
      </c>
      <c r="J741" t="s">
        <v>848</v>
      </c>
      <c r="K741" t="s">
        <v>849</v>
      </c>
      <c r="L741">
        <v>1301</v>
      </c>
      <c r="N741">
        <v>1003</v>
      </c>
      <c r="O741" t="s">
        <v>543</v>
      </c>
      <c r="P741" t="s">
        <v>543</v>
      </c>
      <c r="Q741">
        <v>1</v>
      </c>
      <c r="X741">
        <v>35.450000000000003</v>
      </c>
      <c r="Y741">
        <v>0.69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82</v>
      </c>
      <c r="AG741">
        <v>35.450000000000003</v>
      </c>
      <c r="AH741">
        <v>2</v>
      </c>
      <c r="AI741">
        <v>55945559</v>
      </c>
      <c r="AJ741">
        <v>580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ROW(Source!A458)</f>
        <v>458</v>
      </c>
      <c r="B742">
        <v>55945573</v>
      </c>
      <c r="C742">
        <v>55945549</v>
      </c>
      <c r="D742">
        <v>55482203</v>
      </c>
      <c r="E742">
        <v>1</v>
      </c>
      <c r="F742">
        <v>1</v>
      </c>
      <c r="G742">
        <v>1081</v>
      </c>
      <c r="H742">
        <v>3</v>
      </c>
      <c r="I742" t="s">
        <v>894</v>
      </c>
      <c r="J742" t="s">
        <v>895</v>
      </c>
      <c r="K742" t="s">
        <v>896</v>
      </c>
      <c r="L742">
        <v>1356</v>
      </c>
      <c r="N742">
        <v>1010</v>
      </c>
      <c r="O742" t="s">
        <v>785</v>
      </c>
      <c r="P742" t="s">
        <v>785</v>
      </c>
      <c r="Q742">
        <v>1000</v>
      </c>
      <c r="X742">
        <v>3.5999999999999997E-2</v>
      </c>
      <c r="Y742">
        <v>226.66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82</v>
      </c>
      <c r="AG742">
        <v>3.5999999999999997E-2</v>
      </c>
      <c r="AH742">
        <v>2</v>
      </c>
      <c r="AI742">
        <v>55945560</v>
      </c>
      <c r="AJ742">
        <v>581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ROW(Source!A458)</f>
        <v>458</v>
      </c>
      <c r="B743">
        <v>55945574</v>
      </c>
      <c r="C743">
        <v>55945549</v>
      </c>
      <c r="D743">
        <v>55482454</v>
      </c>
      <c r="E743">
        <v>1</v>
      </c>
      <c r="F743">
        <v>1</v>
      </c>
      <c r="G743">
        <v>1081</v>
      </c>
      <c r="H743">
        <v>3</v>
      </c>
      <c r="I743" t="s">
        <v>897</v>
      </c>
      <c r="J743" t="s">
        <v>898</v>
      </c>
      <c r="K743" t="s">
        <v>899</v>
      </c>
      <c r="L743">
        <v>1356</v>
      </c>
      <c r="N743">
        <v>1010</v>
      </c>
      <c r="O743" t="s">
        <v>785</v>
      </c>
      <c r="P743" t="s">
        <v>785</v>
      </c>
      <c r="Q743">
        <v>1000</v>
      </c>
      <c r="X743">
        <v>0.04</v>
      </c>
      <c r="Y743">
        <v>452.68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82</v>
      </c>
      <c r="AG743">
        <v>0.04</v>
      </c>
      <c r="AH743">
        <v>2</v>
      </c>
      <c r="AI743">
        <v>55945561</v>
      </c>
      <c r="AJ743">
        <v>582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ROW(Source!A458)</f>
        <v>458</v>
      </c>
      <c r="B744">
        <v>55945575</v>
      </c>
      <c r="C744">
        <v>55945549</v>
      </c>
      <c r="D744">
        <v>55416982</v>
      </c>
      <c r="E744">
        <v>1081</v>
      </c>
      <c r="F744">
        <v>1</v>
      </c>
      <c r="G744">
        <v>1081</v>
      </c>
      <c r="H744">
        <v>3</v>
      </c>
      <c r="I744" t="s">
        <v>1050</v>
      </c>
      <c r="J744" t="s">
        <v>3</v>
      </c>
      <c r="K744" t="s">
        <v>1051</v>
      </c>
      <c r="L744">
        <v>1346</v>
      </c>
      <c r="N744">
        <v>1009</v>
      </c>
      <c r="O744" t="s">
        <v>794</v>
      </c>
      <c r="P744" t="s">
        <v>794</v>
      </c>
      <c r="Q744">
        <v>1</v>
      </c>
      <c r="X744">
        <v>1.1499999999999999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82</v>
      </c>
      <c r="AG744">
        <v>1.1499999999999999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ROW(Source!A458)</f>
        <v>458</v>
      </c>
      <c r="B745">
        <v>55945576</v>
      </c>
      <c r="C745">
        <v>55945549</v>
      </c>
      <c r="D745">
        <v>55434495</v>
      </c>
      <c r="E745">
        <v>1081</v>
      </c>
      <c r="F745">
        <v>1</v>
      </c>
      <c r="G745">
        <v>1081</v>
      </c>
      <c r="H745">
        <v>3</v>
      </c>
      <c r="I745" t="s">
        <v>1072</v>
      </c>
      <c r="J745" t="s">
        <v>3</v>
      </c>
      <c r="K745" t="s">
        <v>1073</v>
      </c>
      <c r="L745">
        <v>1301</v>
      </c>
      <c r="N745">
        <v>1003</v>
      </c>
      <c r="O745" t="s">
        <v>543</v>
      </c>
      <c r="P745" t="s">
        <v>543</v>
      </c>
      <c r="Q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82</v>
      </c>
      <c r="AG745">
        <v>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ROW(Source!A458)</f>
        <v>458</v>
      </c>
      <c r="B746">
        <v>55945577</v>
      </c>
      <c r="C746">
        <v>55945549</v>
      </c>
      <c r="D746">
        <v>55456000</v>
      </c>
      <c r="E746">
        <v>1081</v>
      </c>
      <c r="F746">
        <v>1</v>
      </c>
      <c r="G746">
        <v>1081</v>
      </c>
      <c r="H746">
        <v>3</v>
      </c>
      <c r="I746" t="s">
        <v>1074</v>
      </c>
      <c r="J746" t="s">
        <v>3</v>
      </c>
      <c r="K746" t="s">
        <v>1075</v>
      </c>
      <c r="L746">
        <v>1354</v>
      </c>
      <c r="N746">
        <v>1010</v>
      </c>
      <c r="O746" t="s">
        <v>320</v>
      </c>
      <c r="P746" t="s">
        <v>320</v>
      </c>
      <c r="Q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82</v>
      </c>
      <c r="AG746">
        <v>1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ROW(Source!A500)</f>
        <v>500</v>
      </c>
      <c r="B747">
        <v>55985738</v>
      </c>
      <c r="C747">
        <v>55945591</v>
      </c>
      <c r="D747">
        <v>55424304</v>
      </c>
      <c r="E747">
        <v>1081</v>
      </c>
      <c r="F747">
        <v>1</v>
      </c>
      <c r="G747">
        <v>1081</v>
      </c>
      <c r="H747">
        <v>1</v>
      </c>
      <c r="I747" t="s">
        <v>759</v>
      </c>
      <c r="J747" t="s">
        <v>3</v>
      </c>
      <c r="K747" t="s">
        <v>760</v>
      </c>
      <c r="L747">
        <v>1191</v>
      </c>
      <c r="N747">
        <v>1013</v>
      </c>
      <c r="O747" t="s">
        <v>761</v>
      </c>
      <c r="P747" t="s">
        <v>761</v>
      </c>
      <c r="Q747">
        <v>1</v>
      </c>
      <c r="X747">
        <v>4.49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 t="s">
        <v>83</v>
      </c>
      <c r="AG747">
        <v>5.3879999999999999</v>
      </c>
      <c r="AH747">
        <v>2</v>
      </c>
      <c r="AI747">
        <v>55985738</v>
      </c>
      <c r="AJ747">
        <v>583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ROW(Source!A500)</f>
        <v>500</v>
      </c>
      <c r="B748">
        <v>55985739</v>
      </c>
      <c r="C748">
        <v>55945591</v>
      </c>
      <c r="D748">
        <v>55490209</v>
      </c>
      <c r="E748">
        <v>1</v>
      </c>
      <c r="F748">
        <v>1</v>
      </c>
      <c r="G748">
        <v>1081</v>
      </c>
      <c r="H748">
        <v>2</v>
      </c>
      <c r="I748" t="s">
        <v>766</v>
      </c>
      <c r="J748" t="s">
        <v>767</v>
      </c>
      <c r="K748" t="s">
        <v>768</v>
      </c>
      <c r="L748">
        <v>1368</v>
      </c>
      <c r="N748">
        <v>1011</v>
      </c>
      <c r="O748" t="s">
        <v>765</v>
      </c>
      <c r="P748" t="s">
        <v>765</v>
      </c>
      <c r="Q748">
        <v>1</v>
      </c>
      <c r="X748">
        <v>0.01</v>
      </c>
      <c r="Y748">
        <v>0</v>
      </c>
      <c r="Z748">
        <v>83.1</v>
      </c>
      <c r="AA748">
        <v>12.62</v>
      </c>
      <c r="AB748">
        <v>0</v>
      </c>
      <c r="AC748">
        <v>0</v>
      </c>
      <c r="AD748">
        <v>1</v>
      </c>
      <c r="AE748">
        <v>0</v>
      </c>
      <c r="AF748" t="s">
        <v>83</v>
      </c>
      <c r="AG748">
        <v>1.2E-2</v>
      </c>
      <c r="AH748">
        <v>2</v>
      </c>
      <c r="AI748">
        <v>55985739</v>
      </c>
      <c r="AJ748">
        <v>584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ROW(Source!A500)</f>
        <v>500</v>
      </c>
      <c r="B749">
        <v>55985740</v>
      </c>
      <c r="C749">
        <v>55945591</v>
      </c>
      <c r="D749">
        <v>55489443</v>
      </c>
      <c r="E749">
        <v>1</v>
      </c>
      <c r="F749">
        <v>1</v>
      </c>
      <c r="G749">
        <v>1081</v>
      </c>
      <c r="H749">
        <v>2</v>
      </c>
      <c r="I749" t="s">
        <v>902</v>
      </c>
      <c r="J749" t="s">
        <v>903</v>
      </c>
      <c r="K749" t="s">
        <v>904</v>
      </c>
      <c r="L749">
        <v>1368</v>
      </c>
      <c r="N749">
        <v>1011</v>
      </c>
      <c r="O749" t="s">
        <v>765</v>
      </c>
      <c r="P749" t="s">
        <v>765</v>
      </c>
      <c r="Q749">
        <v>1</v>
      </c>
      <c r="X749">
        <v>0.01</v>
      </c>
      <c r="Y749">
        <v>0</v>
      </c>
      <c r="Z749">
        <v>179.17</v>
      </c>
      <c r="AA749">
        <v>16.93</v>
      </c>
      <c r="AB749">
        <v>0</v>
      </c>
      <c r="AC749">
        <v>0</v>
      </c>
      <c r="AD749">
        <v>1</v>
      </c>
      <c r="AE749">
        <v>0</v>
      </c>
      <c r="AF749" t="s">
        <v>83</v>
      </c>
      <c r="AG749">
        <v>1.2E-2</v>
      </c>
      <c r="AH749">
        <v>2</v>
      </c>
      <c r="AI749">
        <v>55985740</v>
      </c>
      <c r="AJ749">
        <v>585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ROW(Source!A500)</f>
        <v>500</v>
      </c>
      <c r="B750">
        <v>55985741</v>
      </c>
      <c r="C750">
        <v>55945591</v>
      </c>
      <c r="D750">
        <v>55460033</v>
      </c>
      <c r="E750">
        <v>1</v>
      </c>
      <c r="F750">
        <v>1</v>
      </c>
      <c r="G750">
        <v>1081</v>
      </c>
      <c r="H750">
        <v>3</v>
      </c>
      <c r="I750" t="s">
        <v>998</v>
      </c>
      <c r="J750" t="s">
        <v>999</v>
      </c>
      <c r="K750" t="s">
        <v>1000</v>
      </c>
      <c r="L750">
        <v>1346</v>
      </c>
      <c r="N750">
        <v>1009</v>
      </c>
      <c r="O750" t="s">
        <v>794</v>
      </c>
      <c r="P750" t="s">
        <v>794</v>
      </c>
      <c r="Q750">
        <v>1</v>
      </c>
      <c r="X750">
        <v>0.43</v>
      </c>
      <c r="Y750">
        <v>1.38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82</v>
      </c>
      <c r="AG750">
        <v>0.43</v>
      </c>
      <c r="AH750">
        <v>2</v>
      </c>
      <c r="AI750">
        <v>55985741</v>
      </c>
      <c r="AJ750">
        <v>586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ROW(Source!A500)</f>
        <v>500</v>
      </c>
      <c r="B751">
        <v>55985742</v>
      </c>
      <c r="C751">
        <v>55945591</v>
      </c>
      <c r="D751">
        <v>55460424</v>
      </c>
      <c r="E751">
        <v>1</v>
      </c>
      <c r="F751">
        <v>1</v>
      </c>
      <c r="G751">
        <v>1081</v>
      </c>
      <c r="H751">
        <v>3</v>
      </c>
      <c r="I751" t="s">
        <v>801</v>
      </c>
      <c r="J751" t="s">
        <v>802</v>
      </c>
      <c r="K751" t="s">
        <v>803</v>
      </c>
      <c r="L751">
        <v>1346</v>
      </c>
      <c r="N751">
        <v>1009</v>
      </c>
      <c r="O751" t="s">
        <v>794</v>
      </c>
      <c r="P751" t="s">
        <v>794</v>
      </c>
      <c r="Q751">
        <v>1</v>
      </c>
      <c r="X751">
        <v>0.16</v>
      </c>
      <c r="Y751">
        <v>159.06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82</v>
      </c>
      <c r="AG751">
        <v>0.16</v>
      </c>
      <c r="AH751">
        <v>2</v>
      </c>
      <c r="AI751">
        <v>55985742</v>
      </c>
      <c r="AJ751">
        <v>587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ROW(Source!A500)</f>
        <v>500</v>
      </c>
      <c r="B752">
        <v>55985743</v>
      </c>
      <c r="C752">
        <v>55945591</v>
      </c>
      <c r="D752">
        <v>55482505</v>
      </c>
      <c r="E752">
        <v>1</v>
      </c>
      <c r="F752">
        <v>1</v>
      </c>
      <c r="G752">
        <v>1081</v>
      </c>
      <c r="H752">
        <v>3</v>
      </c>
      <c r="I752" t="s">
        <v>1001</v>
      </c>
      <c r="J752" t="s">
        <v>1002</v>
      </c>
      <c r="K752" t="s">
        <v>1003</v>
      </c>
      <c r="L752">
        <v>1355</v>
      </c>
      <c r="N752">
        <v>1010</v>
      </c>
      <c r="O752" t="s">
        <v>80</v>
      </c>
      <c r="P752" t="s">
        <v>80</v>
      </c>
      <c r="Q752">
        <v>100</v>
      </c>
      <c r="X752">
        <v>0.05</v>
      </c>
      <c r="Y752">
        <v>68.819999999999993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82</v>
      </c>
      <c r="AG752">
        <v>0.05</v>
      </c>
      <c r="AH752">
        <v>2</v>
      </c>
      <c r="AI752">
        <v>55985743</v>
      </c>
      <c r="AJ752">
        <v>588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ROW(Source!A500)</f>
        <v>500</v>
      </c>
      <c r="B753">
        <v>55985744</v>
      </c>
      <c r="C753">
        <v>55945591</v>
      </c>
      <c r="D753">
        <v>55482516</v>
      </c>
      <c r="E753">
        <v>1</v>
      </c>
      <c r="F753">
        <v>1</v>
      </c>
      <c r="G753">
        <v>1081</v>
      </c>
      <c r="H753">
        <v>3</v>
      </c>
      <c r="I753" t="s">
        <v>1004</v>
      </c>
      <c r="J753" t="s">
        <v>1005</v>
      </c>
      <c r="K753" t="s">
        <v>1006</v>
      </c>
      <c r="L753">
        <v>1356</v>
      </c>
      <c r="N753">
        <v>1010</v>
      </c>
      <c r="O753" t="s">
        <v>785</v>
      </c>
      <c r="P753" t="s">
        <v>785</v>
      </c>
      <c r="Q753">
        <v>1000</v>
      </c>
      <c r="X753">
        <v>1.2200000000000001E-2</v>
      </c>
      <c r="Y753">
        <v>183.4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82</v>
      </c>
      <c r="AG753">
        <v>1.2200000000000001E-2</v>
      </c>
      <c r="AH753">
        <v>2</v>
      </c>
      <c r="AI753">
        <v>55985744</v>
      </c>
      <c r="AJ753">
        <v>589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ROW(Source!A500)</f>
        <v>500</v>
      </c>
      <c r="B754">
        <v>55985745</v>
      </c>
      <c r="C754">
        <v>55945591</v>
      </c>
      <c r="D754">
        <v>55481842</v>
      </c>
      <c r="E754">
        <v>1</v>
      </c>
      <c r="F754">
        <v>1</v>
      </c>
      <c r="G754">
        <v>1081</v>
      </c>
      <c r="H754">
        <v>3</v>
      </c>
      <c r="I754" t="s">
        <v>1007</v>
      </c>
      <c r="J754" t="s">
        <v>1008</v>
      </c>
      <c r="K754" t="s">
        <v>1009</v>
      </c>
      <c r="L754">
        <v>1354</v>
      </c>
      <c r="N754">
        <v>1010</v>
      </c>
      <c r="O754" t="s">
        <v>320</v>
      </c>
      <c r="P754" t="s">
        <v>320</v>
      </c>
      <c r="Q754">
        <v>1</v>
      </c>
      <c r="X754">
        <v>3.1</v>
      </c>
      <c r="Y754">
        <v>6.94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82</v>
      </c>
      <c r="AG754">
        <v>3.1</v>
      </c>
      <c r="AH754">
        <v>2</v>
      </c>
      <c r="AI754">
        <v>55985745</v>
      </c>
      <c r="AJ754">
        <v>590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ROW(Source!A500)</f>
        <v>500</v>
      </c>
      <c r="B755">
        <v>55985746</v>
      </c>
      <c r="C755">
        <v>55945591</v>
      </c>
      <c r="D755">
        <v>55481849</v>
      </c>
      <c r="E755">
        <v>1</v>
      </c>
      <c r="F755">
        <v>1</v>
      </c>
      <c r="G755">
        <v>1081</v>
      </c>
      <c r="H755">
        <v>3</v>
      </c>
      <c r="I755" t="s">
        <v>1010</v>
      </c>
      <c r="J755" t="s">
        <v>1011</v>
      </c>
      <c r="K755" t="s">
        <v>1012</v>
      </c>
      <c r="L755">
        <v>1356</v>
      </c>
      <c r="N755">
        <v>1010</v>
      </c>
      <c r="O755" t="s">
        <v>785</v>
      </c>
      <c r="P755" t="s">
        <v>785</v>
      </c>
      <c r="Q755">
        <v>1000</v>
      </c>
      <c r="X755">
        <v>8.0000000000000002E-3</v>
      </c>
      <c r="Y755">
        <v>614.09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82</v>
      </c>
      <c r="AG755">
        <v>8.0000000000000002E-3</v>
      </c>
      <c r="AH755">
        <v>2</v>
      </c>
      <c r="AI755">
        <v>55985746</v>
      </c>
      <c r="AJ755">
        <v>591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ROW(Source!A500)</f>
        <v>500</v>
      </c>
      <c r="B756">
        <v>55985747</v>
      </c>
      <c r="C756">
        <v>55945591</v>
      </c>
      <c r="D756">
        <v>55434508</v>
      </c>
      <c r="E756">
        <v>1081</v>
      </c>
      <c r="F756">
        <v>1</v>
      </c>
      <c r="G756">
        <v>1081</v>
      </c>
      <c r="H756">
        <v>3</v>
      </c>
      <c r="I756" t="s">
        <v>1072</v>
      </c>
      <c r="J756" t="s">
        <v>3</v>
      </c>
      <c r="K756" t="s">
        <v>1122</v>
      </c>
      <c r="L756">
        <v>1303</v>
      </c>
      <c r="N756">
        <v>1003</v>
      </c>
      <c r="O756" t="s">
        <v>574</v>
      </c>
      <c r="P756" t="s">
        <v>574</v>
      </c>
      <c r="Q756">
        <v>1000</v>
      </c>
      <c r="X756">
        <v>0.10299999999999999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82</v>
      </c>
      <c r="AG756">
        <v>0.10299999999999999</v>
      </c>
      <c r="AH756">
        <v>3</v>
      </c>
      <c r="AI756">
        <v>-1</v>
      </c>
      <c r="AJ756" t="s">
        <v>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ROW(Source!A501)</f>
        <v>501</v>
      </c>
      <c r="B757">
        <v>55985738</v>
      </c>
      <c r="C757">
        <v>55945591</v>
      </c>
      <c r="D757">
        <v>55424304</v>
      </c>
      <c r="E757">
        <v>1081</v>
      </c>
      <c r="F757">
        <v>1</v>
      </c>
      <c r="G757">
        <v>1081</v>
      </c>
      <c r="H757">
        <v>1</v>
      </c>
      <c r="I757" t="s">
        <v>759</v>
      </c>
      <c r="J757" t="s">
        <v>3</v>
      </c>
      <c r="K757" t="s">
        <v>760</v>
      </c>
      <c r="L757">
        <v>1191</v>
      </c>
      <c r="N757">
        <v>1013</v>
      </c>
      <c r="O757" t="s">
        <v>761</v>
      </c>
      <c r="P757" t="s">
        <v>761</v>
      </c>
      <c r="Q757">
        <v>1</v>
      </c>
      <c r="X757">
        <v>4.49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1</v>
      </c>
      <c r="AF757" t="s">
        <v>83</v>
      </c>
      <c r="AG757">
        <v>5.3879999999999999</v>
      </c>
      <c r="AH757">
        <v>2</v>
      </c>
      <c r="AI757">
        <v>55985738</v>
      </c>
      <c r="AJ757">
        <v>592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ROW(Source!A501)</f>
        <v>501</v>
      </c>
      <c r="B758">
        <v>55985739</v>
      </c>
      <c r="C758">
        <v>55945591</v>
      </c>
      <c r="D758">
        <v>55490209</v>
      </c>
      <c r="E758">
        <v>1</v>
      </c>
      <c r="F758">
        <v>1</v>
      </c>
      <c r="G758">
        <v>1081</v>
      </c>
      <c r="H758">
        <v>2</v>
      </c>
      <c r="I758" t="s">
        <v>766</v>
      </c>
      <c r="J758" t="s">
        <v>767</v>
      </c>
      <c r="K758" t="s">
        <v>768</v>
      </c>
      <c r="L758">
        <v>1368</v>
      </c>
      <c r="N758">
        <v>1011</v>
      </c>
      <c r="O758" t="s">
        <v>765</v>
      </c>
      <c r="P758" t="s">
        <v>765</v>
      </c>
      <c r="Q758">
        <v>1</v>
      </c>
      <c r="X758">
        <v>0.01</v>
      </c>
      <c r="Y758">
        <v>0</v>
      </c>
      <c r="Z758">
        <v>83.1</v>
      </c>
      <c r="AA758">
        <v>12.62</v>
      </c>
      <c r="AB758">
        <v>0</v>
      </c>
      <c r="AC758">
        <v>0</v>
      </c>
      <c r="AD758">
        <v>1</v>
      </c>
      <c r="AE758">
        <v>0</v>
      </c>
      <c r="AF758" t="s">
        <v>83</v>
      </c>
      <c r="AG758">
        <v>1.2E-2</v>
      </c>
      <c r="AH758">
        <v>2</v>
      </c>
      <c r="AI758">
        <v>55985739</v>
      </c>
      <c r="AJ758">
        <v>593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ROW(Source!A501)</f>
        <v>501</v>
      </c>
      <c r="B759">
        <v>55985740</v>
      </c>
      <c r="C759">
        <v>55945591</v>
      </c>
      <c r="D759">
        <v>55489443</v>
      </c>
      <c r="E759">
        <v>1</v>
      </c>
      <c r="F759">
        <v>1</v>
      </c>
      <c r="G759">
        <v>1081</v>
      </c>
      <c r="H759">
        <v>2</v>
      </c>
      <c r="I759" t="s">
        <v>902</v>
      </c>
      <c r="J759" t="s">
        <v>903</v>
      </c>
      <c r="K759" t="s">
        <v>904</v>
      </c>
      <c r="L759">
        <v>1368</v>
      </c>
      <c r="N759">
        <v>1011</v>
      </c>
      <c r="O759" t="s">
        <v>765</v>
      </c>
      <c r="P759" t="s">
        <v>765</v>
      </c>
      <c r="Q759">
        <v>1</v>
      </c>
      <c r="X759">
        <v>0.01</v>
      </c>
      <c r="Y759">
        <v>0</v>
      </c>
      <c r="Z759">
        <v>179.17</v>
      </c>
      <c r="AA759">
        <v>16.93</v>
      </c>
      <c r="AB759">
        <v>0</v>
      </c>
      <c r="AC759">
        <v>0</v>
      </c>
      <c r="AD759">
        <v>1</v>
      </c>
      <c r="AE759">
        <v>0</v>
      </c>
      <c r="AF759" t="s">
        <v>83</v>
      </c>
      <c r="AG759">
        <v>1.2E-2</v>
      </c>
      <c r="AH759">
        <v>2</v>
      </c>
      <c r="AI759">
        <v>55985740</v>
      </c>
      <c r="AJ759">
        <v>594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ROW(Source!A501)</f>
        <v>501</v>
      </c>
      <c r="B760">
        <v>55985741</v>
      </c>
      <c r="C760">
        <v>55945591</v>
      </c>
      <c r="D760">
        <v>55460033</v>
      </c>
      <c r="E760">
        <v>1</v>
      </c>
      <c r="F760">
        <v>1</v>
      </c>
      <c r="G760">
        <v>1081</v>
      </c>
      <c r="H760">
        <v>3</v>
      </c>
      <c r="I760" t="s">
        <v>998</v>
      </c>
      <c r="J760" t="s">
        <v>999</v>
      </c>
      <c r="K760" t="s">
        <v>1000</v>
      </c>
      <c r="L760">
        <v>1346</v>
      </c>
      <c r="N760">
        <v>1009</v>
      </c>
      <c r="O760" t="s">
        <v>794</v>
      </c>
      <c r="P760" t="s">
        <v>794</v>
      </c>
      <c r="Q760">
        <v>1</v>
      </c>
      <c r="X760">
        <v>0.43</v>
      </c>
      <c r="Y760">
        <v>1.38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82</v>
      </c>
      <c r="AG760">
        <v>0.43</v>
      </c>
      <c r="AH760">
        <v>2</v>
      </c>
      <c r="AI760">
        <v>55985741</v>
      </c>
      <c r="AJ760">
        <v>595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ROW(Source!A501)</f>
        <v>501</v>
      </c>
      <c r="B761">
        <v>55985742</v>
      </c>
      <c r="C761">
        <v>55945591</v>
      </c>
      <c r="D761">
        <v>55460424</v>
      </c>
      <c r="E761">
        <v>1</v>
      </c>
      <c r="F761">
        <v>1</v>
      </c>
      <c r="G761">
        <v>1081</v>
      </c>
      <c r="H761">
        <v>3</v>
      </c>
      <c r="I761" t="s">
        <v>801</v>
      </c>
      <c r="J761" t="s">
        <v>802</v>
      </c>
      <c r="K761" t="s">
        <v>803</v>
      </c>
      <c r="L761">
        <v>1346</v>
      </c>
      <c r="N761">
        <v>1009</v>
      </c>
      <c r="O761" t="s">
        <v>794</v>
      </c>
      <c r="P761" t="s">
        <v>794</v>
      </c>
      <c r="Q761">
        <v>1</v>
      </c>
      <c r="X761">
        <v>0.16</v>
      </c>
      <c r="Y761">
        <v>159.06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82</v>
      </c>
      <c r="AG761">
        <v>0.16</v>
      </c>
      <c r="AH761">
        <v>2</v>
      </c>
      <c r="AI761">
        <v>55985742</v>
      </c>
      <c r="AJ761">
        <v>596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ROW(Source!A501)</f>
        <v>501</v>
      </c>
      <c r="B762">
        <v>55985743</v>
      </c>
      <c r="C762">
        <v>55945591</v>
      </c>
      <c r="D762">
        <v>55482505</v>
      </c>
      <c r="E762">
        <v>1</v>
      </c>
      <c r="F762">
        <v>1</v>
      </c>
      <c r="G762">
        <v>1081</v>
      </c>
      <c r="H762">
        <v>3</v>
      </c>
      <c r="I762" t="s">
        <v>1001</v>
      </c>
      <c r="J762" t="s">
        <v>1002</v>
      </c>
      <c r="K762" t="s">
        <v>1003</v>
      </c>
      <c r="L762">
        <v>1355</v>
      </c>
      <c r="N762">
        <v>1010</v>
      </c>
      <c r="O762" t="s">
        <v>80</v>
      </c>
      <c r="P762" t="s">
        <v>80</v>
      </c>
      <c r="Q762">
        <v>100</v>
      </c>
      <c r="X762">
        <v>0.05</v>
      </c>
      <c r="Y762">
        <v>68.819999999999993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82</v>
      </c>
      <c r="AG762">
        <v>0.05</v>
      </c>
      <c r="AH762">
        <v>2</v>
      </c>
      <c r="AI762">
        <v>55985743</v>
      </c>
      <c r="AJ762">
        <v>597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ROW(Source!A501)</f>
        <v>501</v>
      </c>
      <c r="B763">
        <v>55985744</v>
      </c>
      <c r="C763">
        <v>55945591</v>
      </c>
      <c r="D763">
        <v>55482516</v>
      </c>
      <c r="E763">
        <v>1</v>
      </c>
      <c r="F763">
        <v>1</v>
      </c>
      <c r="G763">
        <v>1081</v>
      </c>
      <c r="H763">
        <v>3</v>
      </c>
      <c r="I763" t="s">
        <v>1004</v>
      </c>
      <c r="J763" t="s">
        <v>1005</v>
      </c>
      <c r="K763" t="s">
        <v>1006</v>
      </c>
      <c r="L763">
        <v>1356</v>
      </c>
      <c r="N763">
        <v>1010</v>
      </c>
      <c r="O763" t="s">
        <v>785</v>
      </c>
      <c r="P763" t="s">
        <v>785</v>
      </c>
      <c r="Q763">
        <v>1000</v>
      </c>
      <c r="X763">
        <v>1.2200000000000001E-2</v>
      </c>
      <c r="Y763">
        <v>183.4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82</v>
      </c>
      <c r="AG763">
        <v>1.2200000000000001E-2</v>
      </c>
      <c r="AH763">
        <v>2</v>
      </c>
      <c r="AI763">
        <v>55985744</v>
      </c>
      <c r="AJ763">
        <v>598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ROW(Source!A501)</f>
        <v>501</v>
      </c>
      <c r="B764">
        <v>55985745</v>
      </c>
      <c r="C764">
        <v>55945591</v>
      </c>
      <c r="D764">
        <v>55481842</v>
      </c>
      <c r="E764">
        <v>1</v>
      </c>
      <c r="F764">
        <v>1</v>
      </c>
      <c r="G764">
        <v>1081</v>
      </c>
      <c r="H764">
        <v>3</v>
      </c>
      <c r="I764" t="s">
        <v>1007</v>
      </c>
      <c r="J764" t="s">
        <v>1008</v>
      </c>
      <c r="K764" t="s">
        <v>1009</v>
      </c>
      <c r="L764">
        <v>1354</v>
      </c>
      <c r="N764">
        <v>1010</v>
      </c>
      <c r="O764" t="s">
        <v>320</v>
      </c>
      <c r="P764" t="s">
        <v>320</v>
      </c>
      <c r="Q764">
        <v>1</v>
      </c>
      <c r="X764">
        <v>3.1</v>
      </c>
      <c r="Y764">
        <v>6.94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82</v>
      </c>
      <c r="AG764">
        <v>3.1</v>
      </c>
      <c r="AH764">
        <v>2</v>
      </c>
      <c r="AI764">
        <v>55985745</v>
      </c>
      <c r="AJ764">
        <v>599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ROW(Source!A501)</f>
        <v>501</v>
      </c>
      <c r="B765">
        <v>55985746</v>
      </c>
      <c r="C765">
        <v>55945591</v>
      </c>
      <c r="D765">
        <v>55481849</v>
      </c>
      <c r="E765">
        <v>1</v>
      </c>
      <c r="F765">
        <v>1</v>
      </c>
      <c r="G765">
        <v>1081</v>
      </c>
      <c r="H765">
        <v>3</v>
      </c>
      <c r="I765" t="s">
        <v>1010</v>
      </c>
      <c r="J765" t="s">
        <v>1011</v>
      </c>
      <c r="K765" t="s">
        <v>1012</v>
      </c>
      <c r="L765">
        <v>1356</v>
      </c>
      <c r="N765">
        <v>1010</v>
      </c>
      <c r="O765" t="s">
        <v>785</v>
      </c>
      <c r="P765" t="s">
        <v>785</v>
      </c>
      <c r="Q765">
        <v>1000</v>
      </c>
      <c r="X765">
        <v>8.0000000000000002E-3</v>
      </c>
      <c r="Y765">
        <v>614.09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82</v>
      </c>
      <c r="AG765">
        <v>8.0000000000000002E-3</v>
      </c>
      <c r="AH765">
        <v>2</v>
      </c>
      <c r="AI765">
        <v>55985746</v>
      </c>
      <c r="AJ765">
        <v>600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ROW(Source!A501)</f>
        <v>501</v>
      </c>
      <c r="B766">
        <v>55985747</v>
      </c>
      <c r="C766">
        <v>55945591</v>
      </c>
      <c r="D766">
        <v>55434508</v>
      </c>
      <c r="E766">
        <v>1081</v>
      </c>
      <c r="F766">
        <v>1</v>
      </c>
      <c r="G766">
        <v>1081</v>
      </c>
      <c r="H766">
        <v>3</v>
      </c>
      <c r="I766" t="s">
        <v>1072</v>
      </c>
      <c r="J766" t="s">
        <v>3</v>
      </c>
      <c r="K766" t="s">
        <v>1122</v>
      </c>
      <c r="L766">
        <v>1303</v>
      </c>
      <c r="N766">
        <v>1003</v>
      </c>
      <c r="O766" t="s">
        <v>574</v>
      </c>
      <c r="P766" t="s">
        <v>574</v>
      </c>
      <c r="Q766">
        <v>1000</v>
      </c>
      <c r="X766">
        <v>0.10299999999999999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82</v>
      </c>
      <c r="AG766">
        <v>0.10299999999999999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ROW(Source!A506)</f>
        <v>506</v>
      </c>
      <c r="B767">
        <v>57037294</v>
      </c>
      <c r="C767">
        <v>57037287</v>
      </c>
      <c r="D767">
        <v>55424304</v>
      </c>
      <c r="E767">
        <v>1081</v>
      </c>
      <c r="F767">
        <v>1</v>
      </c>
      <c r="G767">
        <v>1081</v>
      </c>
      <c r="H767">
        <v>1</v>
      </c>
      <c r="I767" t="s">
        <v>759</v>
      </c>
      <c r="J767" t="s">
        <v>3</v>
      </c>
      <c r="K767" t="s">
        <v>760</v>
      </c>
      <c r="L767">
        <v>1191</v>
      </c>
      <c r="N767">
        <v>1013</v>
      </c>
      <c r="O767" t="s">
        <v>761</v>
      </c>
      <c r="P767" t="s">
        <v>761</v>
      </c>
      <c r="Q767">
        <v>1</v>
      </c>
      <c r="X767">
        <v>5.29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 t="s">
        <v>83</v>
      </c>
      <c r="AG767">
        <v>6.3479999999999999</v>
      </c>
      <c r="AH767">
        <v>2</v>
      </c>
      <c r="AI767">
        <v>57037288</v>
      </c>
      <c r="AJ767">
        <v>601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ROW(Source!A506)</f>
        <v>506</v>
      </c>
      <c r="B768">
        <v>57037295</v>
      </c>
      <c r="C768">
        <v>57037287</v>
      </c>
      <c r="D768">
        <v>55490209</v>
      </c>
      <c r="E768">
        <v>1</v>
      </c>
      <c r="F768">
        <v>1</v>
      </c>
      <c r="G768">
        <v>1081</v>
      </c>
      <c r="H768">
        <v>2</v>
      </c>
      <c r="I768" t="s">
        <v>766</v>
      </c>
      <c r="J768" t="s">
        <v>767</v>
      </c>
      <c r="K768" t="s">
        <v>768</v>
      </c>
      <c r="L768">
        <v>1368</v>
      </c>
      <c r="N768">
        <v>1011</v>
      </c>
      <c r="O768" t="s">
        <v>765</v>
      </c>
      <c r="P768" t="s">
        <v>765</v>
      </c>
      <c r="Q768">
        <v>1</v>
      </c>
      <c r="X768">
        <v>0.01</v>
      </c>
      <c r="Y768">
        <v>0</v>
      </c>
      <c r="Z768">
        <v>83.1</v>
      </c>
      <c r="AA768">
        <v>12.62</v>
      </c>
      <c r="AB768">
        <v>0</v>
      </c>
      <c r="AC768">
        <v>0</v>
      </c>
      <c r="AD768">
        <v>1</v>
      </c>
      <c r="AE768">
        <v>0</v>
      </c>
      <c r="AF768" t="s">
        <v>83</v>
      </c>
      <c r="AG768">
        <v>1.2E-2</v>
      </c>
      <c r="AH768">
        <v>2</v>
      </c>
      <c r="AI768">
        <v>57037289</v>
      </c>
      <c r="AJ768">
        <v>602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ROW(Source!A506)</f>
        <v>506</v>
      </c>
      <c r="B769">
        <v>57037296</v>
      </c>
      <c r="C769">
        <v>57037287</v>
      </c>
      <c r="D769">
        <v>55489443</v>
      </c>
      <c r="E769">
        <v>1</v>
      </c>
      <c r="F769">
        <v>1</v>
      </c>
      <c r="G769">
        <v>1081</v>
      </c>
      <c r="H769">
        <v>2</v>
      </c>
      <c r="I769" t="s">
        <v>902</v>
      </c>
      <c r="J769" t="s">
        <v>903</v>
      </c>
      <c r="K769" t="s">
        <v>904</v>
      </c>
      <c r="L769">
        <v>1368</v>
      </c>
      <c r="N769">
        <v>1011</v>
      </c>
      <c r="O769" t="s">
        <v>765</v>
      </c>
      <c r="P769" t="s">
        <v>765</v>
      </c>
      <c r="Q769">
        <v>1</v>
      </c>
      <c r="X769">
        <v>0.01</v>
      </c>
      <c r="Y769">
        <v>0</v>
      </c>
      <c r="Z769">
        <v>179.17</v>
      </c>
      <c r="AA769">
        <v>16.93</v>
      </c>
      <c r="AB769">
        <v>0</v>
      </c>
      <c r="AC769">
        <v>0</v>
      </c>
      <c r="AD769">
        <v>1</v>
      </c>
      <c r="AE769">
        <v>0</v>
      </c>
      <c r="AF769" t="s">
        <v>83</v>
      </c>
      <c r="AG769">
        <v>1.2E-2</v>
      </c>
      <c r="AH769">
        <v>2</v>
      </c>
      <c r="AI769">
        <v>57037290</v>
      </c>
      <c r="AJ769">
        <v>603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ROW(Source!A506)</f>
        <v>506</v>
      </c>
      <c r="B770">
        <v>57037297</v>
      </c>
      <c r="C770">
        <v>57037287</v>
      </c>
      <c r="D770">
        <v>55482159</v>
      </c>
      <c r="E770">
        <v>1</v>
      </c>
      <c r="F770">
        <v>1</v>
      </c>
      <c r="G770">
        <v>1081</v>
      </c>
      <c r="H770">
        <v>3</v>
      </c>
      <c r="I770" t="s">
        <v>905</v>
      </c>
      <c r="J770" t="s">
        <v>906</v>
      </c>
      <c r="K770" t="s">
        <v>907</v>
      </c>
      <c r="L770">
        <v>1355</v>
      </c>
      <c r="N770">
        <v>1010</v>
      </c>
      <c r="O770" t="s">
        <v>80</v>
      </c>
      <c r="P770" t="s">
        <v>80</v>
      </c>
      <c r="Q770">
        <v>100</v>
      </c>
      <c r="X770">
        <v>2.1093999999999999</v>
      </c>
      <c r="Y770">
        <v>59.47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82</v>
      </c>
      <c r="AG770">
        <v>2.1093999999999999</v>
      </c>
      <c r="AH770">
        <v>2</v>
      </c>
      <c r="AI770">
        <v>57037291</v>
      </c>
      <c r="AJ770">
        <v>604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ROW(Source!A506)</f>
        <v>506</v>
      </c>
      <c r="B771">
        <v>57037298</v>
      </c>
      <c r="C771">
        <v>57037287</v>
      </c>
      <c r="D771">
        <v>55482204</v>
      </c>
      <c r="E771">
        <v>1</v>
      </c>
      <c r="F771">
        <v>1</v>
      </c>
      <c r="G771">
        <v>1081</v>
      </c>
      <c r="H771">
        <v>3</v>
      </c>
      <c r="I771" t="s">
        <v>820</v>
      </c>
      <c r="J771" t="s">
        <v>821</v>
      </c>
      <c r="K771" t="s">
        <v>822</v>
      </c>
      <c r="L771">
        <v>1356</v>
      </c>
      <c r="N771">
        <v>1010</v>
      </c>
      <c r="O771" t="s">
        <v>785</v>
      </c>
      <c r="P771" t="s">
        <v>785</v>
      </c>
      <c r="Q771">
        <v>1000</v>
      </c>
      <c r="X771">
        <v>6.8999999999999999E-3</v>
      </c>
      <c r="Y771">
        <v>56.16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82</v>
      </c>
      <c r="AG771">
        <v>6.8999999999999999E-3</v>
      </c>
      <c r="AH771">
        <v>2</v>
      </c>
      <c r="AI771">
        <v>57037292</v>
      </c>
      <c r="AJ771">
        <v>605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ROW(Source!A506)</f>
        <v>506</v>
      </c>
      <c r="B772">
        <v>57037299</v>
      </c>
      <c r="C772">
        <v>57037287</v>
      </c>
      <c r="D772">
        <v>55434495</v>
      </c>
      <c r="E772">
        <v>1081</v>
      </c>
      <c r="F772">
        <v>1</v>
      </c>
      <c r="G772">
        <v>1081</v>
      </c>
      <c r="H772">
        <v>3</v>
      </c>
      <c r="I772" t="s">
        <v>1072</v>
      </c>
      <c r="J772" t="s">
        <v>3</v>
      </c>
      <c r="K772" t="s">
        <v>1076</v>
      </c>
      <c r="L772">
        <v>1303</v>
      </c>
      <c r="N772">
        <v>1003</v>
      </c>
      <c r="O772" t="s">
        <v>574</v>
      </c>
      <c r="P772" t="s">
        <v>574</v>
      </c>
      <c r="Q772">
        <v>1000</v>
      </c>
      <c r="X772">
        <v>0.10199999999999999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82</v>
      </c>
      <c r="AG772">
        <v>0.10199999999999999</v>
      </c>
      <c r="AH772">
        <v>3</v>
      </c>
      <c r="AI772">
        <v>-1</v>
      </c>
      <c r="AJ772" t="s">
        <v>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ROW(Source!A507)</f>
        <v>507</v>
      </c>
      <c r="B773">
        <v>57037294</v>
      </c>
      <c r="C773">
        <v>57037287</v>
      </c>
      <c r="D773">
        <v>55424304</v>
      </c>
      <c r="E773">
        <v>1081</v>
      </c>
      <c r="F773">
        <v>1</v>
      </c>
      <c r="G773">
        <v>1081</v>
      </c>
      <c r="H773">
        <v>1</v>
      </c>
      <c r="I773" t="s">
        <v>759</v>
      </c>
      <c r="J773" t="s">
        <v>3</v>
      </c>
      <c r="K773" t="s">
        <v>760</v>
      </c>
      <c r="L773">
        <v>1191</v>
      </c>
      <c r="N773">
        <v>1013</v>
      </c>
      <c r="O773" t="s">
        <v>761</v>
      </c>
      <c r="P773" t="s">
        <v>761</v>
      </c>
      <c r="Q773">
        <v>1</v>
      </c>
      <c r="X773">
        <v>5.29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 t="s">
        <v>83</v>
      </c>
      <c r="AG773">
        <v>6.3479999999999999</v>
      </c>
      <c r="AH773">
        <v>2</v>
      </c>
      <c r="AI773">
        <v>57037288</v>
      </c>
      <c r="AJ773">
        <v>606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ROW(Source!A507)</f>
        <v>507</v>
      </c>
      <c r="B774">
        <v>57037295</v>
      </c>
      <c r="C774">
        <v>57037287</v>
      </c>
      <c r="D774">
        <v>55490209</v>
      </c>
      <c r="E774">
        <v>1</v>
      </c>
      <c r="F774">
        <v>1</v>
      </c>
      <c r="G774">
        <v>1081</v>
      </c>
      <c r="H774">
        <v>2</v>
      </c>
      <c r="I774" t="s">
        <v>766</v>
      </c>
      <c r="J774" t="s">
        <v>767</v>
      </c>
      <c r="K774" t="s">
        <v>768</v>
      </c>
      <c r="L774">
        <v>1368</v>
      </c>
      <c r="N774">
        <v>1011</v>
      </c>
      <c r="O774" t="s">
        <v>765</v>
      </c>
      <c r="P774" t="s">
        <v>765</v>
      </c>
      <c r="Q774">
        <v>1</v>
      </c>
      <c r="X774">
        <v>0.01</v>
      </c>
      <c r="Y774">
        <v>0</v>
      </c>
      <c r="Z774">
        <v>83.1</v>
      </c>
      <c r="AA774">
        <v>12.62</v>
      </c>
      <c r="AB774">
        <v>0</v>
      </c>
      <c r="AC774">
        <v>0</v>
      </c>
      <c r="AD774">
        <v>1</v>
      </c>
      <c r="AE774">
        <v>0</v>
      </c>
      <c r="AF774" t="s">
        <v>83</v>
      </c>
      <c r="AG774">
        <v>1.2E-2</v>
      </c>
      <c r="AH774">
        <v>2</v>
      </c>
      <c r="AI774">
        <v>57037289</v>
      </c>
      <c r="AJ774">
        <v>607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ROW(Source!A507)</f>
        <v>507</v>
      </c>
      <c r="B775">
        <v>57037296</v>
      </c>
      <c r="C775">
        <v>57037287</v>
      </c>
      <c r="D775">
        <v>55489443</v>
      </c>
      <c r="E775">
        <v>1</v>
      </c>
      <c r="F775">
        <v>1</v>
      </c>
      <c r="G775">
        <v>1081</v>
      </c>
      <c r="H775">
        <v>2</v>
      </c>
      <c r="I775" t="s">
        <v>902</v>
      </c>
      <c r="J775" t="s">
        <v>903</v>
      </c>
      <c r="K775" t="s">
        <v>904</v>
      </c>
      <c r="L775">
        <v>1368</v>
      </c>
      <c r="N775">
        <v>1011</v>
      </c>
      <c r="O775" t="s">
        <v>765</v>
      </c>
      <c r="P775" t="s">
        <v>765</v>
      </c>
      <c r="Q775">
        <v>1</v>
      </c>
      <c r="X775">
        <v>0.01</v>
      </c>
      <c r="Y775">
        <v>0</v>
      </c>
      <c r="Z775">
        <v>179.17</v>
      </c>
      <c r="AA775">
        <v>16.93</v>
      </c>
      <c r="AB775">
        <v>0</v>
      </c>
      <c r="AC775">
        <v>0</v>
      </c>
      <c r="AD775">
        <v>1</v>
      </c>
      <c r="AE775">
        <v>0</v>
      </c>
      <c r="AF775" t="s">
        <v>83</v>
      </c>
      <c r="AG775">
        <v>1.2E-2</v>
      </c>
      <c r="AH775">
        <v>2</v>
      </c>
      <c r="AI775">
        <v>57037290</v>
      </c>
      <c r="AJ775">
        <v>608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ROW(Source!A507)</f>
        <v>507</v>
      </c>
      <c r="B776">
        <v>57037297</v>
      </c>
      <c r="C776">
        <v>57037287</v>
      </c>
      <c r="D776">
        <v>55482159</v>
      </c>
      <c r="E776">
        <v>1</v>
      </c>
      <c r="F776">
        <v>1</v>
      </c>
      <c r="G776">
        <v>1081</v>
      </c>
      <c r="H776">
        <v>3</v>
      </c>
      <c r="I776" t="s">
        <v>905</v>
      </c>
      <c r="J776" t="s">
        <v>906</v>
      </c>
      <c r="K776" t="s">
        <v>907</v>
      </c>
      <c r="L776">
        <v>1355</v>
      </c>
      <c r="N776">
        <v>1010</v>
      </c>
      <c r="O776" t="s">
        <v>80</v>
      </c>
      <c r="P776" t="s">
        <v>80</v>
      </c>
      <c r="Q776">
        <v>100</v>
      </c>
      <c r="X776">
        <v>2.1093999999999999</v>
      </c>
      <c r="Y776">
        <v>59.47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82</v>
      </c>
      <c r="AG776">
        <v>2.1093999999999999</v>
      </c>
      <c r="AH776">
        <v>2</v>
      </c>
      <c r="AI776">
        <v>57037291</v>
      </c>
      <c r="AJ776">
        <v>609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ROW(Source!A507)</f>
        <v>507</v>
      </c>
      <c r="B777">
        <v>57037298</v>
      </c>
      <c r="C777">
        <v>57037287</v>
      </c>
      <c r="D777">
        <v>55482204</v>
      </c>
      <c r="E777">
        <v>1</v>
      </c>
      <c r="F777">
        <v>1</v>
      </c>
      <c r="G777">
        <v>1081</v>
      </c>
      <c r="H777">
        <v>3</v>
      </c>
      <c r="I777" t="s">
        <v>820</v>
      </c>
      <c r="J777" t="s">
        <v>821</v>
      </c>
      <c r="K777" t="s">
        <v>822</v>
      </c>
      <c r="L777">
        <v>1356</v>
      </c>
      <c r="N777">
        <v>1010</v>
      </c>
      <c r="O777" t="s">
        <v>785</v>
      </c>
      <c r="P777" t="s">
        <v>785</v>
      </c>
      <c r="Q777">
        <v>1000</v>
      </c>
      <c r="X777">
        <v>6.8999999999999999E-3</v>
      </c>
      <c r="Y777">
        <v>56.16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82</v>
      </c>
      <c r="AG777">
        <v>6.8999999999999999E-3</v>
      </c>
      <c r="AH777">
        <v>2</v>
      </c>
      <c r="AI777">
        <v>57037292</v>
      </c>
      <c r="AJ777">
        <v>610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ROW(Source!A507)</f>
        <v>507</v>
      </c>
      <c r="B778">
        <v>57037299</v>
      </c>
      <c r="C778">
        <v>57037287</v>
      </c>
      <c r="D778">
        <v>55434495</v>
      </c>
      <c r="E778">
        <v>1081</v>
      </c>
      <c r="F778">
        <v>1</v>
      </c>
      <c r="G778">
        <v>1081</v>
      </c>
      <c r="H778">
        <v>3</v>
      </c>
      <c r="I778" t="s">
        <v>1072</v>
      </c>
      <c r="J778" t="s">
        <v>3</v>
      </c>
      <c r="K778" t="s">
        <v>1076</v>
      </c>
      <c r="L778">
        <v>1303</v>
      </c>
      <c r="N778">
        <v>1003</v>
      </c>
      <c r="O778" t="s">
        <v>574</v>
      </c>
      <c r="P778" t="s">
        <v>574</v>
      </c>
      <c r="Q778">
        <v>1000</v>
      </c>
      <c r="X778">
        <v>0.10199999999999999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82</v>
      </c>
      <c r="AG778">
        <v>0.10199999999999999</v>
      </c>
      <c r="AH778">
        <v>3</v>
      </c>
      <c r="AI778">
        <v>-1</v>
      </c>
      <c r="AJ778" t="s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ROW(Source!A518)</f>
        <v>518</v>
      </c>
      <c r="B779">
        <v>55985751</v>
      </c>
      <c r="C779">
        <v>55945641</v>
      </c>
      <c r="D779">
        <v>55424304</v>
      </c>
      <c r="E779">
        <v>1081</v>
      </c>
      <c r="F779">
        <v>1</v>
      </c>
      <c r="G779">
        <v>1081</v>
      </c>
      <c r="H779">
        <v>1</v>
      </c>
      <c r="I779" t="s">
        <v>759</v>
      </c>
      <c r="J779" t="s">
        <v>3</v>
      </c>
      <c r="K779" t="s">
        <v>760</v>
      </c>
      <c r="L779">
        <v>1191</v>
      </c>
      <c r="N779">
        <v>1013</v>
      </c>
      <c r="O779" t="s">
        <v>761</v>
      </c>
      <c r="P779" t="s">
        <v>761</v>
      </c>
      <c r="Q779">
        <v>1</v>
      </c>
      <c r="X779">
        <v>5.39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83</v>
      </c>
      <c r="AG779">
        <v>6.4679999999999991</v>
      </c>
      <c r="AH779">
        <v>2</v>
      </c>
      <c r="AI779">
        <v>55985751</v>
      </c>
      <c r="AJ779">
        <v>611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ROW(Source!A518)</f>
        <v>518</v>
      </c>
      <c r="B780">
        <v>55985752</v>
      </c>
      <c r="C780">
        <v>55945641</v>
      </c>
      <c r="D780">
        <v>55490209</v>
      </c>
      <c r="E780">
        <v>1</v>
      </c>
      <c r="F780">
        <v>1</v>
      </c>
      <c r="G780">
        <v>1081</v>
      </c>
      <c r="H780">
        <v>2</v>
      </c>
      <c r="I780" t="s">
        <v>766</v>
      </c>
      <c r="J780" t="s">
        <v>767</v>
      </c>
      <c r="K780" t="s">
        <v>768</v>
      </c>
      <c r="L780">
        <v>1368</v>
      </c>
      <c r="N780">
        <v>1011</v>
      </c>
      <c r="O780" t="s">
        <v>765</v>
      </c>
      <c r="P780" t="s">
        <v>765</v>
      </c>
      <c r="Q780">
        <v>1</v>
      </c>
      <c r="X780">
        <v>0.02</v>
      </c>
      <c r="Y780">
        <v>0</v>
      </c>
      <c r="Z780">
        <v>83.1</v>
      </c>
      <c r="AA780">
        <v>12.62</v>
      </c>
      <c r="AB780">
        <v>0</v>
      </c>
      <c r="AC780">
        <v>0</v>
      </c>
      <c r="AD780">
        <v>1</v>
      </c>
      <c r="AE780">
        <v>0</v>
      </c>
      <c r="AF780" t="s">
        <v>83</v>
      </c>
      <c r="AG780">
        <v>2.4E-2</v>
      </c>
      <c r="AH780">
        <v>2</v>
      </c>
      <c r="AI780">
        <v>55985752</v>
      </c>
      <c r="AJ780">
        <v>612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ROW(Source!A518)</f>
        <v>518</v>
      </c>
      <c r="B781">
        <v>55985753</v>
      </c>
      <c r="C781">
        <v>55945641</v>
      </c>
      <c r="D781">
        <v>55489443</v>
      </c>
      <c r="E781">
        <v>1</v>
      </c>
      <c r="F781">
        <v>1</v>
      </c>
      <c r="G781">
        <v>1081</v>
      </c>
      <c r="H781">
        <v>2</v>
      </c>
      <c r="I781" t="s">
        <v>902</v>
      </c>
      <c r="J781" t="s">
        <v>903</v>
      </c>
      <c r="K781" t="s">
        <v>904</v>
      </c>
      <c r="L781">
        <v>1368</v>
      </c>
      <c r="N781">
        <v>1011</v>
      </c>
      <c r="O781" t="s">
        <v>765</v>
      </c>
      <c r="P781" t="s">
        <v>765</v>
      </c>
      <c r="Q781">
        <v>1</v>
      </c>
      <c r="X781">
        <v>0.02</v>
      </c>
      <c r="Y781">
        <v>0</v>
      </c>
      <c r="Z781">
        <v>179.17</v>
      </c>
      <c r="AA781">
        <v>16.93</v>
      </c>
      <c r="AB781">
        <v>0</v>
      </c>
      <c r="AC781">
        <v>0</v>
      </c>
      <c r="AD781">
        <v>1</v>
      </c>
      <c r="AE781">
        <v>0</v>
      </c>
      <c r="AF781" t="s">
        <v>83</v>
      </c>
      <c r="AG781">
        <v>2.4E-2</v>
      </c>
      <c r="AH781">
        <v>2</v>
      </c>
      <c r="AI781">
        <v>55985753</v>
      </c>
      <c r="AJ781">
        <v>613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ROW(Source!A518)</f>
        <v>518</v>
      </c>
      <c r="B782">
        <v>55985754</v>
      </c>
      <c r="C782">
        <v>55945641</v>
      </c>
      <c r="D782">
        <v>55460033</v>
      </c>
      <c r="E782">
        <v>1</v>
      </c>
      <c r="F782">
        <v>1</v>
      </c>
      <c r="G782">
        <v>1081</v>
      </c>
      <c r="H782">
        <v>3</v>
      </c>
      <c r="I782" t="s">
        <v>998</v>
      </c>
      <c r="J782" t="s">
        <v>999</v>
      </c>
      <c r="K782" t="s">
        <v>1000</v>
      </c>
      <c r="L782">
        <v>1346</v>
      </c>
      <c r="N782">
        <v>1009</v>
      </c>
      <c r="O782" t="s">
        <v>794</v>
      </c>
      <c r="P782" t="s">
        <v>794</v>
      </c>
      <c r="Q782">
        <v>1</v>
      </c>
      <c r="X782">
        <v>0.6</v>
      </c>
      <c r="Y782">
        <v>1.38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82</v>
      </c>
      <c r="AG782">
        <v>0.6</v>
      </c>
      <c r="AH782">
        <v>2</v>
      </c>
      <c r="AI782">
        <v>55985754</v>
      </c>
      <c r="AJ782">
        <v>614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ROW(Source!A518)</f>
        <v>518</v>
      </c>
      <c r="B783">
        <v>55985755</v>
      </c>
      <c r="C783">
        <v>55945641</v>
      </c>
      <c r="D783">
        <v>55460424</v>
      </c>
      <c r="E783">
        <v>1</v>
      </c>
      <c r="F783">
        <v>1</v>
      </c>
      <c r="G783">
        <v>1081</v>
      </c>
      <c r="H783">
        <v>3</v>
      </c>
      <c r="I783" t="s">
        <v>801</v>
      </c>
      <c r="J783" t="s">
        <v>802</v>
      </c>
      <c r="K783" t="s">
        <v>803</v>
      </c>
      <c r="L783">
        <v>1346</v>
      </c>
      <c r="N783">
        <v>1009</v>
      </c>
      <c r="O783" t="s">
        <v>794</v>
      </c>
      <c r="P783" t="s">
        <v>794</v>
      </c>
      <c r="Q783">
        <v>1</v>
      </c>
      <c r="X783">
        <v>0.16</v>
      </c>
      <c r="Y783">
        <v>159.06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82</v>
      </c>
      <c r="AG783">
        <v>0.16</v>
      </c>
      <c r="AH783">
        <v>2</v>
      </c>
      <c r="AI783">
        <v>55985755</v>
      </c>
      <c r="AJ783">
        <v>615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ROW(Source!A518)</f>
        <v>518</v>
      </c>
      <c r="B784">
        <v>55985756</v>
      </c>
      <c r="C784">
        <v>55945641</v>
      </c>
      <c r="D784">
        <v>55482506</v>
      </c>
      <c r="E784">
        <v>1</v>
      </c>
      <c r="F784">
        <v>1</v>
      </c>
      <c r="G784">
        <v>1081</v>
      </c>
      <c r="H784">
        <v>3</v>
      </c>
      <c r="I784" t="s">
        <v>1013</v>
      </c>
      <c r="J784" t="s">
        <v>1014</v>
      </c>
      <c r="K784" t="s">
        <v>1015</v>
      </c>
      <c r="L784">
        <v>1355</v>
      </c>
      <c r="N784">
        <v>1010</v>
      </c>
      <c r="O784" t="s">
        <v>80</v>
      </c>
      <c r="P784" t="s">
        <v>80</v>
      </c>
      <c r="Q784">
        <v>100</v>
      </c>
      <c r="X784">
        <v>0.05</v>
      </c>
      <c r="Y784">
        <v>130.15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82</v>
      </c>
      <c r="AG784">
        <v>0.05</v>
      </c>
      <c r="AH784">
        <v>2</v>
      </c>
      <c r="AI784">
        <v>55985756</v>
      </c>
      <c r="AJ784">
        <v>616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ROW(Source!A518)</f>
        <v>518</v>
      </c>
      <c r="B785">
        <v>55985757</v>
      </c>
      <c r="C785">
        <v>55945641</v>
      </c>
      <c r="D785">
        <v>55482517</v>
      </c>
      <c r="E785">
        <v>1</v>
      </c>
      <c r="F785">
        <v>1</v>
      </c>
      <c r="G785">
        <v>1081</v>
      </c>
      <c r="H785">
        <v>3</v>
      </c>
      <c r="I785" t="s">
        <v>1016</v>
      </c>
      <c r="J785" t="s">
        <v>1017</v>
      </c>
      <c r="K785" t="s">
        <v>1018</v>
      </c>
      <c r="L785">
        <v>1356</v>
      </c>
      <c r="N785">
        <v>1010</v>
      </c>
      <c r="O785" t="s">
        <v>785</v>
      </c>
      <c r="P785" t="s">
        <v>785</v>
      </c>
      <c r="Q785">
        <v>1000</v>
      </c>
      <c r="X785">
        <v>1.2200000000000001E-2</v>
      </c>
      <c r="Y785">
        <v>226.86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82</v>
      </c>
      <c r="AG785">
        <v>1.2200000000000001E-2</v>
      </c>
      <c r="AH785">
        <v>2</v>
      </c>
      <c r="AI785">
        <v>55985757</v>
      </c>
      <c r="AJ785">
        <v>617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ROW(Source!A518)</f>
        <v>518</v>
      </c>
      <c r="B786">
        <v>55985758</v>
      </c>
      <c r="C786">
        <v>55945641</v>
      </c>
      <c r="D786">
        <v>55481842</v>
      </c>
      <c r="E786">
        <v>1</v>
      </c>
      <c r="F786">
        <v>1</v>
      </c>
      <c r="G786">
        <v>1081</v>
      </c>
      <c r="H786">
        <v>3</v>
      </c>
      <c r="I786" t="s">
        <v>1007</v>
      </c>
      <c r="J786" t="s">
        <v>1008</v>
      </c>
      <c r="K786" t="s">
        <v>1009</v>
      </c>
      <c r="L786">
        <v>1354</v>
      </c>
      <c r="N786">
        <v>1010</v>
      </c>
      <c r="O786" t="s">
        <v>320</v>
      </c>
      <c r="P786" t="s">
        <v>320</v>
      </c>
      <c r="Q786">
        <v>1</v>
      </c>
      <c r="X786">
        <v>3.1</v>
      </c>
      <c r="Y786">
        <v>6.94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82</v>
      </c>
      <c r="AG786">
        <v>3.1</v>
      </c>
      <c r="AH786">
        <v>2</v>
      </c>
      <c r="AI786">
        <v>55985758</v>
      </c>
      <c r="AJ786">
        <v>618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ROW(Source!A518)</f>
        <v>518</v>
      </c>
      <c r="B787">
        <v>55985759</v>
      </c>
      <c r="C787">
        <v>55945641</v>
      </c>
      <c r="D787">
        <v>55481850</v>
      </c>
      <c r="E787">
        <v>1</v>
      </c>
      <c r="F787">
        <v>1</v>
      </c>
      <c r="G787">
        <v>1081</v>
      </c>
      <c r="H787">
        <v>3</v>
      </c>
      <c r="I787" t="s">
        <v>1019</v>
      </c>
      <c r="J787" t="s">
        <v>1020</v>
      </c>
      <c r="K787" t="s">
        <v>1021</v>
      </c>
      <c r="L787">
        <v>1356</v>
      </c>
      <c r="N787">
        <v>1010</v>
      </c>
      <c r="O787" t="s">
        <v>785</v>
      </c>
      <c r="P787" t="s">
        <v>785</v>
      </c>
      <c r="Q787">
        <v>1000</v>
      </c>
      <c r="X787">
        <v>8.0000000000000002E-3</v>
      </c>
      <c r="Y787">
        <v>614.09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82</v>
      </c>
      <c r="AG787">
        <v>8.0000000000000002E-3</v>
      </c>
      <c r="AH787">
        <v>2</v>
      </c>
      <c r="AI787">
        <v>55985759</v>
      </c>
      <c r="AJ787">
        <v>619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ROW(Source!A518)</f>
        <v>518</v>
      </c>
      <c r="B788">
        <v>55985760</v>
      </c>
      <c r="C788">
        <v>55945641</v>
      </c>
      <c r="D788">
        <v>55434508</v>
      </c>
      <c r="E788">
        <v>1081</v>
      </c>
      <c r="F788">
        <v>1</v>
      </c>
      <c r="G788">
        <v>1081</v>
      </c>
      <c r="H788">
        <v>3</v>
      </c>
      <c r="I788" t="s">
        <v>1072</v>
      </c>
      <c r="J788" t="s">
        <v>3</v>
      </c>
      <c r="K788" t="s">
        <v>1122</v>
      </c>
      <c r="L788">
        <v>1303</v>
      </c>
      <c r="N788">
        <v>1003</v>
      </c>
      <c r="O788" t="s">
        <v>574</v>
      </c>
      <c r="P788" t="s">
        <v>574</v>
      </c>
      <c r="Q788">
        <v>1000</v>
      </c>
      <c r="X788">
        <v>0.10299999999999999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82</v>
      </c>
      <c r="AG788">
        <v>0.10299999999999999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ROW(Source!A519)</f>
        <v>519</v>
      </c>
      <c r="B789">
        <v>55985751</v>
      </c>
      <c r="C789">
        <v>55945641</v>
      </c>
      <c r="D789">
        <v>55424304</v>
      </c>
      <c r="E789">
        <v>1081</v>
      </c>
      <c r="F789">
        <v>1</v>
      </c>
      <c r="G789">
        <v>1081</v>
      </c>
      <c r="H789">
        <v>1</v>
      </c>
      <c r="I789" t="s">
        <v>759</v>
      </c>
      <c r="J789" t="s">
        <v>3</v>
      </c>
      <c r="K789" t="s">
        <v>760</v>
      </c>
      <c r="L789">
        <v>1191</v>
      </c>
      <c r="N789">
        <v>1013</v>
      </c>
      <c r="O789" t="s">
        <v>761</v>
      </c>
      <c r="P789" t="s">
        <v>761</v>
      </c>
      <c r="Q789">
        <v>1</v>
      </c>
      <c r="X789">
        <v>5.39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 t="s">
        <v>83</v>
      </c>
      <c r="AG789">
        <v>6.4679999999999991</v>
      </c>
      <c r="AH789">
        <v>2</v>
      </c>
      <c r="AI789">
        <v>55985751</v>
      </c>
      <c r="AJ789">
        <v>620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ROW(Source!A519)</f>
        <v>519</v>
      </c>
      <c r="B790">
        <v>55985752</v>
      </c>
      <c r="C790">
        <v>55945641</v>
      </c>
      <c r="D790">
        <v>55490209</v>
      </c>
      <c r="E790">
        <v>1</v>
      </c>
      <c r="F790">
        <v>1</v>
      </c>
      <c r="G790">
        <v>1081</v>
      </c>
      <c r="H790">
        <v>2</v>
      </c>
      <c r="I790" t="s">
        <v>766</v>
      </c>
      <c r="J790" t="s">
        <v>767</v>
      </c>
      <c r="K790" t="s">
        <v>768</v>
      </c>
      <c r="L790">
        <v>1368</v>
      </c>
      <c r="N790">
        <v>1011</v>
      </c>
      <c r="O790" t="s">
        <v>765</v>
      </c>
      <c r="P790" t="s">
        <v>765</v>
      </c>
      <c r="Q790">
        <v>1</v>
      </c>
      <c r="X790">
        <v>0.02</v>
      </c>
      <c r="Y790">
        <v>0</v>
      </c>
      <c r="Z790">
        <v>83.1</v>
      </c>
      <c r="AA790">
        <v>12.62</v>
      </c>
      <c r="AB790">
        <v>0</v>
      </c>
      <c r="AC790">
        <v>0</v>
      </c>
      <c r="AD790">
        <v>1</v>
      </c>
      <c r="AE790">
        <v>0</v>
      </c>
      <c r="AF790" t="s">
        <v>83</v>
      </c>
      <c r="AG790">
        <v>2.4E-2</v>
      </c>
      <c r="AH790">
        <v>2</v>
      </c>
      <c r="AI790">
        <v>55985752</v>
      </c>
      <c r="AJ790">
        <v>621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ROW(Source!A519)</f>
        <v>519</v>
      </c>
      <c r="B791">
        <v>55985753</v>
      </c>
      <c r="C791">
        <v>55945641</v>
      </c>
      <c r="D791">
        <v>55489443</v>
      </c>
      <c r="E791">
        <v>1</v>
      </c>
      <c r="F791">
        <v>1</v>
      </c>
      <c r="G791">
        <v>1081</v>
      </c>
      <c r="H791">
        <v>2</v>
      </c>
      <c r="I791" t="s">
        <v>902</v>
      </c>
      <c r="J791" t="s">
        <v>903</v>
      </c>
      <c r="K791" t="s">
        <v>904</v>
      </c>
      <c r="L791">
        <v>1368</v>
      </c>
      <c r="N791">
        <v>1011</v>
      </c>
      <c r="O791" t="s">
        <v>765</v>
      </c>
      <c r="P791" t="s">
        <v>765</v>
      </c>
      <c r="Q791">
        <v>1</v>
      </c>
      <c r="X791">
        <v>0.02</v>
      </c>
      <c r="Y791">
        <v>0</v>
      </c>
      <c r="Z791">
        <v>179.17</v>
      </c>
      <c r="AA791">
        <v>16.93</v>
      </c>
      <c r="AB791">
        <v>0</v>
      </c>
      <c r="AC791">
        <v>0</v>
      </c>
      <c r="AD791">
        <v>1</v>
      </c>
      <c r="AE791">
        <v>0</v>
      </c>
      <c r="AF791" t="s">
        <v>83</v>
      </c>
      <c r="AG791">
        <v>2.4E-2</v>
      </c>
      <c r="AH791">
        <v>2</v>
      </c>
      <c r="AI791">
        <v>55985753</v>
      </c>
      <c r="AJ791">
        <v>622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ROW(Source!A519)</f>
        <v>519</v>
      </c>
      <c r="B792">
        <v>55985754</v>
      </c>
      <c r="C792">
        <v>55945641</v>
      </c>
      <c r="D792">
        <v>55460033</v>
      </c>
      <c r="E792">
        <v>1</v>
      </c>
      <c r="F792">
        <v>1</v>
      </c>
      <c r="G792">
        <v>1081</v>
      </c>
      <c r="H792">
        <v>3</v>
      </c>
      <c r="I792" t="s">
        <v>998</v>
      </c>
      <c r="J792" t="s">
        <v>999</v>
      </c>
      <c r="K792" t="s">
        <v>1000</v>
      </c>
      <c r="L792">
        <v>1346</v>
      </c>
      <c r="N792">
        <v>1009</v>
      </c>
      <c r="O792" t="s">
        <v>794</v>
      </c>
      <c r="P792" t="s">
        <v>794</v>
      </c>
      <c r="Q792">
        <v>1</v>
      </c>
      <c r="X792">
        <v>0.6</v>
      </c>
      <c r="Y792">
        <v>1.38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82</v>
      </c>
      <c r="AG792">
        <v>0.6</v>
      </c>
      <c r="AH792">
        <v>2</v>
      </c>
      <c r="AI792">
        <v>55985754</v>
      </c>
      <c r="AJ792">
        <v>623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ROW(Source!A519)</f>
        <v>519</v>
      </c>
      <c r="B793">
        <v>55985755</v>
      </c>
      <c r="C793">
        <v>55945641</v>
      </c>
      <c r="D793">
        <v>55460424</v>
      </c>
      <c r="E793">
        <v>1</v>
      </c>
      <c r="F793">
        <v>1</v>
      </c>
      <c r="G793">
        <v>1081</v>
      </c>
      <c r="H793">
        <v>3</v>
      </c>
      <c r="I793" t="s">
        <v>801</v>
      </c>
      <c r="J793" t="s">
        <v>802</v>
      </c>
      <c r="K793" t="s">
        <v>803</v>
      </c>
      <c r="L793">
        <v>1346</v>
      </c>
      <c r="N793">
        <v>1009</v>
      </c>
      <c r="O793" t="s">
        <v>794</v>
      </c>
      <c r="P793" t="s">
        <v>794</v>
      </c>
      <c r="Q793">
        <v>1</v>
      </c>
      <c r="X793">
        <v>0.16</v>
      </c>
      <c r="Y793">
        <v>159.06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82</v>
      </c>
      <c r="AG793">
        <v>0.16</v>
      </c>
      <c r="AH793">
        <v>2</v>
      </c>
      <c r="AI793">
        <v>55985755</v>
      </c>
      <c r="AJ793">
        <v>624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ROW(Source!A519)</f>
        <v>519</v>
      </c>
      <c r="B794">
        <v>55985756</v>
      </c>
      <c r="C794">
        <v>55945641</v>
      </c>
      <c r="D794">
        <v>55482506</v>
      </c>
      <c r="E794">
        <v>1</v>
      </c>
      <c r="F794">
        <v>1</v>
      </c>
      <c r="G794">
        <v>1081</v>
      </c>
      <c r="H794">
        <v>3</v>
      </c>
      <c r="I794" t="s">
        <v>1013</v>
      </c>
      <c r="J794" t="s">
        <v>1014</v>
      </c>
      <c r="K794" t="s">
        <v>1015</v>
      </c>
      <c r="L794">
        <v>1355</v>
      </c>
      <c r="N794">
        <v>1010</v>
      </c>
      <c r="O794" t="s">
        <v>80</v>
      </c>
      <c r="P794" t="s">
        <v>80</v>
      </c>
      <c r="Q794">
        <v>100</v>
      </c>
      <c r="X794">
        <v>0.05</v>
      </c>
      <c r="Y794">
        <v>130.15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82</v>
      </c>
      <c r="AG794">
        <v>0.05</v>
      </c>
      <c r="AH794">
        <v>2</v>
      </c>
      <c r="AI794">
        <v>55985756</v>
      </c>
      <c r="AJ794">
        <v>625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ROW(Source!A519)</f>
        <v>519</v>
      </c>
      <c r="B795">
        <v>55985757</v>
      </c>
      <c r="C795">
        <v>55945641</v>
      </c>
      <c r="D795">
        <v>55482517</v>
      </c>
      <c r="E795">
        <v>1</v>
      </c>
      <c r="F795">
        <v>1</v>
      </c>
      <c r="G795">
        <v>1081</v>
      </c>
      <c r="H795">
        <v>3</v>
      </c>
      <c r="I795" t="s">
        <v>1016</v>
      </c>
      <c r="J795" t="s">
        <v>1017</v>
      </c>
      <c r="K795" t="s">
        <v>1018</v>
      </c>
      <c r="L795">
        <v>1356</v>
      </c>
      <c r="N795">
        <v>1010</v>
      </c>
      <c r="O795" t="s">
        <v>785</v>
      </c>
      <c r="P795" t="s">
        <v>785</v>
      </c>
      <c r="Q795">
        <v>1000</v>
      </c>
      <c r="X795">
        <v>1.2200000000000001E-2</v>
      </c>
      <c r="Y795">
        <v>226.86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82</v>
      </c>
      <c r="AG795">
        <v>1.2200000000000001E-2</v>
      </c>
      <c r="AH795">
        <v>2</v>
      </c>
      <c r="AI795">
        <v>55985757</v>
      </c>
      <c r="AJ795">
        <v>626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ROW(Source!A519)</f>
        <v>519</v>
      </c>
      <c r="B796">
        <v>55985758</v>
      </c>
      <c r="C796">
        <v>55945641</v>
      </c>
      <c r="D796">
        <v>55481842</v>
      </c>
      <c r="E796">
        <v>1</v>
      </c>
      <c r="F796">
        <v>1</v>
      </c>
      <c r="G796">
        <v>1081</v>
      </c>
      <c r="H796">
        <v>3</v>
      </c>
      <c r="I796" t="s">
        <v>1007</v>
      </c>
      <c r="J796" t="s">
        <v>1008</v>
      </c>
      <c r="K796" t="s">
        <v>1009</v>
      </c>
      <c r="L796">
        <v>1354</v>
      </c>
      <c r="N796">
        <v>1010</v>
      </c>
      <c r="O796" t="s">
        <v>320</v>
      </c>
      <c r="P796" t="s">
        <v>320</v>
      </c>
      <c r="Q796">
        <v>1</v>
      </c>
      <c r="X796">
        <v>3.1</v>
      </c>
      <c r="Y796">
        <v>6.94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82</v>
      </c>
      <c r="AG796">
        <v>3.1</v>
      </c>
      <c r="AH796">
        <v>2</v>
      </c>
      <c r="AI796">
        <v>55985758</v>
      </c>
      <c r="AJ796">
        <v>627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ROW(Source!A519)</f>
        <v>519</v>
      </c>
      <c r="B797">
        <v>55985759</v>
      </c>
      <c r="C797">
        <v>55945641</v>
      </c>
      <c r="D797">
        <v>55481850</v>
      </c>
      <c r="E797">
        <v>1</v>
      </c>
      <c r="F797">
        <v>1</v>
      </c>
      <c r="G797">
        <v>1081</v>
      </c>
      <c r="H797">
        <v>3</v>
      </c>
      <c r="I797" t="s">
        <v>1019</v>
      </c>
      <c r="J797" t="s">
        <v>1020</v>
      </c>
      <c r="K797" t="s">
        <v>1021</v>
      </c>
      <c r="L797">
        <v>1356</v>
      </c>
      <c r="N797">
        <v>1010</v>
      </c>
      <c r="O797" t="s">
        <v>785</v>
      </c>
      <c r="P797" t="s">
        <v>785</v>
      </c>
      <c r="Q797">
        <v>1000</v>
      </c>
      <c r="X797">
        <v>8.0000000000000002E-3</v>
      </c>
      <c r="Y797">
        <v>614.09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82</v>
      </c>
      <c r="AG797">
        <v>8.0000000000000002E-3</v>
      </c>
      <c r="AH797">
        <v>2</v>
      </c>
      <c r="AI797">
        <v>55985759</v>
      </c>
      <c r="AJ797">
        <v>628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ROW(Source!A519)</f>
        <v>519</v>
      </c>
      <c r="B798">
        <v>55985760</v>
      </c>
      <c r="C798">
        <v>55945641</v>
      </c>
      <c r="D798">
        <v>55434508</v>
      </c>
      <c r="E798">
        <v>1081</v>
      </c>
      <c r="F798">
        <v>1</v>
      </c>
      <c r="G798">
        <v>1081</v>
      </c>
      <c r="H798">
        <v>3</v>
      </c>
      <c r="I798" t="s">
        <v>1072</v>
      </c>
      <c r="J798" t="s">
        <v>3</v>
      </c>
      <c r="K798" t="s">
        <v>1122</v>
      </c>
      <c r="L798">
        <v>1303</v>
      </c>
      <c r="N798">
        <v>1003</v>
      </c>
      <c r="O798" t="s">
        <v>574</v>
      </c>
      <c r="P798" t="s">
        <v>574</v>
      </c>
      <c r="Q798">
        <v>1000</v>
      </c>
      <c r="X798">
        <v>0.10299999999999999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82</v>
      </c>
      <c r="AG798">
        <v>0.10299999999999999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ROW(Source!A534)</f>
        <v>534</v>
      </c>
      <c r="B799">
        <v>55985762</v>
      </c>
      <c r="C799">
        <v>55945679</v>
      </c>
      <c r="D799">
        <v>55424304</v>
      </c>
      <c r="E799">
        <v>1081</v>
      </c>
      <c r="F799">
        <v>1</v>
      </c>
      <c r="G799">
        <v>1081</v>
      </c>
      <c r="H799">
        <v>1</v>
      </c>
      <c r="I799" t="s">
        <v>759</v>
      </c>
      <c r="J799" t="s">
        <v>3</v>
      </c>
      <c r="K799" t="s">
        <v>760</v>
      </c>
      <c r="L799">
        <v>1191</v>
      </c>
      <c r="N799">
        <v>1013</v>
      </c>
      <c r="O799" t="s">
        <v>761</v>
      </c>
      <c r="P799" t="s">
        <v>761</v>
      </c>
      <c r="Q799">
        <v>1</v>
      </c>
      <c r="X799">
        <v>6.29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83</v>
      </c>
      <c r="AG799">
        <v>7.548</v>
      </c>
      <c r="AH799">
        <v>2</v>
      </c>
      <c r="AI799">
        <v>55985762</v>
      </c>
      <c r="AJ799">
        <v>629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ROW(Source!A534)</f>
        <v>534</v>
      </c>
      <c r="B800">
        <v>55985763</v>
      </c>
      <c r="C800">
        <v>55945679</v>
      </c>
      <c r="D800">
        <v>55490209</v>
      </c>
      <c r="E800">
        <v>1</v>
      </c>
      <c r="F800">
        <v>1</v>
      </c>
      <c r="G800">
        <v>1081</v>
      </c>
      <c r="H800">
        <v>2</v>
      </c>
      <c r="I800" t="s">
        <v>766</v>
      </c>
      <c r="J800" t="s">
        <v>767</v>
      </c>
      <c r="K800" t="s">
        <v>768</v>
      </c>
      <c r="L800">
        <v>1368</v>
      </c>
      <c r="N800">
        <v>1011</v>
      </c>
      <c r="O800" t="s">
        <v>765</v>
      </c>
      <c r="P800" t="s">
        <v>765</v>
      </c>
      <c r="Q800">
        <v>1</v>
      </c>
      <c r="X800">
        <v>0.03</v>
      </c>
      <c r="Y800">
        <v>0</v>
      </c>
      <c r="Z800">
        <v>83.1</v>
      </c>
      <c r="AA800">
        <v>12.62</v>
      </c>
      <c r="AB800">
        <v>0</v>
      </c>
      <c r="AC800">
        <v>0</v>
      </c>
      <c r="AD800">
        <v>1</v>
      </c>
      <c r="AE800">
        <v>0</v>
      </c>
      <c r="AF800" t="s">
        <v>83</v>
      </c>
      <c r="AG800">
        <v>3.5999999999999997E-2</v>
      </c>
      <c r="AH800">
        <v>2</v>
      </c>
      <c r="AI800">
        <v>55985763</v>
      </c>
      <c r="AJ800">
        <v>630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ROW(Source!A534)</f>
        <v>534</v>
      </c>
      <c r="B801">
        <v>55985764</v>
      </c>
      <c r="C801">
        <v>55945679</v>
      </c>
      <c r="D801">
        <v>55489443</v>
      </c>
      <c r="E801">
        <v>1</v>
      </c>
      <c r="F801">
        <v>1</v>
      </c>
      <c r="G801">
        <v>1081</v>
      </c>
      <c r="H801">
        <v>2</v>
      </c>
      <c r="I801" t="s">
        <v>902</v>
      </c>
      <c r="J801" t="s">
        <v>903</v>
      </c>
      <c r="K801" t="s">
        <v>904</v>
      </c>
      <c r="L801">
        <v>1368</v>
      </c>
      <c r="N801">
        <v>1011</v>
      </c>
      <c r="O801" t="s">
        <v>765</v>
      </c>
      <c r="P801" t="s">
        <v>765</v>
      </c>
      <c r="Q801">
        <v>1</v>
      </c>
      <c r="X801">
        <v>0.03</v>
      </c>
      <c r="Y801">
        <v>0</v>
      </c>
      <c r="Z801">
        <v>179.17</v>
      </c>
      <c r="AA801">
        <v>16.93</v>
      </c>
      <c r="AB801">
        <v>0</v>
      </c>
      <c r="AC801">
        <v>0</v>
      </c>
      <c r="AD801">
        <v>1</v>
      </c>
      <c r="AE801">
        <v>0</v>
      </c>
      <c r="AF801" t="s">
        <v>83</v>
      </c>
      <c r="AG801">
        <v>3.5999999999999997E-2</v>
      </c>
      <c r="AH801">
        <v>2</v>
      </c>
      <c r="AI801">
        <v>55985764</v>
      </c>
      <c r="AJ801">
        <v>631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ROW(Source!A534)</f>
        <v>534</v>
      </c>
      <c r="B802">
        <v>55985765</v>
      </c>
      <c r="C802">
        <v>55945679</v>
      </c>
      <c r="D802">
        <v>55460033</v>
      </c>
      <c r="E802">
        <v>1</v>
      </c>
      <c r="F802">
        <v>1</v>
      </c>
      <c r="G802">
        <v>1081</v>
      </c>
      <c r="H802">
        <v>3</v>
      </c>
      <c r="I802" t="s">
        <v>998</v>
      </c>
      <c r="J802" t="s">
        <v>999</v>
      </c>
      <c r="K802" t="s">
        <v>1000</v>
      </c>
      <c r="L802">
        <v>1346</v>
      </c>
      <c r="N802">
        <v>1009</v>
      </c>
      <c r="O802" t="s">
        <v>794</v>
      </c>
      <c r="P802" t="s">
        <v>794</v>
      </c>
      <c r="Q802">
        <v>1</v>
      </c>
      <c r="X802">
        <v>1.05</v>
      </c>
      <c r="Y802">
        <v>1.38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82</v>
      </c>
      <c r="AG802">
        <v>1.05</v>
      </c>
      <c r="AH802">
        <v>2</v>
      </c>
      <c r="AI802">
        <v>55985765</v>
      </c>
      <c r="AJ802">
        <v>632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ROW(Source!A534)</f>
        <v>534</v>
      </c>
      <c r="B803">
        <v>55985766</v>
      </c>
      <c r="C803">
        <v>55945679</v>
      </c>
      <c r="D803">
        <v>55460424</v>
      </c>
      <c r="E803">
        <v>1</v>
      </c>
      <c r="F803">
        <v>1</v>
      </c>
      <c r="G803">
        <v>1081</v>
      </c>
      <c r="H803">
        <v>3</v>
      </c>
      <c r="I803" t="s">
        <v>801</v>
      </c>
      <c r="J803" t="s">
        <v>802</v>
      </c>
      <c r="K803" t="s">
        <v>803</v>
      </c>
      <c r="L803">
        <v>1346</v>
      </c>
      <c r="N803">
        <v>1009</v>
      </c>
      <c r="O803" t="s">
        <v>794</v>
      </c>
      <c r="P803" t="s">
        <v>794</v>
      </c>
      <c r="Q803">
        <v>1</v>
      </c>
      <c r="X803">
        <v>0.32</v>
      </c>
      <c r="Y803">
        <v>159.06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82</v>
      </c>
      <c r="AG803">
        <v>0.32</v>
      </c>
      <c r="AH803">
        <v>2</v>
      </c>
      <c r="AI803">
        <v>55985766</v>
      </c>
      <c r="AJ803">
        <v>633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ROW(Source!A534)</f>
        <v>534</v>
      </c>
      <c r="B804">
        <v>55985767</v>
      </c>
      <c r="C804">
        <v>55945679</v>
      </c>
      <c r="D804">
        <v>55482507</v>
      </c>
      <c r="E804">
        <v>1</v>
      </c>
      <c r="F804">
        <v>1</v>
      </c>
      <c r="G804">
        <v>1081</v>
      </c>
      <c r="H804">
        <v>3</v>
      </c>
      <c r="I804" t="s">
        <v>1022</v>
      </c>
      <c r="J804" t="s">
        <v>1023</v>
      </c>
      <c r="K804" t="s">
        <v>1024</v>
      </c>
      <c r="L804">
        <v>1355</v>
      </c>
      <c r="N804">
        <v>1010</v>
      </c>
      <c r="O804" t="s">
        <v>80</v>
      </c>
      <c r="P804" t="s">
        <v>80</v>
      </c>
      <c r="Q804">
        <v>100</v>
      </c>
      <c r="X804">
        <v>0.05</v>
      </c>
      <c r="Y804">
        <v>238.37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82</v>
      </c>
      <c r="AG804">
        <v>0.05</v>
      </c>
      <c r="AH804">
        <v>2</v>
      </c>
      <c r="AI804">
        <v>55985767</v>
      </c>
      <c r="AJ804">
        <v>634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ROW(Source!A534)</f>
        <v>534</v>
      </c>
      <c r="B805">
        <v>55985768</v>
      </c>
      <c r="C805">
        <v>55945679</v>
      </c>
      <c r="D805">
        <v>55482518</v>
      </c>
      <c r="E805">
        <v>1</v>
      </c>
      <c r="F805">
        <v>1</v>
      </c>
      <c r="G805">
        <v>1081</v>
      </c>
      <c r="H805">
        <v>3</v>
      </c>
      <c r="I805" t="s">
        <v>1025</v>
      </c>
      <c r="J805" t="s">
        <v>1026</v>
      </c>
      <c r="K805" t="s">
        <v>1027</v>
      </c>
      <c r="L805">
        <v>1356</v>
      </c>
      <c r="N805">
        <v>1010</v>
      </c>
      <c r="O805" t="s">
        <v>785</v>
      </c>
      <c r="P805" t="s">
        <v>785</v>
      </c>
      <c r="Q805">
        <v>1000</v>
      </c>
      <c r="X805">
        <v>1.2200000000000001E-2</v>
      </c>
      <c r="Y805">
        <v>393.56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82</v>
      </c>
      <c r="AG805">
        <v>1.2200000000000001E-2</v>
      </c>
      <c r="AH805">
        <v>2</v>
      </c>
      <c r="AI805">
        <v>55985768</v>
      </c>
      <c r="AJ805">
        <v>635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ROW(Source!A534)</f>
        <v>534</v>
      </c>
      <c r="B806">
        <v>55985769</v>
      </c>
      <c r="C806">
        <v>55945679</v>
      </c>
      <c r="D806">
        <v>55481842</v>
      </c>
      <c r="E806">
        <v>1</v>
      </c>
      <c r="F806">
        <v>1</v>
      </c>
      <c r="G806">
        <v>1081</v>
      </c>
      <c r="H806">
        <v>3</v>
      </c>
      <c r="I806" t="s">
        <v>1007</v>
      </c>
      <c r="J806" t="s">
        <v>1008</v>
      </c>
      <c r="K806" t="s">
        <v>1009</v>
      </c>
      <c r="L806">
        <v>1354</v>
      </c>
      <c r="N806">
        <v>1010</v>
      </c>
      <c r="O806" t="s">
        <v>320</v>
      </c>
      <c r="P806" t="s">
        <v>320</v>
      </c>
      <c r="Q806">
        <v>1</v>
      </c>
      <c r="X806">
        <v>3.1</v>
      </c>
      <c r="Y806">
        <v>6.94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82</v>
      </c>
      <c r="AG806">
        <v>3.1</v>
      </c>
      <c r="AH806">
        <v>2</v>
      </c>
      <c r="AI806">
        <v>55985769</v>
      </c>
      <c r="AJ806">
        <v>636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ROW(Source!A534)</f>
        <v>534</v>
      </c>
      <c r="B807">
        <v>55985770</v>
      </c>
      <c r="C807">
        <v>55945679</v>
      </c>
      <c r="D807">
        <v>55434508</v>
      </c>
      <c r="E807">
        <v>1081</v>
      </c>
      <c r="F807">
        <v>1</v>
      </c>
      <c r="G807">
        <v>1081</v>
      </c>
      <c r="H807">
        <v>3</v>
      </c>
      <c r="I807" t="s">
        <v>1072</v>
      </c>
      <c r="J807" t="s">
        <v>3</v>
      </c>
      <c r="K807" t="s">
        <v>1122</v>
      </c>
      <c r="L807">
        <v>1303</v>
      </c>
      <c r="N807">
        <v>1003</v>
      </c>
      <c r="O807" t="s">
        <v>574</v>
      </c>
      <c r="P807" t="s">
        <v>574</v>
      </c>
      <c r="Q807">
        <v>1000</v>
      </c>
      <c r="X807">
        <v>0.10199999999999999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82</v>
      </c>
      <c r="AG807">
        <v>0.10199999999999999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ROW(Source!A535)</f>
        <v>535</v>
      </c>
      <c r="B808">
        <v>55985762</v>
      </c>
      <c r="C808">
        <v>55945679</v>
      </c>
      <c r="D808">
        <v>55424304</v>
      </c>
      <c r="E808">
        <v>1081</v>
      </c>
      <c r="F808">
        <v>1</v>
      </c>
      <c r="G808">
        <v>1081</v>
      </c>
      <c r="H808">
        <v>1</v>
      </c>
      <c r="I808" t="s">
        <v>759</v>
      </c>
      <c r="J808" t="s">
        <v>3</v>
      </c>
      <c r="K808" t="s">
        <v>760</v>
      </c>
      <c r="L808">
        <v>1191</v>
      </c>
      <c r="N808">
        <v>1013</v>
      </c>
      <c r="O808" t="s">
        <v>761</v>
      </c>
      <c r="P808" t="s">
        <v>761</v>
      </c>
      <c r="Q808">
        <v>1</v>
      </c>
      <c r="X808">
        <v>6.29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F808" t="s">
        <v>83</v>
      </c>
      <c r="AG808">
        <v>7.548</v>
      </c>
      <c r="AH808">
        <v>2</v>
      </c>
      <c r="AI808">
        <v>55985762</v>
      </c>
      <c r="AJ808">
        <v>637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ROW(Source!A535)</f>
        <v>535</v>
      </c>
      <c r="B809">
        <v>55985763</v>
      </c>
      <c r="C809">
        <v>55945679</v>
      </c>
      <c r="D809">
        <v>55490209</v>
      </c>
      <c r="E809">
        <v>1</v>
      </c>
      <c r="F809">
        <v>1</v>
      </c>
      <c r="G809">
        <v>1081</v>
      </c>
      <c r="H809">
        <v>2</v>
      </c>
      <c r="I809" t="s">
        <v>766</v>
      </c>
      <c r="J809" t="s">
        <v>767</v>
      </c>
      <c r="K809" t="s">
        <v>768</v>
      </c>
      <c r="L809">
        <v>1368</v>
      </c>
      <c r="N809">
        <v>1011</v>
      </c>
      <c r="O809" t="s">
        <v>765</v>
      </c>
      <c r="P809" t="s">
        <v>765</v>
      </c>
      <c r="Q809">
        <v>1</v>
      </c>
      <c r="X809">
        <v>0.03</v>
      </c>
      <c r="Y809">
        <v>0</v>
      </c>
      <c r="Z809">
        <v>83.1</v>
      </c>
      <c r="AA809">
        <v>12.62</v>
      </c>
      <c r="AB809">
        <v>0</v>
      </c>
      <c r="AC809">
        <v>0</v>
      </c>
      <c r="AD809">
        <v>1</v>
      </c>
      <c r="AE809">
        <v>0</v>
      </c>
      <c r="AF809" t="s">
        <v>83</v>
      </c>
      <c r="AG809">
        <v>3.5999999999999997E-2</v>
      </c>
      <c r="AH809">
        <v>2</v>
      </c>
      <c r="AI809">
        <v>55985763</v>
      </c>
      <c r="AJ809">
        <v>638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ROW(Source!A535)</f>
        <v>535</v>
      </c>
      <c r="B810">
        <v>55985764</v>
      </c>
      <c r="C810">
        <v>55945679</v>
      </c>
      <c r="D810">
        <v>55489443</v>
      </c>
      <c r="E810">
        <v>1</v>
      </c>
      <c r="F810">
        <v>1</v>
      </c>
      <c r="G810">
        <v>1081</v>
      </c>
      <c r="H810">
        <v>2</v>
      </c>
      <c r="I810" t="s">
        <v>902</v>
      </c>
      <c r="J810" t="s">
        <v>903</v>
      </c>
      <c r="K810" t="s">
        <v>904</v>
      </c>
      <c r="L810">
        <v>1368</v>
      </c>
      <c r="N810">
        <v>1011</v>
      </c>
      <c r="O810" t="s">
        <v>765</v>
      </c>
      <c r="P810" t="s">
        <v>765</v>
      </c>
      <c r="Q810">
        <v>1</v>
      </c>
      <c r="X810">
        <v>0.03</v>
      </c>
      <c r="Y810">
        <v>0</v>
      </c>
      <c r="Z810">
        <v>179.17</v>
      </c>
      <c r="AA810">
        <v>16.93</v>
      </c>
      <c r="AB810">
        <v>0</v>
      </c>
      <c r="AC810">
        <v>0</v>
      </c>
      <c r="AD810">
        <v>1</v>
      </c>
      <c r="AE810">
        <v>0</v>
      </c>
      <c r="AF810" t="s">
        <v>83</v>
      </c>
      <c r="AG810">
        <v>3.5999999999999997E-2</v>
      </c>
      <c r="AH810">
        <v>2</v>
      </c>
      <c r="AI810">
        <v>55985764</v>
      </c>
      <c r="AJ810">
        <v>639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ROW(Source!A535)</f>
        <v>535</v>
      </c>
      <c r="B811">
        <v>55985765</v>
      </c>
      <c r="C811">
        <v>55945679</v>
      </c>
      <c r="D811">
        <v>55460033</v>
      </c>
      <c r="E811">
        <v>1</v>
      </c>
      <c r="F811">
        <v>1</v>
      </c>
      <c r="G811">
        <v>1081</v>
      </c>
      <c r="H811">
        <v>3</v>
      </c>
      <c r="I811" t="s">
        <v>998</v>
      </c>
      <c r="J811" t="s">
        <v>999</v>
      </c>
      <c r="K811" t="s">
        <v>1000</v>
      </c>
      <c r="L811">
        <v>1346</v>
      </c>
      <c r="N811">
        <v>1009</v>
      </c>
      <c r="O811" t="s">
        <v>794</v>
      </c>
      <c r="P811" t="s">
        <v>794</v>
      </c>
      <c r="Q811">
        <v>1</v>
      </c>
      <c r="X811">
        <v>1.05</v>
      </c>
      <c r="Y811">
        <v>1.38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82</v>
      </c>
      <c r="AG811">
        <v>1.05</v>
      </c>
      <c r="AH811">
        <v>2</v>
      </c>
      <c r="AI811">
        <v>55985765</v>
      </c>
      <c r="AJ811">
        <v>640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ROW(Source!A535)</f>
        <v>535</v>
      </c>
      <c r="B812">
        <v>55985766</v>
      </c>
      <c r="C812">
        <v>55945679</v>
      </c>
      <c r="D812">
        <v>55460424</v>
      </c>
      <c r="E812">
        <v>1</v>
      </c>
      <c r="F812">
        <v>1</v>
      </c>
      <c r="G812">
        <v>1081</v>
      </c>
      <c r="H812">
        <v>3</v>
      </c>
      <c r="I812" t="s">
        <v>801</v>
      </c>
      <c r="J812" t="s">
        <v>802</v>
      </c>
      <c r="K812" t="s">
        <v>803</v>
      </c>
      <c r="L812">
        <v>1346</v>
      </c>
      <c r="N812">
        <v>1009</v>
      </c>
      <c r="O812" t="s">
        <v>794</v>
      </c>
      <c r="P812" t="s">
        <v>794</v>
      </c>
      <c r="Q812">
        <v>1</v>
      </c>
      <c r="X812">
        <v>0.32</v>
      </c>
      <c r="Y812">
        <v>159.06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82</v>
      </c>
      <c r="AG812">
        <v>0.32</v>
      </c>
      <c r="AH812">
        <v>2</v>
      </c>
      <c r="AI812">
        <v>55985766</v>
      </c>
      <c r="AJ812">
        <v>641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ROW(Source!A535)</f>
        <v>535</v>
      </c>
      <c r="B813">
        <v>55985767</v>
      </c>
      <c r="C813">
        <v>55945679</v>
      </c>
      <c r="D813">
        <v>55482507</v>
      </c>
      <c r="E813">
        <v>1</v>
      </c>
      <c r="F813">
        <v>1</v>
      </c>
      <c r="G813">
        <v>1081</v>
      </c>
      <c r="H813">
        <v>3</v>
      </c>
      <c r="I813" t="s">
        <v>1022</v>
      </c>
      <c r="J813" t="s">
        <v>1023</v>
      </c>
      <c r="K813" t="s">
        <v>1024</v>
      </c>
      <c r="L813">
        <v>1355</v>
      </c>
      <c r="N813">
        <v>1010</v>
      </c>
      <c r="O813" t="s">
        <v>80</v>
      </c>
      <c r="P813" t="s">
        <v>80</v>
      </c>
      <c r="Q813">
        <v>100</v>
      </c>
      <c r="X813">
        <v>0.05</v>
      </c>
      <c r="Y813">
        <v>238.37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82</v>
      </c>
      <c r="AG813">
        <v>0.05</v>
      </c>
      <c r="AH813">
        <v>2</v>
      </c>
      <c r="AI813">
        <v>55985767</v>
      </c>
      <c r="AJ813">
        <v>642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ROW(Source!A535)</f>
        <v>535</v>
      </c>
      <c r="B814">
        <v>55985768</v>
      </c>
      <c r="C814">
        <v>55945679</v>
      </c>
      <c r="D814">
        <v>55482518</v>
      </c>
      <c r="E814">
        <v>1</v>
      </c>
      <c r="F814">
        <v>1</v>
      </c>
      <c r="G814">
        <v>1081</v>
      </c>
      <c r="H814">
        <v>3</v>
      </c>
      <c r="I814" t="s">
        <v>1025</v>
      </c>
      <c r="J814" t="s">
        <v>1026</v>
      </c>
      <c r="K814" t="s">
        <v>1027</v>
      </c>
      <c r="L814">
        <v>1356</v>
      </c>
      <c r="N814">
        <v>1010</v>
      </c>
      <c r="O814" t="s">
        <v>785</v>
      </c>
      <c r="P814" t="s">
        <v>785</v>
      </c>
      <c r="Q814">
        <v>1000</v>
      </c>
      <c r="X814">
        <v>1.2200000000000001E-2</v>
      </c>
      <c r="Y814">
        <v>393.56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82</v>
      </c>
      <c r="AG814">
        <v>1.2200000000000001E-2</v>
      </c>
      <c r="AH814">
        <v>2</v>
      </c>
      <c r="AI814">
        <v>55985768</v>
      </c>
      <c r="AJ814">
        <v>643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ROW(Source!A535)</f>
        <v>535</v>
      </c>
      <c r="B815">
        <v>55985769</v>
      </c>
      <c r="C815">
        <v>55945679</v>
      </c>
      <c r="D815">
        <v>55481842</v>
      </c>
      <c r="E815">
        <v>1</v>
      </c>
      <c r="F815">
        <v>1</v>
      </c>
      <c r="G815">
        <v>1081</v>
      </c>
      <c r="H815">
        <v>3</v>
      </c>
      <c r="I815" t="s">
        <v>1007</v>
      </c>
      <c r="J815" t="s">
        <v>1008</v>
      </c>
      <c r="K815" t="s">
        <v>1009</v>
      </c>
      <c r="L815">
        <v>1354</v>
      </c>
      <c r="N815">
        <v>1010</v>
      </c>
      <c r="O815" t="s">
        <v>320</v>
      </c>
      <c r="P815" t="s">
        <v>320</v>
      </c>
      <c r="Q815">
        <v>1</v>
      </c>
      <c r="X815">
        <v>3.1</v>
      </c>
      <c r="Y815">
        <v>6.94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82</v>
      </c>
      <c r="AG815">
        <v>3.1</v>
      </c>
      <c r="AH815">
        <v>2</v>
      </c>
      <c r="AI815">
        <v>55985769</v>
      </c>
      <c r="AJ815">
        <v>644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ROW(Source!A535)</f>
        <v>535</v>
      </c>
      <c r="B816">
        <v>55985770</v>
      </c>
      <c r="C816">
        <v>55945679</v>
      </c>
      <c r="D816">
        <v>55434508</v>
      </c>
      <c r="E816">
        <v>1081</v>
      </c>
      <c r="F816">
        <v>1</v>
      </c>
      <c r="G816">
        <v>1081</v>
      </c>
      <c r="H816">
        <v>3</v>
      </c>
      <c r="I816" t="s">
        <v>1072</v>
      </c>
      <c r="J816" t="s">
        <v>3</v>
      </c>
      <c r="K816" t="s">
        <v>1122</v>
      </c>
      <c r="L816">
        <v>1303</v>
      </c>
      <c r="N816">
        <v>1003</v>
      </c>
      <c r="O816" t="s">
        <v>574</v>
      </c>
      <c r="P816" t="s">
        <v>574</v>
      </c>
      <c r="Q816">
        <v>1000</v>
      </c>
      <c r="X816">
        <v>0.10199999999999999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82</v>
      </c>
      <c r="AG816">
        <v>0.10199999999999999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ROW(Source!A579)</f>
        <v>579</v>
      </c>
      <c r="B817">
        <v>55945713</v>
      </c>
      <c r="C817">
        <v>55945701</v>
      </c>
      <c r="D817">
        <v>55424304</v>
      </c>
      <c r="E817">
        <v>1081</v>
      </c>
      <c r="F817">
        <v>1</v>
      </c>
      <c r="G817">
        <v>1081</v>
      </c>
      <c r="H817">
        <v>1</v>
      </c>
      <c r="I817" t="s">
        <v>759</v>
      </c>
      <c r="J817" t="s">
        <v>3</v>
      </c>
      <c r="K817" t="s">
        <v>760</v>
      </c>
      <c r="L817">
        <v>1191</v>
      </c>
      <c r="N817">
        <v>1013</v>
      </c>
      <c r="O817" t="s">
        <v>761</v>
      </c>
      <c r="P817" t="s">
        <v>761</v>
      </c>
      <c r="Q817">
        <v>1</v>
      </c>
      <c r="X817">
        <v>18.14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 t="s">
        <v>83</v>
      </c>
      <c r="AG817">
        <v>21.768000000000001</v>
      </c>
      <c r="AH817">
        <v>2</v>
      </c>
      <c r="AI817">
        <v>55945702</v>
      </c>
      <c r="AJ817">
        <v>645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ROW(Source!A579)</f>
        <v>579</v>
      </c>
      <c r="B818">
        <v>55945714</v>
      </c>
      <c r="C818">
        <v>55945701</v>
      </c>
      <c r="D818">
        <v>55490209</v>
      </c>
      <c r="E818">
        <v>1</v>
      </c>
      <c r="F818">
        <v>1</v>
      </c>
      <c r="G818">
        <v>1081</v>
      </c>
      <c r="H818">
        <v>2</v>
      </c>
      <c r="I818" t="s">
        <v>766</v>
      </c>
      <c r="J818" t="s">
        <v>767</v>
      </c>
      <c r="K818" t="s">
        <v>768</v>
      </c>
      <c r="L818">
        <v>1368</v>
      </c>
      <c r="N818">
        <v>1011</v>
      </c>
      <c r="O818" t="s">
        <v>765</v>
      </c>
      <c r="P818" t="s">
        <v>765</v>
      </c>
      <c r="Q818">
        <v>1</v>
      </c>
      <c r="X818">
        <v>0.05</v>
      </c>
      <c r="Y818">
        <v>0</v>
      </c>
      <c r="Z818">
        <v>83.1</v>
      </c>
      <c r="AA818">
        <v>12.62</v>
      </c>
      <c r="AB818">
        <v>0</v>
      </c>
      <c r="AC818">
        <v>0</v>
      </c>
      <c r="AD818">
        <v>1</v>
      </c>
      <c r="AE818">
        <v>0</v>
      </c>
      <c r="AF818" t="s">
        <v>83</v>
      </c>
      <c r="AG818">
        <v>0.06</v>
      </c>
      <c r="AH818">
        <v>2</v>
      </c>
      <c r="AI818">
        <v>55945703</v>
      </c>
      <c r="AJ818">
        <v>646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ROW(Source!A579)</f>
        <v>579</v>
      </c>
      <c r="B819">
        <v>55945715</v>
      </c>
      <c r="C819">
        <v>55945701</v>
      </c>
      <c r="D819">
        <v>55490270</v>
      </c>
      <c r="E819">
        <v>1</v>
      </c>
      <c r="F819">
        <v>1</v>
      </c>
      <c r="G819">
        <v>1081</v>
      </c>
      <c r="H819">
        <v>2</v>
      </c>
      <c r="I819" t="s">
        <v>908</v>
      </c>
      <c r="J819" t="s">
        <v>909</v>
      </c>
      <c r="K819" t="s">
        <v>910</v>
      </c>
      <c r="L819">
        <v>1368</v>
      </c>
      <c r="N819">
        <v>1011</v>
      </c>
      <c r="O819" t="s">
        <v>765</v>
      </c>
      <c r="P819" t="s">
        <v>765</v>
      </c>
      <c r="Q819">
        <v>1</v>
      </c>
      <c r="X819">
        <v>0.21</v>
      </c>
      <c r="Y819">
        <v>0</v>
      </c>
      <c r="Z819">
        <v>0.42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83</v>
      </c>
      <c r="AG819">
        <v>0.252</v>
      </c>
      <c r="AH819">
        <v>2</v>
      </c>
      <c r="AI819">
        <v>55945704</v>
      </c>
      <c r="AJ819">
        <v>647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ROW(Source!A579)</f>
        <v>579</v>
      </c>
      <c r="B820">
        <v>55945716</v>
      </c>
      <c r="C820">
        <v>55945701</v>
      </c>
      <c r="D820">
        <v>55489510</v>
      </c>
      <c r="E820">
        <v>1</v>
      </c>
      <c r="F820">
        <v>1</v>
      </c>
      <c r="G820">
        <v>1081</v>
      </c>
      <c r="H820">
        <v>2</v>
      </c>
      <c r="I820" t="s">
        <v>911</v>
      </c>
      <c r="J820" t="s">
        <v>912</v>
      </c>
      <c r="K820" t="s">
        <v>913</v>
      </c>
      <c r="L820">
        <v>1368</v>
      </c>
      <c r="N820">
        <v>1011</v>
      </c>
      <c r="O820" t="s">
        <v>765</v>
      </c>
      <c r="P820" t="s">
        <v>765</v>
      </c>
      <c r="Q820">
        <v>1</v>
      </c>
      <c r="X820">
        <v>4.4999999999999998E-2</v>
      </c>
      <c r="Y820">
        <v>0</v>
      </c>
      <c r="Z820">
        <v>53.9</v>
      </c>
      <c r="AA820">
        <v>12.62</v>
      </c>
      <c r="AB820">
        <v>0</v>
      </c>
      <c r="AC820">
        <v>0</v>
      </c>
      <c r="AD820">
        <v>1</v>
      </c>
      <c r="AE820">
        <v>0</v>
      </c>
      <c r="AF820" t="s">
        <v>83</v>
      </c>
      <c r="AG820">
        <v>5.3999999999999999E-2</v>
      </c>
      <c r="AH820">
        <v>2</v>
      </c>
      <c r="AI820">
        <v>55945705</v>
      </c>
      <c r="AJ820">
        <v>648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ROW(Source!A579)</f>
        <v>579</v>
      </c>
      <c r="B821">
        <v>55945717</v>
      </c>
      <c r="C821">
        <v>55945701</v>
      </c>
      <c r="D821">
        <v>55459234</v>
      </c>
      <c r="E821">
        <v>1</v>
      </c>
      <c r="F821">
        <v>1</v>
      </c>
      <c r="G821">
        <v>1081</v>
      </c>
      <c r="H821">
        <v>3</v>
      </c>
      <c r="I821" t="s">
        <v>914</v>
      </c>
      <c r="J821" t="s">
        <v>915</v>
      </c>
      <c r="K821" t="s">
        <v>916</v>
      </c>
      <c r="L821">
        <v>1346</v>
      </c>
      <c r="N821">
        <v>1009</v>
      </c>
      <c r="O821" t="s">
        <v>794</v>
      </c>
      <c r="P821" t="s">
        <v>794</v>
      </c>
      <c r="Q821">
        <v>1</v>
      </c>
      <c r="X821">
        <v>3.0000000000000001E-3</v>
      </c>
      <c r="Y821">
        <v>1.61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82</v>
      </c>
      <c r="AG821">
        <v>3.0000000000000001E-3</v>
      </c>
      <c r="AH821">
        <v>2</v>
      </c>
      <c r="AI821">
        <v>55945706</v>
      </c>
      <c r="AJ821">
        <v>649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ROW(Source!A579)</f>
        <v>579</v>
      </c>
      <c r="B822">
        <v>55945718</v>
      </c>
      <c r="C822">
        <v>55945701</v>
      </c>
      <c r="D822">
        <v>55466158</v>
      </c>
      <c r="E822">
        <v>1</v>
      </c>
      <c r="F822">
        <v>1</v>
      </c>
      <c r="G822">
        <v>1081</v>
      </c>
      <c r="H822">
        <v>3</v>
      </c>
      <c r="I822" t="s">
        <v>917</v>
      </c>
      <c r="J822" t="s">
        <v>918</v>
      </c>
      <c r="K822" t="s">
        <v>919</v>
      </c>
      <c r="L822">
        <v>1354</v>
      </c>
      <c r="N822">
        <v>1010</v>
      </c>
      <c r="O822" t="s">
        <v>320</v>
      </c>
      <c r="P822" t="s">
        <v>320</v>
      </c>
      <c r="Q822">
        <v>1</v>
      </c>
      <c r="X822">
        <v>0.14000000000000001</v>
      </c>
      <c r="Y822">
        <v>48.47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82</v>
      </c>
      <c r="AG822">
        <v>0.14000000000000001</v>
      </c>
      <c r="AH822">
        <v>2</v>
      </c>
      <c r="AI822">
        <v>55945707</v>
      </c>
      <c r="AJ822">
        <v>650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ROW(Source!A579)</f>
        <v>579</v>
      </c>
      <c r="B823">
        <v>55945719</v>
      </c>
      <c r="C823">
        <v>55945701</v>
      </c>
      <c r="D823">
        <v>55459835</v>
      </c>
      <c r="E823">
        <v>1</v>
      </c>
      <c r="F823">
        <v>1</v>
      </c>
      <c r="G823">
        <v>1081</v>
      </c>
      <c r="H823">
        <v>3</v>
      </c>
      <c r="I823" t="s">
        <v>920</v>
      </c>
      <c r="J823" t="s">
        <v>921</v>
      </c>
      <c r="K823" t="s">
        <v>922</v>
      </c>
      <c r="L823">
        <v>1348</v>
      </c>
      <c r="N823">
        <v>1009</v>
      </c>
      <c r="O823" t="s">
        <v>211</v>
      </c>
      <c r="P823" t="s">
        <v>211</v>
      </c>
      <c r="Q823">
        <v>1000</v>
      </c>
      <c r="X823">
        <v>7.9999999999999996E-6</v>
      </c>
      <c r="Y823">
        <v>12521.99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82</v>
      </c>
      <c r="AG823">
        <v>7.9999999999999996E-6</v>
      </c>
      <c r="AH823">
        <v>2</v>
      </c>
      <c r="AI823">
        <v>55945708</v>
      </c>
      <c r="AJ823">
        <v>651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ROW(Source!A579)</f>
        <v>579</v>
      </c>
      <c r="B824">
        <v>55945720</v>
      </c>
      <c r="C824">
        <v>55945701</v>
      </c>
      <c r="D824">
        <v>55469222</v>
      </c>
      <c r="E824">
        <v>1</v>
      </c>
      <c r="F824">
        <v>1</v>
      </c>
      <c r="G824">
        <v>1081</v>
      </c>
      <c r="H824">
        <v>3</v>
      </c>
      <c r="I824" t="s">
        <v>923</v>
      </c>
      <c r="J824" t="s">
        <v>924</v>
      </c>
      <c r="K824" t="s">
        <v>925</v>
      </c>
      <c r="L824">
        <v>1354</v>
      </c>
      <c r="N824">
        <v>1010</v>
      </c>
      <c r="O824" t="s">
        <v>320</v>
      </c>
      <c r="P824" t="s">
        <v>320</v>
      </c>
      <c r="Q824">
        <v>1</v>
      </c>
      <c r="X824">
        <v>1.02</v>
      </c>
      <c r="Y824">
        <v>4.3600000000000003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82</v>
      </c>
      <c r="AG824">
        <v>1.02</v>
      </c>
      <c r="AH824">
        <v>2</v>
      </c>
      <c r="AI824">
        <v>55945709</v>
      </c>
      <c r="AJ824">
        <v>655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ROW(Source!A579)</f>
        <v>579</v>
      </c>
      <c r="B825">
        <v>55945721</v>
      </c>
      <c r="C825">
        <v>55945701</v>
      </c>
      <c r="D825">
        <v>55431810</v>
      </c>
      <c r="E825">
        <v>1081</v>
      </c>
      <c r="F825">
        <v>1</v>
      </c>
      <c r="G825">
        <v>1081</v>
      </c>
      <c r="H825">
        <v>3</v>
      </c>
      <c r="I825" t="s">
        <v>1077</v>
      </c>
      <c r="J825" t="s">
        <v>3</v>
      </c>
      <c r="K825" t="s">
        <v>1078</v>
      </c>
      <c r="L825">
        <v>1301</v>
      </c>
      <c r="N825">
        <v>1003</v>
      </c>
      <c r="O825" t="s">
        <v>543</v>
      </c>
      <c r="P825" t="s">
        <v>543</v>
      </c>
      <c r="Q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82</v>
      </c>
      <c r="AG825">
        <v>0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ROW(Source!A579)</f>
        <v>579</v>
      </c>
      <c r="B826">
        <v>55945722</v>
      </c>
      <c r="C826">
        <v>55945701</v>
      </c>
      <c r="D826">
        <v>55431810</v>
      </c>
      <c r="E826">
        <v>1081</v>
      </c>
      <c r="F826">
        <v>1</v>
      </c>
      <c r="G826">
        <v>1081</v>
      </c>
      <c r="H826">
        <v>3</v>
      </c>
      <c r="I826" t="s">
        <v>1077</v>
      </c>
      <c r="J826" t="s">
        <v>3</v>
      </c>
      <c r="K826" t="s">
        <v>1079</v>
      </c>
      <c r="L826">
        <v>1354</v>
      </c>
      <c r="N826">
        <v>1010</v>
      </c>
      <c r="O826" t="s">
        <v>320</v>
      </c>
      <c r="P826" t="s">
        <v>320</v>
      </c>
      <c r="Q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82</v>
      </c>
      <c r="AG826">
        <v>0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ROW(Source!A579)</f>
        <v>579</v>
      </c>
      <c r="B827">
        <v>55945723</v>
      </c>
      <c r="C827">
        <v>55945701</v>
      </c>
      <c r="D827">
        <v>55433140</v>
      </c>
      <c r="E827">
        <v>1081</v>
      </c>
      <c r="F827">
        <v>1</v>
      </c>
      <c r="G827">
        <v>1081</v>
      </c>
      <c r="H827">
        <v>3</v>
      </c>
      <c r="I827" t="s">
        <v>1080</v>
      </c>
      <c r="J827" t="s">
        <v>3</v>
      </c>
      <c r="K827" t="s">
        <v>1081</v>
      </c>
      <c r="L827">
        <v>1354</v>
      </c>
      <c r="N827">
        <v>1010</v>
      </c>
      <c r="O827" t="s">
        <v>320</v>
      </c>
      <c r="P827" t="s">
        <v>320</v>
      </c>
      <c r="Q827">
        <v>1</v>
      </c>
      <c r="X827">
        <v>23.65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82</v>
      </c>
      <c r="AG827">
        <v>23.65</v>
      </c>
      <c r="AH827">
        <v>3</v>
      </c>
      <c r="AI827">
        <v>-1</v>
      </c>
      <c r="AJ827" t="s">
        <v>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ROW(Source!A579)</f>
        <v>579</v>
      </c>
      <c r="B828">
        <v>55945724</v>
      </c>
      <c r="C828">
        <v>55945701</v>
      </c>
      <c r="D828">
        <v>55433582</v>
      </c>
      <c r="E828">
        <v>1081</v>
      </c>
      <c r="F828">
        <v>1</v>
      </c>
      <c r="G828">
        <v>1081</v>
      </c>
      <c r="H828">
        <v>3</v>
      </c>
      <c r="I828" t="s">
        <v>1082</v>
      </c>
      <c r="J828" t="s">
        <v>3</v>
      </c>
      <c r="K828" t="s">
        <v>1083</v>
      </c>
      <c r="L828">
        <v>1354</v>
      </c>
      <c r="N828">
        <v>1010</v>
      </c>
      <c r="O828" t="s">
        <v>320</v>
      </c>
      <c r="P828" t="s">
        <v>320</v>
      </c>
      <c r="Q828">
        <v>1</v>
      </c>
      <c r="X828">
        <v>13.34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82</v>
      </c>
      <c r="AG828">
        <v>13.34</v>
      </c>
      <c r="AH828">
        <v>3</v>
      </c>
      <c r="AI828">
        <v>-1</v>
      </c>
      <c r="AJ828" t="s">
        <v>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ROW(Source!A579)</f>
        <v>579</v>
      </c>
      <c r="B829">
        <v>55945725</v>
      </c>
      <c r="C829">
        <v>55945701</v>
      </c>
      <c r="D829">
        <v>55441152</v>
      </c>
      <c r="E829">
        <v>1081</v>
      </c>
      <c r="F829">
        <v>1</v>
      </c>
      <c r="G829">
        <v>1081</v>
      </c>
      <c r="H829">
        <v>3</v>
      </c>
      <c r="I829" t="s">
        <v>1084</v>
      </c>
      <c r="J829" t="s">
        <v>3</v>
      </c>
      <c r="K829" t="s">
        <v>1085</v>
      </c>
      <c r="L829">
        <v>1346</v>
      </c>
      <c r="N829">
        <v>1009</v>
      </c>
      <c r="O829" t="s">
        <v>794</v>
      </c>
      <c r="P829" t="s">
        <v>794</v>
      </c>
      <c r="Q829">
        <v>1</v>
      </c>
      <c r="X829">
        <v>8.73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82</v>
      </c>
      <c r="AG829">
        <v>8.73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ROW(Source!A580)</f>
        <v>580</v>
      </c>
      <c r="B830">
        <v>55945713</v>
      </c>
      <c r="C830">
        <v>55945701</v>
      </c>
      <c r="D830">
        <v>55424304</v>
      </c>
      <c r="E830">
        <v>1081</v>
      </c>
      <c r="F830">
        <v>1</v>
      </c>
      <c r="G830">
        <v>1081</v>
      </c>
      <c r="H830">
        <v>1</v>
      </c>
      <c r="I830" t="s">
        <v>759</v>
      </c>
      <c r="J830" t="s">
        <v>3</v>
      </c>
      <c r="K830" t="s">
        <v>760</v>
      </c>
      <c r="L830">
        <v>1191</v>
      </c>
      <c r="N830">
        <v>1013</v>
      </c>
      <c r="O830" t="s">
        <v>761</v>
      </c>
      <c r="P830" t="s">
        <v>761</v>
      </c>
      <c r="Q830">
        <v>1</v>
      </c>
      <c r="X830">
        <v>18.14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</v>
      </c>
      <c r="AF830" t="s">
        <v>83</v>
      </c>
      <c r="AG830">
        <v>21.768000000000001</v>
      </c>
      <c r="AH830">
        <v>2</v>
      </c>
      <c r="AI830">
        <v>55945702</v>
      </c>
      <c r="AJ830">
        <v>656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ROW(Source!A580)</f>
        <v>580</v>
      </c>
      <c r="B831">
        <v>55945714</v>
      </c>
      <c r="C831">
        <v>55945701</v>
      </c>
      <c r="D831">
        <v>55490209</v>
      </c>
      <c r="E831">
        <v>1</v>
      </c>
      <c r="F831">
        <v>1</v>
      </c>
      <c r="G831">
        <v>1081</v>
      </c>
      <c r="H831">
        <v>2</v>
      </c>
      <c r="I831" t="s">
        <v>766</v>
      </c>
      <c r="J831" t="s">
        <v>767</v>
      </c>
      <c r="K831" t="s">
        <v>768</v>
      </c>
      <c r="L831">
        <v>1368</v>
      </c>
      <c r="N831">
        <v>1011</v>
      </c>
      <c r="O831" t="s">
        <v>765</v>
      </c>
      <c r="P831" t="s">
        <v>765</v>
      </c>
      <c r="Q831">
        <v>1</v>
      </c>
      <c r="X831">
        <v>0.05</v>
      </c>
      <c r="Y831">
        <v>0</v>
      </c>
      <c r="Z831">
        <v>83.1</v>
      </c>
      <c r="AA831">
        <v>12.62</v>
      </c>
      <c r="AB831">
        <v>0</v>
      </c>
      <c r="AC831">
        <v>0</v>
      </c>
      <c r="AD831">
        <v>1</v>
      </c>
      <c r="AE831">
        <v>0</v>
      </c>
      <c r="AF831" t="s">
        <v>83</v>
      </c>
      <c r="AG831">
        <v>0.06</v>
      </c>
      <c r="AH831">
        <v>2</v>
      </c>
      <c r="AI831">
        <v>55945703</v>
      </c>
      <c r="AJ831">
        <v>657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ROW(Source!A580)</f>
        <v>580</v>
      </c>
      <c r="B832">
        <v>55945715</v>
      </c>
      <c r="C832">
        <v>55945701</v>
      </c>
      <c r="D832">
        <v>55490270</v>
      </c>
      <c r="E832">
        <v>1</v>
      </c>
      <c r="F832">
        <v>1</v>
      </c>
      <c r="G832">
        <v>1081</v>
      </c>
      <c r="H832">
        <v>2</v>
      </c>
      <c r="I832" t="s">
        <v>908</v>
      </c>
      <c r="J832" t="s">
        <v>909</v>
      </c>
      <c r="K832" t="s">
        <v>910</v>
      </c>
      <c r="L832">
        <v>1368</v>
      </c>
      <c r="N832">
        <v>1011</v>
      </c>
      <c r="O832" t="s">
        <v>765</v>
      </c>
      <c r="P832" t="s">
        <v>765</v>
      </c>
      <c r="Q832">
        <v>1</v>
      </c>
      <c r="X832">
        <v>0.21</v>
      </c>
      <c r="Y832">
        <v>0</v>
      </c>
      <c r="Z832">
        <v>0.42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83</v>
      </c>
      <c r="AG832">
        <v>0.252</v>
      </c>
      <c r="AH832">
        <v>2</v>
      </c>
      <c r="AI832">
        <v>55945704</v>
      </c>
      <c r="AJ832">
        <v>658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ROW(Source!A580)</f>
        <v>580</v>
      </c>
      <c r="B833">
        <v>55945716</v>
      </c>
      <c r="C833">
        <v>55945701</v>
      </c>
      <c r="D833">
        <v>55489510</v>
      </c>
      <c r="E833">
        <v>1</v>
      </c>
      <c r="F833">
        <v>1</v>
      </c>
      <c r="G833">
        <v>1081</v>
      </c>
      <c r="H833">
        <v>2</v>
      </c>
      <c r="I833" t="s">
        <v>911</v>
      </c>
      <c r="J833" t="s">
        <v>912</v>
      </c>
      <c r="K833" t="s">
        <v>913</v>
      </c>
      <c r="L833">
        <v>1368</v>
      </c>
      <c r="N833">
        <v>1011</v>
      </c>
      <c r="O833" t="s">
        <v>765</v>
      </c>
      <c r="P833" t="s">
        <v>765</v>
      </c>
      <c r="Q833">
        <v>1</v>
      </c>
      <c r="X833">
        <v>4.4999999999999998E-2</v>
      </c>
      <c r="Y833">
        <v>0</v>
      </c>
      <c r="Z833">
        <v>53.9</v>
      </c>
      <c r="AA833">
        <v>12.62</v>
      </c>
      <c r="AB833">
        <v>0</v>
      </c>
      <c r="AC833">
        <v>0</v>
      </c>
      <c r="AD833">
        <v>1</v>
      </c>
      <c r="AE833">
        <v>0</v>
      </c>
      <c r="AF833" t="s">
        <v>83</v>
      </c>
      <c r="AG833">
        <v>5.3999999999999999E-2</v>
      </c>
      <c r="AH833">
        <v>2</v>
      </c>
      <c r="AI833">
        <v>55945705</v>
      </c>
      <c r="AJ833">
        <v>659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ROW(Source!A580)</f>
        <v>580</v>
      </c>
      <c r="B834">
        <v>55945717</v>
      </c>
      <c r="C834">
        <v>55945701</v>
      </c>
      <c r="D834">
        <v>55459234</v>
      </c>
      <c r="E834">
        <v>1</v>
      </c>
      <c r="F834">
        <v>1</v>
      </c>
      <c r="G834">
        <v>1081</v>
      </c>
      <c r="H834">
        <v>3</v>
      </c>
      <c r="I834" t="s">
        <v>914</v>
      </c>
      <c r="J834" t="s">
        <v>915</v>
      </c>
      <c r="K834" t="s">
        <v>916</v>
      </c>
      <c r="L834">
        <v>1346</v>
      </c>
      <c r="N834">
        <v>1009</v>
      </c>
      <c r="O834" t="s">
        <v>794</v>
      </c>
      <c r="P834" t="s">
        <v>794</v>
      </c>
      <c r="Q834">
        <v>1</v>
      </c>
      <c r="X834">
        <v>3.0000000000000001E-3</v>
      </c>
      <c r="Y834">
        <v>1.61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82</v>
      </c>
      <c r="AG834">
        <v>3.0000000000000001E-3</v>
      </c>
      <c r="AH834">
        <v>2</v>
      </c>
      <c r="AI834">
        <v>55945706</v>
      </c>
      <c r="AJ834">
        <v>660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ROW(Source!A580)</f>
        <v>580</v>
      </c>
      <c r="B835">
        <v>55945718</v>
      </c>
      <c r="C835">
        <v>55945701</v>
      </c>
      <c r="D835">
        <v>55466158</v>
      </c>
      <c r="E835">
        <v>1</v>
      </c>
      <c r="F835">
        <v>1</v>
      </c>
      <c r="G835">
        <v>1081</v>
      </c>
      <c r="H835">
        <v>3</v>
      </c>
      <c r="I835" t="s">
        <v>917</v>
      </c>
      <c r="J835" t="s">
        <v>918</v>
      </c>
      <c r="K835" t="s">
        <v>919</v>
      </c>
      <c r="L835">
        <v>1354</v>
      </c>
      <c r="N835">
        <v>1010</v>
      </c>
      <c r="O835" t="s">
        <v>320</v>
      </c>
      <c r="P835" t="s">
        <v>320</v>
      </c>
      <c r="Q835">
        <v>1</v>
      </c>
      <c r="X835">
        <v>0.14000000000000001</v>
      </c>
      <c r="Y835">
        <v>48.47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82</v>
      </c>
      <c r="AG835">
        <v>0.14000000000000001</v>
      </c>
      <c r="AH835">
        <v>2</v>
      </c>
      <c r="AI835">
        <v>55945707</v>
      </c>
      <c r="AJ835">
        <v>661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ROW(Source!A580)</f>
        <v>580</v>
      </c>
      <c r="B836">
        <v>55945719</v>
      </c>
      <c r="C836">
        <v>55945701</v>
      </c>
      <c r="D836">
        <v>55459835</v>
      </c>
      <c r="E836">
        <v>1</v>
      </c>
      <c r="F836">
        <v>1</v>
      </c>
      <c r="G836">
        <v>1081</v>
      </c>
      <c r="H836">
        <v>3</v>
      </c>
      <c r="I836" t="s">
        <v>920</v>
      </c>
      <c r="J836" t="s">
        <v>921</v>
      </c>
      <c r="K836" t="s">
        <v>922</v>
      </c>
      <c r="L836">
        <v>1348</v>
      </c>
      <c r="N836">
        <v>1009</v>
      </c>
      <c r="O836" t="s">
        <v>211</v>
      </c>
      <c r="P836" t="s">
        <v>211</v>
      </c>
      <c r="Q836">
        <v>1000</v>
      </c>
      <c r="X836">
        <v>7.9999999999999996E-6</v>
      </c>
      <c r="Y836">
        <v>12521.99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82</v>
      </c>
      <c r="AG836">
        <v>7.9999999999999996E-6</v>
      </c>
      <c r="AH836">
        <v>2</v>
      </c>
      <c r="AI836">
        <v>55945708</v>
      </c>
      <c r="AJ836">
        <v>662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ROW(Source!A580)</f>
        <v>580</v>
      </c>
      <c r="B837">
        <v>55945720</v>
      </c>
      <c r="C837">
        <v>55945701</v>
      </c>
      <c r="D837">
        <v>55469222</v>
      </c>
      <c r="E837">
        <v>1</v>
      </c>
      <c r="F837">
        <v>1</v>
      </c>
      <c r="G837">
        <v>1081</v>
      </c>
      <c r="H837">
        <v>3</v>
      </c>
      <c r="I837" t="s">
        <v>923</v>
      </c>
      <c r="J837" t="s">
        <v>924</v>
      </c>
      <c r="K837" t="s">
        <v>925</v>
      </c>
      <c r="L837">
        <v>1354</v>
      </c>
      <c r="N837">
        <v>1010</v>
      </c>
      <c r="O837" t="s">
        <v>320</v>
      </c>
      <c r="P837" t="s">
        <v>320</v>
      </c>
      <c r="Q837">
        <v>1</v>
      </c>
      <c r="X837">
        <v>1.02</v>
      </c>
      <c r="Y837">
        <v>4.3600000000000003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82</v>
      </c>
      <c r="AG837">
        <v>1.02</v>
      </c>
      <c r="AH837">
        <v>2</v>
      </c>
      <c r="AI837">
        <v>55945709</v>
      </c>
      <c r="AJ837">
        <v>666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ROW(Source!A580)</f>
        <v>580</v>
      </c>
      <c r="B838">
        <v>55945721</v>
      </c>
      <c r="C838">
        <v>55945701</v>
      </c>
      <c r="D838">
        <v>55431810</v>
      </c>
      <c r="E838">
        <v>1081</v>
      </c>
      <c r="F838">
        <v>1</v>
      </c>
      <c r="G838">
        <v>1081</v>
      </c>
      <c r="H838">
        <v>3</v>
      </c>
      <c r="I838" t="s">
        <v>1077</v>
      </c>
      <c r="J838" t="s">
        <v>3</v>
      </c>
      <c r="K838" t="s">
        <v>1078</v>
      </c>
      <c r="L838">
        <v>1301</v>
      </c>
      <c r="N838">
        <v>1003</v>
      </c>
      <c r="O838" t="s">
        <v>543</v>
      </c>
      <c r="P838" t="s">
        <v>543</v>
      </c>
      <c r="Q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82</v>
      </c>
      <c r="AG838">
        <v>0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ROW(Source!A580)</f>
        <v>580</v>
      </c>
      <c r="B839">
        <v>55945722</v>
      </c>
      <c r="C839">
        <v>55945701</v>
      </c>
      <c r="D839">
        <v>55431810</v>
      </c>
      <c r="E839">
        <v>1081</v>
      </c>
      <c r="F839">
        <v>1</v>
      </c>
      <c r="G839">
        <v>1081</v>
      </c>
      <c r="H839">
        <v>3</v>
      </c>
      <c r="I839" t="s">
        <v>1077</v>
      </c>
      <c r="J839" t="s">
        <v>3</v>
      </c>
      <c r="K839" t="s">
        <v>1079</v>
      </c>
      <c r="L839">
        <v>1354</v>
      </c>
      <c r="N839">
        <v>1010</v>
      </c>
      <c r="O839" t="s">
        <v>320</v>
      </c>
      <c r="P839" t="s">
        <v>320</v>
      </c>
      <c r="Q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82</v>
      </c>
      <c r="AG839">
        <v>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ROW(Source!A580)</f>
        <v>580</v>
      </c>
      <c r="B840">
        <v>55945723</v>
      </c>
      <c r="C840">
        <v>55945701</v>
      </c>
      <c r="D840">
        <v>55433140</v>
      </c>
      <c r="E840">
        <v>1081</v>
      </c>
      <c r="F840">
        <v>1</v>
      </c>
      <c r="G840">
        <v>1081</v>
      </c>
      <c r="H840">
        <v>3</v>
      </c>
      <c r="I840" t="s">
        <v>1080</v>
      </c>
      <c r="J840" t="s">
        <v>3</v>
      </c>
      <c r="K840" t="s">
        <v>1081</v>
      </c>
      <c r="L840">
        <v>1354</v>
      </c>
      <c r="N840">
        <v>1010</v>
      </c>
      <c r="O840" t="s">
        <v>320</v>
      </c>
      <c r="P840" t="s">
        <v>320</v>
      </c>
      <c r="Q840">
        <v>1</v>
      </c>
      <c r="X840">
        <v>23.65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82</v>
      </c>
      <c r="AG840">
        <v>23.65</v>
      </c>
      <c r="AH840">
        <v>3</v>
      </c>
      <c r="AI840">
        <v>-1</v>
      </c>
      <c r="AJ840" t="s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ROW(Source!A580)</f>
        <v>580</v>
      </c>
      <c r="B841">
        <v>55945724</v>
      </c>
      <c r="C841">
        <v>55945701</v>
      </c>
      <c r="D841">
        <v>55433582</v>
      </c>
      <c r="E841">
        <v>1081</v>
      </c>
      <c r="F841">
        <v>1</v>
      </c>
      <c r="G841">
        <v>1081</v>
      </c>
      <c r="H841">
        <v>3</v>
      </c>
      <c r="I841" t="s">
        <v>1082</v>
      </c>
      <c r="J841" t="s">
        <v>3</v>
      </c>
      <c r="K841" t="s">
        <v>1083</v>
      </c>
      <c r="L841">
        <v>1354</v>
      </c>
      <c r="N841">
        <v>1010</v>
      </c>
      <c r="O841" t="s">
        <v>320</v>
      </c>
      <c r="P841" t="s">
        <v>320</v>
      </c>
      <c r="Q841">
        <v>1</v>
      </c>
      <c r="X841">
        <v>13.34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82</v>
      </c>
      <c r="AG841">
        <v>13.34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ROW(Source!A580)</f>
        <v>580</v>
      </c>
      <c r="B842">
        <v>55945725</v>
      </c>
      <c r="C842">
        <v>55945701</v>
      </c>
      <c r="D842">
        <v>55441152</v>
      </c>
      <c r="E842">
        <v>1081</v>
      </c>
      <c r="F842">
        <v>1</v>
      </c>
      <c r="G842">
        <v>1081</v>
      </c>
      <c r="H842">
        <v>3</v>
      </c>
      <c r="I842" t="s">
        <v>1084</v>
      </c>
      <c r="J842" t="s">
        <v>3</v>
      </c>
      <c r="K842" t="s">
        <v>1085</v>
      </c>
      <c r="L842">
        <v>1346</v>
      </c>
      <c r="N842">
        <v>1009</v>
      </c>
      <c r="O842" t="s">
        <v>794</v>
      </c>
      <c r="P842" t="s">
        <v>794</v>
      </c>
      <c r="Q842">
        <v>1</v>
      </c>
      <c r="X842">
        <v>8.73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82</v>
      </c>
      <c r="AG842">
        <v>8.73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ROW(Source!A593)</f>
        <v>593</v>
      </c>
      <c r="B843">
        <v>55945744</v>
      </c>
      <c r="C843">
        <v>55945731</v>
      </c>
      <c r="D843">
        <v>55424304</v>
      </c>
      <c r="E843">
        <v>1081</v>
      </c>
      <c r="F843">
        <v>1</v>
      </c>
      <c r="G843">
        <v>1081</v>
      </c>
      <c r="H843">
        <v>1</v>
      </c>
      <c r="I843" t="s">
        <v>759</v>
      </c>
      <c r="J843" t="s">
        <v>3</v>
      </c>
      <c r="K843" t="s">
        <v>760</v>
      </c>
      <c r="L843">
        <v>1191</v>
      </c>
      <c r="N843">
        <v>1013</v>
      </c>
      <c r="O843" t="s">
        <v>761</v>
      </c>
      <c r="P843" t="s">
        <v>761</v>
      </c>
      <c r="Q843">
        <v>1</v>
      </c>
      <c r="X843">
        <v>6.49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 t="s">
        <v>83</v>
      </c>
      <c r="AG843">
        <v>7.7880000000000003</v>
      </c>
      <c r="AH843">
        <v>2</v>
      </c>
      <c r="AI843">
        <v>55945732</v>
      </c>
      <c r="AJ843">
        <v>667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ROW(Source!A593)</f>
        <v>593</v>
      </c>
      <c r="B844">
        <v>55945745</v>
      </c>
      <c r="C844">
        <v>55945731</v>
      </c>
      <c r="D844">
        <v>55490209</v>
      </c>
      <c r="E844">
        <v>1</v>
      </c>
      <c r="F844">
        <v>1</v>
      </c>
      <c r="G844">
        <v>1081</v>
      </c>
      <c r="H844">
        <v>2</v>
      </c>
      <c r="I844" t="s">
        <v>766</v>
      </c>
      <c r="J844" t="s">
        <v>767</v>
      </c>
      <c r="K844" t="s">
        <v>768</v>
      </c>
      <c r="L844">
        <v>1368</v>
      </c>
      <c r="N844">
        <v>1011</v>
      </c>
      <c r="O844" t="s">
        <v>765</v>
      </c>
      <c r="P844" t="s">
        <v>765</v>
      </c>
      <c r="Q844">
        <v>1</v>
      </c>
      <c r="X844">
        <v>1.4999999999999999E-2</v>
      </c>
      <c r="Y844">
        <v>0</v>
      </c>
      <c r="Z844">
        <v>83.1</v>
      </c>
      <c r="AA844">
        <v>12.62</v>
      </c>
      <c r="AB844">
        <v>0</v>
      </c>
      <c r="AC844">
        <v>0</v>
      </c>
      <c r="AD844">
        <v>1</v>
      </c>
      <c r="AE844">
        <v>0</v>
      </c>
      <c r="AF844" t="s">
        <v>83</v>
      </c>
      <c r="AG844">
        <v>1.7999999999999999E-2</v>
      </c>
      <c r="AH844">
        <v>2</v>
      </c>
      <c r="AI844">
        <v>55945733</v>
      </c>
      <c r="AJ844">
        <v>668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ROW(Source!A593)</f>
        <v>593</v>
      </c>
      <c r="B845">
        <v>55945746</v>
      </c>
      <c r="C845">
        <v>55945731</v>
      </c>
      <c r="D845">
        <v>55490270</v>
      </c>
      <c r="E845">
        <v>1</v>
      </c>
      <c r="F845">
        <v>1</v>
      </c>
      <c r="G845">
        <v>1081</v>
      </c>
      <c r="H845">
        <v>2</v>
      </c>
      <c r="I845" t="s">
        <v>908</v>
      </c>
      <c r="J845" t="s">
        <v>909</v>
      </c>
      <c r="K845" t="s">
        <v>910</v>
      </c>
      <c r="L845">
        <v>1368</v>
      </c>
      <c r="N845">
        <v>1011</v>
      </c>
      <c r="O845" t="s">
        <v>765</v>
      </c>
      <c r="P845" t="s">
        <v>765</v>
      </c>
      <c r="Q845">
        <v>1</v>
      </c>
      <c r="X845">
        <v>0.08</v>
      </c>
      <c r="Y845">
        <v>0</v>
      </c>
      <c r="Z845">
        <v>0.42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83</v>
      </c>
      <c r="AG845">
        <v>9.6000000000000002E-2</v>
      </c>
      <c r="AH845">
        <v>2</v>
      </c>
      <c r="AI845">
        <v>55945734</v>
      </c>
      <c r="AJ845">
        <v>669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ROW(Source!A593)</f>
        <v>593</v>
      </c>
      <c r="B846">
        <v>55945747</v>
      </c>
      <c r="C846">
        <v>55945731</v>
      </c>
      <c r="D846">
        <v>55490296</v>
      </c>
      <c r="E846">
        <v>1</v>
      </c>
      <c r="F846">
        <v>1</v>
      </c>
      <c r="G846">
        <v>1081</v>
      </c>
      <c r="H846">
        <v>2</v>
      </c>
      <c r="I846" t="s">
        <v>871</v>
      </c>
      <c r="J846" t="s">
        <v>872</v>
      </c>
      <c r="K846" t="s">
        <v>873</v>
      </c>
      <c r="L846">
        <v>1368</v>
      </c>
      <c r="N846">
        <v>1011</v>
      </c>
      <c r="O846" t="s">
        <v>765</v>
      </c>
      <c r="P846" t="s">
        <v>765</v>
      </c>
      <c r="Q846">
        <v>1</v>
      </c>
      <c r="X846">
        <v>0.15</v>
      </c>
      <c r="Y846">
        <v>0</v>
      </c>
      <c r="Z846">
        <v>0.47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83</v>
      </c>
      <c r="AG846">
        <v>0.18</v>
      </c>
      <c r="AH846">
        <v>2</v>
      </c>
      <c r="AI846">
        <v>55945735</v>
      </c>
      <c r="AJ846">
        <v>670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ROW(Source!A593)</f>
        <v>593</v>
      </c>
      <c r="B847">
        <v>55945748</v>
      </c>
      <c r="C847">
        <v>55945731</v>
      </c>
      <c r="D847">
        <v>55489510</v>
      </c>
      <c r="E847">
        <v>1</v>
      </c>
      <c r="F847">
        <v>1</v>
      </c>
      <c r="G847">
        <v>1081</v>
      </c>
      <c r="H847">
        <v>2</v>
      </c>
      <c r="I847" t="s">
        <v>911</v>
      </c>
      <c r="J847" t="s">
        <v>912</v>
      </c>
      <c r="K847" t="s">
        <v>913</v>
      </c>
      <c r="L847">
        <v>1368</v>
      </c>
      <c r="N847">
        <v>1011</v>
      </c>
      <c r="O847" t="s">
        <v>765</v>
      </c>
      <c r="P847" t="s">
        <v>765</v>
      </c>
      <c r="Q847">
        <v>1</v>
      </c>
      <c r="X847">
        <v>1.7000000000000001E-2</v>
      </c>
      <c r="Y847">
        <v>0</v>
      </c>
      <c r="Z847">
        <v>53.9</v>
      </c>
      <c r="AA847">
        <v>12.62</v>
      </c>
      <c r="AB847">
        <v>0</v>
      </c>
      <c r="AC847">
        <v>0</v>
      </c>
      <c r="AD847">
        <v>1</v>
      </c>
      <c r="AE847">
        <v>0</v>
      </c>
      <c r="AF847" t="s">
        <v>83</v>
      </c>
      <c r="AG847">
        <v>2.0400000000000001E-2</v>
      </c>
      <c r="AH847">
        <v>2</v>
      </c>
      <c r="AI847">
        <v>55945736</v>
      </c>
      <c r="AJ847">
        <v>671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ROW(Source!A593)</f>
        <v>593</v>
      </c>
      <c r="B848">
        <v>55945749</v>
      </c>
      <c r="C848">
        <v>55945731</v>
      </c>
      <c r="D848">
        <v>55459234</v>
      </c>
      <c r="E848">
        <v>1</v>
      </c>
      <c r="F848">
        <v>1</v>
      </c>
      <c r="G848">
        <v>1081</v>
      </c>
      <c r="H848">
        <v>3</v>
      </c>
      <c r="I848" t="s">
        <v>914</v>
      </c>
      <c r="J848" t="s">
        <v>915</v>
      </c>
      <c r="K848" t="s">
        <v>916</v>
      </c>
      <c r="L848">
        <v>1346</v>
      </c>
      <c r="N848">
        <v>1009</v>
      </c>
      <c r="O848" t="s">
        <v>794</v>
      </c>
      <c r="P848" t="s">
        <v>794</v>
      </c>
      <c r="Q848">
        <v>1</v>
      </c>
      <c r="X848">
        <v>1.4E-3</v>
      </c>
      <c r="Y848">
        <v>1.61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82</v>
      </c>
      <c r="AG848">
        <v>1.4E-3</v>
      </c>
      <c r="AH848">
        <v>2</v>
      </c>
      <c r="AI848">
        <v>55945737</v>
      </c>
      <c r="AJ848">
        <v>672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ROW(Source!A593)</f>
        <v>593</v>
      </c>
      <c r="B849">
        <v>55945750</v>
      </c>
      <c r="C849">
        <v>55945731</v>
      </c>
      <c r="D849">
        <v>55466158</v>
      </c>
      <c r="E849">
        <v>1</v>
      </c>
      <c r="F849">
        <v>1</v>
      </c>
      <c r="G849">
        <v>1081</v>
      </c>
      <c r="H849">
        <v>3</v>
      </c>
      <c r="I849" t="s">
        <v>917</v>
      </c>
      <c r="J849" t="s">
        <v>918</v>
      </c>
      <c r="K849" t="s">
        <v>919</v>
      </c>
      <c r="L849">
        <v>1354</v>
      </c>
      <c r="N849">
        <v>1010</v>
      </c>
      <c r="O849" t="s">
        <v>320</v>
      </c>
      <c r="P849" t="s">
        <v>320</v>
      </c>
      <c r="Q849">
        <v>1</v>
      </c>
      <c r="X849">
        <v>6.3E-2</v>
      </c>
      <c r="Y849">
        <v>48.47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82</v>
      </c>
      <c r="AG849">
        <v>6.3E-2</v>
      </c>
      <c r="AH849">
        <v>2</v>
      </c>
      <c r="AI849">
        <v>55945738</v>
      </c>
      <c r="AJ849">
        <v>673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ROW(Source!A593)</f>
        <v>593</v>
      </c>
      <c r="B850">
        <v>55945751</v>
      </c>
      <c r="C850">
        <v>55945731</v>
      </c>
      <c r="D850">
        <v>55459835</v>
      </c>
      <c r="E850">
        <v>1</v>
      </c>
      <c r="F850">
        <v>1</v>
      </c>
      <c r="G850">
        <v>1081</v>
      </c>
      <c r="H850">
        <v>3</v>
      </c>
      <c r="I850" t="s">
        <v>920</v>
      </c>
      <c r="J850" t="s">
        <v>921</v>
      </c>
      <c r="K850" t="s">
        <v>922</v>
      </c>
      <c r="L850">
        <v>1348</v>
      </c>
      <c r="N850">
        <v>1009</v>
      </c>
      <c r="O850" t="s">
        <v>211</v>
      </c>
      <c r="P850" t="s">
        <v>211</v>
      </c>
      <c r="Q850">
        <v>1000</v>
      </c>
      <c r="X850">
        <v>3.0000000000000001E-6</v>
      </c>
      <c r="Y850">
        <v>12521.99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82</v>
      </c>
      <c r="AG850">
        <v>3.0000000000000001E-6</v>
      </c>
      <c r="AH850">
        <v>2</v>
      </c>
      <c r="AI850">
        <v>55945739</v>
      </c>
      <c r="AJ850">
        <v>674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ROW(Source!A593)</f>
        <v>593</v>
      </c>
      <c r="B851">
        <v>55945752</v>
      </c>
      <c r="C851">
        <v>55945731</v>
      </c>
      <c r="D851">
        <v>55469257</v>
      </c>
      <c r="E851">
        <v>1</v>
      </c>
      <c r="F851">
        <v>1</v>
      </c>
      <c r="G851">
        <v>1081</v>
      </c>
      <c r="H851">
        <v>3</v>
      </c>
      <c r="I851" t="s">
        <v>926</v>
      </c>
      <c r="J851" t="s">
        <v>927</v>
      </c>
      <c r="K851" t="s">
        <v>928</v>
      </c>
      <c r="L851">
        <v>1354</v>
      </c>
      <c r="N851">
        <v>1010</v>
      </c>
      <c r="O851" t="s">
        <v>320</v>
      </c>
      <c r="P851" t="s">
        <v>320</v>
      </c>
      <c r="Q851">
        <v>1</v>
      </c>
      <c r="X851">
        <v>9.9000000000000005E-2</v>
      </c>
      <c r="Y851">
        <v>42.43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82</v>
      </c>
      <c r="AG851">
        <v>9.9000000000000005E-2</v>
      </c>
      <c r="AH851">
        <v>2</v>
      </c>
      <c r="AI851">
        <v>55945740</v>
      </c>
      <c r="AJ851">
        <v>677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ROW(Source!A593)</f>
        <v>593</v>
      </c>
      <c r="B852">
        <v>55945753</v>
      </c>
      <c r="C852">
        <v>55945731</v>
      </c>
      <c r="D852">
        <v>55469222</v>
      </c>
      <c r="E852">
        <v>1</v>
      </c>
      <c r="F852">
        <v>1</v>
      </c>
      <c r="G852">
        <v>1081</v>
      </c>
      <c r="H852">
        <v>3</v>
      </c>
      <c r="I852" t="s">
        <v>923</v>
      </c>
      <c r="J852" t="s">
        <v>924</v>
      </c>
      <c r="K852" t="s">
        <v>925</v>
      </c>
      <c r="L852">
        <v>1354</v>
      </c>
      <c r="N852">
        <v>1010</v>
      </c>
      <c r="O852" t="s">
        <v>320</v>
      </c>
      <c r="P852" t="s">
        <v>320</v>
      </c>
      <c r="Q852">
        <v>1</v>
      </c>
      <c r="X852">
        <v>0.44800000000000001</v>
      </c>
      <c r="Y852">
        <v>4.3600000000000003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82</v>
      </c>
      <c r="AG852">
        <v>0.44800000000000001</v>
      </c>
      <c r="AH852">
        <v>2</v>
      </c>
      <c r="AI852">
        <v>55945741</v>
      </c>
      <c r="AJ852">
        <v>678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ROW(Source!A593)</f>
        <v>593</v>
      </c>
      <c r="B853">
        <v>55945754</v>
      </c>
      <c r="C853">
        <v>55945731</v>
      </c>
      <c r="D853">
        <v>55432828</v>
      </c>
      <c r="E853">
        <v>1081</v>
      </c>
      <c r="F853">
        <v>1</v>
      </c>
      <c r="G853">
        <v>1081</v>
      </c>
      <c r="H853">
        <v>3</v>
      </c>
      <c r="I853" t="s">
        <v>1086</v>
      </c>
      <c r="J853" t="s">
        <v>3</v>
      </c>
      <c r="K853" t="s">
        <v>1087</v>
      </c>
      <c r="L853">
        <v>1301</v>
      </c>
      <c r="N853">
        <v>1003</v>
      </c>
      <c r="O853" t="s">
        <v>543</v>
      </c>
      <c r="P853" t="s">
        <v>543</v>
      </c>
      <c r="Q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82</v>
      </c>
      <c r="AG853">
        <v>0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ROW(Source!A593)</f>
        <v>593</v>
      </c>
      <c r="B854">
        <v>55945755</v>
      </c>
      <c r="C854">
        <v>55945731</v>
      </c>
      <c r="D854">
        <v>55432828</v>
      </c>
      <c r="E854">
        <v>1081</v>
      </c>
      <c r="F854">
        <v>1</v>
      </c>
      <c r="G854">
        <v>1081</v>
      </c>
      <c r="H854">
        <v>3</v>
      </c>
      <c r="I854" t="s">
        <v>1086</v>
      </c>
      <c r="J854" t="s">
        <v>3</v>
      </c>
      <c r="K854" t="s">
        <v>1088</v>
      </c>
      <c r="L854">
        <v>1354</v>
      </c>
      <c r="N854">
        <v>1010</v>
      </c>
      <c r="O854" t="s">
        <v>320</v>
      </c>
      <c r="P854" t="s">
        <v>320</v>
      </c>
      <c r="Q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82</v>
      </c>
      <c r="AG854">
        <v>0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ROW(Source!A593)</f>
        <v>593</v>
      </c>
      <c r="B855">
        <v>55945756</v>
      </c>
      <c r="C855">
        <v>55945731</v>
      </c>
      <c r="D855">
        <v>55433582</v>
      </c>
      <c r="E855">
        <v>1081</v>
      </c>
      <c r="F855">
        <v>1</v>
      </c>
      <c r="G855">
        <v>1081</v>
      </c>
      <c r="H855">
        <v>3</v>
      </c>
      <c r="I855" t="s">
        <v>1082</v>
      </c>
      <c r="J855" t="s">
        <v>3</v>
      </c>
      <c r="K855" t="s">
        <v>1083</v>
      </c>
      <c r="L855">
        <v>1354</v>
      </c>
      <c r="N855">
        <v>1010</v>
      </c>
      <c r="O855" t="s">
        <v>320</v>
      </c>
      <c r="P855" t="s">
        <v>320</v>
      </c>
      <c r="Q855">
        <v>1</v>
      </c>
      <c r="X855">
        <v>13.34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82</v>
      </c>
      <c r="AG855">
        <v>13.34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ROW(Source!A593)</f>
        <v>593</v>
      </c>
      <c r="B856">
        <v>55945757</v>
      </c>
      <c r="C856">
        <v>55945731</v>
      </c>
      <c r="D856">
        <v>55441152</v>
      </c>
      <c r="E856">
        <v>1081</v>
      </c>
      <c r="F856">
        <v>1</v>
      </c>
      <c r="G856">
        <v>1081</v>
      </c>
      <c r="H856">
        <v>3</v>
      </c>
      <c r="I856" t="s">
        <v>1084</v>
      </c>
      <c r="J856" t="s">
        <v>3</v>
      </c>
      <c r="K856" t="s">
        <v>1085</v>
      </c>
      <c r="L856">
        <v>1346</v>
      </c>
      <c r="N856">
        <v>1009</v>
      </c>
      <c r="O856" t="s">
        <v>794</v>
      </c>
      <c r="P856" t="s">
        <v>794</v>
      </c>
      <c r="Q856">
        <v>1</v>
      </c>
      <c r="X856">
        <v>0.86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82</v>
      </c>
      <c r="AG856">
        <v>0.86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ROW(Source!A594)</f>
        <v>594</v>
      </c>
      <c r="B857">
        <v>55945744</v>
      </c>
      <c r="C857">
        <v>55945731</v>
      </c>
      <c r="D857">
        <v>55424304</v>
      </c>
      <c r="E857">
        <v>1081</v>
      </c>
      <c r="F857">
        <v>1</v>
      </c>
      <c r="G857">
        <v>1081</v>
      </c>
      <c r="H857">
        <v>1</v>
      </c>
      <c r="I857" t="s">
        <v>759</v>
      </c>
      <c r="J857" t="s">
        <v>3</v>
      </c>
      <c r="K857" t="s">
        <v>760</v>
      </c>
      <c r="L857">
        <v>1191</v>
      </c>
      <c r="N857">
        <v>1013</v>
      </c>
      <c r="O857" t="s">
        <v>761</v>
      </c>
      <c r="P857" t="s">
        <v>761</v>
      </c>
      <c r="Q857">
        <v>1</v>
      </c>
      <c r="X857">
        <v>6.49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 t="s">
        <v>83</v>
      </c>
      <c r="AG857">
        <v>7.7880000000000003</v>
      </c>
      <c r="AH857">
        <v>2</v>
      </c>
      <c r="AI857">
        <v>55945732</v>
      </c>
      <c r="AJ857">
        <v>679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ROW(Source!A594)</f>
        <v>594</v>
      </c>
      <c r="B858">
        <v>55945745</v>
      </c>
      <c r="C858">
        <v>55945731</v>
      </c>
      <c r="D858">
        <v>55490209</v>
      </c>
      <c r="E858">
        <v>1</v>
      </c>
      <c r="F858">
        <v>1</v>
      </c>
      <c r="G858">
        <v>1081</v>
      </c>
      <c r="H858">
        <v>2</v>
      </c>
      <c r="I858" t="s">
        <v>766</v>
      </c>
      <c r="J858" t="s">
        <v>767</v>
      </c>
      <c r="K858" t="s">
        <v>768</v>
      </c>
      <c r="L858">
        <v>1368</v>
      </c>
      <c r="N858">
        <v>1011</v>
      </c>
      <c r="O858" t="s">
        <v>765</v>
      </c>
      <c r="P858" t="s">
        <v>765</v>
      </c>
      <c r="Q858">
        <v>1</v>
      </c>
      <c r="X858">
        <v>1.4999999999999999E-2</v>
      </c>
      <c r="Y858">
        <v>0</v>
      </c>
      <c r="Z858">
        <v>83.1</v>
      </c>
      <c r="AA858">
        <v>12.62</v>
      </c>
      <c r="AB858">
        <v>0</v>
      </c>
      <c r="AC858">
        <v>0</v>
      </c>
      <c r="AD858">
        <v>1</v>
      </c>
      <c r="AE858">
        <v>0</v>
      </c>
      <c r="AF858" t="s">
        <v>83</v>
      </c>
      <c r="AG858">
        <v>1.7999999999999999E-2</v>
      </c>
      <c r="AH858">
        <v>2</v>
      </c>
      <c r="AI858">
        <v>55945733</v>
      </c>
      <c r="AJ858">
        <v>680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ROW(Source!A594)</f>
        <v>594</v>
      </c>
      <c r="B859">
        <v>55945746</v>
      </c>
      <c r="C859">
        <v>55945731</v>
      </c>
      <c r="D859">
        <v>55490270</v>
      </c>
      <c r="E859">
        <v>1</v>
      </c>
      <c r="F859">
        <v>1</v>
      </c>
      <c r="G859">
        <v>1081</v>
      </c>
      <c r="H859">
        <v>2</v>
      </c>
      <c r="I859" t="s">
        <v>908</v>
      </c>
      <c r="J859" t="s">
        <v>909</v>
      </c>
      <c r="K859" t="s">
        <v>910</v>
      </c>
      <c r="L859">
        <v>1368</v>
      </c>
      <c r="N859">
        <v>1011</v>
      </c>
      <c r="O859" t="s">
        <v>765</v>
      </c>
      <c r="P859" t="s">
        <v>765</v>
      </c>
      <c r="Q859">
        <v>1</v>
      </c>
      <c r="X859">
        <v>0.08</v>
      </c>
      <c r="Y859">
        <v>0</v>
      </c>
      <c r="Z859">
        <v>0.42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83</v>
      </c>
      <c r="AG859">
        <v>9.6000000000000002E-2</v>
      </c>
      <c r="AH859">
        <v>2</v>
      </c>
      <c r="AI859">
        <v>55945734</v>
      </c>
      <c r="AJ859">
        <v>681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ROW(Source!A594)</f>
        <v>594</v>
      </c>
      <c r="B860">
        <v>55945747</v>
      </c>
      <c r="C860">
        <v>55945731</v>
      </c>
      <c r="D860">
        <v>55490296</v>
      </c>
      <c r="E860">
        <v>1</v>
      </c>
      <c r="F860">
        <v>1</v>
      </c>
      <c r="G860">
        <v>1081</v>
      </c>
      <c r="H860">
        <v>2</v>
      </c>
      <c r="I860" t="s">
        <v>871</v>
      </c>
      <c r="J860" t="s">
        <v>872</v>
      </c>
      <c r="K860" t="s">
        <v>873</v>
      </c>
      <c r="L860">
        <v>1368</v>
      </c>
      <c r="N860">
        <v>1011</v>
      </c>
      <c r="O860" t="s">
        <v>765</v>
      </c>
      <c r="P860" t="s">
        <v>765</v>
      </c>
      <c r="Q860">
        <v>1</v>
      </c>
      <c r="X860">
        <v>0.15</v>
      </c>
      <c r="Y860">
        <v>0</v>
      </c>
      <c r="Z860">
        <v>0.47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83</v>
      </c>
      <c r="AG860">
        <v>0.18</v>
      </c>
      <c r="AH860">
        <v>2</v>
      </c>
      <c r="AI860">
        <v>55945735</v>
      </c>
      <c r="AJ860">
        <v>682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ROW(Source!A594)</f>
        <v>594</v>
      </c>
      <c r="B861">
        <v>55945748</v>
      </c>
      <c r="C861">
        <v>55945731</v>
      </c>
      <c r="D861">
        <v>55489510</v>
      </c>
      <c r="E861">
        <v>1</v>
      </c>
      <c r="F861">
        <v>1</v>
      </c>
      <c r="G861">
        <v>1081</v>
      </c>
      <c r="H861">
        <v>2</v>
      </c>
      <c r="I861" t="s">
        <v>911</v>
      </c>
      <c r="J861" t="s">
        <v>912</v>
      </c>
      <c r="K861" t="s">
        <v>913</v>
      </c>
      <c r="L861">
        <v>1368</v>
      </c>
      <c r="N861">
        <v>1011</v>
      </c>
      <c r="O861" t="s">
        <v>765</v>
      </c>
      <c r="P861" t="s">
        <v>765</v>
      </c>
      <c r="Q861">
        <v>1</v>
      </c>
      <c r="X861">
        <v>1.7000000000000001E-2</v>
      </c>
      <c r="Y861">
        <v>0</v>
      </c>
      <c r="Z861">
        <v>53.9</v>
      </c>
      <c r="AA861">
        <v>12.62</v>
      </c>
      <c r="AB861">
        <v>0</v>
      </c>
      <c r="AC861">
        <v>0</v>
      </c>
      <c r="AD861">
        <v>1</v>
      </c>
      <c r="AE861">
        <v>0</v>
      </c>
      <c r="AF861" t="s">
        <v>83</v>
      </c>
      <c r="AG861">
        <v>2.0400000000000001E-2</v>
      </c>
      <c r="AH861">
        <v>2</v>
      </c>
      <c r="AI861">
        <v>55945736</v>
      </c>
      <c r="AJ861">
        <v>683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ROW(Source!A594)</f>
        <v>594</v>
      </c>
      <c r="B862">
        <v>55945749</v>
      </c>
      <c r="C862">
        <v>55945731</v>
      </c>
      <c r="D862">
        <v>55459234</v>
      </c>
      <c r="E862">
        <v>1</v>
      </c>
      <c r="F862">
        <v>1</v>
      </c>
      <c r="G862">
        <v>1081</v>
      </c>
      <c r="H862">
        <v>3</v>
      </c>
      <c r="I862" t="s">
        <v>914</v>
      </c>
      <c r="J862" t="s">
        <v>915</v>
      </c>
      <c r="K862" t="s">
        <v>916</v>
      </c>
      <c r="L862">
        <v>1346</v>
      </c>
      <c r="N862">
        <v>1009</v>
      </c>
      <c r="O862" t="s">
        <v>794</v>
      </c>
      <c r="P862" t="s">
        <v>794</v>
      </c>
      <c r="Q862">
        <v>1</v>
      </c>
      <c r="X862">
        <v>1.4E-3</v>
      </c>
      <c r="Y862">
        <v>1.61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82</v>
      </c>
      <c r="AG862">
        <v>1.4E-3</v>
      </c>
      <c r="AH862">
        <v>2</v>
      </c>
      <c r="AI862">
        <v>55945737</v>
      </c>
      <c r="AJ862">
        <v>684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ROW(Source!A594)</f>
        <v>594</v>
      </c>
      <c r="B863">
        <v>55945750</v>
      </c>
      <c r="C863">
        <v>55945731</v>
      </c>
      <c r="D863">
        <v>55466158</v>
      </c>
      <c r="E863">
        <v>1</v>
      </c>
      <c r="F863">
        <v>1</v>
      </c>
      <c r="G863">
        <v>1081</v>
      </c>
      <c r="H863">
        <v>3</v>
      </c>
      <c r="I863" t="s">
        <v>917</v>
      </c>
      <c r="J863" t="s">
        <v>918</v>
      </c>
      <c r="K863" t="s">
        <v>919</v>
      </c>
      <c r="L863">
        <v>1354</v>
      </c>
      <c r="N863">
        <v>1010</v>
      </c>
      <c r="O863" t="s">
        <v>320</v>
      </c>
      <c r="P863" t="s">
        <v>320</v>
      </c>
      <c r="Q863">
        <v>1</v>
      </c>
      <c r="X863">
        <v>6.3E-2</v>
      </c>
      <c r="Y863">
        <v>48.47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82</v>
      </c>
      <c r="AG863">
        <v>6.3E-2</v>
      </c>
      <c r="AH863">
        <v>2</v>
      </c>
      <c r="AI863">
        <v>55945738</v>
      </c>
      <c r="AJ863">
        <v>685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ROW(Source!A594)</f>
        <v>594</v>
      </c>
      <c r="B864">
        <v>55945751</v>
      </c>
      <c r="C864">
        <v>55945731</v>
      </c>
      <c r="D864">
        <v>55459835</v>
      </c>
      <c r="E864">
        <v>1</v>
      </c>
      <c r="F864">
        <v>1</v>
      </c>
      <c r="G864">
        <v>1081</v>
      </c>
      <c r="H864">
        <v>3</v>
      </c>
      <c r="I864" t="s">
        <v>920</v>
      </c>
      <c r="J864" t="s">
        <v>921</v>
      </c>
      <c r="K864" t="s">
        <v>922</v>
      </c>
      <c r="L864">
        <v>1348</v>
      </c>
      <c r="N864">
        <v>1009</v>
      </c>
      <c r="O864" t="s">
        <v>211</v>
      </c>
      <c r="P864" t="s">
        <v>211</v>
      </c>
      <c r="Q864">
        <v>1000</v>
      </c>
      <c r="X864">
        <v>3.0000000000000001E-6</v>
      </c>
      <c r="Y864">
        <v>12521.99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82</v>
      </c>
      <c r="AG864">
        <v>3.0000000000000001E-6</v>
      </c>
      <c r="AH864">
        <v>2</v>
      </c>
      <c r="AI864">
        <v>55945739</v>
      </c>
      <c r="AJ864">
        <v>686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ROW(Source!A594)</f>
        <v>594</v>
      </c>
      <c r="B865">
        <v>55945752</v>
      </c>
      <c r="C865">
        <v>55945731</v>
      </c>
      <c r="D865">
        <v>55469257</v>
      </c>
      <c r="E865">
        <v>1</v>
      </c>
      <c r="F865">
        <v>1</v>
      </c>
      <c r="G865">
        <v>1081</v>
      </c>
      <c r="H865">
        <v>3</v>
      </c>
      <c r="I865" t="s">
        <v>926</v>
      </c>
      <c r="J865" t="s">
        <v>927</v>
      </c>
      <c r="K865" t="s">
        <v>928</v>
      </c>
      <c r="L865">
        <v>1354</v>
      </c>
      <c r="N865">
        <v>1010</v>
      </c>
      <c r="O865" t="s">
        <v>320</v>
      </c>
      <c r="P865" t="s">
        <v>320</v>
      </c>
      <c r="Q865">
        <v>1</v>
      </c>
      <c r="X865">
        <v>9.9000000000000005E-2</v>
      </c>
      <c r="Y865">
        <v>42.43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82</v>
      </c>
      <c r="AG865">
        <v>9.9000000000000005E-2</v>
      </c>
      <c r="AH865">
        <v>2</v>
      </c>
      <c r="AI865">
        <v>55945740</v>
      </c>
      <c r="AJ865">
        <v>689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ROW(Source!A594)</f>
        <v>594</v>
      </c>
      <c r="B866">
        <v>55945753</v>
      </c>
      <c r="C866">
        <v>55945731</v>
      </c>
      <c r="D866">
        <v>55469222</v>
      </c>
      <c r="E866">
        <v>1</v>
      </c>
      <c r="F866">
        <v>1</v>
      </c>
      <c r="G866">
        <v>1081</v>
      </c>
      <c r="H866">
        <v>3</v>
      </c>
      <c r="I866" t="s">
        <v>923</v>
      </c>
      <c r="J866" t="s">
        <v>924</v>
      </c>
      <c r="K866" t="s">
        <v>925</v>
      </c>
      <c r="L866">
        <v>1354</v>
      </c>
      <c r="N866">
        <v>1010</v>
      </c>
      <c r="O866" t="s">
        <v>320</v>
      </c>
      <c r="P866" t="s">
        <v>320</v>
      </c>
      <c r="Q866">
        <v>1</v>
      </c>
      <c r="X866">
        <v>0.44800000000000001</v>
      </c>
      <c r="Y866">
        <v>4.3600000000000003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82</v>
      </c>
      <c r="AG866">
        <v>0.44800000000000001</v>
      </c>
      <c r="AH866">
        <v>2</v>
      </c>
      <c r="AI866">
        <v>55945741</v>
      </c>
      <c r="AJ866">
        <v>690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ROW(Source!A594)</f>
        <v>594</v>
      </c>
      <c r="B867">
        <v>55945754</v>
      </c>
      <c r="C867">
        <v>55945731</v>
      </c>
      <c r="D867">
        <v>55432828</v>
      </c>
      <c r="E867">
        <v>1081</v>
      </c>
      <c r="F867">
        <v>1</v>
      </c>
      <c r="G867">
        <v>1081</v>
      </c>
      <c r="H867">
        <v>3</v>
      </c>
      <c r="I867" t="s">
        <v>1086</v>
      </c>
      <c r="J867" t="s">
        <v>3</v>
      </c>
      <c r="K867" t="s">
        <v>1087</v>
      </c>
      <c r="L867">
        <v>1301</v>
      </c>
      <c r="N867">
        <v>1003</v>
      </c>
      <c r="O867" t="s">
        <v>543</v>
      </c>
      <c r="P867" t="s">
        <v>543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82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ROW(Source!A594)</f>
        <v>594</v>
      </c>
      <c r="B868">
        <v>55945755</v>
      </c>
      <c r="C868">
        <v>55945731</v>
      </c>
      <c r="D868">
        <v>55432828</v>
      </c>
      <c r="E868">
        <v>1081</v>
      </c>
      <c r="F868">
        <v>1</v>
      </c>
      <c r="G868">
        <v>1081</v>
      </c>
      <c r="H868">
        <v>3</v>
      </c>
      <c r="I868" t="s">
        <v>1086</v>
      </c>
      <c r="J868" t="s">
        <v>3</v>
      </c>
      <c r="K868" t="s">
        <v>1088</v>
      </c>
      <c r="L868">
        <v>1354</v>
      </c>
      <c r="N868">
        <v>1010</v>
      </c>
      <c r="O868" t="s">
        <v>320</v>
      </c>
      <c r="P868" t="s">
        <v>320</v>
      </c>
      <c r="Q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82</v>
      </c>
      <c r="AG868">
        <v>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ROW(Source!A594)</f>
        <v>594</v>
      </c>
      <c r="B869">
        <v>55945756</v>
      </c>
      <c r="C869">
        <v>55945731</v>
      </c>
      <c r="D869">
        <v>55433582</v>
      </c>
      <c r="E869">
        <v>1081</v>
      </c>
      <c r="F869">
        <v>1</v>
      </c>
      <c r="G869">
        <v>1081</v>
      </c>
      <c r="H869">
        <v>3</v>
      </c>
      <c r="I869" t="s">
        <v>1082</v>
      </c>
      <c r="J869" t="s">
        <v>3</v>
      </c>
      <c r="K869" t="s">
        <v>1083</v>
      </c>
      <c r="L869">
        <v>1354</v>
      </c>
      <c r="N869">
        <v>1010</v>
      </c>
      <c r="O869" t="s">
        <v>320</v>
      </c>
      <c r="P869" t="s">
        <v>320</v>
      </c>
      <c r="Q869">
        <v>1</v>
      </c>
      <c r="X869">
        <v>13.34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82</v>
      </c>
      <c r="AG869">
        <v>13.34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ROW(Source!A594)</f>
        <v>594</v>
      </c>
      <c r="B870">
        <v>55945757</v>
      </c>
      <c r="C870">
        <v>55945731</v>
      </c>
      <c r="D870">
        <v>55441152</v>
      </c>
      <c r="E870">
        <v>1081</v>
      </c>
      <c r="F870">
        <v>1</v>
      </c>
      <c r="G870">
        <v>1081</v>
      </c>
      <c r="H870">
        <v>3</v>
      </c>
      <c r="I870" t="s">
        <v>1084</v>
      </c>
      <c r="J870" t="s">
        <v>3</v>
      </c>
      <c r="K870" t="s">
        <v>1085</v>
      </c>
      <c r="L870">
        <v>1346</v>
      </c>
      <c r="N870">
        <v>1009</v>
      </c>
      <c r="O870" t="s">
        <v>794</v>
      </c>
      <c r="P870" t="s">
        <v>794</v>
      </c>
      <c r="Q870">
        <v>1</v>
      </c>
      <c r="X870">
        <v>0.86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82</v>
      </c>
      <c r="AG870">
        <v>0.86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ROW(Source!A603)</f>
        <v>603</v>
      </c>
      <c r="B871">
        <v>55945769</v>
      </c>
      <c r="C871">
        <v>55945762</v>
      </c>
      <c r="D871">
        <v>55424304</v>
      </c>
      <c r="E871">
        <v>1081</v>
      </c>
      <c r="F871">
        <v>1</v>
      </c>
      <c r="G871">
        <v>1081</v>
      </c>
      <c r="H871">
        <v>1</v>
      </c>
      <c r="I871" t="s">
        <v>759</v>
      </c>
      <c r="J871" t="s">
        <v>3</v>
      </c>
      <c r="K871" t="s">
        <v>760</v>
      </c>
      <c r="L871">
        <v>1191</v>
      </c>
      <c r="N871">
        <v>1013</v>
      </c>
      <c r="O871" t="s">
        <v>761</v>
      </c>
      <c r="P871" t="s">
        <v>761</v>
      </c>
      <c r="Q871">
        <v>1</v>
      </c>
      <c r="X871">
        <v>21.71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1</v>
      </c>
      <c r="AF871" t="s">
        <v>83</v>
      </c>
      <c r="AG871">
        <v>26.052</v>
      </c>
      <c r="AH871">
        <v>2</v>
      </c>
      <c r="AI871">
        <v>55945763</v>
      </c>
      <c r="AJ871">
        <v>691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ROW(Source!A603)</f>
        <v>603</v>
      </c>
      <c r="B872">
        <v>55945770</v>
      </c>
      <c r="C872">
        <v>55945762</v>
      </c>
      <c r="D872">
        <v>55490209</v>
      </c>
      <c r="E872">
        <v>1</v>
      </c>
      <c r="F872">
        <v>1</v>
      </c>
      <c r="G872">
        <v>1081</v>
      </c>
      <c r="H872">
        <v>2</v>
      </c>
      <c r="I872" t="s">
        <v>766</v>
      </c>
      <c r="J872" t="s">
        <v>767</v>
      </c>
      <c r="K872" t="s">
        <v>768</v>
      </c>
      <c r="L872">
        <v>1368</v>
      </c>
      <c r="N872">
        <v>1011</v>
      </c>
      <c r="O872" t="s">
        <v>765</v>
      </c>
      <c r="P872" t="s">
        <v>765</v>
      </c>
      <c r="Q872">
        <v>1</v>
      </c>
      <c r="X872">
        <v>0.08</v>
      </c>
      <c r="Y872">
        <v>0</v>
      </c>
      <c r="Z872">
        <v>83.1</v>
      </c>
      <c r="AA872">
        <v>12.62</v>
      </c>
      <c r="AB872">
        <v>0</v>
      </c>
      <c r="AC872">
        <v>0</v>
      </c>
      <c r="AD872">
        <v>1</v>
      </c>
      <c r="AE872">
        <v>0</v>
      </c>
      <c r="AF872" t="s">
        <v>83</v>
      </c>
      <c r="AG872">
        <v>9.6000000000000002E-2</v>
      </c>
      <c r="AH872">
        <v>2</v>
      </c>
      <c r="AI872">
        <v>55945764</v>
      </c>
      <c r="AJ872">
        <v>692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ROW(Source!A603)</f>
        <v>603</v>
      </c>
      <c r="B873">
        <v>55945771</v>
      </c>
      <c r="C873">
        <v>55945762</v>
      </c>
      <c r="D873">
        <v>55490331</v>
      </c>
      <c r="E873">
        <v>1</v>
      </c>
      <c r="F873">
        <v>1</v>
      </c>
      <c r="G873">
        <v>1081</v>
      </c>
      <c r="H873">
        <v>2</v>
      </c>
      <c r="I873" t="s">
        <v>929</v>
      </c>
      <c r="J873" t="s">
        <v>930</v>
      </c>
      <c r="K873" t="s">
        <v>931</v>
      </c>
      <c r="L873">
        <v>1368</v>
      </c>
      <c r="N873">
        <v>1011</v>
      </c>
      <c r="O873" t="s">
        <v>765</v>
      </c>
      <c r="P873" t="s">
        <v>765</v>
      </c>
      <c r="Q873">
        <v>1</v>
      </c>
      <c r="X873">
        <v>2.5</v>
      </c>
      <c r="Y873">
        <v>0</v>
      </c>
      <c r="Z873">
        <v>1.1100000000000001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83</v>
      </c>
      <c r="AG873">
        <v>3</v>
      </c>
      <c r="AH873">
        <v>2</v>
      </c>
      <c r="AI873">
        <v>55945765</v>
      </c>
      <c r="AJ873">
        <v>693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ROW(Source!A603)</f>
        <v>603</v>
      </c>
      <c r="B874">
        <v>55945772</v>
      </c>
      <c r="C874">
        <v>55945762</v>
      </c>
      <c r="D874">
        <v>55469263</v>
      </c>
      <c r="E874">
        <v>1</v>
      </c>
      <c r="F874">
        <v>1</v>
      </c>
      <c r="G874">
        <v>1081</v>
      </c>
      <c r="H874">
        <v>3</v>
      </c>
      <c r="I874" t="s">
        <v>932</v>
      </c>
      <c r="J874" t="s">
        <v>933</v>
      </c>
      <c r="K874" t="s">
        <v>934</v>
      </c>
      <c r="L874">
        <v>1354</v>
      </c>
      <c r="N874">
        <v>1010</v>
      </c>
      <c r="O874" t="s">
        <v>320</v>
      </c>
      <c r="P874" t="s">
        <v>320</v>
      </c>
      <c r="Q874">
        <v>1</v>
      </c>
      <c r="X874">
        <v>0.27</v>
      </c>
      <c r="Y874">
        <v>14.22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82</v>
      </c>
      <c r="AG874">
        <v>0.27</v>
      </c>
      <c r="AH874">
        <v>2</v>
      </c>
      <c r="AI874">
        <v>55945766</v>
      </c>
      <c r="AJ874">
        <v>695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ROW(Source!A603)</f>
        <v>603</v>
      </c>
      <c r="B875">
        <v>55945773</v>
      </c>
      <c r="C875">
        <v>55945762</v>
      </c>
      <c r="D875">
        <v>55433010</v>
      </c>
      <c r="E875">
        <v>1081</v>
      </c>
      <c r="F875">
        <v>1</v>
      </c>
      <c r="G875">
        <v>1081</v>
      </c>
      <c r="H875">
        <v>3</v>
      </c>
      <c r="I875" t="s">
        <v>1089</v>
      </c>
      <c r="J875" t="s">
        <v>3</v>
      </c>
      <c r="K875" t="s">
        <v>1090</v>
      </c>
      <c r="L875">
        <v>1354</v>
      </c>
      <c r="N875">
        <v>1010</v>
      </c>
      <c r="O875" t="s">
        <v>320</v>
      </c>
      <c r="P875" t="s">
        <v>320</v>
      </c>
      <c r="Q875">
        <v>1</v>
      </c>
      <c r="X875">
        <v>100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82</v>
      </c>
      <c r="AG875">
        <v>100</v>
      </c>
      <c r="AH875">
        <v>3</v>
      </c>
      <c r="AI875">
        <v>-1</v>
      </c>
      <c r="AJ875" t="s">
        <v>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ROW(Source!A603)</f>
        <v>603</v>
      </c>
      <c r="B876">
        <v>55945774</v>
      </c>
      <c r="C876">
        <v>55945762</v>
      </c>
      <c r="D876">
        <v>55447796</v>
      </c>
      <c r="E876">
        <v>1081</v>
      </c>
      <c r="F876">
        <v>1</v>
      </c>
      <c r="G876">
        <v>1081</v>
      </c>
      <c r="H876">
        <v>3</v>
      </c>
      <c r="I876" t="s">
        <v>1091</v>
      </c>
      <c r="J876" t="s">
        <v>3</v>
      </c>
      <c r="K876" t="s">
        <v>1092</v>
      </c>
      <c r="L876">
        <v>1354</v>
      </c>
      <c r="N876">
        <v>1010</v>
      </c>
      <c r="O876" t="s">
        <v>320</v>
      </c>
      <c r="P876" t="s">
        <v>320</v>
      </c>
      <c r="Q876">
        <v>1</v>
      </c>
      <c r="X876">
        <v>202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82</v>
      </c>
      <c r="AG876">
        <v>202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ROW(Source!A604)</f>
        <v>604</v>
      </c>
      <c r="B877">
        <v>55945769</v>
      </c>
      <c r="C877">
        <v>55945762</v>
      </c>
      <c r="D877">
        <v>55424304</v>
      </c>
      <c r="E877">
        <v>1081</v>
      </c>
      <c r="F877">
        <v>1</v>
      </c>
      <c r="G877">
        <v>1081</v>
      </c>
      <c r="H877">
        <v>1</v>
      </c>
      <c r="I877" t="s">
        <v>759</v>
      </c>
      <c r="J877" t="s">
        <v>3</v>
      </c>
      <c r="K877" t="s">
        <v>760</v>
      </c>
      <c r="L877">
        <v>1191</v>
      </c>
      <c r="N877">
        <v>1013</v>
      </c>
      <c r="O877" t="s">
        <v>761</v>
      </c>
      <c r="P877" t="s">
        <v>761</v>
      </c>
      <c r="Q877">
        <v>1</v>
      </c>
      <c r="X877">
        <v>21.71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1</v>
      </c>
      <c r="AF877" t="s">
        <v>83</v>
      </c>
      <c r="AG877">
        <v>26.052</v>
      </c>
      <c r="AH877">
        <v>2</v>
      </c>
      <c r="AI877">
        <v>55945763</v>
      </c>
      <c r="AJ877">
        <v>696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ROW(Source!A604)</f>
        <v>604</v>
      </c>
      <c r="B878">
        <v>55945770</v>
      </c>
      <c r="C878">
        <v>55945762</v>
      </c>
      <c r="D878">
        <v>55490209</v>
      </c>
      <c r="E878">
        <v>1</v>
      </c>
      <c r="F878">
        <v>1</v>
      </c>
      <c r="G878">
        <v>1081</v>
      </c>
      <c r="H878">
        <v>2</v>
      </c>
      <c r="I878" t="s">
        <v>766</v>
      </c>
      <c r="J878" t="s">
        <v>767</v>
      </c>
      <c r="K878" t="s">
        <v>768</v>
      </c>
      <c r="L878">
        <v>1368</v>
      </c>
      <c r="N878">
        <v>1011</v>
      </c>
      <c r="O878" t="s">
        <v>765</v>
      </c>
      <c r="P878" t="s">
        <v>765</v>
      </c>
      <c r="Q878">
        <v>1</v>
      </c>
      <c r="X878">
        <v>0.08</v>
      </c>
      <c r="Y878">
        <v>0</v>
      </c>
      <c r="Z878">
        <v>83.1</v>
      </c>
      <c r="AA878">
        <v>12.62</v>
      </c>
      <c r="AB878">
        <v>0</v>
      </c>
      <c r="AC878">
        <v>0</v>
      </c>
      <c r="AD878">
        <v>1</v>
      </c>
      <c r="AE878">
        <v>0</v>
      </c>
      <c r="AF878" t="s">
        <v>83</v>
      </c>
      <c r="AG878">
        <v>9.6000000000000002E-2</v>
      </c>
      <c r="AH878">
        <v>2</v>
      </c>
      <c r="AI878">
        <v>55945764</v>
      </c>
      <c r="AJ878">
        <v>697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ROW(Source!A604)</f>
        <v>604</v>
      </c>
      <c r="B879">
        <v>55945771</v>
      </c>
      <c r="C879">
        <v>55945762</v>
      </c>
      <c r="D879">
        <v>55490331</v>
      </c>
      <c r="E879">
        <v>1</v>
      </c>
      <c r="F879">
        <v>1</v>
      </c>
      <c r="G879">
        <v>1081</v>
      </c>
      <c r="H879">
        <v>2</v>
      </c>
      <c r="I879" t="s">
        <v>929</v>
      </c>
      <c r="J879" t="s">
        <v>930</v>
      </c>
      <c r="K879" t="s">
        <v>931</v>
      </c>
      <c r="L879">
        <v>1368</v>
      </c>
      <c r="N879">
        <v>1011</v>
      </c>
      <c r="O879" t="s">
        <v>765</v>
      </c>
      <c r="P879" t="s">
        <v>765</v>
      </c>
      <c r="Q879">
        <v>1</v>
      </c>
      <c r="X879">
        <v>2.5</v>
      </c>
      <c r="Y879">
        <v>0</v>
      </c>
      <c r="Z879">
        <v>1.1100000000000001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83</v>
      </c>
      <c r="AG879">
        <v>3</v>
      </c>
      <c r="AH879">
        <v>2</v>
      </c>
      <c r="AI879">
        <v>55945765</v>
      </c>
      <c r="AJ879">
        <v>698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ROW(Source!A604)</f>
        <v>604</v>
      </c>
      <c r="B880">
        <v>55945772</v>
      </c>
      <c r="C880">
        <v>55945762</v>
      </c>
      <c r="D880">
        <v>55469263</v>
      </c>
      <c r="E880">
        <v>1</v>
      </c>
      <c r="F880">
        <v>1</v>
      </c>
      <c r="G880">
        <v>1081</v>
      </c>
      <c r="H880">
        <v>3</v>
      </c>
      <c r="I880" t="s">
        <v>932</v>
      </c>
      <c r="J880" t="s">
        <v>933</v>
      </c>
      <c r="K880" t="s">
        <v>934</v>
      </c>
      <c r="L880">
        <v>1354</v>
      </c>
      <c r="N880">
        <v>1010</v>
      </c>
      <c r="O880" t="s">
        <v>320</v>
      </c>
      <c r="P880" t="s">
        <v>320</v>
      </c>
      <c r="Q880">
        <v>1</v>
      </c>
      <c r="X880">
        <v>0.27</v>
      </c>
      <c r="Y880">
        <v>14.22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82</v>
      </c>
      <c r="AG880">
        <v>0.27</v>
      </c>
      <c r="AH880">
        <v>2</v>
      </c>
      <c r="AI880">
        <v>55945766</v>
      </c>
      <c r="AJ880">
        <v>700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ROW(Source!A604)</f>
        <v>604</v>
      </c>
      <c r="B881">
        <v>55945773</v>
      </c>
      <c r="C881">
        <v>55945762</v>
      </c>
      <c r="D881">
        <v>55433010</v>
      </c>
      <c r="E881">
        <v>1081</v>
      </c>
      <c r="F881">
        <v>1</v>
      </c>
      <c r="G881">
        <v>1081</v>
      </c>
      <c r="H881">
        <v>3</v>
      </c>
      <c r="I881" t="s">
        <v>1089</v>
      </c>
      <c r="J881" t="s">
        <v>3</v>
      </c>
      <c r="K881" t="s">
        <v>1090</v>
      </c>
      <c r="L881">
        <v>1354</v>
      </c>
      <c r="N881">
        <v>1010</v>
      </c>
      <c r="O881" t="s">
        <v>320</v>
      </c>
      <c r="P881" t="s">
        <v>320</v>
      </c>
      <c r="Q881">
        <v>1</v>
      </c>
      <c r="X881">
        <v>100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82</v>
      </c>
      <c r="AG881">
        <v>100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ROW(Source!A604)</f>
        <v>604</v>
      </c>
      <c r="B882">
        <v>55945774</v>
      </c>
      <c r="C882">
        <v>55945762</v>
      </c>
      <c r="D882">
        <v>55447796</v>
      </c>
      <c r="E882">
        <v>1081</v>
      </c>
      <c r="F882">
        <v>1</v>
      </c>
      <c r="G882">
        <v>1081</v>
      </c>
      <c r="H882">
        <v>3</v>
      </c>
      <c r="I882" t="s">
        <v>1091</v>
      </c>
      <c r="J882" t="s">
        <v>3</v>
      </c>
      <c r="K882" t="s">
        <v>1092</v>
      </c>
      <c r="L882">
        <v>1354</v>
      </c>
      <c r="N882">
        <v>1010</v>
      </c>
      <c r="O882" t="s">
        <v>320</v>
      </c>
      <c r="P882" t="s">
        <v>320</v>
      </c>
      <c r="Q882">
        <v>1</v>
      </c>
      <c r="X882">
        <v>202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82</v>
      </c>
      <c r="AG882">
        <v>202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ROW(Source!A642)</f>
        <v>642</v>
      </c>
      <c r="B883">
        <v>55945782</v>
      </c>
      <c r="C883">
        <v>55945777</v>
      </c>
      <c r="D883">
        <v>55424304</v>
      </c>
      <c r="E883">
        <v>1081</v>
      </c>
      <c r="F883">
        <v>1</v>
      </c>
      <c r="G883">
        <v>1081</v>
      </c>
      <c r="H883">
        <v>1</v>
      </c>
      <c r="I883" t="s">
        <v>759</v>
      </c>
      <c r="J883" t="s">
        <v>3</v>
      </c>
      <c r="K883" t="s">
        <v>760</v>
      </c>
      <c r="L883">
        <v>1191</v>
      </c>
      <c r="N883">
        <v>1013</v>
      </c>
      <c r="O883" t="s">
        <v>761</v>
      </c>
      <c r="P883" t="s">
        <v>761</v>
      </c>
      <c r="Q883">
        <v>1</v>
      </c>
      <c r="X883">
        <v>14.37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 t="s">
        <v>83</v>
      </c>
      <c r="AG883">
        <v>17.244</v>
      </c>
      <c r="AH883">
        <v>2</v>
      </c>
      <c r="AI883">
        <v>55945778</v>
      </c>
      <c r="AJ883">
        <v>701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ROW(Source!A642)</f>
        <v>642</v>
      </c>
      <c r="B884">
        <v>55945783</v>
      </c>
      <c r="C884">
        <v>55945777</v>
      </c>
      <c r="D884">
        <v>55428300</v>
      </c>
      <c r="E884">
        <v>1081</v>
      </c>
      <c r="F884">
        <v>1</v>
      </c>
      <c r="G884">
        <v>1081</v>
      </c>
      <c r="H884">
        <v>3</v>
      </c>
      <c r="I884" t="s">
        <v>1093</v>
      </c>
      <c r="J884" t="s">
        <v>3</v>
      </c>
      <c r="K884" t="s">
        <v>1094</v>
      </c>
      <c r="L884">
        <v>1301</v>
      </c>
      <c r="N884">
        <v>1003</v>
      </c>
      <c r="O884" t="s">
        <v>543</v>
      </c>
      <c r="P884" t="s">
        <v>543</v>
      </c>
      <c r="Q884">
        <v>1</v>
      </c>
      <c r="X884">
        <v>102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82</v>
      </c>
      <c r="AG884">
        <v>102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ROW(Source!A642)</f>
        <v>642</v>
      </c>
      <c r="B885">
        <v>55945784</v>
      </c>
      <c r="C885">
        <v>55945777</v>
      </c>
      <c r="D885">
        <v>55431527</v>
      </c>
      <c r="E885">
        <v>1081</v>
      </c>
      <c r="F885">
        <v>1</v>
      </c>
      <c r="G885">
        <v>1081</v>
      </c>
      <c r="H885">
        <v>3</v>
      </c>
      <c r="I885" t="s">
        <v>1095</v>
      </c>
      <c r="J885" t="s">
        <v>3</v>
      </c>
      <c r="K885" t="s">
        <v>1096</v>
      </c>
      <c r="L885">
        <v>1354</v>
      </c>
      <c r="N885">
        <v>1010</v>
      </c>
      <c r="O885" t="s">
        <v>320</v>
      </c>
      <c r="P885" t="s">
        <v>320</v>
      </c>
      <c r="Q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82</v>
      </c>
      <c r="AG885">
        <v>0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ROW(Source!A642)</f>
        <v>642</v>
      </c>
      <c r="B886">
        <v>55945785</v>
      </c>
      <c r="C886">
        <v>55945777</v>
      </c>
      <c r="D886">
        <v>55432095</v>
      </c>
      <c r="E886">
        <v>1081</v>
      </c>
      <c r="F886">
        <v>1</v>
      </c>
      <c r="G886">
        <v>1081</v>
      </c>
      <c r="H886">
        <v>3</v>
      </c>
      <c r="I886" t="s">
        <v>1097</v>
      </c>
      <c r="J886" t="s">
        <v>3</v>
      </c>
      <c r="K886" t="s">
        <v>1098</v>
      </c>
      <c r="L886">
        <v>1354</v>
      </c>
      <c r="N886">
        <v>1010</v>
      </c>
      <c r="O886" t="s">
        <v>320</v>
      </c>
      <c r="P886" t="s">
        <v>320</v>
      </c>
      <c r="Q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82</v>
      </c>
      <c r="AG886">
        <v>0</v>
      </c>
      <c r="AH886">
        <v>3</v>
      </c>
      <c r="AI886">
        <v>-1</v>
      </c>
      <c r="AJ886" t="s">
        <v>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ROW(Source!A643)</f>
        <v>643</v>
      </c>
      <c r="B887">
        <v>55945782</v>
      </c>
      <c r="C887">
        <v>55945777</v>
      </c>
      <c r="D887">
        <v>55424304</v>
      </c>
      <c r="E887">
        <v>1081</v>
      </c>
      <c r="F887">
        <v>1</v>
      </c>
      <c r="G887">
        <v>1081</v>
      </c>
      <c r="H887">
        <v>1</v>
      </c>
      <c r="I887" t="s">
        <v>759</v>
      </c>
      <c r="J887" t="s">
        <v>3</v>
      </c>
      <c r="K887" t="s">
        <v>760</v>
      </c>
      <c r="L887">
        <v>1191</v>
      </c>
      <c r="N887">
        <v>1013</v>
      </c>
      <c r="O887" t="s">
        <v>761</v>
      </c>
      <c r="P887" t="s">
        <v>761</v>
      </c>
      <c r="Q887">
        <v>1</v>
      </c>
      <c r="X887">
        <v>14.37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1</v>
      </c>
      <c r="AF887" t="s">
        <v>83</v>
      </c>
      <c r="AG887">
        <v>17.244</v>
      </c>
      <c r="AH887">
        <v>2</v>
      </c>
      <c r="AI887">
        <v>55945778</v>
      </c>
      <c r="AJ887">
        <v>704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ROW(Source!A643)</f>
        <v>643</v>
      </c>
      <c r="B888">
        <v>55945783</v>
      </c>
      <c r="C888">
        <v>55945777</v>
      </c>
      <c r="D888">
        <v>55428300</v>
      </c>
      <c r="E888">
        <v>1081</v>
      </c>
      <c r="F888">
        <v>1</v>
      </c>
      <c r="G888">
        <v>1081</v>
      </c>
      <c r="H888">
        <v>3</v>
      </c>
      <c r="I888" t="s">
        <v>1093</v>
      </c>
      <c r="J888" t="s">
        <v>3</v>
      </c>
      <c r="K888" t="s">
        <v>1094</v>
      </c>
      <c r="L888">
        <v>1301</v>
      </c>
      <c r="N888">
        <v>1003</v>
      </c>
      <c r="O888" t="s">
        <v>543</v>
      </c>
      <c r="P888" t="s">
        <v>543</v>
      </c>
      <c r="Q888">
        <v>1</v>
      </c>
      <c r="X888">
        <v>102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82</v>
      </c>
      <c r="AG888">
        <v>102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ROW(Source!A643)</f>
        <v>643</v>
      </c>
      <c r="B889">
        <v>55945784</v>
      </c>
      <c r="C889">
        <v>55945777</v>
      </c>
      <c r="D889">
        <v>55431527</v>
      </c>
      <c r="E889">
        <v>1081</v>
      </c>
      <c r="F889">
        <v>1</v>
      </c>
      <c r="G889">
        <v>1081</v>
      </c>
      <c r="H889">
        <v>3</v>
      </c>
      <c r="I889" t="s">
        <v>1095</v>
      </c>
      <c r="J889" t="s">
        <v>3</v>
      </c>
      <c r="K889" t="s">
        <v>1096</v>
      </c>
      <c r="L889">
        <v>1354</v>
      </c>
      <c r="N889">
        <v>1010</v>
      </c>
      <c r="O889" t="s">
        <v>320</v>
      </c>
      <c r="P889" t="s">
        <v>320</v>
      </c>
      <c r="Q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82</v>
      </c>
      <c r="AG889">
        <v>0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ROW(Source!A643)</f>
        <v>643</v>
      </c>
      <c r="B890">
        <v>55945785</v>
      </c>
      <c r="C890">
        <v>55945777</v>
      </c>
      <c r="D890">
        <v>55432095</v>
      </c>
      <c r="E890">
        <v>1081</v>
      </c>
      <c r="F890">
        <v>1</v>
      </c>
      <c r="G890">
        <v>1081</v>
      </c>
      <c r="H890">
        <v>3</v>
      </c>
      <c r="I890" t="s">
        <v>1097</v>
      </c>
      <c r="J890" t="s">
        <v>3</v>
      </c>
      <c r="K890" t="s">
        <v>1098</v>
      </c>
      <c r="L890">
        <v>1354</v>
      </c>
      <c r="N890">
        <v>1010</v>
      </c>
      <c r="O890" t="s">
        <v>320</v>
      </c>
      <c r="P890" t="s">
        <v>320</v>
      </c>
      <c r="Q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82</v>
      </c>
      <c r="AG890">
        <v>0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ROW(Source!A650)</f>
        <v>650</v>
      </c>
      <c r="B891">
        <v>55945797</v>
      </c>
      <c r="C891">
        <v>55945789</v>
      </c>
      <c r="D891">
        <v>55424304</v>
      </c>
      <c r="E891">
        <v>1081</v>
      </c>
      <c r="F891">
        <v>1</v>
      </c>
      <c r="G891">
        <v>1081</v>
      </c>
      <c r="H891">
        <v>1</v>
      </c>
      <c r="I891" t="s">
        <v>759</v>
      </c>
      <c r="J891" t="s">
        <v>3</v>
      </c>
      <c r="K891" t="s">
        <v>760</v>
      </c>
      <c r="L891">
        <v>1191</v>
      </c>
      <c r="N891">
        <v>1013</v>
      </c>
      <c r="O891" t="s">
        <v>761</v>
      </c>
      <c r="P891" t="s">
        <v>761</v>
      </c>
      <c r="Q891">
        <v>1</v>
      </c>
      <c r="X891">
        <v>11.3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 t="s">
        <v>83</v>
      </c>
      <c r="AG891">
        <v>13.56</v>
      </c>
      <c r="AH891">
        <v>2</v>
      </c>
      <c r="AI891">
        <v>55945790</v>
      </c>
      <c r="AJ891">
        <v>707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ROW(Source!A650)</f>
        <v>650</v>
      </c>
      <c r="B892">
        <v>55945798</v>
      </c>
      <c r="C892">
        <v>55945789</v>
      </c>
      <c r="D892">
        <v>55459882</v>
      </c>
      <c r="E892">
        <v>1</v>
      </c>
      <c r="F892">
        <v>1</v>
      </c>
      <c r="G892">
        <v>1081</v>
      </c>
      <c r="H892">
        <v>3</v>
      </c>
      <c r="I892" t="s">
        <v>938</v>
      </c>
      <c r="J892" t="s">
        <v>939</v>
      </c>
      <c r="K892" t="s">
        <v>940</v>
      </c>
      <c r="L892">
        <v>1346</v>
      </c>
      <c r="N892">
        <v>1009</v>
      </c>
      <c r="O892" t="s">
        <v>794</v>
      </c>
      <c r="P892" t="s">
        <v>794</v>
      </c>
      <c r="Q892">
        <v>1</v>
      </c>
      <c r="X892">
        <v>2.9000000000000001E-2</v>
      </c>
      <c r="Y892">
        <v>26.88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82</v>
      </c>
      <c r="AG892">
        <v>2.9000000000000001E-2</v>
      </c>
      <c r="AH892">
        <v>2</v>
      </c>
      <c r="AI892">
        <v>55945791</v>
      </c>
      <c r="AJ892">
        <v>708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ROW(Source!A650)</f>
        <v>650</v>
      </c>
      <c r="B893">
        <v>55945799</v>
      </c>
      <c r="C893">
        <v>55945789</v>
      </c>
      <c r="D893">
        <v>55459400</v>
      </c>
      <c r="E893">
        <v>1</v>
      </c>
      <c r="F893">
        <v>1</v>
      </c>
      <c r="G893">
        <v>1081</v>
      </c>
      <c r="H893">
        <v>3</v>
      </c>
      <c r="I893" t="s">
        <v>832</v>
      </c>
      <c r="J893" t="s">
        <v>833</v>
      </c>
      <c r="K893" t="s">
        <v>834</v>
      </c>
      <c r="L893">
        <v>1346</v>
      </c>
      <c r="N893">
        <v>1009</v>
      </c>
      <c r="O893" t="s">
        <v>794</v>
      </c>
      <c r="P893" t="s">
        <v>794</v>
      </c>
      <c r="Q893">
        <v>1</v>
      </c>
      <c r="X893">
        <v>1.9E-2</v>
      </c>
      <c r="Y893">
        <v>16.690000000000001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82</v>
      </c>
      <c r="AG893">
        <v>1.9E-2</v>
      </c>
      <c r="AH893">
        <v>2</v>
      </c>
      <c r="AI893">
        <v>55945792</v>
      </c>
      <c r="AJ893">
        <v>709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ROW(Source!A650)</f>
        <v>650</v>
      </c>
      <c r="B894">
        <v>55945800</v>
      </c>
      <c r="C894">
        <v>55945789</v>
      </c>
      <c r="D894">
        <v>55465950</v>
      </c>
      <c r="E894">
        <v>1</v>
      </c>
      <c r="F894">
        <v>1</v>
      </c>
      <c r="G894">
        <v>1081</v>
      </c>
      <c r="H894">
        <v>3</v>
      </c>
      <c r="I894" t="s">
        <v>941</v>
      </c>
      <c r="J894" t="s">
        <v>942</v>
      </c>
      <c r="K894" t="s">
        <v>943</v>
      </c>
      <c r="L894">
        <v>1348</v>
      </c>
      <c r="N894">
        <v>1009</v>
      </c>
      <c r="O894" t="s">
        <v>211</v>
      </c>
      <c r="P894" t="s">
        <v>211</v>
      </c>
      <c r="Q894">
        <v>1000</v>
      </c>
      <c r="X894">
        <v>2.0000000000000002E-5</v>
      </c>
      <c r="Y894">
        <v>18528.66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82</v>
      </c>
      <c r="AG894">
        <v>2.0000000000000002E-5</v>
      </c>
      <c r="AH894">
        <v>2</v>
      </c>
      <c r="AI894">
        <v>55945793</v>
      </c>
      <c r="AJ894">
        <v>710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ROW(Source!A650)</f>
        <v>650</v>
      </c>
      <c r="B895">
        <v>55945801</v>
      </c>
      <c r="C895">
        <v>55945789</v>
      </c>
      <c r="D895">
        <v>55459794</v>
      </c>
      <c r="E895">
        <v>1</v>
      </c>
      <c r="F895">
        <v>1</v>
      </c>
      <c r="G895">
        <v>1081</v>
      </c>
      <c r="H895">
        <v>3</v>
      </c>
      <c r="I895" t="s">
        <v>862</v>
      </c>
      <c r="J895" t="s">
        <v>863</v>
      </c>
      <c r="K895" t="s">
        <v>864</v>
      </c>
      <c r="L895">
        <v>1348</v>
      </c>
      <c r="N895">
        <v>1009</v>
      </c>
      <c r="O895" t="s">
        <v>211</v>
      </c>
      <c r="P895" t="s">
        <v>211</v>
      </c>
      <c r="Q895">
        <v>1000</v>
      </c>
      <c r="X895">
        <v>7.7000000000000001E-5</v>
      </c>
      <c r="Y895">
        <v>78558.289999999994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82</v>
      </c>
      <c r="AG895">
        <v>7.7000000000000001E-5</v>
      </c>
      <c r="AH895">
        <v>2</v>
      </c>
      <c r="AI895">
        <v>55945794</v>
      </c>
      <c r="AJ895">
        <v>711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ROW(Source!A650)</f>
        <v>650</v>
      </c>
      <c r="B896">
        <v>55945802</v>
      </c>
      <c r="C896">
        <v>55945789</v>
      </c>
      <c r="D896">
        <v>55482204</v>
      </c>
      <c r="E896">
        <v>1</v>
      </c>
      <c r="F896">
        <v>1</v>
      </c>
      <c r="G896">
        <v>1081</v>
      </c>
      <c r="H896">
        <v>3</v>
      </c>
      <c r="I896" t="s">
        <v>820</v>
      </c>
      <c r="J896" t="s">
        <v>821</v>
      </c>
      <c r="K896" t="s">
        <v>822</v>
      </c>
      <c r="L896">
        <v>1356</v>
      </c>
      <c r="N896">
        <v>1010</v>
      </c>
      <c r="O896" t="s">
        <v>785</v>
      </c>
      <c r="P896" t="s">
        <v>785</v>
      </c>
      <c r="Q896">
        <v>1000</v>
      </c>
      <c r="X896">
        <v>0.1</v>
      </c>
      <c r="Y896">
        <v>56.16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82</v>
      </c>
      <c r="AG896">
        <v>0.1</v>
      </c>
      <c r="AH896">
        <v>2</v>
      </c>
      <c r="AI896">
        <v>55945795</v>
      </c>
      <c r="AJ896">
        <v>712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ROW(Source!A650)</f>
        <v>650</v>
      </c>
      <c r="B897">
        <v>55945803</v>
      </c>
      <c r="C897">
        <v>55945789</v>
      </c>
      <c r="D897">
        <v>55482235</v>
      </c>
      <c r="E897">
        <v>1</v>
      </c>
      <c r="F897">
        <v>1</v>
      </c>
      <c r="G897">
        <v>1081</v>
      </c>
      <c r="H897">
        <v>3</v>
      </c>
      <c r="I897" t="s">
        <v>944</v>
      </c>
      <c r="J897" t="s">
        <v>945</v>
      </c>
      <c r="K897" t="s">
        <v>946</v>
      </c>
      <c r="L897">
        <v>1346</v>
      </c>
      <c r="N897">
        <v>1009</v>
      </c>
      <c r="O897" t="s">
        <v>794</v>
      </c>
      <c r="P897" t="s">
        <v>794</v>
      </c>
      <c r="Q897">
        <v>1</v>
      </c>
      <c r="X897">
        <v>0.04</v>
      </c>
      <c r="Y897">
        <v>42.05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82</v>
      </c>
      <c r="AG897">
        <v>0.04</v>
      </c>
      <c r="AH897">
        <v>2</v>
      </c>
      <c r="AI897">
        <v>55945796</v>
      </c>
      <c r="AJ897">
        <v>713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ROW(Source!A651)</f>
        <v>651</v>
      </c>
      <c r="B898">
        <v>55945797</v>
      </c>
      <c r="C898">
        <v>55945789</v>
      </c>
      <c r="D898">
        <v>55424304</v>
      </c>
      <c r="E898">
        <v>1081</v>
      </c>
      <c r="F898">
        <v>1</v>
      </c>
      <c r="G898">
        <v>1081</v>
      </c>
      <c r="H898">
        <v>1</v>
      </c>
      <c r="I898" t="s">
        <v>759</v>
      </c>
      <c r="J898" t="s">
        <v>3</v>
      </c>
      <c r="K898" t="s">
        <v>760</v>
      </c>
      <c r="L898">
        <v>1191</v>
      </c>
      <c r="N898">
        <v>1013</v>
      </c>
      <c r="O898" t="s">
        <v>761</v>
      </c>
      <c r="P898" t="s">
        <v>761</v>
      </c>
      <c r="Q898">
        <v>1</v>
      </c>
      <c r="X898">
        <v>11.3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1</v>
      </c>
      <c r="AF898" t="s">
        <v>83</v>
      </c>
      <c r="AG898">
        <v>13.56</v>
      </c>
      <c r="AH898">
        <v>2</v>
      </c>
      <c r="AI898">
        <v>55945790</v>
      </c>
      <c r="AJ898">
        <v>714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ROW(Source!A651)</f>
        <v>651</v>
      </c>
      <c r="B899">
        <v>55945798</v>
      </c>
      <c r="C899">
        <v>55945789</v>
      </c>
      <c r="D899">
        <v>55459882</v>
      </c>
      <c r="E899">
        <v>1</v>
      </c>
      <c r="F899">
        <v>1</v>
      </c>
      <c r="G899">
        <v>1081</v>
      </c>
      <c r="H899">
        <v>3</v>
      </c>
      <c r="I899" t="s">
        <v>938</v>
      </c>
      <c r="J899" t="s">
        <v>939</v>
      </c>
      <c r="K899" t="s">
        <v>940</v>
      </c>
      <c r="L899">
        <v>1346</v>
      </c>
      <c r="N899">
        <v>1009</v>
      </c>
      <c r="O899" t="s">
        <v>794</v>
      </c>
      <c r="P899" t="s">
        <v>794</v>
      </c>
      <c r="Q899">
        <v>1</v>
      </c>
      <c r="X899">
        <v>2.9000000000000001E-2</v>
      </c>
      <c r="Y899">
        <v>26.88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82</v>
      </c>
      <c r="AG899">
        <v>2.9000000000000001E-2</v>
      </c>
      <c r="AH899">
        <v>2</v>
      </c>
      <c r="AI899">
        <v>55945791</v>
      </c>
      <c r="AJ899">
        <v>715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ROW(Source!A651)</f>
        <v>651</v>
      </c>
      <c r="B900">
        <v>55945799</v>
      </c>
      <c r="C900">
        <v>55945789</v>
      </c>
      <c r="D900">
        <v>55459400</v>
      </c>
      <c r="E900">
        <v>1</v>
      </c>
      <c r="F900">
        <v>1</v>
      </c>
      <c r="G900">
        <v>1081</v>
      </c>
      <c r="H900">
        <v>3</v>
      </c>
      <c r="I900" t="s">
        <v>832</v>
      </c>
      <c r="J900" t="s">
        <v>833</v>
      </c>
      <c r="K900" t="s">
        <v>834</v>
      </c>
      <c r="L900">
        <v>1346</v>
      </c>
      <c r="N900">
        <v>1009</v>
      </c>
      <c r="O900" t="s">
        <v>794</v>
      </c>
      <c r="P900" t="s">
        <v>794</v>
      </c>
      <c r="Q900">
        <v>1</v>
      </c>
      <c r="X900">
        <v>1.9E-2</v>
      </c>
      <c r="Y900">
        <v>16.690000000000001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82</v>
      </c>
      <c r="AG900">
        <v>1.9E-2</v>
      </c>
      <c r="AH900">
        <v>2</v>
      </c>
      <c r="AI900">
        <v>55945792</v>
      </c>
      <c r="AJ900">
        <v>716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ROW(Source!A651)</f>
        <v>651</v>
      </c>
      <c r="B901">
        <v>55945800</v>
      </c>
      <c r="C901">
        <v>55945789</v>
      </c>
      <c r="D901">
        <v>55465950</v>
      </c>
      <c r="E901">
        <v>1</v>
      </c>
      <c r="F901">
        <v>1</v>
      </c>
      <c r="G901">
        <v>1081</v>
      </c>
      <c r="H901">
        <v>3</v>
      </c>
      <c r="I901" t="s">
        <v>941</v>
      </c>
      <c r="J901" t="s">
        <v>942</v>
      </c>
      <c r="K901" t="s">
        <v>943</v>
      </c>
      <c r="L901">
        <v>1348</v>
      </c>
      <c r="N901">
        <v>1009</v>
      </c>
      <c r="O901" t="s">
        <v>211</v>
      </c>
      <c r="P901" t="s">
        <v>211</v>
      </c>
      <c r="Q901">
        <v>1000</v>
      </c>
      <c r="X901">
        <v>2.0000000000000002E-5</v>
      </c>
      <c r="Y901">
        <v>18528.66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82</v>
      </c>
      <c r="AG901">
        <v>2.0000000000000002E-5</v>
      </c>
      <c r="AH901">
        <v>2</v>
      </c>
      <c r="AI901">
        <v>55945793</v>
      </c>
      <c r="AJ901">
        <v>717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ROW(Source!A651)</f>
        <v>651</v>
      </c>
      <c r="B902">
        <v>55945801</v>
      </c>
      <c r="C902">
        <v>55945789</v>
      </c>
      <c r="D902">
        <v>55459794</v>
      </c>
      <c r="E902">
        <v>1</v>
      </c>
      <c r="F902">
        <v>1</v>
      </c>
      <c r="G902">
        <v>1081</v>
      </c>
      <c r="H902">
        <v>3</v>
      </c>
      <c r="I902" t="s">
        <v>862</v>
      </c>
      <c r="J902" t="s">
        <v>863</v>
      </c>
      <c r="K902" t="s">
        <v>864</v>
      </c>
      <c r="L902">
        <v>1348</v>
      </c>
      <c r="N902">
        <v>1009</v>
      </c>
      <c r="O902" t="s">
        <v>211</v>
      </c>
      <c r="P902" t="s">
        <v>211</v>
      </c>
      <c r="Q902">
        <v>1000</v>
      </c>
      <c r="X902">
        <v>7.7000000000000001E-5</v>
      </c>
      <c r="Y902">
        <v>78558.289999999994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82</v>
      </c>
      <c r="AG902">
        <v>7.7000000000000001E-5</v>
      </c>
      <c r="AH902">
        <v>2</v>
      </c>
      <c r="AI902">
        <v>55945794</v>
      </c>
      <c r="AJ902">
        <v>718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ROW(Source!A651)</f>
        <v>651</v>
      </c>
      <c r="B903">
        <v>55945802</v>
      </c>
      <c r="C903">
        <v>55945789</v>
      </c>
      <c r="D903">
        <v>55482204</v>
      </c>
      <c r="E903">
        <v>1</v>
      </c>
      <c r="F903">
        <v>1</v>
      </c>
      <c r="G903">
        <v>1081</v>
      </c>
      <c r="H903">
        <v>3</v>
      </c>
      <c r="I903" t="s">
        <v>820</v>
      </c>
      <c r="J903" t="s">
        <v>821</v>
      </c>
      <c r="K903" t="s">
        <v>822</v>
      </c>
      <c r="L903">
        <v>1356</v>
      </c>
      <c r="N903">
        <v>1010</v>
      </c>
      <c r="O903" t="s">
        <v>785</v>
      </c>
      <c r="P903" t="s">
        <v>785</v>
      </c>
      <c r="Q903">
        <v>1000</v>
      </c>
      <c r="X903">
        <v>0.1</v>
      </c>
      <c r="Y903">
        <v>56.16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82</v>
      </c>
      <c r="AG903">
        <v>0.1</v>
      </c>
      <c r="AH903">
        <v>2</v>
      </c>
      <c r="AI903">
        <v>55945795</v>
      </c>
      <c r="AJ903">
        <v>719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ROW(Source!A651)</f>
        <v>651</v>
      </c>
      <c r="B904">
        <v>55945803</v>
      </c>
      <c r="C904">
        <v>55945789</v>
      </c>
      <c r="D904">
        <v>55482235</v>
      </c>
      <c r="E904">
        <v>1</v>
      </c>
      <c r="F904">
        <v>1</v>
      </c>
      <c r="G904">
        <v>1081</v>
      </c>
      <c r="H904">
        <v>3</v>
      </c>
      <c r="I904" t="s">
        <v>944</v>
      </c>
      <c r="J904" t="s">
        <v>945</v>
      </c>
      <c r="K904" t="s">
        <v>946</v>
      </c>
      <c r="L904">
        <v>1346</v>
      </c>
      <c r="N904">
        <v>1009</v>
      </c>
      <c r="O904" t="s">
        <v>794</v>
      </c>
      <c r="P904" t="s">
        <v>794</v>
      </c>
      <c r="Q904">
        <v>1</v>
      </c>
      <c r="X904">
        <v>0.04</v>
      </c>
      <c r="Y904">
        <v>42.05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82</v>
      </c>
      <c r="AG904">
        <v>0.04</v>
      </c>
      <c r="AH904">
        <v>2</v>
      </c>
      <c r="AI904">
        <v>55945796</v>
      </c>
      <c r="AJ904">
        <v>720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ROW(Source!A654)</f>
        <v>654</v>
      </c>
      <c r="B905">
        <v>55945809</v>
      </c>
      <c r="C905">
        <v>55945805</v>
      </c>
      <c r="D905">
        <v>55424304</v>
      </c>
      <c r="E905">
        <v>1081</v>
      </c>
      <c r="F905">
        <v>1</v>
      </c>
      <c r="G905">
        <v>1081</v>
      </c>
      <c r="H905">
        <v>1</v>
      </c>
      <c r="I905" t="s">
        <v>759</v>
      </c>
      <c r="J905" t="s">
        <v>3</v>
      </c>
      <c r="K905" t="s">
        <v>760</v>
      </c>
      <c r="L905">
        <v>1191</v>
      </c>
      <c r="N905">
        <v>1013</v>
      </c>
      <c r="O905" t="s">
        <v>761</v>
      </c>
      <c r="P905" t="s">
        <v>761</v>
      </c>
      <c r="Q905">
        <v>1</v>
      </c>
      <c r="X905">
        <v>15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1</v>
      </c>
      <c r="AF905" t="s">
        <v>83</v>
      </c>
      <c r="AG905">
        <v>18</v>
      </c>
      <c r="AH905">
        <v>2</v>
      </c>
      <c r="AI905">
        <v>55945806</v>
      </c>
      <c r="AJ905">
        <v>721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ROW(Source!A654)</f>
        <v>654</v>
      </c>
      <c r="B906">
        <v>55945810</v>
      </c>
      <c r="C906">
        <v>55945805</v>
      </c>
      <c r="D906">
        <v>55428300</v>
      </c>
      <c r="E906">
        <v>1081</v>
      </c>
      <c r="F906">
        <v>1</v>
      </c>
      <c r="G906">
        <v>1081</v>
      </c>
      <c r="H906">
        <v>3</v>
      </c>
      <c r="I906" t="s">
        <v>1093</v>
      </c>
      <c r="J906" t="s">
        <v>3</v>
      </c>
      <c r="K906" t="s">
        <v>1094</v>
      </c>
      <c r="L906">
        <v>1301</v>
      </c>
      <c r="N906">
        <v>1003</v>
      </c>
      <c r="O906" t="s">
        <v>543</v>
      </c>
      <c r="P906" t="s">
        <v>543</v>
      </c>
      <c r="Q906">
        <v>1</v>
      </c>
      <c r="X906">
        <v>102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82</v>
      </c>
      <c r="AG906">
        <v>102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ROW(Source!A654)</f>
        <v>654</v>
      </c>
      <c r="B907">
        <v>55945811</v>
      </c>
      <c r="C907">
        <v>55945805</v>
      </c>
      <c r="D907">
        <v>55431527</v>
      </c>
      <c r="E907">
        <v>1081</v>
      </c>
      <c r="F907">
        <v>1</v>
      </c>
      <c r="G907">
        <v>1081</v>
      </c>
      <c r="H907">
        <v>3</v>
      </c>
      <c r="I907" t="s">
        <v>1095</v>
      </c>
      <c r="J907" t="s">
        <v>3</v>
      </c>
      <c r="K907" t="s">
        <v>1096</v>
      </c>
      <c r="L907">
        <v>1354</v>
      </c>
      <c r="N907">
        <v>1010</v>
      </c>
      <c r="O907" t="s">
        <v>320</v>
      </c>
      <c r="P907" t="s">
        <v>320</v>
      </c>
      <c r="Q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82</v>
      </c>
      <c r="AG907">
        <v>0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ROW(Source!A654)</f>
        <v>654</v>
      </c>
      <c r="B908">
        <v>55945812</v>
      </c>
      <c r="C908">
        <v>55945805</v>
      </c>
      <c r="D908">
        <v>55432095</v>
      </c>
      <c r="E908">
        <v>1081</v>
      </c>
      <c r="F908">
        <v>1</v>
      </c>
      <c r="G908">
        <v>1081</v>
      </c>
      <c r="H908">
        <v>3</v>
      </c>
      <c r="I908" t="s">
        <v>1097</v>
      </c>
      <c r="J908" t="s">
        <v>3</v>
      </c>
      <c r="K908" t="s">
        <v>1098</v>
      </c>
      <c r="L908">
        <v>1354</v>
      </c>
      <c r="N908">
        <v>1010</v>
      </c>
      <c r="O908" t="s">
        <v>320</v>
      </c>
      <c r="P908" t="s">
        <v>320</v>
      </c>
      <c r="Q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82</v>
      </c>
      <c r="AG908">
        <v>0</v>
      </c>
      <c r="AH908">
        <v>3</v>
      </c>
      <c r="AI908">
        <v>-1</v>
      </c>
      <c r="AJ908" t="s">
        <v>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ROW(Source!A655)</f>
        <v>655</v>
      </c>
      <c r="B909">
        <v>55945809</v>
      </c>
      <c r="C909">
        <v>55945805</v>
      </c>
      <c r="D909">
        <v>55424304</v>
      </c>
      <c r="E909">
        <v>1081</v>
      </c>
      <c r="F909">
        <v>1</v>
      </c>
      <c r="G909">
        <v>1081</v>
      </c>
      <c r="H909">
        <v>1</v>
      </c>
      <c r="I909" t="s">
        <v>759</v>
      </c>
      <c r="J909" t="s">
        <v>3</v>
      </c>
      <c r="K909" t="s">
        <v>760</v>
      </c>
      <c r="L909">
        <v>1191</v>
      </c>
      <c r="N909">
        <v>1013</v>
      </c>
      <c r="O909" t="s">
        <v>761</v>
      </c>
      <c r="P909" t="s">
        <v>761</v>
      </c>
      <c r="Q909">
        <v>1</v>
      </c>
      <c r="X909">
        <v>15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1</v>
      </c>
      <c r="AF909" t="s">
        <v>83</v>
      </c>
      <c r="AG909">
        <v>18</v>
      </c>
      <c r="AH909">
        <v>2</v>
      </c>
      <c r="AI909">
        <v>55945806</v>
      </c>
      <c r="AJ909">
        <v>723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ROW(Source!A655)</f>
        <v>655</v>
      </c>
      <c r="B910">
        <v>55945810</v>
      </c>
      <c r="C910">
        <v>55945805</v>
      </c>
      <c r="D910">
        <v>55428300</v>
      </c>
      <c r="E910">
        <v>1081</v>
      </c>
      <c r="F910">
        <v>1</v>
      </c>
      <c r="G910">
        <v>1081</v>
      </c>
      <c r="H910">
        <v>3</v>
      </c>
      <c r="I910" t="s">
        <v>1093</v>
      </c>
      <c r="J910" t="s">
        <v>3</v>
      </c>
      <c r="K910" t="s">
        <v>1094</v>
      </c>
      <c r="L910">
        <v>1301</v>
      </c>
      <c r="N910">
        <v>1003</v>
      </c>
      <c r="O910" t="s">
        <v>543</v>
      </c>
      <c r="P910" t="s">
        <v>543</v>
      </c>
      <c r="Q910">
        <v>1</v>
      </c>
      <c r="X910">
        <v>102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82</v>
      </c>
      <c r="AG910">
        <v>102</v>
      </c>
      <c r="AH910">
        <v>3</v>
      </c>
      <c r="AI910">
        <v>-1</v>
      </c>
      <c r="AJ910" t="s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ROW(Source!A655)</f>
        <v>655</v>
      </c>
      <c r="B911">
        <v>55945811</v>
      </c>
      <c r="C911">
        <v>55945805</v>
      </c>
      <c r="D911">
        <v>55431527</v>
      </c>
      <c r="E911">
        <v>1081</v>
      </c>
      <c r="F911">
        <v>1</v>
      </c>
      <c r="G911">
        <v>1081</v>
      </c>
      <c r="H911">
        <v>3</v>
      </c>
      <c r="I911" t="s">
        <v>1095</v>
      </c>
      <c r="J911" t="s">
        <v>3</v>
      </c>
      <c r="K911" t="s">
        <v>1096</v>
      </c>
      <c r="L911">
        <v>1354</v>
      </c>
      <c r="N911">
        <v>1010</v>
      </c>
      <c r="O911" t="s">
        <v>320</v>
      </c>
      <c r="P911" t="s">
        <v>320</v>
      </c>
      <c r="Q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82</v>
      </c>
      <c r="AG911">
        <v>0</v>
      </c>
      <c r="AH911">
        <v>3</v>
      </c>
      <c r="AI911">
        <v>-1</v>
      </c>
      <c r="AJ911" t="s">
        <v>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ROW(Source!A655)</f>
        <v>655</v>
      </c>
      <c r="B912">
        <v>55945812</v>
      </c>
      <c r="C912">
        <v>55945805</v>
      </c>
      <c r="D912">
        <v>55432095</v>
      </c>
      <c r="E912">
        <v>1081</v>
      </c>
      <c r="F912">
        <v>1</v>
      </c>
      <c r="G912">
        <v>1081</v>
      </c>
      <c r="H912">
        <v>3</v>
      </c>
      <c r="I912" t="s">
        <v>1097</v>
      </c>
      <c r="J912" t="s">
        <v>3</v>
      </c>
      <c r="K912" t="s">
        <v>1098</v>
      </c>
      <c r="L912">
        <v>1354</v>
      </c>
      <c r="N912">
        <v>1010</v>
      </c>
      <c r="O912" t="s">
        <v>320</v>
      </c>
      <c r="P912" t="s">
        <v>320</v>
      </c>
      <c r="Q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82</v>
      </c>
      <c r="AG912">
        <v>0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ROW(Source!A660)</f>
        <v>660</v>
      </c>
      <c r="B913">
        <v>55945827</v>
      </c>
      <c r="C913">
        <v>55945815</v>
      </c>
      <c r="D913">
        <v>55424304</v>
      </c>
      <c r="E913">
        <v>1081</v>
      </c>
      <c r="F913">
        <v>1</v>
      </c>
      <c r="G913">
        <v>1081</v>
      </c>
      <c r="H913">
        <v>1</v>
      </c>
      <c r="I913" t="s">
        <v>759</v>
      </c>
      <c r="J913" t="s">
        <v>3</v>
      </c>
      <c r="K913" t="s">
        <v>760</v>
      </c>
      <c r="L913">
        <v>1191</v>
      </c>
      <c r="N913">
        <v>1013</v>
      </c>
      <c r="O913" t="s">
        <v>761</v>
      </c>
      <c r="P913" t="s">
        <v>761</v>
      </c>
      <c r="Q913">
        <v>1</v>
      </c>
      <c r="X913">
        <v>24.7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1</v>
      </c>
      <c r="AF913" t="s">
        <v>83</v>
      </c>
      <c r="AG913">
        <v>29.639999999999997</v>
      </c>
      <c r="AH913">
        <v>2</v>
      </c>
      <c r="AI913">
        <v>55945816</v>
      </c>
      <c r="AJ913">
        <v>725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ROW(Source!A660)</f>
        <v>660</v>
      </c>
      <c r="B914">
        <v>55945828</v>
      </c>
      <c r="C914">
        <v>55945815</v>
      </c>
      <c r="D914">
        <v>55489910</v>
      </c>
      <c r="E914">
        <v>1</v>
      </c>
      <c r="F914">
        <v>1</v>
      </c>
      <c r="G914">
        <v>1081</v>
      </c>
      <c r="H914">
        <v>2</v>
      </c>
      <c r="I914" t="s">
        <v>762</v>
      </c>
      <c r="J914" t="s">
        <v>763</v>
      </c>
      <c r="K914" t="s">
        <v>764</v>
      </c>
      <c r="L914">
        <v>1368</v>
      </c>
      <c r="N914">
        <v>1011</v>
      </c>
      <c r="O914" t="s">
        <v>765</v>
      </c>
      <c r="P914" t="s">
        <v>765</v>
      </c>
      <c r="Q914">
        <v>1</v>
      </c>
      <c r="X914">
        <v>3.66</v>
      </c>
      <c r="Y914">
        <v>0</v>
      </c>
      <c r="Z914">
        <v>7.11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83</v>
      </c>
      <c r="AG914">
        <v>4.3920000000000003</v>
      </c>
      <c r="AH914">
        <v>2</v>
      </c>
      <c r="AI914">
        <v>55945817</v>
      </c>
      <c r="AJ914">
        <v>726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ROW(Source!A660)</f>
        <v>660</v>
      </c>
      <c r="B915">
        <v>55945829</v>
      </c>
      <c r="C915">
        <v>55945815</v>
      </c>
      <c r="D915">
        <v>55490209</v>
      </c>
      <c r="E915">
        <v>1</v>
      </c>
      <c r="F915">
        <v>1</v>
      </c>
      <c r="G915">
        <v>1081</v>
      </c>
      <c r="H915">
        <v>2</v>
      </c>
      <c r="I915" t="s">
        <v>766</v>
      </c>
      <c r="J915" t="s">
        <v>767</v>
      </c>
      <c r="K915" t="s">
        <v>768</v>
      </c>
      <c r="L915">
        <v>1368</v>
      </c>
      <c r="N915">
        <v>1011</v>
      </c>
      <c r="O915" t="s">
        <v>765</v>
      </c>
      <c r="P915" t="s">
        <v>765</v>
      </c>
      <c r="Q915">
        <v>1</v>
      </c>
      <c r="X915">
        <v>0.83</v>
      </c>
      <c r="Y915">
        <v>0</v>
      </c>
      <c r="Z915">
        <v>83.1</v>
      </c>
      <c r="AA915">
        <v>12.62</v>
      </c>
      <c r="AB915">
        <v>0</v>
      </c>
      <c r="AC915">
        <v>0</v>
      </c>
      <c r="AD915">
        <v>1</v>
      </c>
      <c r="AE915">
        <v>0</v>
      </c>
      <c r="AF915" t="s">
        <v>83</v>
      </c>
      <c r="AG915">
        <v>0.99599999999999989</v>
      </c>
      <c r="AH915">
        <v>2</v>
      </c>
      <c r="AI915">
        <v>55945818</v>
      </c>
      <c r="AJ915">
        <v>727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ROW(Source!A660)</f>
        <v>660</v>
      </c>
      <c r="B916">
        <v>55945830</v>
      </c>
      <c r="C916">
        <v>55945815</v>
      </c>
      <c r="D916">
        <v>55460380</v>
      </c>
      <c r="E916">
        <v>1</v>
      </c>
      <c r="F916">
        <v>1</v>
      </c>
      <c r="G916">
        <v>1081</v>
      </c>
      <c r="H916">
        <v>3</v>
      </c>
      <c r="I916" t="s">
        <v>798</v>
      </c>
      <c r="J916" t="s">
        <v>799</v>
      </c>
      <c r="K916" t="s">
        <v>800</v>
      </c>
      <c r="L916">
        <v>1348</v>
      </c>
      <c r="N916">
        <v>1009</v>
      </c>
      <c r="O916" t="s">
        <v>211</v>
      </c>
      <c r="P916" t="s">
        <v>211</v>
      </c>
      <c r="Q916">
        <v>1000</v>
      </c>
      <c r="X916">
        <v>1.58E-3</v>
      </c>
      <c r="Y916">
        <v>8590.86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82</v>
      </c>
      <c r="AG916">
        <v>1.58E-3</v>
      </c>
      <c r="AH916">
        <v>2</v>
      </c>
      <c r="AI916">
        <v>55945819</v>
      </c>
      <c r="AJ916">
        <v>728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ROW(Source!A660)</f>
        <v>660</v>
      </c>
      <c r="B917">
        <v>55945831</v>
      </c>
      <c r="C917">
        <v>55945815</v>
      </c>
      <c r="D917">
        <v>55459339</v>
      </c>
      <c r="E917">
        <v>1</v>
      </c>
      <c r="F917">
        <v>1</v>
      </c>
      <c r="G917">
        <v>1081</v>
      </c>
      <c r="H917">
        <v>3</v>
      </c>
      <c r="I917" t="s">
        <v>804</v>
      </c>
      <c r="J917" t="s">
        <v>805</v>
      </c>
      <c r="K917" t="s">
        <v>806</v>
      </c>
      <c r="L917">
        <v>1354</v>
      </c>
      <c r="N917">
        <v>1010</v>
      </c>
      <c r="O917" t="s">
        <v>320</v>
      </c>
      <c r="P917" t="s">
        <v>320</v>
      </c>
      <c r="Q917">
        <v>1</v>
      </c>
      <c r="X917">
        <v>122</v>
      </c>
      <c r="Y917">
        <v>3.86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82</v>
      </c>
      <c r="AG917">
        <v>122</v>
      </c>
      <c r="AH917">
        <v>2</v>
      </c>
      <c r="AI917">
        <v>55945820</v>
      </c>
      <c r="AJ917">
        <v>729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ROW(Source!A660)</f>
        <v>660</v>
      </c>
      <c r="B918">
        <v>55945832</v>
      </c>
      <c r="C918">
        <v>55945815</v>
      </c>
      <c r="D918">
        <v>55461705</v>
      </c>
      <c r="E918">
        <v>1</v>
      </c>
      <c r="F918">
        <v>1</v>
      </c>
      <c r="G918">
        <v>1081</v>
      </c>
      <c r="H918">
        <v>3</v>
      </c>
      <c r="I918" t="s">
        <v>1028</v>
      </c>
      <c r="J918" t="s">
        <v>1029</v>
      </c>
      <c r="K918" t="s">
        <v>1030</v>
      </c>
      <c r="L918">
        <v>1346</v>
      </c>
      <c r="N918">
        <v>1009</v>
      </c>
      <c r="O918" t="s">
        <v>794</v>
      </c>
      <c r="P918" t="s">
        <v>794</v>
      </c>
      <c r="Q918">
        <v>1</v>
      </c>
      <c r="X918">
        <v>3.4000000000000002E-2</v>
      </c>
      <c r="Y918">
        <v>520.51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82</v>
      </c>
      <c r="AG918">
        <v>3.4000000000000002E-2</v>
      </c>
      <c r="AH918">
        <v>2</v>
      </c>
      <c r="AI918">
        <v>55945821</v>
      </c>
      <c r="AJ918">
        <v>730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ROW(Source!A660)</f>
        <v>660</v>
      </c>
      <c r="B919">
        <v>55945833</v>
      </c>
      <c r="C919">
        <v>55945815</v>
      </c>
      <c r="D919">
        <v>55459815</v>
      </c>
      <c r="E919">
        <v>1</v>
      </c>
      <c r="F919">
        <v>1</v>
      </c>
      <c r="G919">
        <v>1081</v>
      </c>
      <c r="H919">
        <v>3</v>
      </c>
      <c r="I919" t="s">
        <v>1031</v>
      </c>
      <c r="J919" t="s">
        <v>1032</v>
      </c>
      <c r="K919" t="s">
        <v>1033</v>
      </c>
      <c r="L919">
        <v>1348</v>
      </c>
      <c r="N919">
        <v>1009</v>
      </c>
      <c r="O919" t="s">
        <v>211</v>
      </c>
      <c r="P919" t="s">
        <v>211</v>
      </c>
      <c r="Q919">
        <v>1000</v>
      </c>
      <c r="X919">
        <v>2.0999999999999999E-3</v>
      </c>
      <c r="Y919">
        <v>7973.67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82</v>
      </c>
      <c r="AG919">
        <v>2.0999999999999999E-3</v>
      </c>
      <c r="AH919">
        <v>2</v>
      </c>
      <c r="AI919">
        <v>55945822</v>
      </c>
      <c r="AJ919">
        <v>731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ROW(Source!A660)</f>
        <v>660</v>
      </c>
      <c r="B920">
        <v>55945834</v>
      </c>
      <c r="C920">
        <v>55945815</v>
      </c>
      <c r="D920">
        <v>55482601</v>
      </c>
      <c r="E920">
        <v>1</v>
      </c>
      <c r="F920">
        <v>1</v>
      </c>
      <c r="G920">
        <v>1081</v>
      </c>
      <c r="H920">
        <v>3</v>
      </c>
      <c r="I920" t="s">
        <v>1034</v>
      </c>
      <c r="J920" t="s">
        <v>1035</v>
      </c>
      <c r="K920" t="s">
        <v>1036</v>
      </c>
      <c r="L920">
        <v>1354</v>
      </c>
      <c r="N920">
        <v>1010</v>
      </c>
      <c r="O920" t="s">
        <v>320</v>
      </c>
      <c r="P920" t="s">
        <v>320</v>
      </c>
      <c r="Q920">
        <v>1</v>
      </c>
      <c r="X920">
        <v>6</v>
      </c>
      <c r="Y920">
        <v>180.02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82</v>
      </c>
      <c r="AG920">
        <v>6</v>
      </c>
      <c r="AH920">
        <v>2</v>
      </c>
      <c r="AI920">
        <v>55945823</v>
      </c>
      <c r="AJ920">
        <v>733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ROW(Source!A660)</f>
        <v>660</v>
      </c>
      <c r="B921">
        <v>55945835</v>
      </c>
      <c r="C921">
        <v>55945815</v>
      </c>
      <c r="D921">
        <v>55482617</v>
      </c>
      <c r="E921">
        <v>1</v>
      </c>
      <c r="F921">
        <v>1</v>
      </c>
      <c r="G921">
        <v>1081</v>
      </c>
      <c r="H921">
        <v>3</v>
      </c>
      <c r="I921" t="s">
        <v>823</v>
      </c>
      <c r="J921" t="s">
        <v>824</v>
      </c>
      <c r="K921" t="s">
        <v>825</v>
      </c>
      <c r="L921">
        <v>1354</v>
      </c>
      <c r="N921">
        <v>1010</v>
      </c>
      <c r="O921" t="s">
        <v>320</v>
      </c>
      <c r="P921" t="s">
        <v>320</v>
      </c>
      <c r="Q921">
        <v>1</v>
      </c>
      <c r="X921">
        <v>6</v>
      </c>
      <c r="Y921">
        <v>14.99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82</v>
      </c>
      <c r="AG921">
        <v>6</v>
      </c>
      <c r="AH921">
        <v>2</v>
      </c>
      <c r="AI921">
        <v>55945824</v>
      </c>
      <c r="AJ921">
        <v>734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ROW(Source!A660)</f>
        <v>660</v>
      </c>
      <c r="B922">
        <v>55945836</v>
      </c>
      <c r="C922">
        <v>55945815</v>
      </c>
      <c r="D922">
        <v>55466696</v>
      </c>
      <c r="E922">
        <v>1</v>
      </c>
      <c r="F922">
        <v>1</v>
      </c>
      <c r="G922">
        <v>1081</v>
      </c>
      <c r="H922">
        <v>3</v>
      </c>
      <c r="I922" t="s">
        <v>1037</v>
      </c>
      <c r="J922" t="s">
        <v>1038</v>
      </c>
      <c r="K922" t="s">
        <v>1039</v>
      </c>
      <c r="L922">
        <v>1339</v>
      </c>
      <c r="N922">
        <v>1007</v>
      </c>
      <c r="O922" t="s">
        <v>1040</v>
      </c>
      <c r="P922" t="s">
        <v>1040</v>
      </c>
      <c r="Q922">
        <v>1</v>
      </c>
      <c r="X922">
        <v>3.0000000000000001E-3</v>
      </c>
      <c r="Y922">
        <v>439.5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82</v>
      </c>
      <c r="AG922">
        <v>3.0000000000000001E-3</v>
      </c>
      <c r="AH922">
        <v>2</v>
      </c>
      <c r="AI922">
        <v>55945825</v>
      </c>
      <c r="AJ922">
        <v>735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ROW(Source!A660)</f>
        <v>660</v>
      </c>
      <c r="B923">
        <v>55945837</v>
      </c>
      <c r="C923">
        <v>55945815</v>
      </c>
      <c r="D923">
        <v>55417163</v>
      </c>
      <c r="E923">
        <v>1081</v>
      </c>
      <c r="F923">
        <v>1</v>
      </c>
      <c r="G923">
        <v>1081</v>
      </c>
      <c r="H923">
        <v>3</v>
      </c>
      <c r="I923" t="s">
        <v>1123</v>
      </c>
      <c r="J923" t="s">
        <v>3</v>
      </c>
      <c r="K923" t="s">
        <v>1124</v>
      </c>
      <c r="L923">
        <v>1301</v>
      </c>
      <c r="N923">
        <v>1003</v>
      </c>
      <c r="O923" t="s">
        <v>543</v>
      </c>
      <c r="P923" t="s">
        <v>543</v>
      </c>
      <c r="Q923">
        <v>1</v>
      </c>
      <c r="X923">
        <v>103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82</v>
      </c>
      <c r="AG923">
        <v>103</v>
      </c>
      <c r="AH923">
        <v>3</v>
      </c>
      <c r="AI923">
        <v>-1</v>
      </c>
      <c r="AJ923" t="s">
        <v>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ROW(Source!A660)</f>
        <v>660</v>
      </c>
      <c r="B924">
        <v>55945838</v>
      </c>
      <c r="C924">
        <v>55945815</v>
      </c>
      <c r="D924">
        <v>55419801</v>
      </c>
      <c r="E924">
        <v>1081</v>
      </c>
      <c r="F924">
        <v>1</v>
      </c>
      <c r="G924">
        <v>1081</v>
      </c>
      <c r="H924">
        <v>3</v>
      </c>
      <c r="I924" t="s">
        <v>1125</v>
      </c>
      <c r="J924" t="s">
        <v>3</v>
      </c>
      <c r="K924" t="s">
        <v>1126</v>
      </c>
      <c r="L924">
        <v>1354</v>
      </c>
      <c r="N924">
        <v>1010</v>
      </c>
      <c r="O924" t="s">
        <v>320</v>
      </c>
      <c r="P924" t="s">
        <v>320</v>
      </c>
      <c r="Q924">
        <v>1</v>
      </c>
      <c r="X924">
        <v>16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82</v>
      </c>
      <c r="AG924">
        <v>16</v>
      </c>
      <c r="AH924">
        <v>3</v>
      </c>
      <c r="AI924">
        <v>-1</v>
      </c>
      <c r="AJ924" t="s">
        <v>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ROW(Source!A660)</f>
        <v>660</v>
      </c>
      <c r="B925">
        <v>55945839</v>
      </c>
      <c r="C925">
        <v>55945815</v>
      </c>
      <c r="D925">
        <v>55432114</v>
      </c>
      <c r="E925">
        <v>1081</v>
      </c>
      <c r="F925">
        <v>1</v>
      </c>
      <c r="G925">
        <v>1081</v>
      </c>
      <c r="H925">
        <v>3</v>
      </c>
      <c r="I925" t="s">
        <v>1127</v>
      </c>
      <c r="J925" t="s">
        <v>3</v>
      </c>
      <c r="K925" t="s">
        <v>1128</v>
      </c>
      <c r="L925">
        <v>1355</v>
      </c>
      <c r="N925">
        <v>1010</v>
      </c>
      <c r="O925" t="s">
        <v>80</v>
      </c>
      <c r="P925" t="s">
        <v>80</v>
      </c>
      <c r="Q925">
        <v>100</v>
      </c>
      <c r="X925">
        <v>0.25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82</v>
      </c>
      <c r="AG925">
        <v>0.25</v>
      </c>
      <c r="AH925">
        <v>3</v>
      </c>
      <c r="AI925">
        <v>-1</v>
      </c>
      <c r="AJ925" t="s">
        <v>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ROW(Source!A660)</f>
        <v>660</v>
      </c>
      <c r="B926">
        <v>55945840</v>
      </c>
      <c r="C926">
        <v>55945815</v>
      </c>
      <c r="D926">
        <v>55433466</v>
      </c>
      <c r="E926">
        <v>1081</v>
      </c>
      <c r="F926">
        <v>1</v>
      </c>
      <c r="G926">
        <v>1081</v>
      </c>
      <c r="H926">
        <v>3</v>
      </c>
      <c r="I926" t="s">
        <v>1129</v>
      </c>
      <c r="J926" t="s">
        <v>3</v>
      </c>
      <c r="K926" t="s">
        <v>1130</v>
      </c>
      <c r="L926">
        <v>1354</v>
      </c>
      <c r="N926">
        <v>1010</v>
      </c>
      <c r="O926" t="s">
        <v>320</v>
      </c>
      <c r="P926" t="s">
        <v>320</v>
      </c>
      <c r="Q926">
        <v>1</v>
      </c>
      <c r="X926">
        <v>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82</v>
      </c>
      <c r="AG926">
        <v>8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ROW(Source!A660)</f>
        <v>660</v>
      </c>
      <c r="B927">
        <v>55945841</v>
      </c>
      <c r="C927">
        <v>55945815</v>
      </c>
      <c r="D927">
        <v>55434259</v>
      </c>
      <c r="E927">
        <v>1081</v>
      </c>
      <c r="F927">
        <v>1</v>
      </c>
      <c r="G927">
        <v>1081</v>
      </c>
      <c r="H927">
        <v>3</v>
      </c>
      <c r="I927" t="s">
        <v>1131</v>
      </c>
      <c r="J927" t="s">
        <v>3</v>
      </c>
      <c r="K927" t="s">
        <v>1132</v>
      </c>
      <c r="L927">
        <v>1354</v>
      </c>
      <c r="N927">
        <v>1010</v>
      </c>
      <c r="O927" t="s">
        <v>320</v>
      </c>
      <c r="P927" t="s">
        <v>320</v>
      </c>
      <c r="Q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82</v>
      </c>
      <c r="AG927">
        <v>0</v>
      </c>
      <c r="AH927">
        <v>3</v>
      </c>
      <c r="AI927">
        <v>-1</v>
      </c>
      <c r="AJ927" t="s">
        <v>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ROW(Source!A661)</f>
        <v>661</v>
      </c>
      <c r="B928">
        <v>55945827</v>
      </c>
      <c r="C928">
        <v>55945815</v>
      </c>
      <c r="D928">
        <v>55424304</v>
      </c>
      <c r="E928">
        <v>1081</v>
      </c>
      <c r="F928">
        <v>1</v>
      </c>
      <c r="G928">
        <v>1081</v>
      </c>
      <c r="H928">
        <v>1</v>
      </c>
      <c r="I928" t="s">
        <v>759</v>
      </c>
      <c r="J928" t="s">
        <v>3</v>
      </c>
      <c r="K928" t="s">
        <v>760</v>
      </c>
      <c r="L928">
        <v>1191</v>
      </c>
      <c r="N928">
        <v>1013</v>
      </c>
      <c r="O928" t="s">
        <v>761</v>
      </c>
      <c r="P928" t="s">
        <v>761</v>
      </c>
      <c r="Q928">
        <v>1</v>
      </c>
      <c r="X928">
        <v>24.7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</v>
      </c>
      <c r="AF928" t="s">
        <v>83</v>
      </c>
      <c r="AG928">
        <v>29.639999999999997</v>
      </c>
      <c r="AH928">
        <v>2</v>
      </c>
      <c r="AI928">
        <v>55945816</v>
      </c>
      <c r="AJ928">
        <v>736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ROW(Source!A661)</f>
        <v>661</v>
      </c>
      <c r="B929">
        <v>55945828</v>
      </c>
      <c r="C929">
        <v>55945815</v>
      </c>
      <c r="D929">
        <v>55489910</v>
      </c>
      <c r="E929">
        <v>1</v>
      </c>
      <c r="F929">
        <v>1</v>
      </c>
      <c r="G929">
        <v>1081</v>
      </c>
      <c r="H929">
        <v>2</v>
      </c>
      <c r="I929" t="s">
        <v>762</v>
      </c>
      <c r="J929" t="s">
        <v>763</v>
      </c>
      <c r="K929" t="s">
        <v>764</v>
      </c>
      <c r="L929">
        <v>1368</v>
      </c>
      <c r="N929">
        <v>1011</v>
      </c>
      <c r="O929" t="s">
        <v>765</v>
      </c>
      <c r="P929" t="s">
        <v>765</v>
      </c>
      <c r="Q929">
        <v>1</v>
      </c>
      <c r="X929">
        <v>3.66</v>
      </c>
      <c r="Y929">
        <v>0</v>
      </c>
      <c r="Z929">
        <v>7.11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83</v>
      </c>
      <c r="AG929">
        <v>4.3920000000000003</v>
      </c>
      <c r="AH929">
        <v>2</v>
      </c>
      <c r="AI929">
        <v>55945817</v>
      </c>
      <c r="AJ929">
        <v>737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ROW(Source!A661)</f>
        <v>661</v>
      </c>
      <c r="B930">
        <v>55945829</v>
      </c>
      <c r="C930">
        <v>55945815</v>
      </c>
      <c r="D930">
        <v>55490209</v>
      </c>
      <c r="E930">
        <v>1</v>
      </c>
      <c r="F930">
        <v>1</v>
      </c>
      <c r="G930">
        <v>1081</v>
      </c>
      <c r="H930">
        <v>2</v>
      </c>
      <c r="I930" t="s">
        <v>766</v>
      </c>
      <c r="J930" t="s">
        <v>767</v>
      </c>
      <c r="K930" t="s">
        <v>768</v>
      </c>
      <c r="L930">
        <v>1368</v>
      </c>
      <c r="N930">
        <v>1011</v>
      </c>
      <c r="O930" t="s">
        <v>765</v>
      </c>
      <c r="P930" t="s">
        <v>765</v>
      </c>
      <c r="Q930">
        <v>1</v>
      </c>
      <c r="X930">
        <v>0.83</v>
      </c>
      <c r="Y930">
        <v>0</v>
      </c>
      <c r="Z930">
        <v>83.1</v>
      </c>
      <c r="AA930">
        <v>12.62</v>
      </c>
      <c r="AB930">
        <v>0</v>
      </c>
      <c r="AC930">
        <v>0</v>
      </c>
      <c r="AD930">
        <v>1</v>
      </c>
      <c r="AE930">
        <v>0</v>
      </c>
      <c r="AF930" t="s">
        <v>83</v>
      </c>
      <c r="AG930">
        <v>0.99599999999999989</v>
      </c>
      <c r="AH930">
        <v>2</v>
      </c>
      <c r="AI930">
        <v>55945818</v>
      </c>
      <c r="AJ930">
        <v>738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ROW(Source!A661)</f>
        <v>661</v>
      </c>
      <c r="B931">
        <v>55945830</v>
      </c>
      <c r="C931">
        <v>55945815</v>
      </c>
      <c r="D931">
        <v>55460380</v>
      </c>
      <c r="E931">
        <v>1</v>
      </c>
      <c r="F931">
        <v>1</v>
      </c>
      <c r="G931">
        <v>1081</v>
      </c>
      <c r="H931">
        <v>3</v>
      </c>
      <c r="I931" t="s">
        <v>798</v>
      </c>
      <c r="J931" t="s">
        <v>799</v>
      </c>
      <c r="K931" t="s">
        <v>800</v>
      </c>
      <c r="L931">
        <v>1348</v>
      </c>
      <c r="N931">
        <v>1009</v>
      </c>
      <c r="O931" t="s">
        <v>211</v>
      </c>
      <c r="P931" t="s">
        <v>211</v>
      </c>
      <c r="Q931">
        <v>1000</v>
      </c>
      <c r="X931">
        <v>1.58E-3</v>
      </c>
      <c r="Y931">
        <v>8590.86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82</v>
      </c>
      <c r="AG931">
        <v>1.58E-3</v>
      </c>
      <c r="AH931">
        <v>2</v>
      </c>
      <c r="AI931">
        <v>55945819</v>
      </c>
      <c r="AJ931">
        <v>739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ROW(Source!A661)</f>
        <v>661</v>
      </c>
      <c r="B932">
        <v>55945831</v>
      </c>
      <c r="C932">
        <v>55945815</v>
      </c>
      <c r="D932">
        <v>55459339</v>
      </c>
      <c r="E932">
        <v>1</v>
      </c>
      <c r="F932">
        <v>1</v>
      </c>
      <c r="G932">
        <v>1081</v>
      </c>
      <c r="H932">
        <v>3</v>
      </c>
      <c r="I932" t="s">
        <v>804</v>
      </c>
      <c r="J932" t="s">
        <v>805</v>
      </c>
      <c r="K932" t="s">
        <v>806</v>
      </c>
      <c r="L932">
        <v>1354</v>
      </c>
      <c r="N932">
        <v>1010</v>
      </c>
      <c r="O932" t="s">
        <v>320</v>
      </c>
      <c r="P932" t="s">
        <v>320</v>
      </c>
      <c r="Q932">
        <v>1</v>
      </c>
      <c r="X932">
        <v>122</v>
      </c>
      <c r="Y932">
        <v>3.86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82</v>
      </c>
      <c r="AG932">
        <v>122</v>
      </c>
      <c r="AH932">
        <v>2</v>
      </c>
      <c r="AI932">
        <v>55945820</v>
      </c>
      <c r="AJ932">
        <v>740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ROW(Source!A661)</f>
        <v>661</v>
      </c>
      <c r="B933">
        <v>55945832</v>
      </c>
      <c r="C933">
        <v>55945815</v>
      </c>
      <c r="D933">
        <v>55461705</v>
      </c>
      <c r="E933">
        <v>1</v>
      </c>
      <c r="F933">
        <v>1</v>
      </c>
      <c r="G933">
        <v>1081</v>
      </c>
      <c r="H933">
        <v>3</v>
      </c>
      <c r="I933" t="s">
        <v>1028</v>
      </c>
      <c r="J933" t="s">
        <v>1029</v>
      </c>
      <c r="K933" t="s">
        <v>1030</v>
      </c>
      <c r="L933">
        <v>1346</v>
      </c>
      <c r="N933">
        <v>1009</v>
      </c>
      <c r="O933" t="s">
        <v>794</v>
      </c>
      <c r="P933" t="s">
        <v>794</v>
      </c>
      <c r="Q933">
        <v>1</v>
      </c>
      <c r="X933">
        <v>3.4000000000000002E-2</v>
      </c>
      <c r="Y933">
        <v>520.51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82</v>
      </c>
      <c r="AG933">
        <v>3.4000000000000002E-2</v>
      </c>
      <c r="AH933">
        <v>2</v>
      </c>
      <c r="AI933">
        <v>55945821</v>
      </c>
      <c r="AJ933">
        <v>741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ROW(Source!A661)</f>
        <v>661</v>
      </c>
      <c r="B934">
        <v>55945833</v>
      </c>
      <c r="C934">
        <v>55945815</v>
      </c>
      <c r="D934">
        <v>55459815</v>
      </c>
      <c r="E934">
        <v>1</v>
      </c>
      <c r="F934">
        <v>1</v>
      </c>
      <c r="G934">
        <v>1081</v>
      </c>
      <c r="H934">
        <v>3</v>
      </c>
      <c r="I934" t="s">
        <v>1031</v>
      </c>
      <c r="J934" t="s">
        <v>1032</v>
      </c>
      <c r="K934" t="s">
        <v>1033</v>
      </c>
      <c r="L934">
        <v>1348</v>
      </c>
      <c r="N934">
        <v>1009</v>
      </c>
      <c r="O934" t="s">
        <v>211</v>
      </c>
      <c r="P934" t="s">
        <v>211</v>
      </c>
      <c r="Q934">
        <v>1000</v>
      </c>
      <c r="X934">
        <v>2.0999999999999999E-3</v>
      </c>
      <c r="Y934">
        <v>7973.67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82</v>
      </c>
      <c r="AG934">
        <v>2.0999999999999999E-3</v>
      </c>
      <c r="AH934">
        <v>2</v>
      </c>
      <c r="AI934">
        <v>55945822</v>
      </c>
      <c r="AJ934">
        <v>742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ROW(Source!A661)</f>
        <v>661</v>
      </c>
      <c r="B935">
        <v>55945834</v>
      </c>
      <c r="C935">
        <v>55945815</v>
      </c>
      <c r="D935">
        <v>55482601</v>
      </c>
      <c r="E935">
        <v>1</v>
      </c>
      <c r="F935">
        <v>1</v>
      </c>
      <c r="G935">
        <v>1081</v>
      </c>
      <c r="H935">
        <v>3</v>
      </c>
      <c r="I935" t="s">
        <v>1034</v>
      </c>
      <c r="J935" t="s">
        <v>1035</v>
      </c>
      <c r="K935" t="s">
        <v>1036</v>
      </c>
      <c r="L935">
        <v>1354</v>
      </c>
      <c r="N935">
        <v>1010</v>
      </c>
      <c r="O935" t="s">
        <v>320</v>
      </c>
      <c r="P935" t="s">
        <v>320</v>
      </c>
      <c r="Q935">
        <v>1</v>
      </c>
      <c r="X935">
        <v>6</v>
      </c>
      <c r="Y935">
        <v>180.02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82</v>
      </c>
      <c r="AG935">
        <v>6</v>
      </c>
      <c r="AH935">
        <v>2</v>
      </c>
      <c r="AI935">
        <v>55945823</v>
      </c>
      <c r="AJ935">
        <v>744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ROW(Source!A661)</f>
        <v>661</v>
      </c>
      <c r="B936">
        <v>55945835</v>
      </c>
      <c r="C936">
        <v>55945815</v>
      </c>
      <c r="D936">
        <v>55482617</v>
      </c>
      <c r="E936">
        <v>1</v>
      </c>
      <c r="F936">
        <v>1</v>
      </c>
      <c r="G936">
        <v>1081</v>
      </c>
      <c r="H936">
        <v>3</v>
      </c>
      <c r="I936" t="s">
        <v>823</v>
      </c>
      <c r="J936" t="s">
        <v>824</v>
      </c>
      <c r="K936" t="s">
        <v>825</v>
      </c>
      <c r="L936">
        <v>1354</v>
      </c>
      <c r="N936">
        <v>1010</v>
      </c>
      <c r="O936" t="s">
        <v>320</v>
      </c>
      <c r="P936" t="s">
        <v>320</v>
      </c>
      <c r="Q936">
        <v>1</v>
      </c>
      <c r="X936">
        <v>6</v>
      </c>
      <c r="Y936">
        <v>14.99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82</v>
      </c>
      <c r="AG936">
        <v>6</v>
      </c>
      <c r="AH936">
        <v>2</v>
      </c>
      <c r="AI936">
        <v>55945824</v>
      </c>
      <c r="AJ936">
        <v>745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5">
      <c r="A937">
        <f>ROW(Source!A661)</f>
        <v>661</v>
      </c>
      <c r="B937">
        <v>55945836</v>
      </c>
      <c r="C937">
        <v>55945815</v>
      </c>
      <c r="D937">
        <v>55466696</v>
      </c>
      <c r="E937">
        <v>1</v>
      </c>
      <c r="F937">
        <v>1</v>
      </c>
      <c r="G937">
        <v>1081</v>
      </c>
      <c r="H937">
        <v>3</v>
      </c>
      <c r="I937" t="s">
        <v>1037</v>
      </c>
      <c r="J937" t="s">
        <v>1038</v>
      </c>
      <c r="K937" t="s">
        <v>1039</v>
      </c>
      <c r="L937">
        <v>1339</v>
      </c>
      <c r="N937">
        <v>1007</v>
      </c>
      <c r="O937" t="s">
        <v>1040</v>
      </c>
      <c r="P937" t="s">
        <v>1040</v>
      </c>
      <c r="Q937">
        <v>1</v>
      </c>
      <c r="X937">
        <v>3.0000000000000001E-3</v>
      </c>
      <c r="Y937">
        <v>439.5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82</v>
      </c>
      <c r="AG937">
        <v>3.0000000000000001E-3</v>
      </c>
      <c r="AH937">
        <v>2</v>
      </c>
      <c r="AI937">
        <v>55945825</v>
      </c>
      <c r="AJ937">
        <v>746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5">
      <c r="A938">
        <f>ROW(Source!A661)</f>
        <v>661</v>
      </c>
      <c r="B938">
        <v>55945837</v>
      </c>
      <c r="C938">
        <v>55945815</v>
      </c>
      <c r="D938">
        <v>55417163</v>
      </c>
      <c r="E938">
        <v>1081</v>
      </c>
      <c r="F938">
        <v>1</v>
      </c>
      <c r="G938">
        <v>1081</v>
      </c>
      <c r="H938">
        <v>3</v>
      </c>
      <c r="I938" t="s">
        <v>1123</v>
      </c>
      <c r="J938" t="s">
        <v>3</v>
      </c>
      <c r="K938" t="s">
        <v>1124</v>
      </c>
      <c r="L938">
        <v>1301</v>
      </c>
      <c r="N938">
        <v>1003</v>
      </c>
      <c r="O938" t="s">
        <v>543</v>
      </c>
      <c r="P938" t="s">
        <v>543</v>
      </c>
      <c r="Q938">
        <v>1</v>
      </c>
      <c r="X938">
        <v>103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82</v>
      </c>
      <c r="AG938">
        <v>103</v>
      </c>
      <c r="AH938">
        <v>3</v>
      </c>
      <c r="AI938">
        <v>-1</v>
      </c>
      <c r="AJ938" t="s">
        <v>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>
        <f>ROW(Source!A661)</f>
        <v>661</v>
      </c>
      <c r="B939">
        <v>55945838</v>
      </c>
      <c r="C939">
        <v>55945815</v>
      </c>
      <c r="D939">
        <v>55419801</v>
      </c>
      <c r="E939">
        <v>1081</v>
      </c>
      <c r="F939">
        <v>1</v>
      </c>
      <c r="G939">
        <v>1081</v>
      </c>
      <c r="H939">
        <v>3</v>
      </c>
      <c r="I939" t="s">
        <v>1125</v>
      </c>
      <c r="J939" t="s">
        <v>3</v>
      </c>
      <c r="K939" t="s">
        <v>1126</v>
      </c>
      <c r="L939">
        <v>1354</v>
      </c>
      <c r="N939">
        <v>1010</v>
      </c>
      <c r="O939" t="s">
        <v>320</v>
      </c>
      <c r="P939" t="s">
        <v>320</v>
      </c>
      <c r="Q939">
        <v>1</v>
      </c>
      <c r="X939">
        <v>16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82</v>
      </c>
      <c r="AG939">
        <v>16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5">
      <c r="A940">
        <f>ROW(Source!A661)</f>
        <v>661</v>
      </c>
      <c r="B940">
        <v>55945839</v>
      </c>
      <c r="C940">
        <v>55945815</v>
      </c>
      <c r="D940">
        <v>55432114</v>
      </c>
      <c r="E940">
        <v>1081</v>
      </c>
      <c r="F940">
        <v>1</v>
      </c>
      <c r="G940">
        <v>1081</v>
      </c>
      <c r="H940">
        <v>3</v>
      </c>
      <c r="I940" t="s">
        <v>1127</v>
      </c>
      <c r="J940" t="s">
        <v>3</v>
      </c>
      <c r="K940" t="s">
        <v>1128</v>
      </c>
      <c r="L940">
        <v>1355</v>
      </c>
      <c r="N940">
        <v>1010</v>
      </c>
      <c r="O940" t="s">
        <v>80</v>
      </c>
      <c r="P940" t="s">
        <v>80</v>
      </c>
      <c r="Q940">
        <v>100</v>
      </c>
      <c r="X940">
        <v>0.25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82</v>
      </c>
      <c r="AG940">
        <v>0.25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5">
      <c r="A941">
        <f>ROW(Source!A661)</f>
        <v>661</v>
      </c>
      <c r="B941">
        <v>55945840</v>
      </c>
      <c r="C941">
        <v>55945815</v>
      </c>
      <c r="D941">
        <v>55433466</v>
      </c>
      <c r="E941">
        <v>1081</v>
      </c>
      <c r="F941">
        <v>1</v>
      </c>
      <c r="G941">
        <v>1081</v>
      </c>
      <c r="H941">
        <v>3</v>
      </c>
      <c r="I941" t="s">
        <v>1129</v>
      </c>
      <c r="J941" t="s">
        <v>3</v>
      </c>
      <c r="K941" t="s">
        <v>1130</v>
      </c>
      <c r="L941">
        <v>1354</v>
      </c>
      <c r="N941">
        <v>1010</v>
      </c>
      <c r="O941" t="s">
        <v>320</v>
      </c>
      <c r="P941" t="s">
        <v>320</v>
      </c>
      <c r="Q941">
        <v>1</v>
      </c>
      <c r="X941">
        <v>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82</v>
      </c>
      <c r="AG941">
        <v>8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5">
      <c r="A942">
        <f>ROW(Source!A661)</f>
        <v>661</v>
      </c>
      <c r="B942">
        <v>55945841</v>
      </c>
      <c r="C942">
        <v>55945815</v>
      </c>
      <c r="D942">
        <v>55434259</v>
      </c>
      <c r="E942">
        <v>1081</v>
      </c>
      <c r="F942">
        <v>1</v>
      </c>
      <c r="G942">
        <v>1081</v>
      </c>
      <c r="H942">
        <v>3</v>
      </c>
      <c r="I942" t="s">
        <v>1131</v>
      </c>
      <c r="J942" t="s">
        <v>3</v>
      </c>
      <c r="K942" t="s">
        <v>1132</v>
      </c>
      <c r="L942">
        <v>1354</v>
      </c>
      <c r="N942">
        <v>1010</v>
      </c>
      <c r="O942" t="s">
        <v>320</v>
      </c>
      <c r="P942" t="s">
        <v>320</v>
      </c>
      <c r="Q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82</v>
      </c>
      <c r="AG942">
        <v>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5">
      <c r="A943">
        <f>ROW(Source!A664)</f>
        <v>664</v>
      </c>
      <c r="B943">
        <v>55945846</v>
      </c>
      <c r="C943">
        <v>55945843</v>
      </c>
      <c r="D943">
        <v>55424304</v>
      </c>
      <c r="E943">
        <v>1081</v>
      </c>
      <c r="F943">
        <v>1</v>
      </c>
      <c r="G943">
        <v>1081</v>
      </c>
      <c r="H943">
        <v>1</v>
      </c>
      <c r="I943" t="s">
        <v>759</v>
      </c>
      <c r="J943" t="s">
        <v>3</v>
      </c>
      <c r="K943" t="s">
        <v>760</v>
      </c>
      <c r="L943">
        <v>1191</v>
      </c>
      <c r="N943">
        <v>1013</v>
      </c>
      <c r="O943" t="s">
        <v>761</v>
      </c>
      <c r="P943" t="s">
        <v>761</v>
      </c>
      <c r="Q943">
        <v>1</v>
      </c>
      <c r="X943">
        <v>40.67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83</v>
      </c>
      <c r="AG943">
        <v>48.804000000000002</v>
      </c>
      <c r="AH943">
        <v>2</v>
      </c>
      <c r="AI943">
        <v>55945844</v>
      </c>
      <c r="AJ943">
        <v>747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5">
      <c r="A944">
        <f>ROW(Source!A664)</f>
        <v>664</v>
      </c>
      <c r="B944">
        <v>55945847</v>
      </c>
      <c r="C944">
        <v>55945843</v>
      </c>
      <c r="D944">
        <v>55453278</v>
      </c>
      <c r="E944">
        <v>1081</v>
      </c>
      <c r="F944">
        <v>1</v>
      </c>
      <c r="G944">
        <v>1081</v>
      </c>
      <c r="H944">
        <v>3</v>
      </c>
      <c r="I944" t="s">
        <v>1099</v>
      </c>
      <c r="J944" t="s">
        <v>3</v>
      </c>
      <c r="K944" t="s">
        <v>1100</v>
      </c>
      <c r="L944">
        <v>1301</v>
      </c>
      <c r="N944">
        <v>1003</v>
      </c>
      <c r="O944" t="s">
        <v>543</v>
      </c>
      <c r="P944" t="s">
        <v>543</v>
      </c>
      <c r="Q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82</v>
      </c>
      <c r="AG944">
        <v>0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5">
      <c r="A945">
        <f>ROW(Source!A664)</f>
        <v>664</v>
      </c>
      <c r="B945">
        <v>55945848</v>
      </c>
      <c r="C945">
        <v>55945843</v>
      </c>
      <c r="D945">
        <v>55453278</v>
      </c>
      <c r="E945">
        <v>1081</v>
      </c>
      <c r="F945">
        <v>1</v>
      </c>
      <c r="G945">
        <v>1081</v>
      </c>
      <c r="H945">
        <v>3</v>
      </c>
      <c r="I945" t="s">
        <v>1099</v>
      </c>
      <c r="J945" t="s">
        <v>3</v>
      </c>
      <c r="K945" t="s">
        <v>1101</v>
      </c>
      <c r="L945">
        <v>1301</v>
      </c>
      <c r="N945">
        <v>1003</v>
      </c>
      <c r="O945" t="s">
        <v>543</v>
      </c>
      <c r="P945" t="s">
        <v>543</v>
      </c>
      <c r="Q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82</v>
      </c>
      <c r="AG945">
        <v>0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5">
      <c r="A946">
        <f>ROW(Source!A664)</f>
        <v>664</v>
      </c>
      <c r="B946">
        <v>55945849</v>
      </c>
      <c r="C946">
        <v>55945843</v>
      </c>
      <c r="D946">
        <v>55453278</v>
      </c>
      <c r="E946">
        <v>1081</v>
      </c>
      <c r="F946">
        <v>1</v>
      </c>
      <c r="G946">
        <v>1081</v>
      </c>
      <c r="H946">
        <v>3</v>
      </c>
      <c r="I946" t="s">
        <v>1099</v>
      </c>
      <c r="J946" t="s">
        <v>3</v>
      </c>
      <c r="K946" t="s">
        <v>1102</v>
      </c>
      <c r="L946">
        <v>1354</v>
      </c>
      <c r="N946">
        <v>1010</v>
      </c>
      <c r="O946" t="s">
        <v>320</v>
      </c>
      <c r="P946" t="s">
        <v>320</v>
      </c>
      <c r="Q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82</v>
      </c>
      <c r="AG946">
        <v>0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5">
      <c r="A947">
        <f>ROW(Source!A664)</f>
        <v>664</v>
      </c>
      <c r="B947">
        <v>55945850</v>
      </c>
      <c r="C947">
        <v>55945843</v>
      </c>
      <c r="D947">
        <v>55453278</v>
      </c>
      <c r="E947">
        <v>1081</v>
      </c>
      <c r="F947">
        <v>1</v>
      </c>
      <c r="G947">
        <v>1081</v>
      </c>
      <c r="H947">
        <v>3</v>
      </c>
      <c r="I947" t="s">
        <v>1099</v>
      </c>
      <c r="J947" t="s">
        <v>3</v>
      </c>
      <c r="K947" t="s">
        <v>1103</v>
      </c>
      <c r="L947">
        <v>1354</v>
      </c>
      <c r="N947">
        <v>1010</v>
      </c>
      <c r="O947" t="s">
        <v>320</v>
      </c>
      <c r="P947" t="s">
        <v>320</v>
      </c>
      <c r="Q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82</v>
      </c>
      <c r="AG947">
        <v>0</v>
      </c>
      <c r="AH947">
        <v>3</v>
      </c>
      <c r="AI947">
        <v>-1</v>
      </c>
      <c r="AJ947" t="s">
        <v>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5">
      <c r="A948">
        <f>ROW(Source!A664)</f>
        <v>664</v>
      </c>
      <c r="B948">
        <v>55945851</v>
      </c>
      <c r="C948">
        <v>55945843</v>
      </c>
      <c r="D948">
        <v>55453278</v>
      </c>
      <c r="E948">
        <v>1081</v>
      </c>
      <c r="F948">
        <v>1</v>
      </c>
      <c r="G948">
        <v>1081</v>
      </c>
      <c r="H948">
        <v>3</v>
      </c>
      <c r="I948" t="s">
        <v>1099</v>
      </c>
      <c r="J948" t="s">
        <v>3</v>
      </c>
      <c r="K948" t="s">
        <v>1104</v>
      </c>
      <c r="L948">
        <v>1354</v>
      </c>
      <c r="N948">
        <v>1010</v>
      </c>
      <c r="O948" t="s">
        <v>320</v>
      </c>
      <c r="P948" t="s">
        <v>320</v>
      </c>
      <c r="Q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82</v>
      </c>
      <c r="AG948">
        <v>0</v>
      </c>
      <c r="AH948">
        <v>3</v>
      </c>
      <c r="AI948">
        <v>-1</v>
      </c>
      <c r="AJ948" t="s">
        <v>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5">
      <c r="A949">
        <f>ROW(Source!A664)</f>
        <v>664</v>
      </c>
      <c r="B949">
        <v>55945852</v>
      </c>
      <c r="C949">
        <v>55945843</v>
      </c>
      <c r="D949">
        <v>55453278</v>
      </c>
      <c r="E949">
        <v>1081</v>
      </c>
      <c r="F949">
        <v>1</v>
      </c>
      <c r="G949">
        <v>1081</v>
      </c>
      <c r="H949">
        <v>3</v>
      </c>
      <c r="I949" t="s">
        <v>1099</v>
      </c>
      <c r="J949" t="s">
        <v>3</v>
      </c>
      <c r="K949" t="s">
        <v>1105</v>
      </c>
      <c r="L949">
        <v>1354</v>
      </c>
      <c r="N949">
        <v>1010</v>
      </c>
      <c r="O949" t="s">
        <v>320</v>
      </c>
      <c r="P949" t="s">
        <v>320</v>
      </c>
      <c r="Q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82</v>
      </c>
      <c r="AG949">
        <v>0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5">
      <c r="A950">
        <f>ROW(Source!A664)</f>
        <v>664</v>
      </c>
      <c r="B950">
        <v>55945853</v>
      </c>
      <c r="C950">
        <v>55945843</v>
      </c>
      <c r="D950">
        <v>55453278</v>
      </c>
      <c r="E950">
        <v>1081</v>
      </c>
      <c r="F950">
        <v>1</v>
      </c>
      <c r="G950">
        <v>1081</v>
      </c>
      <c r="H950">
        <v>3</v>
      </c>
      <c r="I950" t="s">
        <v>1099</v>
      </c>
      <c r="J950" t="s">
        <v>3</v>
      </c>
      <c r="K950" t="s">
        <v>1106</v>
      </c>
      <c r="L950">
        <v>1354</v>
      </c>
      <c r="N950">
        <v>1010</v>
      </c>
      <c r="O950" t="s">
        <v>320</v>
      </c>
      <c r="P950" t="s">
        <v>320</v>
      </c>
      <c r="Q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82</v>
      </c>
      <c r="AG950">
        <v>0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5">
      <c r="A951">
        <f>ROW(Source!A665)</f>
        <v>665</v>
      </c>
      <c r="B951">
        <v>55945846</v>
      </c>
      <c r="C951">
        <v>55945843</v>
      </c>
      <c r="D951">
        <v>55424304</v>
      </c>
      <c r="E951">
        <v>1081</v>
      </c>
      <c r="F951">
        <v>1</v>
      </c>
      <c r="G951">
        <v>1081</v>
      </c>
      <c r="H951">
        <v>1</v>
      </c>
      <c r="I951" t="s">
        <v>759</v>
      </c>
      <c r="J951" t="s">
        <v>3</v>
      </c>
      <c r="K951" t="s">
        <v>760</v>
      </c>
      <c r="L951">
        <v>1191</v>
      </c>
      <c r="N951">
        <v>1013</v>
      </c>
      <c r="O951" t="s">
        <v>761</v>
      </c>
      <c r="P951" t="s">
        <v>761</v>
      </c>
      <c r="Q951">
        <v>1</v>
      </c>
      <c r="X951">
        <v>40.67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1</v>
      </c>
      <c r="AF951" t="s">
        <v>83</v>
      </c>
      <c r="AG951">
        <v>48.804000000000002</v>
      </c>
      <c r="AH951">
        <v>2</v>
      </c>
      <c r="AI951">
        <v>55945844</v>
      </c>
      <c r="AJ951">
        <v>749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5">
      <c r="A952">
        <f>ROW(Source!A665)</f>
        <v>665</v>
      </c>
      <c r="B952">
        <v>55945847</v>
      </c>
      <c r="C952">
        <v>55945843</v>
      </c>
      <c r="D952">
        <v>55453278</v>
      </c>
      <c r="E952">
        <v>1081</v>
      </c>
      <c r="F952">
        <v>1</v>
      </c>
      <c r="G952">
        <v>1081</v>
      </c>
      <c r="H952">
        <v>3</v>
      </c>
      <c r="I952" t="s">
        <v>1099</v>
      </c>
      <c r="J952" t="s">
        <v>3</v>
      </c>
      <c r="K952" t="s">
        <v>1100</v>
      </c>
      <c r="L952">
        <v>1301</v>
      </c>
      <c r="N952">
        <v>1003</v>
      </c>
      <c r="O952" t="s">
        <v>543</v>
      </c>
      <c r="P952" t="s">
        <v>543</v>
      </c>
      <c r="Q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82</v>
      </c>
      <c r="AG952">
        <v>0</v>
      </c>
      <c r="AH952">
        <v>3</v>
      </c>
      <c r="AI952">
        <v>-1</v>
      </c>
      <c r="AJ952" t="s">
        <v>3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5">
      <c r="A953">
        <f>ROW(Source!A665)</f>
        <v>665</v>
      </c>
      <c r="B953">
        <v>55945848</v>
      </c>
      <c r="C953">
        <v>55945843</v>
      </c>
      <c r="D953">
        <v>55453278</v>
      </c>
      <c r="E953">
        <v>1081</v>
      </c>
      <c r="F953">
        <v>1</v>
      </c>
      <c r="G953">
        <v>1081</v>
      </c>
      <c r="H953">
        <v>3</v>
      </c>
      <c r="I953" t="s">
        <v>1099</v>
      </c>
      <c r="J953" t="s">
        <v>3</v>
      </c>
      <c r="K953" t="s">
        <v>1101</v>
      </c>
      <c r="L953">
        <v>1301</v>
      </c>
      <c r="N953">
        <v>1003</v>
      </c>
      <c r="O953" t="s">
        <v>543</v>
      </c>
      <c r="P953" t="s">
        <v>543</v>
      </c>
      <c r="Q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82</v>
      </c>
      <c r="AG953">
        <v>0</v>
      </c>
      <c r="AH953">
        <v>3</v>
      </c>
      <c r="AI953">
        <v>-1</v>
      </c>
      <c r="AJ953" t="s">
        <v>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5">
      <c r="A954">
        <f>ROW(Source!A665)</f>
        <v>665</v>
      </c>
      <c r="B954">
        <v>55945849</v>
      </c>
      <c r="C954">
        <v>55945843</v>
      </c>
      <c r="D954">
        <v>55453278</v>
      </c>
      <c r="E954">
        <v>1081</v>
      </c>
      <c r="F954">
        <v>1</v>
      </c>
      <c r="G954">
        <v>1081</v>
      </c>
      <c r="H954">
        <v>3</v>
      </c>
      <c r="I954" t="s">
        <v>1099</v>
      </c>
      <c r="J954" t="s">
        <v>3</v>
      </c>
      <c r="K954" t="s">
        <v>1102</v>
      </c>
      <c r="L954">
        <v>1354</v>
      </c>
      <c r="N954">
        <v>1010</v>
      </c>
      <c r="O954" t="s">
        <v>320</v>
      </c>
      <c r="P954" t="s">
        <v>320</v>
      </c>
      <c r="Q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82</v>
      </c>
      <c r="AG954">
        <v>0</v>
      </c>
      <c r="AH954">
        <v>3</v>
      </c>
      <c r="AI954">
        <v>-1</v>
      </c>
      <c r="AJ954" t="s">
        <v>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5">
      <c r="A955">
        <f>ROW(Source!A665)</f>
        <v>665</v>
      </c>
      <c r="B955">
        <v>55945850</v>
      </c>
      <c r="C955">
        <v>55945843</v>
      </c>
      <c r="D955">
        <v>55453278</v>
      </c>
      <c r="E955">
        <v>1081</v>
      </c>
      <c r="F955">
        <v>1</v>
      </c>
      <c r="G955">
        <v>1081</v>
      </c>
      <c r="H955">
        <v>3</v>
      </c>
      <c r="I955" t="s">
        <v>1099</v>
      </c>
      <c r="J955" t="s">
        <v>3</v>
      </c>
      <c r="K955" t="s">
        <v>1103</v>
      </c>
      <c r="L955">
        <v>1354</v>
      </c>
      <c r="N955">
        <v>1010</v>
      </c>
      <c r="O955" t="s">
        <v>320</v>
      </c>
      <c r="P955" t="s">
        <v>320</v>
      </c>
      <c r="Q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82</v>
      </c>
      <c r="AG955">
        <v>0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5">
      <c r="A956">
        <f>ROW(Source!A665)</f>
        <v>665</v>
      </c>
      <c r="B956">
        <v>55945851</v>
      </c>
      <c r="C956">
        <v>55945843</v>
      </c>
      <c r="D956">
        <v>55453278</v>
      </c>
      <c r="E956">
        <v>1081</v>
      </c>
      <c r="F956">
        <v>1</v>
      </c>
      <c r="G956">
        <v>1081</v>
      </c>
      <c r="H956">
        <v>3</v>
      </c>
      <c r="I956" t="s">
        <v>1099</v>
      </c>
      <c r="J956" t="s">
        <v>3</v>
      </c>
      <c r="K956" t="s">
        <v>1104</v>
      </c>
      <c r="L956">
        <v>1354</v>
      </c>
      <c r="N956">
        <v>1010</v>
      </c>
      <c r="O956" t="s">
        <v>320</v>
      </c>
      <c r="P956" t="s">
        <v>320</v>
      </c>
      <c r="Q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82</v>
      </c>
      <c r="AG956">
        <v>0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5">
      <c r="A957">
        <f>ROW(Source!A665)</f>
        <v>665</v>
      </c>
      <c r="B957">
        <v>55945852</v>
      </c>
      <c r="C957">
        <v>55945843</v>
      </c>
      <c r="D957">
        <v>55453278</v>
      </c>
      <c r="E957">
        <v>1081</v>
      </c>
      <c r="F957">
        <v>1</v>
      </c>
      <c r="G957">
        <v>1081</v>
      </c>
      <c r="H957">
        <v>3</v>
      </c>
      <c r="I957" t="s">
        <v>1099</v>
      </c>
      <c r="J957" t="s">
        <v>3</v>
      </c>
      <c r="K957" t="s">
        <v>1105</v>
      </c>
      <c r="L957">
        <v>1354</v>
      </c>
      <c r="N957">
        <v>1010</v>
      </c>
      <c r="O957" t="s">
        <v>320</v>
      </c>
      <c r="P957" t="s">
        <v>320</v>
      </c>
      <c r="Q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82</v>
      </c>
      <c r="AG957">
        <v>0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5">
      <c r="A958">
        <f>ROW(Source!A665)</f>
        <v>665</v>
      </c>
      <c r="B958">
        <v>55945853</v>
      </c>
      <c r="C958">
        <v>55945843</v>
      </c>
      <c r="D958">
        <v>55453278</v>
      </c>
      <c r="E958">
        <v>1081</v>
      </c>
      <c r="F958">
        <v>1</v>
      </c>
      <c r="G958">
        <v>1081</v>
      </c>
      <c r="H958">
        <v>3</v>
      </c>
      <c r="I958" t="s">
        <v>1099</v>
      </c>
      <c r="J958" t="s">
        <v>3</v>
      </c>
      <c r="K958" t="s">
        <v>1106</v>
      </c>
      <c r="L958">
        <v>1354</v>
      </c>
      <c r="N958">
        <v>1010</v>
      </c>
      <c r="O958" t="s">
        <v>320</v>
      </c>
      <c r="P958" t="s">
        <v>320</v>
      </c>
      <c r="Q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82</v>
      </c>
      <c r="AG958">
        <v>0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5">
      <c r="A959">
        <f>ROW(Source!A703)</f>
        <v>703</v>
      </c>
      <c r="B959">
        <v>57037309</v>
      </c>
      <c r="C959">
        <v>57037308</v>
      </c>
      <c r="D959">
        <v>55424304</v>
      </c>
      <c r="E959">
        <v>1081</v>
      </c>
      <c r="F959">
        <v>1</v>
      </c>
      <c r="G959">
        <v>1081</v>
      </c>
      <c r="H959">
        <v>1</v>
      </c>
      <c r="I959" t="s">
        <v>759</v>
      </c>
      <c r="J959" t="s">
        <v>3</v>
      </c>
      <c r="K959" t="s">
        <v>760</v>
      </c>
      <c r="L959">
        <v>1191</v>
      </c>
      <c r="N959">
        <v>1013</v>
      </c>
      <c r="O959" t="s">
        <v>761</v>
      </c>
      <c r="P959" t="s">
        <v>761</v>
      </c>
      <c r="Q959">
        <v>1</v>
      </c>
      <c r="X959">
        <v>5.15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 t="s">
        <v>83</v>
      </c>
      <c r="AG959">
        <v>6.1800000000000006</v>
      </c>
      <c r="AH959">
        <v>2</v>
      </c>
      <c r="AI959">
        <v>57037309</v>
      </c>
      <c r="AJ959">
        <v>751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5">
      <c r="A960">
        <f>ROW(Source!A703)</f>
        <v>703</v>
      </c>
      <c r="B960">
        <v>57037310</v>
      </c>
      <c r="C960">
        <v>57037308</v>
      </c>
      <c r="D960">
        <v>55489910</v>
      </c>
      <c r="E960">
        <v>1</v>
      </c>
      <c r="F960">
        <v>1</v>
      </c>
      <c r="G960">
        <v>1081</v>
      </c>
      <c r="H960">
        <v>2</v>
      </c>
      <c r="I960" t="s">
        <v>762</v>
      </c>
      <c r="J960" t="s">
        <v>763</v>
      </c>
      <c r="K960" t="s">
        <v>764</v>
      </c>
      <c r="L960">
        <v>1368</v>
      </c>
      <c r="N960">
        <v>1011</v>
      </c>
      <c r="O960" t="s">
        <v>765</v>
      </c>
      <c r="P960" t="s">
        <v>765</v>
      </c>
      <c r="Q960">
        <v>1</v>
      </c>
      <c r="X960">
        <v>0.2</v>
      </c>
      <c r="Y960">
        <v>0</v>
      </c>
      <c r="Z960">
        <v>7.11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83</v>
      </c>
      <c r="AG960">
        <v>0.24</v>
      </c>
      <c r="AH960">
        <v>2</v>
      </c>
      <c r="AI960">
        <v>57037310</v>
      </c>
      <c r="AJ960">
        <v>752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5">
      <c r="A961">
        <f>ROW(Source!A703)</f>
        <v>703</v>
      </c>
      <c r="B961">
        <v>57037311</v>
      </c>
      <c r="C961">
        <v>57037308</v>
      </c>
      <c r="D961">
        <v>55490209</v>
      </c>
      <c r="E961">
        <v>1</v>
      </c>
      <c r="F961">
        <v>1</v>
      </c>
      <c r="G961">
        <v>1081</v>
      </c>
      <c r="H961">
        <v>2</v>
      </c>
      <c r="I961" t="s">
        <v>766</v>
      </c>
      <c r="J961" t="s">
        <v>767</v>
      </c>
      <c r="K961" t="s">
        <v>768</v>
      </c>
      <c r="L961">
        <v>1368</v>
      </c>
      <c r="N961">
        <v>1011</v>
      </c>
      <c r="O961" t="s">
        <v>765</v>
      </c>
      <c r="P961" t="s">
        <v>765</v>
      </c>
      <c r="Q961">
        <v>1</v>
      </c>
      <c r="X961">
        <v>0.03</v>
      </c>
      <c r="Y961">
        <v>0</v>
      </c>
      <c r="Z961">
        <v>83.1</v>
      </c>
      <c r="AA961">
        <v>12.62</v>
      </c>
      <c r="AB961">
        <v>0</v>
      </c>
      <c r="AC961">
        <v>0</v>
      </c>
      <c r="AD961">
        <v>1</v>
      </c>
      <c r="AE961">
        <v>0</v>
      </c>
      <c r="AF961" t="s">
        <v>83</v>
      </c>
      <c r="AG961">
        <v>3.5999999999999997E-2</v>
      </c>
      <c r="AH961">
        <v>2</v>
      </c>
      <c r="AI961">
        <v>57037311</v>
      </c>
      <c r="AJ961">
        <v>753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5">
      <c r="A962">
        <f>ROW(Source!A703)</f>
        <v>703</v>
      </c>
      <c r="B962">
        <v>57037312</v>
      </c>
      <c r="C962">
        <v>57037308</v>
      </c>
      <c r="D962">
        <v>55490285</v>
      </c>
      <c r="E962">
        <v>1</v>
      </c>
      <c r="F962">
        <v>1</v>
      </c>
      <c r="G962">
        <v>1081</v>
      </c>
      <c r="H962">
        <v>2</v>
      </c>
      <c r="I962" t="s">
        <v>956</v>
      </c>
      <c r="J962" t="s">
        <v>957</v>
      </c>
      <c r="K962" t="s">
        <v>958</v>
      </c>
      <c r="L962">
        <v>1368</v>
      </c>
      <c r="N962">
        <v>1011</v>
      </c>
      <c r="O962" t="s">
        <v>765</v>
      </c>
      <c r="P962" t="s">
        <v>765</v>
      </c>
      <c r="Q962">
        <v>1</v>
      </c>
      <c r="X962">
        <v>0.46</v>
      </c>
      <c r="Y962">
        <v>0</v>
      </c>
      <c r="Z962">
        <v>0.78</v>
      </c>
      <c r="AA962">
        <v>0</v>
      </c>
      <c r="AB962">
        <v>0</v>
      </c>
      <c r="AC962">
        <v>0</v>
      </c>
      <c r="AD962">
        <v>1</v>
      </c>
      <c r="AE962">
        <v>0</v>
      </c>
      <c r="AF962" t="s">
        <v>83</v>
      </c>
      <c r="AG962">
        <v>0.55200000000000005</v>
      </c>
      <c r="AH962">
        <v>2</v>
      </c>
      <c r="AI962">
        <v>57037312</v>
      </c>
      <c r="AJ962">
        <v>754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5">
      <c r="A963">
        <f>ROW(Source!A703)</f>
        <v>703</v>
      </c>
      <c r="B963">
        <v>57037313</v>
      </c>
      <c r="C963">
        <v>57037308</v>
      </c>
      <c r="D963">
        <v>55460300</v>
      </c>
      <c r="E963">
        <v>1</v>
      </c>
      <c r="F963">
        <v>1</v>
      </c>
      <c r="G963">
        <v>1081</v>
      </c>
      <c r="H963">
        <v>3</v>
      </c>
      <c r="I963" t="s">
        <v>959</v>
      </c>
      <c r="J963" t="s">
        <v>960</v>
      </c>
      <c r="K963" t="s">
        <v>961</v>
      </c>
      <c r="L963">
        <v>1348</v>
      </c>
      <c r="N963">
        <v>1009</v>
      </c>
      <c r="O963" t="s">
        <v>211</v>
      </c>
      <c r="P963" t="s">
        <v>211</v>
      </c>
      <c r="Q963">
        <v>1000</v>
      </c>
      <c r="X963">
        <v>1.21E-4</v>
      </c>
      <c r="Y963">
        <v>7185.82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82</v>
      </c>
      <c r="AG963">
        <v>1.21E-4</v>
      </c>
      <c r="AH963">
        <v>2</v>
      </c>
      <c r="AI963">
        <v>57037313</v>
      </c>
      <c r="AJ963">
        <v>755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5">
      <c r="A964">
        <f>ROW(Source!A703)</f>
        <v>703</v>
      </c>
      <c r="B964">
        <v>57037314</v>
      </c>
      <c r="C964">
        <v>57037308</v>
      </c>
      <c r="D964">
        <v>55460309</v>
      </c>
      <c r="E964">
        <v>1</v>
      </c>
      <c r="F964">
        <v>1</v>
      </c>
      <c r="G964">
        <v>1081</v>
      </c>
      <c r="H964">
        <v>3</v>
      </c>
      <c r="I964" t="s">
        <v>962</v>
      </c>
      <c r="J964" t="s">
        <v>963</v>
      </c>
      <c r="K964" t="s">
        <v>964</v>
      </c>
      <c r="L964">
        <v>1346</v>
      </c>
      <c r="N964">
        <v>1009</v>
      </c>
      <c r="O964" t="s">
        <v>794</v>
      </c>
      <c r="P964" t="s">
        <v>794</v>
      </c>
      <c r="Q964">
        <v>1</v>
      </c>
      <c r="X964">
        <v>2.3E-2</v>
      </c>
      <c r="Y964">
        <v>29.82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82</v>
      </c>
      <c r="AG964">
        <v>2.3E-2</v>
      </c>
      <c r="AH964">
        <v>2</v>
      </c>
      <c r="AI964">
        <v>57037314</v>
      </c>
      <c r="AJ964">
        <v>756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5">
      <c r="A965">
        <f>ROW(Source!A703)</f>
        <v>703</v>
      </c>
      <c r="B965">
        <v>57037315</v>
      </c>
      <c r="C965">
        <v>57037308</v>
      </c>
      <c r="D965">
        <v>55459280</v>
      </c>
      <c r="E965">
        <v>1</v>
      </c>
      <c r="F965">
        <v>1</v>
      </c>
      <c r="G965">
        <v>1081</v>
      </c>
      <c r="H965">
        <v>3</v>
      </c>
      <c r="I965" t="s">
        <v>965</v>
      </c>
      <c r="J965" t="s">
        <v>966</v>
      </c>
      <c r="K965" t="s">
        <v>967</v>
      </c>
      <c r="L965">
        <v>1348</v>
      </c>
      <c r="N965">
        <v>1009</v>
      </c>
      <c r="O965" t="s">
        <v>211</v>
      </c>
      <c r="P965" t="s">
        <v>211</v>
      </c>
      <c r="Q965">
        <v>1000</v>
      </c>
      <c r="X965">
        <v>1.8E-5</v>
      </c>
      <c r="Y965">
        <v>18653.07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82</v>
      </c>
      <c r="AG965">
        <v>1.8E-5</v>
      </c>
      <c r="AH965">
        <v>2</v>
      </c>
      <c r="AI965">
        <v>57037315</v>
      </c>
      <c r="AJ965">
        <v>757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5">
      <c r="A966">
        <f>ROW(Source!A703)</f>
        <v>703</v>
      </c>
      <c r="B966">
        <v>57037316</v>
      </c>
      <c r="C966">
        <v>57037308</v>
      </c>
      <c r="D966">
        <v>55461069</v>
      </c>
      <c r="E966">
        <v>1</v>
      </c>
      <c r="F966">
        <v>1</v>
      </c>
      <c r="G966">
        <v>1081</v>
      </c>
      <c r="H966">
        <v>3</v>
      </c>
      <c r="I966" t="s">
        <v>968</v>
      </c>
      <c r="J966" t="s">
        <v>969</v>
      </c>
      <c r="K966" t="s">
        <v>970</v>
      </c>
      <c r="L966">
        <v>1348</v>
      </c>
      <c r="N966">
        <v>1009</v>
      </c>
      <c r="O966" t="s">
        <v>211</v>
      </c>
      <c r="P966" t="s">
        <v>211</v>
      </c>
      <c r="Q966">
        <v>1000</v>
      </c>
      <c r="X966">
        <v>2.3780000000000001E-4</v>
      </c>
      <c r="Y966">
        <v>11487.92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82</v>
      </c>
      <c r="AG966">
        <v>2.3780000000000001E-4</v>
      </c>
      <c r="AH966">
        <v>2</v>
      </c>
      <c r="AI966">
        <v>57037316</v>
      </c>
      <c r="AJ966">
        <v>758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5">
      <c r="A967">
        <f>ROW(Source!A703)</f>
        <v>703</v>
      </c>
      <c r="B967">
        <v>57037317</v>
      </c>
      <c r="C967">
        <v>57037308</v>
      </c>
      <c r="D967">
        <v>55461632</v>
      </c>
      <c r="E967">
        <v>1</v>
      </c>
      <c r="F967">
        <v>1</v>
      </c>
      <c r="G967">
        <v>1081</v>
      </c>
      <c r="H967">
        <v>3</v>
      </c>
      <c r="I967" t="s">
        <v>971</v>
      </c>
      <c r="J967" t="s">
        <v>972</v>
      </c>
      <c r="K967" t="s">
        <v>973</v>
      </c>
      <c r="L967">
        <v>1348</v>
      </c>
      <c r="N967">
        <v>1009</v>
      </c>
      <c r="O967" t="s">
        <v>211</v>
      </c>
      <c r="P967" t="s">
        <v>211</v>
      </c>
      <c r="Q967">
        <v>1000</v>
      </c>
      <c r="X967">
        <v>7.0000000000000001E-3</v>
      </c>
      <c r="Y967">
        <v>12089.95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82</v>
      </c>
      <c r="AG967">
        <v>7.0000000000000001E-3</v>
      </c>
      <c r="AH967">
        <v>2</v>
      </c>
      <c r="AI967">
        <v>57037317</v>
      </c>
      <c r="AJ967">
        <v>759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>
        <f>ROW(Source!A703)</f>
        <v>703</v>
      </c>
      <c r="B968">
        <v>57037318</v>
      </c>
      <c r="C968">
        <v>57037308</v>
      </c>
      <c r="D968">
        <v>55459831</v>
      </c>
      <c r="E968">
        <v>1</v>
      </c>
      <c r="F968">
        <v>1</v>
      </c>
      <c r="G968">
        <v>1081</v>
      </c>
      <c r="H968">
        <v>3</v>
      </c>
      <c r="I968" t="s">
        <v>974</v>
      </c>
      <c r="J968" t="s">
        <v>975</v>
      </c>
      <c r="K968" t="s">
        <v>976</v>
      </c>
      <c r="L968">
        <v>1348</v>
      </c>
      <c r="N968">
        <v>1009</v>
      </c>
      <c r="O968" t="s">
        <v>211</v>
      </c>
      <c r="P968" t="s">
        <v>211</v>
      </c>
      <c r="Q968">
        <v>1000</v>
      </c>
      <c r="X968">
        <v>1.0000000000000001E-5</v>
      </c>
      <c r="Y968">
        <v>8582.42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82</v>
      </c>
      <c r="AG968">
        <v>1.0000000000000001E-5</v>
      </c>
      <c r="AH968">
        <v>2</v>
      </c>
      <c r="AI968">
        <v>57037318</v>
      </c>
      <c r="AJ968">
        <v>760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>
        <f>ROW(Source!A703)</f>
        <v>703</v>
      </c>
      <c r="B969">
        <v>57037319</v>
      </c>
      <c r="C969">
        <v>57037308</v>
      </c>
      <c r="D969">
        <v>55459835</v>
      </c>
      <c r="E969">
        <v>1</v>
      </c>
      <c r="F969">
        <v>1</v>
      </c>
      <c r="G969">
        <v>1081</v>
      </c>
      <c r="H969">
        <v>3</v>
      </c>
      <c r="I969" t="s">
        <v>920</v>
      </c>
      <c r="J969" t="s">
        <v>921</v>
      </c>
      <c r="K969" t="s">
        <v>922</v>
      </c>
      <c r="L969">
        <v>1348</v>
      </c>
      <c r="N969">
        <v>1009</v>
      </c>
      <c r="O969" t="s">
        <v>211</v>
      </c>
      <c r="P969" t="s">
        <v>211</v>
      </c>
      <c r="Q969">
        <v>1000</v>
      </c>
      <c r="X969">
        <v>1.9999999999999999E-6</v>
      </c>
      <c r="Y969">
        <v>12521.99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82</v>
      </c>
      <c r="AG969">
        <v>1.9999999999999999E-6</v>
      </c>
      <c r="AH969">
        <v>2</v>
      </c>
      <c r="AI969">
        <v>57037319</v>
      </c>
      <c r="AJ969">
        <v>761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>
        <f>ROW(Source!A703)</f>
        <v>703</v>
      </c>
      <c r="B970">
        <v>57037320</v>
      </c>
      <c r="C970">
        <v>57037308</v>
      </c>
      <c r="D970">
        <v>55441091</v>
      </c>
      <c r="E970">
        <v>1081</v>
      </c>
      <c r="F970">
        <v>1</v>
      </c>
      <c r="G970">
        <v>1081</v>
      </c>
      <c r="H970">
        <v>3</v>
      </c>
      <c r="I970" t="s">
        <v>1115</v>
      </c>
      <c r="J970" t="s">
        <v>3</v>
      </c>
      <c r="K970" t="s">
        <v>1116</v>
      </c>
      <c r="L970">
        <v>1354</v>
      </c>
      <c r="N970">
        <v>1010</v>
      </c>
      <c r="O970" t="s">
        <v>320</v>
      </c>
      <c r="P970" t="s">
        <v>320</v>
      </c>
      <c r="Q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82</v>
      </c>
      <c r="AG970">
        <v>1</v>
      </c>
      <c r="AH970">
        <v>3</v>
      </c>
      <c r="AI970">
        <v>-1</v>
      </c>
      <c r="AJ970" t="s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5">
      <c r="A971">
        <f>ROW(Source!A704)</f>
        <v>704</v>
      </c>
      <c r="B971">
        <v>57037309</v>
      </c>
      <c r="C971">
        <v>57037308</v>
      </c>
      <c r="D971">
        <v>55424304</v>
      </c>
      <c r="E971">
        <v>1081</v>
      </c>
      <c r="F971">
        <v>1</v>
      </c>
      <c r="G971">
        <v>1081</v>
      </c>
      <c r="H971">
        <v>1</v>
      </c>
      <c r="I971" t="s">
        <v>759</v>
      </c>
      <c r="J971" t="s">
        <v>3</v>
      </c>
      <c r="K971" t="s">
        <v>760</v>
      </c>
      <c r="L971">
        <v>1191</v>
      </c>
      <c r="N971">
        <v>1013</v>
      </c>
      <c r="O971" t="s">
        <v>761</v>
      </c>
      <c r="P971" t="s">
        <v>761</v>
      </c>
      <c r="Q971">
        <v>1</v>
      </c>
      <c r="X971">
        <v>5.15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1</v>
      </c>
      <c r="AF971" t="s">
        <v>83</v>
      </c>
      <c r="AG971">
        <v>6.1800000000000006</v>
      </c>
      <c r="AH971">
        <v>2</v>
      </c>
      <c r="AI971">
        <v>57037309</v>
      </c>
      <c r="AJ971">
        <v>762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>
        <f>ROW(Source!A704)</f>
        <v>704</v>
      </c>
      <c r="B972">
        <v>57037310</v>
      </c>
      <c r="C972">
        <v>57037308</v>
      </c>
      <c r="D972">
        <v>55489910</v>
      </c>
      <c r="E972">
        <v>1</v>
      </c>
      <c r="F972">
        <v>1</v>
      </c>
      <c r="G972">
        <v>1081</v>
      </c>
      <c r="H972">
        <v>2</v>
      </c>
      <c r="I972" t="s">
        <v>762</v>
      </c>
      <c r="J972" t="s">
        <v>763</v>
      </c>
      <c r="K972" t="s">
        <v>764</v>
      </c>
      <c r="L972">
        <v>1368</v>
      </c>
      <c r="N972">
        <v>1011</v>
      </c>
      <c r="O972" t="s">
        <v>765</v>
      </c>
      <c r="P972" t="s">
        <v>765</v>
      </c>
      <c r="Q972">
        <v>1</v>
      </c>
      <c r="X972">
        <v>0.2</v>
      </c>
      <c r="Y972">
        <v>0</v>
      </c>
      <c r="Z972">
        <v>7.11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83</v>
      </c>
      <c r="AG972">
        <v>0.24</v>
      </c>
      <c r="AH972">
        <v>2</v>
      </c>
      <c r="AI972">
        <v>57037310</v>
      </c>
      <c r="AJ972">
        <v>763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>
        <f>ROW(Source!A704)</f>
        <v>704</v>
      </c>
      <c r="B973">
        <v>57037311</v>
      </c>
      <c r="C973">
        <v>57037308</v>
      </c>
      <c r="D973">
        <v>55490209</v>
      </c>
      <c r="E973">
        <v>1</v>
      </c>
      <c r="F973">
        <v>1</v>
      </c>
      <c r="G973">
        <v>1081</v>
      </c>
      <c r="H973">
        <v>2</v>
      </c>
      <c r="I973" t="s">
        <v>766</v>
      </c>
      <c r="J973" t="s">
        <v>767</v>
      </c>
      <c r="K973" t="s">
        <v>768</v>
      </c>
      <c r="L973">
        <v>1368</v>
      </c>
      <c r="N973">
        <v>1011</v>
      </c>
      <c r="O973" t="s">
        <v>765</v>
      </c>
      <c r="P973" t="s">
        <v>765</v>
      </c>
      <c r="Q973">
        <v>1</v>
      </c>
      <c r="X973">
        <v>0.03</v>
      </c>
      <c r="Y973">
        <v>0</v>
      </c>
      <c r="Z973">
        <v>83.1</v>
      </c>
      <c r="AA973">
        <v>12.62</v>
      </c>
      <c r="AB973">
        <v>0</v>
      </c>
      <c r="AC973">
        <v>0</v>
      </c>
      <c r="AD973">
        <v>1</v>
      </c>
      <c r="AE973">
        <v>0</v>
      </c>
      <c r="AF973" t="s">
        <v>83</v>
      </c>
      <c r="AG973">
        <v>3.5999999999999997E-2</v>
      </c>
      <c r="AH973">
        <v>2</v>
      </c>
      <c r="AI973">
        <v>57037311</v>
      </c>
      <c r="AJ973">
        <v>764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5">
      <c r="A974">
        <f>ROW(Source!A704)</f>
        <v>704</v>
      </c>
      <c r="B974">
        <v>57037312</v>
      </c>
      <c r="C974">
        <v>57037308</v>
      </c>
      <c r="D974">
        <v>55490285</v>
      </c>
      <c r="E974">
        <v>1</v>
      </c>
      <c r="F974">
        <v>1</v>
      </c>
      <c r="G974">
        <v>1081</v>
      </c>
      <c r="H974">
        <v>2</v>
      </c>
      <c r="I974" t="s">
        <v>956</v>
      </c>
      <c r="J974" t="s">
        <v>957</v>
      </c>
      <c r="K974" t="s">
        <v>958</v>
      </c>
      <c r="L974">
        <v>1368</v>
      </c>
      <c r="N974">
        <v>1011</v>
      </c>
      <c r="O974" t="s">
        <v>765</v>
      </c>
      <c r="P974" t="s">
        <v>765</v>
      </c>
      <c r="Q974">
        <v>1</v>
      </c>
      <c r="X974">
        <v>0.46</v>
      </c>
      <c r="Y974">
        <v>0</v>
      </c>
      <c r="Z974">
        <v>0.78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83</v>
      </c>
      <c r="AG974">
        <v>0.55200000000000005</v>
      </c>
      <c r="AH974">
        <v>2</v>
      </c>
      <c r="AI974">
        <v>57037312</v>
      </c>
      <c r="AJ974">
        <v>765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>
        <f>ROW(Source!A704)</f>
        <v>704</v>
      </c>
      <c r="B975">
        <v>57037313</v>
      </c>
      <c r="C975">
        <v>57037308</v>
      </c>
      <c r="D975">
        <v>55460300</v>
      </c>
      <c r="E975">
        <v>1</v>
      </c>
      <c r="F975">
        <v>1</v>
      </c>
      <c r="G975">
        <v>1081</v>
      </c>
      <c r="H975">
        <v>3</v>
      </c>
      <c r="I975" t="s">
        <v>959</v>
      </c>
      <c r="J975" t="s">
        <v>960</v>
      </c>
      <c r="K975" t="s">
        <v>961</v>
      </c>
      <c r="L975">
        <v>1348</v>
      </c>
      <c r="N975">
        <v>1009</v>
      </c>
      <c r="O975" t="s">
        <v>211</v>
      </c>
      <c r="P975" t="s">
        <v>211</v>
      </c>
      <c r="Q975">
        <v>1000</v>
      </c>
      <c r="X975">
        <v>1.21E-4</v>
      </c>
      <c r="Y975">
        <v>7185.82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82</v>
      </c>
      <c r="AG975">
        <v>1.21E-4</v>
      </c>
      <c r="AH975">
        <v>2</v>
      </c>
      <c r="AI975">
        <v>57037313</v>
      </c>
      <c r="AJ975">
        <v>766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>
        <f>ROW(Source!A704)</f>
        <v>704</v>
      </c>
      <c r="B976">
        <v>57037314</v>
      </c>
      <c r="C976">
        <v>57037308</v>
      </c>
      <c r="D976">
        <v>55460309</v>
      </c>
      <c r="E976">
        <v>1</v>
      </c>
      <c r="F976">
        <v>1</v>
      </c>
      <c r="G976">
        <v>1081</v>
      </c>
      <c r="H976">
        <v>3</v>
      </c>
      <c r="I976" t="s">
        <v>962</v>
      </c>
      <c r="J976" t="s">
        <v>963</v>
      </c>
      <c r="K976" t="s">
        <v>964</v>
      </c>
      <c r="L976">
        <v>1346</v>
      </c>
      <c r="N976">
        <v>1009</v>
      </c>
      <c r="O976" t="s">
        <v>794</v>
      </c>
      <c r="P976" t="s">
        <v>794</v>
      </c>
      <c r="Q976">
        <v>1</v>
      </c>
      <c r="X976">
        <v>2.3E-2</v>
      </c>
      <c r="Y976">
        <v>29.82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82</v>
      </c>
      <c r="AG976">
        <v>2.3E-2</v>
      </c>
      <c r="AH976">
        <v>2</v>
      </c>
      <c r="AI976">
        <v>57037314</v>
      </c>
      <c r="AJ976">
        <v>767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>
        <f>ROW(Source!A704)</f>
        <v>704</v>
      </c>
      <c r="B977">
        <v>57037315</v>
      </c>
      <c r="C977">
        <v>57037308</v>
      </c>
      <c r="D977">
        <v>55459280</v>
      </c>
      <c r="E977">
        <v>1</v>
      </c>
      <c r="F977">
        <v>1</v>
      </c>
      <c r="G977">
        <v>1081</v>
      </c>
      <c r="H977">
        <v>3</v>
      </c>
      <c r="I977" t="s">
        <v>965</v>
      </c>
      <c r="J977" t="s">
        <v>966</v>
      </c>
      <c r="K977" t="s">
        <v>967</v>
      </c>
      <c r="L977">
        <v>1348</v>
      </c>
      <c r="N977">
        <v>1009</v>
      </c>
      <c r="O977" t="s">
        <v>211</v>
      </c>
      <c r="P977" t="s">
        <v>211</v>
      </c>
      <c r="Q977">
        <v>1000</v>
      </c>
      <c r="X977">
        <v>1.8E-5</v>
      </c>
      <c r="Y977">
        <v>18653.07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82</v>
      </c>
      <c r="AG977">
        <v>1.8E-5</v>
      </c>
      <c r="AH977">
        <v>2</v>
      </c>
      <c r="AI977">
        <v>57037315</v>
      </c>
      <c r="AJ977">
        <v>768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>
        <f>ROW(Source!A704)</f>
        <v>704</v>
      </c>
      <c r="B978">
        <v>57037316</v>
      </c>
      <c r="C978">
        <v>57037308</v>
      </c>
      <c r="D978">
        <v>55461069</v>
      </c>
      <c r="E978">
        <v>1</v>
      </c>
      <c r="F978">
        <v>1</v>
      </c>
      <c r="G978">
        <v>1081</v>
      </c>
      <c r="H978">
        <v>3</v>
      </c>
      <c r="I978" t="s">
        <v>968</v>
      </c>
      <c r="J978" t="s">
        <v>969</v>
      </c>
      <c r="K978" t="s">
        <v>970</v>
      </c>
      <c r="L978">
        <v>1348</v>
      </c>
      <c r="N978">
        <v>1009</v>
      </c>
      <c r="O978" t="s">
        <v>211</v>
      </c>
      <c r="P978" t="s">
        <v>211</v>
      </c>
      <c r="Q978">
        <v>1000</v>
      </c>
      <c r="X978">
        <v>2.3780000000000001E-4</v>
      </c>
      <c r="Y978">
        <v>11487.92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82</v>
      </c>
      <c r="AG978">
        <v>2.3780000000000001E-4</v>
      </c>
      <c r="AH978">
        <v>2</v>
      </c>
      <c r="AI978">
        <v>57037316</v>
      </c>
      <c r="AJ978">
        <v>769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5">
      <c r="A979">
        <f>ROW(Source!A704)</f>
        <v>704</v>
      </c>
      <c r="B979">
        <v>57037317</v>
      </c>
      <c r="C979">
        <v>57037308</v>
      </c>
      <c r="D979">
        <v>55461632</v>
      </c>
      <c r="E979">
        <v>1</v>
      </c>
      <c r="F979">
        <v>1</v>
      </c>
      <c r="G979">
        <v>1081</v>
      </c>
      <c r="H979">
        <v>3</v>
      </c>
      <c r="I979" t="s">
        <v>971</v>
      </c>
      <c r="J979" t="s">
        <v>972</v>
      </c>
      <c r="K979" t="s">
        <v>973</v>
      </c>
      <c r="L979">
        <v>1348</v>
      </c>
      <c r="N979">
        <v>1009</v>
      </c>
      <c r="O979" t="s">
        <v>211</v>
      </c>
      <c r="P979" t="s">
        <v>211</v>
      </c>
      <c r="Q979">
        <v>1000</v>
      </c>
      <c r="X979">
        <v>7.0000000000000001E-3</v>
      </c>
      <c r="Y979">
        <v>12089.95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 t="s">
        <v>82</v>
      </c>
      <c r="AG979">
        <v>7.0000000000000001E-3</v>
      </c>
      <c r="AH979">
        <v>2</v>
      </c>
      <c r="AI979">
        <v>57037317</v>
      </c>
      <c r="AJ979">
        <v>770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5">
      <c r="A980">
        <f>ROW(Source!A704)</f>
        <v>704</v>
      </c>
      <c r="B980">
        <v>57037318</v>
      </c>
      <c r="C980">
        <v>57037308</v>
      </c>
      <c r="D980">
        <v>55459831</v>
      </c>
      <c r="E980">
        <v>1</v>
      </c>
      <c r="F980">
        <v>1</v>
      </c>
      <c r="G980">
        <v>1081</v>
      </c>
      <c r="H980">
        <v>3</v>
      </c>
      <c r="I980" t="s">
        <v>974</v>
      </c>
      <c r="J980" t="s">
        <v>975</v>
      </c>
      <c r="K980" t="s">
        <v>976</v>
      </c>
      <c r="L980">
        <v>1348</v>
      </c>
      <c r="N980">
        <v>1009</v>
      </c>
      <c r="O980" t="s">
        <v>211</v>
      </c>
      <c r="P980" t="s">
        <v>211</v>
      </c>
      <c r="Q980">
        <v>1000</v>
      </c>
      <c r="X980">
        <v>1.0000000000000001E-5</v>
      </c>
      <c r="Y980">
        <v>8582.42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82</v>
      </c>
      <c r="AG980">
        <v>1.0000000000000001E-5</v>
      </c>
      <c r="AH980">
        <v>2</v>
      </c>
      <c r="AI980">
        <v>57037318</v>
      </c>
      <c r="AJ980">
        <v>771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>
        <f>ROW(Source!A704)</f>
        <v>704</v>
      </c>
      <c r="B981">
        <v>57037319</v>
      </c>
      <c r="C981">
        <v>57037308</v>
      </c>
      <c r="D981">
        <v>55459835</v>
      </c>
      <c r="E981">
        <v>1</v>
      </c>
      <c r="F981">
        <v>1</v>
      </c>
      <c r="G981">
        <v>1081</v>
      </c>
      <c r="H981">
        <v>3</v>
      </c>
      <c r="I981" t="s">
        <v>920</v>
      </c>
      <c r="J981" t="s">
        <v>921</v>
      </c>
      <c r="K981" t="s">
        <v>922</v>
      </c>
      <c r="L981">
        <v>1348</v>
      </c>
      <c r="N981">
        <v>1009</v>
      </c>
      <c r="O981" t="s">
        <v>211</v>
      </c>
      <c r="P981" t="s">
        <v>211</v>
      </c>
      <c r="Q981">
        <v>1000</v>
      </c>
      <c r="X981">
        <v>1.9999999999999999E-6</v>
      </c>
      <c r="Y981">
        <v>12521.99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82</v>
      </c>
      <c r="AG981">
        <v>1.9999999999999999E-6</v>
      </c>
      <c r="AH981">
        <v>2</v>
      </c>
      <c r="AI981">
        <v>57037319</v>
      </c>
      <c r="AJ981">
        <v>772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5">
      <c r="A982">
        <f>ROW(Source!A704)</f>
        <v>704</v>
      </c>
      <c r="B982">
        <v>57037320</v>
      </c>
      <c r="C982">
        <v>57037308</v>
      </c>
      <c r="D982">
        <v>55441091</v>
      </c>
      <c r="E982">
        <v>1081</v>
      </c>
      <c r="F982">
        <v>1</v>
      </c>
      <c r="G982">
        <v>1081</v>
      </c>
      <c r="H982">
        <v>3</v>
      </c>
      <c r="I982" t="s">
        <v>1115</v>
      </c>
      <c r="J982" t="s">
        <v>3</v>
      </c>
      <c r="K982" t="s">
        <v>1116</v>
      </c>
      <c r="L982">
        <v>1354</v>
      </c>
      <c r="N982">
        <v>1010</v>
      </c>
      <c r="O982" t="s">
        <v>320</v>
      </c>
      <c r="P982" t="s">
        <v>320</v>
      </c>
      <c r="Q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 t="s">
        <v>82</v>
      </c>
      <c r="AG982">
        <v>1</v>
      </c>
      <c r="AH982">
        <v>3</v>
      </c>
      <c r="AI982">
        <v>-1</v>
      </c>
      <c r="AJ982" t="s">
        <v>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>
        <f>ROW(Source!A705)</f>
        <v>705</v>
      </c>
      <c r="B983">
        <v>55945864</v>
      </c>
      <c r="C983">
        <v>55945855</v>
      </c>
      <c r="D983">
        <v>55424304</v>
      </c>
      <c r="E983">
        <v>1081</v>
      </c>
      <c r="F983">
        <v>1</v>
      </c>
      <c r="G983">
        <v>1081</v>
      </c>
      <c r="H983">
        <v>1</v>
      </c>
      <c r="I983" t="s">
        <v>759</v>
      </c>
      <c r="J983" t="s">
        <v>3</v>
      </c>
      <c r="K983" t="s">
        <v>760</v>
      </c>
      <c r="L983">
        <v>1191</v>
      </c>
      <c r="N983">
        <v>1013</v>
      </c>
      <c r="O983" t="s">
        <v>761</v>
      </c>
      <c r="P983" t="s">
        <v>761</v>
      </c>
      <c r="Q983">
        <v>1</v>
      </c>
      <c r="X983">
        <v>2.06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 t="s">
        <v>83</v>
      </c>
      <c r="AG983">
        <v>2.472</v>
      </c>
      <c r="AH983">
        <v>2</v>
      </c>
      <c r="AI983">
        <v>55945856</v>
      </c>
      <c r="AJ983">
        <v>773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>
        <f>ROW(Source!A705)</f>
        <v>705</v>
      </c>
      <c r="B984">
        <v>55945865</v>
      </c>
      <c r="C984">
        <v>55945855</v>
      </c>
      <c r="D984">
        <v>55489803</v>
      </c>
      <c r="E984">
        <v>1</v>
      </c>
      <c r="F984">
        <v>1</v>
      </c>
      <c r="G984">
        <v>1081</v>
      </c>
      <c r="H984">
        <v>2</v>
      </c>
      <c r="I984" t="s">
        <v>880</v>
      </c>
      <c r="J984" t="s">
        <v>881</v>
      </c>
      <c r="K984" t="s">
        <v>882</v>
      </c>
      <c r="L984">
        <v>1368</v>
      </c>
      <c r="N984">
        <v>1011</v>
      </c>
      <c r="O984" t="s">
        <v>765</v>
      </c>
      <c r="P984" t="s">
        <v>765</v>
      </c>
      <c r="Q984">
        <v>1</v>
      </c>
      <c r="X984">
        <v>0.25</v>
      </c>
      <c r="Y984">
        <v>0</v>
      </c>
      <c r="Z984">
        <v>41.45</v>
      </c>
      <c r="AA984">
        <v>12.62</v>
      </c>
      <c r="AB984">
        <v>0</v>
      </c>
      <c r="AC984">
        <v>0</v>
      </c>
      <c r="AD984">
        <v>1</v>
      </c>
      <c r="AE984">
        <v>0</v>
      </c>
      <c r="AF984" t="s">
        <v>83</v>
      </c>
      <c r="AG984">
        <v>0.3</v>
      </c>
      <c r="AH984">
        <v>2</v>
      </c>
      <c r="AI984">
        <v>55945857</v>
      </c>
      <c r="AJ984">
        <v>774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>
        <f>ROW(Source!A705)</f>
        <v>705</v>
      </c>
      <c r="B985">
        <v>55945866</v>
      </c>
      <c r="C985">
        <v>55945855</v>
      </c>
      <c r="D985">
        <v>55489910</v>
      </c>
      <c r="E985">
        <v>1</v>
      </c>
      <c r="F985">
        <v>1</v>
      </c>
      <c r="G985">
        <v>1081</v>
      </c>
      <c r="H985">
        <v>2</v>
      </c>
      <c r="I985" t="s">
        <v>762</v>
      </c>
      <c r="J985" t="s">
        <v>763</v>
      </c>
      <c r="K985" t="s">
        <v>764</v>
      </c>
      <c r="L985">
        <v>1368</v>
      </c>
      <c r="N985">
        <v>1011</v>
      </c>
      <c r="O985" t="s">
        <v>765</v>
      </c>
      <c r="P985" t="s">
        <v>765</v>
      </c>
      <c r="Q985">
        <v>1</v>
      </c>
      <c r="X985">
        <v>0.72</v>
      </c>
      <c r="Y985">
        <v>0</v>
      </c>
      <c r="Z985">
        <v>7.11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83</v>
      </c>
      <c r="AG985">
        <v>0.86399999999999999</v>
      </c>
      <c r="AH985">
        <v>2</v>
      </c>
      <c r="AI985">
        <v>55945858</v>
      </c>
      <c r="AJ985">
        <v>775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>
        <f>ROW(Source!A705)</f>
        <v>705</v>
      </c>
      <c r="B986">
        <v>55945867</v>
      </c>
      <c r="C986">
        <v>55945855</v>
      </c>
      <c r="D986">
        <v>55490209</v>
      </c>
      <c r="E986">
        <v>1</v>
      </c>
      <c r="F986">
        <v>1</v>
      </c>
      <c r="G986">
        <v>1081</v>
      </c>
      <c r="H986">
        <v>2</v>
      </c>
      <c r="I986" t="s">
        <v>766</v>
      </c>
      <c r="J986" t="s">
        <v>767</v>
      </c>
      <c r="K986" t="s">
        <v>768</v>
      </c>
      <c r="L986">
        <v>1368</v>
      </c>
      <c r="N986">
        <v>1011</v>
      </c>
      <c r="O986" t="s">
        <v>765</v>
      </c>
      <c r="P986" t="s">
        <v>765</v>
      </c>
      <c r="Q986">
        <v>1</v>
      </c>
      <c r="X986">
        <v>0.11</v>
      </c>
      <c r="Y986">
        <v>0</v>
      </c>
      <c r="Z986">
        <v>83.1</v>
      </c>
      <c r="AA986">
        <v>12.62</v>
      </c>
      <c r="AB986">
        <v>0</v>
      </c>
      <c r="AC986">
        <v>0</v>
      </c>
      <c r="AD986">
        <v>1</v>
      </c>
      <c r="AE986">
        <v>0</v>
      </c>
      <c r="AF986" t="s">
        <v>83</v>
      </c>
      <c r="AG986">
        <v>0.13200000000000001</v>
      </c>
      <c r="AH986">
        <v>2</v>
      </c>
      <c r="AI986">
        <v>55945859</v>
      </c>
      <c r="AJ986">
        <v>776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5">
      <c r="A987">
        <f>ROW(Source!A705)</f>
        <v>705</v>
      </c>
      <c r="B987">
        <v>55945868</v>
      </c>
      <c r="C987">
        <v>55945855</v>
      </c>
      <c r="D987">
        <v>55490260</v>
      </c>
      <c r="E987">
        <v>1</v>
      </c>
      <c r="F987">
        <v>1</v>
      </c>
      <c r="G987">
        <v>1081</v>
      </c>
      <c r="H987">
        <v>2</v>
      </c>
      <c r="I987" t="s">
        <v>883</v>
      </c>
      <c r="J987" t="s">
        <v>884</v>
      </c>
      <c r="K987" t="s">
        <v>885</v>
      </c>
      <c r="L987">
        <v>1368</v>
      </c>
      <c r="N987">
        <v>1011</v>
      </c>
      <c r="O987" t="s">
        <v>765</v>
      </c>
      <c r="P987" t="s">
        <v>765</v>
      </c>
      <c r="Q987">
        <v>1</v>
      </c>
      <c r="X987">
        <v>0.25</v>
      </c>
      <c r="Y987">
        <v>0</v>
      </c>
      <c r="Z987">
        <v>1.1499999999999999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83</v>
      </c>
      <c r="AG987">
        <v>0.3</v>
      </c>
      <c r="AH987">
        <v>2</v>
      </c>
      <c r="AI987">
        <v>55945860</v>
      </c>
      <c r="AJ987">
        <v>777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>
        <f>ROW(Source!A705)</f>
        <v>705</v>
      </c>
      <c r="B988">
        <v>55945869</v>
      </c>
      <c r="C988">
        <v>55945855</v>
      </c>
      <c r="D988">
        <v>55460310</v>
      </c>
      <c r="E988">
        <v>1</v>
      </c>
      <c r="F988">
        <v>1</v>
      </c>
      <c r="G988">
        <v>1081</v>
      </c>
      <c r="H988">
        <v>3</v>
      </c>
      <c r="I988" t="s">
        <v>795</v>
      </c>
      <c r="J988" t="s">
        <v>796</v>
      </c>
      <c r="K988" t="s">
        <v>797</v>
      </c>
      <c r="L988">
        <v>1346</v>
      </c>
      <c r="N988">
        <v>1009</v>
      </c>
      <c r="O988" t="s">
        <v>794</v>
      </c>
      <c r="P988" t="s">
        <v>794</v>
      </c>
      <c r="Q988">
        <v>1</v>
      </c>
      <c r="X988">
        <v>0.02</v>
      </c>
      <c r="Y988">
        <v>29.89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82</v>
      </c>
      <c r="AG988">
        <v>0.02</v>
      </c>
      <c r="AH988">
        <v>2</v>
      </c>
      <c r="AI988">
        <v>55945861</v>
      </c>
      <c r="AJ988">
        <v>778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5">
      <c r="A989">
        <f>ROW(Source!A705)</f>
        <v>705</v>
      </c>
      <c r="B989">
        <v>55945870</v>
      </c>
      <c r="C989">
        <v>55945855</v>
      </c>
      <c r="D989">
        <v>55460380</v>
      </c>
      <c r="E989">
        <v>1</v>
      </c>
      <c r="F989">
        <v>1</v>
      </c>
      <c r="G989">
        <v>1081</v>
      </c>
      <c r="H989">
        <v>3</v>
      </c>
      <c r="I989" t="s">
        <v>798</v>
      </c>
      <c r="J989" t="s">
        <v>799</v>
      </c>
      <c r="K989" t="s">
        <v>800</v>
      </c>
      <c r="L989">
        <v>1348</v>
      </c>
      <c r="N989">
        <v>1009</v>
      </c>
      <c r="O989" t="s">
        <v>211</v>
      </c>
      <c r="P989" t="s">
        <v>211</v>
      </c>
      <c r="Q989">
        <v>1000</v>
      </c>
      <c r="X989">
        <v>1.4999999999999999E-4</v>
      </c>
      <c r="Y989">
        <v>8590.86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82</v>
      </c>
      <c r="AG989">
        <v>1.4999999999999999E-4</v>
      </c>
      <c r="AH989">
        <v>2</v>
      </c>
      <c r="AI989">
        <v>55945862</v>
      </c>
      <c r="AJ989">
        <v>779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>
        <f>ROW(Source!A705)</f>
        <v>705</v>
      </c>
      <c r="B990">
        <v>55945871</v>
      </c>
      <c r="C990">
        <v>55945855</v>
      </c>
      <c r="D990">
        <v>55416982</v>
      </c>
      <c r="E990">
        <v>1081</v>
      </c>
      <c r="F990">
        <v>1</v>
      </c>
      <c r="G990">
        <v>1081</v>
      </c>
      <c r="H990">
        <v>3</v>
      </c>
      <c r="I990" t="s">
        <v>1050</v>
      </c>
      <c r="J990" t="s">
        <v>3</v>
      </c>
      <c r="K990" t="s">
        <v>1051</v>
      </c>
      <c r="L990">
        <v>1346</v>
      </c>
      <c r="N990">
        <v>1009</v>
      </c>
      <c r="O990" t="s">
        <v>794</v>
      </c>
      <c r="P990" t="s">
        <v>794</v>
      </c>
      <c r="Q990">
        <v>1</v>
      </c>
      <c r="X990">
        <v>0.1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82</v>
      </c>
      <c r="AG990">
        <v>0.1</v>
      </c>
      <c r="AH990">
        <v>3</v>
      </c>
      <c r="AI990">
        <v>-1</v>
      </c>
      <c r="AJ990" t="s">
        <v>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>
        <f>ROW(Source!A705)</f>
        <v>705</v>
      </c>
      <c r="B991">
        <v>55945872</v>
      </c>
      <c r="C991">
        <v>55945855</v>
      </c>
      <c r="D991">
        <v>55431448</v>
      </c>
      <c r="E991">
        <v>1081</v>
      </c>
      <c r="F991">
        <v>1</v>
      </c>
      <c r="G991">
        <v>1081</v>
      </c>
      <c r="H991">
        <v>3</v>
      </c>
      <c r="I991" t="s">
        <v>886</v>
      </c>
      <c r="J991" t="s">
        <v>3</v>
      </c>
      <c r="K991" t="s">
        <v>887</v>
      </c>
      <c r="L991">
        <v>1354</v>
      </c>
      <c r="N991">
        <v>1010</v>
      </c>
      <c r="O991" t="s">
        <v>320</v>
      </c>
      <c r="P991" t="s">
        <v>320</v>
      </c>
      <c r="Q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82</v>
      </c>
      <c r="AG991">
        <v>1</v>
      </c>
      <c r="AH991">
        <v>3</v>
      </c>
      <c r="AI991">
        <v>-1</v>
      </c>
      <c r="AJ991" t="s">
        <v>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>
        <f>ROW(Source!A706)</f>
        <v>706</v>
      </c>
      <c r="B992">
        <v>55945864</v>
      </c>
      <c r="C992">
        <v>55945855</v>
      </c>
      <c r="D992">
        <v>55424304</v>
      </c>
      <c r="E992">
        <v>1081</v>
      </c>
      <c r="F992">
        <v>1</v>
      </c>
      <c r="G992">
        <v>1081</v>
      </c>
      <c r="H992">
        <v>1</v>
      </c>
      <c r="I992" t="s">
        <v>759</v>
      </c>
      <c r="J992" t="s">
        <v>3</v>
      </c>
      <c r="K992" t="s">
        <v>760</v>
      </c>
      <c r="L992">
        <v>1191</v>
      </c>
      <c r="N992">
        <v>1013</v>
      </c>
      <c r="O992" t="s">
        <v>761</v>
      </c>
      <c r="P992" t="s">
        <v>761</v>
      </c>
      <c r="Q992">
        <v>1</v>
      </c>
      <c r="X992">
        <v>2.06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1</v>
      </c>
      <c r="AF992" t="s">
        <v>83</v>
      </c>
      <c r="AG992">
        <v>2.472</v>
      </c>
      <c r="AH992">
        <v>2</v>
      </c>
      <c r="AI992">
        <v>55945856</v>
      </c>
      <c r="AJ992">
        <v>781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>
        <f>ROW(Source!A706)</f>
        <v>706</v>
      </c>
      <c r="B993">
        <v>55945865</v>
      </c>
      <c r="C993">
        <v>55945855</v>
      </c>
      <c r="D993">
        <v>55489803</v>
      </c>
      <c r="E993">
        <v>1</v>
      </c>
      <c r="F993">
        <v>1</v>
      </c>
      <c r="G993">
        <v>1081</v>
      </c>
      <c r="H993">
        <v>2</v>
      </c>
      <c r="I993" t="s">
        <v>880</v>
      </c>
      <c r="J993" t="s">
        <v>881</v>
      </c>
      <c r="K993" t="s">
        <v>882</v>
      </c>
      <c r="L993">
        <v>1368</v>
      </c>
      <c r="N993">
        <v>1011</v>
      </c>
      <c r="O993" t="s">
        <v>765</v>
      </c>
      <c r="P993" t="s">
        <v>765</v>
      </c>
      <c r="Q993">
        <v>1</v>
      </c>
      <c r="X993">
        <v>0.25</v>
      </c>
      <c r="Y993">
        <v>0</v>
      </c>
      <c r="Z993">
        <v>41.45</v>
      </c>
      <c r="AA993">
        <v>12.62</v>
      </c>
      <c r="AB993">
        <v>0</v>
      </c>
      <c r="AC993">
        <v>0</v>
      </c>
      <c r="AD993">
        <v>1</v>
      </c>
      <c r="AE993">
        <v>0</v>
      </c>
      <c r="AF993" t="s">
        <v>83</v>
      </c>
      <c r="AG993">
        <v>0.3</v>
      </c>
      <c r="AH993">
        <v>2</v>
      </c>
      <c r="AI993">
        <v>55945857</v>
      </c>
      <c r="AJ993">
        <v>782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>
        <f>ROW(Source!A706)</f>
        <v>706</v>
      </c>
      <c r="B994">
        <v>55945866</v>
      </c>
      <c r="C994">
        <v>55945855</v>
      </c>
      <c r="D994">
        <v>55489910</v>
      </c>
      <c r="E994">
        <v>1</v>
      </c>
      <c r="F994">
        <v>1</v>
      </c>
      <c r="G994">
        <v>1081</v>
      </c>
      <c r="H994">
        <v>2</v>
      </c>
      <c r="I994" t="s">
        <v>762</v>
      </c>
      <c r="J994" t="s">
        <v>763</v>
      </c>
      <c r="K994" t="s">
        <v>764</v>
      </c>
      <c r="L994">
        <v>1368</v>
      </c>
      <c r="N994">
        <v>1011</v>
      </c>
      <c r="O994" t="s">
        <v>765</v>
      </c>
      <c r="P994" t="s">
        <v>765</v>
      </c>
      <c r="Q994">
        <v>1</v>
      </c>
      <c r="X994">
        <v>0.72</v>
      </c>
      <c r="Y994">
        <v>0</v>
      </c>
      <c r="Z994">
        <v>7.11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83</v>
      </c>
      <c r="AG994">
        <v>0.86399999999999999</v>
      </c>
      <c r="AH994">
        <v>2</v>
      </c>
      <c r="AI994">
        <v>55945858</v>
      </c>
      <c r="AJ994">
        <v>783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5">
      <c r="A995">
        <f>ROW(Source!A706)</f>
        <v>706</v>
      </c>
      <c r="B995">
        <v>55945867</v>
      </c>
      <c r="C995">
        <v>55945855</v>
      </c>
      <c r="D995">
        <v>55490209</v>
      </c>
      <c r="E995">
        <v>1</v>
      </c>
      <c r="F995">
        <v>1</v>
      </c>
      <c r="G995">
        <v>1081</v>
      </c>
      <c r="H995">
        <v>2</v>
      </c>
      <c r="I995" t="s">
        <v>766</v>
      </c>
      <c r="J995" t="s">
        <v>767</v>
      </c>
      <c r="K995" t="s">
        <v>768</v>
      </c>
      <c r="L995">
        <v>1368</v>
      </c>
      <c r="N995">
        <v>1011</v>
      </c>
      <c r="O995" t="s">
        <v>765</v>
      </c>
      <c r="P995" t="s">
        <v>765</v>
      </c>
      <c r="Q995">
        <v>1</v>
      </c>
      <c r="X995">
        <v>0.11</v>
      </c>
      <c r="Y995">
        <v>0</v>
      </c>
      <c r="Z995">
        <v>83.1</v>
      </c>
      <c r="AA995">
        <v>12.62</v>
      </c>
      <c r="AB995">
        <v>0</v>
      </c>
      <c r="AC995">
        <v>0</v>
      </c>
      <c r="AD995">
        <v>1</v>
      </c>
      <c r="AE995">
        <v>0</v>
      </c>
      <c r="AF995" t="s">
        <v>83</v>
      </c>
      <c r="AG995">
        <v>0.13200000000000001</v>
      </c>
      <c r="AH995">
        <v>2</v>
      </c>
      <c r="AI995">
        <v>55945859</v>
      </c>
      <c r="AJ995">
        <v>784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5">
      <c r="A996">
        <f>ROW(Source!A706)</f>
        <v>706</v>
      </c>
      <c r="B996">
        <v>55945868</v>
      </c>
      <c r="C996">
        <v>55945855</v>
      </c>
      <c r="D996">
        <v>55490260</v>
      </c>
      <c r="E996">
        <v>1</v>
      </c>
      <c r="F996">
        <v>1</v>
      </c>
      <c r="G996">
        <v>1081</v>
      </c>
      <c r="H996">
        <v>2</v>
      </c>
      <c r="I996" t="s">
        <v>883</v>
      </c>
      <c r="J996" t="s">
        <v>884</v>
      </c>
      <c r="K996" t="s">
        <v>885</v>
      </c>
      <c r="L996">
        <v>1368</v>
      </c>
      <c r="N996">
        <v>1011</v>
      </c>
      <c r="O996" t="s">
        <v>765</v>
      </c>
      <c r="P996" t="s">
        <v>765</v>
      </c>
      <c r="Q996">
        <v>1</v>
      </c>
      <c r="X996">
        <v>0.25</v>
      </c>
      <c r="Y996">
        <v>0</v>
      </c>
      <c r="Z996">
        <v>1.1499999999999999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83</v>
      </c>
      <c r="AG996">
        <v>0.3</v>
      </c>
      <c r="AH996">
        <v>2</v>
      </c>
      <c r="AI996">
        <v>55945860</v>
      </c>
      <c r="AJ996">
        <v>785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5">
      <c r="A997">
        <f>ROW(Source!A706)</f>
        <v>706</v>
      </c>
      <c r="B997">
        <v>55945869</v>
      </c>
      <c r="C997">
        <v>55945855</v>
      </c>
      <c r="D997">
        <v>55460310</v>
      </c>
      <c r="E997">
        <v>1</v>
      </c>
      <c r="F997">
        <v>1</v>
      </c>
      <c r="G997">
        <v>1081</v>
      </c>
      <c r="H997">
        <v>3</v>
      </c>
      <c r="I997" t="s">
        <v>795</v>
      </c>
      <c r="J997" t="s">
        <v>796</v>
      </c>
      <c r="K997" t="s">
        <v>797</v>
      </c>
      <c r="L997">
        <v>1346</v>
      </c>
      <c r="N997">
        <v>1009</v>
      </c>
      <c r="O997" t="s">
        <v>794</v>
      </c>
      <c r="P997" t="s">
        <v>794</v>
      </c>
      <c r="Q997">
        <v>1</v>
      </c>
      <c r="X997">
        <v>0.02</v>
      </c>
      <c r="Y997">
        <v>29.89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82</v>
      </c>
      <c r="AG997">
        <v>0.02</v>
      </c>
      <c r="AH997">
        <v>2</v>
      </c>
      <c r="AI997">
        <v>55945861</v>
      </c>
      <c r="AJ997">
        <v>786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5">
      <c r="A998">
        <f>ROW(Source!A706)</f>
        <v>706</v>
      </c>
      <c r="B998">
        <v>55945870</v>
      </c>
      <c r="C998">
        <v>55945855</v>
      </c>
      <c r="D998">
        <v>55460380</v>
      </c>
      <c r="E998">
        <v>1</v>
      </c>
      <c r="F998">
        <v>1</v>
      </c>
      <c r="G998">
        <v>1081</v>
      </c>
      <c r="H998">
        <v>3</v>
      </c>
      <c r="I998" t="s">
        <v>798</v>
      </c>
      <c r="J998" t="s">
        <v>799</v>
      </c>
      <c r="K998" t="s">
        <v>800</v>
      </c>
      <c r="L998">
        <v>1348</v>
      </c>
      <c r="N998">
        <v>1009</v>
      </c>
      <c r="O998" t="s">
        <v>211</v>
      </c>
      <c r="P998" t="s">
        <v>211</v>
      </c>
      <c r="Q998">
        <v>1000</v>
      </c>
      <c r="X998">
        <v>1.4999999999999999E-4</v>
      </c>
      <c r="Y998">
        <v>8590.86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82</v>
      </c>
      <c r="AG998">
        <v>1.4999999999999999E-4</v>
      </c>
      <c r="AH998">
        <v>2</v>
      </c>
      <c r="AI998">
        <v>55945862</v>
      </c>
      <c r="AJ998">
        <v>787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5">
      <c r="A999">
        <f>ROW(Source!A706)</f>
        <v>706</v>
      </c>
      <c r="B999">
        <v>55945871</v>
      </c>
      <c r="C999">
        <v>55945855</v>
      </c>
      <c r="D999">
        <v>55416982</v>
      </c>
      <c r="E999">
        <v>1081</v>
      </c>
      <c r="F999">
        <v>1</v>
      </c>
      <c r="G999">
        <v>1081</v>
      </c>
      <c r="H999">
        <v>3</v>
      </c>
      <c r="I999" t="s">
        <v>1050</v>
      </c>
      <c r="J999" t="s">
        <v>3</v>
      </c>
      <c r="K999" t="s">
        <v>1051</v>
      </c>
      <c r="L999">
        <v>1346</v>
      </c>
      <c r="N999">
        <v>1009</v>
      </c>
      <c r="O999" t="s">
        <v>794</v>
      </c>
      <c r="P999" t="s">
        <v>794</v>
      </c>
      <c r="Q999">
        <v>1</v>
      </c>
      <c r="X999">
        <v>0.1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82</v>
      </c>
      <c r="AG999">
        <v>0.1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5">
      <c r="A1000">
        <f>ROW(Source!A706)</f>
        <v>706</v>
      </c>
      <c r="B1000">
        <v>55945872</v>
      </c>
      <c r="C1000">
        <v>55945855</v>
      </c>
      <c r="D1000">
        <v>55431448</v>
      </c>
      <c r="E1000">
        <v>1081</v>
      </c>
      <c r="F1000">
        <v>1</v>
      </c>
      <c r="G1000">
        <v>1081</v>
      </c>
      <c r="H1000">
        <v>3</v>
      </c>
      <c r="I1000" t="s">
        <v>886</v>
      </c>
      <c r="J1000" t="s">
        <v>3</v>
      </c>
      <c r="K1000" t="s">
        <v>887</v>
      </c>
      <c r="L1000">
        <v>1354</v>
      </c>
      <c r="N1000">
        <v>1010</v>
      </c>
      <c r="O1000" t="s">
        <v>320</v>
      </c>
      <c r="P1000" t="s">
        <v>320</v>
      </c>
      <c r="Q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82</v>
      </c>
      <c r="AG1000">
        <v>1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5">
      <c r="A1001">
        <f>ROW(Source!A713)</f>
        <v>713</v>
      </c>
      <c r="B1001">
        <v>55985802</v>
      </c>
      <c r="C1001">
        <v>55985801</v>
      </c>
      <c r="D1001">
        <v>55424304</v>
      </c>
      <c r="E1001">
        <v>1081</v>
      </c>
      <c r="F1001">
        <v>1</v>
      </c>
      <c r="G1001">
        <v>1081</v>
      </c>
      <c r="H1001">
        <v>1</v>
      </c>
      <c r="I1001" t="s">
        <v>759</v>
      </c>
      <c r="J1001" t="s">
        <v>3</v>
      </c>
      <c r="K1001" t="s">
        <v>760</v>
      </c>
      <c r="L1001">
        <v>1191</v>
      </c>
      <c r="N1001">
        <v>1013</v>
      </c>
      <c r="O1001" t="s">
        <v>761</v>
      </c>
      <c r="P1001" t="s">
        <v>761</v>
      </c>
      <c r="Q1001">
        <v>1</v>
      </c>
      <c r="X1001">
        <v>39.04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1</v>
      </c>
      <c r="AF1001" t="s">
        <v>83</v>
      </c>
      <c r="AG1001">
        <v>46.847999999999999</v>
      </c>
      <c r="AH1001">
        <v>2</v>
      </c>
      <c r="AI1001">
        <v>55985802</v>
      </c>
      <c r="AJ1001">
        <v>789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5">
      <c r="A1002">
        <f>ROW(Source!A713)</f>
        <v>713</v>
      </c>
      <c r="B1002">
        <v>55985803</v>
      </c>
      <c r="C1002">
        <v>55985801</v>
      </c>
      <c r="D1002">
        <v>55490209</v>
      </c>
      <c r="E1002">
        <v>1</v>
      </c>
      <c r="F1002">
        <v>1</v>
      </c>
      <c r="G1002">
        <v>1081</v>
      </c>
      <c r="H1002">
        <v>2</v>
      </c>
      <c r="I1002" t="s">
        <v>766</v>
      </c>
      <c r="J1002" t="s">
        <v>767</v>
      </c>
      <c r="K1002" t="s">
        <v>768</v>
      </c>
      <c r="L1002">
        <v>1368</v>
      </c>
      <c r="N1002">
        <v>1011</v>
      </c>
      <c r="O1002" t="s">
        <v>765</v>
      </c>
      <c r="P1002" t="s">
        <v>765</v>
      </c>
      <c r="Q1002">
        <v>1</v>
      </c>
      <c r="X1002">
        <v>0.15</v>
      </c>
      <c r="Y1002">
        <v>0</v>
      </c>
      <c r="Z1002">
        <v>83.1</v>
      </c>
      <c r="AA1002">
        <v>12.62</v>
      </c>
      <c r="AB1002">
        <v>0</v>
      </c>
      <c r="AC1002">
        <v>0</v>
      </c>
      <c r="AD1002">
        <v>1</v>
      </c>
      <c r="AE1002">
        <v>0</v>
      </c>
      <c r="AF1002" t="s">
        <v>83</v>
      </c>
      <c r="AG1002">
        <v>0.18</v>
      </c>
      <c r="AH1002">
        <v>2</v>
      </c>
      <c r="AI1002">
        <v>55985803</v>
      </c>
      <c r="AJ1002">
        <v>790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5">
      <c r="A1003">
        <f>ROW(Source!A713)</f>
        <v>713</v>
      </c>
      <c r="B1003">
        <v>55985804</v>
      </c>
      <c r="C1003">
        <v>55985801</v>
      </c>
      <c r="D1003">
        <v>55490263</v>
      </c>
      <c r="E1003">
        <v>1</v>
      </c>
      <c r="F1003">
        <v>1</v>
      </c>
      <c r="G1003">
        <v>1081</v>
      </c>
      <c r="H1003">
        <v>2</v>
      </c>
      <c r="I1003" t="s">
        <v>977</v>
      </c>
      <c r="J1003" t="s">
        <v>978</v>
      </c>
      <c r="K1003" t="s">
        <v>979</v>
      </c>
      <c r="L1003">
        <v>1368</v>
      </c>
      <c r="N1003">
        <v>1011</v>
      </c>
      <c r="O1003" t="s">
        <v>765</v>
      </c>
      <c r="P1003" t="s">
        <v>765</v>
      </c>
      <c r="Q1003">
        <v>1</v>
      </c>
      <c r="X1003">
        <v>14</v>
      </c>
      <c r="Y1003">
        <v>0</v>
      </c>
      <c r="Z1003">
        <v>0.77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83</v>
      </c>
      <c r="AG1003">
        <v>16.8</v>
      </c>
      <c r="AH1003">
        <v>2</v>
      </c>
      <c r="AI1003">
        <v>55985804</v>
      </c>
      <c r="AJ1003">
        <v>791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>
        <f>ROW(Source!A713)</f>
        <v>713</v>
      </c>
      <c r="B1004">
        <v>55985805</v>
      </c>
      <c r="C1004">
        <v>55985801</v>
      </c>
      <c r="D1004">
        <v>55490295</v>
      </c>
      <c r="E1004">
        <v>1</v>
      </c>
      <c r="F1004">
        <v>1</v>
      </c>
      <c r="G1004">
        <v>1081</v>
      </c>
      <c r="H1004">
        <v>2</v>
      </c>
      <c r="I1004" t="s">
        <v>1041</v>
      </c>
      <c r="J1004" t="s">
        <v>1042</v>
      </c>
      <c r="K1004" t="s">
        <v>1043</v>
      </c>
      <c r="L1004">
        <v>1368</v>
      </c>
      <c r="N1004">
        <v>1011</v>
      </c>
      <c r="O1004" t="s">
        <v>765</v>
      </c>
      <c r="P1004" t="s">
        <v>765</v>
      </c>
      <c r="Q1004">
        <v>1</v>
      </c>
      <c r="X1004">
        <v>0.22</v>
      </c>
      <c r="Y1004">
        <v>0</v>
      </c>
      <c r="Z1004">
        <v>0.47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83</v>
      </c>
      <c r="AG1004">
        <v>0.26400000000000001</v>
      </c>
      <c r="AH1004">
        <v>2</v>
      </c>
      <c r="AI1004">
        <v>55985805</v>
      </c>
      <c r="AJ1004">
        <v>792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>
        <f>ROW(Source!A713)</f>
        <v>713</v>
      </c>
      <c r="B1005">
        <v>55985806</v>
      </c>
      <c r="C1005">
        <v>55985801</v>
      </c>
      <c r="D1005">
        <v>55469262</v>
      </c>
      <c r="E1005">
        <v>1</v>
      </c>
      <c r="F1005">
        <v>1</v>
      </c>
      <c r="G1005">
        <v>1081</v>
      </c>
      <c r="H1005">
        <v>3</v>
      </c>
      <c r="I1005" t="s">
        <v>1044</v>
      </c>
      <c r="J1005" t="s">
        <v>1045</v>
      </c>
      <c r="K1005" t="s">
        <v>1046</v>
      </c>
      <c r="L1005">
        <v>1354</v>
      </c>
      <c r="N1005">
        <v>1010</v>
      </c>
      <c r="O1005" t="s">
        <v>320</v>
      </c>
      <c r="P1005" t="s">
        <v>320</v>
      </c>
      <c r="Q1005">
        <v>1</v>
      </c>
      <c r="X1005">
        <v>0.22</v>
      </c>
      <c r="Y1005">
        <v>10.53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82</v>
      </c>
      <c r="AG1005">
        <v>0.22</v>
      </c>
      <c r="AH1005">
        <v>2</v>
      </c>
      <c r="AI1005">
        <v>55985806</v>
      </c>
      <c r="AJ1005">
        <v>794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>
        <f>ROW(Source!A713)</f>
        <v>713</v>
      </c>
      <c r="B1006">
        <v>55985807</v>
      </c>
      <c r="C1006">
        <v>55985801</v>
      </c>
      <c r="D1006">
        <v>55469364</v>
      </c>
      <c r="E1006">
        <v>1</v>
      </c>
      <c r="F1006">
        <v>1</v>
      </c>
      <c r="G1006">
        <v>1081</v>
      </c>
      <c r="H1006">
        <v>3</v>
      </c>
      <c r="I1006" t="s">
        <v>1047</v>
      </c>
      <c r="J1006" t="s">
        <v>1048</v>
      </c>
      <c r="K1006" t="s">
        <v>1049</v>
      </c>
      <c r="L1006">
        <v>1354</v>
      </c>
      <c r="N1006">
        <v>1010</v>
      </c>
      <c r="O1006" t="s">
        <v>320</v>
      </c>
      <c r="P1006" t="s">
        <v>320</v>
      </c>
      <c r="Q1006">
        <v>1</v>
      </c>
      <c r="X1006">
        <v>202</v>
      </c>
      <c r="Y1006">
        <v>23.45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82</v>
      </c>
      <c r="AG1006">
        <v>202</v>
      </c>
      <c r="AH1006">
        <v>2</v>
      </c>
      <c r="AI1006">
        <v>55985807</v>
      </c>
      <c r="AJ1006">
        <v>795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>
        <f>ROW(Source!A713)</f>
        <v>713</v>
      </c>
      <c r="B1007">
        <v>55985808</v>
      </c>
      <c r="C1007">
        <v>55985801</v>
      </c>
      <c r="D1007">
        <v>55433011</v>
      </c>
      <c r="E1007">
        <v>1081</v>
      </c>
      <c r="F1007">
        <v>1</v>
      </c>
      <c r="G1007">
        <v>1081</v>
      </c>
      <c r="H1007">
        <v>3</v>
      </c>
      <c r="I1007" t="s">
        <v>1089</v>
      </c>
      <c r="J1007" t="s">
        <v>3</v>
      </c>
      <c r="K1007" t="s">
        <v>1133</v>
      </c>
      <c r="L1007">
        <v>1354</v>
      </c>
      <c r="N1007">
        <v>1010</v>
      </c>
      <c r="O1007" t="s">
        <v>320</v>
      </c>
      <c r="P1007" t="s">
        <v>320</v>
      </c>
      <c r="Q1007">
        <v>1</v>
      </c>
      <c r="X1007">
        <v>100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82</v>
      </c>
      <c r="AG1007">
        <v>100</v>
      </c>
      <c r="AH1007">
        <v>3</v>
      </c>
      <c r="AI1007">
        <v>-1</v>
      </c>
      <c r="AJ1007" t="s">
        <v>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>
        <f>ROW(Source!A714)</f>
        <v>714</v>
      </c>
      <c r="B1008">
        <v>55985802</v>
      </c>
      <c r="C1008">
        <v>55985801</v>
      </c>
      <c r="D1008">
        <v>55424304</v>
      </c>
      <c r="E1008">
        <v>1081</v>
      </c>
      <c r="F1008">
        <v>1</v>
      </c>
      <c r="G1008">
        <v>1081</v>
      </c>
      <c r="H1008">
        <v>1</v>
      </c>
      <c r="I1008" t="s">
        <v>759</v>
      </c>
      <c r="J1008" t="s">
        <v>3</v>
      </c>
      <c r="K1008" t="s">
        <v>760</v>
      </c>
      <c r="L1008">
        <v>1191</v>
      </c>
      <c r="N1008">
        <v>1013</v>
      </c>
      <c r="O1008" t="s">
        <v>761</v>
      </c>
      <c r="P1008" t="s">
        <v>761</v>
      </c>
      <c r="Q1008">
        <v>1</v>
      </c>
      <c r="X1008">
        <v>39.04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1</v>
      </c>
      <c r="AF1008" t="s">
        <v>83</v>
      </c>
      <c r="AG1008">
        <v>46.847999999999999</v>
      </c>
      <c r="AH1008">
        <v>2</v>
      </c>
      <c r="AI1008">
        <v>55985802</v>
      </c>
      <c r="AJ1008">
        <v>796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>
        <f>ROW(Source!A714)</f>
        <v>714</v>
      </c>
      <c r="B1009">
        <v>55985803</v>
      </c>
      <c r="C1009">
        <v>55985801</v>
      </c>
      <c r="D1009">
        <v>55490209</v>
      </c>
      <c r="E1009">
        <v>1</v>
      </c>
      <c r="F1009">
        <v>1</v>
      </c>
      <c r="G1009">
        <v>1081</v>
      </c>
      <c r="H1009">
        <v>2</v>
      </c>
      <c r="I1009" t="s">
        <v>766</v>
      </c>
      <c r="J1009" t="s">
        <v>767</v>
      </c>
      <c r="K1009" t="s">
        <v>768</v>
      </c>
      <c r="L1009">
        <v>1368</v>
      </c>
      <c r="N1009">
        <v>1011</v>
      </c>
      <c r="O1009" t="s">
        <v>765</v>
      </c>
      <c r="P1009" t="s">
        <v>765</v>
      </c>
      <c r="Q1009">
        <v>1</v>
      </c>
      <c r="X1009">
        <v>0.15</v>
      </c>
      <c r="Y1009">
        <v>0</v>
      </c>
      <c r="Z1009">
        <v>83.1</v>
      </c>
      <c r="AA1009">
        <v>12.62</v>
      </c>
      <c r="AB1009">
        <v>0</v>
      </c>
      <c r="AC1009">
        <v>0</v>
      </c>
      <c r="AD1009">
        <v>1</v>
      </c>
      <c r="AE1009">
        <v>0</v>
      </c>
      <c r="AF1009" t="s">
        <v>83</v>
      </c>
      <c r="AG1009">
        <v>0.18</v>
      </c>
      <c r="AH1009">
        <v>2</v>
      </c>
      <c r="AI1009">
        <v>55985803</v>
      </c>
      <c r="AJ1009">
        <v>797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5">
      <c r="A1010">
        <f>ROW(Source!A714)</f>
        <v>714</v>
      </c>
      <c r="B1010">
        <v>55985804</v>
      </c>
      <c r="C1010">
        <v>55985801</v>
      </c>
      <c r="D1010">
        <v>55490263</v>
      </c>
      <c r="E1010">
        <v>1</v>
      </c>
      <c r="F1010">
        <v>1</v>
      </c>
      <c r="G1010">
        <v>1081</v>
      </c>
      <c r="H1010">
        <v>2</v>
      </c>
      <c r="I1010" t="s">
        <v>977</v>
      </c>
      <c r="J1010" t="s">
        <v>978</v>
      </c>
      <c r="K1010" t="s">
        <v>979</v>
      </c>
      <c r="L1010">
        <v>1368</v>
      </c>
      <c r="N1010">
        <v>1011</v>
      </c>
      <c r="O1010" t="s">
        <v>765</v>
      </c>
      <c r="P1010" t="s">
        <v>765</v>
      </c>
      <c r="Q1010">
        <v>1</v>
      </c>
      <c r="X1010">
        <v>14</v>
      </c>
      <c r="Y1010">
        <v>0</v>
      </c>
      <c r="Z1010">
        <v>0.77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 t="s">
        <v>83</v>
      </c>
      <c r="AG1010">
        <v>16.8</v>
      </c>
      <c r="AH1010">
        <v>2</v>
      </c>
      <c r="AI1010">
        <v>55985804</v>
      </c>
      <c r="AJ1010">
        <v>798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5">
      <c r="A1011">
        <f>ROW(Source!A714)</f>
        <v>714</v>
      </c>
      <c r="B1011">
        <v>55985805</v>
      </c>
      <c r="C1011">
        <v>55985801</v>
      </c>
      <c r="D1011">
        <v>55490295</v>
      </c>
      <c r="E1011">
        <v>1</v>
      </c>
      <c r="F1011">
        <v>1</v>
      </c>
      <c r="G1011">
        <v>1081</v>
      </c>
      <c r="H1011">
        <v>2</v>
      </c>
      <c r="I1011" t="s">
        <v>1041</v>
      </c>
      <c r="J1011" t="s">
        <v>1042</v>
      </c>
      <c r="K1011" t="s">
        <v>1043</v>
      </c>
      <c r="L1011">
        <v>1368</v>
      </c>
      <c r="N1011">
        <v>1011</v>
      </c>
      <c r="O1011" t="s">
        <v>765</v>
      </c>
      <c r="P1011" t="s">
        <v>765</v>
      </c>
      <c r="Q1011">
        <v>1</v>
      </c>
      <c r="X1011">
        <v>0.22</v>
      </c>
      <c r="Y1011">
        <v>0</v>
      </c>
      <c r="Z1011">
        <v>0.47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83</v>
      </c>
      <c r="AG1011">
        <v>0.26400000000000001</v>
      </c>
      <c r="AH1011">
        <v>2</v>
      </c>
      <c r="AI1011">
        <v>55985805</v>
      </c>
      <c r="AJ1011">
        <v>799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5">
      <c r="A1012">
        <f>ROW(Source!A714)</f>
        <v>714</v>
      </c>
      <c r="B1012">
        <v>55985806</v>
      </c>
      <c r="C1012">
        <v>55985801</v>
      </c>
      <c r="D1012">
        <v>55469262</v>
      </c>
      <c r="E1012">
        <v>1</v>
      </c>
      <c r="F1012">
        <v>1</v>
      </c>
      <c r="G1012">
        <v>1081</v>
      </c>
      <c r="H1012">
        <v>3</v>
      </c>
      <c r="I1012" t="s">
        <v>1044</v>
      </c>
      <c r="J1012" t="s">
        <v>1045</v>
      </c>
      <c r="K1012" t="s">
        <v>1046</v>
      </c>
      <c r="L1012">
        <v>1354</v>
      </c>
      <c r="N1012">
        <v>1010</v>
      </c>
      <c r="O1012" t="s">
        <v>320</v>
      </c>
      <c r="P1012" t="s">
        <v>320</v>
      </c>
      <c r="Q1012">
        <v>1</v>
      </c>
      <c r="X1012">
        <v>0.22</v>
      </c>
      <c r="Y1012">
        <v>10.53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82</v>
      </c>
      <c r="AG1012">
        <v>0.22</v>
      </c>
      <c r="AH1012">
        <v>2</v>
      </c>
      <c r="AI1012">
        <v>55985806</v>
      </c>
      <c r="AJ1012">
        <v>801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>
        <f>ROW(Source!A714)</f>
        <v>714</v>
      </c>
      <c r="B1013">
        <v>55985807</v>
      </c>
      <c r="C1013">
        <v>55985801</v>
      </c>
      <c r="D1013">
        <v>55469364</v>
      </c>
      <c r="E1013">
        <v>1</v>
      </c>
      <c r="F1013">
        <v>1</v>
      </c>
      <c r="G1013">
        <v>1081</v>
      </c>
      <c r="H1013">
        <v>3</v>
      </c>
      <c r="I1013" t="s">
        <v>1047</v>
      </c>
      <c r="J1013" t="s">
        <v>1048</v>
      </c>
      <c r="K1013" t="s">
        <v>1049</v>
      </c>
      <c r="L1013">
        <v>1354</v>
      </c>
      <c r="N1013">
        <v>1010</v>
      </c>
      <c r="O1013" t="s">
        <v>320</v>
      </c>
      <c r="P1013" t="s">
        <v>320</v>
      </c>
      <c r="Q1013">
        <v>1</v>
      </c>
      <c r="X1013">
        <v>202</v>
      </c>
      <c r="Y1013">
        <v>23.45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82</v>
      </c>
      <c r="AG1013">
        <v>202</v>
      </c>
      <c r="AH1013">
        <v>2</v>
      </c>
      <c r="AI1013">
        <v>55985807</v>
      </c>
      <c r="AJ1013">
        <v>802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>
        <f>ROW(Source!A714)</f>
        <v>714</v>
      </c>
      <c r="B1014">
        <v>55985808</v>
      </c>
      <c r="C1014">
        <v>55985801</v>
      </c>
      <c r="D1014">
        <v>55433011</v>
      </c>
      <c r="E1014">
        <v>1081</v>
      </c>
      <c r="F1014">
        <v>1</v>
      </c>
      <c r="G1014">
        <v>1081</v>
      </c>
      <c r="H1014">
        <v>3</v>
      </c>
      <c r="I1014" t="s">
        <v>1089</v>
      </c>
      <c r="J1014" t="s">
        <v>3</v>
      </c>
      <c r="K1014" t="s">
        <v>1133</v>
      </c>
      <c r="L1014">
        <v>1354</v>
      </c>
      <c r="N1014">
        <v>1010</v>
      </c>
      <c r="O1014" t="s">
        <v>320</v>
      </c>
      <c r="P1014" t="s">
        <v>320</v>
      </c>
      <c r="Q1014">
        <v>1</v>
      </c>
      <c r="X1014">
        <v>100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82</v>
      </c>
      <c r="AG1014">
        <v>100</v>
      </c>
      <c r="AH1014">
        <v>3</v>
      </c>
      <c r="AI1014">
        <v>-1</v>
      </c>
      <c r="AJ1014" t="s">
        <v>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5">
      <c r="A1015">
        <f>ROW(Source!A717)</f>
        <v>717</v>
      </c>
      <c r="B1015">
        <v>55945892</v>
      </c>
      <c r="C1015">
        <v>55945880</v>
      </c>
      <c r="D1015">
        <v>55424304</v>
      </c>
      <c r="E1015">
        <v>1081</v>
      </c>
      <c r="F1015">
        <v>1</v>
      </c>
      <c r="G1015">
        <v>1081</v>
      </c>
      <c r="H1015">
        <v>1</v>
      </c>
      <c r="I1015" t="s">
        <v>759</v>
      </c>
      <c r="J1015" t="s">
        <v>3</v>
      </c>
      <c r="K1015" t="s">
        <v>760</v>
      </c>
      <c r="L1015">
        <v>1191</v>
      </c>
      <c r="N1015">
        <v>1013</v>
      </c>
      <c r="O1015" t="s">
        <v>761</v>
      </c>
      <c r="P1015" t="s">
        <v>761</v>
      </c>
      <c r="Q1015">
        <v>1</v>
      </c>
      <c r="X1015">
        <v>15.45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1</v>
      </c>
      <c r="AF1015" t="s">
        <v>83</v>
      </c>
      <c r="AG1015">
        <v>18.54</v>
      </c>
      <c r="AH1015">
        <v>2</v>
      </c>
      <c r="AI1015">
        <v>55945881</v>
      </c>
      <c r="AJ1015">
        <v>803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>
        <f>ROW(Source!A717)</f>
        <v>717</v>
      </c>
      <c r="B1016">
        <v>55945893</v>
      </c>
      <c r="C1016">
        <v>55945880</v>
      </c>
      <c r="D1016">
        <v>55490209</v>
      </c>
      <c r="E1016">
        <v>1</v>
      </c>
      <c r="F1016">
        <v>1</v>
      </c>
      <c r="G1016">
        <v>1081</v>
      </c>
      <c r="H1016">
        <v>2</v>
      </c>
      <c r="I1016" t="s">
        <v>766</v>
      </c>
      <c r="J1016" t="s">
        <v>767</v>
      </c>
      <c r="K1016" t="s">
        <v>768</v>
      </c>
      <c r="L1016">
        <v>1368</v>
      </c>
      <c r="N1016">
        <v>1011</v>
      </c>
      <c r="O1016" t="s">
        <v>765</v>
      </c>
      <c r="P1016" t="s">
        <v>765</v>
      </c>
      <c r="Q1016">
        <v>1</v>
      </c>
      <c r="X1016">
        <v>0.01</v>
      </c>
      <c r="Y1016">
        <v>0</v>
      </c>
      <c r="Z1016">
        <v>83.1</v>
      </c>
      <c r="AA1016">
        <v>12.62</v>
      </c>
      <c r="AB1016">
        <v>0</v>
      </c>
      <c r="AC1016">
        <v>0</v>
      </c>
      <c r="AD1016">
        <v>1</v>
      </c>
      <c r="AE1016">
        <v>0</v>
      </c>
      <c r="AF1016" t="s">
        <v>83</v>
      </c>
      <c r="AG1016">
        <v>1.2E-2</v>
      </c>
      <c r="AH1016">
        <v>2</v>
      </c>
      <c r="AI1016">
        <v>55945882</v>
      </c>
      <c r="AJ1016">
        <v>804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5">
      <c r="A1017">
        <f>ROW(Source!A717)</f>
        <v>717</v>
      </c>
      <c r="B1017">
        <v>55945894</v>
      </c>
      <c r="C1017">
        <v>55945880</v>
      </c>
      <c r="D1017">
        <v>55460220</v>
      </c>
      <c r="E1017">
        <v>1</v>
      </c>
      <c r="F1017">
        <v>1</v>
      </c>
      <c r="G1017">
        <v>1081</v>
      </c>
      <c r="H1017">
        <v>3</v>
      </c>
      <c r="I1017" t="s">
        <v>791</v>
      </c>
      <c r="J1017" t="s">
        <v>792</v>
      </c>
      <c r="K1017" t="s">
        <v>793</v>
      </c>
      <c r="L1017">
        <v>1346</v>
      </c>
      <c r="N1017">
        <v>1009</v>
      </c>
      <c r="O1017" t="s">
        <v>794</v>
      </c>
      <c r="P1017" t="s">
        <v>794</v>
      </c>
      <c r="Q1017">
        <v>1</v>
      </c>
      <c r="X1017">
        <v>0.02</v>
      </c>
      <c r="Y1017">
        <v>13.95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82</v>
      </c>
      <c r="AG1017">
        <v>0.02</v>
      </c>
      <c r="AH1017">
        <v>2</v>
      </c>
      <c r="AI1017">
        <v>55945883</v>
      </c>
      <c r="AJ1017">
        <v>805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>
        <f>ROW(Source!A717)</f>
        <v>717</v>
      </c>
      <c r="B1018">
        <v>55945895</v>
      </c>
      <c r="C1018">
        <v>55945880</v>
      </c>
      <c r="D1018">
        <v>55460424</v>
      </c>
      <c r="E1018">
        <v>1</v>
      </c>
      <c r="F1018">
        <v>1</v>
      </c>
      <c r="G1018">
        <v>1081</v>
      </c>
      <c r="H1018">
        <v>3</v>
      </c>
      <c r="I1018" t="s">
        <v>801</v>
      </c>
      <c r="J1018" t="s">
        <v>802</v>
      </c>
      <c r="K1018" t="s">
        <v>803</v>
      </c>
      <c r="L1018">
        <v>1346</v>
      </c>
      <c r="N1018">
        <v>1009</v>
      </c>
      <c r="O1018" t="s">
        <v>794</v>
      </c>
      <c r="P1018" t="s">
        <v>794</v>
      </c>
      <c r="Q1018">
        <v>1</v>
      </c>
      <c r="X1018">
        <v>0.2</v>
      </c>
      <c r="Y1018">
        <v>159.06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82</v>
      </c>
      <c r="AG1018">
        <v>0.2</v>
      </c>
      <c r="AH1018">
        <v>2</v>
      </c>
      <c r="AI1018">
        <v>55945884</v>
      </c>
      <c r="AJ1018">
        <v>806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>
        <f>ROW(Source!A717)</f>
        <v>717</v>
      </c>
      <c r="B1019">
        <v>55945896</v>
      </c>
      <c r="C1019">
        <v>55945880</v>
      </c>
      <c r="D1019">
        <v>55461670</v>
      </c>
      <c r="E1019">
        <v>1</v>
      </c>
      <c r="F1019">
        <v>1</v>
      </c>
      <c r="G1019">
        <v>1081</v>
      </c>
      <c r="H1019">
        <v>3</v>
      </c>
      <c r="I1019" t="s">
        <v>813</v>
      </c>
      <c r="J1019" t="s">
        <v>814</v>
      </c>
      <c r="K1019" t="s">
        <v>815</v>
      </c>
      <c r="L1019">
        <v>1346</v>
      </c>
      <c r="N1019">
        <v>1009</v>
      </c>
      <c r="O1019" t="s">
        <v>794</v>
      </c>
      <c r="P1019" t="s">
        <v>794</v>
      </c>
      <c r="Q1019">
        <v>1</v>
      </c>
      <c r="X1019">
        <v>0.1</v>
      </c>
      <c r="Y1019">
        <v>23.12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82</v>
      </c>
      <c r="AG1019">
        <v>0.1</v>
      </c>
      <c r="AH1019">
        <v>2</v>
      </c>
      <c r="AI1019">
        <v>55945885</v>
      </c>
      <c r="AJ1019">
        <v>807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5">
      <c r="A1020">
        <f>ROW(Source!A717)</f>
        <v>717</v>
      </c>
      <c r="B1020">
        <v>55945897</v>
      </c>
      <c r="C1020">
        <v>55945880</v>
      </c>
      <c r="D1020">
        <v>55465938</v>
      </c>
      <c r="E1020">
        <v>1</v>
      </c>
      <c r="F1020">
        <v>1</v>
      </c>
      <c r="G1020">
        <v>1081</v>
      </c>
      <c r="H1020">
        <v>3</v>
      </c>
      <c r="I1020" t="s">
        <v>992</v>
      </c>
      <c r="J1020" t="s">
        <v>993</v>
      </c>
      <c r="K1020" t="s">
        <v>994</v>
      </c>
      <c r="L1020">
        <v>1348</v>
      </c>
      <c r="N1020">
        <v>1009</v>
      </c>
      <c r="O1020" t="s">
        <v>211</v>
      </c>
      <c r="P1020" t="s">
        <v>211</v>
      </c>
      <c r="Q1020">
        <v>1000</v>
      </c>
      <c r="X1020">
        <v>1E-4</v>
      </c>
      <c r="Y1020">
        <v>40009.620000000003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82</v>
      </c>
      <c r="AG1020">
        <v>1E-4</v>
      </c>
      <c r="AH1020">
        <v>2</v>
      </c>
      <c r="AI1020">
        <v>55945886</v>
      </c>
      <c r="AJ1020">
        <v>808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5">
      <c r="A1021">
        <f>ROW(Source!A717)</f>
        <v>717</v>
      </c>
      <c r="B1021">
        <v>55945898</v>
      </c>
      <c r="C1021">
        <v>55945880</v>
      </c>
      <c r="D1021">
        <v>55459792</v>
      </c>
      <c r="E1021">
        <v>1</v>
      </c>
      <c r="F1021">
        <v>1</v>
      </c>
      <c r="G1021">
        <v>1081</v>
      </c>
      <c r="H1021">
        <v>3</v>
      </c>
      <c r="I1021" t="s">
        <v>947</v>
      </c>
      <c r="J1021" t="s">
        <v>948</v>
      </c>
      <c r="K1021" t="s">
        <v>949</v>
      </c>
      <c r="L1021">
        <v>1348</v>
      </c>
      <c r="N1021">
        <v>1009</v>
      </c>
      <c r="O1021" t="s">
        <v>211</v>
      </c>
      <c r="P1021" t="s">
        <v>211</v>
      </c>
      <c r="Q1021">
        <v>1000</v>
      </c>
      <c r="X1021">
        <v>8.0000000000000007E-5</v>
      </c>
      <c r="Y1021">
        <v>60960.43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82</v>
      </c>
      <c r="AG1021">
        <v>8.0000000000000007E-5</v>
      </c>
      <c r="AH1021">
        <v>2</v>
      </c>
      <c r="AI1021">
        <v>55945887</v>
      </c>
      <c r="AJ1021">
        <v>809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5">
      <c r="A1022">
        <f>ROW(Source!A717)</f>
        <v>717</v>
      </c>
      <c r="B1022">
        <v>55945899</v>
      </c>
      <c r="C1022">
        <v>55945880</v>
      </c>
      <c r="D1022">
        <v>55466338</v>
      </c>
      <c r="E1022">
        <v>1</v>
      </c>
      <c r="F1022">
        <v>1</v>
      </c>
      <c r="G1022">
        <v>1081</v>
      </c>
      <c r="H1022">
        <v>3</v>
      </c>
      <c r="I1022" t="s">
        <v>816</v>
      </c>
      <c r="J1022" t="s">
        <v>817</v>
      </c>
      <c r="K1022" t="s">
        <v>818</v>
      </c>
      <c r="L1022">
        <v>1349</v>
      </c>
      <c r="N1022">
        <v>1009</v>
      </c>
      <c r="O1022" t="s">
        <v>819</v>
      </c>
      <c r="P1022" t="s">
        <v>819</v>
      </c>
      <c r="Q1022">
        <v>1E-3</v>
      </c>
      <c r="X1022">
        <v>10</v>
      </c>
      <c r="Y1022">
        <v>7.0000000000000007E-2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82</v>
      </c>
      <c r="AG1022">
        <v>10</v>
      </c>
      <c r="AH1022">
        <v>2</v>
      </c>
      <c r="AI1022">
        <v>55945888</v>
      </c>
      <c r="AJ1022">
        <v>810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5">
      <c r="A1023">
        <f>ROW(Source!A717)</f>
        <v>717</v>
      </c>
      <c r="B1023">
        <v>55945900</v>
      </c>
      <c r="C1023">
        <v>55945880</v>
      </c>
      <c r="D1023">
        <v>55482203</v>
      </c>
      <c r="E1023">
        <v>1</v>
      </c>
      <c r="F1023">
        <v>1</v>
      </c>
      <c r="G1023">
        <v>1081</v>
      </c>
      <c r="H1023">
        <v>3</v>
      </c>
      <c r="I1023" t="s">
        <v>894</v>
      </c>
      <c r="J1023" t="s">
        <v>895</v>
      </c>
      <c r="K1023" t="s">
        <v>896</v>
      </c>
      <c r="L1023">
        <v>1356</v>
      </c>
      <c r="N1023">
        <v>1010</v>
      </c>
      <c r="O1023" t="s">
        <v>785</v>
      </c>
      <c r="P1023" t="s">
        <v>785</v>
      </c>
      <c r="Q1023">
        <v>1000</v>
      </c>
      <c r="X1023">
        <v>0.10199999999999999</v>
      </c>
      <c r="Y1023">
        <v>226.66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82</v>
      </c>
      <c r="AG1023">
        <v>0.10199999999999999</v>
      </c>
      <c r="AH1023">
        <v>2</v>
      </c>
      <c r="AI1023">
        <v>55945889</v>
      </c>
      <c r="AJ1023">
        <v>811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5">
      <c r="A1024">
        <f>ROW(Source!A717)</f>
        <v>717</v>
      </c>
      <c r="B1024">
        <v>55945901</v>
      </c>
      <c r="C1024">
        <v>55945880</v>
      </c>
      <c r="D1024">
        <v>55481864</v>
      </c>
      <c r="E1024">
        <v>1</v>
      </c>
      <c r="F1024">
        <v>1</v>
      </c>
      <c r="G1024">
        <v>1081</v>
      </c>
      <c r="H1024">
        <v>3</v>
      </c>
      <c r="I1024" t="s">
        <v>995</v>
      </c>
      <c r="J1024" t="s">
        <v>996</v>
      </c>
      <c r="K1024" t="s">
        <v>997</v>
      </c>
      <c r="L1024">
        <v>1301</v>
      </c>
      <c r="N1024">
        <v>1003</v>
      </c>
      <c r="O1024" t="s">
        <v>543</v>
      </c>
      <c r="P1024" t="s">
        <v>543</v>
      </c>
      <c r="Q1024">
        <v>1</v>
      </c>
      <c r="X1024">
        <v>10</v>
      </c>
      <c r="Y1024">
        <v>0.7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82</v>
      </c>
      <c r="AG1024">
        <v>10</v>
      </c>
      <c r="AH1024">
        <v>2</v>
      </c>
      <c r="AI1024">
        <v>55945890</v>
      </c>
      <c r="AJ1024">
        <v>813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5">
      <c r="A1025">
        <f>ROW(Source!A717)</f>
        <v>717</v>
      </c>
      <c r="B1025">
        <v>55945902</v>
      </c>
      <c r="C1025">
        <v>55945880</v>
      </c>
      <c r="D1025">
        <v>55433410</v>
      </c>
      <c r="E1025">
        <v>1081</v>
      </c>
      <c r="F1025">
        <v>1</v>
      </c>
      <c r="G1025">
        <v>1081</v>
      </c>
      <c r="H1025">
        <v>3</v>
      </c>
      <c r="I1025" t="s">
        <v>1062</v>
      </c>
      <c r="J1025" t="s">
        <v>3</v>
      </c>
      <c r="K1025" t="s">
        <v>1063</v>
      </c>
      <c r="L1025">
        <v>1354</v>
      </c>
      <c r="N1025">
        <v>1010</v>
      </c>
      <c r="O1025" t="s">
        <v>320</v>
      </c>
      <c r="P1025" t="s">
        <v>320</v>
      </c>
      <c r="Q1025">
        <v>1</v>
      </c>
      <c r="X1025">
        <v>102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82</v>
      </c>
      <c r="AG1025">
        <v>102</v>
      </c>
      <c r="AH1025">
        <v>3</v>
      </c>
      <c r="AI1025">
        <v>-1</v>
      </c>
      <c r="AJ1025" t="s">
        <v>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5">
      <c r="A1026">
        <f>ROW(Source!A718)</f>
        <v>718</v>
      </c>
      <c r="B1026">
        <v>55945892</v>
      </c>
      <c r="C1026">
        <v>55945880</v>
      </c>
      <c r="D1026">
        <v>55424304</v>
      </c>
      <c r="E1026">
        <v>1081</v>
      </c>
      <c r="F1026">
        <v>1</v>
      </c>
      <c r="G1026">
        <v>1081</v>
      </c>
      <c r="H1026">
        <v>1</v>
      </c>
      <c r="I1026" t="s">
        <v>759</v>
      </c>
      <c r="J1026" t="s">
        <v>3</v>
      </c>
      <c r="K1026" t="s">
        <v>760</v>
      </c>
      <c r="L1026">
        <v>1191</v>
      </c>
      <c r="N1026">
        <v>1013</v>
      </c>
      <c r="O1026" t="s">
        <v>761</v>
      </c>
      <c r="P1026" t="s">
        <v>761</v>
      </c>
      <c r="Q1026">
        <v>1</v>
      </c>
      <c r="X1026">
        <v>15.45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 t="s">
        <v>83</v>
      </c>
      <c r="AG1026">
        <v>18.54</v>
      </c>
      <c r="AH1026">
        <v>2</v>
      </c>
      <c r="AI1026">
        <v>55945881</v>
      </c>
      <c r="AJ1026">
        <v>814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5">
      <c r="A1027">
        <f>ROW(Source!A718)</f>
        <v>718</v>
      </c>
      <c r="B1027">
        <v>55945893</v>
      </c>
      <c r="C1027">
        <v>55945880</v>
      </c>
      <c r="D1027">
        <v>55490209</v>
      </c>
      <c r="E1027">
        <v>1</v>
      </c>
      <c r="F1027">
        <v>1</v>
      </c>
      <c r="G1027">
        <v>1081</v>
      </c>
      <c r="H1027">
        <v>2</v>
      </c>
      <c r="I1027" t="s">
        <v>766</v>
      </c>
      <c r="J1027" t="s">
        <v>767</v>
      </c>
      <c r="K1027" t="s">
        <v>768</v>
      </c>
      <c r="L1027">
        <v>1368</v>
      </c>
      <c r="N1027">
        <v>1011</v>
      </c>
      <c r="O1027" t="s">
        <v>765</v>
      </c>
      <c r="P1027" t="s">
        <v>765</v>
      </c>
      <c r="Q1027">
        <v>1</v>
      </c>
      <c r="X1027">
        <v>0.01</v>
      </c>
      <c r="Y1027">
        <v>0</v>
      </c>
      <c r="Z1027">
        <v>83.1</v>
      </c>
      <c r="AA1027">
        <v>12.62</v>
      </c>
      <c r="AB1027">
        <v>0</v>
      </c>
      <c r="AC1027">
        <v>0</v>
      </c>
      <c r="AD1027">
        <v>1</v>
      </c>
      <c r="AE1027">
        <v>0</v>
      </c>
      <c r="AF1027" t="s">
        <v>83</v>
      </c>
      <c r="AG1027">
        <v>1.2E-2</v>
      </c>
      <c r="AH1027">
        <v>2</v>
      </c>
      <c r="AI1027">
        <v>55945882</v>
      </c>
      <c r="AJ1027">
        <v>815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5">
      <c r="A1028">
        <f>ROW(Source!A718)</f>
        <v>718</v>
      </c>
      <c r="B1028">
        <v>55945894</v>
      </c>
      <c r="C1028">
        <v>55945880</v>
      </c>
      <c r="D1028">
        <v>55460220</v>
      </c>
      <c r="E1028">
        <v>1</v>
      </c>
      <c r="F1028">
        <v>1</v>
      </c>
      <c r="G1028">
        <v>1081</v>
      </c>
      <c r="H1028">
        <v>3</v>
      </c>
      <c r="I1028" t="s">
        <v>791</v>
      </c>
      <c r="J1028" t="s">
        <v>792</v>
      </c>
      <c r="K1028" t="s">
        <v>793</v>
      </c>
      <c r="L1028">
        <v>1346</v>
      </c>
      <c r="N1028">
        <v>1009</v>
      </c>
      <c r="O1028" t="s">
        <v>794</v>
      </c>
      <c r="P1028" t="s">
        <v>794</v>
      </c>
      <c r="Q1028">
        <v>1</v>
      </c>
      <c r="X1028">
        <v>0.02</v>
      </c>
      <c r="Y1028">
        <v>13.95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82</v>
      </c>
      <c r="AG1028">
        <v>0.02</v>
      </c>
      <c r="AH1028">
        <v>2</v>
      </c>
      <c r="AI1028">
        <v>55945883</v>
      </c>
      <c r="AJ1028">
        <v>816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5">
      <c r="A1029">
        <f>ROW(Source!A718)</f>
        <v>718</v>
      </c>
      <c r="B1029">
        <v>55945895</v>
      </c>
      <c r="C1029">
        <v>55945880</v>
      </c>
      <c r="D1029">
        <v>55460424</v>
      </c>
      <c r="E1029">
        <v>1</v>
      </c>
      <c r="F1029">
        <v>1</v>
      </c>
      <c r="G1029">
        <v>1081</v>
      </c>
      <c r="H1029">
        <v>3</v>
      </c>
      <c r="I1029" t="s">
        <v>801</v>
      </c>
      <c r="J1029" t="s">
        <v>802</v>
      </c>
      <c r="K1029" t="s">
        <v>803</v>
      </c>
      <c r="L1029">
        <v>1346</v>
      </c>
      <c r="N1029">
        <v>1009</v>
      </c>
      <c r="O1029" t="s">
        <v>794</v>
      </c>
      <c r="P1029" t="s">
        <v>794</v>
      </c>
      <c r="Q1029">
        <v>1</v>
      </c>
      <c r="X1029">
        <v>0.2</v>
      </c>
      <c r="Y1029">
        <v>159.06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82</v>
      </c>
      <c r="AG1029">
        <v>0.2</v>
      </c>
      <c r="AH1029">
        <v>2</v>
      </c>
      <c r="AI1029">
        <v>55945884</v>
      </c>
      <c r="AJ1029">
        <v>817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5">
      <c r="A1030">
        <f>ROW(Source!A718)</f>
        <v>718</v>
      </c>
      <c r="B1030">
        <v>55945896</v>
      </c>
      <c r="C1030">
        <v>55945880</v>
      </c>
      <c r="D1030">
        <v>55461670</v>
      </c>
      <c r="E1030">
        <v>1</v>
      </c>
      <c r="F1030">
        <v>1</v>
      </c>
      <c r="G1030">
        <v>1081</v>
      </c>
      <c r="H1030">
        <v>3</v>
      </c>
      <c r="I1030" t="s">
        <v>813</v>
      </c>
      <c r="J1030" t="s">
        <v>814</v>
      </c>
      <c r="K1030" t="s">
        <v>815</v>
      </c>
      <c r="L1030">
        <v>1346</v>
      </c>
      <c r="N1030">
        <v>1009</v>
      </c>
      <c r="O1030" t="s">
        <v>794</v>
      </c>
      <c r="P1030" t="s">
        <v>794</v>
      </c>
      <c r="Q1030">
        <v>1</v>
      </c>
      <c r="X1030">
        <v>0.1</v>
      </c>
      <c r="Y1030">
        <v>23.12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82</v>
      </c>
      <c r="AG1030">
        <v>0.1</v>
      </c>
      <c r="AH1030">
        <v>2</v>
      </c>
      <c r="AI1030">
        <v>55945885</v>
      </c>
      <c r="AJ1030">
        <v>818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5">
      <c r="A1031">
        <f>ROW(Source!A718)</f>
        <v>718</v>
      </c>
      <c r="B1031">
        <v>55945897</v>
      </c>
      <c r="C1031">
        <v>55945880</v>
      </c>
      <c r="D1031">
        <v>55465938</v>
      </c>
      <c r="E1031">
        <v>1</v>
      </c>
      <c r="F1031">
        <v>1</v>
      </c>
      <c r="G1031">
        <v>1081</v>
      </c>
      <c r="H1031">
        <v>3</v>
      </c>
      <c r="I1031" t="s">
        <v>992</v>
      </c>
      <c r="J1031" t="s">
        <v>993</v>
      </c>
      <c r="K1031" t="s">
        <v>994</v>
      </c>
      <c r="L1031">
        <v>1348</v>
      </c>
      <c r="N1031">
        <v>1009</v>
      </c>
      <c r="O1031" t="s">
        <v>211</v>
      </c>
      <c r="P1031" t="s">
        <v>211</v>
      </c>
      <c r="Q1031">
        <v>1000</v>
      </c>
      <c r="X1031">
        <v>1E-4</v>
      </c>
      <c r="Y1031">
        <v>40009.620000000003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82</v>
      </c>
      <c r="AG1031">
        <v>1E-4</v>
      </c>
      <c r="AH1031">
        <v>2</v>
      </c>
      <c r="AI1031">
        <v>55945886</v>
      </c>
      <c r="AJ1031">
        <v>819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5">
      <c r="A1032">
        <f>ROW(Source!A718)</f>
        <v>718</v>
      </c>
      <c r="B1032">
        <v>55945898</v>
      </c>
      <c r="C1032">
        <v>55945880</v>
      </c>
      <c r="D1032">
        <v>55459792</v>
      </c>
      <c r="E1032">
        <v>1</v>
      </c>
      <c r="F1032">
        <v>1</v>
      </c>
      <c r="G1032">
        <v>1081</v>
      </c>
      <c r="H1032">
        <v>3</v>
      </c>
      <c r="I1032" t="s">
        <v>947</v>
      </c>
      <c r="J1032" t="s">
        <v>948</v>
      </c>
      <c r="K1032" t="s">
        <v>949</v>
      </c>
      <c r="L1032">
        <v>1348</v>
      </c>
      <c r="N1032">
        <v>1009</v>
      </c>
      <c r="O1032" t="s">
        <v>211</v>
      </c>
      <c r="P1032" t="s">
        <v>211</v>
      </c>
      <c r="Q1032">
        <v>1000</v>
      </c>
      <c r="X1032">
        <v>8.0000000000000007E-5</v>
      </c>
      <c r="Y1032">
        <v>60960.43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82</v>
      </c>
      <c r="AG1032">
        <v>8.0000000000000007E-5</v>
      </c>
      <c r="AH1032">
        <v>2</v>
      </c>
      <c r="AI1032">
        <v>55945887</v>
      </c>
      <c r="AJ1032">
        <v>820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5">
      <c r="A1033">
        <f>ROW(Source!A718)</f>
        <v>718</v>
      </c>
      <c r="B1033">
        <v>55945899</v>
      </c>
      <c r="C1033">
        <v>55945880</v>
      </c>
      <c r="D1033">
        <v>55466338</v>
      </c>
      <c r="E1033">
        <v>1</v>
      </c>
      <c r="F1033">
        <v>1</v>
      </c>
      <c r="G1033">
        <v>1081</v>
      </c>
      <c r="H1033">
        <v>3</v>
      </c>
      <c r="I1033" t="s">
        <v>816</v>
      </c>
      <c r="J1033" t="s">
        <v>817</v>
      </c>
      <c r="K1033" t="s">
        <v>818</v>
      </c>
      <c r="L1033">
        <v>1349</v>
      </c>
      <c r="N1033">
        <v>1009</v>
      </c>
      <c r="O1033" t="s">
        <v>819</v>
      </c>
      <c r="P1033" t="s">
        <v>819</v>
      </c>
      <c r="Q1033">
        <v>1E-3</v>
      </c>
      <c r="X1033">
        <v>10</v>
      </c>
      <c r="Y1033">
        <v>7.0000000000000007E-2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82</v>
      </c>
      <c r="AG1033">
        <v>10</v>
      </c>
      <c r="AH1033">
        <v>2</v>
      </c>
      <c r="AI1033">
        <v>55945888</v>
      </c>
      <c r="AJ1033">
        <v>821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5">
      <c r="A1034">
        <f>ROW(Source!A718)</f>
        <v>718</v>
      </c>
      <c r="B1034">
        <v>55945900</v>
      </c>
      <c r="C1034">
        <v>55945880</v>
      </c>
      <c r="D1034">
        <v>55482203</v>
      </c>
      <c r="E1034">
        <v>1</v>
      </c>
      <c r="F1034">
        <v>1</v>
      </c>
      <c r="G1034">
        <v>1081</v>
      </c>
      <c r="H1034">
        <v>3</v>
      </c>
      <c r="I1034" t="s">
        <v>894</v>
      </c>
      <c r="J1034" t="s">
        <v>895</v>
      </c>
      <c r="K1034" t="s">
        <v>896</v>
      </c>
      <c r="L1034">
        <v>1356</v>
      </c>
      <c r="N1034">
        <v>1010</v>
      </c>
      <c r="O1034" t="s">
        <v>785</v>
      </c>
      <c r="P1034" t="s">
        <v>785</v>
      </c>
      <c r="Q1034">
        <v>1000</v>
      </c>
      <c r="X1034">
        <v>0.10199999999999999</v>
      </c>
      <c r="Y1034">
        <v>226.66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82</v>
      </c>
      <c r="AG1034">
        <v>0.10199999999999999</v>
      </c>
      <c r="AH1034">
        <v>2</v>
      </c>
      <c r="AI1034">
        <v>55945889</v>
      </c>
      <c r="AJ1034">
        <v>822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5">
      <c r="A1035">
        <f>ROW(Source!A718)</f>
        <v>718</v>
      </c>
      <c r="B1035">
        <v>55945901</v>
      </c>
      <c r="C1035">
        <v>55945880</v>
      </c>
      <c r="D1035">
        <v>55481864</v>
      </c>
      <c r="E1035">
        <v>1</v>
      </c>
      <c r="F1035">
        <v>1</v>
      </c>
      <c r="G1035">
        <v>1081</v>
      </c>
      <c r="H1035">
        <v>3</v>
      </c>
      <c r="I1035" t="s">
        <v>995</v>
      </c>
      <c r="J1035" t="s">
        <v>996</v>
      </c>
      <c r="K1035" t="s">
        <v>997</v>
      </c>
      <c r="L1035">
        <v>1301</v>
      </c>
      <c r="N1035">
        <v>1003</v>
      </c>
      <c r="O1035" t="s">
        <v>543</v>
      </c>
      <c r="P1035" t="s">
        <v>543</v>
      </c>
      <c r="Q1035">
        <v>1</v>
      </c>
      <c r="X1035">
        <v>10</v>
      </c>
      <c r="Y1035">
        <v>0.7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 t="s">
        <v>82</v>
      </c>
      <c r="AG1035">
        <v>10</v>
      </c>
      <c r="AH1035">
        <v>2</v>
      </c>
      <c r="AI1035">
        <v>55945890</v>
      </c>
      <c r="AJ1035">
        <v>824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>
        <f>ROW(Source!A718)</f>
        <v>718</v>
      </c>
      <c r="B1036">
        <v>55945902</v>
      </c>
      <c r="C1036">
        <v>55945880</v>
      </c>
      <c r="D1036">
        <v>55433410</v>
      </c>
      <c r="E1036">
        <v>1081</v>
      </c>
      <c r="F1036">
        <v>1</v>
      </c>
      <c r="G1036">
        <v>1081</v>
      </c>
      <c r="H1036">
        <v>3</v>
      </c>
      <c r="I1036" t="s">
        <v>1062</v>
      </c>
      <c r="J1036" t="s">
        <v>3</v>
      </c>
      <c r="K1036" t="s">
        <v>1063</v>
      </c>
      <c r="L1036">
        <v>1354</v>
      </c>
      <c r="N1036">
        <v>1010</v>
      </c>
      <c r="O1036" t="s">
        <v>320</v>
      </c>
      <c r="P1036" t="s">
        <v>320</v>
      </c>
      <c r="Q1036">
        <v>1</v>
      </c>
      <c r="X1036">
        <v>102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82</v>
      </c>
      <c r="AG1036">
        <v>102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5">
      <c r="A1037">
        <f>ROW(Source!A756)</f>
        <v>756</v>
      </c>
      <c r="B1037">
        <v>57037324</v>
      </c>
      <c r="C1037">
        <v>57037323</v>
      </c>
      <c r="D1037">
        <v>55424304</v>
      </c>
      <c r="E1037">
        <v>1081</v>
      </c>
      <c r="F1037">
        <v>1</v>
      </c>
      <c r="G1037">
        <v>1081</v>
      </c>
      <c r="H1037">
        <v>1</v>
      </c>
      <c r="I1037" t="s">
        <v>759</v>
      </c>
      <c r="J1037" t="s">
        <v>3</v>
      </c>
      <c r="K1037" t="s">
        <v>760</v>
      </c>
      <c r="L1037">
        <v>1191</v>
      </c>
      <c r="N1037">
        <v>1013</v>
      </c>
      <c r="O1037" t="s">
        <v>761</v>
      </c>
      <c r="P1037" t="s">
        <v>761</v>
      </c>
      <c r="Q1037">
        <v>1</v>
      </c>
      <c r="X1037">
        <v>5.15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 t="s">
        <v>83</v>
      </c>
      <c r="AG1037">
        <v>6.1800000000000006</v>
      </c>
      <c r="AH1037">
        <v>2</v>
      </c>
      <c r="AI1037">
        <v>57037324</v>
      </c>
      <c r="AJ1037">
        <v>825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>
        <f>ROW(Source!A756)</f>
        <v>756</v>
      </c>
      <c r="B1038">
        <v>57037325</v>
      </c>
      <c r="C1038">
        <v>57037323</v>
      </c>
      <c r="D1038">
        <v>55489910</v>
      </c>
      <c r="E1038">
        <v>1</v>
      </c>
      <c r="F1038">
        <v>1</v>
      </c>
      <c r="G1038">
        <v>1081</v>
      </c>
      <c r="H1038">
        <v>2</v>
      </c>
      <c r="I1038" t="s">
        <v>762</v>
      </c>
      <c r="J1038" t="s">
        <v>763</v>
      </c>
      <c r="K1038" t="s">
        <v>764</v>
      </c>
      <c r="L1038">
        <v>1368</v>
      </c>
      <c r="N1038">
        <v>1011</v>
      </c>
      <c r="O1038" t="s">
        <v>765</v>
      </c>
      <c r="P1038" t="s">
        <v>765</v>
      </c>
      <c r="Q1038">
        <v>1</v>
      </c>
      <c r="X1038">
        <v>0.2</v>
      </c>
      <c r="Y1038">
        <v>0</v>
      </c>
      <c r="Z1038">
        <v>7.11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 t="s">
        <v>83</v>
      </c>
      <c r="AG1038">
        <v>0.24</v>
      </c>
      <c r="AH1038">
        <v>2</v>
      </c>
      <c r="AI1038">
        <v>57037325</v>
      </c>
      <c r="AJ1038">
        <v>826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>
        <f>ROW(Source!A756)</f>
        <v>756</v>
      </c>
      <c r="B1039">
        <v>57037326</v>
      </c>
      <c r="C1039">
        <v>57037323</v>
      </c>
      <c r="D1039">
        <v>55490209</v>
      </c>
      <c r="E1039">
        <v>1</v>
      </c>
      <c r="F1039">
        <v>1</v>
      </c>
      <c r="G1039">
        <v>1081</v>
      </c>
      <c r="H1039">
        <v>2</v>
      </c>
      <c r="I1039" t="s">
        <v>766</v>
      </c>
      <c r="J1039" t="s">
        <v>767</v>
      </c>
      <c r="K1039" t="s">
        <v>768</v>
      </c>
      <c r="L1039">
        <v>1368</v>
      </c>
      <c r="N1039">
        <v>1011</v>
      </c>
      <c r="O1039" t="s">
        <v>765</v>
      </c>
      <c r="P1039" t="s">
        <v>765</v>
      </c>
      <c r="Q1039">
        <v>1</v>
      </c>
      <c r="X1039">
        <v>0.03</v>
      </c>
      <c r="Y1039">
        <v>0</v>
      </c>
      <c r="Z1039">
        <v>83.1</v>
      </c>
      <c r="AA1039">
        <v>12.62</v>
      </c>
      <c r="AB1039">
        <v>0</v>
      </c>
      <c r="AC1039">
        <v>0</v>
      </c>
      <c r="AD1039">
        <v>1</v>
      </c>
      <c r="AE1039">
        <v>0</v>
      </c>
      <c r="AF1039" t="s">
        <v>83</v>
      </c>
      <c r="AG1039">
        <v>3.5999999999999997E-2</v>
      </c>
      <c r="AH1039">
        <v>2</v>
      </c>
      <c r="AI1039">
        <v>57037326</v>
      </c>
      <c r="AJ1039">
        <v>827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5">
      <c r="A1040">
        <f>ROW(Source!A756)</f>
        <v>756</v>
      </c>
      <c r="B1040">
        <v>57037327</v>
      </c>
      <c r="C1040">
        <v>57037323</v>
      </c>
      <c r="D1040">
        <v>55490285</v>
      </c>
      <c r="E1040">
        <v>1</v>
      </c>
      <c r="F1040">
        <v>1</v>
      </c>
      <c r="G1040">
        <v>1081</v>
      </c>
      <c r="H1040">
        <v>2</v>
      </c>
      <c r="I1040" t="s">
        <v>956</v>
      </c>
      <c r="J1040" t="s">
        <v>957</v>
      </c>
      <c r="K1040" t="s">
        <v>958</v>
      </c>
      <c r="L1040">
        <v>1368</v>
      </c>
      <c r="N1040">
        <v>1011</v>
      </c>
      <c r="O1040" t="s">
        <v>765</v>
      </c>
      <c r="P1040" t="s">
        <v>765</v>
      </c>
      <c r="Q1040">
        <v>1</v>
      </c>
      <c r="X1040">
        <v>0.46</v>
      </c>
      <c r="Y1040">
        <v>0</v>
      </c>
      <c r="Z1040">
        <v>0.78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83</v>
      </c>
      <c r="AG1040">
        <v>0.55200000000000005</v>
      </c>
      <c r="AH1040">
        <v>2</v>
      </c>
      <c r="AI1040">
        <v>57037327</v>
      </c>
      <c r="AJ1040">
        <v>828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>
        <f>ROW(Source!A756)</f>
        <v>756</v>
      </c>
      <c r="B1041">
        <v>57037328</v>
      </c>
      <c r="C1041">
        <v>57037323</v>
      </c>
      <c r="D1041">
        <v>55460300</v>
      </c>
      <c r="E1041">
        <v>1</v>
      </c>
      <c r="F1041">
        <v>1</v>
      </c>
      <c r="G1041">
        <v>1081</v>
      </c>
      <c r="H1041">
        <v>3</v>
      </c>
      <c r="I1041" t="s">
        <v>959</v>
      </c>
      <c r="J1041" t="s">
        <v>960</v>
      </c>
      <c r="K1041" t="s">
        <v>961</v>
      </c>
      <c r="L1041">
        <v>1348</v>
      </c>
      <c r="N1041">
        <v>1009</v>
      </c>
      <c r="O1041" t="s">
        <v>211</v>
      </c>
      <c r="P1041" t="s">
        <v>211</v>
      </c>
      <c r="Q1041">
        <v>1000</v>
      </c>
      <c r="X1041">
        <v>1.21E-4</v>
      </c>
      <c r="Y1041">
        <v>7185.82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 t="s">
        <v>82</v>
      </c>
      <c r="AG1041">
        <v>1.21E-4</v>
      </c>
      <c r="AH1041">
        <v>2</v>
      </c>
      <c r="AI1041">
        <v>57037328</v>
      </c>
      <c r="AJ1041">
        <v>829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5">
      <c r="A1042">
        <f>ROW(Source!A756)</f>
        <v>756</v>
      </c>
      <c r="B1042">
        <v>57037329</v>
      </c>
      <c r="C1042">
        <v>57037323</v>
      </c>
      <c r="D1042">
        <v>55460309</v>
      </c>
      <c r="E1042">
        <v>1</v>
      </c>
      <c r="F1042">
        <v>1</v>
      </c>
      <c r="G1042">
        <v>1081</v>
      </c>
      <c r="H1042">
        <v>3</v>
      </c>
      <c r="I1042" t="s">
        <v>962</v>
      </c>
      <c r="J1042" t="s">
        <v>963</v>
      </c>
      <c r="K1042" t="s">
        <v>964</v>
      </c>
      <c r="L1042">
        <v>1346</v>
      </c>
      <c r="N1042">
        <v>1009</v>
      </c>
      <c r="O1042" t="s">
        <v>794</v>
      </c>
      <c r="P1042" t="s">
        <v>794</v>
      </c>
      <c r="Q1042">
        <v>1</v>
      </c>
      <c r="X1042">
        <v>2.3E-2</v>
      </c>
      <c r="Y1042">
        <v>29.82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82</v>
      </c>
      <c r="AG1042">
        <v>2.3E-2</v>
      </c>
      <c r="AH1042">
        <v>2</v>
      </c>
      <c r="AI1042">
        <v>57037329</v>
      </c>
      <c r="AJ1042">
        <v>830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>
        <f>ROW(Source!A756)</f>
        <v>756</v>
      </c>
      <c r="B1043">
        <v>57037330</v>
      </c>
      <c r="C1043">
        <v>57037323</v>
      </c>
      <c r="D1043">
        <v>55459280</v>
      </c>
      <c r="E1043">
        <v>1</v>
      </c>
      <c r="F1043">
        <v>1</v>
      </c>
      <c r="G1043">
        <v>1081</v>
      </c>
      <c r="H1043">
        <v>3</v>
      </c>
      <c r="I1043" t="s">
        <v>965</v>
      </c>
      <c r="J1043" t="s">
        <v>966</v>
      </c>
      <c r="K1043" t="s">
        <v>967</v>
      </c>
      <c r="L1043">
        <v>1348</v>
      </c>
      <c r="N1043">
        <v>1009</v>
      </c>
      <c r="O1043" t="s">
        <v>211</v>
      </c>
      <c r="P1043" t="s">
        <v>211</v>
      </c>
      <c r="Q1043">
        <v>1000</v>
      </c>
      <c r="X1043">
        <v>1.8E-5</v>
      </c>
      <c r="Y1043">
        <v>18653.07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 t="s">
        <v>82</v>
      </c>
      <c r="AG1043">
        <v>1.8E-5</v>
      </c>
      <c r="AH1043">
        <v>2</v>
      </c>
      <c r="AI1043">
        <v>57037330</v>
      </c>
      <c r="AJ1043">
        <v>831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>
        <f>ROW(Source!A756)</f>
        <v>756</v>
      </c>
      <c r="B1044">
        <v>57037331</v>
      </c>
      <c r="C1044">
        <v>57037323</v>
      </c>
      <c r="D1044">
        <v>55461069</v>
      </c>
      <c r="E1044">
        <v>1</v>
      </c>
      <c r="F1044">
        <v>1</v>
      </c>
      <c r="G1044">
        <v>1081</v>
      </c>
      <c r="H1044">
        <v>3</v>
      </c>
      <c r="I1044" t="s">
        <v>968</v>
      </c>
      <c r="J1044" t="s">
        <v>969</v>
      </c>
      <c r="K1044" t="s">
        <v>970</v>
      </c>
      <c r="L1044">
        <v>1348</v>
      </c>
      <c r="N1044">
        <v>1009</v>
      </c>
      <c r="O1044" t="s">
        <v>211</v>
      </c>
      <c r="P1044" t="s">
        <v>211</v>
      </c>
      <c r="Q1044">
        <v>1000</v>
      </c>
      <c r="X1044">
        <v>2.3780000000000001E-4</v>
      </c>
      <c r="Y1044">
        <v>11487.92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82</v>
      </c>
      <c r="AG1044">
        <v>2.3780000000000001E-4</v>
      </c>
      <c r="AH1044">
        <v>2</v>
      </c>
      <c r="AI1044">
        <v>57037331</v>
      </c>
      <c r="AJ1044">
        <v>832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5">
      <c r="A1045">
        <f>ROW(Source!A756)</f>
        <v>756</v>
      </c>
      <c r="B1045">
        <v>57037332</v>
      </c>
      <c r="C1045">
        <v>57037323</v>
      </c>
      <c r="D1045">
        <v>55461632</v>
      </c>
      <c r="E1045">
        <v>1</v>
      </c>
      <c r="F1045">
        <v>1</v>
      </c>
      <c r="G1045">
        <v>1081</v>
      </c>
      <c r="H1045">
        <v>3</v>
      </c>
      <c r="I1045" t="s">
        <v>971</v>
      </c>
      <c r="J1045" t="s">
        <v>972</v>
      </c>
      <c r="K1045" t="s">
        <v>973</v>
      </c>
      <c r="L1045">
        <v>1348</v>
      </c>
      <c r="N1045">
        <v>1009</v>
      </c>
      <c r="O1045" t="s">
        <v>211</v>
      </c>
      <c r="P1045" t="s">
        <v>211</v>
      </c>
      <c r="Q1045">
        <v>1000</v>
      </c>
      <c r="X1045">
        <v>7.0000000000000001E-3</v>
      </c>
      <c r="Y1045">
        <v>12089.95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82</v>
      </c>
      <c r="AG1045">
        <v>7.0000000000000001E-3</v>
      </c>
      <c r="AH1045">
        <v>2</v>
      </c>
      <c r="AI1045">
        <v>57037332</v>
      </c>
      <c r="AJ1045">
        <v>833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>
        <f>ROW(Source!A756)</f>
        <v>756</v>
      </c>
      <c r="B1046">
        <v>57037333</v>
      </c>
      <c r="C1046">
        <v>57037323</v>
      </c>
      <c r="D1046">
        <v>55459831</v>
      </c>
      <c r="E1046">
        <v>1</v>
      </c>
      <c r="F1046">
        <v>1</v>
      </c>
      <c r="G1046">
        <v>1081</v>
      </c>
      <c r="H1046">
        <v>3</v>
      </c>
      <c r="I1046" t="s">
        <v>974</v>
      </c>
      <c r="J1046" t="s">
        <v>975</v>
      </c>
      <c r="K1046" t="s">
        <v>976</v>
      </c>
      <c r="L1046">
        <v>1348</v>
      </c>
      <c r="N1046">
        <v>1009</v>
      </c>
      <c r="O1046" t="s">
        <v>211</v>
      </c>
      <c r="P1046" t="s">
        <v>211</v>
      </c>
      <c r="Q1046">
        <v>1000</v>
      </c>
      <c r="X1046">
        <v>1.0000000000000001E-5</v>
      </c>
      <c r="Y1046">
        <v>8582.42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 t="s">
        <v>82</v>
      </c>
      <c r="AG1046">
        <v>1.0000000000000001E-5</v>
      </c>
      <c r="AH1046">
        <v>2</v>
      </c>
      <c r="AI1046">
        <v>57037333</v>
      </c>
      <c r="AJ1046">
        <v>834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5">
      <c r="A1047">
        <f>ROW(Source!A756)</f>
        <v>756</v>
      </c>
      <c r="B1047">
        <v>57037334</v>
      </c>
      <c r="C1047">
        <v>57037323</v>
      </c>
      <c r="D1047">
        <v>55459835</v>
      </c>
      <c r="E1047">
        <v>1</v>
      </c>
      <c r="F1047">
        <v>1</v>
      </c>
      <c r="G1047">
        <v>1081</v>
      </c>
      <c r="H1047">
        <v>3</v>
      </c>
      <c r="I1047" t="s">
        <v>920</v>
      </c>
      <c r="J1047" t="s">
        <v>921</v>
      </c>
      <c r="K1047" t="s">
        <v>922</v>
      </c>
      <c r="L1047">
        <v>1348</v>
      </c>
      <c r="N1047">
        <v>1009</v>
      </c>
      <c r="O1047" t="s">
        <v>211</v>
      </c>
      <c r="P1047" t="s">
        <v>211</v>
      </c>
      <c r="Q1047">
        <v>1000</v>
      </c>
      <c r="X1047">
        <v>1.9999999999999999E-6</v>
      </c>
      <c r="Y1047">
        <v>12521.99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 t="s">
        <v>82</v>
      </c>
      <c r="AG1047">
        <v>1.9999999999999999E-6</v>
      </c>
      <c r="AH1047">
        <v>2</v>
      </c>
      <c r="AI1047">
        <v>57037334</v>
      </c>
      <c r="AJ1047">
        <v>835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>
        <f>ROW(Source!A756)</f>
        <v>756</v>
      </c>
      <c r="B1048">
        <v>57037335</v>
      </c>
      <c r="C1048">
        <v>57037323</v>
      </c>
      <c r="D1048">
        <v>55441091</v>
      </c>
      <c r="E1048">
        <v>1081</v>
      </c>
      <c r="F1048">
        <v>1</v>
      </c>
      <c r="G1048">
        <v>1081</v>
      </c>
      <c r="H1048">
        <v>3</v>
      </c>
      <c r="I1048" t="s">
        <v>1115</v>
      </c>
      <c r="J1048" t="s">
        <v>3</v>
      </c>
      <c r="K1048" t="s">
        <v>1116</v>
      </c>
      <c r="L1048">
        <v>1354</v>
      </c>
      <c r="N1048">
        <v>1010</v>
      </c>
      <c r="O1048" t="s">
        <v>320</v>
      </c>
      <c r="P1048" t="s">
        <v>320</v>
      </c>
      <c r="Q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82</v>
      </c>
      <c r="AG1048">
        <v>1</v>
      </c>
      <c r="AH1048">
        <v>3</v>
      </c>
      <c r="AI1048">
        <v>-1</v>
      </c>
      <c r="AJ1048" t="s">
        <v>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>
        <f>ROW(Source!A757)</f>
        <v>757</v>
      </c>
      <c r="B1049">
        <v>57037324</v>
      </c>
      <c r="C1049">
        <v>57037323</v>
      </c>
      <c r="D1049">
        <v>55424304</v>
      </c>
      <c r="E1049">
        <v>1081</v>
      </c>
      <c r="F1049">
        <v>1</v>
      </c>
      <c r="G1049">
        <v>1081</v>
      </c>
      <c r="H1049">
        <v>1</v>
      </c>
      <c r="I1049" t="s">
        <v>759</v>
      </c>
      <c r="J1049" t="s">
        <v>3</v>
      </c>
      <c r="K1049" t="s">
        <v>760</v>
      </c>
      <c r="L1049">
        <v>1191</v>
      </c>
      <c r="N1049">
        <v>1013</v>
      </c>
      <c r="O1049" t="s">
        <v>761</v>
      </c>
      <c r="P1049" t="s">
        <v>761</v>
      </c>
      <c r="Q1049">
        <v>1</v>
      </c>
      <c r="X1049">
        <v>5.15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 t="s">
        <v>83</v>
      </c>
      <c r="AG1049">
        <v>6.1800000000000006</v>
      </c>
      <c r="AH1049">
        <v>2</v>
      </c>
      <c r="AI1049">
        <v>57037324</v>
      </c>
      <c r="AJ1049">
        <v>836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5">
      <c r="A1050">
        <f>ROW(Source!A757)</f>
        <v>757</v>
      </c>
      <c r="B1050">
        <v>57037325</v>
      </c>
      <c r="C1050">
        <v>57037323</v>
      </c>
      <c r="D1050">
        <v>55489910</v>
      </c>
      <c r="E1050">
        <v>1</v>
      </c>
      <c r="F1050">
        <v>1</v>
      </c>
      <c r="G1050">
        <v>1081</v>
      </c>
      <c r="H1050">
        <v>2</v>
      </c>
      <c r="I1050" t="s">
        <v>762</v>
      </c>
      <c r="J1050" t="s">
        <v>763</v>
      </c>
      <c r="K1050" t="s">
        <v>764</v>
      </c>
      <c r="L1050">
        <v>1368</v>
      </c>
      <c r="N1050">
        <v>1011</v>
      </c>
      <c r="O1050" t="s">
        <v>765</v>
      </c>
      <c r="P1050" t="s">
        <v>765</v>
      </c>
      <c r="Q1050">
        <v>1</v>
      </c>
      <c r="X1050">
        <v>0.2</v>
      </c>
      <c r="Y1050">
        <v>0</v>
      </c>
      <c r="Z1050">
        <v>7.11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83</v>
      </c>
      <c r="AG1050">
        <v>0.24</v>
      </c>
      <c r="AH1050">
        <v>2</v>
      </c>
      <c r="AI1050">
        <v>57037325</v>
      </c>
      <c r="AJ1050">
        <v>837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>
        <f>ROW(Source!A757)</f>
        <v>757</v>
      </c>
      <c r="B1051">
        <v>57037326</v>
      </c>
      <c r="C1051">
        <v>57037323</v>
      </c>
      <c r="D1051">
        <v>55490209</v>
      </c>
      <c r="E1051">
        <v>1</v>
      </c>
      <c r="F1051">
        <v>1</v>
      </c>
      <c r="G1051">
        <v>1081</v>
      </c>
      <c r="H1051">
        <v>2</v>
      </c>
      <c r="I1051" t="s">
        <v>766</v>
      </c>
      <c r="J1051" t="s">
        <v>767</v>
      </c>
      <c r="K1051" t="s">
        <v>768</v>
      </c>
      <c r="L1051">
        <v>1368</v>
      </c>
      <c r="N1051">
        <v>1011</v>
      </c>
      <c r="O1051" t="s">
        <v>765</v>
      </c>
      <c r="P1051" t="s">
        <v>765</v>
      </c>
      <c r="Q1051">
        <v>1</v>
      </c>
      <c r="X1051">
        <v>0.03</v>
      </c>
      <c r="Y1051">
        <v>0</v>
      </c>
      <c r="Z1051">
        <v>83.1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83</v>
      </c>
      <c r="AG1051">
        <v>3.5999999999999997E-2</v>
      </c>
      <c r="AH1051">
        <v>2</v>
      </c>
      <c r="AI1051">
        <v>57037326</v>
      </c>
      <c r="AJ1051">
        <v>838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>
        <f>ROW(Source!A757)</f>
        <v>757</v>
      </c>
      <c r="B1052">
        <v>57037327</v>
      </c>
      <c r="C1052">
        <v>57037323</v>
      </c>
      <c r="D1052">
        <v>55490285</v>
      </c>
      <c r="E1052">
        <v>1</v>
      </c>
      <c r="F1052">
        <v>1</v>
      </c>
      <c r="G1052">
        <v>1081</v>
      </c>
      <c r="H1052">
        <v>2</v>
      </c>
      <c r="I1052" t="s">
        <v>956</v>
      </c>
      <c r="J1052" t="s">
        <v>957</v>
      </c>
      <c r="K1052" t="s">
        <v>958</v>
      </c>
      <c r="L1052">
        <v>1368</v>
      </c>
      <c r="N1052">
        <v>1011</v>
      </c>
      <c r="O1052" t="s">
        <v>765</v>
      </c>
      <c r="P1052" t="s">
        <v>765</v>
      </c>
      <c r="Q1052">
        <v>1</v>
      </c>
      <c r="X1052">
        <v>0.46</v>
      </c>
      <c r="Y1052">
        <v>0</v>
      </c>
      <c r="Z1052">
        <v>0.78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83</v>
      </c>
      <c r="AG1052">
        <v>0.55200000000000005</v>
      </c>
      <c r="AH1052">
        <v>2</v>
      </c>
      <c r="AI1052">
        <v>57037327</v>
      </c>
      <c r="AJ1052">
        <v>839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5">
      <c r="A1053">
        <f>ROW(Source!A757)</f>
        <v>757</v>
      </c>
      <c r="B1053">
        <v>57037328</v>
      </c>
      <c r="C1053">
        <v>57037323</v>
      </c>
      <c r="D1053">
        <v>55460300</v>
      </c>
      <c r="E1053">
        <v>1</v>
      </c>
      <c r="F1053">
        <v>1</v>
      </c>
      <c r="G1053">
        <v>1081</v>
      </c>
      <c r="H1053">
        <v>3</v>
      </c>
      <c r="I1053" t="s">
        <v>959</v>
      </c>
      <c r="J1053" t="s">
        <v>960</v>
      </c>
      <c r="K1053" t="s">
        <v>961</v>
      </c>
      <c r="L1053">
        <v>1348</v>
      </c>
      <c r="N1053">
        <v>1009</v>
      </c>
      <c r="O1053" t="s">
        <v>211</v>
      </c>
      <c r="P1053" t="s">
        <v>211</v>
      </c>
      <c r="Q1053">
        <v>1000</v>
      </c>
      <c r="X1053">
        <v>1.21E-4</v>
      </c>
      <c r="Y1053">
        <v>7185.82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82</v>
      </c>
      <c r="AG1053">
        <v>1.21E-4</v>
      </c>
      <c r="AH1053">
        <v>2</v>
      </c>
      <c r="AI1053">
        <v>57037328</v>
      </c>
      <c r="AJ1053">
        <v>840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5">
      <c r="A1054">
        <f>ROW(Source!A757)</f>
        <v>757</v>
      </c>
      <c r="B1054">
        <v>57037329</v>
      </c>
      <c r="C1054">
        <v>57037323</v>
      </c>
      <c r="D1054">
        <v>55460309</v>
      </c>
      <c r="E1054">
        <v>1</v>
      </c>
      <c r="F1054">
        <v>1</v>
      </c>
      <c r="G1054">
        <v>1081</v>
      </c>
      <c r="H1054">
        <v>3</v>
      </c>
      <c r="I1054" t="s">
        <v>962</v>
      </c>
      <c r="J1054" t="s">
        <v>963</v>
      </c>
      <c r="K1054" t="s">
        <v>964</v>
      </c>
      <c r="L1054">
        <v>1346</v>
      </c>
      <c r="N1054">
        <v>1009</v>
      </c>
      <c r="O1054" t="s">
        <v>794</v>
      </c>
      <c r="P1054" t="s">
        <v>794</v>
      </c>
      <c r="Q1054">
        <v>1</v>
      </c>
      <c r="X1054">
        <v>2.3E-2</v>
      </c>
      <c r="Y1054">
        <v>29.82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 t="s">
        <v>82</v>
      </c>
      <c r="AG1054">
        <v>2.3E-2</v>
      </c>
      <c r="AH1054">
        <v>2</v>
      </c>
      <c r="AI1054">
        <v>57037329</v>
      </c>
      <c r="AJ1054">
        <v>841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5">
      <c r="A1055">
        <f>ROW(Source!A757)</f>
        <v>757</v>
      </c>
      <c r="B1055">
        <v>57037330</v>
      </c>
      <c r="C1055">
        <v>57037323</v>
      </c>
      <c r="D1055">
        <v>55459280</v>
      </c>
      <c r="E1055">
        <v>1</v>
      </c>
      <c r="F1055">
        <v>1</v>
      </c>
      <c r="G1055">
        <v>1081</v>
      </c>
      <c r="H1055">
        <v>3</v>
      </c>
      <c r="I1055" t="s">
        <v>965</v>
      </c>
      <c r="J1055" t="s">
        <v>966</v>
      </c>
      <c r="K1055" t="s">
        <v>967</v>
      </c>
      <c r="L1055">
        <v>1348</v>
      </c>
      <c r="N1055">
        <v>1009</v>
      </c>
      <c r="O1055" t="s">
        <v>211</v>
      </c>
      <c r="P1055" t="s">
        <v>211</v>
      </c>
      <c r="Q1055">
        <v>1000</v>
      </c>
      <c r="X1055">
        <v>1.8E-5</v>
      </c>
      <c r="Y1055">
        <v>18653.07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 t="s">
        <v>82</v>
      </c>
      <c r="AG1055">
        <v>1.8E-5</v>
      </c>
      <c r="AH1055">
        <v>2</v>
      </c>
      <c r="AI1055">
        <v>57037330</v>
      </c>
      <c r="AJ1055">
        <v>842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5">
      <c r="A1056">
        <f>ROW(Source!A757)</f>
        <v>757</v>
      </c>
      <c r="B1056">
        <v>57037331</v>
      </c>
      <c r="C1056">
        <v>57037323</v>
      </c>
      <c r="D1056">
        <v>55461069</v>
      </c>
      <c r="E1056">
        <v>1</v>
      </c>
      <c r="F1056">
        <v>1</v>
      </c>
      <c r="G1056">
        <v>1081</v>
      </c>
      <c r="H1056">
        <v>3</v>
      </c>
      <c r="I1056" t="s">
        <v>968</v>
      </c>
      <c r="J1056" t="s">
        <v>969</v>
      </c>
      <c r="K1056" t="s">
        <v>970</v>
      </c>
      <c r="L1056">
        <v>1348</v>
      </c>
      <c r="N1056">
        <v>1009</v>
      </c>
      <c r="O1056" t="s">
        <v>211</v>
      </c>
      <c r="P1056" t="s">
        <v>211</v>
      </c>
      <c r="Q1056">
        <v>1000</v>
      </c>
      <c r="X1056">
        <v>2.3780000000000001E-4</v>
      </c>
      <c r="Y1056">
        <v>11487.92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 t="s">
        <v>82</v>
      </c>
      <c r="AG1056">
        <v>2.3780000000000001E-4</v>
      </c>
      <c r="AH1056">
        <v>2</v>
      </c>
      <c r="AI1056">
        <v>57037331</v>
      </c>
      <c r="AJ1056">
        <v>843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5">
      <c r="A1057">
        <f>ROW(Source!A757)</f>
        <v>757</v>
      </c>
      <c r="B1057">
        <v>57037332</v>
      </c>
      <c r="C1057">
        <v>57037323</v>
      </c>
      <c r="D1057">
        <v>55461632</v>
      </c>
      <c r="E1057">
        <v>1</v>
      </c>
      <c r="F1057">
        <v>1</v>
      </c>
      <c r="G1057">
        <v>1081</v>
      </c>
      <c r="H1057">
        <v>3</v>
      </c>
      <c r="I1057" t="s">
        <v>971</v>
      </c>
      <c r="J1057" t="s">
        <v>972</v>
      </c>
      <c r="K1057" t="s">
        <v>973</v>
      </c>
      <c r="L1057">
        <v>1348</v>
      </c>
      <c r="N1057">
        <v>1009</v>
      </c>
      <c r="O1057" t="s">
        <v>211</v>
      </c>
      <c r="P1057" t="s">
        <v>211</v>
      </c>
      <c r="Q1057">
        <v>1000</v>
      </c>
      <c r="X1057">
        <v>7.0000000000000001E-3</v>
      </c>
      <c r="Y1057">
        <v>12089.95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82</v>
      </c>
      <c r="AG1057">
        <v>7.0000000000000001E-3</v>
      </c>
      <c r="AH1057">
        <v>2</v>
      </c>
      <c r="AI1057">
        <v>57037332</v>
      </c>
      <c r="AJ1057">
        <v>844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5">
      <c r="A1058">
        <f>ROW(Source!A757)</f>
        <v>757</v>
      </c>
      <c r="B1058">
        <v>57037333</v>
      </c>
      <c r="C1058">
        <v>57037323</v>
      </c>
      <c r="D1058">
        <v>55459831</v>
      </c>
      <c r="E1058">
        <v>1</v>
      </c>
      <c r="F1058">
        <v>1</v>
      </c>
      <c r="G1058">
        <v>1081</v>
      </c>
      <c r="H1058">
        <v>3</v>
      </c>
      <c r="I1058" t="s">
        <v>974</v>
      </c>
      <c r="J1058" t="s">
        <v>975</v>
      </c>
      <c r="K1058" t="s">
        <v>976</v>
      </c>
      <c r="L1058">
        <v>1348</v>
      </c>
      <c r="N1058">
        <v>1009</v>
      </c>
      <c r="O1058" t="s">
        <v>211</v>
      </c>
      <c r="P1058" t="s">
        <v>211</v>
      </c>
      <c r="Q1058">
        <v>1000</v>
      </c>
      <c r="X1058">
        <v>1.0000000000000001E-5</v>
      </c>
      <c r="Y1058">
        <v>8582.42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82</v>
      </c>
      <c r="AG1058">
        <v>1.0000000000000001E-5</v>
      </c>
      <c r="AH1058">
        <v>2</v>
      </c>
      <c r="AI1058">
        <v>57037333</v>
      </c>
      <c r="AJ1058">
        <v>845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5">
      <c r="A1059">
        <f>ROW(Source!A757)</f>
        <v>757</v>
      </c>
      <c r="B1059">
        <v>57037334</v>
      </c>
      <c r="C1059">
        <v>57037323</v>
      </c>
      <c r="D1059">
        <v>55459835</v>
      </c>
      <c r="E1059">
        <v>1</v>
      </c>
      <c r="F1059">
        <v>1</v>
      </c>
      <c r="G1059">
        <v>1081</v>
      </c>
      <c r="H1059">
        <v>3</v>
      </c>
      <c r="I1059" t="s">
        <v>920</v>
      </c>
      <c r="J1059" t="s">
        <v>921</v>
      </c>
      <c r="K1059" t="s">
        <v>922</v>
      </c>
      <c r="L1059">
        <v>1348</v>
      </c>
      <c r="N1059">
        <v>1009</v>
      </c>
      <c r="O1059" t="s">
        <v>211</v>
      </c>
      <c r="P1059" t="s">
        <v>211</v>
      </c>
      <c r="Q1059">
        <v>1000</v>
      </c>
      <c r="X1059">
        <v>1.9999999999999999E-6</v>
      </c>
      <c r="Y1059">
        <v>12521.99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82</v>
      </c>
      <c r="AG1059">
        <v>1.9999999999999999E-6</v>
      </c>
      <c r="AH1059">
        <v>2</v>
      </c>
      <c r="AI1059">
        <v>57037334</v>
      </c>
      <c r="AJ1059">
        <v>846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5">
      <c r="A1060">
        <f>ROW(Source!A757)</f>
        <v>757</v>
      </c>
      <c r="B1060">
        <v>57037335</v>
      </c>
      <c r="C1060">
        <v>57037323</v>
      </c>
      <c r="D1060">
        <v>55441091</v>
      </c>
      <c r="E1060">
        <v>1081</v>
      </c>
      <c r="F1060">
        <v>1</v>
      </c>
      <c r="G1060">
        <v>1081</v>
      </c>
      <c r="H1060">
        <v>3</v>
      </c>
      <c r="I1060" t="s">
        <v>1115</v>
      </c>
      <c r="J1060" t="s">
        <v>3</v>
      </c>
      <c r="K1060" t="s">
        <v>1116</v>
      </c>
      <c r="L1060">
        <v>1354</v>
      </c>
      <c r="N1060">
        <v>1010</v>
      </c>
      <c r="O1060" t="s">
        <v>320</v>
      </c>
      <c r="P1060" t="s">
        <v>320</v>
      </c>
      <c r="Q1060">
        <v>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82</v>
      </c>
      <c r="AG1060">
        <v>1</v>
      </c>
      <c r="AH1060">
        <v>3</v>
      </c>
      <c r="AI1060">
        <v>-1</v>
      </c>
      <c r="AJ1060" t="s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5">
      <c r="A1061">
        <f>ROW(Source!A758)</f>
        <v>758</v>
      </c>
      <c r="B1061">
        <v>55945913</v>
      </c>
      <c r="C1061">
        <v>55945904</v>
      </c>
      <c r="D1061">
        <v>55424304</v>
      </c>
      <c r="E1061">
        <v>1081</v>
      </c>
      <c r="F1061">
        <v>1</v>
      </c>
      <c r="G1061">
        <v>1081</v>
      </c>
      <c r="H1061">
        <v>1</v>
      </c>
      <c r="I1061" t="s">
        <v>759</v>
      </c>
      <c r="J1061" t="s">
        <v>3</v>
      </c>
      <c r="K1061" t="s">
        <v>760</v>
      </c>
      <c r="L1061">
        <v>1191</v>
      </c>
      <c r="N1061">
        <v>1013</v>
      </c>
      <c r="O1061" t="s">
        <v>761</v>
      </c>
      <c r="P1061" t="s">
        <v>761</v>
      </c>
      <c r="Q1061">
        <v>1</v>
      </c>
      <c r="X1061">
        <v>2.06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1</v>
      </c>
      <c r="AF1061" t="s">
        <v>83</v>
      </c>
      <c r="AG1061">
        <v>2.472</v>
      </c>
      <c r="AH1061">
        <v>2</v>
      </c>
      <c r="AI1061">
        <v>55945905</v>
      </c>
      <c r="AJ1061">
        <v>847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5">
      <c r="A1062">
        <f>ROW(Source!A758)</f>
        <v>758</v>
      </c>
      <c r="B1062">
        <v>55945914</v>
      </c>
      <c r="C1062">
        <v>55945904</v>
      </c>
      <c r="D1062">
        <v>55489803</v>
      </c>
      <c r="E1062">
        <v>1</v>
      </c>
      <c r="F1062">
        <v>1</v>
      </c>
      <c r="G1062">
        <v>1081</v>
      </c>
      <c r="H1062">
        <v>2</v>
      </c>
      <c r="I1062" t="s">
        <v>880</v>
      </c>
      <c r="J1062" t="s">
        <v>881</v>
      </c>
      <c r="K1062" t="s">
        <v>882</v>
      </c>
      <c r="L1062">
        <v>1368</v>
      </c>
      <c r="N1062">
        <v>1011</v>
      </c>
      <c r="O1062" t="s">
        <v>765</v>
      </c>
      <c r="P1062" t="s">
        <v>765</v>
      </c>
      <c r="Q1062">
        <v>1</v>
      </c>
      <c r="X1062">
        <v>0.25</v>
      </c>
      <c r="Y1062">
        <v>0</v>
      </c>
      <c r="Z1062">
        <v>41.45</v>
      </c>
      <c r="AA1062">
        <v>12.62</v>
      </c>
      <c r="AB1062">
        <v>0</v>
      </c>
      <c r="AC1062">
        <v>0</v>
      </c>
      <c r="AD1062">
        <v>1</v>
      </c>
      <c r="AE1062">
        <v>0</v>
      </c>
      <c r="AF1062" t="s">
        <v>83</v>
      </c>
      <c r="AG1062">
        <v>0.3</v>
      </c>
      <c r="AH1062">
        <v>2</v>
      </c>
      <c r="AI1062">
        <v>55945906</v>
      </c>
      <c r="AJ1062">
        <v>848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5">
      <c r="A1063">
        <f>ROW(Source!A758)</f>
        <v>758</v>
      </c>
      <c r="B1063">
        <v>55945915</v>
      </c>
      <c r="C1063">
        <v>55945904</v>
      </c>
      <c r="D1063">
        <v>55489910</v>
      </c>
      <c r="E1063">
        <v>1</v>
      </c>
      <c r="F1063">
        <v>1</v>
      </c>
      <c r="G1063">
        <v>1081</v>
      </c>
      <c r="H1063">
        <v>2</v>
      </c>
      <c r="I1063" t="s">
        <v>762</v>
      </c>
      <c r="J1063" t="s">
        <v>763</v>
      </c>
      <c r="K1063" t="s">
        <v>764</v>
      </c>
      <c r="L1063">
        <v>1368</v>
      </c>
      <c r="N1063">
        <v>1011</v>
      </c>
      <c r="O1063" t="s">
        <v>765</v>
      </c>
      <c r="P1063" t="s">
        <v>765</v>
      </c>
      <c r="Q1063">
        <v>1</v>
      </c>
      <c r="X1063">
        <v>0.72</v>
      </c>
      <c r="Y1063">
        <v>0</v>
      </c>
      <c r="Z1063">
        <v>7.11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 t="s">
        <v>83</v>
      </c>
      <c r="AG1063">
        <v>0.86399999999999999</v>
      </c>
      <c r="AH1063">
        <v>2</v>
      </c>
      <c r="AI1063">
        <v>55945907</v>
      </c>
      <c r="AJ1063">
        <v>849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>
        <f>ROW(Source!A758)</f>
        <v>758</v>
      </c>
      <c r="B1064">
        <v>55945916</v>
      </c>
      <c r="C1064">
        <v>55945904</v>
      </c>
      <c r="D1064">
        <v>55490209</v>
      </c>
      <c r="E1064">
        <v>1</v>
      </c>
      <c r="F1064">
        <v>1</v>
      </c>
      <c r="G1064">
        <v>1081</v>
      </c>
      <c r="H1064">
        <v>2</v>
      </c>
      <c r="I1064" t="s">
        <v>766</v>
      </c>
      <c r="J1064" t="s">
        <v>767</v>
      </c>
      <c r="K1064" t="s">
        <v>768</v>
      </c>
      <c r="L1064">
        <v>1368</v>
      </c>
      <c r="N1064">
        <v>1011</v>
      </c>
      <c r="O1064" t="s">
        <v>765</v>
      </c>
      <c r="P1064" t="s">
        <v>765</v>
      </c>
      <c r="Q1064">
        <v>1</v>
      </c>
      <c r="X1064">
        <v>0.11</v>
      </c>
      <c r="Y1064">
        <v>0</v>
      </c>
      <c r="Z1064">
        <v>83.1</v>
      </c>
      <c r="AA1064">
        <v>12.62</v>
      </c>
      <c r="AB1064">
        <v>0</v>
      </c>
      <c r="AC1064">
        <v>0</v>
      </c>
      <c r="AD1064">
        <v>1</v>
      </c>
      <c r="AE1064">
        <v>0</v>
      </c>
      <c r="AF1064" t="s">
        <v>83</v>
      </c>
      <c r="AG1064">
        <v>0.13200000000000001</v>
      </c>
      <c r="AH1064">
        <v>2</v>
      </c>
      <c r="AI1064">
        <v>55945908</v>
      </c>
      <c r="AJ1064">
        <v>850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5">
      <c r="A1065">
        <f>ROW(Source!A758)</f>
        <v>758</v>
      </c>
      <c r="B1065">
        <v>55945917</v>
      </c>
      <c r="C1065">
        <v>55945904</v>
      </c>
      <c r="D1065">
        <v>55490260</v>
      </c>
      <c r="E1065">
        <v>1</v>
      </c>
      <c r="F1065">
        <v>1</v>
      </c>
      <c r="G1065">
        <v>1081</v>
      </c>
      <c r="H1065">
        <v>2</v>
      </c>
      <c r="I1065" t="s">
        <v>883</v>
      </c>
      <c r="J1065" t="s">
        <v>884</v>
      </c>
      <c r="K1065" t="s">
        <v>885</v>
      </c>
      <c r="L1065">
        <v>1368</v>
      </c>
      <c r="N1065">
        <v>1011</v>
      </c>
      <c r="O1065" t="s">
        <v>765</v>
      </c>
      <c r="P1065" t="s">
        <v>765</v>
      </c>
      <c r="Q1065">
        <v>1</v>
      </c>
      <c r="X1065">
        <v>0.25</v>
      </c>
      <c r="Y1065">
        <v>0</v>
      </c>
      <c r="Z1065">
        <v>1.1499999999999999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 t="s">
        <v>83</v>
      </c>
      <c r="AG1065">
        <v>0.3</v>
      </c>
      <c r="AH1065">
        <v>2</v>
      </c>
      <c r="AI1065">
        <v>55945909</v>
      </c>
      <c r="AJ1065">
        <v>851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5">
      <c r="A1066">
        <f>ROW(Source!A758)</f>
        <v>758</v>
      </c>
      <c r="B1066">
        <v>55945918</v>
      </c>
      <c r="C1066">
        <v>55945904</v>
      </c>
      <c r="D1066">
        <v>55460310</v>
      </c>
      <c r="E1066">
        <v>1</v>
      </c>
      <c r="F1066">
        <v>1</v>
      </c>
      <c r="G1066">
        <v>1081</v>
      </c>
      <c r="H1066">
        <v>3</v>
      </c>
      <c r="I1066" t="s">
        <v>795</v>
      </c>
      <c r="J1066" t="s">
        <v>796</v>
      </c>
      <c r="K1066" t="s">
        <v>797</v>
      </c>
      <c r="L1066">
        <v>1346</v>
      </c>
      <c r="N1066">
        <v>1009</v>
      </c>
      <c r="O1066" t="s">
        <v>794</v>
      </c>
      <c r="P1066" t="s">
        <v>794</v>
      </c>
      <c r="Q1066">
        <v>1</v>
      </c>
      <c r="X1066">
        <v>0.02</v>
      </c>
      <c r="Y1066">
        <v>29.89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82</v>
      </c>
      <c r="AG1066">
        <v>0.02</v>
      </c>
      <c r="AH1066">
        <v>2</v>
      </c>
      <c r="AI1066">
        <v>55945910</v>
      </c>
      <c r="AJ1066">
        <v>852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>
        <f>ROW(Source!A758)</f>
        <v>758</v>
      </c>
      <c r="B1067">
        <v>55945919</v>
      </c>
      <c r="C1067">
        <v>55945904</v>
      </c>
      <c r="D1067">
        <v>55460380</v>
      </c>
      <c r="E1067">
        <v>1</v>
      </c>
      <c r="F1067">
        <v>1</v>
      </c>
      <c r="G1067">
        <v>1081</v>
      </c>
      <c r="H1067">
        <v>3</v>
      </c>
      <c r="I1067" t="s">
        <v>798</v>
      </c>
      <c r="J1067" t="s">
        <v>799</v>
      </c>
      <c r="K1067" t="s">
        <v>800</v>
      </c>
      <c r="L1067">
        <v>1348</v>
      </c>
      <c r="N1067">
        <v>1009</v>
      </c>
      <c r="O1067" t="s">
        <v>211</v>
      </c>
      <c r="P1067" t="s">
        <v>211</v>
      </c>
      <c r="Q1067">
        <v>1000</v>
      </c>
      <c r="X1067">
        <v>1.4999999999999999E-4</v>
      </c>
      <c r="Y1067">
        <v>8590.86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82</v>
      </c>
      <c r="AG1067">
        <v>1.4999999999999999E-4</v>
      </c>
      <c r="AH1067">
        <v>2</v>
      </c>
      <c r="AI1067">
        <v>55945911</v>
      </c>
      <c r="AJ1067">
        <v>853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5">
      <c r="A1068">
        <f>ROW(Source!A758)</f>
        <v>758</v>
      </c>
      <c r="B1068">
        <v>55945920</v>
      </c>
      <c r="C1068">
        <v>55945904</v>
      </c>
      <c r="D1068">
        <v>55416982</v>
      </c>
      <c r="E1068">
        <v>1081</v>
      </c>
      <c r="F1068">
        <v>1</v>
      </c>
      <c r="G1068">
        <v>1081</v>
      </c>
      <c r="H1068">
        <v>3</v>
      </c>
      <c r="I1068" t="s">
        <v>1050</v>
      </c>
      <c r="J1068" t="s">
        <v>3</v>
      </c>
      <c r="K1068" t="s">
        <v>1051</v>
      </c>
      <c r="L1068">
        <v>1346</v>
      </c>
      <c r="N1068">
        <v>1009</v>
      </c>
      <c r="O1068" t="s">
        <v>794</v>
      </c>
      <c r="P1068" t="s">
        <v>794</v>
      </c>
      <c r="Q1068">
        <v>1</v>
      </c>
      <c r="X1068">
        <v>0.1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82</v>
      </c>
      <c r="AG1068">
        <v>0.1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>
        <f>ROW(Source!A758)</f>
        <v>758</v>
      </c>
      <c r="B1069">
        <v>55945921</v>
      </c>
      <c r="C1069">
        <v>55945904</v>
      </c>
      <c r="D1069">
        <v>55431448</v>
      </c>
      <c r="E1069">
        <v>1081</v>
      </c>
      <c r="F1069">
        <v>1</v>
      </c>
      <c r="G1069">
        <v>1081</v>
      </c>
      <c r="H1069">
        <v>3</v>
      </c>
      <c r="I1069" t="s">
        <v>886</v>
      </c>
      <c r="J1069" t="s">
        <v>3</v>
      </c>
      <c r="K1069" t="s">
        <v>887</v>
      </c>
      <c r="L1069">
        <v>1354</v>
      </c>
      <c r="N1069">
        <v>1010</v>
      </c>
      <c r="O1069" t="s">
        <v>320</v>
      </c>
      <c r="P1069" t="s">
        <v>320</v>
      </c>
      <c r="Q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82</v>
      </c>
      <c r="AG1069">
        <v>1</v>
      </c>
      <c r="AH1069">
        <v>3</v>
      </c>
      <c r="AI1069">
        <v>-1</v>
      </c>
      <c r="AJ1069" t="s">
        <v>3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>
        <f>ROW(Source!A759)</f>
        <v>759</v>
      </c>
      <c r="B1070">
        <v>55945913</v>
      </c>
      <c r="C1070">
        <v>55945904</v>
      </c>
      <c r="D1070">
        <v>55424304</v>
      </c>
      <c r="E1070">
        <v>1081</v>
      </c>
      <c r="F1070">
        <v>1</v>
      </c>
      <c r="G1070">
        <v>1081</v>
      </c>
      <c r="H1070">
        <v>1</v>
      </c>
      <c r="I1070" t="s">
        <v>759</v>
      </c>
      <c r="J1070" t="s">
        <v>3</v>
      </c>
      <c r="K1070" t="s">
        <v>760</v>
      </c>
      <c r="L1070">
        <v>1191</v>
      </c>
      <c r="N1070">
        <v>1013</v>
      </c>
      <c r="O1070" t="s">
        <v>761</v>
      </c>
      <c r="P1070" t="s">
        <v>761</v>
      </c>
      <c r="Q1070">
        <v>1</v>
      </c>
      <c r="X1070">
        <v>2.06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</v>
      </c>
      <c r="AF1070" t="s">
        <v>83</v>
      </c>
      <c r="AG1070">
        <v>2.472</v>
      </c>
      <c r="AH1070">
        <v>2</v>
      </c>
      <c r="AI1070">
        <v>55945905</v>
      </c>
      <c r="AJ1070">
        <v>855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5">
      <c r="A1071">
        <f>ROW(Source!A759)</f>
        <v>759</v>
      </c>
      <c r="B1071">
        <v>55945914</v>
      </c>
      <c r="C1071">
        <v>55945904</v>
      </c>
      <c r="D1071">
        <v>55489803</v>
      </c>
      <c r="E1071">
        <v>1</v>
      </c>
      <c r="F1071">
        <v>1</v>
      </c>
      <c r="G1071">
        <v>1081</v>
      </c>
      <c r="H1071">
        <v>2</v>
      </c>
      <c r="I1071" t="s">
        <v>880</v>
      </c>
      <c r="J1071" t="s">
        <v>881</v>
      </c>
      <c r="K1071" t="s">
        <v>882</v>
      </c>
      <c r="L1071">
        <v>1368</v>
      </c>
      <c r="N1071">
        <v>1011</v>
      </c>
      <c r="O1071" t="s">
        <v>765</v>
      </c>
      <c r="P1071" t="s">
        <v>765</v>
      </c>
      <c r="Q1071">
        <v>1</v>
      </c>
      <c r="X1071">
        <v>0.25</v>
      </c>
      <c r="Y1071">
        <v>0</v>
      </c>
      <c r="Z1071">
        <v>41.45</v>
      </c>
      <c r="AA1071">
        <v>12.62</v>
      </c>
      <c r="AB1071">
        <v>0</v>
      </c>
      <c r="AC1071">
        <v>0</v>
      </c>
      <c r="AD1071">
        <v>1</v>
      </c>
      <c r="AE1071">
        <v>0</v>
      </c>
      <c r="AF1071" t="s">
        <v>83</v>
      </c>
      <c r="AG1071">
        <v>0.3</v>
      </c>
      <c r="AH1071">
        <v>2</v>
      </c>
      <c r="AI1071">
        <v>55945906</v>
      </c>
      <c r="AJ1071">
        <v>856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>
        <f>ROW(Source!A759)</f>
        <v>759</v>
      </c>
      <c r="B1072">
        <v>55945915</v>
      </c>
      <c r="C1072">
        <v>55945904</v>
      </c>
      <c r="D1072">
        <v>55489910</v>
      </c>
      <c r="E1072">
        <v>1</v>
      </c>
      <c r="F1072">
        <v>1</v>
      </c>
      <c r="G1072">
        <v>1081</v>
      </c>
      <c r="H1072">
        <v>2</v>
      </c>
      <c r="I1072" t="s">
        <v>762</v>
      </c>
      <c r="J1072" t="s">
        <v>763</v>
      </c>
      <c r="K1072" t="s">
        <v>764</v>
      </c>
      <c r="L1072">
        <v>1368</v>
      </c>
      <c r="N1072">
        <v>1011</v>
      </c>
      <c r="O1072" t="s">
        <v>765</v>
      </c>
      <c r="P1072" t="s">
        <v>765</v>
      </c>
      <c r="Q1072">
        <v>1</v>
      </c>
      <c r="X1072">
        <v>0.72</v>
      </c>
      <c r="Y1072">
        <v>0</v>
      </c>
      <c r="Z1072">
        <v>7.11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 t="s">
        <v>83</v>
      </c>
      <c r="AG1072">
        <v>0.86399999999999999</v>
      </c>
      <c r="AH1072">
        <v>2</v>
      </c>
      <c r="AI1072">
        <v>55945907</v>
      </c>
      <c r="AJ1072">
        <v>857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>
        <f>ROW(Source!A759)</f>
        <v>759</v>
      </c>
      <c r="B1073">
        <v>55945916</v>
      </c>
      <c r="C1073">
        <v>55945904</v>
      </c>
      <c r="D1073">
        <v>55490209</v>
      </c>
      <c r="E1073">
        <v>1</v>
      </c>
      <c r="F1073">
        <v>1</v>
      </c>
      <c r="G1073">
        <v>1081</v>
      </c>
      <c r="H1073">
        <v>2</v>
      </c>
      <c r="I1073" t="s">
        <v>766</v>
      </c>
      <c r="J1073" t="s">
        <v>767</v>
      </c>
      <c r="K1073" t="s">
        <v>768</v>
      </c>
      <c r="L1073">
        <v>1368</v>
      </c>
      <c r="N1073">
        <v>1011</v>
      </c>
      <c r="O1073" t="s">
        <v>765</v>
      </c>
      <c r="P1073" t="s">
        <v>765</v>
      </c>
      <c r="Q1073">
        <v>1</v>
      </c>
      <c r="X1073">
        <v>0.11</v>
      </c>
      <c r="Y1073">
        <v>0</v>
      </c>
      <c r="Z1073">
        <v>83.1</v>
      </c>
      <c r="AA1073">
        <v>12.62</v>
      </c>
      <c r="AB1073">
        <v>0</v>
      </c>
      <c r="AC1073">
        <v>0</v>
      </c>
      <c r="AD1073">
        <v>1</v>
      </c>
      <c r="AE1073">
        <v>0</v>
      </c>
      <c r="AF1073" t="s">
        <v>83</v>
      </c>
      <c r="AG1073">
        <v>0.13200000000000001</v>
      </c>
      <c r="AH1073">
        <v>2</v>
      </c>
      <c r="AI1073">
        <v>55945908</v>
      </c>
      <c r="AJ1073">
        <v>858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>
        <f>ROW(Source!A759)</f>
        <v>759</v>
      </c>
      <c r="B1074">
        <v>55945917</v>
      </c>
      <c r="C1074">
        <v>55945904</v>
      </c>
      <c r="D1074">
        <v>55490260</v>
      </c>
      <c r="E1074">
        <v>1</v>
      </c>
      <c r="F1074">
        <v>1</v>
      </c>
      <c r="G1074">
        <v>1081</v>
      </c>
      <c r="H1074">
        <v>2</v>
      </c>
      <c r="I1074" t="s">
        <v>883</v>
      </c>
      <c r="J1074" t="s">
        <v>884</v>
      </c>
      <c r="K1074" t="s">
        <v>885</v>
      </c>
      <c r="L1074">
        <v>1368</v>
      </c>
      <c r="N1074">
        <v>1011</v>
      </c>
      <c r="O1074" t="s">
        <v>765</v>
      </c>
      <c r="P1074" t="s">
        <v>765</v>
      </c>
      <c r="Q1074">
        <v>1</v>
      </c>
      <c r="X1074">
        <v>0.25</v>
      </c>
      <c r="Y1074">
        <v>0</v>
      </c>
      <c r="Z1074">
        <v>1.1499999999999999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 t="s">
        <v>83</v>
      </c>
      <c r="AG1074">
        <v>0.3</v>
      </c>
      <c r="AH1074">
        <v>2</v>
      </c>
      <c r="AI1074">
        <v>55945909</v>
      </c>
      <c r="AJ1074">
        <v>859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>
        <f>ROW(Source!A759)</f>
        <v>759</v>
      </c>
      <c r="B1075">
        <v>55945918</v>
      </c>
      <c r="C1075">
        <v>55945904</v>
      </c>
      <c r="D1075">
        <v>55460310</v>
      </c>
      <c r="E1075">
        <v>1</v>
      </c>
      <c r="F1075">
        <v>1</v>
      </c>
      <c r="G1075">
        <v>1081</v>
      </c>
      <c r="H1075">
        <v>3</v>
      </c>
      <c r="I1075" t="s">
        <v>795</v>
      </c>
      <c r="J1075" t="s">
        <v>796</v>
      </c>
      <c r="K1075" t="s">
        <v>797</v>
      </c>
      <c r="L1075">
        <v>1346</v>
      </c>
      <c r="N1075">
        <v>1009</v>
      </c>
      <c r="O1075" t="s">
        <v>794</v>
      </c>
      <c r="P1075" t="s">
        <v>794</v>
      </c>
      <c r="Q1075">
        <v>1</v>
      </c>
      <c r="X1075">
        <v>0.02</v>
      </c>
      <c r="Y1075">
        <v>29.89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 t="s">
        <v>82</v>
      </c>
      <c r="AG1075">
        <v>0.02</v>
      </c>
      <c r="AH1075">
        <v>2</v>
      </c>
      <c r="AI1075">
        <v>55945910</v>
      </c>
      <c r="AJ1075">
        <v>860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5">
      <c r="A1076">
        <f>ROW(Source!A759)</f>
        <v>759</v>
      </c>
      <c r="B1076">
        <v>55945919</v>
      </c>
      <c r="C1076">
        <v>55945904</v>
      </c>
      <c r="D1076">
        <v>55460380</v>
      </c>
      <c r="E1076">
        <v>1</v>
      </c>
      <c r="F1076">
        <v>1</v>
      </c>
      <c r="G1076">
        <v>1081</v>
      </c>
      <c r="H1076">
        <v>3</v>
      </c>
      <c r="I1076" t="s">
        <v>798</v>
      </c>
      <c r="J1076" t="s">
        <v>799</v>
      </c>
      <c r="K1076" t="s">
        <v>800</v>
      </c>
      <c r="L1076">
        <v>1348</v>
      </c>
      <c r="N1076">
        <v>1009</v>
      </c>
      <c r="O1076" t="s">
        <v>211</v>
      </c>
      <c r="P1076" t="s">
        <v>211</v>
      </c>
      <c r="Q1076">
        <v>1000</v>
      </c>
      <c r="X1076">
        <v>1.4999999999999999E-4</v>
      </c>
      <c r="Y1076">
        <v>8590.86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 t="s">
        <v>82</v>
      </c>
      <c r="AG1076">
        <v>1.4999999999999999E-4</v>
      </c>
      <c r="AH1076">
        <v>2</v>
      </c>
      <c r="AI1076">
        <v>55945911</v>
      </c>
      <c r="AJ1076">
        <v>861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>
        <f>ROW(Source!A759)</f>
        <v>759</v>
      </c>
      <c r="B1077">
        <v>55945920</v>
      </c>
      <c r="C1077">
        <v>55945904</v>
      </c>
      <c r="D1077">
        <v>55416982</v>
      </c>
      <c r="E1077">
        <v>1081</v>
      </c>
      <c r="F1077">
        <v>1</v>
      </c>
      <c r="G1077">
        <v>1081</v>
      </c>
      <c r="H1077">
        <v>3</v>
      </c>
      <c r="I1077" t="s">
        <v>1050</v>
      </c>
      <c r="J1077" t="s">
        <v>3</v>
      </c>
      <c r="K1077" t="s">
        <v>1051</v>
      </c>
      <c r="L1077">
        <v>1346</v>
      </c>
      <c r="N1077">
        <v>1009</v>
      </c>
      <c r="O1077" t="s">
        <v>794</v>
      </c>
      <c r="P1077" t="s">
        <v>794</v>
      </c>
      <c r="Q1077">
        <v>1</v>
      </c>
      <c r="X1077">
        <v>0.1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82</v>
      </c>
      <c r="AG1077">
        <v>0.1</v>
      </c>
      <c r="AH1077">
        <v>3</v>
      </c>
      <c r="AI1077">
        <v>-1</v>
      </c>
      <c r="AJ1077" t="s">
        <v>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5">
      <c r="A1078">
        <f>ROW(Source!A759)</f>
        <v>759</v>
      </c>
      <c r="B1078">
        <v>55945921</v>
      </c>
      <c r="C1078">
        <v>55945904</v>
      </c>
      <c r="D1078">
        <v>55431448</v>
      </c>
      <c r="E1078">
        <v>1081</v>
      </c>
      <c r="F1078">
        <v>1</v>
      </c>
      <c r="G1078">
        <v>1081</v>
      </c>
      <c r="H1078">
        <v>3</v>
      </c>
      <c r="I1078" t="s">
        <v>886</v>
      </c>
      <c r="J1078" t="s">
        <v>3</v>
      </c>
      <c r="K1078" t="s">
        <v>887</v>
      </c>
      <c r="L1078">
        <v>1354</v>
      </c>
      <c r="N1078">
        <v>1010</v>
      </c>
      <c r="O1078" t="s">
        <v>320</v>
      </c>
      <c r="P1078" t="s">
        <v>320</v>
      </c>
      <c r="Q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82</v>
      </c>
      <c r="AG1078">
        <v>1</v>
      </c>
      <c r="AH1078">
        <v>3</v>
      </c>
      <c r="AI1078">
        <v>-1</v>
      </c>
      <c r="AJ1078" t="s">
        <v>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>
        <f>ROW(Source!A766)</f>
        <v>766</v>
      </c>
      <c r="B1079">
        <v>55985820</v>
      </c>
      <c r="C1079">
        <v>55985812</v>
      </c>
      <c r="D1079">
        <v>55424304</v>
      </c>
      <c r="E1079">
        <v>1081</v>
      </c>
      <c r="F1079">
        <v>1</v>
      </c>
      <c r="G1079">
        <v>1081</v>
      </c>
      <c r="H1079">
        <v>1</v>
      </c>
      <c r="I1079" t="s">
        <v>759</v>
      </c>
      <c r="J1079" t="s">
        <v>3</v>
      </c>
      <c r="K1079" t="s">
        <v>760</v>
      </c>
      <c r="L1079">
        <v>1191</v>
      </c>
      <c r="N1079">
        <v>1013</v>
      </c>
      <c r="O1079" t="s">
        <v>761</v>
      </c>
      <c r="P1079" t="s">
        <v>761</v>
      </c>
      <c r="Q1079">
        <v>1</v>
      </c>
      <c r="X1079">
        <v>39.04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1</v>
      </c>
      <c r="AF1079" t="s">
        <v>83</v>
      </c>
      <c r="AG1079">
        <v>46.847999999999999</v>
      </c>
      <c r="AH1079">
        <v>2</v>
      </c>
      <c r="AI1079">
        <v>55985813</v>
      </c>
      <c r="AJ1079">
        <v>863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>
        <f>ROW(Source!A766)</f>
        <v>766</v>
      </c>
      <c r="B1080">
        <v>55985821</v>
      </c>
      <c r="C1080">
        <v>55985812</v>
      </c>
      <c r="D1080">
        <v>55490209</v>
      </c>
      <c r="E1080">
        <v>1</v>
      </c>
      <c r="F1080">
        <v>1</v>
      </c>
      <c r="G1080">
        <v>1081</v>
      </c>
      <c r="H1080">
        <v>2</v>
      </c>
      <c r="I1080" t="s">
        <v>766</v>
      </c>
      <c r="J1080" t="s">
        <v>767</v>
      </c>
      <c r="K1080" t="s">
        <v>768</v>
      </c>
      <c r="L1080">
        <v>1368</v>
      </c>
      <c r="N1080">
        <v>1011</v>
      </c>
      <c r="O1080" t="s">
        <v>765</v>
      </c>
      <c r="P1080" t="s">
        <v>765</v>
      </c>
      <c r="Q1080">
        <v>1</v>
      </c>
      <c r="X1080">
        <v>0.15</v>
      </c>
      <c r="Y1080">
        <v>0</v>
      </c>
      <c r="Z1080">
        <v>83.1</v>
      </c>
      <c r="AA1080">
        <v>12.62</v>
      </c>
      <c r="AB1080">
        <v>0</v>
      </c>
      <c r="AC1080">
        <v>0</v>
      </c>
      <c r="AD1080">
        <v>1</v>
      </c>
      <c r="AE1080">
        <v>0</v>
      </c>
      <c r="AF1080" t="s">
        <v>83</v>
      </c>
      <c r="AG1080">
        <v>0.18</v>
      </c>
      <c r="AH1080">
        <v>2</v>
      </c>
      <c r="AI1080">
        <v>55985814</v>
      </c>
      <c r="AJ1080">
        <v>864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>
        <f>ROW(Source!A766)</f>
        <v>766</v>
      </c>
      <c r="B1081">
        <v>55985822</v>
      </c>
      <c r="C1081">
        <v>55985812</v>
      </c>
      <c r="D1081">
        <v>55490263</v>
      </c>
      <c r="E1081">
        <v>1</v>
      </c>
      <c r="F1081">
        <v>1</v>
      </c>
      <c r="G1081">
        <v>1081</v>
      </c>
      <c r="H1081">
        <v>2</v>
      </c>
      <c r="I1081" t="s">
        <v>977</v>
      </c>
      <c r="J1081" t="s">
        <v>978</v>
      </c>
      <c r="K1081" t="s">
        <v>979</v>
      </c>
      <c r="L1081">
        <v>1368</v>
      </c>
      <c r="N1081">
        <v>1011</v>
      </c>
      <c r="O1081" t="s">
        <v>765</v>
      </c>
      <c r="P1081" t="s">
        <v>765</v>
      </c>
      <c r="Q1081">
        <v>1</v>
      </c>
      <c r="X1081">
        <v>14</v>
      </c>
      <c r="Y1081">
        <v>0</v>
      </c>
      <c r="Z1081">
        <v>0.77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83</v>
      </c>
      <c r="AG1081">
        <v>16.8</v>
      </c>
      <c r="AH1081">
        <v>2</v>
      </c>
      <c r="AI1081">
        <v>55985815</v>
      </c>
      <c r="AJ1081">
        <v>865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>
        <f>ROW(Source!A766)</f>
        <v>766</v>
      </c>
      <c r="B1082">
        <v>55985823</v>
      </c>
      <c r="C1082">
        <v>55985812</v>
      </c>
      <c r="D1082">
        <v>55490295</v>
      </c>
      <c r="E1082">
        <v>1</v>
      </c>
      <c r="F1082">
        <v>1</v>
      </c>
      <c r="G1082">
        <v>1081</v>
      </c>
      <c r="H1082">
        <v>2</v>
      </c>
      <c r="I1082" t="s">
        <v>1041</v>
      </c>
      <c r="J1082" t="s">
        <v>1042</v>
      </c>
      <c r="K1082" t="s">
        <v>1043</v>
      </c>
      <c r="L1082">
        <v>1368</v>
      </c>
      <c r="N1082">
        <v>1011</v>
      </c>
      <c r="O1082" t="s">
        <v>765</v>
      </c>
      <c r="P1082" t="s">
        <v>765</v>
      </c>
      <c r="Q1082">
        <v>1</v>
      </c>
      <c r="X1082">
        <v>0.22</v>
      </c>
      <c r="Y1082">
        <v>0</v>
      </c>
      <c r="Z1082">
        <v>0.47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83</v>
      </c>
      <c r="AG1082">
        <v>0.26400000000000001</v>
      </c>
      <c r="AH1082">
        <v>2</v>
      </c>
      <c r="AI1082">
        <v>55985816</v>
      </c>
      <c r="AJ1082">
        <v>866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5">
      <c r="A1083">
        <f>ROW(Source!A766)</f>
        <v>766</v>
      </c>
      <c r="B1083">
        <v>55985824</v>
      </c>
      <c r="C1083">
        <v>55985812</v>
      </c>
      <c r="D1083">
        <v>55469262</v>
      </c>
      <c r="E1083">
        <v>1</v>
      </c>
      <c r="F1083">
        <v>1</v>
      </c>
      <c r="G1083">
        <v>1081</v>
      </c>
      <c r="H1083">
        <v>3</v>
      </c>
      <c r="I1083" t="s">
        <v>1044</v>
      </c>
      <c r="J1083" t="s">
        <v>1045</v>
      </c>
      <c r="K1083" t="s">
        <v>1046</v>
      </c>
      <c r="L1083">
        <v>1354</v>
      </c>
      <c r="N1083">
        <v>1010</v>
      </c>
      <c r="O1083" t="s">
        <v>320</v>
      </c>
      <c r="P1083" t="s">
        <v>320</v>
      </c>
      <c r="Q1083">
        <v>1</v>
      </c>
      <c r="X1083">
        <v>0.22</v>
      </c>
      <c r="Y1083">
        <v>10.53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82</v>
      </c>
      <c r="AG1083">
        <v>0.22</v>
      </c>
      <c r="AH1083">
        <v>2</v>
      </c>
      <c r="AI1083">
        <v>55985818</v>
      </c>
      <c r="AJ1083">
        <v>868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>
        <f>ROW(Source!A766)</f>
        <v>766</v>
      </c>
      <c r="B1084">
        <v>55985825</v>
      </c>
      <c r="C1084">
        <v>55985812</v>
      </c>
      <c r="D1084">
        <v>55469364</v>
      </c>
      <c r="E1084">
        <v>1</v>
      </c>
      <c r="F1084">
        <v>1</v>
      </c>
      <c r="G1084">
        <v>1081</v>
      </c>
      <c r="H1084">
        <v>3</v>
      </c>
      <c r="I1084" t="s">
        <v>1047</v>
      </c>
      <c r="J1084" t="s">
        <v>1048</v>
      </c>
      <c r="K1084" t="s">
        <v>1049</v>
      </c>
      <c r="L1084">
        <v>1354</v>
      </c>
      <c r="N1084">
        <v>1010</v>
      </c>
      <c r="O1084" t="s">
        <v>320</v>
      </c>
      <c r="P1084" t="s">
        <v>320</v>
      </c>
      <c r="Q1084">
        <v>1</v>
      </c>
      <c r="X1084">
        <v>202</v>
      </c>
      <c r="Y1084">
        <v>23.45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82</v>
      </c>
      <c r="AG1084">
        <v>202</v>
      </c>
      <c r="AH1084">
        <v>2</v>
      </c>
      <c r="AI1084">
        <v>55985819</v>
      </c>
      <c r="AJ1084">
        <v>869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>
        <f>ROW(Source!A766)</f>
        <v>766</v>
      </c>
      <c r="B1085">
        <v>55985826</v>
      </c>
      <c r="C1085">
        <v>55985812</v>
      </c>
      <c r="D1085">
        <v>55433010</v>
      </c>
      <c r="E1085">
        <v>1081</v>
      </c>
      <c r="F1085">
        <v>1</v>
      </c>
      <c r="G1085">
        <v>1081</v>
      </c>
      <c r="H1085">
        <v>3</v>
      </c>
      <c r="I1085" t="s">
        <v>1089</v>
      </c>
      <c r="J1085" t="s">
        <v>3</v>
      </c>
      <c r="K1085" t="s">
        <v>1133</v>
      </c>
      <c r="L1085">
        <v>1354</v>
      </c>
      <c r="N1085">
        <v>1010</v>
      </c>
      <c r="O1085" t="s">
        <v>320</v>
      </c>
      <c r="P1085" t="s">
        <v>320</v>
      </c>
      <c r="Q1085">
        <v>1</v>
      </c>
      <c r="X1085">
        <v>100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82</v>
      </c>
      <c r="AG1085">
        <v>100</v>
      </c>
      <c r="AH1085">
        <v>3</v>
      </c>
      <c r="AI1085">
        <v>-1</v>
      </c>
      <c r="AJ1085" t="s">
        <v>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5">
      <c r="A1086">
        <f>ROW(Source!A767)</f>
        <v>767</v>
      </c>
      <c r="B1086">
        <v>55985820</v>
      </c>
      <c r="C1086">
        <v>55985812</v>
      </c>
      <c r="D1086">
        <v>55424304</v>
      </c>
      <c r="E1086">
        <v>1081</v>
      </c>
      <c r="F1086">
        <v>1</v>
      </c>
      <c r="G1086">
        <v>1081</v>
      </c>
      <c r="H1086">
        <v>1</v>
      </c>
      <c r="I1086" t="s">
        <v>759</v>
      </c>
      <c r="J1086" t="s">
        <v>3</v>
      </c>
      <c r="K1086" t="s">
        <v>760</v>
      </c>
      <c r="L1086">
        <v>1191</v>
      </c>
      <c r="N1086">
        <v>1013</v>
      </c>
      <c r="O1086" t="s">
        <v>761</v>
      </c>
      <c r="P1086" t="s">
        <v>761</v>
      </c>
      <c r="Q1086">
        <v>1</v>
      </c>
      <c r="X1086">
        <v>39.04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1</v>
      </c>
      <c r="AF1086" t="s">
        <v>83</v>
      </c>
      <c r="AG1086">
        <v>46.847999999999999</v>
      </c>
      <c r="AH1086">
        <v>2</v>
      </c>
      <c r="AI1086">
        <v>55985813</v>
      </c>
      <c r="AJ1086">
        <v>870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>
        <f>ROW(Source!A767)</f>
        <v>767</v>
      </c>
      <c r="B1087">
        <v>55985821</v>
      </c>
      <c r="C1087">
        <v>55985812</v>
      </c>
      <c r="D1087">
        <v>55490209</v>
      </c>
      <c r="E1087">
        <v>1</v>
      </c>
      <c r="F1087">
        <v>1</v>
      </c>
      <c r="G1087">
        <v>1081</v>
      </c>
      <c r="H1087">
        <v>2</v>
      </c>
      <c r="I1087" t="s">
        <v>766</v>
      </c>
      <c r="J1087" t="s">
        <v>767</v>
      </c>
      <c r="K1087" t="s">
        <v>768</v>
      </c>
      <c r="L1087">
        <v>1368</v>
      </c>
      <c r="N1087">
        <v>1011</v>
      </c>
      <c r="O1087" t="s">
        <v>765</v>
      </c>
      <c r="P1087" t="s">
        <v>765</v>
      </c>
      <c r="Q1087">
        <v>1</v>
      </c>
      <c r="X1087">
        <v>0.15</v>
      </c>
      <c r="Y1087">
        <v>0</v>
      </c>
      <c r="Z1087">
        <v>83.1</v>
      </c>
      <c r="AA1087">
        <v>12.62</v>
      </c>
      <c r="AB1087">
        <v>0</v>
      </c>
      <c r="AC1087">
        <v>0</v>
      </c>
      <c r="AD1087">
        <v>1</v>
      </c>
      <c r="AE1087">
        <v>0</v>
      </c>
      <c r="AF1087" t="s">
        <v>83</v>
      </c>
      <c r="AG1087">
        <v>0.18</v>
      </c>
      <c r="AH1087">
        <v>2</v>
      </c>
      <c r="AI1087">
        <v>55985814</v>
      </c>
      <c r="AJ1087">
        <v>871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5">
      <c r="A1088">
        <f>ROW(Source!A767)</f>
        <v>767</v>
      </c>
      <c r="B1088">
        <v>55985822</v>
      </c>
      <c r="C1088">
        <v>55985812</v>
      </c>
      <c r="D1088">
        <v>55490263</v>
      </c>
      <c r="E1088">
        <v>1</v>
      </c>
      <c r="F1088">
        <v>1</v>
      </c>
      <c r="G1088">
        <v>1081</v>
      </c>
      <c r="H1088">
        <v>2</v>
      </c>
      <c r="I1088" t="s">
        <v>977</v>
      </c>
      <c r="J1088" t="s">
        <v>978</v>
      </c>
      <c r="K1088" t="s">
        <v>979</v>
      </c>
      <c r="L1088">
        <v>1368</v>
      </c>
      <c r="N1088">
        <v>1011</v>
      </c>
      <c r="O1088" t="s">
        <v>765</v>
      </c>
      <c r="P1088" t="s">
        <v>765</v>
      </c>
      <c r="Q1088">
        <v>1</v>
      </c>
      <c r="X1088">
        <v>14</v>
      </c>
      <c r="Y1088">
        <v>0</v>
      </c>
      <c r="Z1088">
        <v>0.77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83</v>
      </c>
      <c r="AG1088">
        <v>16.8</v>
      </c>
      <c r="AH1088">
        <v>2</v>
      </c>
      <c r="AI1088">
        <v>55985815</v>
      </c>
      <c r="AJ1088">
        <v>872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5">
      <c r="A1089">
        <f>ROW(Source!A767)</f>
        <v>767</v>
      </c>
      <c r="B1089">
        <v>55985823</v>
      </c>
      <c r="C1089">
        <v>55985812</v>
      </c>
      <c r="D1089">
        <v>55490295</v>
      </c>
      <c r="E1089">
        <v>1</v>
      </c>
      <c r="F1089">
        <v>1</v>
      </c>
      <c r="G1089">
        <v>1081</v>
      </c>
      <c r="H1089">
        <v>2</v>
      </c>
      <c r="I1089" t="s">
        <v>1041</v>
      </c>
      <c r="J1089" t="s">
        <v>1042</v>
      </c>
      <c r="K1089" t="s">
        <v>1043</v>
      </c>
      <c r="L1089">
        <v>1368</v>
      </c>
      <c r="N1089">
        <v>1011</v>
      </c>
      <c r="O1089" t="s">
        <v>765</v>
      </c>
      <c r="P1089" t="s">
        <v>765</v>
      </c>
      <c r="Q1089">
        <v>1</v>
      </c>
      <c r="X1089">
        <v>0.22</v>
      </c>
      <c r="Y1089">
        <v>0</v>
      </c>
      <c r="Z1089">
        <v>0.47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 t="s">
        <v>83</v>
      </c>
      <c r="AG1089">
        <v>0.26400000000000001</v>
      </c>
      <c r="AH1089">
        <v>2</v>
      </c>
      <c r="AI1089">
        <v>55985816</v>
      </c>
      <c r="AJ1089">
        <v>873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>
        <f>ROW(Source!A767)</f>
        <v>767</v>
      </c>
      <c r="B1090">
        <v>55985824</v>
      </c>
      <c r="C1090">
        <v>55985812</v>
      </c>
      <c r="D1090">
        <v>55469262</v>
      </c>
      <c r="E1090">
        <v>1</v>
      </c>
      <c r="F1090">
        <v>1</v>
      </c>
      <c r="G1090">
        <v>1081</v>
      </c>
      <c r="H1090">
        <v>3</v>
      </c>
      <c r="I1090" t="s">
        <v>1044</v>
      </c>
      <c r="J1090" t="s">
        <v>1045</v>
      </c>
      <c r="K1090" t="s">
        <v>1046</v>
      </c>
      <c r="L1090">
        <v>1354</v>
      </c>
      <c r="N1090">
        <v>1010</v>
      </c>
      <c r="O1090" t="s">
        <v>320</v>
      </c>
      <c r="P1090" t="s">
        <v>320</v>
      </c>
      <c r="Q1090">
        <v>1</v>
      </c>
      <c r="X1090">
        <v>0.22</v>
      </c>
      <c r="Y1090">
        <v>10.53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 t="s">
        <v>82</v>
      </c>
      <c r="AG1090">
        <v>0.22</v>
      </c>
      <c r="AH1090">
        <v>2</v>
      </c>
      <c r="AI1090">
        <v>55985818</v>
      </c>
      <c r="AJ1090">
        <v>875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5">
      <c r="A1091">
        <f>ROW(Source!A767)</f>
        <v>767</v>
      </c>
      <c r="B1091">
        <v>55985825</v>
      </c>
      <c r="C1091">
        <v>55985812</v>
      </c>
      <c r="D1091">
        <v>55469364</v>
      </c>
      <c r="E1091">
        <v>1</v>
      </c>
      <c r="F1091">
        <v>1</v>
      </c>
      <c r="G1091">
        <v>1081</v>
      </c>
      <c r="H1091">
        <v>3</v>
      </c>
      <c r="I1091" t="s">
        <v>1047</v>
      </c>
      <c r="J1091" t="s">
        <v>1048</v>
      </c>
      <c r="K1091" t="s">
        <v>1049</v>
      </c>
      <c r="L1091">
        <v>1354</v>
      </c>
      <c r="N1091">
        <v>1010</v>
      </c>
      <c r="O1091" t="s">
        <v>320</v>
      </c>
      <c r="P1091" t="s">
        <v>320</v>
      </c>
      <c r="Q1091">
        <v>1</v>
      </c>
      <c r="X1091">
        <v>202</v>
      </c>
      <c r="Y1091">
        <v>23.45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 t="s">
        <v>82</v>
      </c>
      <c r="AG1091">
        <v>202</v>
      </c>
      <c r="AH1091">
        <v>2</v>
      </c>
      <c r="AI1091">
        <v>55985819</v>
      </c>
      <c r="AJ1091">
        <v>876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5">
      <c r="A1092">
        <f>ROW(Source!A767)</f>
        <v>767</v>
      </c>
      <c r="B1092">
        <v>55985826</v>
      </c>
      <c r="C1092">
        <v>55985812</v>
      </c>
      <c r="D1092">
        <v>55433010</v>
      </c>
      <c r="E1092">
        <v>1081</v>
      </c>
      <c r="F1092">
        <v>1</v>
      </c>
      <c r="G1092">
        <v>1081</v>
      </c>
      <c r="H1092">
        <v>3</v>
      </c>
      <c r="I1092" t="s">
        <v>1089</v>
      </c>
      <c r="J1092" t="s">
        <v>3</v>
      </c>
      <c r="K1092" t="s">
        <v>1133</v>
      </c>
      <c r="L1092">
        <v>1354</v>
      </c>
      <c r="N1092">
        <v>1010</v>
      </c>
      <c r="O1092" t="s">
        <v>320</v>
      </c>
      <c r="P1092" t="s">
        <v>320</v>
      </c>
      <c r="Q1092">
        <v>1</v>
      </c>
      <c r="X1092">
        <v>100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82</v>
      </c>
      <c r="AG1092">
        <v>100</v>
      </c>
      <c r="AH1092">
        <v>3</v>
      </c>
      <c r="AI1092">
        <v>-1</v>
      </c>
      <c r="AJ1092" t="s">
        <v>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5">
      <c r="A1093">
        <f>ROW(Source!A770)</f>
        <v>770</v>
      </c>
      <c r="B1093">
        <v>55945941</v>
      </c>
      <c r="C1093">
        <v>55945929</v>
      </c>
      <c r="D1093">
        <v>55424304</v>
      </c>
      <c r="E1093">
        <v>1081</v>
      </c>
      <c r="F1093">
        <v>1</v>
      </c>
      <c r="G1093">
        <v>1081</v>
      </c>
      <c r="H1093">
        <v>1</v>
      </c>
      <c r="I1093" t="s">
        <v>759</v>
      </c>
      <c r="J1093" t="s">
        <v>3</v>
      </c>
      <c r="K1093" t="s">
        <v>760</v>
      </c>
      <c r="L1093">
        <v>1191</v>
      </c>
      <c r="N1093">
        <v>1013</v>
      </c>
      <c r="O1093" t="s">
        <v>761</v>
      </c>
      <c r="P1093" t="s">
        <v>761</v>
      </c>
      <c r="Q1093">
        <v>1</v>
      </c>
      <c r="X1093">
        <v>15.45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 t="s">
        <v>83</v>
      </c>
      <c r="AG1093">
        <v>18.54</v>
      </c>
      <c r="AH1093">
        <v>2</v>
      </c>
      <c r="AI1093">
        <v>55945930</v>
      </c>
      <c r="AJ1093">
        <v>877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5">
      <c r="A1094">
        <f>ROW(Source!A770)</f>
        <v>770</v>
      </c>
      <c r="B1094">
        <v>55945942</v>
      </c>
      <c r="C1094">
        <v>55945929</v>
      </c>
      <c r="D1094">
        <v>55490209</v>
      </c>
      <c r="E1094">
        <v>1</v>
      </c>
      <c r="F1094">
        <v>1</v>
      </c>
      <c r="G1094">
        <v>1081</v>
      </c>
      <c r="H1094">
        <v>2</v>
      </c>
      <c r="I1094" t="s">
        <v>766</v>
      </c>
      <c r="J1094" t="s">
        <v>767</v>
      </c>
      <c r="K1094" t="s">
        <v>768</v>
      </c>
      <c r="L1094">
        <v>1368</v>
      </c>
      <c r="N1094">
        <v>1011</v>
      </c>
      <c r="O1094" t="s">
        <v>765</v>
      </c>
      <c r="P1094" t="s">
        <v>765</v>
      </c>
      <c r="Q1094">
        <v>1</v>
      </c>
      <c r="X1094">
        <v>0.01</v>
      </c>
      <c r="Y1094">
        <v>0</v>
      </c>
      <c r="Z1094">
        <v>83.1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83</v>
      </c>
      <c r="AG1094">
        <v>1.2E-2</v>
      </c>
      <c r="AH1094">
        <v>2</v>
      </c>
      <c r="AI1094">
        <v>55945931</v>
      </c>
      <c r="AJ1094">
        <v>878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5">
      <c r="A1095">
        <f>ROW(Source!A770)</f>
        <v>770</v>
      </c>
      <c r="B1095">
        <v>55945943</v>
      </c>
      <c r="C1095">
        <v>55945929</v>
      </c>
      <c r="D1095">
        <v>55460220</v>
      </c>
      <c r="E1095">
        <v>1</v>
      </c>
      <c r="F1095">
        <v>1</v>
      </c>
      <c r="G1095">
        <v>1081</v>
      </c>
      <c r="H1095">
        <v>3</v>
      </c>
      <c r="I1095" t="s">
        <v>791</v>
      </c>
      <c r="J1095" t="s">
        <v>792</v>
      </c>
      <c r="K1095" t="s">
        <v>793</v>
      </c>
      <c r="L1095">
        <v>1346</v>
      </c>
      <c r="N1095">
        <v>1009</v>
      </c>
      <c r="O1095" t="s">
        <v>794</v>
      </c>
      <c r="P1095" t="s">
        <v>794</v>
      </c>
      <c r="Q1095">
        <v>1</v>
      </c>
      <c r="X1095">
        <v>0.02</v>
      </c>
      <c r="Y1095">
        <v>13.95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 t="s">
        <v>82</v>
      </c>
      <c r="AG1095">
        <v>0.02</v>
      </c>
      <c r="AH1095">
        <v>2</v>
      </c>
      <c r="AI1095">
        <v>55945932</v>
      </c>
      <c r="AJ1095">
        <v>879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5">
      <c r="A1096">
        <f>ROW(Source!A770)</f>
        <v>770</v>
      </c>
      <c r="B1096">
        <v>55945944</v>
      </c>
      <c r="C1096">
        <v>55945929</v>
      </c>
      <c r="D1096">
        <v>55460424</v>
      </c>
      <c r="E1096">
        <v>1</v>
      </c>
      <c r="F1096">
        <v>1</v>
      </c>
      <c r="G1096">
        <v>1081</v>
      </c>
      <c r="H1096">
        <v>3</v>
      </c>
      <c r="I1096" t="s">
        <v>801</v>
      </c>
      <c r="J1096" t="s">
        <v>802</v>
      </c>
      <c r="K1096" t="s">
        <v>803</v>
      </c>
      <c r="L1096">
        <v>1346</v>
      </c>
      <c r="N1096">
        <v>1009</v>
      </c>
      <c r="O1096" t="s">
        <v>794</v>
      </c>
      <c r="P1096" t="s">
        <v>794</v>
      </c>
      <c r="Q1096">
        <v>1</v>
      </c>
      <c r="X1096">
        <v>0.2</v>
      </c>
      <c r="Y1096">
        <v>159.06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82</v>
      </c>
      <c r="AG1096">
        <v>0.2</v>
      </c>
      <c r="AH1096">
        <v>2</v>
      </c>
      <c r="AI1096">
        <v>55945933</v>
      </c>
      <c r="AJ1096">
        <v>880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5">
      <c r="A1097">
        <f>ROW(Source!A770)</f>
        <v>770</v>
      </c>
      <c r="B1097">
        <v>55945945</v>
      </c>
      <c r="C1097">
        <v>55945929</v>
      </c>
      <c r="D1097">
        <v>55461670</v>
      </c>
      <c r="E1097">
        <v>1</v>
      </c>
      <c r="F1097">
        <v>1</v>
      </c>
      <c r="G1097">
        <v>1081</v>
      </c>
      <c r="H1097">
        <v>3</v>
      </c>
      <c r="I1097" t="s">
        <v>813</v>
      </c>
      <c r="J1097" t="s">
        <v>814</v>
      </c>
      <c r="K1097" t="s">
        <v>815</v>
      </c>
      <c r="L1097">
        <v>1346</v>
      </c>
      <c r="N1097">
        <v>1009</v>
      </c>
      <c r="O1097" t="s">
        <v>794</v>
      </c>
      <c r="P1097" t="s">
        <v>794</v>
      </c>
      <c r="Q1097">
        <v>1</v>
      </c>
      <c r="X1097">
        <v>0.1</v>
      </c>
      <c r="Y1097">
        <v>23.12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82</v>
      </c>
      <c r="AG1097">
        <v>0.1</v>
      </c>
      <c r="AH1097">
        <v>2</v>
      </c>
      <c r="AI1097">
        <v>55945934</v>
      </c>
      <c r="AJ1097">
        <v>881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5">
      <c r="A1098">
        <f>ROW(Source!A770)</f>
        <v>770</v>
      </c>
      <c r="B1098">
        <v>55945946</v>
      </c>
      <c r="C1098">
        <v>55945929</v>
      </c>
      <c r="D1098">
        <v>55465938</v>
      </c>
      <c r="E1098">
        <v>1</v>
      </c>
      <c r="F1098">
        <v>1</v>
      </c>
      <c r="G1098">
        <v>1081</v>
      </c>
      <c r="H1098">
        <v>3</v>
      </c>
      <c r="I1098" t="s">
        <v>992</v>
      </c>
      <c r="J1098" t="s">
        <v>993</v>
      </c>
      <c r="K1098" t="s">
        <v>994</v>
      </c>
      <c r="L1098">
        <v>1348</v>
      </c>
      <c r="N1098">
        <v>1009</v>
      </c>
      <c r="O1098" t="s">
        <v>211</v>
      </c>
      <c r="P1098" t="s">
        <v>211</v>
      </c>
      <c r="Q1098">
        <v>1000</v>
      </c>
      <c r="X1098">
        <v>1E-4</v>
      </c>
      <c r="Y1098">
        <v>40009.620000000003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82</v>
      </c>
      <c r="AG1098">
        <v>1E-4</v>
      </c>
      <c r="AH1098">
        <v>2</v>
      </c>
      <c r="AI1098">
        <v>55945935</v>
      </c>
      <c r="AJ1098">
        <v>882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5">
      <c r="A1099">
        <f>ROW(Source!A770)</f>
        <v>770</v>
      </c>
      <c r="B1099">
        <v>55945947</v>
      </c>
      <c r="C1099">
        <v>55945929</v>
      </c>
      <c r="D1099">
        <v>55459792</v>
      </c>
      <c r="E1099">
        <v>1</v>
      </c>
      <c r="F1099">
        <v>1</v>
      </c>
      <c r="G1099">
        <v>1081</v>
      </c>
      <c r="H1099">
        <v>3</v>
      </c>
      <c r="I1099" t="s">
        <v>947</v>
      </c>
      <c r="J1099" t="s">
        <v>948</v>
      </c>
      <c r="K1099" t="s">
        <v>949</v>
      </c>
      <c r="L1099">
        <v>1348</v>
      </c>
      <c r="N1099">
        <v>1009</v>
      </c>
      <c r="O1099" t="s">
        <v>211</v>
      </c>
      <c r="P1099" t="s">
        <v>211</v>
      </c>
      <c r="Q1099">
        <v>1000</v>
      </c>
      <c r="X1099">
        <v>8.0000000000000007E-5</v>
      </c>
      <c r="Y1099">
        <v>60960.43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82</v>
      </c>
      <c r="AG1099">
        <v>8.0000000000000007E-5</v>
      </c>
      <c r="AH1099">
        <v>2</v>
      </c>
      <c r="AI1099">
        <v>55945936</v>
      </c>
      <c r="AJ1099">
        <v>883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5">
      <c r="A1100">
        <f>ROW(Source!A770)</f>
        <v>770</v>
      </c>
      <c r="B1100">
        <v>55945948</v>
      </c>
      <c r="C1100">
        <v>55945929</v>
      </c>
      <c r="D1100">
        <v>55466338</v>
      </c>
      <c r="E1100">
        <v>1</v>
      </c>
      <c r="F1100">
        <v>1</v>
      </c>
      <c r="G1100">
        <v>1081</v>
      </c>
      <c r="H1100">
        <v>3</v>
      </c>
      <c r="I1100" t="s">
        <v>816</v>
      </c>
      <c r="J1100" t="s">
        <v>817</v>
      </c>
      <c r="K1100" t="s">
        <v>818</v>
      </c>
      <c r="L1100">
        <v>1349</v>
      </c>
      <c r="N1100">
        <v>1009</v>
      </c>
      <c r="O1100" t="s">
        <v>819</v>
      </c>
      <c r="P1100" t="s">
        <v>819</v>
      </c>
      <c r="Q1100">
        <v>1E-3</v>
      </c>
      <c r="X1100">
        <v>10</v>
      </c>
      <c r="Y1100">
        <v>7.0000000000000007E-2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82</v>
      </c>
      <c r="AG1100">
        <v>10</v>
      </c>
      <c r="AH1100">
        <v>2</v>
      </c>
      <c r="AI1100">
        <v>55945937</v>
      </c>
      <c r="AJ1100">
        <v>884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5">
      <c r="A1101">
        <f>ROW(Source!A770)</f>
        <v>770</v>
      </c>
      <c r="B1101">
        <v>55945949</v>
      </c>
      <c r="C1101">
        <v>55945929</v>
      </c>
      <c r="D1101">
        <v>55482203</v>
      </c>
      <c r="E1101">
        <v>1</v>
      </c>
      <c r="F1101">
        <v>1</v>
      </c>
      <c r="G1101">
        <v>1081</v>
      </c>
      <c r="H1101">
        <v>3</v>
      </c>
      <c r="I1101" t="s">
        <v>894</v>
      </c>
      <c r="J1101" t="s">
        <v>895</v>
      </c>
      <c r="K1101" t="s">
        <v>896</v>
      </c>
      <c r="L1101">
        <v>1356</v>
      </c>
      <c r="N1101">
        <v>1010</v>
      </c>
      <c r="O1101" t="s">
        <v>785</v>
      </c>
      <c r="P1101" t="s">
        <v>785</v>
      </c>
      <c r="Q1101">
        <v>1000</v>
      </c>
      <c r="X1101">
        <v>0.10199999999999999</v>
      </c>
      <c r="Y1101">
        <v>226.66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82</v>
      </c>
      <c r="AG1101">
        <v>0.10199999999999999</v>
      </c>
      <c r="AH1101">
        <v>2</v>
      </c>
      <c r="AI1101">
        <v>55945938</v>
      </c>
      <c r="AJ1101">
        <v>885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5">
      <c r="A1102">
        <f>ROW(Source!A770)</f>
        <v>770</v>
      </c>
      <c r="B1102">
        <v>55945950</v>
      </c>
      <c r="C1102">
        <v>55945929</v>
      </c>
      <c r="D1102">
        <v>55481864</v>
      </c>
      <c r="E1102">
        <v>1</v>
      </c>
      <c r="F1102">
        <v>1</v>
      </c>
      <c r="G1102">
        <v>1081</v>
      </c>
      <c r="H1102">
        <v>3</v>
      </c>
      <c r="I1102" t="s">
        <v>995</v>
      </c>
      <c r="J1102" t="s">
        <v>996</v>
      </c>
      <c r="K1102" t="s">
        <v>997</v>
      </c>
      <c r="L1102">
        <v>1301</v>
      </c>
      <c r="N1102">
        <v>1003</v>
      </c>
      <c r="O1102" t="s">
        <v>543</v>
      </c>
      <c r="P1102" t="s">
        <v>543</v>
      </c>
      <c r="Q1102">
        <v>1</v>
      </c>
      <c r="X1102">
        <v>10</v>
      </c>
      <c r="Y1102">
        <v>0.7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82</v>
      </c>
      <c r="AG1102">
        <v>10</v>
      </c>
      <c r="AH1102">
        <v>2</v>
      </c>
      <c r="AI1102">
        <v>55945940</v>
      </c>
      <c r="AJ1102">
        <v>887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5">
      <c r="A1103">
        <f>ROW(Source!A770)</f>
        <v>770</v>
      </c>
      <c r="B1103">
        <v>55945951</v>
      </c>
      <c r="C1103">
        <v>55945929</v>
      </c>
      <c r="D1103">
        <v>55433410</v>
      </c>
      <c r="E1103">
        <v>1081</v>
      </c>
      <c r="F1103">
        <v>1</v>
      </c>
      <c r="G1103">
        <v>1081</v>
      </c>
      <c r="H1103">
        <v>3</v>
      </c>
      <c r="I1103" t="s">
        <v>1062</v>
      </c>
      <c r="J1103" t="s">
        <v>3</v>
      </c>
      <c r="K1103" t="s">
        <v>1063</v>
      </c>
      <c r="L1103">
        <v>1354</v>
      </c>
      <c r="N1103">
        <v>1010</v>
      </c>
      <c r="O1103" t="s">
        <v>320</v>
      </c>
      <c r="P1103" t="s">
        <v>320</v>
      </c>
      <c r="Q1103">
        <v>1</v>
      </c>
      <c r="X1103">
        <v>102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82</v>
      </c>
      <c r="AG1103">
        <v>102</v>
      </c>
      <c r="AH1103">
        <v>3</v>
      </c>
      <c r="AI1103">
        <v>-1</v>
      </c>
      <c r="AJ1103" t="s">
        <v>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5">
      <c r="A1104">
        <f>ROW(Source!A771)</f>
        <v>771</v>
      </c>
      <c r="B1104">
        <v>55945941</v>
      </c>
      <c r="C1104">
        <v>55945929</v>
      </c>
      <c r="D1104">
        <v>55424304</v>
      </c>
      <c r="E1104">
        <v>1081</v>
      </c>
      <c r="F1104">
        <v>1</v>
      </c>
      <c r="G1104">
        <v>1081</v>
      </c>
      <c r="H1104">
        <v>1</v>
      </c>
      <c r="I1104" t="s">
        <v>759</v>
      </c>
      <c r="J1104" t="s">
        <v>3</v>
      </c>
      <c r="K1104" t="s">
        <v>760</v>
      </c>
      <c r="L1104">
        <v>1191</v>
      </c>
      <c r="N1104">
        <v>1013</v>
      </c>
      <c r="O1104" t="s">
        <v>761</v>
      </c>
      <c r="P1104" t="s">
        <v>761</v>
      </c>
      <c r="Q1104">
        <v>1</v>
      </c>
      <c r="X1104">
        <v>15.45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 t="s">
        <v>83</v>
      </c>
      <c r="AG1104">
        <v>18.54</v>
      </c>
      <c r="AH1104">
        <v>2</v>
      </c>
      <c r="AI1104">
        <v>55945930</v>
      </c>
      <c r="AJ1104">
        <v>888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>
        <f>ROW(Source!A771)</f>
        <v>771</v>
      </c>
      <c r="B1105">
        <v>55945942</v>
      </c>
      <c r="C1105">
        <v>55945929</v>
      </c>
      <c r="D1105">
        <v>55490209</v>
      </c>
      <c r="E1105">
        <v>1</v>
      </c>
      <c r="F1105">
        <v>1</v>
      </c>
      <c r="G1105">
        <v>1081</v>
      </c>
      <c r="H1105">
        <v>2</v>
      </c>
      <c r="I1105" t="s">
        <v>766</v>
      </c>
      <c r="J1105" t="s">
        <v>767</v>
      </c>
      <c r="K1105" t="s">
        <v>768</v>
      </c>
      <c r="L1105">
        <v>1368</v>
      </c>
      <c r="N1105">
        <v>1011</v>
      </c>
      <c r="O1105" t="s">
        <v>765</v>
      </c>
      <c r="P1105" t="s">
        <v>765</v>
      </c>
      <c r="Q1105">
        <v>1</v>
      </c>
      <c r="X1105">
        <v>0.01</v>
      </c>
      <c r="Y1105">
        <v>0</v>
      </c>
      <c r="Z1105">
        <v>83.1</v>
      </c>
      <c r="AA1105">
        <v>12.62</v>
      </c>
      <c r="AB1105">
        <v>0</v>
      </c>
      <c r="AC1105">
        <v>0</v>
      </c>
      <c r="AD1105">
        <v>1</v>
      </c>
      <c r="AE1105">
        <v>0</v>
      </c>
      <c r="AF1105" t="s">
        <v>83</v>
      </c>
      <c r="AG1105">
        <v>1.2E-2</v>
      </c>
      <c r="AH1105">
        <v>2</v>
      </c>
      <c r="AI1105">
        <v>55945931</v>
      </c>
      <c r="AJ1105">
        <v>889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>
        <f>ROW(Source!A771)</f>
        <v>771</v>
      </c>
      <c r="B1106">
        <v>55945943</v>
      </c>
      <c r="C1106">
        <v>55945929</v>
      </c>
      <c r="D1106">
        <v>55460220</v>
      </c>
      <c r="E1106">
        <v>1</v>
      </c>
      <c r="F1106">
        <v>1</v>
      </c>
      <c r="G1106">
        <v>1081</v>
      </c>
      <c r="H1106">
        <v>3</v>
      </c>
      <c r="I1106" t="s">
        <v>791</v>
      </c>
      <c r="J1106" t="s">
        <v>792</v>
      </c>
      <c r="K1106" t="s">
        <v>793</v>
      </c>
      <c r="L1106">
        <v>1346</v>
      </c>
      <c r="N1106">
        <v>1009</v>
      </c>
      <c r="O1106" t="s">
        <v>794</v>
      </c>
      <c r="P1106" t="s">
        <v>794</v>
      </c>
      <c r="Q1106">
        <v>1</v>
      </c>
      <c r="X1106">
        <v>0.02</v>
      </c>
      <c r="Y1106">
        <v>13.95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82</v>
      </c>
      <c r="AG1106">
        <v>0.02</v>
      </c>
      <c r="AH1106">
        <v>2</v>
      </c>
      <c r="AI1106">
        <v>55945932</v>
      </c>
      <c r="AJ1106">
        <v>890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5">
      <c r="A1107">
        <f>ROW(Source!A771)</f>
        <v>771</v>
      </c>
      <c r="B1107">
        <v>55945944</v>
      </c>
      <c r="C1107">
        <v>55945929</v>
      </c>
      <c r="D1107">
        <v>55460424</v>
      </c>
      <c r="E1107">
        <v>1</v>
      </c>
      <c r="F1107">
        <v>1</v>
      </c>
      <c r="G1107">
        <v>1081</v>
      </c>
      <c r="H1107">
        <v>3</v>
      </c>
      <c r="I1107" t="s">
        <v>801</v>
      </c>
      <c r="J1107" t="s">
        <v>802</v>
      </c>
      <c r="K1107" t="s">
        <v>803</v>
      </c>
      <c r="L1107">
        <v>1346</v>
      </c>
      <c r="N1107">
        <v>1009</v>
      </c>
      <c r="O1107" t="s">
        <v>794</v>
      </c>
      <c r="P1107" t="s">
        <v>794</v>
      </c>
      <c r="Q1107">
        <v>1</v>
      </c>
      <c r="X1107">
        <v>0.2</v>
      </c>
      <c r="Y1107">
        <v>159.06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 t="s">
        <v>82</v>
      </c>
      <c r="AG1107">
        <v>0.2</v>
      </c>
      <c r="AH1107">
        <v>2</v>
      </c>
      <c r="AI1107">
        <v>55945933</v>
      </c>
      <c r="AJ1107">
        <v>891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>
        <f>ROW(Source!A771)</f>
        <v>771</v>
      </c>
      <c r="B1108">
        <v>55945945</v>
      </c>
      <c r="C1108">
        <v>55945929</v>
      </c>
      <c r="D1108">
        <v>55461670</v>
      </c>
      <c r="E1108">
        <v>1</v>
      </c>
      <c r="F1108">
        <v>1</v>
      </c>
      <c r="G1108">
        <v>1081</v>
      </c>
      <c r="H1108">
        <v>3</v>
      </c>
      <c r="I1108" t="s">
        <v>813</v>
      </c>
      <c r="J1108" t="s">
        <v>814</v>
      </c>
      <c r="K1108" t="s">
        <v>815</v>
      </c>
      <c r="L1108">
        <v>1346</v>
      </c>
      <c r="N1108">
        <v>1009</v>
      </c>
      <c r="O1108" t="s">
        <v>794</v>
      </c>
      <c r="P1108" t="s">
        <v>794</v>
      </c>
      <c r="Q1108">
        <v>1</v>
      </c>
      <c r="X1108">
        <v>0.1</v>
      </c>
      <c r="Y1108">
        <v>23.12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 t="s">
        <v>82</v>
      </c>
      <c r="AG1108">
        <v>0.1</v>
      </c>
      <c r="AH1108">
        <v>2</v>
      </c>
      <c r="AI1108">
        <v>55945934</v>
      </c>
      <c r="AJ1108">
        <v>892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5">
      <c r="A1109">
        <f>ROW(Source!A771)</f>
        <v>771</v>
      </c>
      <c r="B1109">
        <v>55945946</v>
      </c>
      <c r="C1109">
        <v>55945929</v>
      </c>
      <c r="D1109">
        <v>55465938</v>
      </c>
      <c r="E1109">
        <v>1</v>
      </c>
      <c r="F1109">
        <v>1</v>
      </c>
      <c r="G1109">
        <v>1081</v>
      </c>
      <c r="H1109">
        <v>3</v>
      </c>
      <c r="I1109" t="s">
        <v>992</v>
      </c>
      <c r="J1109" t="s">
        <v>993</v>
      </c>
      <c r="K1109" t="s">
        <v>994</v>
      </c>
      <c r="L1109">
        <v>1348</v>
      </c>
      <c r="N1109">
        <v>1009</v>
      </c>
      <c r="O1109" t="s">
        <v>211</v>
      </c>
      <c r="P1109" t="s">
        <v>211</v>
      </c>
      <c r="Q1109">
        <v>1000</v>
      </c>
      <c r="X1109">
        <v>1E-4</v>
      </c>
      <c r="Y1109">
        <v>40009.620000000003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 t="s">
        <v>82</v>
      </c>
      <c r="AG1109">
        <v>1E-4</v>
      </c>
      <c r="AH1109">
        <v>2</v>
      </c>
      <c r="AI1109">
        <v>55945935</v>
      </c>
      <c r="AJ1109">
        <v>893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>
        <f>ROW(Source!A771)</f>
        <v>771</v>
      </c>
      <c r="B1110">
        <v>55945947</v>
      </c>
      <c r="C1110">
        <v>55945929</v>
      </c>
      <c r="D1110">
        <v>55459792</v>
      </c>
      <c r="E1110">
        <v>1</v>
      </c>
      <c r="F1110">
        <v>1</v>
      </c>
      <c r="G1110">
        <v>1081</v>
      </c>
      <c r="H1110">
        <v>3</v>
      </c>
      <c r="I1110" t="s">
        <v>947</v>
      </c>
      <c r="J1110" t="s">
        <v>948</v>
      </c>
      <c r="K1110" t="s">
        <v>949</v>
      </c>
      <c r="L1110">
        <v>1348</v>
      </c>
      <c r="N1110">
        <v>1009</v>
      </c>
      <c r="O1110" t="s">
        <v>211</v>
      </c>
      <c r="P1110" t="s">
        <v>211</v>
      </c>
      <c r="Q1110">
        <v>1000</v>
      </c>
      <c r="X1110">
        <v>8.0000000000000007E-5</v>
      </c>
      <c r="Y1110">
        <v>60960.43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82</v>
      </c>
      <c r="AG1110">
        <v>8.0000000000000007E-5</v>
      </c>
      <c r="AH1110">
        <v>2</v>
      </c>
      <c r="AI1110">
        <v>55945936</v>
      </c>
      <c r="AJ1110">
        <v>894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5">
      <c r="A1111">
        <f>ROW(Source!A771)</f>
        <v>771</v>
      </c>
      <c r="B1111">
        <v>55945948</v>
      </c>
      <c r="C1111">
        <v>55945929</v>
      </c>
      <c r="D1111">
        <v>55466338</v>
      </c>
      <c r="E1111">
        <v>1</v>
      </c>
      <c r="F1111">
        <v>1</v>
      </c>
      <c r="G1111">
        <v>1081</v>
      </c>
      <c r="H1111">
        <v>3</v>
      </c>
      <c r="I1111" t="s">
        <v>816</v>
      </c>
      <c r="J1111" t="s">
        <v>817</v>
      </c>
      <c r="K1111" t="s">
        <v>818</v>
      </c>
      <c r="L1111">
        <v>1349</v>
      </c>
      <c r="N1111">
        <v>1009</v>
      </c>
      <c r="O1111" t="s">
        <v>819</v>
      </c>
      <c r="P1111" t="s">
        <v>819</v>
      </c>
      <c r="Q1111">
        <v>1E-3</v>
      </c>
      <c r="X1111">
        <v>10</v>
      </c>
      <c r="Y1111">
        <v>7.0000000000000007E-2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82</v>
      </c>
      <c r="AG1111">
        <v>10</v>
      </c>
      <c r="AH1111">
        <v>2</v>
      </c>
      <c r="AI1111">
        <v>55945937</v>
      </c>
      <c r="AJ1111">
        <v>895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5">
      <c r="A1112">
        <f>ROW(Source!A771)</f>
        <v>771</v>
      </c>
      <c r="B1112">
        <v>55945949</v>
      </c>
      <c r="C1112">
        <v>55945929</v>
      </c>
      <c r="D1112">
        <v>55482203</v>
      </c>
      <c r="E1112">
        <v>1</v>
      </c>
      <c r="F1112">
        <v>1</v>
      </c>
      <c r="G1112">
        <v>1081</v>
      </c>
      <c r="H1112">
        <v>3</v>
      </c>
      <c r="I1112" t="s">
        <v>894</v>
      </c>
      <c r="J1112" t="s">
        <v>895</v>
      </c>
      <c r="K1112" t="s">
        <v>896</v>
      </c>
      <c r="L1112">
        <v>1356</v>
      </c>
      <c r="N1112">
        <v>1010</v>
      </c>
      <c r="O1112" t="s">
        <v>785</v>
      </c>
      <c r="P1112" t="s">
        <v>785</v>
      </c>
      <c r="Q1112">
        <v>1000</v>
      </c>
      <c r="X1112">
        <v>0.10199999999999999</v>
      </c>
      <c r="Y1112">
        <v>226.66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82</v>
      </c>
      <c r="AG1112">
        <v>0.10199999999999999</v>
      </c>
      <c r="AH1112">
        <v>2</v>
      </c>
      <c r="AI1112">
        <v>55945938</v>
      </c>
      <c r="AJ1112">
        <v>896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>
        <f>ROW(Source!A771)</f>
        <v>771</v>
      </c>
      <c r="B1113">
        <v>55945950</v>
      </c>
      <c r="C1113">
        <v>55945929</v>
      </c>
      <c r="D1113">
        <v>55481864</v>
      </c>
      <c r="E1113">
        <v>1</v>
      </c>
      <c r="F1113">
        <v>1</v>
      </c>
      <c r="G1113">
        <v>1081</v>
      </c>
      <c r="H1113">
        <v>3</v>
      </c>
      <c r="I1113" t="s">
        <v>995</v>
      </c>
      <c r="J1113" t="s">
        <v>996</v>
      </c>
      <c r="K1113" t="s">
        <v>997</v>
      </c>
      <c r="L1113">
        <v>1301</v>
      </c>
      <c r="N1113">
        <v>1003</v>
      </c>
      <c r="O1113" t="s">
        <v>543</v>
      </c>
      <c r="P1113" t="s">
        <v>543</v>
      </c>
      <c r="Q1113">
        <v>1</v>
      </c>
      <c r="X1113">
        <v>10</v>
      </c>
      <c r="Y1113">
        <v>0.7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82</v>
      </c>
      <c r="AG1113">
        <v>10</v>
      </c>
      <c r="AH1113">
        <v>2</v>
      </c>
      <c r="AI1113">
        <v>55945940</v>
      </c>
      <c r="AJ1113">
        <v>898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5">
      <c r="A1114">
        <f>ROW(Source!A771)</f>
        <v>771</v>
      </c>
      <c r="B1114">
        <v>55945951</v>
      </c>
      <c r="C1114">
        <v>55945929</v>
      </c>
      <c r="D1114">
        <v>55433410</v>
      </c>
      <c r="E1114">
        <v>1081</v>
      </c>
      <c r="F1114">
        <v>1</v>
      </c>
      <c r="G1114">
        <v>1081</v>
      </c>
      <c r="H1114">
        <v>3</v>
      </c>
      <c r="I1114" t="s">
        <v>1062</v>
      </c>
      <c r="J1114" t="s">
        <v>3</v>
      </c>
      <c r="K1114" t="s">
        <v>1063</v>
      </c>
      <c r="L1114">
        <v>1354</v>
      </c>
      <c r="N1114">
        <v>1010</v>
      </c>
      <c r="O1114" t="s">
        <v>320</v>
      </c>
      <c r="P1114" t="s">
        <v>320</v>
      </c>
      <c r="Q1114">
        <v>1</v>
      </c>
      <c r="X1114">
        <v>102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82</v>
      </c>
      <c r="AG1114">
        <v>102</v>
      </c>
      <c r="AH1114">
        <v>3</v>
      </c>
      <c r="AI1114">
        <v>-1</v>
      </c>
      <c r="AJ1114" t="s">
        <v>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82</v>
      </c>
      <c r="E1" t="s">
        <v>83</v>
      </c>
      <c r="F1" t="s">
        <v>83</v>
      </c>
      <c r="G1" t="s">
        <v>83</v>
      </c>
      <c r="H1" t="s">
        <v>3</v>
      </c>
      <c r="I1" t="s">
        <v>83</v>
      </c>
      <c r="J1" t="s">
        <v>83</v>
      </c>
      <c r="K1" t="s">
        <v>3</v>
      </c>
      <c r="L1" t="s">
        <v>3</v>
      </c>
      <c r="M1" t="s">
        <v>3</v>
      </c>
      <c r="N1" t="s">
        <v>82</v>
      </c>
      <c r="O1" t="s">
        <v>83</v>
      </c>
      <c r="P1" t="s">
        <v>3</v>
      </c>
      <c r="Q1" t="s">
        <v>3</v>
      </c>
      <c r="R1" t="s">
        <v>3</v>
      </c>
      <c r="S1" t="s">
        <v>1134</v>
      </c>
      <c r="T1" t="s">
        <v>1135</v>
      </c>
      <c r="U1" t="s">
        <v>1136</v>
      </c>
    </row>
    <row r="2" spans="1:21" x14ac:dyDescent="0.25">
      <c r="A2">
        <v>28</v>
      </c>
      <c r="B2">
        <v>1</v>
      </c>
      <c r="C2" t="s">
        <v>3</v>
      </c>
      <c r="D2" t="s">
        <v>1137</v>
      </c>
      <c r="E2" t="s">
        <v>1138</v>
      </c>
      <c r="F2" t="s">
        <v>1138</v>
      </c>
      <c r="G2" t="s">
        <v>1138</v>
      </c>
      <c r="H2" t="s">
        <v>3</v>
      </c>
      <c r="I2" t="s">
        <v>1138</v>
      </c>
      <c r="J2" t="s">
        <v>1138</v>
      </c>
      <c r="K2" t="s">
        <v>3</v>
      </c>
      <c r="L2" t="s">
        <v>3</v>
      </c>
      <c r="M2" t="s">
        <v>3</v>
      </c>
      <c r="N2" t="s">
        <v>1137</v>
      </c>
      <c r="O2" t="s">
        <v>1138</v>
      </c>
      <c r="P2" t="s">
        <v>3</v>
      </c>
      <c r="Q2" t="s">
        <v>3</v>
      </c>
      <c r="R2" t="s">
        <v>3</v>
      </c>
      <c r="S2" t="s">
        <v>1139</v>
      </c>
      <c r="T2" t="s">
        <v>1140</v>
      </c>
      <c r="U2" t="s">
        <v>1141</v>
      </c>
    </row>
    <row r="3" spans="1:21" x14ac:dyDescent="0.25">
      <c r="A3">
        <v>29</v>
      </c>
      <c r="B3">
        <v>1</v>
      </c>
      <c r="C3" t="s">
        <v>3</v>
      </c>
      <c r="D3" t="s">
        <v>82</v>
      </c>
      <c r="E3" t="s">
        <v>83</v>
      </c>
      <c r="F3" t="s">
        <v>83</v>
      </c>
      <c r="G3" t="s">
        <v>83</v>
      </c>
      <c r="H3" t="s">
        <v>3</v>
      </c>
      <c r="I3" t="s">
        <v>83</v>
      </c>
      <c r="J3" t="s">
        <v>83</v>
      </c>
      <c r="K3" t="s">
        <v>3</v>
      </c>
      <c r="L3" t="s">
        <v>3</v>
      </c>
      <c r="M3" t="s">
        <v>3</v>
      </c>
      <c r="N3" t="s">
        <v>82</v>
      </c>
      <c r="O3" t="s">
        <v>83</v>
      </c>
      <c r="P3" t="s">
        <v>3</v>
      </c>
      <c r="Q3" t="s">
        <v>3</v>
      </c>
      <c r="R3" t="s">
        <v>3</v>
      </c>
      <c r="S3" t="s">
        <v>1134</v>
      </c>
      <c r="T3" t="s">
        <v>1135</v>
      </c>
      <c r="U3" t="s">
        <v>1136</v>
      </c>
    </row>
    <row r="4" spans="1:21" x14ac:dyDescent="0.25">
      <c r="A4">
        <v>29</v>
      </c>
      <c r="B4">
        <v>1</v>
      </c>
      <c r="C4" t="s">
        <v>3</v>
      </c>
      <c r="D4" t="s">
        <v>1137</v>
      </c>
      <c r="E4" t="s">
        <v>1138</v>
      </c>
      <c r="F4" t="s">
        <v>1138</v>
      </c>
      <c r="G4" t="s">
        <v>1138</v>
      </c>
      <c r="H4" t="s">
        <v>3</v>
      </c>
      <c r="I4" t="s">
        <v>1138</v>
      </c>
      <c r="J4" t="s">
        <v>1138</v>
      </c>
      <c r="K4" t="s">
        <v>3</v>
      </c>
      <c r="L4" t="s">
        <v>3</v>
      </c>
      <c r="M4" t="s">
        <v>3</v>
      </c>
      <c r="N4" t="s">
        <v>1137</v>
      </c>
      <c r="O4" t="s">
        <v>1138</v>
      </c>
      <c r="P4" t="s">
        <v>3</v>
      </c>
      <c r="Q4" t="s">
        <v>3</v>
      </c>
      <c r="R4" t="s">
        <v>3</v>
      </c>
      <c r="S4" t="s">
        <v>1139</v>
      </c>
      <c r="T4" t="s">
        <v>1140</v>
      </c>
      <c r="U4" t="s">
        <v>1141</v>
      </c>
    </row>
    <row r="5" spans="1:21" x14ac:dyDescent="0.25">
      <c r="A5">
        <v>30</v>
      </c>
      <c r="B5">
        <v>1</v>
      </c>
      <c r="C5" t="s">
        <v>3</v>
      </c>
      <c r="D5" t="s">
        <v>82</v>
      </c>
      <c r="E5" t="s">
        <v>83</v>
      </c>
      <c r="F5" t="s">
        <v>83</v>
      </c>
      <c r="G5" t="s">
        <v>83</v>
      </c>
      <c r="H5" t="s">
        <v>3</v>
      </c>
      <c r="I5" t="s">
        <v>83</v>
      </c>
      <c r="J5" t="s">
        <v>83</v>
      </c>
      <c r="K5" t="s">
        <v>3</v>
      </c>
      <c r="L5" t="s">
        <v>3</v>
      </c>
      <c r="M5" t="s">
        <v>3</v>
      </c>
      <c r="N5" t="s">
        <v>82</v>
      </c>
      <c r="O5" t="s">
        <v>83</v>
      </c>
      <c r="P5" t="s">
        <v>3</v>
      </c>
      <c r="Q5" t="s">
        <v>3</v>
      </c>
      <c r="R5" t="s">
        <v>3</v>
      </c>
      <c r="S5" t="s">
        <v>1134</v>
      </c>
      <c r="T5" t="s">
        <v>1135</v>
      </c>
      <c r="U5" t="s">
        <v>1136</v>
      </c>
    </row>
    <row r="6" spans="1:21" x14ac:dyDescent="0.25">
      <c r="A6">
        <v>30</v>
      </c>
      <c r="B6">
        <v>1</v>
      </c>
      <c r="C6" t="s">
        <v>3</v>
      </c>
      <c r="D6" t="s">
        <v>1137</v>
      </c>
      <c r="E6" t="s">
        <v>1138</v>
      </c>
      <c r="F6" t="s">
        <v>1138</v>
      </c>
      <c r="G6" t="s">
        <v>1138</v>
      </c>
      <c r="H6" t="s">
        <v>3</v>
      </c>
      <c r="I6" t="s">
        <v>1138</v>
      </c>
      <c r="J6" t="s">
        <v>1138</v>
      </c>
      <c r="K6" t="s">
        <v>3</v>
      </c>
      <c r="L6" t="s">
        <v>3</v>
      </c>
      <c r="M6" t="s">
        <v>3</v>
      </c>
      <c r="N6" t="s">
        <v>1137</v>
      </c>
      <c r="O6" t="s">
        <v>1138</v>
      </c>
      <c r="P6" t="s">
        <v>3</v>
      </c>
      <c r="Q6" t="s">
        <v>3</v>
      </c>
      <c r="R6" t="s">
        <v>3</v>
      </c>
      <c r="S6" t="s">
        <v>1139</v>
      </c>
      <c r="T6" t="s">
        <v>1140</v>
      </c>
      <c r="U6" t="s">
        <v>1141</v>
      </c>
    </row>
    <row r="7" spans="1:21" x14ac:dyDescent="0.25">
      <c r="A7">
        <v>31</v>
      </c>
      <c r="B7">
        <v>1</v>
      </c>
      <c r="C7" t="s">
        <v>3</v>
      </c>
      <c r="D7" t="s">
        <v>82</v>
      </c>
      <c r="E7" t="s">
        <v>83</v>
      </c>
      <c r="F7" t="s">
        <v>83</v>
      </c>
      <c r="G7" t="s">
        <v>83</v>
      </c>
      <c r="H7" t="s">
        <v>3</v>
      </c>
      <c r="I7" t="s">
        <v>83</v>
      </c>
      <c r="J7" t="s">
        <v>83</v>
      </c>
      <c r="K7" t="s">
        <v>3</v>
      </c>
      <c r="L7" t="s">
        <v>3</v>
      </c>
      <c r="M7" t="s">
        <v>3</v>
      </c>
      <c r="N7" t="s">
        <v>82</v>
      </c>
      <c r="O7" t="s">
        <v>83</v>
      </c>
      <c r="P7" t="s">
        <v>3</v>
      </c>
      <c r="Q7" t="s">
        <v>3</v>
      </c>
      <c r="R7" t="s">
        <v>3</v>
      </c>
      <c r="S7" t="s">
        <v>1134</v>
      </c>
      <c r="T7" t="s">
        <v>1135</v>
      </c>
      <c r="U7" t="s">
        <v>1136</v>
      </c>
    </row>
    <row r="8" spans="1:21" x14ac:dyDescent="0.25">
      <c r="A8">
        <v>31</v>
      </c>
      <c r="B8">
        <v>1</v>
      </c>
      <c r="C8" t="s">
        <v>3</v>
      </c>
      <c r="D8" t="s">
        <v>1137</v>
      </c>
      <c r="E8" t="s">
        <v>1138</v>
      </c>
      <c r="F8" t="s">
        <v>1138</v>
      </c>
      <c r="G8" t="s">
        <v>1138</v>
      </c>
      <c r="H8" t="s">
        <v>3</v>
      </c>
      <c r="I8" t="s">
        <v>1138</v>
      </c>
      <c r="J8" t="s">
        <v>1138</v>
      </c>
      <c r="K8" t="s">
        <v>3</v>
      </c>
      <c r="L8" t="s">
        <v>3</v>
      </c>
      <c r="M8" t="s">
        <v>3</v>
      </c>
      <c r="N8" t="s">
        <v>1137</v>
      </c>
      <c r="O8" t="s">
        <v>1138</v>
      </c>
      <c r="P8" t="s">
        <v>3</v>
      </c>
      <c r="Q8" t="s">
        <v>3</v>
      </c>
      <c r="R8" t="s">
        <v>3</v>
      </c>
      <c r="S8" t="s">
        <v>1139</v>
      </c>
      <c r="T8" t="s">
        <v>1140</v>
      </c>
      <c r="U8" t="s">
        <v>1141</v>
      </c>
    </row>
    <row r="9" spans="1:21" x14ac:dyDescent="0.25">
      <c r="A9">
        <v>32</v>
      </c>
      <c r="B9">
        <v>1</v>
      </c>
      <c r="C9" t="s">
        <v>3</v>
      </c>
      <c r="D9" t="s">
        <v>82</v>
      </c>
      <c r="E9" t="s">
        <v>83</v>
      </c>
      <c r="F9" t="s">
        <v>83</v>
      </c>
      <c r="G9" t="s">
        <v>83</v>
      </c>
      <c r="H9" t="s">
        <v>3</v>
      </c>
      <c r="I9" t="s">
        <v>83</v>
      </c>
      <c r="J9" t="s">
        <v>83</v>
      </c>
      <c r="K9" t="s">
        <v>3</v>
      </c>
      <c r="L9" t="s">
        <v>3</v>
      </c>
      <c r="M9" t="s">
        <v>3</v>
      </c>
      <c r="N9" t="s">
        <v>82</v>
      </c>
      <c r="O9" t="s">
        <v>83</v>
      </c>
      <c r="P9" t="s">
        <v>3</v>
      </c>
      <c r="Q9" t="s">
        <v>3</v>
      </c>
      <c r="R9" t="s">
        <v>3</v>
      </c>
      <c r="S9" t="s">
        <v>1134</v>
      </c>
      <c r="T9" t="s">
        <v>1135</v>
      </c>
      <c r="U9" t="s">
        <v>1136</v>
      </c>
    </row>
    <row r="10" spans="1:21" x14ac:dyDescent="0.25">
      <c r="A10">
        <v>32</v>
      </c>
      <c r="B10">
        <v>1</v>
      </c>
      <c r="C10" t="s">
        <v>3</v>
      </c>
      <c r="D10" t="s">
        <v>1137</v>
      </c>
      <c r="E10" t="s">
        <v>1138</v>
      </c>
      <c r="F10" t="s">
        <v>1138</v>
      </c>
      <c r="G10" t="s">
        <v>1138</v>
      </c>
      <c r="H10" t="s">
        <v>3</v>
      </c>
      <c r="I10" t="s">
        <v>1138</v>
      </c>
      <c r="J10" t="s">
        <v>1138</v>
      </c>
      <c r="K10" t="s">
        <v>3</v>
      </c>
      <c r="L10" t="s">
        <v>3</v>
      </c>
      <c r="M10" t="s">
        <v>3</v>
      </c>
      <c r="N10" t="s">
        <v>1137</v>
      </c>
      <c r="O10" t="s">
        <v>1138</v>
      </c>
      <c r="P10" t="s">
        <v>3</v>
      </c>
      <c r="Q10" t="s">
        <v>3</v>
      </c>
      <c r="R10" t="s">
        <v>3</v>
      </c>
      <c r="S10" t="s">
        <v>1139</v>
      </c>
      <c r="T10" t="s">
        <v>1140</v>
      </c>
      <c r="U10" t="s">
        <v>1141</v>
      </c>
    </row>
    <row r="11" spans="1:21" x14ac:dyDescent="0.25">
      <c r="A11">
        <v>33</v>
      </c>
      <c r="B11">
        <v>1</v>
      </c>
      <c r="C11" t="s">
        <v>3</v>
      </c>
      <c r="D11" t="s">
        <v>82</v>
      </c>
      <c r="E11" t="s">
        <v>83</v>
      </c>
      <c r="F11" t="s">
        <v>83</v>
      </c>
      <c r="G11" t="s">
        <v>83</v>
      </c>
      <c r="H11" t="s">
        <v>3</v>
      </c>
      <c r="I11" t="s">
        <v>83</v>
      </c>
      <c r="J11" t="s">
        <v>83</v>
      </c>
      <c r="K11" t="s">
        <v>3</v>
      </c>
      <c r="L11" t="s">
        <v>3</v>
      </c>
      <c r="M11" t="s">
        <v>3</v>
      </c>
      <c r="N11" t="s">
        <v>82</v>
      </c>
      <c r="O11" t="s">
        <v>83</v>
      </c>
      <c r="P11" t="s">
        <v>3</v>
      </c>
      <c r="Q11" t="s">
        <v>3</v>
      </c>
      <c r="R11" t="s">
        <v>3</v>
      </c>
      <c r="S11" t="s">
        <v>1134</v>
      </c>
      <c r="T11" t="s">
        <v>1135</v>
      </c>
      <c r="U11" t="s">
        <v>1136</v>
      </c>
    </row>
    <row r="12" spans="1:21" x14ac:dyDescent="0.25">
      <c r="A12">
        <v>33</v>
      </c>
      <c r="B12">
        <v>1</v>
      </c>
      <c r="C12" t="s">
        <v>3</v>
      </c>
      <c r="D12" t="s">
        <v>1137</v>
      </c>
      <c r="E12" t="s">
        <v>1138</v>
      </c>
      <c r="F12" t="s">
        <v>1138</v>
      </c>
      <c r="G12" t="s">
        <v>1138</v>
      </c>
      <c r="H12" t="s">
        <v>3</v>
      </c>
      <c r="I12" t="s">
        <v>1138</v>
      </c>
      <c r="J12" t="s">
        <v>1138</v>
      </c>
      <c r="K12" t="s">
        <v>3</v>
      </c>
      <c r="L12" t="s">
        <v>3</v>
      </c>
      <c r="M12" t="s">
        <v>3</v>
      </c>
      <c r="N12" t="s">
        <v>1137</v>
      </c>
      <c r="O12" t="s">
        <v>1138</v>
      </c>
      <c r="P12" t="s">
        <v>3</v>
      </c>
      <c r="Q12" t="s">
        <v>3</v>
      </c>
      <c r="R12" t="s">
        <v>3</v>
      </c>
      <c r="S12" t="s">
        <v>1139</v>
      </c>
      <c r="T12" t="s">
        <v>1140</v>
      </c>
      <c r="U12" t="s">
        <v>1141</v>
      </c>
    </row>
    <row r="13" spans="1:21" x14ac:dyDescent="0.25">
      <c r="A13">
        <v>34</v>
      </c>
      <c r="B13">
        <v>1</v>
      </c>
      <c r="C13" t="s">
        <v>3</v>
      </c>
      <c r="D13" t="s">
        <v>82</v>
      </c>
      <c r="E13" t="s">
        <v>83</v>
      </c>
      <c r="F13" t="s">
        <v>83</v>
      </c>
      <c r="G13" t="s">
        <v>83</v>
      </c>
      <c r="H13" t="s">
        <v>3</v>
      </c>
      <c r="I13" t="s">
        <v>83</v>
      </c>
      <c r="J13" t="s">
        <v>83</v>
      </c>
      <c r="K13" t="s">
        <v>3</v>
      </c>
      <c r="L13" t="s">
        <v>3</v>
      </c>
      <c r="M13" t="s">
        <v>3</v>
      </c>
      <c r="N13" t="s">
        <v>82</v>
      </c>
      <c r="O13" t="s">
        <v>83</v>
      </c>
      <c r="P13" t="s">
        <v>3</v>
      </c>
      <c r="Q13" t="s">
        <v>3</v>
      </c>
      <c r="R13" t="s">
        <v>3</v>
      </c>
      <c r="S13" t="s">
        <v>1134</v>
      </c>
      <c r="T13" t="s">
        <v>1135</v>
      </c>
      <c r="U13" t="s">
        <v>1136</v>
      </c>
    </row>
    <row r="14" spans="1:21" x14ac:dyDescent="0.25">
      <c r="A14">
        <v>34</v>
      </c>
      <c r="B14">
        <v>1</v>
      </c>
      <c r="C14" t="s">
        <v>3</v>
      </c>
      <c r="D14" t="s">
        <v>1137</v>
      </c>
      <c r="E14" t="s">
        <v>1138</v>
      </c>
      <c r="F14" t="s">
        <v>1138</v>
      </c>
      <c r="G14" t="s">
        <v>1138</v>
      </c>
      <c r="H14" t="s">
        <v>3</v>
      </c>
      <c r="I14" t="s">
        <v>1138</v>
      </c>
      <c r="J14" t="s">
        <v>1138</v>
      </c>
      <c r="K14" t="s">
        <v>3</v>
      </c>
      <c r="L14" t="s">
        <v>3</v>
      </c>
      <c r="M14" t="s">
        <v>3</v>
      </c>
      <c r="N14" t="s">
        <v>1137</v>
      </c>
      <c r="O14" t="s">
        <v>1138</v>
      </c>
      <c r="P14" t="s">
        <v>3</v>
      </c>
      <c r="Q14" t="s">
        <v>3</v>
      </c>
      <c r="R14" t="s">
        <v>3</v>
      </c>
      <c r="S14" t="s">
        <v>1139</v>
      </c>
      <c r="T14" t="s">
        <v>1140</v>
      </c>
      <c r="U14" t="s">
        <v>1141</v>
      </c>
    </row>
    <row r="15" spans="1:21" x14ac:dyDescent="0.25">
      <c r="A15">
        <v>35</v>
      </c>
      <c r="B15">
        <v>1</v>
      </c>
      <c r="C15" t="s">
        <v>3</v>
      </c>
      <c r="D15" t="s">
        <v>82</v>
      </c>
      <c r="E15" t="s">
        <v>83</v>
      </c>
      <c r="F15" t="s">
        <v>83</v>
      </c>
      <c r="G15" t="s">
        <v>83</v>
      </c>
      <c r="H15" t="s">
        <v>3</v>
      </c>
      <c r="I15" t="s">
        <v>83</v>
      </c>
      <c r="J15" t="s">
        <v>83</v>
      </c>
      <c r="K15" t="s">
        <v>3</v>
      </c>
      <c r="L15" t="s">
        <v>3</v>
      </c>
      <c r="M15" t="s">
        <v>3</v>
      </c>
      <c r="N15" t="s">
        <v>82</v>
      </c>
      <c r="O15" t="s">
        <v>83</v>
      </c>
      <c r="P15" t="s">
        <v>3</v>
      </c>
      <c r="Q15" t="s">
        <v>3</v>
      </c>
      <c r="R15" t="s">
        <v>3</v>
      </c>
      <c r="S15" t="s">
        <v>1134</v>
      </c>
      <c r="T15" t="s">
        <v>1135</v>
      </c>
      <c r="U15" t="s">
        <v>1136</v>
      </c>
    </row>
    <row r="16" spans="1:21" x14ac:dyDescent="0.25">
      <c r="A16">
        <v>35</v>
      </c>
      <c r="B16">
        <v>1</v>
      </c>
      <c r="C16" t="s">
        <v>3</v>
      </c>
      <c r="D16" t="s">
        <v>1137</v>
      </c>
      <c r="E16" t="s">
        <v>1138</v>
      </c>
      <c r="F16" t="s">
        <v>1138</v>
      </c>
      <c r="G16" t="s">
        <v>1138</v>
      </c>
      <c r="H16" t="s">
        <v>3</v>
      </c>
      <c r="I16" t="s">
        <v>1138</v>
      </c>
      <c r="J16" t="s">
        <v>1138</v>
      </c>
      <c r="K16" t="s">
        <v>3</v>
      </c>
      <c r="L16" t="s">
        <v>3</v>
      </c>
      <c r="M16" t="s">
        <v>3</v>
      </c>
      <c r="N16" t="s">
        <v>1137</v>
      </c>
      <c r="O16" t="s">
        <v>1138</v>
      </c>
      <c r="P16" t="s">
        <v>3</v>
      </c>
      <c r="Q16" t="s">
        <v>3</v>
      </c>
      <c r="R16" t="s">
        <v>3</v>
      </c>
      <c r="S16" t="s">
        <v>1139</v>
      </c>
      <c r="T16" t="s">
        <v>1140</v>
      </c>
      <c r="U16" t="s">
        <v>1141</v>
      </c>
    </row>
    <row r="17" spans="1:21" x14ac:dyDescent="0.25">
      <c r="A17">
        <v>36</v>
      </c>
      <c r="B17">
        <v>1</v>
      </c>
      <c r="C17" t="s">
        <v>3</v>
      </c>
      <c r="D17" t="s">
        <v>82</v>
      </c>
      <c r="E17" t="s">
        <v>83</v>
      </c>
      <c r="F17" t="s">
        <v>83</v>
      </c>
      <c r="G17" t="s">
        <v>83</v>
      </c>
      <c r="H17" t="s">
        <v>3</v>
      </c>
      <c r="I17" t="s">
        <v>83</v>
      </c>
      <c r="J17" t="s">
        <v>83</v>
      </c>
      <c r="K17" t="s">
        <v>3</v>
      </c>
      <c r="L17" t="s">
        <v>3</v>
      </c>
      <c r="M17" t="s">
        <v>3</v>
      </c>
      <c r="N17" t="s">
        <v>82</v>
      </c>
      <c r="O17" t="s">
        <v>83</v>
      </c>
      <c r="P17" t="s">
        <v>3</v>
      </c>
      <c r="Q17" t="s">
        <v>3</v>
      </c>
      <c r="R17" t="s">
        <v>3</v>
      </c>
      <c r="S17" t="s">
        <v>1134</v>
      </c>
      <c r="T17" t="s">
        <v>1135</v>
      </c>
      <c r="U17" t="s">
        <v>1136</v>
      </c>
    </row>
    <row r="18" spans="1:21" x14ac:dyDescent="0.25">
      <c r="A18">
        <v>36</v>
      </c>
      <c r="B18">
        <v>1</v>
      </c>
      <c r="C18" t="s">
        <v>3</v>
      </c>
      <c r="D18" t="s">
        <v>1137</v>
      </c>
      <c r="E18" t="s">
        <v>1138</v>
      </c>
      <c r="F18" t="s">
        <v>1138</v>
      </c>
      <c r="G18" t="s">
        <v>1138</v>
      </c>
      <c r="H18" t="s">
        <v>3</v>
      </c>
      <c r="I18" t="s">
        <v>1138</v>
      </c>
      <c r="J18" t="s">
        <v>1138</v>
      </c>
      <c r="K18" t="s">
        <v>3</v>
      </c>
      <c r="L18" t="s">
        <v>3</v>
      </c>
      <c r="M18" t="s">
        <v>3</v>
      </c>
      <c r="N18" t="s">
        <v>1137</v>
      </c>
      <c r="O18" t="s">
        <v>1138</v>
      </c>
      <c r="P18" t="s">
        <v>3</v>
      </c>
      <c r="Q18" t="s">
        <v>3</v>
      </c>
      <c r="R18" t="s">
        <v>3</v>
      </c>
      <c r="S18" t="s">
        <v>1139</v>
      </c>
      <c r="T18" t="s">
        <v>1140</v>
      </c>
      <c r="U18" t="s">
        <v>1141</v>
      </c>
    </row>
    <row r="19" spans="1:21" x14ac:dyDescent="0.25">
      <c r="A19">
        <v>37</v>
      </c>
      <c r="B19">
        <v>1</v>
      </c>
      <c r="C19" t="s">
        <v>3</v>
      </c>
      <c r="D19" t="s">
        <v>82</v>
      </c>
      <c r="E19" t="s">
        <v>83</v>
      </c>
      <c r="F19" t="s">
        <v>83</v>
      </c>
      <c r="G19" t="s">
        <v>83</v>
      </c>
      <c r="H19" t="s">
        <v>3</v>
      </c>
      <c r="I19" t="s">
        <v>83</v>
      </c>
      <c r="J19" t="s">
        <v>83</v>
      </c>
      <c r="K19" t="s">
        <v>3</v>
      </c>
      <c r="L19" t="s">
        <v>3</v>
      </c>
      <c r="M19" t="s">
        <v>3</v>
      </c>
      <c r="N19" t="s">
        <v>82</v>
      </c>
      <c r="O19" t="s">
        <v>83</v>
      </c>
      <c r="P19" t="s">
        <v>3</v>
      </c>
      <c r="Q19" t="s">
        <v>3</v>
      </c>
      <c r="R19" t="s">
        <v>3</v>
      </c>
      <c r="S19" t="s">
        <v>1134</v>
      </c>
      <c r="T19" t="s">
        <v>1135</v>
      </c>
      <c r="U19" t="s">
        <v>1136</v>
      </c>
    </row>
    <row r="20" spans="1:21" x14ac:dyDescent="0.25">
      <c r="A20">
        <v>37</v>
      </c>
      <c r="B20">
        <v>1</v>
      </c>
      <c r="C20" t="s">
        <v>3</v>
      </c>
      <c r="D20" t="s">
        <v>1137</v>
      </c>
      <c r="E20" t="s">
        <v>1138</v>
      </c>
      <c r="F20" t="s">
        <v>1138</v>
      </c>
      <c r="G20" t="s">
        <v>1138</v>
      </c>
      <c r="H20" t="s">
        <v>3</v>
      </c>
      <c r="I20" t="s">
        <v>1138</v>
      </c>
      <c r="J20" t="s">
        <v>1138</v>
      </c>
      <c r="K20" t="s">
        <v>3</v>
      </c>
      <c r="L20" t="s">
        <v>3</v>
      </c>
      <c r="M20" t="s">
        <v>3</v>
      </c>
      <c r="N20" t="s">
        <v>1137</v>
      </c>
      <c r="O20" t="s">
        <v>1138</v>
      </c>
      <c r="P20" t="s">
        <v>3</v>
      </c>
      <c r="Q20" t="s">
        <v>3</v>
      </c>
      <c r="R20" t="s">
        <v>3</v>
      </c>
      <c r="S20" t="s">
        <v>1139</v>
      </c>
      <c r="T20" t="s">
        <v>1140</v>
      </c>
      <c r="U20" t="s">
        <v>1141</v>
      </c>
    </row>
    <row r="21" spans="1:21" x14ac:dyDescent="0.25">
      <c r="A21">
        <v>38</v>
      </c>
      <c r="B21">
        <v>1</v>
      </c>
      <c r="C21" t="s">
        <v>3</v>
      </c>
      <c r="D21" t="s">
        <v>82</v>
      </c>
      <c r="E21" t="s">
        <v>83</v>
      </c>
      <c r="F21" t="s">
        <v>83</v>
      </c>
      <c r="G21" t="s">
        <v>83</v>
      </c>
      <c r="H21" t="s">
        <v>3</v>
      </c>
      <c r="I21" t="s">
        <v>83</v>
      </c>
      <c r="J21" t="s">
        <v>83</v>
      </c>
      <c r="K21" t="s">
        <v>3</v>
      </c>
      <c r="L21" t="s">
        <v>3</v>
      </c>
      <c r="M21" t="s">
        <v>3</v>
      </c>
      <c r="N21" t="s">
        <v>82</v>
      </c>
      <c r="O21" t="s">
        <v>83</v>
      </c>
      <c r="P21" t="s">
        <v>3</v>
      </c>
      <c r="Q21" t="s">
        <v>3</v>
      </c>
      <c r="R21" t="s">
        <v>3</v>
      </c>
      <c r="S21" t="s">
        <v>1134</v>
      </c>
      <c r="T21" t="s">
        <v>1135</v>
      </c>
      <c r="U21" t="s">
        <v>1136</v>
      </c>
    </row>
    <row r="22" spans="1:21" x14ac:dyDescent="0.25">
      <c r="A22">
        <v>38</v>
      </c>
      <c r="B22">
        <v>1</v>
      </c>
      <c r="C22" t="s">
        <v>3</v>
      </c>
      <c r="D22" t="s">
        <v>1137</v>
      </c>
      <c r="E22" t="s">
        <v>1138</v>
      </c>
      <c r="F22" t="s">
        <v>1138</v>
      </c>
      <c r="G22" t="s">
        <v>1138</v>
      </c>
      <c r="H22" t="s">
        <v>3</v>
      </c>
      <c r="I22" t="s">
        <v>1138</v>
      </c>
      <c r="J22" t="s">
        <v>1138</v>
      </c>
      <c r="K22" t="s">
        <v>3</v>
      </c>
      <c r="L22" t="s">
        <v>3</v>
      </c>
      <c r="M22" t="s">
        <v>3</v>
      </c>
      <c r="N22" t="s">
        <v>1137</v>
      </c>
      <c r="O22" t="s">
        <v>1138</v>
      </c>
      <c r="P22" t="s">
        <v>3</v>
      </c>
      <c r="Q22" t="s">
        <v>3</v>
      </c>
      <c r="R22" t="s">
        <v>3</v>
      </c>
      <c r="S22" t="s">
        <v>1139</v>
      </c>
      <c r="T22" t="s">
        <v>1140</v>
      </c>
      <c r="U22" t="s">
        <v>1141</v>
      </c>
    </row>
    <row r="23" spans="1:21" x14ac:dyDescent="0.25">
      <c r="A23">
        <v>39</v>
      </c>
      <c r="B23">
        <v>1</v>
      </c>
      <c r="C23" t="s">
        <v>3</v>
      </c>
      <c r="D23" t="s">
        <v>82</v>
      </c>
      <c r="E23" t="s">
        <v>83</v>
      </c>
      <c r="F23" t="s">
        <v>83</v>
      </c>
      <c r="G23" t="s">
        <v>83</v>
      </c>
      <c r="H23" t="s">
        <v>3</v>
      </c>
      <c r="I23" t="s">
        <v>83</v>
      </c>
      <c r="J23" t="s">
        <v>83</v>
      </c>
      <c r="K23" t="s">
        <v>3</v>
      </c>
      <c r="L23" t="s">
        <v>3</v>
      </c>
      <c r="M23" t="s">
        <v>3</v>
      </c>
      <c r="N23" t="s">
        <v>82</v>
      </c>
      <c r="O23" t="s">
        <v>83</v>
      </c>
      <c r="P23" t="s">
        <v>3</v>
      </c>
      <c r="Q23" t="s">
        <v>3</v>
      </c>
      <c r="R23" t="s">
        <v>3</v>
      </c>
      <c r="S23" t="s">
        <v>1134</v>
      </c>
      <c r="T23" t="s">
        <v>1135</v>
      </c>
      <c r="U23" t="s">
        <v>1136</v>
      </c>
    </row>
    <row r="24" spans="1:21" x14ac:dyDescent="0.25">
      <c r="A24">
        <v>39</v>
      </c>
      <c r="B24">
        <v>1</v>
      </c>
      <c r="C24" t="s">
        <v>3</v>
      </c>
      <c r="D24" t="s">
        <v>1137</v>
      </c>
      <c r="E24" t="s">
        <v>1138</v>
      </c>
      <c r="F24" t="s">
        <v>1138</v>
      </c>
      <c r="G24" t="s">
        <v>1138</v>
      </c>
      <c r="H24" t="s">
        <v>3</v>
      </c>
      <c r="I24" t="s">
        <v>1138</v>
      </c>
      <c r="J24" t="s">
        <v>1138</v>
      </c>
      <c r="K24" t="s">
        <v>3</v>
      </c>
      <c r="L24" t="s">
        <v>3</v>
      </c>
      <c r="M24" t="s">
        <v>3</v>
      </c>
      <c r="N24" t="s">
        <v>1137</v>
      </c>
      <c r="O24" t="s">
        <v>1138</v>
      </c>
      <c r="P24" t="s">
        <v>3</v>
      </c>
      <c r="Q24" t="s">
        <v>3</v>
      </c>
      <c r="R24" t="s">
        <v>3</v>
      </c>
      <c r="S24" t="s">
        <v>1139</v>
      </c>
      <c r="T24" t="s">
        <v>1140</v>
      </c>
      <c r="U24" t="s">
        <v>1141</v>
      </c>
    </row>
    <row r="25" spans="1:21" x14ac:dyDescent="0.25">
      <c r="A25">
        <v>40</v>
      </c>
      <c r="B25">
        <v>1</v>
      </c>
      <c r="C25" t="s">
        <v>3</v>
      </c>
      <c r="D25" t="s">
        <v>82</v>
      </c>
      <c r="E25" t="s">
        <v>83</v>
      </c>
      <c r="F25" t="s">
        <v>83</v>
      </c>
      <c r="G25" t="s">
        <v>83</v>
      </c>
      <c r="H25" t="s">
        <v>3</v>
      </c>
      <c r="I25" t="s">
        <v>83</v>
      </c>
      <c r="J25" t="s">
        <v>83</v>
      </c>
      <c r="K25" t="s">
        <v>3</v>
      </c>
      <c r="L25" t="s">
        <v>3</v>
      </c>
      <c r="M25" t="s">
        <v>3</v>
      </c>
      <c r="N25" t="s">
        <v>82</v>
      </c>
      <c r="O25" t="s">
        <v>83</v>
      </c>
      <c r="P25" t="s">
        <v>3</v>
      </c>
      <c r="Q25" t="s">
        <v>3</v>
      </c>
      <c r="R25" t="s">
        <v>3</v>
      </c>
      <c r="S25" t="s">
        <v>1134</v>
      </c>
      <c r="T25" t="s">
        <v>1135</v>
      </c>
      <c r="U25" t="s">
        <v>1136</v>
      </c>
    </row>
    <row r="26" spans="1:21" x14ac:dyDescent="0.25">
      <c r="A26">
        <v>40</v>
      </c>
      <c r="B26">
        <v>1</v>
      </c>
      <c r="C26" t="s">
        <v>3</v>
      </c>
      <c r="D26" t="s">
        <v>1137</v>
      </c>
      <c r="E26" t="s">
        <v>1138</v>
      </c>
      <c r="F26" t="s">
        <v>1138</v>
      </c>
      <c r="G26" t="s">
        <v>1138</v>
      </c>
      <c r="H26" t="s">
        <v>3</v>
      </c>
      <c r="I26" t="s">
        <v>1138</v>
      </c>
      <c r="J26" t="s">
        <v>1138</v>
      </c>
      <c r="K26" t="s">
        <v>3</v>
      </c>
      <c r="L26" t="s">
        <v>3</v>
      </c>
      <c r="M26" t="s">
        <v>3</v>
      </c>
      <c r="N26" t="s">
        <v>1137</v>
      </c>
      <c r="O26" t="s">
        <v>1138</v>
      </c>
      <c r="P26" t="s">
        <v>3</v>
      </c>
      <c r="Q26" t="s">
        <v>3</v>
      </c>
      <c r="R26" t="s">
        <v>3</v>
      </c>
      <c r="S26" t="s">
        <v>1139</v>
      </c>
      <c r="T26" t="s">
        <v>1140</v>
      </c>
      <c r="U26" t="s">
        <v>1141</v>
      </c>
    </row>
    <row r="27" spans="1:21" x14ac:dyDescent="0.25">
      <c r="A27">
        <v>41</v>
      </c>
      <c r="B27">
        <v>1</v>
      </c>
      <c r="C27" t="s">
        <v>3</v>
      </c>
      <c r="D27" t="s">
        <v>82</v>
      </c>
      <c r="E27" t="s">
        <v>83</v>
      </c>
      <c r="F27" t="s">
        <v>83</v>
      </c>
      <c r="G27" t="s">
        <v>83</v>
      </c>
      <c r="H27" t="s">
        <v>3</v>
      </c>
      <c r="I27" t="s">
        <v>83</v>
      </c>
      <c r="J27" t="s">
        <v>83</v>
      </c>
      <c r="K27" t="s">
        <v>3</v>
      </c>
      <c r="L27" t="s">
        <v>3</v>
      </c>
      <c r="M27" t="s">
        <v>3</v>
      </c>
      <c r="N27" t="s">
        <v>82</v>
      </c>
      <c r="O27" t="s">
        <v>83</v>
      </c>
      <c r="P27" t="s">
        <v>3</v>
      </c>
      <c r="Q27" t="s">
        <v>3</v>
      </c>
      <c r="R27" t="s">
        <v>3</v>
      </c>
      <c r="S27" t="s">
        <v>1134</v>
      </c>
      <c r="T27" t="s">
        <v>1135</v>
      </c>
      <c r="U27" t="s">
        <v>1136</v>
      </c>
    </row>
    <row r="28" spans="1:21" x14ac:dyDescent="0.25">
      <c r="A28">
        <v>41</v>
      </c>
      <c r="B28">
        <v>1</v>
      </c>
      <c r="C28" t="s">
        <v>3</v>
      </c>
      <c r="D28" t="s">
        <v>1137</v>
      </c>
      <c r="E28" t="s">
        <v>1138</v>
      </c>
      <c r="F28" t="s">
        <v>1138</v>
      </c>
      <c r="G28" t="s">
        <v>1138</v>
      </c>
      <c r="H28" t="s">
        <v>3</v>
      </c>
      <c r="I28" t="s">
        <v>1138</v>
      </c>
      <c r="J28" t="s">
        <v>1138</v>
      </c>
      <c r="K28" t="s">
        <v>3</v>
      </c>
      <c r="L28" t="s">
        <v>3</v>
      </c>
      <c r="M28" t="s">
        <v>3</v>
      </c>
      <c r="N28" t="s">
        <v>1137</v>
      </c>
      <c r="O28" t="s">
        <v>1138</v>
      </c>
      <c r="P28" t="s">
        <v>3</v>
      </c>
      <c r="Q28" t="s">
        <v>3</v>
      </c>
      <c r="R28" t="s">
        <v>3</v>
      </c>
      <c r="S28" t="s">
        <v>1139</v>
      </c>
      <c r="T28" t="s">
        <v>1140</v>
      </c>
      <c r="U28" t="s">
        <v>1141</v>
      </c>
    </row>
    <row r="29" spans="1:21" x14ac:dyDescent="0.25">
      <c r="A29">
        <v>42</v>
      </c>
      <c r="B29">
        <v>1</v>
      </c>
      <c r="C29" t="s">
        <v>3</v>
      </c>
      <c r="D29" t="s">
        <v>82</v>
      </c>
      <c r="E29" t="s">
        <v>83</v>
      </c>
      <c r="F29" t="s">
        <v>83</v>
      </c>
      <c r="G29" t="s">
        <v>83</v>
      </c>
      <c r="H29" t="s">
        <v>3</v>
      </c>
      <c r="I29" t="s">
        <v>83</v>
      </c>
      <c r="J29" t="s">
        <v>83</v>
      </c>
      <c r="K29" t="s">
        <v>3</v>
      </c>
      <c r="L29" t="s">
        <v>3</v>
      </c>
      <c r="M29" t="s">
        <v>3</v>
      </c>
      <c r="N29" t="s">
        <v>82</v>
      </c>
      <c r="O29" t="s">
        <v>83</v>
      </c>
      <c r="P29" t="s">
        <v>3</v>
      </c>
      <c r="Q29" t="s">
        <v>3</v>
      </c>
      <c r="R29" t="s">
        <v>3</v>
      </c>
      <c r="S29" t="s">
        <v>1134</v>
      </c>
      <c r="T29" t="s">
        <v>1135</v>
      </c>
      <c r="U29" t="s">
        <v>1136</v>
      </c>
    </row>
    <row r="30" spans="1:21" x14ac:dyDescent="0.25">
      <c r="A30">
        <v>42</v>
      </c>
      <c r="B30">
        <v>1</v>
      </c>
      <c r="C30" t="s">
        <v>3</v>
      </c>
      <c r="D30" t="s">
        <v>1137</v>
      </c>
      <c r="E30" t="s">
        <v>1138</v>
      </c>
      <c r="F30" t="s">
        <v>1138</v>
      </c>
      <c r="G30" t="s">
        <v>1138</v>
      </c>
      <c r="H30" t="s">
        <v>3</v>
      </c>
      <c r="I30" t="s">
        <v>1138</v>
      </c>
      <c r="J30" t="s">
        <v>1138</v>
      </c>
      <c r="K30" t="s">
        <v>3</v>
      </c>
      <c r="L30" t="s">
        <v>3</v>
      </c>
      <c r="M30" t="s">
        <v>3</v>
      </c>
      <c r="N30" t="s">
        <v>1137</v>
      </c>
      <c r="O30" t="s">
        <v>1138</v>
      </c>
      <c r="P30" t="s">
        <v>3</v>
      </c>
      <c r="Q30" t="s">
        <v>3</v>
      </c>
      <c r="R30" t="s">
        <v>3</v>
      </c>
      <c r="S30" t="s">
        <v>1139</v>
      </c>
      <c r="T30" t="s">
        <v>1140</v>
      </c>
      <c r="U30" t="s">
        <v>1141</v>
      </c>
    </row>
    <row r="31" spans="1:21" x14ac:dyDescent="0.25">
      <c r="A31">
        <v>43</v>
      </c>
      <c r="B31">
        <v>1</v>
      </c>
      <c r="C31" t="s">
        <v>3</v>
      </c>
      <c r="D31" t="s">
        <v>82</v>
      </c>
      <c r="E31" t="s">
        <v>83</v>
      </c>
      <c r="F31" t="s">
        <v>83</v>
      </c>
      <c r="G31" t="s">
        <v>83</v>
      </c>
      <c r="H31" t="s">
        <v>3</v>
      </c>
      <c r="I31" t="s">
        <v>83</v>
      </c>
      <c r="J31" t="s">
        <v>83</v>
      </c>
      <c r="K31" t="s">
        <v>3</v>
      </c>
      <c r="L31" t="s">
        <v>3</v>
      </c>
      <c r="M31" t="s">
        <v>3</v>
      </c>
      <c r="N31" t="s">
        <v>82</v>
      </c>
      <c r="O31" t="s">
        <v>83</v>
      </c>
      <c r="P31" t="s">
        <v>3</v>
      </c>
      <c r="Q31" t="s">
        <v>3</v>
      </c>
      <c r="R31" t="s">
        <v>3</v>
      </c>
      <c r="S31" t="s">
        <v>1134</v>
      </c>
      <c r="T31" t="s">
        <v>1135</v>
      </c>
      <c r="U31" t="s">
        <v>1136</v>
      </c>
    </row>
    <row r="32" spans="1:21" x14ac:dyDescent="0.25">
      <c r="A32">
        <v>43</v>
      </c>
      <c r="B32">
        <v>1</v>
      </c>
      <c r="C32" t="s">
        <v>3</v>
      </c>
      <c r="D32" t="s">
        <v>1137</v>
      </c>
      <c r="E32" t="s">
        <v>1138</v>
      </c>
      <c r="F32" t="s">
        <v>1138</v>
      </c>
      <c r="G32" t="s">
        <v>1138</v>
      </c>
      <c r="H32" t="s">
        <v>3</v>
      </c>
      <c r="I32" t="s">
        <v>1138</v>
      </c>
      <c r="J32" t="s">
        <v>1138</v>
      </c>
      <c r="K32" t="s">
        <v>3</v>
      </c>
      <c r="L32" t="s">
        <v>3</v>
      </c>
      <c r="M32" t="s">
        <v>3</v>
      </c>
      <c r="N32" t="s">
        <v>1137</v>
      </c>
      <c r="O32" t="s">
        <v>1138</v>
      </c>
      <c r="P32" t="s">
        <v>3</v>
      </c>
      <c r="Q32" t="s">
        <v>3</v>
      </c>
      <c r="R32" t="s">
        <v>3</v>
      </c>
      <c r="S32" t="s">
        <v>1139</v>
      </c>
      <c r="T32" t="s">
        <v>1140</v>
      </c>
      <c r="U32" t="s">
        <v>1141</v>
      </c>
    </row>
    <row r="33" spans="1:21" x14ac:dyDescent="0.25">
      <c r="A33">
        <v>44</v>
      </c>
      <c r="B33">
        <v>1</v>
      </c>
      <c r="C33" t="s">
        <v>3</v>
      </c>
      <c r="D33" t="s">
        <v>82</v>
      </c>
      <c r="E33" t="s">
        <v>83</v>
      </c>
      <c r="F33" t="s">
        <v>83</v>
      </c>
      <c r="G33" t="s">
        <v>83</v>
      </c>
      <c r="H33" t="s">
        <v>3</v>
      </c>
      <c r="I33" t="s">
        <v>83</v>
      </c>
      <c r="J33" t="s">
        <v>83</v>
      </c>
      <c r="K33" t="s">
        <v>3</v>
      </c>
      <c r="L33" t="s">
        <v>3</v>
      </c>
      <c r="M33" t="s">
        <v>3</v>
      </c>
      <c r="N33" t="s">
        <v>82</v>
      </c>
      <c r="O33" t="s">
        <v>83</v>
      </c>
      <c r="P33" t="s">
        <v>3</v>
      </c>
      <c r="Q33" t="s">
        <v>3</v>
      </c>
      <c r="R33" t="s">
        <v>3</v>
      </c>
      <c r="S33" t="s">
        <v>1134</v>
      </c>
      <c r="T33" t="s">
        <v>1135</v>
      </c>
      <c r="U33" t="s">
        <v>1136</v>
      </c>
    </row>
    <row r="34" spans="1:21" x14ac:dyDescent="0.25">
      <c r="A34">
        <v>44</v>
      </c>
      <c r="B34">
        <v>1</v>
      </c>
      <c r="C34" t="s">
        <v>3</v>
      </c>
      <c r="D34" t="s">
        <v>1137</v>
      </c>
      <c r="E34" t="s">
        <v>1138</v>
      </c>
      <c r="F34" t="s">
        <v>1138</v>
      </c>
      <c r="G34" t="s">
        <v>1138</v>
      </c>
      <c r="H34" t="s">
        <v>3</v>
      </c>
      <c r="I34" t="s">
        <v>1138</v>
      </c>
      <c r="J34" t="s">
        <v>1138</v>
      </c>
      <c r="K34" t="s">
        <v>3</v>
      </c>
      <c r="L34" t="s">
        <v>3</v>
      </c>
      <c r="M34" t="s">
        <v>3</v>
      </c>
      <c r="N34" t="s">
        <v>1137</v>
      </c>
      <c r="O34" t="s">
        <v>1138</v>
      </c>
      <c r="P34" t="s">
        <v>3</v>
      </c>
      <c r="Q34" t="s">
        <v>3</v>
      </c>
      <c r="R34" t="s">
        <v>3</v>
      </c>
      <c r="S34" t="s">
        <v>1139</v>
      </c>
      <c r="T34" t="s">
        <v>1140</v>
      </c>
      <c r="U34" t="s">
        <v>1141</v>
      </c>
    </row>
    <row r="35" spans="1:21" x14ac:dyDescent="0.25">
      <c r="A35">
        <v>45</v>
      </c>
      <c r="B35">
        <v>1</v>
      </c>
      <c r="C35" t="s">
        <v>3</v>
      </c>
      <c r="D35" t="s">
        <v>82</v>
      </c>
      <c r="E35" t="s">
        <v>83</v>
      </c>
      <c r="F35" t="s">
        <v>83</v>
      </c>
      <c r="G35" t="s">
        <v>83</v>
      </c>
      <c r="H35" t="s">
        <v>3</v>
      </c>
      <c r="I35" t="s">
        <v>83</v>
      </c>
      <c r="J35" t="s">
        <v>83</v>
      </c>
      <c r="K35" t="s">
        <v>3</v>
      </c>
      <c r="L35" t="s">
        <v>3</v>
      </c>
      <c r="M35" t="s">
        <v>3</v>
      </c>
      <c r="N35" t="s">
        <v>82</v>
      </c>
      <c r="O35" t="s">
        <v>83</v>
      </c>
      <c r="P35" t="s">
        <v>3</v>
      </c>
      <c r="Q35" t="s">
        <v>3</v>
      </c>
      <c r="R35" t="s">
        <v>3</v>
      </c>
      <c r="S35" t="s">
        <v>1134</v>
      </c>
      <c r="T35" t="s">
        <v>1135</v>
      </c>
      <c r="U35" t="s">
        <v>1136</v>
      </c>
    </row>
    <row r="36" spans="1:21" x14ac:dyDescent="0.25">
      <c r="A36">
        <v>45</v>
      </c>
      <c r="B36">
        <v>1</v>
      </c>
      <c r="C36" t="s">
        <v>3</v>
      </c>
      <c r="D36" t="s">
        <v>1137</v>
      </c>
      <c r="E36" t="s">
        <v>1138</v>
      </c>
      <c r="F36" t="s">
        <v>1138</v>
      </c>
      <c r="G36" t="s">
        <v>1138</v>
      </c>
      <c r="H36" t="s">
        <v>3</v>
      </c>
      <c r="I36" t="s">
        <v>1138</v>
      </c>
      <c r="J36" t="s">
        <v>1138</v>
      </c>
      <c r="K36" t="s">
        <v>3</v>
      </c>
      <c r="L36" t="s">
        <v>3</v>
      </c>
      <c r="M36" t="s">
        <v>3</v>
      </c>
      <c r="N36" t="s">
        <v>1137</v>
      </c>
      <c r="O36" t="s">
        <v>1138</v>
      </c>
      <c r="P36" t="s">
        <v>3</v>
      </c>
      <c r="Q36" t="s">
        <v>3</v>
      </c>
      <c r="R36" t="s">
        <v>3</v>
      </c>
      <c r="S36" t="s">
        <v>1139</v>
      </c>
      <c r="T36" t="s">
        <v>1140</v>
      </c>
      <c r="U36" t="s">
        <v>1141</v>
      </c>
    </row>
    <row r="37" spans="1:21" x14ac:dyDescent="0.25">
      <c r="A37">
        <v>46</v>
      </c>
      <c r="B37">
        <v>1</v>
      </c>
      <c r="C37" t="s">
        <v>3</v>
      </c>
      <c r="D37" t="s">
        <v>82</v>
      </c>
      <c r="E37" t="s">
        <v>83</v>
      </c>
      <c r="F37" t="s">
        <v>83</v>
      </c>
      <c r="G37" t="s">
        <v>83</v>
      </c>
      <c r="H37" t="s">
        <v>3</v>
      </c>
      <c r="I37" t="s">
        <v>83</v>
      </c>
      <c r="J37" t="s">
        <v>83</v>
      </c>
      <c r="K37" t="s">
        <v>3</v>
      </c>
      <c r="L37" t="s">
        <v>3</v>
      </c>
      <c r="M37" t="s">
        <v>3</v>
      </c>
      <c r="N37" t="s">
        <v>82</v>
      </c>
      <c r="O37" t="s">
        <v>83</v>
      </c>
      <c r="P37" t="s">
        <v>3</v>
      </c>
      <c r="Q37" t="s">
        <v>3</v>
      </c>
      <c r="R37" t="s">
        <v>3</v>
      </c>
      <c r="S37" t="s">
        <v>1134</v>
      </c>
      <c r="T37" t="s">
        <v>1135</v>
      </c>
      <c r="U37" t="s">
        <v>1136</v>
      </c>
    </row>
    <row r="38" spans="1:21" x14ac:dyDescent="0.25">
      <c r="A38">
        <v>46</v>
      </c>
      <c r="B38">
        <v>1</v>
      </c>
      <c r="C38" t="s">
        <v>3</v>
      </c>
      <c r="D38" t="s">
        <v>1137</v>
      </c>
      <c r="E38" t="s">
        <v>1138</v>
      </c>
      <c r="F38" t="s">
        <v>1138</v>
      </c>
      <c r="G38" t="s">
        <v>1138</v>
      </c>
      <c r="H38" t="s">
        <v>3</v>
      </c>
      <c r="I38" t="s">
        <v>1138</v>
      </c>
      <c r="J38" t="s">
        <v>1138</v>
      </c>
      <c r="K38" t="s">
        <v>3</v>
      </c>
      <c r="L38" t="s">
        <v>3</v>
      </c>
      <c r="M38" t="s">
        <v>3</v>
      </c>
      <c r="N38" t="s">
        <v>1137</v>
      </c>
      <c r="O38" t="s">
        <v>1138</v>
      </c>
      <c r="P38" t="s">
        <v>3</v>
      </c>
      <c r="Q38" t="s">
        <v>3</v>
      </c>
      <c r="R38" t="s">
        <v>3</v>
      </c>
      <c r="S38" t="s">
        <v>1139</v>
      </c>
      <c r="T38" t="s">
        <v>1140</v>
      </c>
      <c r="U38" t="s">
        <v>1141</v>
      </c>
    </row>
    <row r="39" spans="1:21" x14ac:dyDescent="0.25">
      <c r="A39">
        <v>47</v>
      </c>
      <c r="B39">
        <v>1</v>
      </c>
      <c r="C39" t="s">
        <v>3</v>
      </c>
      <c r="D39" t="s">
        <v>82</v>
      </c>
      <c r="E39" t="s">
        <v>83</v>
      </c>
      <c r="F39" t="s">
        <v>83</v>
      </c>
      <c r="G39" t="s">
        <v>83</v>
      </c>
      <c r="H39" t="s">
        <v>3</v>
      </c>
      <c r="I39" t="s">
        <v>83</v>
      </c>
      <c r="J39" t="s">
        <v>83</v>
      </c>
      <c r="K39" t="s">
        <v>3</v>
      </c>
      <c r="L39" t="s">
        <v>3</v>
      </c>
      <c r="M39" t="s">
        <v>3</v>
      </c>
      <c r="N39" t="s">
        <v>82</v>
      </c>
      <c r="O39" t="s">
        <v>83</v>
      </c>
      <c r="P39" t="s">
        <v>3</v>
      </c>
      <c r="Q39" t="s">
        <v>3</v>
      </c>
      <c r="R39" t="s">
        <v>3</v>
      </c>
      <c r="S39" t="s">
        <v>1134</v>
      </c>
      <c r="T39" t="s">
        <v>1135</v>
      </c>
      <c r="U39" t="s">
        <v>1136</v>
      </c>
    </row>
    <row r="40" spans="1:21" x14ac:dyDescent="0.25">
      <c r="A40">
        <v>47</v>
      </c>
      <c r="B40">
        <v>1</v>
      </c>
      <c r="C40" t="s">
        <v>3</v>
      </c>
      <c r="D40" t="s">
        <v>1137</v>
      </c>
      <c r="E40" t="s">
        <v>1138</v>
      </c>
      <c r="F40" t="s">
        <v>1138</v>
      </c>
      <c r="G40" t="s">
        <v>1138</v>
      </c>
      <c r="H40" t="s">
        <v>3</v>
      </c>
      <c r="I40" t="s">
        <v>1138</v>
      </c>
      <c r="J40" t="s">
        <v>1138</v>
      </c>
      <c r="K40" t="s">
        <v>3</v>
      </c>
      <c r="L40" t="s">
        <v>3</v>
      </c>
      <c r="M40" t="s">
        <v>3</v>
      </c>
      <c r="N40" t="s">
        <v>1137</v>
      </c>
      <c r="O40" t="s">
        <v>1138</v>
      </c>
      <c r="P40" t="s">
        <v>3</v>
      </c>
      <c r="Q40" t="s">
        <v>3</v>
      </c>
      <c r="R40" t="s">
        <v>3</v>
      </c>
      <c r="S40" t="s">
        <v>1139</v>
      </c>
      <c r="T40" t="s">
        <v>1140</v>
      </c>
      <c r="U40" t="s">
        <v>1141</v>
      </c>
    </row>
    <row r="41" spans="1:21" x14ac:dyDescent="0.25">
      <c r="A41">
        <v>48</v>
      </c>
      <c r="B41">
        <v>1</v>
      </c>
      <c r="C41" t="s">
        <v>3</v>
      </c>
      <c r="D41" t="s">
        <v>82</v>
      </c>
      <c r="E41" t="s">
        <v>83</v>
      </c>
      <c r="F41" t="s">
        <v>83</v>
      </c>
      <c r="G41" t="s">
        <v>83</v>
      </c>
      <c r="H41" t="s">
        <v>3</v>
      </c>
      <c r="I41" t="s">
        <v>83</v>
      </c>
      <c r="J41" t="s">
        <v>83</v>
      </c>
      <c r="K41" t="s">
        <v>3</v>
      </c>
      <c r="L41" t="s">
        <v>3</v>
      </c>
      <c r="M41" t="s">
        <v>3</v>
      </c>
      <c r="N41" t="s">
        <v>82</v>
      </c>
      <c r="O41" t="s">
        <v>83</v>
      </c>
      <c r="P41" t="s">
        <v>3</v>
      </c>
      <c r="Q41" t="s">
        <v>3</v>
      </c>
      <c r="R41" t="s">
        <v>3</v>
      </c>
      <c r="S41" t="s">
        <v>1134</v>
      </c>
      <c r="T41" t="s">
        <v>1135</v>
      </c>
      <c r="U41" t="s">
        <v>1136</v>
      </c>
    </row>
    <row r="42" spans="1:21" x14ac:dyDescent="0.25">
      <c r="A42">
        <v>48</v>
      </c>
      <c r="B42">
        <v>1</v>
      </c>
      <c r="C42" t="s">
        <v>3</v>
      </c>
      <c r="D42" t="s">
        <v>1137</v>
      </c>
      <c r="E42" t="s">
        <v>1138</v>
      </c>
      <c r="F42" t="s">
        <v>1138</v>
      </c>
      <c r="G42" t="s">
        <v>1138</v>
      </c>
      <c r="H42" t="s">
        <v>3</v>
      </c>
      <c r="I42" t="s">
        <v>1138</v>
      </c>
      <c r="J42" t="s">
        <v>1138</v>
      </c>
      <c r="K42" t="s">
        <v>3</v>
      </c>
      <c r="L42" t="s">
        <v>3</v>
      </c>
      <c r="M42" t="s">
        <v>3</v>
      </c>
      <c r="N42" t="s">
        <v>1137</v>
      </c>
      <c r="O42" t="s">
        <v>1138</v>
      </c>
      <c r="P42" t="s">
        <v>3</v>
      </c>
      <c r="Q42" t="s">
        <v>3</v>
      </c>
      <c r="R42" t="s">
        <v>3</v>
      </c>
      <c r="S42" t="s">
        <v>1139</v>
      </c>
      <c r="T42" t="s">
        <v>1140</v>
      </c>
      <c r="U42" t="s">
        <v>1141</v>
      </c>
    </row>
    <row r="43" spans="1:21" x14ac:dyDescent="0.25">
      <c r="A43">
        <v>49</v>
      </c>
      <c r="B43">
        <v>1</v>
      </c>
      <c r="C43" t="s">
        <v>3</v>
      </c>
      <c r="D43" t="s">
        <v>82</v>
      </c>
      <c r="E43" t="s">
        <v>83</v>
      </c>
      <c r="F43" t="s">
        <v>83</v>
      </c>
      <c r="G43" t="s">
        <v>83</v>
      </c>
      <c r="H43" t="s">
        <v>3</v>
      </c>
      <c r="I43" t="s">
        <v>83</v>
      </c>
      <c r="J43" t="s">
        <v>83</v>
      </c>
      <c r="K43" t="s">
        <v>3</v>
      </c>
      <c r="L43" t="s">
        <v>3</v>
      </c>
      <c r="M43" t="s">
        <v>3</v>
      </c>
      <c r="N43" t="s">
        <v>82</v>
      </c>
      <c r="O43" t="s">
        <v>83</v>
      </c>
      <c r="P43" t="s">
        <v>3</v>
      </c>
      <c r="Q43" t="s">
        <v>3</v>
      </c>
      <c r="R43" t="s">
        <v>3</v>
      </c>
      <c r="S43" t="s">
        <v>1134</v>
      </c>
      <c r="T43" t="s">
        <v>1135</v>
      </c>
      <c r="U43" t="s">
        <v>1136</v>
      </c>
    </row>
    <row r="44" spans="1:21" x14ac:dyDescent="0.25">
      <c r="A44">
        <v>49</v>
      </c>
      <c r="B44">
        <v>1</v>
      </c>
      <c r="C44" t="s">
        <v>3</v>
      </c>
      <c r="D44" t="s">
        <v>1137</v>
      </c>
      <c r="E44" t="s">
        <v>1138</v>
      </c>
      <c r="F44" t="s">
        <v>1138</v>
      </c>
      <c r="G44" t="s">
        <v>1138</v>
      </c>
      <c r="H44" t="s">
        <v>3</v>
      </c>
      <c r="I44" t="s">
        <v>1138</v>
      </c>
      <c r="J44" t="s">
        <v>1138</v>
      </c>
      <c r="K44" t="s">
        <v>3</v>
      </c>
      <c r="L44" t="s">
        <v>3</v>
      </c>
      <c r="M44" t="s">
        <v>3</v>
      </c>
      <c r="N44" t="s">
        <v>1137</v>
      </c>
      <c r="O44" t="s">
        <v>1138</v>
      </c>
      <c r="P44" t="s">
        <v>3</v>
      </c>
      <c r="Q44" t="s">
        <v>3</v>
      </c>
      <c r="R44" t="s">
        <v>3</v>
      </c>
      <c r="S44" t="s">
        <v>1139</v>
      </c>
      <c r="T44" t="s">
        <v>1140</v>
      </c>
      <c r="U44" t="s">
        <v>1141</v>
      </c>
    </row>
    <row r="45" spans="1:21" x14ac:dyDescent="0.25">
      <c r="A45">
        <v>50</v>
      </c>
      <c r="B45">
        <v>1</v>
      </c>
      <c r="C45" t="s">
        <v>3</v>
      </c>
      <c r="D45" t="s">
        <v>82</v>
      </c>
      <c r="E45" t="s">
        <v>83</v>
      </c>
      <c r="F45" t="s">
        <v>83</v>
      </c>
      <c r="G45" t="s">
        <v>83</v>
      </c>
      <c r="H45" t="s">
        <v>3</v>
      </c>
      <c r="I45" t="s">
        <v>83</v>
      </c>
      <c r="J45" t="s">
        <v>83</v>
      </c>
      <c r="K45" t="s">
        <v>3</v>
      </c>
      <c r="L45" t="s">
        <v>3</v>
      </c>
      <c r="M45" t="s">
        <v>3</v>
      </c>
      <c r="N45" t="s">
        <v>82</v>
      </c>
      <c r="O45" t="s">
        <v>83</v>
      </c>
      <c r="P45" t="s">
        <v>3</v>
      </c>
      <c r="Q45" t="s">
        <v>3</v>
      </c>
      <c r="R45" t="s">
        <v>3</v>
      </c>
      <c r="S45" t="s">
        <v>1134</v>
      </c>
      <c r="T45" t="s">
        <v>1135</v>
      </c>
      <c r="U45" t="s">
        <v>1136</v>
      </c>
    </row>
    <row r="46" spans="1:21" x14ac:dyDescent="0.25">
      <c r="A46">
        <v>51</v>
      </c>
      <c r="B46">
        <v>1</v>
      </c>
      <c r="C46" t="s">
        <v>3</v>
      </c>
      <c r="D46" t="s">
        <v>82</v>
      </c>
      <c r="E46" t="s">
        <v>83</v>
      </c>
      <c r="F46" t="s">
        <v>83</v>
      </c>
      <c r="G46" t="s">
        <v>83</v>
      </c>
      <c r="H46" t="s">
        <v>3</v>
      </c>
      <c r="I46" t="s">
        <v>83</v>
      </c>
      <c r="J46" t="s">
        <v>83</v>
      </c>
      <c r="K46" t="s">
        <v>3</v>
      </c>
      <c r="L46" t="s">
        <v>3</v>
      </c>
      <c r="M46" t="s">
        <v>3</v>
      </c>
      <c r="N46" t="s">
        <v>82</v>
      </c>
      <c r="O46" t="s">
        <v>83</v>
      </c>
      <c r="P46" t="s">
        <v>3</v>
      </c>
      <c r="Q46" t="s">
        <v>3</v>
      </c>
      <c r="R46" t="s">
        <v>3</v>
      </c>
      <c r="S46" t="s">
        <v>1134</v>
      </c>
      <c r="T46" t="s">
        <v>1135</v>
      </c>
      <c r="U46" t="s">
        <v>1136</v>
      </c>
    </row>
    <row r="47" spans="1:21" x14ac:dyDescent="0.25">
      <c r="A47">
        <v>52</v>
      </c>
      <c r="B47">
        <v>1</v>
      </c>
      <c r="C47" t="s">
        <v>3</v>
      </c>
      <c r="D47" t="s">
        <v>82</v>
      </c>
      <c r="E47" t="s">
        <v>83</v>
      </c>
      <c r="F47" t="s">
        <v>83</v>
      </c>
      <c r="G47" t="s">
        <v>83</v>
      </c>
      <c r="H47" t="s">
        <v>3</v>
      </c>
      <c r="I47" t="s">
        <v>83</v>
      </c>
      <c r="J47" t="s">
        <v>83</v>
      </c>
      <c r="K47" t="s">
        <v>3</v>
      </c>
      <c r="L47" t="s">
        <v>3</v>
      </c>
      <c r="M47" t="s">
        <v>3</v>
      </c>
      <c r="N47" t="s">
        <v>82</v>
      </c>
      <c r="O47" t="s">
        <v>83</v>
      </c>
      <c r="P47" t="s">
        <v>3</v>
      </c>
      <c r="Q47" t="s">
        <v>3</v>
      </c>
      <c r="R47" t="s">
        <v>3</v>
      </c>
      <c r="S47" t="s">
        <v>1134</v>
      </c>
      <c r="T47" t="s">
        <v>1135</v>
      </c>
      <c r="U47" t="s">
        <v>1136</v>
      </c>
    </row>
    <row r="48" spans="1:21" x14ac:dyDescent="0.25">
      <c r="A48">
        <v>52</v>
      </c>
      <c r="B48">
        <v>1</v>
      </c>
      <c r="C48" t="s">
        <v>3</v>
      </c>
      <c r="D48" t="s">
        <v>1137</v>
      </c>
      <c r="E48" t="s">
        <v>1138</v>
      </c>
      <c r="F48" t="s">
        <v>1138</v>
      </c>
      <c r="G48" t="s">
        <v>1138</v>
      </c>
      <c r="H48" t="s">
        <v>3</v>
      </c>
      <c r="I48" t="s">
        <v>1138</v>
      </c>
      <c r="J48" t="s">
        <v>1138</v>
      </c>
      <c r="K48" t="s">
        <v>3</v>
      </c>
      <c r="L48" t="s">
        <v>3</v>
      </c>
      <c r="M48" t="s">
        <v>3</v>
      </c>
      <c r="N48" t="s">
        <v>1137</v>
      </c>
      <c r="O48" t="s">
        <v>1138</v>
      </c>
      <c r="P48" t="s">
        <v>3</v>
      </c>
      <c r="Q48" t="s">
        <v>3</v>
      </c>
      <c r="R48" t="s">
        <v>3</v>
      </c>
      <c r="S48" t="s">
        <v>1139</v>
      </c>
      <c r="T48" t="s">
        <v>1140</v>
      </c>
      <c r="U48" t="s">
        <v>1141</v>
      </c>
    </row>
    <row r="49" spans="1:21" x14ac:dyDescent="0.25">
      <c r="A49">
        <v>53</v>
      </c>
      <c r="B49">
        <v>1</v>
      </c>
      <c r="C49" t="s">
        <v>3</v>
      </c>
      <c r="D49" t="s">
        <v>82</v>
      </c>
      <c r="E49" t="s">
        <v>83</v>
      </c>
      <c r="F49" t="s">
        <v>83</v>
      </c>
      <c r="G49" t="s">
        <v>83</v>
      </c>
      <c r="H49" t="s">
        <v>3</v>
      </c>
      <c r="I49" t="s">
        <v>83</v>
      </c>
      <c r="J49" t="s">
        <v>83</v>
      </c>
      <c r="K49" t="s">
        <v>3</v>
      </c>
      <c r="L49" t="s">
        <v>3</v>
      </c>
      <c r="M49" t="s">
        <v>3</v>
      </c>
      <c r="N49" t="s">
        <v>82</v>
      </c>
      <c r="O49" t="s">
        <v>83</v>
      </c>
      <c r="P49" t="s">
        <v>3</v>
      </c>
      <c r="Q49" t="s">
        <v>3</v>
      </c>
      <c r="R49" t="s">
        <v>3</v>
      </c>
      <c r="S49" t="s">
        <v>1134</v>
      </c>
      <c r="T49" t="s">
        <v>1135</v>
      </c>
      <c r="U49" t="s">
        <v>1136</v>
      </c>
    </row>
    <row r="50" spans="1:21" x14ac:dyDescent="0.25">
      <c r="A50">
        <v>53</v>
      </c>
      <c r="B50">
        <v>1</v>
      </c>
      <c r="C50" t="s">
        <v>3</v>
      </c>
      <c r="D50" t="s">
        <v>1137</v>
      </c>
      <c r="E50" t="s">
        <v>1138</v>
      </c>
      <c r="F50" t="s">
        <v>1138</v>
      </c>
      <c r="G50" t="s">
        <v>1138</v>
      </c>
      <c r="H50" t="s">
        <v>3</v>
      </c>
      <c r="I50" t="s">
        <v>1138</v>
      </c>
      <c r="J50" t="s">
        <v>1138</v>
      </c>
      <c r="K50" t="s">
        <v>3</v>
      </c>
      <c r="L50" t="s">
        <v>3</v>
      </c>
      <c r="M50" t="s">
        <v>3</v>
      </c>
      <c r="N50" t="s">
        <v>1137</v>
      </c>
      <c r="O50" t="s">
        <v>1138</v>
      </c>
      <c r="P50" t="s">
        <v>3</v>
      </c>
      <c r="Q50" t="s">
        <v>3</v>
      </c>
      <c r="R50" t="s">
        <v>3</v>
      </c>
      <c r="S50" t="s">
        <v>1139</v>
      </c>
      <c r="T50" t="s">
        <v>1140</v>
      </c>
      <c r="U50" t="s">
        <v>1141</v>
      </c>
    </row>
    <row r="51" spans="1:21" x14ac:dyDescent="0.25">
      <c r="A51">
        <v>54</v>
      </c>
      <c r="B51">
        <v>1</v>
      </c>
      <c r="C51" t="s">
        <v>3</v>
      </c>
      <c r="D51" t="s">
        <v>82</v>
      </c>
      <c r="E51" t="s">
        <v>83</v>
      </c>
      <c r="F51" t="s">
        <v>83</v>
      </c>
      <c r="G51" t="s">
        <v>83</v>
      </c>
      <c r="H51" t="s">
        <v>3</v>
      </c>
      <c r="I51" t="s">
        <v>83</v>
      </c>
      <c r="J51" t="s">
        <v>83</v>
      </c>
      <c r="K51" t="s">
        <v>3</v>
      </c>
      <c r="L51" t="s">
        <v>3</v>
      </c>
      <c r="M51" t="s">
        <v>3</v>
      </c>
      <c r="N51" t="s">
        <v>82</v>
      </c>
      <c r="O51" t="s">
        <v>83</v>
      </c>
      <c r="P51" t="s">
        <v>3</v>
      </c>
      <c r="Q51" t="s">
        <v>3</v>
      </c>
      <c r="R51" t="s">
        <v>3</v>
      </c>
      <c r="S51" t="s">
        <v>1134</v>
      </c>
      <c r="T51" t="s">
        <v>1135</v>
      </c>
      <c r="U51" t="s">
        <v>1136</v>
      </c>
    </row>
    <row r="52" spans="1:21" x14ac:dyDescent="0.25">
      <c r="A52">
        <v>54</v>
      </c>
      <c r="B52">
        <v>1</v>
      </c>
      <c r="C52" t="s">
        <v>3</v>
      </c>
      <c r="D52" t="s">
        <v>1137</v>
      </c>
      <c r="E52" t="s">
        <v>1138</v>
      </c>
      <c r="F52" t="s">
        <v>1138</v>
      </c>
      <c r="G52" t="s">
        <v>1138</v>
      </c>
      <c r="H52" t="s">
        <v>3</v>
      </c>
      <c r="I52" t="s">
        <v>1138</v>
      </c>
      <c r="J52" t="s">
        <v>1138</v>
      </c>
      <c r="K52" t="s">
        <v>3</v>
      </c>
      <c r="L52" t="s">
        <v>3</v>
      </c>
      <c r="M52" t="s">
        <v>3</v>
      </c>
      <c r="N52" t="s">
        <v>1137</v>
      </c>
      <c r="O52" t="s">
        <v>1138</v>
      </c>
      <c r="P52" t="s">
        <v>3</v>
      </c>
      <c r="Q52" t="s">
        <v>3</v>
      </c>
      <c r="R52" t="s">
        <v>3</v>
      </c>
      <c r="S52" t="s">
        <v>1139</v>
      </c>
      <c r="T52" t="s">
        <v>1140</v>
      </c>
      <c r="U52" t="s">
        <v>1141</v>
      </c>
    </row>
    <row r="53" spans="1:21" x14ac:dyDescent="0.25">
      <c r="A53">
        <v>55</v>
      </c>
      <c r="B53">
        <v>1</v>
      </c>
      <c r="C53" t="s">
        <v>3</v>
      </c>
      <c r="D53" t="s">
        <v>82</v>
      </c>
      <c r="E53" t="s">
        <v>83</v>
      </c>
      <c r="F53" t="s">
        <v>83</v>
      </c>
      <c r="G53" t="s">
        <v>83</v>
      </c>
      <c r="H53" t="s">
        <v>3</v>
      </c>
      <c r="I53" t="s">
        <v>83</v>
      </c>
      <c r="J53" t="s">
        <v>83</v>
      </c>
      <c r="K53" t="s">
        <v>3</v>
      </c>
      <c r="L53" t="s">
        <v>3</v>
      </c>
      <c r="M53" t="s">
        <v>3</v>
      </c>
      <c r="N53" t="s">
        <v>82</v>
      </c>
      <c r="O53" t="s">
        <v>83</v>
      </c>
      <c r="P53" t="s">
        <v>3</v>
      </c>
      <c r="Q53" t="s">
        <v>3</v>
      </c>
      <c r="R53" t="s">
        <v>3</v>
      </c>
      <c r="S53" t="s">
        <v>1134</v>
      </c>
      <c r="T53" t="s">
        <v>1135</v>
      </c>
      <c r="U53" t="s">
        <v>1136</v>
      </c>
    </row>
    <row r="54" spans="1:21" x14ac:dyDescent="0.25">
      <c r="A54">
        <v>55</v>
      </c>
      <c r="B54">
        <v>1</v>
      </c>
      <c r="C54" t="s">
        <v>3</v>
      </c>
      <c r="D54" t="s">
        <v>1137</v>
      </c>
      <c r="E54" t="s">
        <v>1138</v>
      </c>
      <c r="F54" t="s">
        <v>1138</v>
      </c>
      <c r="G54" t="s">
        <v>1138</v>
      </c>
      <c r="H54" t="s">
        <v>3</v>
      </c>
      <c r="I54" t="s">
        <v>1138</v>
      </c>
      <c r="J54" t="s">
        <v>1138</v>
      </c>
      <c r="K54" t="s">
        <v>3</v>
      </c>
      <c r="L54" t="s">
        <v>3</v>
      </c>
      <c r="M54" t="s">
        <v>3</v>
      </c>
      <c r="N54" t="s">
        <v>1137</v>
      </c>
      <c r="O54" t="s">
        <v>1138</v>
      </c>
      <c r="P54" t="s">
        <v>3</v>
      </c>
      <c r="Q54" t="s">
        <v>3</v>
      </c>
      <c r="R54" t="s">
        <v>3</v>
      </c>
      <c r="S54" t="s">
        <v>1139</v>
      </c>
      <c r="T54" t="s">
        <v>1140</v>
      </c>
      <c r="U54" t="s">
        <v>1141</v>
      </c>
    </row>
    <row r="55" spans="1:21" x14ac:dyDescent="0.25">
      <c r="A55">
        <v>56</v>
      </c>
      <c r="B55">
        <v>1</v>
      </c>
      <c r="C55" t="s">
        <v>3</v>
      </c>
      <c r="D55" t="s">
        <v>82</v>
      </c>
      <c r="E55" t="s">
        <v>83</v>
      </c>
      <c r="F55" t="s">
        <v>83</v>
      </c>
      <c r="G55" t="s">
        <v>83</v>
      </c>
      <c r="H55" t="s">
        <v>3</v>
      </c>
      <c r="I55" t="s">
        <v>83</v>
      </c>
      <c r="J55" t="s">
        <v>83</v>
      </c>
      <c r="K55" t="s">
        <v>3</v>
      </c>
      <c r="L55" t="s">
        <v>3</v>
      </c>
      <c r="M55" t="s">
        <v>3</v>
      </c>
      <c r="N55" t="s">
        <v>82</v>
      </c>
      <c r="O55" t="s">
        <v>83</v>
      </c>
      <c r="P55" t="s">
        <v>3</v>
      </c>
      <c r="Q55" t="s">
        <v>3</v>
      </c>
      <c r="R55" t="s">
        <v>3</v>
      </c>
      <c r="S55" t="s">
        <v>1134</v>
      </c>
      <c r="T55" t="s">
        <v>1135</v>
      </c>
      <c r="U55" t="s">
        <v>1136</v>
      </c>
    </row>
    <row r="56" spans="1:21" x14ac:dyDescent="0.25">
      <c r="A56">
        <v>56</v>
      </c>
      <c r="B56">
        <v>1</v>
      </c>
      <c r="C56" t="s">
        <v>3</v>
      </c>
      <c r="D56" t="s">
        <v>1137</v>
      </c>
      <c r="E56" t="s">
        <v>1138</v>
      </c>
      <c r="F56" t="s">
        <v>1138</v>
      </c>
      <c r="G56" t="s">
        <v>1138</v>
      </c>
      <c r="H56" t="s">
        <v>3</v>
      </c>
      <c r="I56" t="s">
        <v>1138</v>
      </c>
      <c r="J56" t="s">
        <v>1138</v>
      </c>
      <c r="K56" t="s">
        <v>3</v>
      </c>
      <c r="L56" t="s">
        <v>3</v>
      </c>
      <c r="M56" t="s">
        <v>3</v>
      </c>
      <c r="N56" t="s">
        <v>1137</v>
      </c>
      <c r="O56" t="s">
        <v>1138</v>
      </c>
      <c r="P56" t="s">
        <v>3</v>
      </c>
      <c r="Q56" t="s">
        <v>3</v>
      </c>
      <c r="R56" t="s">
        <v>3</v>
      </c>
      <c r="S56" t="s">
        <v>1139</v>
      </c>
      <c r="T56" t="s">
        <v>1140</v>
      </c>
      <c r="U56" t="s">
        <v>1141</v>
      </c>
    </row>
    <row r="57" spans="1:21" x14ac:dyDescent="0.25">
      <c r="A57">
        <v>57</v>
      </c>
      <c r="B57">
        <v>1</v>
      </c>
      <c r="C57" t="s">
        <v>3</v>
      </c>
      <c r="D57" t="s">
        <v>82</v>
      </c>
      <c r="E57" t="s">
        <v>83</v>
      </c>
      <c r="F57" t="s">
        <v>83</v>
      </c>
      <c r="G57" t="s">
        <v>83</v>
      </c>
      <c r="H57" t="s">
        <v>3</v>
      </c>
      <c r="I57" t="s">
        <v>83</v>
      </c>
      <c r="J57" t="s">
        <v>83</v>
      </c>
      <c r="K57" t="s">
        <v>3</v>
      </c>
      <c r="L57" t="s">
        <v>3</v>
      </c>
      <c r="M57" t="s">
        <v>3</v>
      </c>
      <c r="N57" t="s">
        <v>82</v>
      </c>
      <c r="O57" t="s">
        <v>83</v>
      </c>
      <c r="P57" t="s">
        <v>3</v>
      </c>
      <c r="Q57" t="s">
        <v>3</v>
      </c>
      <c r="R57" t="s">
        <v>3</v>
      </c>
      <c r="S57" t="s">
        <v>1134</v>
      </c>
      <c r="T57" t="s">
        <v>1135</v>
      </c>
      <c r="U57" t="s">
        <v>1136</v>
      </c>
    </row>
    <row r="58" spans="1:21" x14ac:dyDescent="0.25">
      <c r="A58">
        <v>57</v>
      </c>
      <c r="B58">
        <v>1</v>
      </c>
      <c r="C58" t="s">
        <v>3</v>
      </c>
      <c r="D58" t="s">
        <v>1137</v>
      </c>
      <c r="E58" t="s">
        <v>1138</v>
      </c>
      <c r="F58" t="s">
        <v>1138</v>
      </c>
      <c r="G58" t="s">
        <v>1138</v>
      </c>
      <c r="H58" t="s">
        <v>3</v>
      </c>
      <c r="I58" t="s">
        <v>1138</v>
      </c>
      <c r="J58" t="s">
        <v>1138</v>
      </c>
      <c r="K58" t="s">
        <v>3</v>
      </c>
      <c r="L58" t="s">
        <v>3</v>
      </c>
      <c r="M58" t="s">
        <v>3</v>
      </c>
      <c r="N58" t="s">
        <v>1137</v>
      </c>
      <c r="O58" t="s">
        <v>1138</v>
      </c>
      <c r="P58" t="s">
        <v>3</v>
      </c>
      <c r="Q58" t="s">
        <v>3</v>
      </c>
      <c r="R58" t="s">
        <v>3</v>
      </c>
      <c r="S58" t="s">
        <v>1139</v>
      </c>
      <c r="T58" t="s">
        <v>1140</v>
      </c>
      <c r="U58" t="s">
        <v>1141</v>
      </c>
    </row>
    <row r="59" spans="1:21" x14ac:dyDescent="0.25">
      <c r="A59">
        <v>58</v>
      </c>
      <c r="B59">
        <v>1</v>
      </c>
      <c r="C59" t="s">
        <v>3</v>
      </c>
      <c r="D59" t="s">
        <v>82</v>
      </c>
      <c r="E59" t="s">
        <v>83</v>
      </c>
      <c r="F59" t="s">
        <v>83</v>
      </c>
      <c r="G59" t="s">
        <v>83</v>
      </c>
      <c r="H59" t="s">
        <v>3</v>
      </c>
      <c r="I59" t="s">
        <v>83</v>
      </c>
      <c r="J59" t="s">
        <v>83</v>
      </c>
      <c r="K59" t="s">
        <v>3</v>
      </c>
      <c r="L59" t="s">
        <v>3</v>
      </c>
      <c r="M59" t="s">
        <v>3</v>
      </c>
      <c r="N59" t="s">
        <v>82</v>
      </c>
      <c r="O59" t="s">
        <v>83</v>
      </c>
      <c r="P59" t="s">
        <v>3</v>
      </c>
      <c r="Q59" t="s">
        <v>3</v>
      </c>
      <c r="R59" t="s">
        <v>3</v>
      </c>
      <c r="S59" t="s">
        <v>1134</v>
      </c>
      <c r="T59" t="s">
        <v>1135</v>
      </c>
      <c r="U59" t="s">
        <v>1136</v>
      </c>
    </row>
    <row r="60" spans="1:21" x14ac:dyDescent="0.25">
      <c r="A60">
        <v>59</v>
      </c>
      <c r="B60">
        <v>1</v>
      </c>
      <c r="C60" t="s">
        <v>3</v>
      </c>
      <c r="D60" t="s">
        <v>82</v>
      </c>
      <c r="E60" t="s">
        <v>83</v>
      </c>
      <c r="F60" t="s">
        <v>83</v>
      </c>
      <c r="G60" t="s">
        <v>83</v>
      </c>
      <c r="H60" t="s">
        <v>3</v>
      </c>
      <c r="I60" t="s">
        <v>83</v>
      </c>
      <c r="J60" t="s">
        <v>83</v>
      </c>
      <c r="K60" t="s">
        <v>3</v>
      </c>
      <c r="L60" t="s">
        <v>3</v>
      </c>
      <c r="M60" t="s">
        <v>3</v>
      </c>
      <c r="N60" t="s">
        <v>82</v>
      </c>
      <c r="O60" t="s">
        <v>83</v>
      </c>
      <c r="P60" t="s">
        <v>3</v>
      </c>
      <c r="Q60" t="s">
        <v>3</v>
      </c>
      <c r="R60" t="s">
        <v>3</v>
      </c>
      <c r="S60" t="s">
        <v>1134</v>
      </c>
      <c r="T60" t="s">
        <v>1135</v>
      </c>
      <c r="U60" t="s">
        <v>1136</v>
      </c>
    </row>
    <row r="61" spans="1:21" x14ac:dyDescent="0.25">
      <c r="A61">
        <v>60</v>
      </c>
      <c r="B61">
        <v>1</v>
      </c>
      <c r="C61" t="s">
        <v>3</v>
      </c>
      <c r="D61" t="s">
        <v>82</v>
      </c>
      <c r="E61" t="s">
        <v>83</v>
      </c>
      <c r="F61" t="s">
        <v>83</v>
      </c>
      <c r="G61" t="s">
        <v>83</v>
      </c>
      <c r="H61" t="s">
        <v>3</v>
      </c>
      <c r="I61" t="s">
        <v>83</v>
      </c>
      <c r="J61" t="s">
        <v>83</v>
      </c>
      <c r="K61" t="s">
        <v>3</v>
      </c>
      <c r="L61" t="s">
        <v>3</v>
      </c>
      <c r="M61" t="s">
        <v>3</v>
      </c>
      <c r="N61" t="s">
        <v>82</v>
      </c>
      <c r="O61" t="s">
        <v>83</v>
      </c>
      <c r="P61" t="s">
        <v>3</v>
      </c>
      <c r="Q61" t="s">
        <v>3</v>
      </c>
      <c r="R61" t="s">
        <v>3</v>
      </c>
      <c r="S61" t="s">
        <v>1134</v>
      </c>
      <c r="T61" t="s">
        <v>1135</v>
      </c>
      <c r="U61" t="s">
        <v>1136</v>
      </c>
    </row>
    <row r="62" spans="1:21" x14ac:dyDescent="0.25">
      <c r="A62">
        <v>60</v>
      </c>
      <c r="B62">
        <v>1</v>
      </c>
      <c r="C62" t="s">
        <v>3</v>
      </c>
      <c r="D62" t="s">
        <v>1137</v>
      </c>
      <c r="E62" t="s">
        <v>1138</v>
      </c>
      <c r="F62" t="s">
        <v>1138</v>
      </c>
      <c r="G62" t="s">
        <v>1138</v>
      </c>
      <c r="H62" t="s">
        <v>3</v>
      </c>
      <c r="I62" t="s">
        <v>1138</v>
      </c>
      <c r="J62" t="s">
        <v>1138</v>
      </c>
      <c r="K62" t="s">
        <v>3</v>
      </c>
      <c r="L62" t="s">
        <v>3</v>
      </c>
      <c r="M62" t="s">
        <v>3</v>
      </c>
      <c r="N62" t="s">
        <v>1137</v>
      </c>
      <c r="O62" t="s">
        <v>1138</v>
      </c>
      <c r="P62" t="s">
        <v>3</v>
      </c>
      <c r="Q62" t="s">
        <v>3</v>
      </c>
      <c r="R62" t="s">
        <v>3</v>
      </c>
      <c r="S62" t="s">
        <v>1139</v>
      </c>
      <c r="T62" t="s">
        <v>1140</v>
      </c>
      <c r="U62" t="s">
        <v>1141</v>
      </c>
    </row>
    <row r="63" spans="1:21" x14ac:dyDescent="0.25">
      <c r="A63">
        <v>61</v>
      </c>
      <c r="B63">
        <v>1</v>
      </c>
      <c r="C63" t="s">
        <v>3</v>
      </c>
      <c r="D63" t="s">
        <v>82</v>
      </c>
      <c r="E63" t="s">
        <v>83</v>
      </c>
      <c r="F63" t="s">
        <v>83</v>
      </c>
      <c r="G63" t="s">
        <v>83</v>
      </c>
      <c r="H63" t="s">
        <v>3</v>
      </c>
      <c r="I63" t="s">
        <v>83</v>
      </c>
      <c r="J63" t="s">
        <v>83</v>
      </c>
      <c r="K63" t="s">
        <v>3</v>
      </c>
      <c r="L63" t="s">
        <v>3</v>
      </c>
      <c r="M63" t="s">
        <v>3</v>
      </c>
      <c r="N63" t="s">
        <v>82</v>
      </c>
      <c r="O63" t="s">
        <v>83</v>
      </c>
      <c r="P63" t="s">
        <v>3</v>
      </c>
      <c r="Q63" t="s">
        <v>3</v>
      </c>
      <c r="R63" t="s">
        <v>3</v>
      </c>
      <c r="S63" t="s">
        <v>1134</v>
      </c>
      <c r="T63" t="s">
        <v>1135</v>
      </c>
      <c r="U63" t="s">
        <v>1136</v>
      </c>
    </row>
    <row r="64" spans="1:21" x14ac:dyDescent="0.25">
      <c r="A64">
        <v>61</v>
      </c>
      <c r="B64">
        <v>1</v>
      </c>
      <c r="C64" t="s">
        <v>3</v>
      </c>
      <c r="D64" t="s">
        <v>1137</v>
      </c>
      <c r="E64" t="s">
        <v>1138</v>
      </c>
      <c r="F64" t="s">
        <v>1138</v>
      </c>
      <c r="G64" t="s">
        <v>1138</v>
      </c>
      <c r="H64" t="s">
        <v>3</v>
      </c>
      <c r="I64" t="s">
        <v>1138</v>
      </c>
      <c r="J64" t="s">
        <v>1138</v>
      </c>
      <c r="K64" t="s">
        <v>3</v>
      </c>
      <c r="L64" t="s">
        <v>3</v>
      </c>
      <c r="M64" t="s">
        <v>3</v>
      </c>
      <c r="N64" t="s">
        <v>1137</v>
      </c>
      <c r="O64" t="s">
        <v>1138</v>
      </c>
      <c r="P64" t="s">
        <v>3</v>
      </c>
      <c r="Q64" t="s">
        <v>3</v>
      </c>
      <c r="R64" t="s">
        <v>3</v>
      </c>
      <c r="S64" t="s">
        <v>1139</v>
      </c>
      <c r="T64" t="s">
        <v>1140</v>
      </c>
      <c r="U64" t="s">
        <v>1141</v>
      </c>
    </row>
    <row r="65" spans="1:21" x14ac:dyDescent="0.25">
      <c r="A65">
        <v>62</v>
      </c>
      <c r="B65">
        <v>1</v>
      </c>
      <c r="C65" t="s">
        <v>3</v>
      </c>
      <c r="D65" t="s">
        <v>82</v>
      </c>
      <c r="E65" t="s">
        <v>83</v>
      </c>
      <c r="F65" t="s">
        <v>83</v>
      </c>
      <c r="G65" t="s">
        <v>83</v>
      </c>
      <c r="H65" t="s">
        <v>3</v>
      </c>
      <c r="I65" t="s">
        <v>83</v>
      </c>
      <c r="J65" t="s">
        <v>83</v>
      </c>
      <c r="K65" t="s">
        <v>3</v>
      </c>
      <c r="L65" t="s">
        <v>3</v>
      </c>
      <c r="M65" t="s">
        <v>3</v>
      </c>
      <c r="N65" t="s">
        <v>82</v>
      </c>
      <c r="O65" t="s">
        <v>83</v>
      </c>
      <c r="P65" t="s">
        <v>3</v>
      </c>
      <c r="Q65" t="s">
        <v>3</v>
      </c>
      <c r="R65" t="s">
        <v>3</v>
      </c>
      <c r="S65" t="s">
        <v>1134</v>
      </c>
      <c r="T65" t="s">
        <v>1135</v>
      </c>
      <c r="U65" t="s">
        <v>1136</v>
      </c>
    </row>
    <row r="66" spans="1:21" x14ac:dyDescent="0.25">
      <c r="A66">
        <v>63</v>
      </c>
      <c r="B66">
        <v>1</v>
      </c>
      <c r="C66" t="s">
        <v>3</v>
      </c>
      <c r="D66" t="s">
        <v>82</v>
      </c>
      <c r="E66" t="s">
        <v>83</v>
      </c>
      <c r="F66" t="s">
        <v>83</v>
      </c>
      <c r="G66" t="s">
        <v>83</v>
      </c>
      <c r="H66" t="s">
        <v>3</v>
      </c>
      <c r="I66" t="s">
        <v>83</v>
      </c>
      <c r="J66" t="s">
        <v>83</v>
      </c>
      <c r="K66" t="s">
        <v>3</v>
      </c>
      <c r="L66" t="s">
        <v>3</v>
      </c>
      <c r="M66" t="s">
        <v>3</v>
      </c>
      <c r="N66" t="s">
        <v>82</v>
      </c>
      <c r="O66" t="s">
        <v>83</v>
      </c>
      <c r="P66" t="s">
        <v>3</v>
      </c>
      <c r="Q66" t="s">
        <v>3</v>
      </c>
      <c r="R66" t="s">
        <v>3</v>
      </c>
      <c r="S66" t="s">
        <v>1134</v>
      </c>
      <c r="T66" t="s">
        <v>1135</v>
      </c>
      <c r="U66" t="s">
        <v>1136</v>
      </c>
    </row>
    <row r="67" spans="1:21" x14ac:dyDescent="0.25">
      <c r="A67">
        <v>64</v>
      </c>
      <c r="B67">
        <v>1</v>
      </c>
      <c r="C67" t="s">
        <v>3</v>
      </c>
      <c r="D67" t="s">
        <v>82</v>
      </c>
      <c r="E67" t="s">
        <v>83</v>
      </c>
      <c r="F67" t="s">
        <v>83</v>
      </c>
      <c r="G67" t="s">
        <v>83</v>
      </c>
      <c r="H67" t="s">
        <v>3</v>
      </c>
      <c r="I67" t="s">
        <v>83</v>
      </c>
      <c r="J67" t="s">
        <v>83</v>
      </c>
      <c r="K67" t="s">
        <v>3</v>
      </c>
      <c r="L67" t="s">
        <v>3</v>
      </c>
      <c r="M67" t="s">
        <v>3</v>
      </c>
      <c r="N67" t="s">
        <v>82</v>
      </c>
      <c r="O67" t="s">
        <v>83</v>
      </c>
      <c r="P67" t="s">
        <v>3</v>
      </c>
      <c r="Q67" t="s">
        <v>3</v>
      </c>
      <c r="R67" t="s">
        <v>3</v>
      </c>
      <c r="S67" t="s">
        <v>1134</v>
      </c>
      <c r="T67" t="s">
        <v>1135</v>
      </c>
      <c r="U67" t="s">
        <v>1136</v>
      </c>
    </row>
    <row r="68" spans="1:21" x14ac:dyDescent="0.25">
      <c r="A68">
        <v>64</v>
      </c>
      <c r="B68">
        <v>1</v>
      </c>
      <c r="C68" t="s">
        <v>3</v>
      </c>
      <c r="D68" t="s">
        <v>1137</v>
      </c>
      <c r="E68" t="s">
        <v>1138</v>
      </c>
      <c r="F68" t="s">
        <v>1138</v>
      </c>
      <c r="G68" t="s">
        <v>1138</v>
      </c>
      <c r="H68" t="s">
        <v>3</v>
      </c>
      <c r="I68" t="s">
        <v>1138</v>
      </c>
      <c r="J68" t="s">
        <v>1138</v>
      </c>
      <c r="K68" t="s">
        <v>3</v>
      </c>
      <c r="L68" t="s">
        <v>3</v>
      </c>
      <c r="M68" t="s">
        <v>3</v>
      </c>
      <c r="N68" t="s">
        <v>1137</v>
      </c>
      <c r="O68" t="s">
        <v>1138</v>
      </c>
      <c r="P68" t="s">
        <v>3</v>
      </c>
      <c r="Q68" t="s">
        <v>3</v>
      </c>
      <c r="R68" t="s">
        <v>3</v>
      </c>
      <c r="S68" t="s">
        <v>1139</v>
      </c>
      <c r="T68" t="s">
        <v>1140</v>
      </c>
      <c r="U68" t="s">
        <v>1141</v>
      </c>
    </row>
    <row r="69" spans="1:21" x14ac:dyDescent="0.25">
      <c r="A69">
        <v>65</v>
      </c>
      <c r="B69">
        <v>1</v>
      </c>
      <c r="C69" t="s">
        <v>3</v>
      </c>
      <c r="D69" t="s">
        <v>82</v>
      </c>
      <c r="E69" t="s">
        <v>83</v>
      </c>
      <c r="F69" t="s">
        <v>83</v>
      </c>
      <c r="G69" t="s">
        <v>83</v>
      </c>
      <c r="H69" t="s">
        <v>3</v>
      </c>
      <c r="I69" t="s">
        <v>83</v>
      </c>
      <c r="J69" t="s">
        <v>83</v>
      </c>
      <c r="K69" t="s">
        <v>3</v>
      </c>
      <c r="L69" t="s">
        <v>3</v>
      </c>
      <c r="M69" t="s">
        <v>3</v>
      </c>
      <c r="N69" t="s">
        <v>82</v>
      </c>
      <c r="O69" t="s">
        <v>83</v>
      </c>
      <c r="P69" t="s">
        <v>3</v>
      </c>
      <c r="Q69" t="s">
        <v>3</v>
      </c>
      <c r="R69" t="s">
        <v>3</v>
      </c>
      <c r="S69" t="s">
        <v>1134</v>
      </c>
      <c r="T69" t="s">
        <v>1135</v>
      </c>
      <c r="U69" t="s">
        <v>1136</v>
      </c>
    </row>
    <row r="70" spans="1:21" x14ac:dyDescent="0.25">
      <c r="A70">
        <v>65</v>
      </c>
      <c r="B70">
        <v>1</v>
      </c>
      <c r="C70" t="s">
        <v>3</v>
      </c>
      <c r="D70" t="s">
        <v>1137</v>
      </c>
      <c r="E70" t="s">
        <v>1138</v>
      </c>
      <c r="F70" t="s">
        <v>1138</v>
      </c>
      <c r="G70" t="s">
        <v>1138</v>
      </c>
      <c r="H70" t="s">
        <v>3</v>
      </c>
      <c r="I70" t="s">
        <v>1138</v>
      </c>
      <c r="J70" t="s">
        <v>1138</v>
      </c>
      <c r="K70" t="s">
        <v>3</v>
      </c>
      <c r="L70" t="s">
        <v>3</v>
      </c>
      <c r="M70" t="s">
        <v>3</v>
      </c>
      <c r="N70" t="s">
        <v>1137</v>
      </c>
      <c r="O70" t="s">
        <v>1138</v>
      </c>
      <c r="P70" t="s">
        <v>3</v>
      </c>
      <c r="Q70" t="s">
        <v>3</v>
      </c>
      <c r="R70" t="s">
        <v>3</v>
      </c>
      <c r="S70" t="s">
        <v>1139</v>
      </c>
      <c r="T70" t="s">
        <v>1140</v>
      </c>
      <c r="U70" t="s">
        <v>1141</v>
      </c>
    </row>
    <row r="71" spans="1:21" x14ac:dyDescent="0.25">
      <c r="A71">
        <v>66</v>
      </c>
      <c r="B71">
        <v>1</v>
      </c>
      <c r="C71" t="s">
        <v>3</v>
      </c>
      <c r="D71" t="s">
        <v>82</v>
      </c>
      <c r="E71" t="s">
        <v>83</v>
      </c>
      <c r="F71" t="s">
        <v>83</v>
      </c>
      <c r="G71" t="s">
        <v>83</v>
      </c>
      <c r="H71" t="s">
        <v>3</v>
      </c>
      <c r="I71" t="s">
        <v>83</v>
      </c>
      <c r="J71" t="s">
        <v>83</v>
      </c>
      <c r="K71" t="s">
        <v>3</v>
      </c>
      <c r="L71" t="s">
        <v>3</v>
      </c>
      <c r="M71" t="s">
        <v>3</v>
      </c>
      <c r="N71" t="s">
        <v>82</v>
      </c>
      <c r="O71" t="s">
        <v>83</v>
      </c>
      <c r="P71" t="s">
        <v>3</v>
      </c>
      <c r="Q71" t="s">
        <v>3</v>
      </c>
      <c r="R71" t="s">
        <v>3</v>
      </c>
      <c r="S71" t="s">
        <v>1134</v>
      </c>
      <c r="T71" t="s">
        <v>1135</v>
      </c>
      <c r="U71" t="s">
        <v>1136</v>
      </c>
    </row>
    <row r="72" spans="1:21" x14ac:dyDescent="0.25">
      <c r="A72">
        <v>66</v>
      </c>
      <c r="B72">
        <v>1</v>
      </c>
      <c r="C72" t="s">
        <v>3</v>
      </c>
      <c r="D72" t="s">
        <v>1137</v>
      </c>
      <c r="E72" t="s">
        <v>1138</v>
      </c>
      <c r="F72" t="s">
        <v>1138</v>
      </c>
      <c r="G72" t="s">
        <v>1138</v>
      </c>
      <c r="H72" t="s">
        <v>3</v>
      </c>
      <c r="I72" t="s">
        <v>1138</v>
      </c>
      <c r="J72" t="s">
        <v>1138</v>
      </c>
      <c r="K72" t="s">
        <v>3</v>
      </c>
      <c r="L72" t="s">
        <v>3</v>
      </c>
      <c r="M72" t="s">
        <v>3</v>
      </c>
      <c r="N72" t="s">
        <v>1137</v>
      </c>
      <c r="O72" t="s">
        <v>1138</v>
      </c>
      <c r="P72" t="s">
        <v>3</v>
      </c>
      <c r="Q72" t="s">
        <v>3</v>
      </c>
      <c r="R72" t="s">
        <v>3</v>
      </c>
      <c r="S72" t="s">
        <v>1139</v>
      </c>
      <c r="T72" t="s">
        <v>1140</v>
      </c>
      <c r="U72" t="s">
        <v>1141</v>
      </c>
    </row>
    <row r="73" spans="1:21" x14ac:dyDescent="0.25">
      <c r="A73">
        <v>67</v>
      </c>
      <c r="B73">
        <v>1</v>
      </c>
      <c r="C73" t="s">
        <v>3</v>
      </c>
      <c r="D73" t="s">
        <v>82</v>
      </c>
      <c r="E73" t="s">
        <v>83</v>
      </c>
      <c r="F73" t="s">
        <v>83</v>
      </c>
      <c r="G73" t="s">
        <v>83</v>
      </c>
      <c r="H73" t="s">
        <v>3</v>
      </c>
      <c r="I73" t="s">
        <v>83</v>
      </c>
      <c r="J73" t="s">
        <v>83</v>
      </c>
      <c r="K73" t="s">
        <v>3</v>
      </c>
      <c r="L73" t="s">
        <v>3</v>
      </c>
      <c r="M73" t="s">
        <v>3</v>
      </c>
      <c r="N73" t="s">
        <v>82</v>
      </c>
      <c r="O73" t="s">
        <v>83</v>
      </c>
      <c r="P73" t="s">
        <v>3</v>
      </c>
      <c r="Q73" t="s">
        <v>3</v>
      </c>
      <c r="R73" t="s">
        <v>3</v>
      </c>
      <c r="S73" t="s">
        <v>1134</v>
      </c>
      <c r="T73" t="s">
        <v>1135</v>
      </c>
      <c r="U73" t="s">
        <v>1136</v>
      </c>
    </row>
    <row r="74" spans="1:21" x14ac:dyDescent="0.25">
      <c r="A74">
        <v>67</v>
      </c>
      <c r="B74">
        <v>1</v>
      </c>
      <c r="C74" t="s">
        <v>3</v>
      </c>
      <c r="D74" t="s">
        <v>1137</v>
      </c>
      <c r="E74" t="s">
        <v>1138</v>
      </c>
      <c r="F74" t="s">
        <v>1138</v>
      </c>
      <c r="G74" t="s">
        <v>1138</v>
      </c>
      <c r="H74" t="s">
        <v>3</v>
      </c>
      <c r="I74" t="s">
        <v>1138</v>
      </c>
      <c r="J74" t="s">
        <v>1138</v>
      </c>
      <c r="K74" t="s">
        <v>3</v>
      </c>
      <c r="L74" t="s">
        <v>3</v>
      </c>
      <c r="M74" t="s">
        <v>3</v>
      </c>
      <c r="N74" t="s">
        <v>1137</v>
      </c>
      <c r="O74" t="s">
        <v>1138</v>
      </c>
      <c r="P74" t="s">
        <v>3</v>
      </c>
      <c r="Q74" t="s">
        <v>3</v>
      </c>
      <c r="R74" t="s">
        <v>3</v>
      </c>
      <c r="S74" t="s">
        <v>1139</v>
      </c>
      <c r="T74" t="s">
        <v>1140</v>
      </c>
      <c r="U74" t="s">
        <v>1141</v>
      </c>
    </row>
    <row r="75" spans="1:21" x14ac:dyDescent="0.25">
      <c r="A75">
        <v>68</v>
      </c>
      <c r="B75">
        <v>1</v>
      </c>
      <c r="C75" t="s">
        <v>3</v>
      </c>
      <c r="D75" t="s">
        <v>82</v>
      </c>
      <c r="E75" t="s">
        <v>83</v>
      </c>
      <c r="F75" t="s">
        <v>83</v>
      </c>
      <c r="G75" t="s">
        <v>83</v>
      </c>
      <c r="H75" t="s">
        <v>3</v>
      </c>
      <c r="I75" t="s">
        <v>83</v>
      </c>
      <c r="J75" t="s">
        <v>83</v>
      </c>
      <c r="K75" t="s">
        <v>3</v>
      </c>
      <c r="L75" t="s">
        <v>3</v>
      </c>
      <c r="M75" t="s">
        <v>3</v>
      </c>
      <c r="N75" t="s">
        <v>82</v>
      </c>
      <c r="O75" t="s">
        <v>83</v>
      </c>
      <c r="P75" t="s">
        <v>3</v>
      </c>
      <c r="Q75" t="s">
        <v>3</v>
      </c>
      <c r="R75" t="s">
        <v>3</v>
      </c>
      <c r="S75" t="s">
        <v>1134</v>
      </c>
      <c r="T75" t="s">
        <v>1135</v>
      </c>
      <c r="U75" t="s">
        <v>1136</v>
      </c>
    </row>
    <row r="76" spans="1:21" x14ac:dyDescent="0.25">
      <c r="A76">
        <v>68</v>
      </c>
      <c r="B76">
        <v>1</v>
      </c>
      <c r="C76" t="s">
        <v>3</v>
      </c>
      <c r="D76" t="s">
        <v>1137</v>
      </c>
      <c r="E76" t="s">
        <v>1138</v>
      </c>
      <c r="F76" t="s">
        <v>1138</v>
      </c>
      <c r="G76" t="s">
        <v>1138</v>
      </c>
      <c r="H76" t="s">
        <v>3</v>
      </c>
      <c r="I76" t="s">
        <v>1138</v>
      </c>
      <c r="J76" t="s">
        <v>1138</v>
      </c>
      <c r="K76" t="s">
        <v>3</v>
      </c>
      <c r="L76" t="s">
        <v>3</v>
      </c>
      <c r="M76" t="s">
        <v>3</v>
      </c>
      <c r="N76" t="s">
        <v>1137</v>
      </c>
      <c r="O76" t="s">
        <v>1138</v>
      </c>
      <c r="P76" t="s">
        <v>3</v>
      </c>
      <c r="Q76" t="s">
        <v>3</v>
      </c>
      <c r="R76" t="s">
        <v>3</v>
      </c>
      <c r="S76" t="s">
        <v>1139</v>
      </c>
      <c r="T76" t="s">
        <v>1140</v>
      </c>
      <c r="U76" t="s">
        <v>1141</v>
      </c>
    </row>
    <row r="77" spans="1:21" x14ac:dyDescent="0.25">
      <c r="A77">
        <v>69</v>
      </c>
      <c r="B77">
        <v>1</v>
      </c>
      <c r="C77" t="s">
        <v>3</v>
      </c>
      <c r="D77" t="s">
        <v>82</v>
      </c>
      <c r="E77" t="s">
        <v>83</v>
      </c>
      <c r="F77" t="s">
        <v>83</v>
      </c>
      <c r="G77" t="s">
        <v>83</v>
      </c>
      <c r="H77" t="s">
        <v>3</v>
      </c>
      <c r="I77" t="s">
        <v>83</v>
      </c>
      <c r="J77" t="s">
        <v>83</v>
      </c>
      <c r="K77" t="s">
        <v>3</v>
      </c>
      <c r="L77" t="s">
        <v>3</v>
      </c>
      <c r="M77" t="s">
        <v>3</v>
      </c>
      <c r="N77" t="s">
        <v>82</v>
      </c>
      <c r="O77" t="s">
        <v>83</v>
      </c>
      <c r="P77" t="s">
        <v>3</v>
      </c>
      <c r="Q77" t="s">
        <v>3</v>
      </c>
      <c r="R77" t="s">
        <v>3</v>
      </c>
      <c r="S77" t="s">
        <v>1134</v>
      </c>
      <c r="T77" t="s">
        <v>1135</v>
      </c>
      <c r="U77" t="s">
        <v>1136</v>
      </c>
    </row>
    <row r="78" spans="1:21" x14ac:dyDescent="0.25">
      <c r="A78">
        <v>69</v>
      </c>
      <c r="B78">
        <v>1</v>
      </c>
      <c r="C78" t="s">
        <v>3</v>
      </c>
      <c r="D78" t="s">
        <v>1137</v>
      </c>
      <c r="E78" t="s">
        <v>1138</v>
      </c>
      <c r="F78" t="s">
        <v>1138</v>
      </c>
      <c r="G78" t="s">
        <v>1138</v>
      </c>
      <c r="H78" t="s">
        <v>3</v>
      </c>
      <c r="I78" t="s">
        <v>1138</v>
      </c>
      <c r="J78" t="s">
        <v>1138</v>
      </c>
      <c r="K78" t="s">
        <v>3</v>
      </c>
      <c r="L78" t="s">
        <v>3</v>
      </c>
      <c r="M78" t="s">
        <v>3</v>
      </c>
      <c r="N78" t="s">
        <v>1137</v>
      </c>
      <c r="O78" t="s">
        <v>1138</v>
      </c>
      <c r="P78" t="s">
        <v>3</v>
      </c>
      <c r="Q78" t="s">
        <v>3</v>
      </c>
      <c r="R78" t="s">
        <v>3</v>
      </c>
      <c r="S78" t="s">
        <v>1139</v>
      </c>
      <c r="T78" t="s">
        <v>1140</v>
      </c>
      <c r="U78" t="s">
        <v>1141</v>
      </c>
    </row>
    <row r="79" spans="1:21" x14ac:dyDescent="0.25">
      <c r="A79">
        <v>70</v>
      </c>
      <c r="B79">
        <v>1</v>
      </c>
      <c r="C79" t="s">
        <v>3</v>
      </c>
      <c r="D79" t="s">
        <v>82</v>
      </c>
      <c r="E79" t="s">
        <v>83</v>
      </c>
      <c r="F79" t="s">
        <v>83</v>
      </c>
      <c r="G79" t="s">
        <v>83</v>
      </c>
      <c r="H79" t="s">
        <v>3</v>
      </c>
      <c r="I79" t="s">
        <v>83</v>
      </c>
      <c r="J79" t="s">
        <v>83</v>
      </c>
      <c r="K79" t="s">
        <v>3</v>
      </c>
      <c r="L79" t="s">
        <v>3</v>
      </c>
      <c r="M79" t="s">
        <v>3</v>
      </c>
      <c r="N79" t="s">
        <v>82</v>
      </c>
      <c r="O79" t="s">
        <v>83</v>
      </c>
      <c r="P79" t="s">
        <v>3</v>
      </c>
      <c r="Q79" t="s">
        <v>3</v>
      </c>
      <c r="R79" t="s">
        <v>3</v>
      </c>
      <c r="S79" t="s">
        <v>1134</v>
      </c>
      <c r="T79" t="s">
        <v>1135</v>
      </c>
      <c r="U79" t="s">
        <v>1136</v>
      </c>
    </row>
    <row r="80" spans="1:21" x14ac:dyDescent="0.25">
      <c r="A80">
        <v>70</v>
      </c>
      <c r="B80">
        <v>1</v>
      </c>
      <c r="C80" t="s">
        <v>3</v>
      </c>
      <c r="D80" t="s">
        <v>1137</v>
      </c>
      <c r="E80" t="s">
        <v>1138</v>
      </c>
      <c r="F80" t="s">
        <v>1138</v>
      </c>
      <c r="G80" t="s">
        <v>1138</v>
      </c>
      <c r="H80" t="s">
        <v>3</v>
      </c>
      <c r="I80" t="s">
        <v>1138</v>
      </c>
      <c r="J80" t="s">
        <v>1138</v>
      </c>
      <c r="K80" t="s">
        <v>3</v>
      </c>
      <c r="L80" t="s">
        <v>3</v>
      </c>
      <c r="M80" t="s">
        <v>3</v>
      </c>
      <c r="N80" t="s">
        <v>1137</v>
      </c>
      <c r="O80" t="s">
        <v>1138</v>
      </c>
      <c r="P80" t="s">
        <v>3</v>
      </c>
      <c r="Q80" t="s">
        <v>3</v>
      </c>
      <c r="R80" t="s">
        <v>3</v>
      </c>
      <c r="S80" t="s">
        <v>1139</v>
      </c>
      <c r="T80" t="s">
        <v>1140</v>
      </c>
      <c r="U80" t="s">
        <v>1141</v>
      </c>
    </row>
    <row r="81" spans="1:21" x14ac:dyDescent="0.25">
      <c r="A81">
        <v>71</v>
      </c>
      <c r="B81">
        <v>1</v>
      </c>
      <c r="C81" t="s">
        <v>3</v>
      </c>
      <c r="D81" t="s">
        <v>82</v>
      </c>
      <c r="E81" t="s">
        <v>83</v>
      </c>
      <c r="F81" t="s">
        <v>83</v>
      </c>
      <c r="G81" t="s">
        <v>83</v>
      </c>
      <c r="H81" t="s">
        <v>3</v>
      </c>
      <c r="I81" t="s">
        <v>83</v>
      </c>
      <c r="J81" t="s">
        <v>83</v>
      </c>
      <c r="K81" t="s">
        <v>3</v>
      </c>
      <c r="L81" t="s">
        <v>3</v>
      </c>
      <c r="M81" t="s">
        <v>3</v>
      </c>
      <c r="N81" t="s">
        <v>82</v>
      </c>
      <c r="O81" t="s">
        <v>83</v>
      </c>
      <c r="P81" t="s">
        <v>3</v>
      </c>
      <c r="Q81" t="s">
        <v>3</v>
      </c>
      <c r="R81" t="s">
        <v>3</v>
      </c>
      <c r="S81" t="s">
        <v>1134</v>
      </c>
      <c r="T81" t="s">
        <v>1135</v>
      </c>
      <c r="U81" t="s">
        <v>1136</v>
      </c>
    </row>
    <row r="82" spans="1:21" x14ac:dyDescent="0.25">
      <c r="A82">
        <v>71</v>
      </c>
      <c r="B82">
        <v>1</v>
      </c>
      <c r="C82" t="s">
        <v>3</v>
      </c>
      <c r="D82" t="s">
        <v>1137</v>
      </c>
      <c r="E82" t="s">
        <v>1138</v>
      </c>
      <c r="F82" t="s">
        <v>1138</v>
      </c>
      <c r="G82" t="s">
        <v>1138</v>
      </c>
      <c r="H82" t="s">
        <v>3</v>
      </c>
      <c r="I82" t="s">
        <v>1138</v>
      </c>
      <c r="J82" t="s">
        <v>1138</v>
      </c>
      <c r="K82" t="s">
        <v>3</v>
      </c>
      <c r="L82" t="s">
        <v>3</v>
      </c>
      <c r="M82" t="s">
        <v>3</v>
      </c>
      <c r="N82" t="s">
        <v>1137</v>
      </c>
      <c r="O82" t="s">
        <v>1138</v>
      </c>
      <c r="P82" t="s">
        <v>3</v>
      </c>
      <c r="Q82" t="s">
        <v>3</v>
      </c>
      <c r="R82" t="s">
        <v>3</v>
      </c>
      <c r="S82" t="s">
        <v>1139</v>
      </c>
      <c r="T82" t="s">
        <v>1140</v>
      </c>
      <c r="U82" t="s">
        <v>1141</v>
      </c>
    </row>
    <row r="83" spans="1:21" x14ac:dyDescent="0.25">
      <c r="A83">
        <v>72</v>
      </c>
      <c r="B83">
        <v>1</v>
      </c>
      <c r="C83" t="s">
        <v>3</v>
      </c>
      <c r="D83" t="s">
        <v>82</v>
      </c>
      <c r="E83" t="s">
        <v>83</v>
      </c>
      <c r="F83" t="s">
        <v>83</v>
      </c>
      <c r="G83" t="s">
        <v>83</v>
      </c>
      <c r="H83" t="s">
        <v>3</v>
      </c>
      <c r="I83" t="s">
        <v>83</v>
      </c>
      <c r="J83" t="s">
        <v>83</v>
      </c>
      <c r="K83" t="s">
        <v>3</v>
      </c>
      <c r="L83" t="s">
        <v>3</v>
      </c>
      <c r="M83" t="s">
        <v>3</v>
      </c>
      <c r="N83" t="s">
        <v>82</v>
      </c>
      <c r="O83" t="s">
        <v>83</v>
      </c>
      <c r="P83" t="s">
        <v>3</v>
      </c>
      <c r="Q83" t="s">
        <v>3</v>
      </c>
      <c r="R83" t="s">
        <v>3</v>
      </c>
      <c r="S83" t="s">
        <v>1134</v>
      </c>
      <c r="T83" t="s">
        <v>1135</v>
      </c>
      <c r="U83" t="s">
        <v>1136</v>
      </c>
    </row>
    <row r="84" spans="1:21" x14ac:dyDescent="0.25">
      <c r="A84">
        <v>72</v>
      </c>
      <c r="B84">
        <v>1</v>
      </c>
      <c r="C84" t="s">
        <v>3</v>
      </c>
      <c r="D84" t="s">
        <v>1137</v>
      </c>
      <c r="E84" t="s">
        <v>1138</v>
      </c>
      <c r="F84" t="s">
        <v>1138</v>
      </c>
      <c r="G84" t="s">
        <v>1138</v>
      </c>
      <c r="H84" t="s">
        <v>3</v>
      </c>
      <c r="I84" t="s">
        <v>1138</v>
      </c>
      <c r="J84" t="s">
        <v>1138</v>
      </c>
      <c r="K84" t="s">
        <v>3</v>
      </c>
      <c r="L84" t="s">
        <v>3</v>
      </c>
      <c r="M84" t="s">
        <v>3</v>
      </c>
      <c r="N84" t="s">
        <v>1137</v>
      </c>
      <c r="O84" t="s">
        <v>1138</v>
      </c>
      <c r="P84" t="s">
        <v>3</v>
      </c>
      <c r="Q84" t="s">
        <v>3</v>
      </c>
      <c r="R84" t="s">
        <v>3</v>
      </c>
      <c r="S84" t="s">
        <v>1139</v>
      </c>
      <c r="T84" t="s">
        <v>1140</v>
      </c>
      <c r="U84" t="s">
        <v>1141</v>
      </c>
    </row>
    <row r="85" spans="1:21" x14ac:dyDescent="0.25">
      <c r="A85">
        <v>73</v>
      </c>
      <c r="B85">
        <v>1</v>
      </c>
      <c r="C85" t="s">
        <v>3</v>
      </c>
      <c r="D85" t="s">
        <v>82</v>
      </c>
      <c r="E85" t="s">
        <v>83</v>
      </c>
      <c r="F85" t="s">
        <v>83</v>
      </c>
      <c r="G85" t="s">
        <v>83</v>
      </c>
      <c r="H85" t="s">
        <v>3</v>
      </c>
      <c r="I85" t="s">
        <v>83</v>
      </c>
      <c r="J85" t="s">
        <v>83</v>
      </c>
      <c r="K85" t="s">
        <v>3</v>
      </c>
      <c r="L85" t="s">
        <v>3</v>
      </c>
      <c r="M85" t="s">
        <v>3</v>
      </c>
      <c r="N85" t="s">
        <v>82</v>
      </c>
      <c r="O85" t="s">
        <v>83</v>
      </c>
      <c r="P85" t="s">
        <v>3</v>
      </c>
      <c r="Q85" t="s">
        <v>3</v>
      </c>
      <c r="R85" t="s">
        <v>3</v>
      </c>
      <c r="S85" t="s">
        <v>1134</v>
      </c>
      <c r="T85" t="s">
        <v>1135</v>
      </c>
      <c r="U85" t="s">
        <v>1136</v>
      </c>
    </row>
    <row r="86" spans="1:21" x14ac:dyDescent="0.25">
      <c r="A86">
        <v>73</v>
      </c>
      <c r="B86">
        <v>1</v>
      </c>
      <c r="C86" t="s">
        <v>3</v>
      </c>
      <c r="D86" t="s">
        <v>1137</v>
      </c>
      <c r="E86" t="s">
        <v>1138</v>
      </c>
      <c r="F86" t="s">
        <v>1138</v>
      </c>
      <c r="G86" t="s">
        <v>1138</v>
      </c>
      <c r="H86" t="s">
        <v>3</v>
      </c>
      <c r="I86" t="s">
        <v>1138</v>
      </c>
      <c r="J86" t="s">
        <v>1138</v>
      </c>
      <c r="K86" t="s">
        <v>3</v>
      </c>
      <c r="L86" t="s">
        <v>3</v>
      </c>
      <c r="M86" t="s">
        <v>3</v>
      </c>
      <c r="N86" t="s">
        <v>1137</v>
      </c>
      <c r="O86" t="s">
        <v>1138</v>
      </c>
      <c r="P86" t="s">
        <v>3</v>
      </c>
      <c r="Q86" t="s">
        <v>3</v>
      </c>
      <c r="R86" t="s">
        <v>3</v>
      </c>
      <c r="S86" t="s">
        <v>1139</v>
      </c>
      <c r="T86" t="s">
        <v>1140</v>
      </c>
      <c r="U86" t="s">
        <v>1141</v>
      </c>
    </row>
    <row r="87" spans="1:21" x14ac:dyDescent="0.25">
      <c r="A87">
        <v>74</v>
      </c>
      <c r="B87">
        <v>1</v>
      </c>
      <c r="C87" t="s">
        <v>3</v>
      </c>
      <c r="D87" t="s">
        <v>82</v>
      </c>
      <c r="E87" t="s">
        <v>83</v>
      </c>
      <c r="F87" t="s">
        <v>83</v>
      </c>
      <c r="G87" t="s">
        <v>83</v>
      </c>
      <c r="H87" t="s">
        <v>3</v>
      </c>
      <c r="I87" t="s">
        <v>83</v>
      </c>
      <c r="J87" t="s">
        <v>83</v>
      </c>
      <c r="K87" t="s">
        <v>3</v>
      </c>
      <c r="L87" t="s">
        <v>3</v>
      </c>
      <c r="M87" t="s">
        <v>3</v>
      </c>
      <c r="N87" t="s">
        <v>82</v>
      </c>
      <c r="O87" t="s">
        <v>83</v>
      </c>
      <c r="P87" t="s">
        <v>3</v>
      </c>
      <c r="Q87" t="s">
        <v>3</v>
      </c>
      <c r="R87" t="s">
        <v>3</v>
      </c>
      <c r="S87" t="s">
        <v>1134</v>
      </c>
      <c r="T87" t="s">
        <v>1135</v>
      </c>
      <c r="U87" t="s">
        <v>1136</v>
      </c>
    </row>
    <row r="88" spans="1:21" x14ac:dyDescent="0.25">
      <c r="A88">
        <v>75</v>
      </c>
      <c r="B88">
        <v>1</v>
      </c>
      <c r="C88" t="s">
        <v>3</v>
      </c>
      <c r="D88" t="s">
        <v>82</v>
      </c>
      <c r="E88" t="s">
        <v>83</v>
      </c>
      <c r="F88" t="s">
        <v>83</v>
      </c>
      <c r="G88" t="s">
        <v>83</v>
      </c>
      <c r="H88" t="s">
        <v>3</v>
      </c>
      <c r="I88" t="s">
        <v>83</v>
      </c>
      <c r="J88" t="s">
        <v>83</v>
      </c>
      <c r="K88" t="s">
        <v>3</v>
      </c>
      <c r="L88" t="s">
        <v>3</v>
      </c>
      <c r="M88" t="s">
        <v>3</v>
      </c>
      <c r="N88" t="s">
        <v>82</v>
      </c>
      <c r="O88" t="s">
        <v>83</v>
      </c>
      <c r="P88" t="s">
        <v>3</v>
      </c>
      <c r="Q88" t="s">
        <v>3</v>
      </c>
      <c r="R88" t="s">
        <v>3</v>
      </c>
      <c r="S88" t="s">
        <v>1134</v>
      </c>
      <c r="T88" t="s">
        <v>1135</v>
      </c>
      <c r="U88" t="s">
        <v>1136</v>
      </c>
    </row>
    <row r="89" spans="1:21" x14ac:dyDescent="0.25">
      <c r="A89">
        <v>76</v>
      </c>
      <c r="B89">
        <v>1</v>
      </c>
      <c r="C89" t="s">
        <v>3</v>
      </c>
      <c r="D89" t="s">
        <v>82</v>
      </c>
      <c r="E89" t="s">
        <v>83</v>
      </c>
      <c r="F89" t="s">
        <v>83</v>
      </c>
      <c r="G89" t="s">
        <v>83</v>
      </c>
      <c r="H89" t="s">
        <v>3</v>
      </c>
      <c r="I89" t="s">
        <v>83</v>
      </c>
      <c r="J89" t="s">
        <v>83</v>
      </c>
      <c r="K89" t="s">
        <v>3</v>
      </c>
      <c r="L89" t="s">
        <v>3</v>
      </c>
      <c r="M89" t="s">
        <v>3</v>
      </c>
      <c r="N89" t="s">
        <v>82</v>
      </c>
      <c r="O89" t="s">
        <v>83</v>
      </c>
      <c r="P89" t="s">
        <v>3</v>
      </c>
      <c r="Q89" t="s">
        <v>3</v>
      </c>
      <c r="R89" t="s">
        <v>3</v>
      </c>
      <c r="S89" t="s">
        <v>1134</v>
      </c>
      <c r="T89" t="s">
        <v>1135</v>
      </c>
      <c r="U89" t="s">
        <v>1136</v>
      </c>
    </row>
    <row r="90" spans="1:21" x14ac:dyDescent="0.25">
      <c r="A90">
        <v>77</v>
      </c>
      <c r="B90">
        <v>1</v>
      </c>
      <c r="C90" t="s">
        <v>3</v>
      </c>
      <c r="D90" t="s">
        <v>82</v>
      </c>
      <c r="E90" t="s">
        <v>83</v>
      </c>
      <c r="F90" t="s">
        <v>83</v>
      </c>
      <c r="G90" t="s">
        <v>83</v>
      </c>
      <c r="H90" t="s">
        <v>3</v>
      </c>
      <c r="I90" t="s">
        <v>83</v>
      </c>
      <c r="J90" t="s">
        <v>83</v>
      </c>
      <c r="K90" t="s">
        <v>3</v>
      </c>
      <c r="L90" t="s">
        <v>3</v>
      </c>
      <c r="M90" t="s">
        <v>3</v>
      </c>
      <c r="N90" t="s">
        <v>82</v>
      </c>
      <c r="O90" t="s">
        <v>83</v>
      </c>
      <c r="P90" t="s">
        <v>3</v>
      </c>
      <c r="Q90" t="s">
        <v>3</v>
      </c>
      <c r="R90" t="s">
        <v>3</v>
      </c>
      <c r="S90" t="s">
        <v>1134</v>
      </c>
      <c r="T90" t="s">
        <v>1135</v>
      </c>
      <c r="U90" t="s">
        <v>1136</v>
      </c>
    </row>
    <row r="91" spans="1:21" x14ac:dyDescent="0.25">
      <c r="A91">
        <v>78</v>
      </c>
      <c r="B91">
        <v>1</v>
      </c>
      <c r="C91" t="s">
        <v>3</v>
      </c>
      <c r="D91" t="s">
        <v>82</v>
      </c>
      <c r="E91" t="s">
        <v>83</v>
      </c>
      <c r="F91" t="s">
        <v>83</v>
      </c>
      <c r="G91" t="s">
        <v>83</v>
      </c>
      <c r="H91" t="s">
        <v>3</v>
      </c>
      <c r="I91" t="s">
        <v>83</v>
      </c>
      <c r="J91" t="s">
        <v>83</v>
      </c>
      <c r="K91" t="s">
        <v>3</v>
      </c>
      <c r="L91" t="s">
        <v>3</v>
      </c>
      <c r="M91" t="s">
        <v>3</v>
      </c>
      <c r="N91" t="s">
        <v>82</v>
      </c>
      <c r="O91" t="s">
        <v>83</v>
      </c>
      <c r="P91" t="s">
        <v>3</v>
      </c>
      <c r="Q91" t="s">
        <v>3</v>
      </c>
      <c r="R91" t="s">
        <v>3</v>
      </c>
      <c r="S91" t="s">
        <v>1134</v>
      </c>
      <c r="T91" t="s">
        <v>1135</v>
      </c>
      <c r="U91" t="s">
        <v>1136</v>
      </c>
    </row>
    <row r="92" spans="1:21" x14ac:dyDescent="0.25">
      <c r="A92">
        <v>78</v>
      </c>
      <c r="B92">
        <v>1</v>
      </c>
      <c r="C92" t="s">
        <v>3</v>
      </c>
      <c r="D92" t="s">
        <v>1137</v>
      </c>
      <c r="E92" t="s">
        <v>1138</v>
      </c>
      <c r="F92" t="s">
        <v>1138</v>
      </c>
      <c r="G92" t="s">
        <v>1138</v>
      </c>
      <c r="H92" t="s">
        <v>3</v>
      </c>
      <c r="I92" t="s">
        <v>1138</v>
      </c>
      <c r="J92" t="s">
        <v>1138</v>
      </c>
      <c r="K92" t="s">
        <v>3</v>
      </c>
      <c r="L92" t="s">
        <v>3</v>
      </c>
      <c r="M92" t="s">
        <v>3</v>
      </c>
      <c r="N92" t="s">
        <v>1137</v>
      </c>
      <c r="O92" t="s">
        <v>1138</v>
      </c>
      <c r="P92" t="s">
        <v>3</v>
      </c>
      <c r="Q92" t="s">
        <v>3</v>
      </c>
      <c r="R92" t="s">
        <v>3</v>
      </c>
      <c r="S92" t="s">
        <v>1139</v>
      </c>
      <c r="T92" t="s">
        <v>1140</v>
      </c>
      <c r="U92" t="s">
        <v>1141</v>
      </c>
    </row>
    <row r="93" spans="1:21" x14ac:dyDescent="0.25">
      <c r="A93">
        <v>79</v>
      </c>
      <c r="B93">
        <v>1</v>
      </c>
      <c r="C93" t="s">
        <v>3</v>
      </c>
      <c r="D93" t="s">
        <v>82</v>
      </c>
      <c r="E93" t="s">
        <v>83</v>
      </c>
      <c r="F93" t="s">
        <v>83</v>
      </c>
      <c r="G93" t="s">
        <v>83</v>
      </c>
      <c r="H93" t="s">
        <v>3</v>
      </c>
      <c r="I93" t="s">
        <v>83</v>
      </c>
      <c r="J93" t="s">
        <v>83</v>
      </c>
      <c r="K93" t="s">
        <v>3</v>
      </c>
      <c r="L93" t="s">
        <v>3</v>
      </c>
      <c r="M93" t="s">
        <v>3</v>
      </c>
      <c r="N93" t="s">
        <v>82</v>
      </c>
      <c r="O93" t="s">
        <v>83</v>
      </c>
      <c r="P93" t="s">
        <v>3</v>
      </c>
      <c r="Q93" t="s">
        <v>3</v>
      </c>
      <c r="R93" t="s">
        <v>3</v>
      </c>
      <c r="S93" t="s">
        <v>1134</v>
      </c>
      <c r="T93" t="s">
        <v>1135</v>
      </c>
      <c r="U93" t="s">
        <v>1136</v>
      </c>
    </row>
    <row r="94" spans="1:21" x14ac:dyDescent="0.25">
      <c r="A94">
        <v>79</v>
      </c>
      <c r="B94">
        <v>1</v>
      </c>
      <c r="C94" t="s">
        <v>3</v>
      </c>
      <c r="D94" t="s">
        <v>1137</v>
      </c>
      <c r="E94" t="s">
        <v>1138</v>
      </c>
      <c r="F94" t="s">
        <v>1138</v>
      </c>
      <c r="G94" t="s">
        <v>1138</v>
      </c>
      <c r="H94" t="s">
        <v>3</v>
      </c>
      <c r="I94" t="s">
        <v>1138</v>
      </c>
      <c r="J94" t="s">
        <v>1138</v>
      </c>
      <c r="K94" t="s">
        <v>3</v>
      </c>
      <c r="L94" t="s">
        <v>3</v>
      </c>
      <c r="M94" t="s">
        <v>3</v>
      </c>
      <c r="N94" t="s">
        <v>1137</v>
      </c>
      <c r="O94" t="s">
        <v>1138</v>
      </c>
      <c r="P94" t="s">
        <v>3</v>
      </c>
      <c r="Q94" t="s">
        <v>3</v>
      </c>
      <c r="R94" t="s">
        <v>3</v>
      </c>
      <c r="S94" t="s">
        <v>1139</v>
      </c>
      <c r="T94" t="s">
        <v>1140</v>
      </c>
      <c r="U94" t="s">
        <v>1141</v>
      </c>
    </row>
    <row r="95" spans="1:21" x14ac:dyDescent="0.25">
      <c r="A95">
        <v>80</v>
      </c>
      <c r="B95">
        <v>1</v>
      </c>
      <c r="C95" t="s">
        <v>3</v>
      </c>
      <c r="D95" t="s">
        <v>82</v>
      </c>
      <c r="E95" t="s">
        <v>83</v>
      </c>
      <c r="F95" t="s">
        <v>83</v>
      </c>
      <c r="G95" t="s">
        <v>83</v>
      </c>
      <c r="H95" t="s">
        <v>3</v>
      </c>
      <c r="I95" t="s">
        <v>83</v>
      </c>
      <c r="J95" t="s">
        <v>83</v>
      </c>
      <c r="K95" t="s">
        <v>3</v>
      </c>
      <c r="L95" t="s">
        <v>3</v>
      </c>
      <c r="M95" t="s">
        <v>3</v>
      </c>
      <c r="N95" t="s">
        <v>82</v>
      </c>
      <c r="O95" t="s">
        <v>83</v>
      </c>
      <c r="P95" t="s">
        <v>3</v>
      </c>
      <c r="Q95" t="s">
        <v>3</v>
      </c>
      <c r="R95" t="s">
        <v>3</v>
      </c>
      <c r="S95" t="s">
        <v>1134</v>
      </c>
      <c r="T95" t="s">
        <v>1135</v>
      </c>
      <c r="U95" t="s">
        <v>1136</v>
      </c>
    </row>
    <row r="96" spans="1:21" x14ac:dyDescent="0.25">
      <c r="A96">
        <v>81</v>
      </c>
      <c r="B96">
        <v>1</v>
      </c>
      <c r="C96" t="s">
        <v>3</v>
      </c>
      <c r="D96" t="s">
        <v>82</v>
      </c>
      <c r="E96" t="s">
        <v>83</v>
      </c>
      <c r="F96" t="s">
        <v>83</v>
      </c>
      <c r="G96" t="s">
        <v>83</v>
      </c>
      <c r="H96" t="s">
        <v>3</v>
      </c>
      <c r="I96" t="s">
        <v>83</v>
      </c>
      <c r="J96" t="s">
        <v>83</v>
      </c>
      <c r="K96" t="s">
        <v>3</v>
      </c>
      <c r="L96" t="s">
        <v>3</v>
      </c>
      <c r="M96" t="s">
        <v>3</v>
      </c>
      <c r="N96" t="s">
        <v>82</v>
      </c>
      <c r="O96" t="s">
        <v>83</v>
      </c>
      <c r="P96" t="s">
        <v>3</v>
      </c>
      <c r="Q96" t="s">
        <v>3</v>
      </c>
      <c r="R96" t="s">
        <v>3</v>
      </c>
      <c r="S96" t="s">
        <v>1134</v>
      </c>
      <c r="T96" t="s">
        <v>1135</v>
      </c>
      <c r="U96" t="s">
        <v>1136</v>
      </c>
    </row>
    <row r="97" spans="1:21" x14ac:dyDescent="0.25">
      <c r="A97">
        <v>82</v>
      </c>
      <c r="B97">
        <v>1</v>
      </c>
      <c r="C97" t="s">
        <v>3</v>
      </c>
      <c r="D97" t="s">
        <v>82</v>
      </c>
      <c r="E97" t="s">
        <v>83</v>
      </c>
      <c r="F97" t="s">
        <v>83</v>
      </c>
      <c r="G97" t="s">
        <v>83</v>
      </c>
      <c r="H97" t="s">
        <v>3</v>
      </c>
      <c r="I97" t="s">
        <v>83</v>
      </c>
      <c r="J97" t="s">
        <v>83</v>
      </c>
      <c r="K97" t="s">
        <v>3</v>
      </c>
      <c r="L97" t="s">
        <v>3</v>
      </c>
      <c r="M97" t="s">
        <v>3</v>
      </c>
      <c r="N97" t="s">
        <v>82</v>
      </c>
      <c r="O97" t="s">
        <v>83</v>
      </c>
      <c r="P97" t="s">
        <v>3</v>
      </c>
      <c r="Q97" t="s">
        <v>3</v>
      </c>
      <c r="R97" t="s">
        <v>3</v>
      </c>
      <c r="S97" t="s">
        <v>1134</v>
      </c>
      <c r="T97" t="s">
        <v>1135</v>
      </c>
      <c r="U97" t="s">
        <v>1136</v>
      </c>
    </row>
    <row r="98" spans="1:21" x14ac:dyDescent="0.25">
      <c r="A98">
        <v>82</v>
      </c>
      <c r="B98">
        <v>1</v>
      </c>
      <c r="C98" t="s">
        <v>3</v>
      </c>
      <c r="D98" t="s">
        <v>1137</v>
      </c>
      <c r="E98" t="s">
        <v>1138</v>
      </c>
      <c r="F98" t="s">
        <v>1138</v>
      </c>
      <c r="G98" t="s">
        <v>1138</v>
      </c>
      <c r="H98" t="s">
        <v>3</v>
      </c>
      <c r="I98" t="s">
        <v>1138</v>
      </c>
      <c r="J98" t="s">
        <v>1138</v>
      </c>
      <c r="K98" t="s">
        <v>3</v>
      </c>
      <c r="L98" t="s">
        <v>3</v>
      </c>
      <c r="M98" t="s">
        <v>3</v>
      </c>
      <c r="N98" t="s">
        <v>1137</v>
      </c>
      <c r="O98" t="s">
        <v>1138</v>
      </c>
      <c r="P98" t="s">
        <v>3</v>
      </c>
      <c r="Q98" t="s">
        <v>3</v>
      </c>
      <c r="R98" t="s">
        <v>3</v>
      </c>
      <c r="S98" t="s">
        <v>1139</v>
      </c>
      <c r="T98" t="s">
        <v>1140</v>
      </c>
      <c r="U98" t="s">
        <v>1141</v>
      </c>
    </row>
    <row r="99" spans="1:21" x14ac:dyDescent="0.25">
      <c r="A99">
        <v>83</v>
      </c>
      <c r="B99">
        <v>1</v>
      </c>
      <c r="C99" t="s">
        <v>3</v>
      </c>
      <c r="D99" t="s">
        <v>82</v>
      </c>
      <c r="E99" t="s">
        <v>83</v>
      </c>
      <c r="F99" t="s">
        <v>83</v>
      </c>
      <c r="G99" t="s">
        <v>83</v>
      </c>
      <c r="H99" t="s">
        <v>3</v>
      </c>
      <c r="I99" t="s">
        <v>83</v>
      </c>
      <c r="J99" t="s">
        <v>83</v>
      </c>
      <c r="K99" t="s">
        <v>3</v>
      </c>
      <c r="L99" t="s">
        <v>3</v>
      </c>
      <c r="M99" t="s">
        <v>3</v>
      </c>
      <c r="N99" t="s">
        <v>82</v>
      </c>
      <c r="O99" t="s">
        <v>83</v>
      </c>
      <c r="P99" t="s">
        <v>3</v>
      </c>
      <c r="Q99" t="s">
        <v>3</v>
      </c>
      <c r="R99" t="s">
        <v>3</v>
      </c>
      <c r="S99" t="s">
        <v>1134</v>
      </c>
      <c r="T99" t="s">
        <v>1135</v>
      </c>
      <c r="U99" t="s">
        <v>1136</v>
      </c>
    </row>
    <row r="100" spans="1:21" x14ac:dyDescent="0.25">
      <c r="A100">
        <v>83</v>
      </c>
      <c r="B100">
        <v>1</v>
      </c>
      <c r="C100" t="s">
        <v>3</v>
      </c>
      <c r="D100" t="s">
        <v>1137</v>
      </c>
      <c r="E100" t="s">
        <v>1138</v>
      </c>
      <c r="F100" t="s">
        <v>1138</v>
      </c>
      <c r="G100" t="s">
        <v>1138</v>
      </c>
      <c r="H100" t="s">
        <v>3</v>
      </c>
      <c r="I100" t="s">
        <v>1138</v>
      </c>
      <c r="J100" t="s">
        <v>1138</v>
      </c>
      <c r="K100" t="s">
        <v>3</v>
      </c>
      <c r="L100" t="s">
        <v>3</v>
      </c>
      <c r="M100" t="s">
        <v>3</v>
      </c>
      <c r="N100" t="s">
        <v>1137</v>
      </c>
      <c r="O100" t="s">
        <v>1138</v>
      </c>
      <c r="P100" t="s">
        <v>3</v>
      </c>
      <c r="Q100" t="s">
        <v>3</v>
      </c>
      <c r="R100" t="s">
        <v>3</v>
      </c>
      <c r="S100" t="s">
        <v>1139</v>
      </c>
      <c r="T100" t="s">
        <v>1140</v>
      </c>
      <c r="U100" t="s">
        <v>1141</v>
      </c>
    </row>
    <row r="101" spans="1:21" x14ac:dyDescent="0.25">
      <c r="A101">
        <v>84</v>
      </c>
      <c r="B101">
        <v>1</v>
      </c>
      <c r="C101" t="s">
        <v>3</v>
      </c>
      <c r="D101" t="s">
        <v>82</v>
      </c>
      <c r="E101" t="s">
        <v>83</v>
      </c>
      <c r="F101" t="s">
        <v>83</v>
      </c>
      <c r="G101" t="s">
        <v>83</v>
      </c>
      <c r="H101" t="s">
        <v>3</v>
      </c>
      <c r="I101" t="s">
        <v>83</v>
      </c>
      <c r="J101" t="s">
        <v>83</v>
      </c>
      <c r="K101" t="s">
        <v>3</v>
      </c>
      <c r="L101" t="s">
        <v>3</v>
      </c>
      <c r="M101" t="s">
        <v>3</v>
      </c>
      <c r="N101" t="s">
        <v>82</v>
      </c>
      <c r="O101" t="s">
        <v>83</v>
      </c>
      <c r="P101" t="s">
        <v>3</v>
      </c>
      <c r="Q101" t="s">
        <v>3</v>
      </c>
      <c r="R101" t="s">
        <v>3</v>
      </c>
      <c r="S101" t="s">
        <v>1134</v>
      </c>
      <c r="T101" t="s">
        <v>1135</v>
      </c>
      <c r="U101" t="s">
        <v>1136</v>
      </c>
    </row>
    <row r="102" spans="1:21" x14ac:dyDescent="0.25">
      <c r="A102">
        <v>84</v>
      </c>
      <c r="B102">
        <v>1</v>
      </c>
      <c r="C102" t="s">
        <v>3</v>
      </c>
      <c r="D102" t="s">
        <v>1137</v>
      </c>
      <c r="E102" t="s">
        <v>1138</v>
      </c>
      <c r="F102" t="s">
        <v>1138</v>
      </c>
      <c r="G102" t="s">
        <v>1138</v>
      </c>
      <c r="H102" t="s">
        <v>3</v>
      </c>
      <c r="I102" t="s">
        <v>1138</v>
      </c>
      <c r="J102" t="s">
        <v>1138</v>
      </c>
      <c r="K102" t="s">
        <v>3</v>
      </c>
      <c r="L102" t="s">
        <v>3</v>
      </c>
      <c r="M102" t="s">
        <v>3</v>
      </c>
      <c r="N102" t="s">
        <v>1137</v>
      </c>
      <c r="O102" t="s">
        <v>1138</v>
      </c>
      <c r="P102" t="s">
        <v>3</v>
      </c>
      <c r="Q102" t="s">
        <v>3</v>
      </c>
      <c r="R102" t="s">
        <v>3</v>
      </c>
      <c r="S102" t="s">
        <v>1139</v>
      </c>
      <c r="T102" t="s">
        <v>1140</v>
      </c>
      <c r="U102" t="s">
        <v>1141</v>
      </c>
    </row>
    <row r="103" spans="1:21" x14ac:dyDescent="0.25">
      <c r="A103">
        <v>85</v>
      </c>
      <c r="B103">
        <v>1</v>
      </c>
      <c r="C103" t="s">
        <v>3</v>
      </c>
      <c r="D103" t="s">
        <v>82</v>
      </c>
      <c r="E103" t="s">
        <v>83</v>
      </c>
      <c r="F103" t="s">
        <v>83</v>
      </c>
      <c r="G103" t="s">
        <v>83</v>
      </c>
      <c r="H103" t="s">
        <v>3</v>
      </c>
      <c r="I103" t="s">
        <v>83</v>
      </c>
      <c r="J103" t="s">
        <v>83</v>
      </c>
      <c r="K103" t="s">
        <v>3</v>
      </c>
      <c r="L103" t="s">
        <v>3</v>
      </c>
      <c r="M103" t="s">
        <v>3</v>
      </c>
      <c r="N103" t="s">
        <v>82</v>
      </c>
      <c r="O103" t="s">
        <v>83</v>
      </c>
      <c r="P103" t="s">
        <v>3</v>
      </c>
      <c r="Q103" t="s">
        <v>3</v>
      </c>
      <c r="R103" t="s">
        <v>3</v>
      </c>
      <c r="S103" t="s">
        <v>1134</v>
      </c>
      <c r="T103" t="s">
        <v>1135</v>
      </c>
      <c r="U103" t="s">
        <v>1136</v>
      </c>
    </row>
    <row r="104" spans="1:21" x14ac:dyDescent="0.25">
      <c r="A104">
        <v>85</v>
      </c>
      <c r="B104">
        <v>1</v>
      </c>
      <c r="C104" t="s">
        <v>3</v>
      </c>
      <c r="D104" t="s">
        <v>1137</v>
      </c>
      <c r="E104" t="s">
        <v>1138</v>
      </c>
      <c r="F104" t="s">
        <v>1138</v>
      </c>
      <c r="G104" t="s">
        <v>1138</v>
      </c>
      <c r="H104" t="s">
        <v>3</v>
      </c>
      <c r="I104" t="s">
        <v>1138</v>
      </c>
      <c r="J104" t="s">
        <v>1138</v>
      </c>
      <c r="K104" t="s">
        <v>3</v>
      </c>
      <c r="L104" t="s">
        <v>3</v>
      </c>
      <c r="M104" t="s">
        <v>3</v>
      </c>
      <c r="N104" t="s">
        <v>1137</v>
      </c>
      <c r="O104" t="s">
        <v>1138</v>
      </c>
      <c r="P104" t="s">
        <v>3</v>
      </c>
      <c r="Q104" t="s">
        <v>3</v>
      </c>
      <c r="R104" t="s">
        <v>3</v>
      </c>
      <c r="S104" t="s">
        <v>1139</v>
      </c>
      <c r="T104" t="s">
        <v>1140</v>
      </c>
      <c r="U104" t="s">
        <v>1141</v>
      </c>
    </row>
    <row r="105" spans="1:21" x14ac:dyDescent="0.25">
      <c r="A105">
        <v>121</v>
      </c>
      <c r="B105">
        <v>1</v>
      </c>
      <c r="C105" t="s">
        <v>3</v>
      </c>
      <c r="D105" t="s">
        <v>82</v>
      </c>
      <c r="E105" t="s">
        <v>83</v>
      </c>
      <c r="F105" t="s">
        <v>83</v>
      </c>
      <c r="G105" t="s">
        <v>83</v>
      </c>
      <c r="H105" t="s">
        <v>3</v>
      </c>
      <c r="I105" t="s">
        <v>83</v>
      </c>
      <c r="J105" t="s">
        <v>83</v>
      </c>
      <c r="K105" t="s">
        <v>3</v>
      </c>
      <c r="L105" t="s">
        <v>3</v>
      </c>
      <c r="M105" t="s">
        <v>3</v>
      </c>
      <c r="N105" t="s">
        <v>82</v>
      </c>
      <c r="O105" t="s">
        <v>83</v>
      </c>
      <c r="P105" t="s">
        <v>3</v>
      </c>
      <c r="Q105" t="s">
        <v>3</v>
      </c>
      <c r="R105" t="s">
        <v>3</v>
      </c>
      <c r="S105" t="s">
        <v>1134</v>
      </c>
      <c r="T105" t="s">
        <v>1135</v>
      </c>
      <c r="U105" t="s">
        <v>1136</v>
      </c>
    </row>
    <row r="106" spans="1:21" x14ac:dyDescent="0.25">
      <c r="A106">
        <v>122</v>
      </c>
      <c r="B106">
        <v>1</v>
      </c>
      <c r="C106" t="s">
        <v>3</v>
      </c>
      <c r="D106" t="s">
        <v>82</v>
      </c>
      <c r="E106" t="s">
        <v>83</v>
      </c>
      <c r="F106" t="s">
        <v>83</v>
      </c>
      <c r="G106" t="s">
        <v>83</v>
      </c>
      <c r="H106" t="s">
        <v>3</v>
      </c>
      <c r="I106" t="s">
        <v>83</v>
      </c>
      <c r="J106" t="s">
        <v>83</v>
      </c>
      <c r="K106" t="s">
        <v>3</v>
      </c>
      <c r="L106" t="s">
        <v>3</v>
      </c>
      <c r="M106" t="s">
        <v>3</v>
      </c>
      <c r="N106" t="s">
        <v>82</v>
      </c>
      <c r="O106" t="s">
        <v>83</v>
      </c>
      <c r="P106" t="s">
        <v>3</v>
      </c>
      <c r="Q106" t="s">
        <v>3</v>
      </c>
      <c r="R106" t="s">
        <v>3</v>
      </c>
      <c r="S106" t="s">
        <v>1134</v>
      </c>
      <c r="T106" t="s">
        <v>1135</v>
      </c>
      <c r="U106" t="s">
        <v>1136</v>
      </c>
    </row>
    <row r="107" spans="1:21" x14ac:dyDescent="0.25">
      <c r="A107">
        <v>141</v>
      </c>
      <c r="B107">
        <v>1</v>
      </c>
      <c r="C107" t="s">
        <v>3</v>
      </c>
      <c r="D107" t="s">
        <v>82</v>
      </c>
      <c r="E107" t="s">
        <v>83</v>
      </c>
      <c r="F107" t="s">
        <v>83</v>
      </c>
      <c r="G107" t="s">
        <v>83</v>
      </c>
      <c r="H107" t="s">
        <v>3</v>
      </c>
      <c r="I107" t="s">
        <v>83</v>
      </c>
      <c r="J107" t="s">
        <v>83</v>
      </c>
      <c r="K107" t="s">
        <v>3</v>
      </c>
      <c r="L107" t="s">
        <v>3</v>
      </c>
      <c r="M107" t="s">
        <v>3</v>
      </c>
      <c r="N107" t="s">
        <v>82</v>
      </c>
      <c r="O107" t="s">
        <v>83</v>
      </c>
      <c r="P107" t="s">
        <v>3</v>
      </c>
      <c r="Q107" t="s">
        <v>3</v>
      </c>
      <c r="R107" t="s">
        <v>3</v>
      </c>
      <c r="S107" t="s">
        <v>1134</v>
      </c>
      <c r="T107" t="s">
        <v>1135</v>
      </c>
      <c r="U107" t="s">
        <v>1136</v>
      </c>
    </row>
    <row r="108" spans="1:21" x14ac:dyDescent="0.25">
      <c r="A108">
        <v>142</v>
      </c>
      <c r="B108">
        <v>1</v>
      </c>
      <c r="C108" t="s">
        <v>3</v>
      </c>
      <c r="D108" t="s">
        <v>82</v>
      </c>
      <c r="E108" t="s">
        <v>83</v>
      </c>
      <c r="F108" t="s">
        <v>83</v>
      </c>
      <c r="G108" t="s">
        <v>83</v>
      </c>
      <c r="H108" t="s">
        <v>3</v>
      </c>
      <c r="I108" t="s">
        <v>83</v>
      </c>
      <c r="J108" t="s">
        <v>83</v>
      </c>
      <c r="K108" t="s">
        <v>3</v>
      </c>
      <c r="L108" t="s">
        <v>3</v>
      </c>
      <c r="M108" t="s">
        <v>3</v>
      </c>
      <c r="N108" t="s">
        <v>82</v>
      </c>
      <c r="O108" t="s">
        <v>83</v>
      </c>
      <c r="P108" t="s">
        <v>3</v>
      </c>
      <c r="Q108" t="s">
        <v>3</v>
      </c>
      <c r="R108" t="s">
        <v>3</v>
      </c>
      <c r="S108" t="s">
        <v>1134</v>
      </c>
      <c r="T108" t="s">
        <v>1135</v>
      </c>
      <c r="U108" t="s">
        <v>1136</v>
      </c>
    </row>
    <row r="109" spans="1:21" x14ac:dyDescent="0.25">
      <c r="A109">
        <v>149</v>
      </c>
      <c r="B109">
        <v>1</v>
      </c>
      <c r="C109" t="s">
        <v>3</v>
      </c>
      <c r="D109" t="s">
        <v>82</v>
      </c>
      <c r="E109" t="s">
        <v>83</v>
      </c>
      <c r="F109" t="s">
        <v>83</v>
      </c>
      <c r="G109" t="s">
        <v>83</v>
      </c>
      <c r="H109" t="s">
        <v>3</v>
      </c>
      <c r="I109" t="s">
        <v>83</v>
      </c>
      <c r="J109" t="s">
        <v>83</v>
      </c>
      <c r="K109" t="s">
        <v>3</v>
      </c>
      <c r="L109" t="s">
        <v>3</v>
      </c>
      <c r="M109" t="s">
        <v>3</v>
      </c>
      <c r="N109" t="s">
        <v>82</v>
      </c>
      <c r="O109" t="s">
        <v>83</v>
      </c>
      <c r="P109" t="s">
        <v>3</v>
      </c>
      <c r="Q109" t="s">
        <v>3</v>
      </c>
      <c r="R109" t="s">
        <v>3</v>
      </c>
      <c r="S109" t="s">
        <v>1134</v>
      </c>
      <c r="T109" t="s">
        <v>1135</v>
      </c>
      <c r="U109" t="s">
        <v>1136</v>
      </c>
    </row>
    <row r="110" spans="1:21" x14ac:dyDescent="0.25">
      <c r="A110">
        <v>150</v>
      </c>
      <c r="B110">
        <v>1</v>
      </c>
      <c r="C110" t="s">
        <v>3</v>
      </c>
      <c r="D110" t="s">
        <v>82</v>
      </c>
      <c r="E110" t="s">
        <v>83</v>
      </c>
      <c r="F110" t="s">
        <v>83</v>
      </c>
      <c r="G110" t="s">
        <v>83</v>
      </c>
      <c r="H110" t="s">
        <v>3</v>
      </c>
      <c r="I110" t="s">
        <v>83</v>
      </c>
      <c r="J110" t="s">
        <v>83</v>
      </c>
      <c r="K110" t="s">
        <v>3</v>
      </c>
      <c r="L110" t="s">
        <v>3</v>
      </c>
      <c r="M110" t="s">
        <v>3</v>
      </c>
      <c r="N110" t="s">
        <v>82</v>
      </c>
      <c r="O110" t="s">
        <v>83</v>
      </c>
      <c r="P110" t="s">
        <v>3</v>
      </c>
      <c r="Q110" t="s">
        <v>3</v>
      </c>
      <c r="R110" t="s">
        <v>3</v>
      </c>
      <c r="S110" t="s">
        <v>1134</v>
      </c>
      <c r="T110" t="s">
        <v>1135</v>
      </c>
      <c r="U110" t="s">
        <v>1136</v>
      </c>
    </row>
    <row r="111" spans="1:21" x14ac:dyDescent="0.25">
      <c r="A111">
        <v>153</v>
      </c>
      <c r="B111">
        <v>1</v>
      </c>
      <c r="C111" t="s">
        <v>3</v>
      </c>
      <c r="D111" t="s">
        <v>82</v>
      </c>
      <c r="E111" t="s">
        <v>83</v>
      </c>
      <c r="F111" t="s">
        <v>83</v>
      </c>
      <c r="G111" t="s">
        <v>83</v>
      </c>
      <c r="H111" t="s">
        <v>3</v>
      </c>
      <c r="I111" t="s">
        <v>83</v>
      </c>
      <c r="J111" t="s">
        <v>83</v>
      </c>
      <c r="K111" t="s">
        <v>3</v>
      </c>
      <c r="L111" t="s">
        <v>3</v>
      </c>
      <c r="M111" t="s">
        <v>3</v>
      </c>
      <c r="N111" t="s">
        <v>82</v>
      </c>
      <c r="O111" t="s">
        <v>83</v>
      </c>
      <c r="P111" t="s">
        <v>3</v>
      </c>
      <c r="Q111" t="s">
        <v>3</v>
      </c>
      <c r="R111" t="s">
        <v>3</v>
      </c>
      <c r="S111" t="s">
        <v>1134</v>
      </c>
      <c r="T111" t="s">
        <v>1135</v>
      </c>
      <c r="U111" t="s">
        <v>1136</v>
      </c>
    </row>
    <row r="112" spans="1:21" x14ac:dyDescent="0.25">
      <c r="A112">
        <v>154</v>
      </c>
      <c r="B112">
        <v>1</v>
      </c>
      <c r="C112" t="s">
        <v>3</v>
      </c>
      <c r="D112" t="s">
        <v>82</v>
      </c>
      <c r="E112" t="s">
        <v>83</v>
      </c>
      <c r="F112" t="s">
        <v>83</v>
      </c>
      <c r="G112" t="s">
        <v>83</v>
      </c>
      <c r="H112" t="s">
        <v>3</v>
      </c>
      <c r="I112" t="s">
        <v>83</v>
      </c>
      <c r="J112" t="s">
        <v>83</v>
      </c>
      <c r="K112" t="s">
        <v>3</v>
      </c>
      <c r="L112" t="s">
        <v>3</v>
      </c>
      <c r="M112" t="s">
        <v>3</v>
      </c>
      <c r="N112" t="s">
        <v>82</v>
      </c>
      <c r="O112" t="s">
        <v>83</v>
      </c>
      <c r="P112" t="s">
        <v>3</v>
      </c>
      <c r="Q112" t="s">
        <v>3</v>
      </c>
      <c r="R112" t="s">
        <v>3</v>
      </c>
      <c r="S112" t="s">
        <v>1134</v>
      </c>
      <c r="T112" t="s">
        <v>1135</v>
      </c>
      <c r="U112" t="s">
        <v>1136</v>
      </c>
    </row>
    <row r="113" spans="1:21" x14ac:dyDescent="0.25">
      <c r="A113">
        <v>165</v>
      </c>
      <c r="B113">
        <v>1</v>
      </c>
      <c r="C113" t="s">
        <v>3</v>
      </c>
      <c r="D113" t="s">
        <v>82</v>
      </c>
      <c r="E113" t="s">
        <v>83</v>
      </c>
      <c r="F113" t="s">
        <v>83</v>
      </c>
      <c r="G113" t="s">
        <v>83</v>
      </c>
      <c r="H113" t="s">
        <v>3</v>
      </c>
      <c r="I113" t="s">
        <v>83</v>
      </c>
      <c r="J113" t="s">
        <v>83</v>
      </c>
      <c r="K113" t="s">
        <v>3</v>
      </c>
      <c r="L113" t="s">
        <v>3</v>
      </c>
      <c r="M113" t="s">
        <v>3</v>
      </c>
      <c r="N113" t="s">
        <v>82</v>
      </c>
      <c r="O113" t="s">
        <v>83</v>
      </c>
      <c r="P113" t="s">
        <v>3</v>
      </c>
      <c r="Q113" t="s">
        <v>3</v>
      </c>
      <c r="R113" t="s">
        <v>3</v>
      </c>
      <c r="S113" t="s">
        <v>1134</v>
      </c>
      <c r="T113" t="s">
        <v>1135</v>
      </c>
      <c r="U113" t="s">
        <v>1136</v>
      </c>
    </row>
    <row r="114" spans="1:21" x14ac:dyDescent="0.25">
      <c r="A114">
        <v>166</v>
      </c>
      <c r="B114">
        <v>1</v>
      </c>
      <c r="C114" t="s">
        <v>3</v>
      </c>
      <c r="D114" t="s">
        <v>82</v>
      </c>
      <c r="E114" t="s">
        <v>83</v>
      </c>
      <c r="F114" t="s">
        <v>83</v>
      </c>
      <c r="G114" t="s">
        <v>83</v>
      </c>
      <c r="H114" t="s">
        <v>3</v>
      </c>
      <c r="I114" t="s">
        <v>83</v>
      </c>
      <c r="J114" t="s">
        <v>83</v>
      </c>
      <c r="K114" t="s">
        <v>3</v>
      </c>
      <c r="L114" t="s">
        <v>3</v>
      </c>
      <c r="M114" t="s">
        <v>3</v>
      </c>
      <c r="N114" t="s">
        <v>82</v>
      </c>
      <c r="O114" t="s">
        <v>83</v>
      </c>
      <c r="P114" t="s">
        <v>3</v>
      </c>
      <c r="Q114" t="s">
        <v>3</v>
      </c>
      <c r="R114" t="s">
        <v>3</v>
      </c>
      <c r="S114" t="s">
        <v>1134</v>
      </c>
      <c r="T114" t="s">
        <v>1135</v>
      </c>
      <c r="U114" t="s">
        <v>1136</v>
      </c>
    </row>
    <row r="115" spans="1:21" x14ac:dyDescent="0.25">
      <c r="A115">
        <v>167</v>
      </c>
      <c r="B115">
        <v>1</v>
      </c>
      <c r="C115" t="s">
        <v>3</v>
      </c>
      <c r="D115" t="s">
        <v>82</v>
      </c>
      <c r="E115" t="s">
        <v>83</v>
      </c>
      <c r="F115" t="s">
        <v>83</v>
      </c>
      <c r="G115" t="s">
        <v>83</v>
      </c>
      <c r="H115" t="s">
        <v>3</v>
      </c>
      <c r="I115" t="s">
        <v>83</v>
      </c>
      <c r="J115" t="s">
        <v>83</v>
      </c>
      <c r="K115" t="s">
        <v>3</v>
      </c>
      <c r="L115" t="s">
        <v>3</v>
      </c>
      <c r="M115" t="s">
        <v>3</v>
      </c>
      <c r="N115" t="s">
        <v>82</v>
      </c>
      <c r="O115" t="s">
        <v>83</v>
      </c>
      <c r="P115" t="s">
        <v>3</v>
      </c>
      <c r="Q115" t="s">
        <v>3</v>
      </c>
      <c r="R115" t="s">
        <v>3</v>
      </c>
      <c r="S115" t="s">
        <v>1134</v>
      </c>
      <c r="T115" t="s">
        <v>1135</v>
      </c>
      <c r="U115" t="s">
        <v>1136</v>
      </c>
    </row>
    <row r="116" spans="1:21" x14ac:dyDescent="0.25">
      <c r="A116">
        <v>168</v>
      </c>
      <c r="B116">
        <v>1</v>
      </c>
      <c r="C116" t="s">
        <v>3</v>
      </c>
      <c r="D116" t="s">
        <v>82</v>
      </c>
      <c r="E116" t="s">
        <v>83</v>
      </c>
      <c r="F116" t="s">
        <v>83</v>
      </c>
      <c r="G116" t="s">
        <v>83</v>
      </c>
      <c r="H116" t="s">
        <v>3</v>
      </c>
      <c r="I116" t="s">
        <v>83</v>
      </c>
      <c r="J116" t="s">
        <v>83</v>
      </c>
      <c r="K116" t="s">
        <v>3</v>
      </c>
      <c r="L116" t="s">
        <v>3</v>
      </c>
      <c r="M116" t="s">
        <v>3</v>
      </c>
      <c r="N116" t="s">
        <v>82</v>
      </c>
      <c r="O116" t="s">
        <v>83</v>
      </c>
      <c r="P116" t="s">
        <v>3</v>
      </c>
      <c r="Q116" t="s">
        <v>3</v>
      </c>
      <c r="R116" t="s">
        <v>3</v>
      </c>
      <c r="S116" t="s">
        <v>1134</v>
      </c>
      <c r="T116" t="s">
        <v>1135</v>
      </c>
      <c r="U116" t="s">
        <v>1136</v>
      </c>
    </row>
    <row r="117" spans="1:21" x14ac:dyDescent="0.25">
      <c r="A117">
        <v>169</v>
      </c>
      <c r="B117">
        <v>1</v>
      </c>
      <c r="C117" t="s">
        <v>3</v>
      </c>
      <c r="D117" t="s">
        <v>82</v>
      </c>
      <c r="E117" t="s">
        <v>83</v>
      </c>
      <c r="F117" t="s">
        <v>83</v>
      </c>
      <c r="G117" t="s">
        <v>83</v>
      </c>
      <c r="H117" t="s">
        <v>3</v>
      </c>
      <c r="I117" t="s">
        <v>83</v>
      </c>
      <c r="J117" t="s">
        <v>83</v>
      </c>
      <c r="K117" t="s">
        <v>3</v>
      </c>
      <c r="L117" t="s">
        <v>3</v>
      </c>
      <c r="M117" t="s">
        <v>3</v>
      </c>
      <c r="N117" t="s">
        <v>82</v>
      </c>
      <c r="O117" t="s">
        <v>83</v>
      </c>
      <c r="P117" t="s">
        <v>3</v>
      </c>
      <c r="Q117" t="s">
        <v>3</v>
      </c>
      <c r="R117" t="s">
        <v>3</v>
      </c>
      <c r="S117" t="s">
        <v>1134</v>
      </c>
      <c r="T117" t="s">
        <v>1135</v>
      </c>
      <c r="U117" t="s">
        <v>1136</v>
      </c>
    </row>
    <row r="118" spans="1:21" x14ac:dyDescent="0.25">
      <c r="A118">
        <v>170</v>
      </c>
      <c r="B118">
        <v>1</v>
      </c>
      <c r="C118" t="s">
        <v>3</v>
      </c>
      <c r="D118" t="s">
        <v>82</v>
      </c>
      <c r="E118" t="s">
        <v>83</v>
      </c>
      <c r="F118" t="s">
        <v>83</v>
      </c>
      <c r="G118" t="s">
        <v>83</v>
      </c>
      <c r="H118" t="s">
        <v>3</v>
      </c>
      <c r="I118" t="s">
        <v>83</v>
      </c>
      <c r="J118" t="s">
        <v>83</v>
      </c>
      <c r="K118" t="s">
        <v>3</v>
      </c>
      <c r="L118" t="s">
        <v>3</v>
      </c>
      <c r="M118" t="s">
        <v>3</v>
      </c>
      <c r="N118" t="s">
        <v>82</v>
      </c>
      <c r="O118" t="s">
        <v>83</v>
      </c>
      <c r="P118" t="s">
        <v>3</v>
      </c>
      <c r="Q118" t="s">
        <v>3</v>
      </c>
      <c r="R118" t="s">
        <v>3</v>
      </c>
      <c r="S118" t="s">
        <v>1134</v>
      </c>
      <c r="T118" t="s">
        <v>1135</v>
      </c>
      <c r="U118" t="s">
        <v>1136</v>
      </c>
    </row>
    <row r="119" spans="1:21" x14ac:dyDescent="0.25">
      <c r="A119">
        <v>173</v>
      </c>
      <c r="B119">
        <v>1</v>
      </c>
      <c r="C119" t="s">
        <v>3</v>
      </c>
      <c r="D119" t="s">
        <v>82</v>
      </c>
      <c r="E119" t="s">
        <v>83</v>
      </c>
      <c r="F119" t="s">
        <v>83</v>
      </c>
      <c r="G119" t="s">
        <v>83</v>
      </c>
      <c r="H119" t="s">
        <v>3</v>
      </c>
      <c r="I119" t="s">
        <v>83</v>
      </c>
      <c r="J119" t="s">
        <v>83</v>
      </c>
      <c r="K119" t="s">
        <v>3</v>
      </c>
      <c r="L119" t="s">
        <v>3</v>
      </c>
      <c r="M119" t="s">
        <v>3</v>
      </c>
      <c r="N119" t="s">
        <v>82</v>
      </c>
      <c r="O119" t="s">
        <v>83</v>
      </c>
      <c r="P119" t="s">
        <v>3</v>
      </c>
      <c r="Q119" t="s">
        <v>3</v>
      </c>
      <c r="R119" t="s">
        <v>3</v>
      </c>
      <c r="S119" t="s">
        <v>1134</v>
      </c>
      <c r="T119" t="s">
        <v>1135</v>
      </c>
      <c r="U119" t="s">
        <v>1136</v>
      </c>
    </row>
    <row r="120" spans="1:21" x14ac:dyDescent="0.25">
      <c r="A120">
        <v>174</v>
      </c>
      <c r="B120">
        <v>1</v>
      </c>
      <c r="C120" t="s">
        <v>3</v>
      </c>
      <c r="D120" t="s">
        <v>82</v>
      </c>
      <c r="E120" t="s">
        <v>83</v>
      </c>
      <c r="F120" t="s">
        <v>83</v>
      </c>
      <c r="G120" t="s">
        <v>83</v>
      </c>
      <c r="H120" t="s">
        <v>3</v>
      </c>
      <c r="I120" t="s">
        <v>83</v>
      </c>
      <c r="J120" t="s">
        <v>83</v>
      </c>
      <c r="K120" t="s">
        <v>3</v>
      </c>
      <c r="L120" t="s">
        <v>3</v>
      </c>
      <c r="M120" t="s">
        <v>3</v>
      </c>
      <c r="N120" t="s">
        <v>82</v>
      </c>
      <c r="O120" t="s">
        <v>83</v>
      </c>
      <c r="P120" t="s">
        <v>3</v>
      </c>
      <c r="Q120" t="s">
        <v>3</v>
      </c>
      <c r="R120" t="s">
        <v>3</v>
      </c>
      <c r="S120" t="s">
        <v>1134</v>
      </c>
      <c r="T120" t="s">
        <v>1135</v>
      </c>
      <c r="U120" t="s">
        <v>1136</v>
      </c>
    </row>
    <row r="121" spans="1:21" x14ac:dyDescent="0.25">
      <c r="A121">
        <v>175</v>
      </c>
      <c r="B121">
        <v>1</v>
      </c>
      <c r="C121" t="s">
        <v>3</v>
      </c>
      <c r="D121" t="s">
        <v>82</v>
      </c>
      <c r="E121" t="s">
        <v>83</v>
      </c>
      <c r="F121" t="s">
        <v>83</v>
      </c>
      <c r="G121" t="s">
        <v>83</v>
      </c>
      <c r="H121" t="s">
        <v>3</v>
      </c>
      <c r="I121" t="s">
        <v>83</v>
      </c>
      <c r="J121" t="s">
        <v>83</v>
      </c>
      <c r="K121" t="s">
        <v>3</v>
      </c>
      <c r="L121" t="s">
        <v>3</v>
      </c>
      <c r="M121" t="s">
        <v>3</v>
      </c>
      <c r="N121" t="s">
        <v>82</v>
      </c>
      <c r="O121" t="s">
        <v>83</v>
      </c>
      <c r="P121" t="s">
        <v>3</v>
      </c>
      <c r="Q121" t="s">
        <v>3</v>
      </c>
      <c r="R121" t="s">
        <v>3</v>
      </c>
      <c r="S121" t="s">
        <v>1134</v>
      </c>
      <c r="T121" t="s">
        <v>1135</v>
      </c>
      <c r="U121" t="s">
        <v>1136</v>
      </c>
    </row>
    <row r="122" spans="1:21" x14ac:dyDescent="0.25">
      <c r="A122">
        <v>176</v>
      </c>
      <c r="B122">
        <v>1</v>
      </c>
      <c r="C122" t="s">
        <v>3</v>
      </c>
      <c r="D122" t="s">
        <v>82</v>
      </c>
      <c r="E122" t="s">
        <v>83</v>
      </c>
      <c r="F122" t="s">
        <v>83</v>
      </c>
      <c r="G122" t="s">
        <v>83</v>
      </c>
      <c r="H122" t="s">
        <v>3</v>
      </c>
      <c r="I122" t="s">
        <v>83</v>
      </c>
      <c r="J122" t="s">
        <v>83</v>
      </c>
      <c r="K122" t="s">
        <v>3</v>
      </c>
      <c r="L122" t="s">
        <v>3</v>
      </c>
      <c r="M122" t="s">
        <v>3</v>
      </c>
      <c r="N122" t="s">
        <v>82</v>
      </c>
      <c r="O122" t="s">
        <v>83</v>
      </c>
      <c r="P122" t="s">
        <v>3</v>
      </c>
      <c r="Q122" t="s">
        <v>3</v>
      </c>
      <c r="R122" t="s">
        <v>3</v>
      </c>
      <c r="S122" t="s">
        <v>1134</v>
      </c>
      <c r="T122" t="s">
        <v>1135</v>
      </c>
      <c r="U122" t="s">
        <v>1136</v>
      </c>
    </row>
    <row r="123" spans="1:21" x14ac:dyDescent="0.25">
      <c r="A123">
        <v>177</v>
      </c>
      <c r="B123">
        <v>1</v>
      </c>
      <c r="C123" t="s">
        <v>3</v>
      </c>
      <c r="D123" t="s">
        <v>82</v>
      </c>
      <c r="E123" t="s">
        <v>83</v>
      </c>
      <c r="F123" t="s">
        <v>83</v>
      </c>
      <c r="G123" t="s">
        <v>83</v>
      </c>
      <c r="H123" t="s">
        <v>3</v>
      </c>
      <c r="I123" t="s">
        <v>83</v>
      </c>
      <c r="J123" t="s">
        <v>83</v>
      </c>
      <c r="K123" t="s">
        <v>3</v>
      </c>
      <c r="L123" t="s">
        <v>3</v>
      </c>
      <c r="M123" t="s">
        <v>3</v>
      </c>
      <c r="N123" t="s">
        <v>82</v>
      </c>
      <c r="O123" t="s">
        <v>83</v>
      </c>
      <c r="P123" t="s">
        <v>3</v>
      </c>
      <c r="Q123" t="s">
        <v>3</v>
      </c>
      <c r="R123" t="s">
        <v>3</v>
      </c>
      <c r="S123" t="s">
        <v>1134</v>
      </c>
      <c r="T123" t="s">
        <v>1135</v>
      </c>
      <c r="U123" t="s">
        <v>1136</v>
      </c>
    </row>
    <row r="124" spans="1:21" x14ac:dyDescent="0.25">
      <c r="A124">
        <v>178</v>
      </c>
      <c r="B124">
        <v>1</v>
      </c>
      <c r="C124" t="s">
        <v>3</v>
      </c>
      <c r="D124" t="s">
        <v>82</v>
      </c>
      <c r="E124" t="s">
        <v>83</v>
      </c>
      <c r="F124" t="s">
        <v>83</v>
      </c>
      <c r="G124" t="s">
        <v>83</v>
      </c>
      <c r="H124" t="s">
        <v>3</v>
      </c>
      <c r="I124" t="s">
        <v>83</v>
      </c>
      <c r="J124" t="s">
        <v>83</v>
      </c>
      <c r="K124" t="s">
        <v>3</v>
      </c>
      <c r="L124" t="s">
        <v>3</v>
      </c>
      <c r="M124" t="s">
        <v>3</v>
      </c>
      <c r="N124" t="s">
        <v>82</v>
      </c>
      <c r="O124" t="s">
        <v>83</v>
      </c>
      <c r="P124" t="s">
        <v>3</v>
      </c>
      <c r="Q124" t="s">
        <v>3</v>
      </c>
      <c r="R124" t="s">
        <v>3</v>
      </c>
      <c r="S124" t="s">
        <v>1134</v>
      </c>
      <c r="T124" t="s">
        <v>1135</v>
      </c>
      <c r="U124" t="s">
        <v>1136</v>
      </c>
    </row>
    <row r="125" spans="1:21" x14ac:dyDescent="0.25">
      <c r="A125">
        <v>185</v>
      </c>
      <c r="B125">
        <v>1</v>
      </c>
      <c r="C125" t="s">
        <v>3</v>
      </c>
      <c r="D125" t="s">
        <v>82</v>
      </c>
      <c r="E125" t="s">
        <v>83</v>
      </c>
      <c r="F125" t="s">
        <v>83</v>
      </c>
      <c r="G125" t="s">
        <v>83</v>
      </c>
      <c r="H125" t="s">
        <v>3</v>
      </c>
      <c r="I125" t="s">
        <v>83</v>
      </c>
      <c r="J125" t="s">
        <v>83</v>
      </c>
      <c r="K125" t="s">
        <v>3</v>
      </c>
      <c r="L125" t="s">
        <v>3</v>
      </c>
      <c r="M125" t="s">
        <v>3</v>
      </c>
      <c r="N125" t="s">
        <v>82</v>
      </c>
      <c r="O125" t="s">
        <v>83</v>
      </c>
      <c r="P125" t="s">
        <v>3</v>
      </c>
      <c r="Q125" t="s">
        <v>3</v>
      </c>
      <c r="R125" t="s">
        <v>3</v>
      </c>
      <c r="S125" t="s">
        <v>1134</v>
      </c>
      <c r="T125" t="s">
        <v>1135</v>
      </c>
      <c r="U125" t="s">
        <v>1136</v>
      </c>
    </row>
    <row r="126" spans="1:21" x14ac:dyDescent="0.25">
      <c r="A126">
        <v>186</v>
      </c>
      <c r="B126">
        <v>1</v>
      </c>
      <c r="C126" t="s">
        <v>3</v>
      </c>
      <c r="D126" t="s">
        <v>82</v>
      </c>
      <c r="E126" t="s">
        <v>83</v>
      </c>
      <c r="F126" t="s">
        <v>83</v>
      </c>
      <c r="G126" t="s">
        <v>83</v>
      </c>
      <c r="H126" t="s">
        <v>3</v>
      </c>
      <c r="I126" t="s">
        <v>83</v>
      </c>
      <c r="J126" t="s">
        <v>83</v>
      </c>
      <c r="K126" t="s">
        <v>3</v>
      </c>
      <c r="L126" t="s">
        <v>3</v>
      </c>
      <c r="M126" t="s">
        <v>3</v>
      </c>
      <c r="N126" t="s">
        <v>82</v>
      </c>
      <c r="O126" t="s">
        <v>83</v>
      </c>
      <c r="P126" t="s">
        <v>3</v>
      </c>
      <c r="Q126" t="s">
        <v>3</v>
      </c>
      <c r="R126" t="s">
        <v>3</v>
      </c>
      <c r="S126" t="s">
        <v>1134</v>
      </c>
      <c r="T126" t="s">
        <v>1135</v>
      </c>
      <c r="U126" t="s">
        <v>1136</v>
      </c>
    </row>
    <row r="127" spans="1:21" x14ac:dyDescent="0.25">
      <c r="A127">
        <v>189</v>
      </c>
      <c r="B127">
        <v>1</v>
      </c>
      <c r="C127" t="s">
        <v>3</v>
      </c>
      <c r="D127" t="s">
        <v>82</v>
      </c>
      <c r="E127" t="s">
        <v>83</v>
      </c>
      <c r="F127" t="s">
        <v>83</v>
      </c>
      <c r="G127" t="s">
        <v>83</v>
      </c>
      <c r="H127" t="s">
        <v>3</v>
      </c>
      <c r="I127" t="s">
        <v>83</v>
      </c>
      <c r="J127" t="s">
        <v>83</v>
      </c>
      <c r="K127" t="s">
        <v>3</v>
      </c>
      <c r="L127" t="s">
        <v>3</v>
      </c>
      <c r="M127" t="s">
        <v>3</v>
      </c>
      <c r="N127" t="s">
        <v>82</v>
      </c>
      <c r="O127" t="s">
        <v>83</v>
      </c>
      <c r="P127" t="s">
        <v>3</v>
      </c>
      <c r="Q127" t="s">
        <v>3</v>
      </c>
      <c r="R127" t="s">
        <v>3</v>
      </c>
      <c r="S127" t="s">
        <v>1134</v>
      </c>
      <c r="T127" t="s">
        <v>1135</v>
      </c>
      <c r="U127" t="s">
        <v>1136</v>
      </c>
    </row>
    <row r="128" spans="1:21" x14ac:dyDescent="0.25">
      <c r="A128">
        <v>190</v>
      </c>
      <c r="B128">
        <v>1</v>
      </c>
      <c r="C128" t="s">
        <v>3</v>
      </c>
      <c r="D128" t="s">
        <v>82</v>
      </c>
      <c r="E128" t="s">
        <v>83</v>
      </c>
      <c r="F128" t="s">
        <v>83</v>
      </c>
      <c r="G128" t="s">
        <v>83</v>
      </c>
      <c r="H128" t="s">
        <v>3</v>
      </c>
      <c r="I128" t="s">
        <v>83</v>
      </c>
      <c r="J128" t="s">
        <v>83</v>
      </c>
      <c r="K128" t="s">
        <v>3</v>
      </c>
      <c r="L128" t="s">
        <v>3</v>
      </c>
      <c r="M128" t="s">
        <v>3</v>
      </c>
      <c r="N128" t="s">
        <v>82</v>
      </c>
      <c r="O128" t="s">
        <v>83</v>
      </c>
      <c r="P128" t="s">
        <v>3</v>
      </c>
      <c r="Q128" t="s">
        <v>3</v>
      </c>
      <c r="R128" t="s">
        <v>3</v>
      </c>
      <c r="S128" t="s">
        <v>1134</v>
      </c>
      <c r="T128" t="s">
        <v>1135</v>
      </c>
      <c r="U128" t="s">
        <v>1136</v>
      </c>
    </row>
    <row r="129" spans="1:21" x14ac:dyDescent="0.25">
      <c r="A129">
        <v>232</v>
      </c>
      <c r="B129">
        <v>1</v>
      </c>
      <c r="C129" t="s">
        <v>3</v>
      </c>
      <c r="D129" t="s">
        <v>82</v>
      </c>
      <c r="E129" t="s">
        <v>83</v>
      </c>
      <c r="F129" t="s">
        <v>83</v>
      </c>
      <c r="G129" t="s">
        <v>83</v>
      </c>
      <c r="H129" t="s">
        <v>3</v>
      </c>
      <c r="I129" t="s">
        <v>83</v>
      </c>
      <c r="J129" t="s">
        <v>83</v>
      </c>
      <c r="K129" t="s">
        <v>3</v>
      </c>
      <c r="L129" t="s">
        <v>3</v>
      </c>
      <c r="M129" t="s">
        <v>3</v>
      </c>
      <c r="N129" t="s">
        <v>82</v>
      </c>
      <c r="O129" t="s">
        <v>83</v>
      </c>
      <c r="P129" t="s">
        <v>3</v>
      </c>
      <c r="Q129" t="s">
        <v>3</v>
      </c>
      <c r="R129" t="s">
        <v>3</v>
      </c>
      <c r="S129" t="s">
        <v>1134</v>
      </c>
      <c r="T129" t="s">
        <v>1135</v>
      </c>
      <c r="U129" t="s">
        <v>1136</v>
      </c>
    </row>
    <row r="130" spans="1:21" x14ac:dyDescent="0.25">
      <c r="A130">
        <v>233</v>
      </c>
      <c r="B130">
        <v>1</v>
      </c>
      <c r="C130" t="s">
        <v>3</v>
      </c>
      <c r="D130" t="s">
        <v>82</v>
      </c>
      <c r="E130" t="s">
        <v>83</v>
      </c>
      <c r="F130" t="s">
        <v>83</v>
      </c>
      <c r="G130" t="s">
        <v>83</v>
      </c>
      <c r="H130" t="s">
        <v>3</v>
      </c>
      <c r="I130" t="s">
        <v>83</v>
      </c>
      <c r="J130" t="s">
        <v>83</v>
      </c>
      <c r="K130" t="s">
        <v>3</v>
      </c>
      <c r="L130" t="s">
        <v>3</v>
      </c>
      <c r="M130" t="s">
        <v>3</v>
      </c>
      <c r="N130" t="s">
        <v>82</v>
      </c>
      <c r="O130" t="s">
        <v>83</v>
      </c>
      <c r="P130" t="s">
        <v>3</v>
      </c>
      <c r="Q130" t="s">
        <v>3</v>
      </c>
      <c r="R130" t="s">
        <v>3</v>
      </c>
      <c r="S130" t="s">
        <v>1134</v>
      </c>
      <c r="T130" t="s">
        <v>1135</v>
      </c>
      <c r="U130" t="s">
        <v>1136</v>
      </c>
    </row>
    <row r="131" spans="1:21" x14ac:dyDescent="0.25">
      <c r="A131">
        <v>234</v>
      </c>
      <c r="B131">
        <v>1</v>
      </c>
      <c r="C131" t="s">
        <v>3</v>
      </c>
      <c r="D131" t="s">
        <v>82</v>
      </c>
      <c r="E131" t="s">
        <v>83</v>
      </c>
      <c r="F131" t="s">
        <v>83</v>
      </c>
      <c r="G131" t="s">
        <v>83</v>
      </c>
      <c r="H131" t="s">
        <v>3</v>
      </c>
      <c r="I131" t="s">
        <v>83</v>
      </c>
      <c r="J131" t="s">
        <v>83</v>
      </c>
      <c r="K131" t="s">
        <v>3</v>
      </c>
      <c r="L131" t="s">
        <v>3</v>
      </c>
      <c r="M131" t="s">
        <v>3</v>
      </c>
      <c r="N131" t="s">
        <v>82</v>
      </c>
      <c r="O131" t="s">
        <v>83</v>
      </c>
      <c r="P131" t="s">
        <v>3</v>
      </c>
      <c r="Q131" t="s">
        <v>3</v>
      </c>
      <c r="R131" t="s">
        <v>3</v>
      </c>
      <c r="S131" t="s">
        <v>1134</v>
      </c>
      <c r="T131" t="s">
        <v>1135</v>
      </c>
      <c r="U131" t="s">
        <v>1136</v>
      </c>
    </row>
    <row r="132" spans="1:21" x14ac:dyDescent="0.25">
      <c r="A132">
        <v>235</v>
      </c>
      <c r="B132">
        <v>1</v>
      </c>
      <c r="C132" t="s">
        <v>3</v>
      </c>
      <c r="D132" t="s">
        <v>82</v>
      </c>
      <c r="E132" t="s">
        <v>83</v>
      </c>
      <c r="F132" t="s">
        <v>83</v>
      </c>
      <c r="G132" t="s">
        <v>83</v>
      </c>
      <c r="H132" t="s">
        <v>3</v>
      </c>
      <c r="I132" t="s">
        <v>83</v>
      </c>
      <c r="J132" t="s">
        <v>83</v>
      </c>
      <c r="K132" t="s">
        <v>3</v>
      </c>
      <c r="L132" t="s">
        <v>3</v>
      </c>
      <c r="M132" t="s">
        <v>3</v>
      </c>
      <c r="N132" t="s">
        <v>82</v>
      </c>
      <c r="O132" t="s">
        <v>83</v>
      </c>
      <c r="P132" t="s">
        <v>3</v>
      </c>
      <c r="Q132" t="s">
        <v>3</v>
      </c>
      <c r="R132" t="s">
        <v>3</v>
      </c>
      <c r="S132" t="s">
        <v>1134</v>
      </c>
      <c r="T132" t="s">
        <v>1135</v>
      </c>
      <c r="U132" t="s">
        <v>1136</v>
      </c>
    </row>
    <row r="133" spans="1:21" x14ac:dyDescent="0.25">
      <c r="A133">
        <v>238</v>
      </c>
      <c r="B133">
        <v>1</v>
      </c>
      <c r="C133" t="s">
        <v>3</v>
      </c>
      <c r="D133" t="s">
        <v>82</v>
      </c>
      <c r="E133" t="s">
        <v>83</v>
      </c>
      <c r="F133" t="s">
        <v>83</v>
      </c>
      <c r="G133" t="s">
        <v>83</v>
      </c>
      <c r="H133" t="s">
        <v>3</v>
      </c>
      <c r="I133" t="s">
        <v>83</v>
      </c>
      <c r="J133" t="s">
        <v>83</v>
      </c>
      <c r="K133" t="s">
        <v>3</v>
      </c>
      <c r="L133" t="s">
        <v>3</v>
      </c>
      <c r="M133" t="s">
        <v>3</v>
      </c>
      <c r="N133" t="s">
        <v>82</v>
      </c>
      <c r="O133" t="s">
        <v>83</v>
      </c>
      <c r="P133" t="s">
        <v>3</v>
      </c>
      <c r="Q133" t="s">
        <v>3</v>
      </c>
      <c r="R133" t="s">
        <v>3</v>
      </c>
      <c r="S133" t="s">
        <v>1134</v>
      </c>
      <c r="T133" t="s">
        <v>1135</v>
      </c>
      <c r="U133" t="s">
        <v>1136</v>
      </c>
    </row>
    <row r="134" spans="1:21" x14ac:dyDescent="0.25">
      <c r="A134">
        <v>239</v>
      </c>
      <c r="B134">
        <v>1</v>
      </c>
      <c r="C134" t="s">
        <v>3</v>
      </c>
      <c r="D134" t="s">
        <v>82</v>
      </c>
      <c r="E134" t="s">
        <v>83</v>
      </c>
      <c r="F134" t="s">
        <v>83</v>
      </c>
      <c r="G134" t="s">
        <v>83</v>
      </c>
      <c r="H134" t="s">
        <v>3</v>
      </c>
      <c r="I134" t="s">
        <v>83</v>
      </c>
      <c r="J134" t="s">
        <v>83</v>
      </c>
      <c r="K134" t="s">
        <v>3</v>
      </c>
      <c r="L134" t="s">
        <v>3</v>
      </c>
      <c r="M134" t="s">
        <v>3</v>
      </c>
      <c r="N134" t="s">
        <v>82</v>
      </c>
      <c r="O134" t="s">
        <v>83</v>
      </c>
      <c r="P134" t="s">
        <v>3</v>
      </c>
      <c r="Q134" t="s">
        <v>3</v>
      </c>
      <c r="R134" t="s">
        <v>3</v>
      </c>
      <c r="S134" t="s">
        <v>1134</v>
      </c>
      <c r="T134" t="s">
        <v>1135</v>
      </c>
      <c r="U134" t="s">
        <v>1136</v>
      </c>
    </row>
    <row r="135" spans="1:21" x14ac:dyDescent="0.25">
      <c r="A135">
        <v>244</v>
      </c>
      <c r="B135">
        <v>1</v>
      </c>
      <c r="C135" t="s">
        <v>3</v>
      </c>
      <c r="D135" t="s">
        <v>82</v>
      </c>
      <c r="E135" t="s">
        <v>83</v>
      </c>
      <c r="F135" t="s">
        <v>83</v>
      </c>
      <c r="G135" t="s">
        <v>83</v>
      </c>
      <c r="H135" t="s">
        <v>3</v>
      </c>
      <c r="I135" t="s">
        <v>83</v>
      </c>
      <c r="J135" t="s">
        <v>83</v>
      </c>
      <c r="K135" t="s">
        <v>3</v>
      </c>
      <c r="L135" t="s">
        <v>3</v>
      </c>
      <c r="M135" t="s">
        <v>3</v>
      </c>
      <c r="N135" t="s">
        <v>82</v>
      </c>
      <c r="O135" t="s">
        <v>83</v>
      </c>
      <c r="P135" t="s">
        <v>3</v>
      </c>
      <c r="Q135" t="s">
        <v>3</v>
      </c>
      <c r="R135" t="s">
        <v>3</v>
      </c>
      <c r="S135" t="s">
        <v>1134</v>
      </c>
      <c r="T135" t="s">
        <v>1135</v>
      </c>
      <c r="U135" t="s">
        <v>1136</v>
      </c>
    </row>
    <row r="136" spans="1:21" x14ac:dyDescent="0.25">
      <c r="A136">
        <v>245</v>
      </c>
      <c r="B136">
        <v>1</v>
      </c>
      <c r="C136" t="s">
        <v>3</v>
      </c>
      <c r="D136" t="s">
        <v>82</v>
      </c>
      <c r="E136" t="s">
        <v>83</v>
      </c>
      <c r="F136" t="s">
        <v>83</v>
      </c>
      <c r="G136" t="s">
        <v>83</v>
      </c>
      <c r="H136" t="s">
        <v>3</v>
      </c>
      <c r="I136" t="s">
        <v>83</v>
      </c>
      <c r="J136" t="s">
        <v>83</v>
      </c>
      <c r="K136" t="s">
        <v>3</v>
      </c>
      <c r="L136" t="s">
        <v>3</v>
      </c>
      <c r="M136" t="s">
        <v>3</v>
      </c>
      <c r="N136" t="s">
        <v>82</v>
      </c>
      <c r="O136" t="s">
        <v>83</v>
      </c>
      <c r="P136" t="s">
        <v>3</v>
      </c>
      <c r="Q136" t="s">
        <v>3</v>
      </c>
      <c r="R136" t="s">
        <v>3</v>
      </c>
      <c r="S136" t="s">
        <v>1134</v>
      </c>
      <c r="T136" t="s">
        <v>1135</v>
      </c>
      <c r="U136" t="s">
        <v>1136</v>
      </c>
    </row>
    <row r="137" spans="1:21" x14ac:dyDescent="0.25">
      <c r="A137">
        <v>248</v>
      </c>
      <c r="B137">
        <v>1</v>
      </c>
      <c r="C137" t="s">
        <v>3</v>
      </c>
      <c r="D137" t="s">
        <v>82</v>
      </c>
      <c r="E137" t="s">
        <v>83</v>
      </c>
      <c r="F137" t="s">
        <v>83</v>
      </c>
      <c r="G137" t="s">
        <v>83</v>
      </c>
      <c r="H137" t="s">
        <v>3</v>
      </c>
      <c r="I137" t="s">
        <v>83</v>
      </c>
      <c r="J137" t="s">
        <v>83</v>
      </c>
      <c r="K137" t="s">
        <v>3</v>
      </c>
      <c r="L137" t="s">
        <v>3</v>
      </c>
      <c r="M137" t="s">
        <v>3</v>
      </c>
      <c r="N137" t="s">
        <v>82</v>
      </c>
      <c r="O137" t="s">
        <v>83</v>
      </c>
      <c r="P137" t="s">
        <v>3</v>
      </c>
      <c r="Q137" t="s">
        <v>3</v>
      </c>
      <c r="R137" t="s">
        <v>3</v>
      </c>
      <c r="S137" t="s">
        <v>1134</v>
      </c>
      <c r="T137" t="s">
        <v>1135</v>
      </c>
      <c r="U137" t="s">
        <v>1136</v>
      </c>
    </row>
    <row r="138" spans="1:21" x14ac:dyDescent="0.25">
      <c r="A138">
        <v>249</v>
      </c>
      <c r="B138">
        <v>1</v>
      </c>
      <c r="C138" t="s">
        <v>3</v>
      </c>
      <c r="D138" t="s">
        <v>82</v>
      </c>
      <c r="E138" t="s">
        <v>83</v>
      </c>
      <c r="F138" t="s">
        <v>83</v>
      </c>
      <c r="G138" t="s">
        <v>83</v>
      </c>
      <c r="H138" t="s">
        <v>3</v>
      </c>
      <c r="I138" t="s">
        <v>83</v>
      </c>
      <c r="J138" t="s">
        <v>83</v>
      </c>
      <c r="K138" t="s">
        <v>3</v>
      </c>
      <c r="L138" t="s">
        <v>3</v>
      </c>
      <c r="M138" t="s">
        <v>3</v>
      </c>
      <c r="N138" t="s">
        <v>82</v>
      </c>
      <c r="O138" t="s">
        <v>83</v>
      </c>
      <c r="P138" t="s">
        <v>3</v>
      </c>
      <c r="Q138" t="s">
        <v>3</v>
      </c>
      <c r="R138" t="s">
        <v>3</v>
      </c>
      <c r="S138" t="s">
        <v>1134</v>
      </c>
      <c r="T138" t="s">
        <v>1135</v>
      </c>
      <c r="U138" t="s">
        <v>1136</v>
      </c>
    </row>
    <row r="139" spans="1:21" x14ac:dyDescent="0.25">
      <c r="A139">
        <v>250</v>
      </c>
      <c r="B139">
        <v>1</v>
      </c>
      <c r="C139" t="s">
        <v>3</v>
      </c>
      <c r="D139" t="s">
        <v>82</v>
      </c>
      <c r="E139" t="s">
        <v>83</v>
      </c>
      <c r="F139" t="s">
        <v>83</v>
      </c>
      <c r="G139" t="s">
        <v>83</v>
      </c>
      <c r="H139" t="s">
        <v>3</v>
      </c>
      <c r="I139" t="s">
        <v>83</v>
      </c>
      <c r="J139" t="s">
        <v>83</v>
      </c>
      <c r="K139" t="s">
        <v>3</v>
      </c>
      <c r="L139" t="s">
        <v>3</v>
      </c>
      <c r="M139" t="s">
        <v>3</v>
      </c>
      <c r="N139" t="s">
        <v>82</v>
      </c>
      <c r="O139" t="s">
        <v>83</v>
      </c>
      <c r="P139" t="s">
        <v>3</v>
      </c>
      <c r="Q139" t="s">
        <v>3</v>
      </c>
      <c r="R139" t="s">
        <v>3</v>
      </c>
      <c r="S139" t="s">
        <v>1134</v>
      </c>
      <c r="T139" t="s">
        <v>1135</v>
      </c>
      <c r="U139" t="s">
        <v>1136</v>
      </c>
    </row>
    <row r="140" spans="1:21" x14ac:dyDescent="0.25">
      <c r="A140">
        <v>251</v>
      </c>
      <c r="B140">
        <v>1</v>
      </c>
      <c r="C140" t="s">
        <v>3</v>
      </c>
      <c r="D140" t="s">
        <v>82</v>
      </c>
      <c r="E140" t="s">
        <v>83</v>
      </c>
      <c r="F140" t="s">
        <v>83</v>
      </c>
      <c r="G140" t="s">
        <v>83</v>
      </c>
      <c r="H140" t="s">
        <v>3</v>
      </c>
      <c r="I140" t="s">
        <v>83</v>
      </c>
      <c r="J140" t="s">
        <v>83</v>
      </c>
      <c r="K140" t="s">
        <v>3</v>
      </c>
      <c r="L140" t="s">
        <v>3</v>
      </c>
      <c r="M140" t="s">
        <v>3</v>
      </c>
      <c r="N140" t="s">
        <v>82</v>
      </c>
      <c r="O140" t="s">
        <v>83</v>
      </c>
      <c r="P140" t="s">
        <v>3</v>
      </c>
      <c r="Q140" t="s">
        <v>3</v>
      </c>
      <c r="R140" t="s">
        <v>3</v>
      </c>
      <c r="S140" t="s">
        <v>1134</v>
      </c>
      <c r="T140" t="s">
        <v>1135</v>
      </c>
      <c r="U140" t="s">
        <v>1136</v>
      </c>
    </row>
    <row r="141" spans="1:21" x14ac:dyDescent="0.25">
      <c r="A141">
        <v>291</v>
      </c>
      <c r="B141">
        <v>1</v>
      </c>
      <c r="C141" t="s">
        <v>3</v>
      </c>
      <c r="D141" t="s">
        <v>82</v>
      </c>
      <c r="E141" t="s">
        <v>83</v>
      </c>
      <c r="F141" t="s">
        <v>83</v>
      </c>
      <c r="G141" t="s">
        <v>83</v>
      </c>
      <c r="H141" t="s">
        <v>3</v>
      </c>
      <c r="I141" t="s">
        <v>83</v>
      </c>
      <c r="J141" t="s">
        <v>83</v>
      </c>
      <c r="K141" t="s">
        <v>3</v>
      </c>
      <c r="L141" t="s">
        <v>3</v>
      </c>
      <c r="M141" t="s">
        <v>3</v>
      </c>
      <c r="N141" t="s">
        <v>82</v>
      </c>
      <c r="O141" t="s">
        <v>83</v>
      </c>
      <c r="P141" t="s">
        <v>3</v>
      </c>
      <c r="Q141" t="s">
        <v>3</v>
      </c>
      <c r="R141" t="s">
        <v>3</v>
      </c>
      <c r="S141" t="s">
        <v>1134</v>
      </c>
      <c r="T141" t="s">
        <v>1135</v>
      </c>
      <c r="U141" t="s">
        <v>1136</v>
      </c>
    </row>
    <row r="142" spans="1:21" x14ac:dyDescent="0.25">
      <c r="A142">
        <v>292</v>
      </c>
      <c r="B142">
        <v>1</v>
      </c>
      <c r="C142" t="s">
        <v>3</v>
      </c>
      <c r="D142" t="s">
        <v>82</v>
      </c>
      <c r="E142" t="s">
        <v>83</v>
      </c>
      <c r="F142" t="s">
        <v>83</v>
      </c>
      <c r="G142" t="s">
        <v>83</v>
      </c>
      <c r="H142" t="s">
        <v>3</v>
      </c>
      <c r="I142" t="s">
        <v>83</v>
      </c>
      <c r="J142" t="s">
        <v>83</v>
      </c>
      <c r="K142" t="s">
        <v>3</v>
      </c>
      <c r="L142" t="s">
        <v>3</v>
      </c>
      <c r="M142" t="s">
        <v>3</v>
      </c>
      <c r="N142" t="s">
        <v>82</v>
      </c>
      <c r="O142" t="s">
        <v>83</v>
      </c>
      <c r="P142" t="s">
        <v>3</v>
      </c>
      <c r="Q142" t="s">
        <v>3</v>
      </c>
      <c r="R142" t="s">
        <v>3</v>
      </c>
      <c r="S142" t="s">
        <v>1134</v>
      </c>
      <c r="T142" t="s">
        <v>1135</v>
      </c>
      <c r="U142" t="s">
        <v>1136</v>
      </c>
    </row>
    <row r="143" spans="1:21" x14ac:dyDescent="0.25">
      <c r="A143">
        <v>301</v>
      </c>
      <c r="B143">
        <v>1</v>
      </c>
      <c r="C143" t="s">
        <v>3</v>
      </c>
      <c r="D143" t="s">
        <v>82</v>
      </c>
      <c r="E143" t="s">
        <v>83</v>
      </c>
      <c r="F143" t="s">
        <v>83</v>
      </c>
      <c r="G143" t="s">
        <v>83</v>
      </c>
      <c r="H143" t="s">
        <v>3</v>
      </c>
      <c r="I143" t="s">
        <v>83</v>
      </c>
      <c r="J143" t="s">
        <v>83</v>
      </c>
      <c r="K143" t="s">
        <v>3</v>
      </c>
      <c r="L143" t="s">
        <v>3</v>
      </c>
      <c r="M143" t="s">
        <v>3</v>
      </c>
      <c r="N143" t="s">
        <v>82</v>
      </c>
      <c r="O143" t="s">
        <v>83</v>
      </c>
      <c r="P143" t="s">
        <v>3</v>
      </c>
      <c r="Q143" t="s">
        <v>3</v>
      </c>
      <c r="R143" t="s">
        <v>3</v>
      </c>
      <c r="S143" t="s">
        <v>1134</v>
      </c>
      <c r="T143" t="s">
        <v>1135</v>
      </c>
      <c r="U143" t="s">
        <v>1136</v>
      </c>
    </row>
    <row r="144" spans="1:21" x14ac:dyDescent="0.25">
      <c r="A144">
        <v>302</v>
      </c>
      <c r="B144">
        <v>1</v>
      </c>
      <c r="C144" t="s">
        <v>3</v>
      </c>
      <c r="D144" t="s">
        <v>82</v>
      </c>
      <c r="E144" t="s">
        <v>83</v>
      </c>
      <c r="F144" t="s">
        <v>83</v>
      </c>
      <c r="G144" t="s">
        <v>83</v>
      </c>
      <c r="H144" t="s">
        <v>3</v>
      </c>
      <c r="I144" t="s">
        <v>83</v>
      </c>
      <c r="J144" t="s">
        <v>83</v>
      </c>
      <c r="K144" t="s">
        <v>3</v>
      </c>
      <c r="L144" t="s">
        <v>3</v>
      </c>
      <c r="M144" t="s">
        <v>3</v>
      </c>
      <c r="N144" t="s">
        <v>82</v>
      </c>
      <c r="O144" t="s">
        <v>83</v>
      </c>
      <c r="P144" t="s">
        <v>3</v>
      </c>
      <c r="Q144" t="s">
        <v>3</v>
      </c>
      <c r="R144" t="s">
        <v>3</v>
      </c>
      <c r="S144" t="s">
        <v>1134</v>
      </c>
      <c r="T144" t="s">
        <v>1135</v>
      </c>
      <c r="U144" t="s">
        <v>1136</v>
      </c>
    </row>
    <row r="145" spans="1:21" x14ac:dyDescent="0.25">
      <c r="A145">
        <v>340</v>
      </c>
      <c r="B145">
        <v>1</v>
      </c>
      <c r="C145" t="s">
        <v>3</v>
      </c>
      <c r="D145" t="s">
        <v>82</v>
      </c>
      <c r="E145" t="s">
        <v>83</v>
      </c>
      <c r="F145" t="s">
        <v>83</v>
      </c>
      <c r="G145" t="s">
        <v>83</v>
      </c>
      <c r="H145" t="s">
        <v>3</v>
      </c>
      <c r="I145" t="s">
        <v>83</v>
      </c>
      <c r="J145" t="s">
        <v>83</v>
      </c>
      <c r="K145" t="s">
        <v>3</v>
      </c>
      <c r="L145" t="s">
        <v>3</v>
      </c>
      <c r="M145" t="s">
        <v>3</v>
      </c>
      <c r="N145" t="s">
        <v>82</v>
      </c>
      <c r="O145" t="s">
        <v>83</v>
      </c>
      <c r="P145" t="s">
        <v>3</v>
      </c>
      <c r="Q145" t="s">
        <v>3</v>
      </c>
      <c r="R145" t="s">
        <v>3</v>
      </c>
      <c r="S145" t="s">
        <v>1134</v>
      </c>
      <c r="T145" t="s">
        <v>1135</v>
      </c>
      <c r="U145" t="s">
        <v>1136</v>
      </c>
    </row>
    <row r="146" spans="1:21" x14ac:dyDescent="0.25">
      <c r="A146">
        <v>341</v>
      </c>
      <c r="B146">
        <v>1</v>
      </c>
      <c r="C146" t="s">
        <v>3</v>
      </c>
      <c r="D146" t="s">
        <v>82</v>
      </c>
      <c r="E146" t="s">
        <v>83</v>
      </c>
      <c r="F146" t="s">
        <v>83</v>
      </c>
      <c r="G146" t="s">
        <v>83</v>
      </c>
      <c r="H146" t="s">
        <v>3</v>
      </c>
      <c r="I146" t="s">
        <v>83</v>
      </c>
      <c r="J146" t="s">
        <v>83</v>
      </c>
      <c r="K146" t="s">
        <v>3</v>
      </c>
      <c r="L146" t="s">
        <v>3</v>
      </c>
      <c r="M146" t="s">
        <v>3</v>
      </c>
      <c r="N146" t="s">
        <v>82</v>
      </c>
      <c r="O146" t="s">
        <v>83</v>
      </c>
      <c r="P146" t="s">
        <v>3</v>
      </c>
      <c r="Q146" t="s">
        <v>3</v>
      </c>
      <c r="R146" t="s">
        <v>3</v>
      </c>
      <c r="S146" t="s">
        <v>1134</v>
      </c>
      <c r="T146" t="s">
        <v>1135</v>
      </c>
      <c r="U146" t="s">
        <v>1136</v>
      </c>
    </row>
    <row r="147" spans="1:21" x14ac:dyDescent="0.25">
      <c r="A147">
        <v>342</v>
      </c>
      <c r="B147">
        <v>1</v>
      </c>
      <c r="C147" t="s">
        <v>3</v>
      </c>
      <c r="D147" t="s">
        <v>82</v>
      </c>
      <c r="E147" t="s">
        <v>83</v>
      </c>
      <c r="F147" t="s">
        <v>83</v>
      </c>
      <c r="G147" t="s">
        <v>83</v>
      </c>
      <c r="H147" t="s">
        <v>3</v>
      </c>
      <c r="I147" t="s">
        <v>83</v>
      </c>
      <c r="J147" t="s">
        <v>83</v>
      </c>
      <c r="K147" t="s">
        <v>3</v>
      </c>
      <c r="L147" t="s">
        <v>3</v>
      </c>
      <c r="M147" t="s">
        <v>3</v>
      </c>
      <c r="N147" t="s">
        <v>82</v>
      </c>
      <c r="O147" t="s">
        <v>83</v>
      </c>
      <c r="P147" t="s">
        <v>3</v>
      </c>
      <c r="Q147" t="s">
        <v>3</v>
      </c>
      <c r="R147" t="s">
        <v>3</v>
      </c>
      <c r="S147" t="s">
        <v>1134</v>
      </c>
      <c r="T147" t="s">
        <v>1135</v>
      </c>
      <c r="U147" t="s">
        <v>1136</v>
      </c>
    </row>
    <row r="148" spans="1:21" x14ac:dyDescent="0.25">
      <c r="A148">
        <v>343</v>
      </c>
      <c r="B148">
        <v>1</v>
      </c>
      <c r="C148" t="s">
        <v>3</v>
      </c>
      <c r="D148" t="s">
        <v>82</v>
      </c>
      <c r="E148" t="s">
        <v>83</v>
      </c>
      <c r="F148" t="s">
        <v>83</v>
      </c>
      <c r="G148" t="s">
        <v>83</v>
      </c>
      <c r="H148" t="s">
        <v>3</v>
      </c>
      <c r="I148" t="s">
        <v>83</v>
      </c>
      <c r="J148" t="s">
        <v>83</v>
      </c>
      <c r="K148" t="s">
        <v>3</v>
      </c>
      <c r="L148" t="s">
        <v>3</v>
      </c>
      <c r="M148" t="s">
        <v>3</v>
      </c>
      <c r="N148" t="s">
        <v>82</v>
      </c>
      <c r="O148" t="s">
        <v>83</v>
      </c>
      <c r="P148" t="s">
        <v>3</v>
      </c>
      <c r="Q148" t="s">
        <v>3</v>
      </c>
      <c r="R148" t="s">
        <v>3</v>
      </c>
      <c r="S148" t="s">
        <v>1134</v>
      </c>
      <c r="T148" t="s">
        <v>1135</v>
      </c>
      <c r="U148" t="s">
        <v>1136</v>
      </c>
    </row>
    <row r="149" spans="1:21" x14ac:dyDescent="0.25">
      <c r="A149">
        <v>378</v>
      </c>
      <c r="B149">
        <v>1</v>
      </c>
      <c r="C149" t="s">
        <v>3</v>
      </c>
      <c r="D149" t="s">
        <v>82</v>
      </c>
      <c r="E149" t="s">
        <v>83</v>
      </c>
      <c r="F149" t="s">
        <v>83</v>
      </c>
      <c r="G149" t="s">
        <v>83</v>
      </c>
      <c r="H149" t="s">
        <v>3</v>
      </c>
      <c r="I149" t="s">
        <v>83</v>
      </c>
      <c r="J149" t="s">
        <v>83</v>
      </c>
      <c r="K149" t="s">
        <v>3</v>
      </c>
      <c r="L149" t="s">
        <v>3</v>
      </c>
      <c r="M149" t="s">
        <v>3</v>
      </c>
      <c r="N149" t="s">
        <v>82</v>
      </c>
      <c r="O149" t="s">
        <v>83</v>
      </c>
      <c r="P149" t="s">
        <v>3</v>
      </c>
      <c r="Q149" t="s">
        <v>3</v>
      </c>
      <c r="R149" t="s">
        <v>3</v>
      </c>
      <c r="S149" t="s">
        <v>1134</v>
      </c>
      <c r="T149" t="s">
        <v>1135</v>
      </c>
      <c r="U149" t="s">
        <v>1136</v>
      </c>
    </row>
    <row r="150" spans="1:21" x14ac:dyDescent="0.25">
      <c r="A150">
        <v>379</v>
      </c>
      <c r="B150">
        <v>1</v>
      </c>
      <c r="C150" t="s">
        <v>3</v>
      </c>
      <c r="D150" t="s">
        <v>82</v>
      </c>
      <c r="E150" t="s">
        <v>83</v>
      </c>
      <c r="F150" t="s">
        <v>83</v>
      </c>
      <c r="G150" t="s">
        <v>83</v>
      </c>
      <c r="H150" t="s">
        <v>3</v>
      </c>
      <c r="I150" t="s">
        <v>83</v>
      </c>
      <c r="J150" t="s">
        <v>83</v>
      </c>
      <c r="K150" t="s">
        <v>3</v>
      </c>
      <c r="L150" t="s">
        <v>3</v>
      </c>
      <c r="M150" t="s">
        <v>3</v>
      </c>
      <c r="N150" t="s">
        <v>82</v>
      </c>
      <c r="O150" t="s">
        <v>83</v>
      </c>
      <c r="P150" t="s">
        <v>3</v>
      </c>
      <c r="Q150" t="s">
        <v>3</v>
      </c>
      <c r="R150" t="s">
        <v>3</v>
      </c>
      <c r="S150" t="s">
        <v>1134</v>
      </c>
      <c r="T150" t="s">
        <v>1135</v>
      </c>
      <c r="U150" t="s">
        <v>1136</v>
      </c>
    </row>
    <row r="151" spans="1:21" x14ac:dyDescent="0.25">
      <c r="A151">
        <v>384</v>
      </c>
      <c r="B151">
        <v>1</v>
      </c>
      <c r="C151" t="s">
        <v>3</v>
      </c>
      <c r="D151" t="s">
        <v>82</v>
      </c>
      <c r="E151" t="s">
        <v>83</v>
      </c>
      <c r="F151" t="s">
        <v>83</v>
      </c>
      <c r="G151" t="s">
        <v>83</v>
      </c>
      <c r="H151" t="s">
        <v>3</v>
      </c>
      <c r="I151" t="s">
        <v>83</v>
      </c>
      <c r="J151" t="s">
        <v>83</v>
      </c>
      <c r="K151" t="s">
        <v>3</v>
      </c>
      <c r="L151" t="s">
        <v>3</v>
      </c>
      <c r="M151" t="s">
        <v>3</v>
      </c>
      <c r="N151" t="s">
        <v>82</v>
      </c>
      <c r="O151" t="s">
        <v>83</v>
      </c>
      <c r="P151" t="s">
        <v>3</v>
      </c>
      <c r="Q151" t="s">
        <v>3</v>
      </c>
      <c r="R151" t="s">
        <v>3</v>
      </c>
      <c r="S151" t="s">
        <v>1134</v>
      </c>
      <c r="T151" t="s">
        <v>1135</v>
      </c>
      <c r="U151" t="s">
        <v>1136</v>
      </c>
    </row>
    <row r="152" spans="1:21" x14ac:dyDescent="0.25">
      <c r="A152">
        <v>385</v>
      </c>
      <c r="B152">
        <v>1</v>
      </c>
      <c r="C152" t="s">
        <v>3</v>
      </c>
      <c r="D152" t="s">
        <v>82</v>
      </c>
      <c r="E152" t="s">
        <v>83</v>
      </c>
      <c r="F152" t="s">
        <v>83</v>
      </c>
      <c r="G152" t="s">
        <v>83</v>
      </c>
      <c r="H152" t="s">
        <v>3</v>
      </c>
      <c r="I152" t="s">
        <v>83</v>
      </c>
      <c r="J152" t="s">
        <v>83</v>
      </c>
      <c r="K152" t="s">
        <v>3</v>
      </c>
      <c r="L152" t="s">
        <v>3</v>
      </c>
      <c r="M152" t="s">
        <v>3</v>
      </c>
      <c r="N152" t="s">
        <v>82</v>
      </c>
      <c r="O152" t="s">
        <v>83</v>
      </c>
      <c r="P152" t="s">
        <v>3</v>
      </c>
      <c r="Q152" t="s">
        <v>3</v>
      </c>
      <c r="R152" t="s">
        <v>3</v>
      </c>
      <c r="S152" t="s">
        <v>1134</v>
      </c>
      <c r="T152" t="s">
        <v>1135</v>
      </c>
      <c r="U152" t="s">
        <v>1136</v>
      </c>
    </row>
    <row r="153" spans="1:21" x14ac:dyDescent="0.25">
      <c r="A153">
        <v>386</v>
      </c>
      <c r="B153">
        <v>1</v>
      </c>
      <c r="C153" t="s">
        <v>3</v>
      </c>
      <c r="D153" t="s">
        <v>82</v>
      </c>
      <c r="E153" t="s">
        <v>83</v>
      </c>
      <c r="F153" t="s">
        <v>83</v>
      </c>
      <c r="G153" t="s">
        <v>83</v>
      </c>
      <c r="H153" t="s">
        <v>3</v>
      </c>
      <c r="I153" t="s">
        <v>83</v>
      </c>
      <c r="J153" t="s">
        <v>83</v>
      </c>
      <c r="K153" t="s">
        <v>3</v>
      </c>
      <c r="L153" t="s">
        <v>3</v>
      </c>
      <c r="M153" t="s">
        <v>3</v>
      </c>
      <c r="N153" t="s">
        <v>82</v>
      </c>
      <c r="O153" t="s">
        <v>83</v>
      </c>
      <c r="P153" t="s">
        <v>3</v>
      </c>
      <c r="Q153" t="s">
        <v>3</v>
      </c>
      <c r="R153" t="s">
        <v>3</v>
      </c>
      <c r="S153" t="s">
        <v>1134</v>
      </c>
      <c r="T153" t="s">
        <v>1135</v>
      </c>
      <c r="U153" t="s">
        <v>1136</v>
      </c>
    </row>
    <row r="154" spans="1:21" x14ac:dyDescent="0.25">
      <c r="A154">
        <v>387</v>
      </c>
      <c r="B154">
        <v>1</v>
      </c>
      <c r="C154" t="s">
        <v>3</v>
      </c>
      <c r="D154" t="s">
        <v>82</v>
      </c>
      <c r="E154" t="s">
        <v>83</v>
      </c>
      <c r="F154" t="s">
        <v>83</v>
      </c>
      <c r="G154" t="s">
        <v>83</v>
      </c>
      <c r="H154" t="s">
        <v>3</v>
      </c>
      <c r="I154" t="s">
        <v>83</v>
      </c>
      <c r="J154" t="s">
        <v>83</v>
      </c>
      <c r="K154" t="s">
        <v>3</v>
      </c>
      <c r="L154" t="s">
        <v>3</v>
      </c>
      <c r="M154" t="s">
        <v>3</v>
      </c>
      <c r="N154" t="s">
        <v>82</v>
      </c>
      <c r="O154" t="s">
        <v>83</v>
      </c>
      <c r="P154" t="s">
        <v>3</v>
      </c>
      <c r="Q154" t="s">
        <v>3</v>
      </c>
      <c r="R154" t="s">
        <v>3</v>
      </c>
      <c r="S154" t="s">
        <v>1134</v>
      </c>
      <c r="T154" t="s">
        <v>1135</v>
      </c>
      <c r="U154" t="s">
        <v>1136</v>
      </c>
    </row>
    <row r="155" spans="1:21" x14ac:dyDescent="0.25">
      <c r="A155">
        <v>390</v>
      </c>
      <c r="B155">
        <v>1</v>
      </c>
      <c r="C155" t="s">
        <v>3</v>
      </c>
      <c r="D155" t="s">
        <v>82</v>
      </c>
      <c r="E155" t="s">
        <v>83</v>
      </c>
      <c r="F155" t="s">
        <v>83</v>
      </c>
      <c r="G155" t="s">
        <v>83</v>
      </c>
      <c r="H155" t="s">
        <v>3</v>
      </c>
      <c r="I155" t="s">
        <v>83</v>
      </c>
      <c r="J155" t="s">
        <v>83</v>
      </c>
      <c r="K155" t="s">
        <v>3</v>
      </c>
      <c r="L155" t="s">
        <v>3</v>
      </c>
      <c r="M155" t="s">
        <v>3</v>
      </c>
      <c r="N155" t="s">
        <v>82</v>
      </c>
      <c r="O155" t="s">
        <v>83</v>
      </c>
      <c r="P155" t="s">
        <v>3</v>
      </c>
      <c r="Q155" t="s">
        <v>3</v>
      </c>
      <c r="R155" t="s">
        <v>3</v>
      </c>
      <c r="S155" t="s">
        <v>1134</v>
      </c>
      <c r="T155" t="s">
        <v>1135</v>
      </c>
      <c r="U155" t="s">
        <v>1136</v>
      </c>
    </row>
    <row r="156" spans="1:21" x14ac:dyDescent="0.25">
      <c r="A156">
        <v>391</v>
      </c>
      <c r="B156">
        <v>1</v>
      </c>
      <c r="C156" t="s">
        <v>3</v>
      </c>
      <c r="D156" t="s">
        <v>82</v>
      </c>
      <c r="E156" t="s">
        <v>83</v>
      </c>
      <c r="F156" t="s">
        <v>83</v>
      </c>
      <c r="G156" t="s">
        <v>83</v>
      </c>
      <c r="H156" t="s">
        <v>3</v>
      </c>
      <c r="I156" t="s">
        <v>83</v>
      </c>
      <c r="J156" t="s">
        <v>83</v>
      </c>
      <c r="K156" t="s">
        <v>3</v>
      </c>
      <c r="L156" t="s">
        <v>3</v>
      </c>
      <c r="M156" t="s">
        <v>3</v>
      </c>
      <c r="N156" t="s">
        <v>82</v>
      </c>
      <c r="O156" t="s">
        <v>83</v>
      </c>
      <c r="P156" t="s">
        <v>3</v>
      </c>
      <c r="Q156" t="s">
        <v>3</v>
      </c>
      <c r="R156" t="s">
        <v>3</v>
      </c>
      <c r="S156" t="s">
        <v>1134</v>
      </c>
      <c r="T156" t="s">
        <v>1135</v>
      </c>
      <c r="U156" t="s">
        <v>1136</v>
      </c>
    </row>
    <row r="157" spans="1:21" x14ac:dyDescent="0.25">
      <c r="A157">
        <v>392</v>
      </c>
      <c r="B157">
        <v>1</v>
      </c>
      <c r="C157" t="s">
        <v>3</v>
      </c>
      <c r="D157" t="s">
        <v>82</v>
      </c>
      <c r="E157" t="s">
        <v>83</v>
      </c>
      <c r="F157" t="s">
        <v>83</v>
      </c>
      <c r="G157" t="s">
        <v>83</v>
      </c>
      <c r="H157" t="s">
        <v>3</v>
      </c>
      <c r="I157" t="s">
        <v>83</v>
      </c>
      <c r="J157" t="s">
        <v>83</v>
      </c>
      <c r="K157" t="s">
        <v>3</v>
      </c>
      <c r="L157" t="s">
        <v>3</v>
      </c>
      <c r="M157" t="s">
        <v>3</v>
      </c>
      <c r="N157" t="s">
        <v>82</v>
      </c>
      <c r="O157" t="s">
        <v>83</v>
      </c>
      <c r="P157" t="s">
        <v>3</v>
      </c>
      <c r="Q157" t="s">
        <v>3</v>
      </c>
      <c r="R157" t="s">
        <v>3</v>
      </c>
      <c r="S157" t="s">
        <v>1134</v>
      </c>
      <c r="T157" t="s">
        <v>1135</v>
      </c>
      <c r="U157" t="s">
        <v>1136</v>
      </c>
    </row>
    <row r="158" spans="1:21" x14ac:dyDescent="0.25">
      <c r="A158">
        <v>393</v>
      </c>
      <c r="B158">
        <v>1</v>
      </c>
      <c r="C158" t="s">
        <v>3</v>
      </c>
      <c r="D158" t="s">
        <v>82</v>
      </c>
      <c r="E158" t="s">
        <v>83</v>
      </c>
      <c r="F158" t="s">
        <v>83</v>
      </c>
      <c r="G158" t="s">
        <v>83</v>
      </c>
      <c r="H158" t="s">
        <v>3</v>
      </c>
      <c r="I158" t="s">
        <v>83</v>
      </c>
      <c r="J158" t="s">
        <v>83</v>
      </c>
      <c r="K158" t="s">
        <v>3</v>
      </c>
      <c r="L158" t="s">
        <v>3</v>
      </c>
      <c r="M158" t="s">
        <v>3</v>
      </c>
      <c r="N158" t="s">
        <v>82</v>
      </c>
      <c r="O158" t="s">
        <v>83</v>
      </c>
      <c r="P158" t="s">
        <v>3</v>
      </c>
      <c r="Q158" t="s">
        <v>3</v>
      </c>
      <c r="R158" t="s">
        <v>3</v>
      </c>
      <c r="S158" t="s">
        <v>1134</v>
      </c>
      <c r="T158" t="s">
        <v>1135</v>
      </c>
      <c r="U158" t="s">
        <v>1136</v>
      </c>
    </row>
    <row r="159" spans="1:21" x14ac:dyDescent="0.25">
      <c r="A159">
        <v>398</v>
      </c>
      <c r="B159">
        <v>1</v>
      </c>
      <c r="C159" t="s">
        <v>3</v>
      </c>
      <c r="D159" t="s">
        <v>82</v>
      </c>
      <c r="E159" t="s">
        <v>83</v>
      </c>
      <c r="F159" t="s">
        <v>83</v>
      </c>
      <c r="G159" t="s">
        <v>83</v>
      </c>
      <c r="H159" t="s">
        <v>3</v>
      </c>
      <c r="I159" t="s">
        <v>83</v>
      </c>
      <c r="J159" t="s">
        <v>83</v>
      </c>
      <c r="K159" t="s">
        <v>3</v>
      </c>
      <c r="L159" t="s">
        <v>3</v>
      </c>
      <c r="M159" t="s">
        <v>3</v>
      </c>
      <c r="N159" t="s">
        <v>82</v>
      </c>
      <c r="O159" t="s">
        <v>83</v>
      </c>
      <c r="P159" t="s">
        <v>3</v>
      </c>
      <c r="Q159" t="s">
        <v>3</v>
      </c>
      <c r="R159" t="s">
        <v>3</v>
      </c>
      <c r="S159" t="s">
        <v>1134</v>
      </c>
      <c r="T159" t="s">
        <v>1135</v>
      </c>
      <c r="U159" t="s">
        <v>1136</v>
      </c>
    </row>
    <row r="160" spans="1:21" x14ac:dyDescent="0.25">
      <c r="A160">
        <v>399</v>
      </c>
      <c r="B160">
        <v>1</v>
      </c>
      <c r="C160" t="s">
        <v>3</v>
      </c>
      <c r="D160" t="s">
        <v>82</v>
      </c>
      <c r="E160" t="s">
        <v>83</v>
      </c>
      <c r="F160" t="s">
        <v>83</v>
      </c>
      <c r="G160" t="s">
        <v>83</v>
      </c>
      <c r="H160" t="s">
        <v>3</v>
      </c>
      <c r="I160" t="s">
        <v>83</v>
      </c>
      <c r="J160" t="s">
        <v>83</v>
      </c>
      <c r="K160" t="s">
        <v>3</v>
      </c>
      <c r="L160" t="s">
        <v>3</v>
      </c>
      <c r="M160" t="s">
        <v>3</v>
      </c>
      <c r="N160" t="s">
        <v>82</v>
      </c>
      <c r="O160" t="s">
        <v>83</v>
      </c>
      <c r="P160" t="s">
        <v>3</v>
      </c>
      <c r="Q160" t="s">
        <v>3</v>
      </c>
      <c r="R160" t="s">
        <v>3</v>
      </c>
      <c r="S160" t="s">
        <v>1134</v>
      </c>
      <c r="T160" t="s">
        <v>1135</v>
      </c>
      <c r="U160" t="s">
        <v>1136</v>
      </c>
    </row>
    <row r="161" spans="1:21" x14ac:dyDescent="0.25">
      <c r="A161">
        <v>437</v>
      </c>
      <c r="B161">
        <v>1</v>
      </c>
      <c r="C161" t="s">
        <v>3</v>
      </c>
      <c r="D161" t="s">
        <v>82</v>
      </c>
      <c r="E161" t="s">
        <v>83</v>
      </c>
      <c r="F161" t="s">
        <v>83</v>
      </c>
      <c r="G161" t="s">
        <v>83</v>
      </c>
      <c r="H161" t="s">
        <v>3</v>
      </c>
      <c r="I161" t="s">
        <v>83</v>
      </c>
      <c r="J161" t="s">
        <v>83</v>
      </c>
      <c r="K161" t="s">
        <v>3</v>
      </c>
      <c r="L161" t="s">
        <v>3</v>
      </c>
      <c r="M161" t="s">
        <v>3</v>
      </c>
      <c r="N161" t="s">
        <v>82</v>
      </c>
      <c r="O161" t="s">
        <v>83</v>
      </c>
      <c r="P161" t="s">
        <v>3</v>
      </c>
      <c r="Q161" t="s">
        <v>3</v>
      </c>
      <c r="R161" t="s">
        <v>3</v>
      </c>
      <c r="S161" t="s">
        <v>1134</v>
      </c>
      <c r="T161" t="s">
        <v>1135</v>
      </c>
      <c r="U161" t="s">
        <v>1136</v>
      </c>
    </row>
    <row r="162" spans="1:21" x14ac:dyDescent="0.25">
      <c r="A162">
        <v>438</v>
      </c>
      <c r="B162">
        <v>1</v>
      </c>
      <c r="C162" t="s">
        <v>3</v>
      </c>
      <c r="D162" t="s">
        <v>82</v>
      </c>
      <c r="E162" t="s">
        <v>83</v>
      </c>
      <c r="F162" t="s">
        <v>83</v>
      </c>
      <c r="G162" t="s">
        <v>83</v>
      </c>
      <c r="H162" t="s">
        <v>3</v>
      </c>
      <c r="I162" t="s">
        <v>83</v>
      </c>
      <c r="J162" t="s">
        <v>83</v>
      </c>
      <c r="K162" t="s">
        <v>3</v>
      </c>
      <c r="L162" t="s">
        <v>3</v>
      </c>
      <c r="M162" t="s">
        <v>3</v>
      </c>
      <c r="N162" t="s">
        <v>82</v>
      </c>
      <c r="O162" t="s">
        <v>83</v>
      </c>
      <c r="P162" t="s">
        <v>3</v>
      </c>
      <c r="Q162" t="s">
        <v>3</v>
      </c>
      <c r="R162" t="s">
        <v>3</v>
      </c>
      <c r="S162" t="s">
        <v>1134</v>
      </c>
      <c r="T162" t="s">
        <v>1135</v>
      </c>
      <c r="U162" t="s">
        <v>1136</v>
      </c>
    </row>
    <row r="163" spans="1:21" x14ac:dyDescent="0.25">
      <c r="A163">
        <v>441</v>
      </c>
      <c r="B163">
        <v>1</v>
      </c>
      <c r="C163" t="s">
        <v>3</v>
      </c>
      <c r="D163" t="s">
        <v>82</v>
      </c>
      <c r="E163" t="s">
        <v>83</v>
      </c>
      <c r="F163" t="s">
        <v>83</v>
      </c>
      <c r="G163" t="s">
        <v>83</v>
      </c>
      <c r="H163" t="s">
        <v>3</v>
      </c>
      <c r="I163" t="s">
        <v>83</v>
      </c>
      <c r="J163" t="s">
        <v>83</v>
      </c>
      <c r="K163" t="s">
        <v>3</v>
      </c>
      <c r="L163" t="s">
        <v>3</v>
      </c>
      <c r="M163" t="s">
        <v>3</v>
      </c>
      <c r="N163" t="s">
        <v>82</v>
      </c>
      <c r="O163" t="s">
        <v>83</v>
      </c>
      <c r="P163" t="s">
        <v>3</v>
      </c>
      <c r="Q163" t="s">
        <v>3</v>
      </c>
      <c r="R163" t="s">
        <v>3</v>
      </c>
      <c r="S163" t="s">
        <v>1134</v>
      </c>
      <c r="T163" t="s">
        <v>1135</v>
      </c>
      <c r="U163" t="s">
        <v>1136</v>
      </c>
    </row>
    <row r="164" spans="1:21" x14ac:dyDescent="0.25">
      <c r="A164">
        <v>442</v>
      </c>
      <c r="B164">
        <v>1</v>
      </c>
      <c r="C164" t="s">
        <v>3</v>
      </c>
      <c r="D164" t="s">
        <v>82</v>
      </c>
      <c r="E164" t="s">
        <v>83</v>
      </c>
      <c r="F164" t="s">
        <v>83</v>
      </c>
      <c r="G164" t="s">
        <v>83</v>
      </c>
      <c r="H164" t="s">
        <v>3</v>
      </c>
      <c r="I164" t="s">
        <v>83</v>
      </c>
      <c r="J164" t="s">
        <v>83</v>
      </c>
      <c r="K164" t="s">
        <v>3</v>
      </c>
      <c r="L164" t="s">
        <v>3</v>
      </c>
      <c r="M164" t="s">
        <v>3</v>
      </c>
      <c r="N164" t="s">
        <v>82</v>
      </c>
      <c r="O164" t="s">
        <v>83</v>
      </c>
      <c r="P164" t="s">
        <v>3</v>
      </c>
      <c r="Q164" t="s">
        <v>3</v>
      </c>
      <c r="R164" t="s">
        <v>3</v>
      </c>
      <c r="S164" t="s">
        <v>1134</v>
      </c>
      <c r="T164" t="s">
        <v>1135</v>
      </c>
      <c r="U164" t="s">
        <v>1136</v>
      </c>
    </row>
    <row r="165" spans="1:21" x14ac:dyDescent="0.25">
      <c r="A165">
        <v>453</v>
      </c>
      <c r="B165">
        <v>1</v>
      </c>
      <c r="C165" t="s">
        <v>3</v>
      </c>
      <c r="D165" t="s">
        <v>82</v>
      </c>
      <c r="E165" t="s">
        <v>83</v>
      </c>
      <c r="F165" t="s">
        <v>83</v>
      </c>
      <c r="G165" t="s">
        <v>83</v>
      </c>
      <c r="H165" t="s">
        <v>3</v>
      </c>
      <c r="I165" t="s">
        <v>83</v>
      </c>
      <c r="J165" t="s">
        <v>83</v>
      </c>
      <c r="K165" t="s">
        <v>3</v>
      </c>
      <c r="L165" t="s">
        <v>3</v>
      </c>
      <c r="M165" t="s">
        <v>3</v>
      </c>
      <c r="N165" t="s">
        <v>82</v>
      </c>
      <c r="O165" t="s">
        <v>83</v>
      </c>
      <c r="P165" t="s">
        <v>3</v>
      </c>
      <c r="Q165" t="s">
        <v>3</v>
      </c>
      <c r="R165" t="s">
        <v>3</v>
      </c>
      <c r="S165" t="s">
        <v>1134</v>
      </c>
      <c r="T165" t="s">
        <v>1135</v>
      </c>
      <c r="U165" t="s">
        <v>1136</v>
      </c>
    </row>
    <row r="166" spans="1:21" x14ac:dyDescent="0.25">
      <c r="A166">
        <v>454</v>
      </c>
      <c r="B166">
        <v>1</v>
      </c>
      <c r="C166" t="s">
        <v>3</v>
      </c>
      <c r="D166" t="s">
        <v>82</v>
      </c>
      <c r="E166" t="s">
        <v>83</v>
      </c>
      <c r="F166" t="s">
        <v>83</v>
      </c>
      <c r="G166" t="s">
        <v>83</v>
      </c>
      <c r="H166" t="s">
        <v>3</v>
      </c>
      <c r="I166" t="s">
        <v>83</v>
      </c>
      <c r="J166" t="s">
        <v>83</v>
      </c>
      <c r="K166" t="s">
        <v>3</v>
      </c>
      <c r="L166" t="s">
        <v>3</v>
      </c>
      <c r="M166" t="s">
        <v>3</v>
      </c>
      <c r="N166" t="s">
        <v>82</v>
      </c>
      <c r="O166" t="s">
        <v>83</v>
      </c>
      <c r="P166" t="s">
        <v>3</v>
      </c>
      <c r="Q166" t="s">
        <v>3</v>
      </c>
      <c r="R166" t="s">
        <v>3</v>
      </c>
      <c r="S166" t="s">
        <v>1134</v>
      </c>
      <c r="T166" t="s">
        <v>1135</v>
      </c>
      <c r="U166" t="s">
        <v>1136</v>
      </c>
    </row>
    <row r="167" spans="1:21" x14ac:dyDescent="0.25">
      <c r="A167">
        <v>457</v>
      </c>
      <c r="B167">
        <v>1</v>
      </c>
      <c r="C167" t="s">
        <v>3</v>
      </c>
      <c r="D167" t="s">
        <v>82</v>
      </c>
      <c r="E167" t="s">
        <v>83</v>
      </c>
      <c r="F167" t="s">
        <v>83</v>
      </c>
      <c r="G167" t="s">
        <v>83</v>
      </c>
      <c r="H167" t="s">
        <v>3</v>
      </c>
      <c r="I167" t="s">
        <v>83</v>
      </c>
      <c r="J167" t="s">
        <v>83</v>
      </c>
      <c r="K167" t="s">
        <v>3</v>
      </c>
      <c r="L167" t="s">
        <v>3</v>
      </c>
      <c r="M167" t="s">
        <v>3</v>
      </c>
      <c r="N167" t="s">
        <v>82</v>
      </c>
      <c r="O167" t="s">
        <v>83</v>
      </c>
      <c r="P167" t="s">
        <v>3</v>
      </c>
      <c r="Q167" t="s">
        <v>3</v>
      </c>
      <c r="R167" t="s">
        <v>3</v>
      </c>
      <c r="S167" t="s">
        <v>1134</v>
      </c>
      <c r="T167" t="s">
        <v>1135</v>
      </c>
      <c r="U167" t="s">
        <v>1136</v>
      </c>
    </row>
    <row r="168" spans="1:21" x14ac:dyDescent="0.25">
      <c r="A168">
        <v>458</v>
      </c>
      <c r="B168">
        <v>1</v>
      </c>
      <c r="C168" t="s">
        <v>3</v>
      </c>
      <c r="D168" t="s">
        <v>82</v>
      </c>
      <c r="E168" t="s">
        <v>83</v>
      </c>
      <c r="F168" t="s">
        <v>83</v>
      </c>
      <c r="G168" t="s">
        <v>83</v>
      </c>
      <c r="H168" t="s">
        <v>3</v>
      </c>
      <c r="I168" t="s">
        <v>83</v>
      </c>
      <c r="J168" t="s">
        <v>83</v>
      </c>
      <c r="K168" t="s">
        <v>3</v>
      </c>
      <c r="L168" t="s">
        <v>3</v>
      </c>
      <c r="M168" t="s">
        <v>3</v>
      </c>
      <c r="N168" t="s">
        <v>82</v>
      </c>
      <c r="O168" t="s">
        <v>83</v>
      </c>
      <c r="P168" t="s">
        <v>3</v>
      </c>
      <c r="Q168" t="s">
        <v>3</v>
      </c>
      <c r="R168" t="s">
        <v>3</v>
      </c>
      <c r="S168" t="s">
        <v>1134</v>
      </c>
      <c r="T168" t="s">
        <v>1135</v>
      </c>
      <c r="U168" t="s">
        <v>1136</v>
      </c>
    </row>
    <row r="169" spans="1:21" x14ac:dyDescent="0.25">
      <c r="A169">
        <v>500</v>
      </c>
      <c r="B169">
        <v>1</v>
      </c>
      <c r="C169" t="s">
        <v>3</v>
      </c>
      <c r="D169" t="s">
        <v>82</v>
      </c>
      <c r="E169" t="s">
        <v>83</v>
      </c>
      <c r="F169" t="s">
        <v>83</v>
      </c>
      <c r="G169" t="s">
        <v>83</v>
      </c>
      <c r="H169" t="s">
        <v>3</v>
      </c>
      <c r="I169" t="s">
        <v>83</v>
      </c>
      <c r="J169" t="s">
        <v>83</v>
      </c>
      <c r="K169" t="s">
        <v>3</v>
      </c>
      <c r="L169" t="s">
        <v>3</v>
      </c>
      <c r="M169" t="s">
        <v>3</v>
      </c>
      <c r="N169" t="s">
        <v>82</v>
      </c>
      <c r="O169" t="s">
        <v>83</v>
      </c>
      <c r="P169" t="s">
        <v>3</v>
      </c>
      <c r="Q169" t="s">
        <v>3</v>
      </c>
      <c r="R169" t="s">
        <v>3</v>
      </c>
      <c r="S169" t="s">
        <v>1134</v>
      </c>
      <c r="T169" t="s">
        <v>1135</v>
      </c>
      <c r="U169" t="s">
        <v>1136</v>
      </c>
    </row>
    <row r="170" spans="1:21" x14ac:dyDescent="0.25">
      <c r="A170">
        <v>501</v>
      </c>
      <c r="B170">
        <v>1</v>
      </c>
      <c r="C170" t="s">
        <v>3</v>
      </c>
      <c r="D170" t="s">
        <v>82</v>
      </c>
      <c r="E170" t="s">
        <v>83</v>
      </c>
      <c r="F170" t="s">
        <v>83</v>
      </c>
      <c r="G170" t="s">
        <v>83</v>
      </c>
      <c r="H170" t="s">
        <v>3</v>
      </c>
      <c r="I170" t="s">
        <v>83</v>
      </c>
      <c r="J170" t="s">
        <v>83</v>
      </c>
      <c r="K170" t="s">
        <v>3</v>
      </c>
      <c r="L170" t="s">
        <v>3</v>
      </c>
      <c r="M170" t="s">
        <v>3</v>
      </c>
      <c r="N170" t="s">
        <v>82</v>
      </c>
      <c r="O170" t="s">
        <v>83</v>
      </c>
      <c r="P170" t="s">
        <v>3</v>
      </c>
      <c r="Q170" t="s">
        <v>3</v>
      </c>
      <c r="R170" t="s">
        <v>3</v>
      </c>
      <c r="S170" t="s">
        <v>1134</v>
      </c>
      <c r="T170" t="s">
        <v>1135</v>
      </c>
      <c r="U170" t="s">
        <v>1136</v>
      </c>
    </row>
    <row r="171" spans="1:21" x14ac:dyDescent="0.25">
      <c r="A171">
        <v>506</v>
      </c>
      <c r="B171">
        <v>1</v>
      </c>
      <c r="C171" t="s">
        <v>3</v>
      </c>
      <c r="D171" t="s">
        <v>82</v>
      </c>
      <c r="E171" t="s">
        <v>83</v>
      </c>
      <c r="F171" t="s">
        <v>83</v>
      </c>
      <c r="G171" t="s">
        <v>83</v>
      </c>
      <c r="H171" t="s">
        <v>3</v>
      </c>
      <c r="I171" t="s">
        <v>83</v>
      </c>
      <c r="J171" t="s">
        <v>83</v>
      </c>
      <c r="K171" t="s">
        <v>3</v>
      </c>
      <c r="L171" t="s">
        <v>3</v>
      </c>
      <c r="M171" t="s">
        <v>3</v>
      </c>
      <c r="N171" t="s">
        <v>82</v>
      </c>
      <c r="O171" t="s">
        <v>83</v>
      </c>
      <c r="P171" t="s">
        <v>3</v>
      </c>
      <c r="Q171" t="s">
        <v>3</v>
      </c>
      <c r="R171" t="s">
        <v>3</v>
      </c>
      <c r="S171" t="s">
        <v>1134</v>
      </c>
      <c r="T171" t="s">
        <v>1135</v>
      </c>
      <c r="U171" t="s">
        <v>1136</v>
      </c>
    </row>
    <row r="172" spans="1:21" x14ac:dyDescent="0.25">
      <c r="A172">
        <v>507</v>
      </c>
      <c r="B172">
        <v>1</v>
      </c>
      <c r="C172" t="s">
        <v>3</v>
      </c>
      <c r="D172" t="s">
        <v>82</v>
      </c>
      <c r="E172" t="s">
        <v>83</v>
      </c>
      <c r="F172" t="s">
        <v>83</v>
      </c>
      <c r="G172" t="s">
        <v>83</v>
      </c>
      <c r="H172" t="s">
        <v>3</v>
      </c>
      <c r="I172" t="s">
        <v>83</v>
      </c>
      <c r="J172" t="s">
        <v>83</v>
      </c>
      <c r="K172" t="s">
        <v>3</v>
      </c>
      <c r="L172" t="s">
        <v>3</v>
      </c>
      <c r="M172" t="s">
        <v>3</v>
      </c>
      <c r="N172" t="s">
        <v>82</v>
      </c>
      <c r="O172" t="s">
        <v>83</v>
      </c>
      <c r="P172" t="s">
        <v>3</v>
      </c>
      <c r="Q172" t="s">
        <v>3</v>
      </c>
      <c r="R172" t="s">
        <v>3</v>
      </c>
      <c r="S172" t="s">
        <v>1134</v>
      </c>
      <c r="T172" t="s">
        <v>1135</v>
      </c>
      <c r="U172" t="s">
        <v>1136</v>
      </c>
    </row>
    <row r="173" spans="1:21" x14ac:dyDescent="0.25">
      <c r="A173">
        <v>518</v>
      </c>
      <c r="B173">
        <v>1</v>
      </c>
      <c r="C173" t="s">
        <v>3</v>
      </c>
      <c r="D173" t="s">
        <v>82</v>
      </c>
      <c r="E173" t="s">
        <v>83</v>
      </c>
      <c r="F173" t="s">
        <v>83</v>
      </c>
      <c r="G173" t="s">
        <v>83</v>
      </c>
      <c r="H173" t="s">
        <v>3</v>
      </c>
      <c r="I173" t="s">
        <v>83</v>
      </c>
      <c r="J173" t="s">
        <v>83</v>
      </c>
      <c r="K173" t="s">
        <v>3</v>
      </c>
      <c r="L173" t="s">
        <v>3</v>
      </c>
      <c r="M173" t="s">
        <v>3</v>
      </c>
      <c r="N173" t="s">
        <v>82</v>
      </c>
      <c r="O173" t="s">
        <v>83</v>
      </c>
      <c r="P173" t="s">
        <v>3</v>
      </c>
      <c r="Q173" t="s">
        <v>3</v>
      </c>
      <c r="R173" t="s">
        <v>3</v>
      </c>
      <c r="S173" t="s">
        <v>1134</v>
      </c>
      <c r="T173" t="s">
        <v>1135</v>
      </c>
      <c r="U173" t="s">
        <v>1136</v>
      </c>
    </row>
    <row r="174" spans="1:21" x14ac:dyDescent="0.25">
      <c r="A174">
        <v>519</v>
      </c>
      <c r="B174">
        <v>1</v>
      </c>
      <c r="C174" t="s">
        <v>3</v>
      </c>
      <c r="D174" t="s">
        <v>82</v>
      </c>
      <c r="E174" t="s">
        <v>83</v>
      </c>
      <c r="F174" t="s">
        <v>83</v>
      </c>
      <c r="G174" t="s">
        <v>83</v>
      </c>
      <c r="H174" t="s">
        <v>3</v>
      </c>
      <c r="I174" t="s">
        <v>83</v>
      </c>
      <c r="J174" t="s">
        <v>83</v>
      </c>
      <c r="K174" t="s">
        <v>3</v>
      </c>
      <c r="L174" t="s">
        <v>3</v>
      </c>
      <c r="M174" t="s">
        <v>3</v>
      </c>
      <c r="N174" t="s">
        <v>82</v>
      </c>
      <c r="O174" t="s">
        <v>83</v>
      </c>
      <c r="P174" t="s">
        <v>3</v>
      </c>
      <c r="Q174" t="s">
        <v>3</v>
      </c>
      <c r="R174" t="s">
        <v>3</v>
      </c>
      <c r="S174" t="s">
        <v>1134</v>
      </c>
      <c r="T174" t="s">
        <v>1135</v>
      </c>
      <c r="U174" t="s">
        <v>1136</v>
      </c>
    </row>
    <row r="175" spans="1:21" x14ac:dyDescent="0.25">
      <c r="A175">
        <v>534</v>
      </c>
      <c r="B175">
        <v>1</v>
      </c>
      <c r="C175" t="s">
        <v>3</v>
      </c>
      <c r="D175" t="s">
        <v>82</v>
      </c>
      <c r="E175" t="s">
        <v>83</v>
      </c>
      <c r="F175" t="s">
        <v>83</v>
      </c>
      <c r="G175" t="s">
        <v>83</v>
      </c>
      <c r="H175" t="s">
        <v>3</v>
      </c>
      <c r="I175" t="s">
        <v>83</v>
      </c>
      <c r="J175" t="s">
        <v>83</v>
      </c>
      <c r="K175" t="s">
        <v>3</v>
      </c>
      <c r="L175" t="s">
        <v>3</v>
      </c>
      <c r="M175" t="s">
        <v>3</v>
      </c>
      <c r="N175" t="s">
        <v>82</v>
      </c>
      <c r="O175" t="s">
        <v>83</v>
      </c>
      <c r="P175" t="s">
        <v>3</v>
      </c>
      <c r="Q175" t="s">
        <v>3</v>
      </c>
      <c r="R175" t="s">
        <v>3</v>
      </c>
      <c r="S175" t="s">
        <v>1134</v>
      </c>
      <c r="T175" t="s">
        <v>1135</v>
      </c>
      <c r="U175" t="s">
        <v>1136</v>
      </c>
    </row>
    <row r="176" spans="1:21" x14ac:dyDescent="0.25">
      <c r="A176">
        <v>535</v>
      </c>
      <c r="B176">
        <v>1</v>
      </c>
      <c r="C176" t="s">
        <v>3</v>
      </c>
      <c r="D176" t="s">
        <v>82</v>
      </c>
      <c r="E176" t="s">
        <v>83</v>
      </c>
      <c r="F176" t="s">
        <v>83</v>
      </c>
      <c r="G176" t="s">
        <v>83</v>
      </c>
      <c r="H176" t="s">
        <v>3</v>
      </c>
      <c r="I176" t="s">
        <v>83</v>
      </c>
      <c r="J176" t="s">
        <v>83</v>
      </c>
      <c r="K176" t="s">
        <v>3</v>
      </c>
      <c r="L176" t="s">
        <v>3</v>
      </c>
      <c r="M176" t="s">
        <v>3</v>
      </c>
      <c r="N176" t="s">
        <v>82</v>
      </c>
      <c r="O176" t="s">
        <v>83</v>
      </c>
      <c r="P176" t="s">
        <v>3</v>
      </c>
      <c r="Q176" t="s">
        <v>3</v>
      </c>
      <c r="R176" t="s">
        <v>3</v>
      </c>
      <c r="S176" t="s">
        <v>1134</v>
      </c>
      <c r="T176" t="s">
        <v>1135</v>
      </c>
      <c r="U176" t="s">
        <v>1136</v>
      </c>
    </row>
    <row r="177" spans="1:21" x14ac:dyDescent="0.25">
      <c r="A177">
        <v>579</v>
      </c>
      <c r="B177">
        <v>1</v>
      </c>
      <c r="C177" t="s">
        <v>3</v>
      </c>
      <c r="D177" t="s">
        <v>82</v>
      </c>
      <c r="E177" t="s">
        <v>83</v>
      </c>
      <c r="F177" t="s">
        <v>83</v>
      </c>
      <c r="G177" t="s">
        <v>83</v>
      </c>
      <c r="H177" t="s">
        <v>3</v>
      </c>
      <c r="I177" t="s">
        <v>83</v>
      </c>
      <c r="J177" t="s">
        <v>83</v>
      </c>
      <c r="K177" t="s">
        <v>3</v>
      </c>
      <c r="L177" t="s">
        <v>3</v>
      </c>
      <c r="M177" t="s">
        <v>3</v>
      </c>
      <c r="N177" t="s">
        <v>82</v>
      </c>
      <c r="O177" t="s">
        <v>83</v>
      </c>
      <c r="P177" t="s">
        <v>3</v>
      </c>
      <c r="Q177" t="s">
        <v>3</v>
      </c>
      <c r="R177" t="s">
        <v>3</v>
      </c>
      <c r="S177" t="s">
        <v>1134</v>
      </c>
      <c r="T177" t="s">
        <v>1135</v>
      </c>
      <c r="U177" t="s">
        <v>1136</v>
      </c>
    </row>
    <row r="178" spans="1:21" x14ac:dyDescent="0.25">
      <c r="A178">
        <v>580</v>
      </c>
      <c r="B178">
        <v>1</v>
      </c>
      <c r="C178" t="s">
        <v>3</v>
      </c>
      <c r="D178" t="s">
        <v>82</v>
      </c>
      <c r="E178" t="s">
        <v>83</v>
      </c>
      <c r="F178" t="s">
        <v>83</v>
      </c>
      <c r="G178" t="s">
        <v>83</v>
      </c>
      <c r="H178" t="s">
        <v>3</v>
      </c>
      <c r="I178" t="s">
        <v>83</v>
      </c>
      <c r="J178" t="s">
        <v>83</v>
      </c>
      <c r="K178" t="s">
        <v>3</v>
      </c>
      <c r="L178" t="s">
        <v>3</v>
      </c>
      <c r="M178" t="s">
        <v>3</v>
      </c>
      <c r="N178" t="s">
        <v>82</v>
      </c>
      <c r="O178" t="s">
        <v>83</v>
      </c>
      <c r="P178" t="s">
        <v>3</v>
      </c>
      <c r="Q178" t="s">
        <v>3</v>
      </c>
      <c r="R178" t="s">
        <v>3</v>
      </c>
      <c r="S178" t="s">
        <v>1134</v>
      </c>
      <c r="T178" t="s">
        <v>1135</v>
      </c>
      <c r="U178" t="s">
        <v>1136</v>
      </c>
    </row>
    <row r="179" spans="1:21" x14ac:dyDescent="0.25">
      <c r="A179">
        <v>593</v>
      </c>
      <c r="B179">
        <v>1</v>
      </c>
      <c r="C179" t="s">
        <v>3</v>
      </c>
      <c r="D179" t="s">
        <v>82</v>
      </c>
      <c r="E179" t="s">
        <v>83</v>
      </c>
      <c r="F179" t="s">
        <v>83</v>
      </c>
      <c r="G179" t="s">
        <v>83</v>
      </c>
      <c r="H179" t="s">
        <v>3</v>
      </c>
      <c r="I179" t="s">
        <v>83</v>
      </c>
      <c r="J179" t="s">
        <v>83</v>
      </c>
      <c r="K179" t="s">
        <v>3</v>
      </c>
      <c r="L179" t="s">
        <v>3</v>
      </c>
      <c r="M179" t="s">
        <v>3</v>
      </c>
      <c r="N179" t="s">
        <v>82</v>
      </c>
      <c r="O179" t="s">
        <v>83</v>
      </c>
      <c r="P179" t="s">
        <v>3</v>
      </c>
      <c r="Q179" t="s">
        <v>3</v>
      </c>
      <c r="R179" t="s">
        <v>3</v>
      </c>
      <c r="S179" t="s">
        <v>1134</v>
      </c>
      <c r="T179" t="s">
        <v>1135</v>
      </c>
      <c r="U179" t="s">
        <v>1136</v>
      </c>
    </row>
    <row r="180" spans="1:21" x14ac:dyDescent="0.25">
      <c r="A180">
        <v>594</v>
      </c>
      <c r="B180">
        <v>1</v>
      </c>
      <c r="C180" t="s">
        <v>3</v>
      </c>
      <c r="D180" t="s">
        <v>82</v>
      </c>
      <c r="E180" t="s">
        <v>83</v>
      </c>
      <c r="F180" t="s">
        <v>83</v>
      </c>
      <c r="G180" t="s">
        <v>83</v>
      </c>
      <c r="H180" t="s">
        <v>3</v>
      </c>
      <c r="I180" t="s">
        <v>83</v>
      </c>
      <c r="J180" t="s">
        <v>83</v>
      </c>
      <c r="K180" t="s">
        <v>3</v>
      </c>
      <c r="L180" t="s">
        <v>3</v>
      </c>
      <c r="M180" t="s">
        <v>3</v>
      </c>
      <c r="N180" t="s">
        <v>82</v>
      </c>
      <c r="O180" t="s">
        <v>83</v>
      </c>
      <c r="P180" t="s">
        <v>3</v>
      </c>
      <c r="Q180" t="s">
        <v>3</v>
      </c>
      <c r="R180" t="s">
        <v>3</v>
      </c>
      <c r="S180" t="s">
        <v>1134</v>
      </c>
      <c r="T180" t="s">
        <v>1135</v>
      </c>
      <c r="U180" t="s">
        <v>1136</v>
      </c>
    </row>
    <row r="181" spans="1:21" x14ac:dyDescent="0.25">
      <c r="A181">
        <v>603</v>
      </c>
      <c r="B181">
        <v>1</v>
      </c>
      <c r="C181" t="s">
        <v>3</v>
      </c>
      <c r="D181" t="s">
        <v>82</v>
      </c>
      <c r="E181" t="s">
        <v>83</v>
      </c>
      <c r="F181" t="s">
        <v>83</v>
      </c>
      <c r="G181" t="s">
        <v>83</v>
      </c>
      <c r="H181" t="s">
        <v>3</v>
      </c>
      <c r="I181" t="s">
        <v>83</v>
      </c>
      <c r="J181" t="s">
        <v>83</v>
      </c>
      <c r="K181" t="s">
        <v>3</v>
      </c>
      <c r="L181" t="s">
        <v>3</v>
      </c>
      <c r="M181" t="s">
        <v>3</v>
      </c>
      <c r="N181" t="s">
        <v>82</v>
      </c>
      <c r="O181" t="s">
        <v>83</v>
      </c>
      <c r="P181" t="s">
        <v>3</v>
      </c>
      <c r="Q181" t="s">
        <v>3</v>
      </c>
      <c r="R181" t="s">
        <v>3</v>
      </c>
      <c r="S181" t="s">
        <v>1134</v>
      </c>
      <c r="T181" t="s">
        <v>1135</v>
      </c>
      <c r="U181" t="s">
        <v>1136</v>
      </c>
    </row>
    <row r="182" spans="1:21" x14ac:dyDescent="0.25">
      <c r="A182">
        <v>604</v>
      </c>
      <c r="B182">
        <v>1</v>
      </c>
      <c r="C182" t="s">
        <v>3</v>
      </c>
      <c r="D182" t="s">
        <v>82</v>
      </c>
      <c r="E182" t="s">
        <v>83</v>
      </c>
      <c r="F182" t="s">
        <v>83</v>
      </c>
      <c r="G182" t="s">
        <v>83</v>
      </c>
      <c r="H182" t="s">
        <v>3</v>
      </c>
      <c r="I182" t="s">
        <v>83</v>
      </c>
      <c r="J182" t="s">
        <v>83</v>
      </c>
      <c r="K182" t="s">
        <v>3</v>
      </c>
      <c r="L182" t="s">
        <v>3</v>
      </c>
      <c r="M182" t="s">
        <v>3</v>
      </c>
      <c r="N182" t="s">
        <v>82</v>
      </c>
      <c r="O182" t="s">
        <v>83</v>
      </c>
      <c r="P182" t="s">
        <v>3</v>
      </c>
      <c r="Q182" t="s">
        <v>3</v>
      </c>
      <c r="R182" t="s">
        <v>3</v>
      </c>
      <c r="S182" t="s">
        <v>1134</v>
      </c>
      <c r="T182" t="s">
        <v>1135</v>
      </c>
      <c r="U182" t="s">
        <v>1136</v>
      </c>
    </row>
    <row r="183" spans="1:21" x14ac:dyDescent="0.25">
      <c r="A183">
        <v>642</v>
      </c>
      <c r="B183">
        <v>1</v>
      </c>
      <c r="C183" t="s">
        <v>3</v>
      </c>
      <c r="D183" t="s">
        <v>82</v>
      </c>
      <c r="E183" t="s">
        <v>83</v>
      </c>
      <c r="F183" t="s">
        <v>83</v>
      </c>
      <c r="G183" t="s">
        <v>83</v>
      </c>
      <c r="H183" t="s">
        <v>3</v>
      </c>
      <c r="I183" t="s">
        <v>83</v>
      </c>
      <c r="J183" t="s">
        <v>83</v>
      </c>
      <c r="K183" t="s">
        <v>3</v>
      </c>
      <c r="L183" t="s">
        <v>3</v>
      </c>
      <c r="M183" t="s">
        <v>3</v>
      </c>
      <c r="N183" t="s">
        <v>82</v>
      </c>
      <c r="O183" t="s">
        <v>83</v>
      </c>
      <c r="P183" t="s">
        <v>3</v>
      </c>
      <c r="Q183" t="s">
        <v>3</v>
      </c>
      <c r="R183" t="s">
        <v>3</v>
      </c>
      <c r="S183" t="s">
        <v>1134</v>
      </c>
      <c r="T183" t="s">
        <v>1135</v>
      </c>
      <c r="U183" t="s">
        <v>1136</v>
      </c>
    </row>
    <row r="184" spans="1:21" x14ac:dyDescent="0.25">
      <c r="A184">
        <v>643</v>
      </c>
      <c r="B184">
        <v>1</v>
      </c>
      <c r="C184" t="s">
        <v>3</v>
      </c>
      <c r="D184" t="s">
        <v>82</v>
      </c>
      <c r="E184" t="s">
        <v>83</v>
      </c>
      <c r="F184" t="s">
        <v>83</v>
      </c>
      <c r="G184" t="s">
        <v>83</v>
      </c>
      <c r="H184" t="s">
        <v>3</v>
      </c>
      <c r="I184" t="s">
        <v>83</v>
      </c>
      <c r="J184" t="s">
        <v>83</v>
      </c>
      <c r="K184" t="s">
        <v>3</v>
      </c>
      <c r="L184" t="s">
        <v>3</v>
      </c>
      <c r="M184" t="s">
        <v>3</v>
      </c>
      <c r="N184" t="s">
        <v>82</v>
      </c>
      <c r="O184" t="s">
        <v>83</v>
      </c>
      <c r="P184" t="s">
        <v>3</v>
      </c>
      <c r="Q184" t="s">
        <v>3</v>
      </c>
      <c r="R184" t="s">
        <v>3</v>
      </c>
      <c r="S184" t="s">
        <v>1134</v>
      </c>
      <c r="T184" t="s">
        <v>1135</v>
      </c>
      <c r="U184" t="s">
        <v>1136</v>
      </c>
    </row>
    <row r="185" spans="1:21" x14ac:dyDescent="0.25">
      <c r="A185">
        <v>650</v>
      </c>
      <c r="B185">
        <v>1</v>
      </c>
      <c r="C185" t="s">
        <v>3</v>
      </c>
      <c r="D185" t="s">
        <v>82</v>
      </c>
      <c r="E185" t="s">
        <v>83</v>
      </c>
      <c r="F185" t="s">
        <v>83</v>
      </c>
      <c r="G185" t="s">
        <v>83</v>
      </c>
      <c r="H185" t="s">
        <v>3</v>
      </c>
      <c r="I185" t="s">
        <v>83</v>
      </c>
      <c r="J185" t="s">
        <v>83</v>
      </c>
      <c r="K185" t="s">
        <v>3</v>
      </c>
      <c r="L185" t="s">
        <v>3</v>
      </c>
      <c r="M185" t="s">
        <v>3</v>
      </c>
      <c r="N185" t="s">
        <v>82</v>
      </c>
      <c r="O185" t="s">
        <v>83</v>
      </c>
      <c r="P185" t="s">
        <v>3</v>
      </c>
      <c r="Q185" t="s">
        <v>3</v>
      </c>
      <c r="R185" t="s">
        <v>3</v>
      </c>
      <c r="S185" t="s">
        <v>1134</v>
      </c>
      <c r="T185" t="s">
        <v>1135</v>
      </c>
      <c r="U185" t="s">
        <v>1136</v>
      </c>
    </row>
    <row r="186" spans="1:21" x14ac:dyDescent="0.25">
      <c r="A186">
        <v>651</v>
      </c>
      <c r="B186">
        <v>1</v>
      </c>
      <c r="C186" t="s">
        <v>3</v>
      </c>
      <c r="D186" t="s">
        <v>82</v>
      </c>
      <c r="E186" t="s">
        <v>83</v>
      </c>
      <c r="F186" t="s">
        <v>83</v>
      </c>
      <c r="G186" t="s">
        <v>83</v>
      </c>
      <c r="H186" t="s">
        <v>3</v>
      </c>
      <c r="I186" t="s">
        <v>83</v>
      </c>
      <c r="J186" t="s">
        <v>83</v>
      </c>
      <c r="K186" t="s">
        <v>3</v>
      </c>
      <c r="L186" t="s">
        <v>3</v>
      </c>
      <c r="M186" t="s">
        <v>3</v>
      </c>
      <c r="N186" t="s">
        <v>82</v>
      </c>
      <c r="O186" t="s">
        <v>83</v>
      </c>
      <c r="P186" t="s">
        <v>3</v>
      </c>
      <c r="Q186" t="s">
        <v>3</v>
      </c>
      <c r="R186" t="s">
        <v>3</v>
      </c>
      <c r="S186" t="s">
        <v>1134</v>
      </c>
      <c r="T186" t="s">
        <v>1135</v>
      </c>
      <c r="U186" t="s">
        <v>1136</v>
      </c>
    </row>
    <row r="187" spans="1:21" x14ac:dyDescent="0.25">
      <c r="A187">
        <v>654</v>
      </c>
      <c r="B187">
        <v>1</v>
      </c>
      <c r="C187" t="s">
        <v>3</v>
      </c>
      <c r="D187" t="s">
        <v>82</v>
      </c>
      <c r="E187" t="s">
        <v>83</v>
      </c>
      <c r="F187" t="s">
        <v>83</v>
      </c>
      <c r="G187" t="s">
        <v>83</v>
      </c>
      <c r="H187" t="s">
        <v>3</v>
      </c>
      <c r="I187" t="s">
        <v>83</v>
      </c>
      <c r="J187" t="s">
        <v>83</v>
      </c>
      <c r="K187" t="s">
        <v>3</v>
      </c>
      <c r="L187" t="s">
        <v>3</v>
      </c>
      <c r="M187" t="s">
        <v>3</v>
      </c>
      <c r="N187" t="s">
        <v>82</v>
      </c>
      <c r="O187" t="s">
        <v>83</v>
      </c>
      <c r="P187" t="s">
        <v>3</v>
      </c>
      <c r="Q187" t="s">
        <v>3</v>
      </c>
      <c r="R187" t="s">
        <v>3</v>
      </c>
      <c r="S187" t="s">
        <v>1134</v>
      </c>
      <c r="T187" t="s">
        <v>1135</v>
      </c>
      <c r="U187" t="s">
        <v>1136</v>
      </c>
    </row>
    <row r="188" spans="1:21" x14ac:dyDescent="0.25">
      <c r="A188">
        <v>655</v>
      </c>
      <c r="B188">
        <v>1</v>
      </c>
      <c r="C188" t="s">
        <v>3</v>
      </c>
      <c r="D188" t="s">
        <v>82</v>
      </c>
      <c r="E188" t="s">
        <v>83</v>
      </c>
      <c r="F188" t="s">
        <v>83</v>
      </c>
      <c r="G188" t="s">
        <v>83</v>
      </c>
      <c r="H188" t="s">
        <v>3</v>
      </c>
      <c r="I188" t="s">
        <v>83</v>
      </c>
      <c r="J188" t="s">
        <v>83</v>
      </c>
      <c r="K188" t="s">
        <v>3</v>
      </c>
      <c r="L188" t="s">
        <v>3</v>
      </c>
      <c r="M188" t="s">
        <v>3</v>
      </c>
      <c r="N188" t="s">
        <v>82</v>
      </c>
      <c r="O188" t="s">
        <v>83</v>
      </c>
      <c r="P188" t="s">
        <v>3</v>
      </c>
      <c r="Q188" t="s">
        <v>3</v>
      </c>
      <c r="R188" t="s">
        <v>3</v>
      </c>
      <c r="S188" t="s">
        <v>1134</v>
      </c>
      <c r="T188" t="s">
        <v>1135</v>
      </c>
      <c r="U188" t="s">
        <v>1136</v>
      </c>
    </row>
    <row r="189" spans="1:21" x14ac:dyDescent="0.25">
      <c r="A189">
        <v>660</v>
      </c>
      <c r="B189">
        <v>1</v>
      </c>
      <c r="C189" t="s">
        <v>3</v>
      </c>
      <c r="D189" t="s">
        <v>82</v>
      </c>
      <c r="E189" t="s">
        <v>83</v>
      </c>
      <c r="F189" t="s">
        <v>83</v>
      </c>
      <c r="G189" t="s">
        <v>83</v>
      </c>
      <c r="H189" t="s">
        <v>3</v>
      </c>
      <c r="I189" t="s">
        <v>83</v>
      </c>
      <c r="J189" t="s">
        <v>83</v>
      </c>
      <c r="K189" t="s">
        <v>3</v>
      </c>
      <c r="L189" t="s">
        <v>3</v>
      </c>
      <c r="M189" t="s">
        <v>3</v>
      </c>
      <c r="N189" t="s">
        <v>82</v>
      </c>
      <c r="O189" t="s">
        <v>83</v>
      </c>
      <c r="P189" t="s">
        <v>3</v>
      </c>
      <c r="Q189" t="s">
        <v>3</v>
      </c>
      <c r="R189" t="s">
        <v>3</v>
      </c>
      <c r="S189" t="s">
        <v>1134</v>
      </c>
      <c r="T189" t="s">
        <v>1135</v>
      </c>
      <c r="U189" t="s">
        <v>1136</v>
      </c>
    </row>
    <row r="190" spans="1:21" x14ac:dyDescent="0.25">
      <c r="A190">
        <v>661</v>
      </c>
      <c r="B190">
        <v>1</v>
      </c>
      <c r="C190" t="s">
        <v>3</v>
      </c>
      <c r="D190" t="s">
        <v>82</v>
      </c>
      <c r="E190" t="s">
        <v>83</v>
      </c>
      <c r="F190" t="s">
        <v>83</v>
      </c>
      <c r="G190" t="s">
        <v>83</v>
      </c>
      <c r="H190" t="s">
        <v>3</v>
      </c>
      <c r="I190" t="s">
        <v>83</v>
      </c>
      <c r="J190" t="s">
        <v>83</v>
      </c>
      <c r="K190" t="s">
        <v>3</v>
      </c>
      <c r="L190" t="s">
        <v>3</v>
      </c>
      <c r="M190" t="s">
        <v>3</v>
      </c>
      <c r="N190" t="s">
        <v>82</v>
      </c>
      <c r="O190" t="s">
        <v>83</v>
      </c>
      <c r="P190" t="s">
        <v>3</v>
      </c>
      <c r="Q190" t="s">
        <v>3</v>
      </c>
      <c r="R190" t="s">
        <v>3</v>
      </c>
      <c r="S190" t="s">
        <v>1134</v>
      </c>
      <c r="T190" t="s">
        <v>1135</v>
      </c>
      <c r="U190" t="s">
        <v>1136</v>
      </c>
    </row>
    <row r="191" spans="1:21" x14ac:dyDescent="0.25">
      <c r="A191">
        <v>664</v>
      </c>
      <c r="B191">
        <v>1</v>
      </c>
      <c r="C191" t="s">
        <v>3</v>
      </c>
      <c r="D191" t="s">
        <v>82</v>
      </c>
      <c r="E191" t="s">
        <v>83</v>
      </c>
      <c r="F191" t="s">
        <v>83</v>
      </c>
      <c r="G191" t="s">
        <v>83</v>
      </c>
      <c r="H191" t="s">
        <v>3</v>
      </c>
      <c r="I191" t="s">
        <v>83</v>
      </c>
      <c r="J191" t="s">
        <v>83</v>
      </c>
      <c r="K191" t="s">
        <v>3</v>
      </c>
      <c r="L191" t="s">
        <v>3</v>
      </c>
      <c r="M191" t="s">
        <v>3</v>
      </c>
      <c r="N191" t="s">
        <v>82</v>
      </c>
      <c r="O191" t="s">
        <v>83</v>
      </c>
      <c r="P191" t="s">
        <v>3</v>
      </c>
      <c r="Q191" t="s">
        <v>3</v>
      </c>
      <c r="R191" t="s">
        <v>3</v>
      </c>
      <c r="S191" t="s">
        <v>1134</v>
      </c>
      <c r="T191" t="s">
        <v>1135</v>
      </c>
      <c r="U191" t="s">
        <v>1136</v>
      </c>
    </row>
    <row r="192" spans="1:21" x14ac:dyDescent="0.25">
      <c r="A192">
        <v>665</v>
      </c>
      <c r="B192">
        <v>1</v>
      </c>
      <c r="C192" t="s">
        <v>3</v>
      </c>
      <c r="D192" t="s">
        <v>82</v>
      </c>
      <c r="E192" t="s">
        <v>83</v>
      </c>
      <c r="F192" t="s">
        <v>83</v>
      </c>
      <c r="G192" t="s">
        <v>83</v>
      </c>
      <c r="H192" t="s">
        <v>3</v>
      </c>
      <c r="I192" t="s">
        <v>83</v>
      </c>
      <c r="J192" t="s">
        <v>83</v>
      </c>
      <c r="K192" t="s">
        <v>3</v>
      </c>
      <c r="L192" t="s">
        <v>3</v>
      </c>
      <c r="M192" t="s">
        <v>3</v>
      </c>
      <c r="N192" t="s">
        <v>82</v>
      </c>
      <c r="O192" t="s">
        <v>83</v>
      </c>
      <c r="P192" t="s">
        <v>3</v>
      </c>
      <c r="Q192" t="s">
        <v>3</v>
      </c>
      <c r="R192" t="s">
        <v>3</v>
      </c>
      <c r="S192" t="s">
        <v>1134</v>
      </c>
      <c r="T192" t="s">
        <v>1135</v>
      </c>
      <c r="U192" t="s">
        <v>1136</v>
      </c>
    </row>
    <row r="193" spans="1:21" x14ac:dyDescent="0.25">
      <c r="A193">
        <v>703</v>
      </c>
      <c r="B193">
        <v>1</v>
      </c>
      <c r="C193" t="s">
        <v>3</v>
      </c>
      <c r="D193" t="s">
        <v>82</v>
      </c>
      <c r="E193" t="s">
        <v>83</v>
      </c>
      <c r="F193" t="s">
        <v>83</v>
      </c>
      <c r="G193" t="s">
        <v>83</v>
      </c>
      <c r="H193" t="s">
        <v>3</v>
      </c>
      <c r="I193" t="s">
        <v>83</v>
      </c>
      <c r="J193" t="s">
        <v>83</v>
      </c>
      <c r="K193" t="s">
        <v>3</v>
      </c>
      <c r="L193" t="s">
        <v>3</v>
      </c>
      <c r="M193" t="s">
        <v>3</v>
      </c>
      <c r="N193" t="s">
        <v>82</v>
      </c>
      <c r="O193" t="s">
        <v>83</v>
      </c>
      <c r="P193" t="s">
        <v>3</v>
      </c>
      <c r="Q193" t="s">
        <v>3</v>
      </c>
      <c r="R193" t="s">
        <v>3</v>
      </c>
      <c r="S193" t="s">
        <v>1134</v>
      </c>
      <c r="T193" t="s">
        <v>1135</v>
      </c>
      <c r="U193" t="s">
        <v>1136</v>
      </c>
    </row>
    <row r="194" spans="1:21" x14ac:dyDescent="0.25">
      <c r="A194">
        <v>704</v>
      </c>
      <c r="B194">
        <v>1</v>
      </c>
      <c r="C194" t="s">
        <v>3</v>
      </c>
      <c r="D194" t="s">
        <v>82</v>
      </c>
      <c r="E194" t="s">
        <v>83</v>
      </c>
      <c r="F194" t="s">
        <v>83</v>
      </c>
      <c r="G194" t="s">
        <v>83</v>
      </c>
      <c r="H194" t="s">
        <v>3</v>
      </c>
      <c r="I194" t="s">
        <v>83</v>
      </c>
      <c r="J194" t="s">
        <v>83</v>
      </c>
      <c r="K194" t="s">
        <v>3</v>
      </c>
      <c r="L194" t="s">
        <v>3</v>
      </c>
      <c r="M194" t="s">
        <v>3</v>
      </c>
      <c r="N194" t="s">
        <v>82</v>
      </c>
      <c r="O194" t="s">
        <v>83</v>
      </c>
      <c r="P194" t="s">
        <v>3</v>
      </c>
      <c r="Q194" t="s">
        <v>3</v>
      </c>
      <c r="R194" t="s">
        <v>3</v>
      </c>
      <c r="S194" t="s">
        <v>1134</v>
      </c>
      <c r="T194" t="s">
        <v>1135</v>
      </c>
      <c r="U194" t="s">
        <v>1136</v>
      </c>
    </row>
    <row r="195" spans="1:21" x14ac:dyDescent="0.25">
      <c r="A195">
        <v>705</v>
      </c>
      <c r="B195">
        <v>1</v>
      </c>
      <c r="C195" t="s">
        <v>3</v>
      </c>
      <c r="D195" t="s">
        <v>82</v>
      </c>
      <c r="E195" t="s">
        <v>83</v>
      </c>
      <c r="F195" t="s">
        <v>83</v>
      </c>
      <c r="G195" t="s">
        <v>83</v>
      </c>
      <c r="H195" t="s">
        <v>3</v>
      </c>
      <c r="I195" t="s">
        <v>83</v>
      </c>
      <c r="J195" t="s">
        <v>83</v>
      </c>
      <c r="K195" t="s">
        <v>3</v>
      </c>
      <c r="L195" t="s">
        <v>3</v>
      </c>
      <c r="M195" t="s">
        <v>3</v>
      </c>
      <c r="N195" t="s">
        <v>82</v>
      </c>
      <c r="O195" t="s">
        <v>83</v>
      </c>
      <c r="P195" t="s">
        <v>3</v>
      </c>
      <c r="Q195" t="s">
        <v>3</v>
      </c>
      <c r="R195" t="s">
        <v>3</v>
      </c>
      <c r="S195" t="s">
        <v>1134</v>
      </c>
      <c r="T195" t="s">
        <v>1135</v>
      </c>
      <c r="U195" t="s">
        <v>1136</v>
      </c>
    </row>
    <row r="196" spans="1:21" x14ac:dyDescent="0.25">
      <c r="A196">
        <v>706</v>
      </c>
      <c r="B196">
        <v>1</v>
      </c>
      <c r="C196" t="s">
        <v>3</v>
      </c>
      <c r="D196" t="s">
        <v>82</v>
      </c>
      <c r="E196" t="s">
        <v>83</v>
      </c>
      <c r="F196" t="s">
        <v>83</v>
      </c>
      <c r="G196" t="s">
        <v>83</v>
      </c>
      <c r="H196" t="s">
        <v>3</v>
      </c>
      <c r="I196" t="s">
        <v>83</v>
      </c>
      <c r="J196" t="s">
        <v>83</v>
      </c>
      <c r="K196" t="s">
        <v>3</v>
      </c>
      <c r="L196" t="s">
        <v>3</v>
      </c>
      <c r="M196" t="s">
        <v>3</v>
      </c>
      <c r="N196" t="s">
        <v>82</v>
      </c>
      <c r="O196" t="s">
        <v>83</v>
      </c>
      <c r="P196" t="s">
        <v>3</v>
      </c>
      <c r="Q196" t="s">
        <v>3</v>
      </c>
      <c r="R196" t="s">
        <v>3</v>
      </c>
      <c r="S196" t="s">
        <v>1134</v>
      </c>
      <c r="T196" t="s">
        <v>1135</v>
      </c>
      <c r="U196" t="s">
        <v>1136</v>
      </c>
    </row>
    <row r="197" spans="1:21" x14ac:dyDescent="0.25">
      <c r="A197">
        <v>713</v>
      </c>
      <c r="B197">
        <v>1</v>
      </c>
      <c r="C197" t="s">
        <v>3</v>
      </c>
      <c r="D197" t="s">
        <v>82</v>
      </c>
      <c r="E197" t="s">
        <v>83</v>
      </c>
      <c r="F197" t="s">
        <v>83</v>
      </c>
      <c r="G197" t="s">
        <v>83</v>
      </c>
      <c r="H197" t="s">
        <v>3</v>
      </c>
      <c r="I197" t="s">
        <v>83</v>
      </c>
      <c r="J197" t="s">
        <v>83</v>
      </c>
      <c r="K197" t="s">
        <v>3</v>
      </c>
      <c r="L197" t="s">
        <v>3</v>
      </c>
      <c r="M197" t="s">
        <v>3</v>
      </c>
      <c r="N197" t="s">
        <v>82</v>
      </c>
      <c r="O197" t="s">
        <v>83</v>
      </c>
      <c r="P197" t="s">
        <v>3</v>
      </c>
      <c r="Q197" t="s">
        <v>3</v>
      </c>
      <c r="R197" t="s">
        <v>3</v>
      </c>
      <c r="S197" t="s">
        <v>1134</v>
      </c>
      <c r="T197" t="s">
        <v>1135</v>
      </c>
      <c r="U197" t="s">
        <v>1136</v>
      </c>
    </row>
    <row r="198" spans="1:21" x14ac:dyDescent="0.25">
      <c r="A198">
        <v>714</v>
      </c>
      <c r="B198">
        <v>1</v>
      </c>
      <c r="C198" t="s">
        <v>3</v>
      </c>
      <c r="D198" t="s">
        <v>82</v>
      </c>
      <c r="E198" t="s">
        <v>83</v>
      </c>
      <c r="F198" t="s">
        <v>83</v>
      </c>
      <c r="G198" t="s">
        <v>83</v>
      </c>
      <c r="H198" t="s">
        <v>3</v>
      </c>
      <c r="I198" t="s">
        <v>83</v>
      </c>
      <c r="J198" t="s">
        <v>83</v>
      </c>
      <c r="K198" t="s">
        <v>3</v>
      </c>
      <c r="L198" t="s">
        <v>3</v>
      </c>
      <c r="M198" t="s">
        <v>3</v>
      </c>
      <c r="N198" t="s">
        <v>82</v>
      </c>
      <c r="O198" t="s">
        <v>83</v>
      </c>
      <c r="P198" t="s">
        <v>3</v>
      </c>
      <c r="Q198" t="s">
        <v>3</v>
      </c>
      <c r="R198" t="s">
        <v>3</v>
      </c>
      <c r="S198" t="s">
        <v>1134</v>
      </c>
      <c r="T198" t="s">
        <v>1135</v>
      </c>
      <c r="U198" t="s">
        <v>1136</v>
      </c>
    </row>
    <row r="199" spans="1:21" x14ac:dyDescent="0.25">
      <c r="A199">
        <v>717</v>
      </c>
      <c r="B199">
        <v>1</v>
      </c>
      <c r="C199" t="s">
        <v>3</v>
      </c>
      <c r="D199" t="s">
        <v>82</v>
      </c>
      <c r="E199" t="s">
        <v>83</v>
      </c>
      <c r="F199" t="s">
        <v>83</v>
      </c>
      <c r="G199" t="s">
        <v>83</v>
      </c>
      <c r="H199" t="s">
        <v>3</v>
      </c>
      <c r="I199" t="s">
        <v>83</v>
      </c>
      <c r="J199" t="s">
        <v>83</v>
      </c>
      <c r="K199" t="s">
        <v>3</v>
      </c>
      <c r="L199" t="s">
        <v>3</v>
      </c>
      <c r="M199" t="s">
        <v>3</v>
      </c>
      <c r="N199" t="s">
        <v>82</v>
      </c>
      <c r="O199" t="s">
        <v>83</v>
      </c>
      <c r="P199" t="s">
        <v>3</v>
      </c>
      <c r="Q199" t="s">
        <v>3</v>
      </c>
      <c r="R199" t="s">
        <v>3</v>
      </c>
      <c r="S199" t="s">
        <v>1134</v>
      </c>
      <c r="T199" t="s">
        <v>1135</v>
      </c>
      <c r="U199" t="s">
        <v>1136</v>
      </c>
    </row>
    <row r="200" spans="1:21" x14ac:dyDescent="0.25">
      <c r="A200">
        <v>718</v>
      </c>
      <c r="B200">
        <v>1</v>
      </c>
      <c r="C200" t="s">
        <v>3</v>
      </c>
      <c r="D200" t="s">
        <v>82</v>
      </c>
      <c r="E200" t="s">
        <v>83</v>
      </c>
      <c r="F200" t="s">
        <v>83</v>
      </c>
      <c r="G200" t="s">
        <v>83</v>
      </c>
      <c r="H200" t="s">
        <v>3</v>
      </c>
      <c r="I200" t="s">
        <v>83</v>
      </c>
      <c r="J200" t="s">
        <v>83</v>
      </c>
      <c r="K200" t="s">
        <v>3</v>
      </c>
      <c r="L200" t="s">
        <v>3</v>
      </c>
      <c r="M200" t="s">
        <v>3</v>
      </c>
      <c r="N200" t="s">
        <v>82</v>
      </c>
      <c r="O200" t="s">
        <v>83</v>
      </c>
      <c r="P200" t="s">
        <v>3</v>
      </c>
      <c r="Q200" t="s">
        <v>3</v>
      </c>
      <c r="R200" t="s">
        <v>3</v>
      </c>
      <c r="S200" t="s">
        <v>1134</v>
      </c>
      <c r="T200" t="s">
        <v>1135</v>
      </c>
      <c r="U200" t="s">
        <v>1136</v>
      </c>
    </row>
    <row r="201" spans="1:21" x14ac:dyDescent="0.25">
      <c r="A201">
        <v>756</v>
      </c>
      <c r="B201">
        <v>1</v>
      </c>
      <c r="C201" t="s">
        <v>3</v>
      </c>
      <c r="D201" t="s">
        <v>82</v>
      </c>
      <c r="E201" t="s">
        <v>83</v>
      </c>
      <c r="F201" t="s">
        <v>83</v>
      </c>
      <c r="G201" t="s">
        <v>83</v>
      </c>
      <c r="H201" t="s">
        <v>3</v>
      </c>
      <c r="I201" t="s">
        <v>83</v>
      </c>
      <c r="J201" t="s">
        <v>83</v>
      </c>
      <c r="K201" t="s">
        <v>3</v>
      </c>
      <c r="L201" t="s">
        <v>3</v>
      </c>
      <c r="M201" t="s">
        <v>3</v>
      </c>
      <c r="N201" t="s">
        <v>82</v>
      </c>
      <c r="O201" t="s">
        <v>83</v>
      </c>
      <c r="P201" t="s">
        <v>3</v>
      </c>
      <c r="Q201" t="s">
        <v>3</v>
      </c>
      <c r="R201" t="s">
        <v>3</v>
      </c>
      <c r="S201" t="s">
        <v>1134</v>
      </c>
      <c r="T201" t="s">
        <v>1135</v>
      </c>
      <c r="U201" t="s">
        <v>1136</v>
      </c>
    </row>
    <row r="202" spans="1:21" x14ac:dyDescent="0.25">
      <c r="A202">
        <v>757</v>
      </c>
      <c r="B202">
        <v>1</v>
      </c>
      <c r="C202" t="s">
        <v>3</v>
      </c>
      <c r="D202" t="s">
        <v>82</v>
      </c>
      <c r="E202" t="s">
        <v>83</v>
      </c>
      <c r="F202" t="s">
        <v>83</v>
      </c>
      <c r="G202" t="s">
        <v>83</v>
      </c>
      <c r="H202" t="s">
        <v>3</v>
      </c>
      <c r="I202" t="s">
        <v>83</v>
      </c>
      <c r="J202" t="s">
        <v>83</v>
      </c>
      <c r="K202" t="s">
        <v>3</v>
      </c>
      <c r="L202" t="s">
        <v>3</v>
      </c>
      <c r="M202" t="s">
        <v>3</v>
      </c>
      <c r="N202" t="s">
        <v>82</v>
      </c>
      <c r="O202" t="s">
        <v>83</v>
      </c>
      <c r="P202" t="s">
        <v>3</v>
      </c>
      <c r="Q202" t="s">
        <v>3</v>
      </c>
      <c r="R202" t="s">
        <v>3</v>
      </c>
      <c r="S202" t="s">
        <v>1134</v>
      </c>
      <c r="T202" t="s">
        <v>1135</v>
      </c>
      <c r="U202" t="s">
        <v>1136</v>
      </c>
    </row>
    <row r="203" spans="1:21" x14ac:dyDescent="0.25">
      <c r="A203">
        <v>758</v>
      </c>
      <c r="B203">
        <v>1</v>
      </c>
      <c r="C203" t="s">
        <v>3</v>
      </c>
      <c r="D203" t="s">
        <v>82</v>
      </c>
      <c r="E203" t="s">
        <v>83</v>
      </c>
      <c r="F203" t="s">
        <v>83</v>
      </c>
      <c r="G203" t="s">
        <v>83</v>
      </c>
      <c r="H203" t="s">
        <v>3</v>
      </c>
      <c r="I203" t="s">
        <v>83</v>
      </c>
      <c r="J203" t="s">
        <v>83</v>
      </c>
      <c r="K203" t="s">
        <v>3</v>
      </c>
      <c r="L203" t="s">
        <v>3</v>
      </c>
      <c r="M203" t="s">
        <v>3</v>
      </c>
      <c r="N203" t="s">
        <v>82</v>
      </c>
      <c r="O203" t="s">
        <v>83</v>
      </c>
      <c r="P203" t="s">
        <v>3</v>
      </c>
      <c r="Q203" t="s">
        <v>3</v>
      </c>
      <c r="R203" t="s">
        <v>3</v>
      </c>
      <c r="S203" t="s">
        <v>1134</v>
      </c>
      <c r="T203" t="s">
        <v>1135</v>
      </c>
      <c r="U203" t="s">
        <v>1136</v>
      </c>
    </row>
    <row r="204" spans="1:21" x14ac:dyDescent="0.25">
      <c r="A204">
        <v>759</v>
      </c>
      <c r="B204">
        <v>1</v>
      </c>
      <c r="C204" t="s">
        <v>3</v>
      </c>
      <c r="D204" t="s">
        <v>82</v>
      </c>
      <c r="E204" t="s">
        <v>83</v>
      </c>
      <c r="F204" t="s">
        <v>83</v>
      </c>
      <c r="G204" t="s">
        <v>83</v>
      </c>
      <c r="H204" t="s">
        <v>3</v>
      </c>
      <c r="I204" t="s">
        <v>83</v>
      </c>
      <c r="J204" t="s">
        <v>83</v>
      </c>
      <c r="K204" t="s">
        <v>3</v>
      </c>
      <c r="L204" t="s">
        <v>3</v>
      </c>
      <c r="M204" t="s">
        <v>3</v>
      </c>
      <c r="N204" t="s">
        <v>82</v>
      </c>
      <c r="O204" t="s">
        <v>83</v>
      </c>
      <c r="P204" t="s">
        <v>3</v>
      </c>
      <c r="Q204" t="s">
        <v>3</v>
      </c>
      <c r="R204" t="s">
        <v>3</v>
      </c>
      <c r="S204" t="s">
        <v>1134</v>
      </c>
      <c r="T204" t="s">
        <v>1135</v>
      </c>
      <c r="U204" t="s">
        <v>1136</v>
      </c>
    </row>
    <row r="205" spans="1:21" x14ac:dyDescent="0.25">
      <c r="A205">
        <v>766</v>
      </c>
      <c r="B205">
        <v>1</v>
      </c>
      <c r="C205" t="s">
        <v>3</v>
      </c>
      <c r="D205" t="s">
        <v>82</v>
      </c>
      <c r="E205" t="s">
        <v>83</v>
      </c>
      <c r="F205" t="s">
        <v>83</v>
      </c>
      <c r="G205" t="s">
        <v>83</v>
      </c>
      <c r="H205" t="s">
        <v>3</v>
      </c>
      <c r="I205" t="s">
        <v>83</v>
      </c>
      <c r="J205" t="s">
        <v>83</v>
      </c>
      <c r="K205" t="s">
        <v>3</v>
      </c>
      <c r="L205" t="s">
        <v>3</v>
      </c>
      <c r="M205" t="s">
        <v>3</v>
      </c>
      <c r="N205" t="s">
        <v>82</v>
      </c>
      <c r="O205" t="s">
        <v>83</v>
      </c>
      <c r="P205" t="s">
        <v>3</v>
      </c>
      <c r="Q205" t="s">
        <v>3</v>
      </c>
      <c r="R205" t="s">
        <v>3</v>
      </c>
      <c r="S205" t="s">
        <v>1134</v>
      </c>
      <c r="T205" t="s">
        <v>1135</v>
      </c>
      <c r="U205" t="s">
        <v>1136</v>
      </c>
    </row>
    <row r="206" spans="1:21" x14ac:dyDescent="0.25">
      <c r="A206">
        <v>767</v>
      </c>
      <c r="B206">
        <v>1</v>
      </c>
      <c r="C206" t="s">
        <v>3</v>
      </c>
      <c r="D206" t="s">
        <v>82</v>
      </c>
      <c r="E206" t="s">
        <v>83</v>
      </c>
      <c r="F206" t="s">
        <v>83</v>
      </c>
      <c r="G206" t="s">
        <v>83</v>
      </c>
      <c r="H206" t="s">
        <v>3</v>
      </c>
      <c r="I206" t="s">
        <v>83</v>
      </c>
      <c r="J206" t="s">
        <v>83</v>
      </c>
      <c r="K206" t="s">
        <v>3</v>
      </c>
      <c r="L206" t="s">
        <v>3</v>
      </c>
      <c r="M206" t="s">
        <v>3</v>
      </c>
      <c r="N206" t="s">
        <v>82</v>
      </c>
      <c r="O206" t="s">
        <v>83</v>
      </c>
      <c r="P206" t="s">
        <v>3</v>
      </c>
      <c r="Q206" t="s">
        <v>3</v>
      </c>
      <c r="R206" t="s">
        <v>3</v>
      </c>
      <c r="S206" t="s">
        <v>1134</v>
      </c>
      <c r="T206" t="s">
        <v>1135</v>
      </c>
      <c r="U206" t="s">
        <v>1136</v>
      </c>
    </row>
    <row r="207" spans="1:21" x14ac:dyDescent="0.25">
      <c r="A207">
        <v>770</v>
      </c>
      <c r="B207">
        <v>1</v>
      </c>
      <c r="C207" t="s">
        <v>3</v>
      </c>
      <c r="D207" t="s">
        <v>82</v>
      </c>
      <c r="E207" t="s">
        <v>83</v>
      </c>
      <c r="F207" t="s">
        <v>83</v>
      </c>
      <c r="G207" t="s">
        <v>83</v>
      </c>
      <c r="H207" t="s">
        <v>3</v>
      </c>
      <c r="I207" t="s">
        <v>83</v>
      </c>
      <c r="J207" t="s">
        <v>83</v>
      </c>
      <c r="K207" t="s">
        <v>3</v>
      </c>
      <c r="L207" t="s">
        <v>3</v>
      </c>
      <c r="M207" t="s">
        <v>3</v>
      </c>
      <c r="N207" t="s">
        <v>82</v>
      </c>
      <c r="O207" t="s">
        <v>83</v>
      </c>
      <c r="P207" t="s">
        <v>3</v>
      </c>
      <c r="Q207" t="s">
        <v>3</v>
      </c>
      <c r="R207" t="s">
        <v>3</v>
      </c>
      <c r="S207" t="s">
        <v>1134</v>
      </c>
      <c r="T207" t="s">
        <v>1135</v>
      </c>
      <c r="U207" t="s">
        <v>1136</v>
      </c>
    </row>
    <row r="208" spans="1:21" x14ac:dyDescent="0.25">
      <c r="A208">
        <v>771</v>
      </c>
      <c r="B208">
        <v>1</v>
      </c>
      <c r="C208" t="s">
        <v>3</v>
      </c>
      <c r="D208" t="s">
        <v>82</v>
      </c>
      <c r="E208" t="s">
        <v>83</v>
      </c>
      <c r="F208" t="s">
        <v>83</v>
      </c>
      <c r="G208" t="s">
        <v>83</v>
      </c>
      <c r="H208" t="s">
        <v>3</v>
      </c>
      <c r="I208" t="s">
        <v>83</v>
      </c>
      <c r="J208" t="s">
        <v>83</v>
      </c>
      <c r="K208" t="s">
        <v>3</v>
      </c>
      <c r="L208" t="s">
        <v>3</v>
      </c>
      <c r="M208" t="s">
        <v>3</v>
      </c>
      <c r="N208" t="s">
        <v>82</v>
      </c>
      <c r="O208" t="s">
        <v>83</v>
      </c>
      <c r="P208" t="s">
        <v>3</v>
      </c>
      <c r="Q208" t="s">
        <v>3</v>
      </c>
      <c r="R208" t="s">
        <v>3</v>
      </c>
      <c r="S208" t="s">
        <v>1134</v>
      </c>
      <c r="T208" t="s">
        <v>1135</v>
      </c>
      <c r="U208" t="s">
        <v>1136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20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02-01-18</v>
      </c>
      <c r="G12" t="str">
        <f>Source!G12</f>
        <v>02-01-18 АДИС 16.07.26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21</v>
      </c>
      <c r="AD14">
        <v>3</v>
      </c>
    </row>
    <row r="15" spans="1:103" x14ac:dyDescent="0.25">
      <c r="B15" t="s">
        <v>1142</v>
      </c>
      <c r="C15">
        <v>0</v>
      </c>
      <c r="D15" t="s">
        <v>214</v>
      </c>
      <c r="E15" t="s">
        <v>3</v>
      </c>
      <c r="F15" t="s">
        <v>1143</v>
      </c>
      <c r="G15" t="s">
        <v>3</v>
      </c>
      <c r="H15">
        <v>5712</v>
      </c>
      <c r="I15">
        <v>5712</v>
      </c>
      <c r="J15">
        <v>0</v>
      </c>
      <c r="K15">
        <v>5712</v>
      </c>
      <c r="L15">
        <v>0</v>
      </c>
      <c r="M15">
        <v>0</v>
      </c>
      <c r="N15">
        <v>0</v>
      </c>
      <c r="O15" t="s">
        <v>1144</v>
      </c>
      <c r="P15" t="s">
        <v>3</v>
      </c>
      <c r="Q15" t="s">
        <v>1145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5712</v>
      </c>
      <c r="AD15">
        <v>1</v>
      </c>
      <c r="AE15">
        <v>0</v>
      </c>
      <c r="AF15">
        <v>3</v>
      </c>
      <c r="AG15">
        <v>3</v>
      </c>
      <c r="AH15" t="s">
        <v>216</v>
      </c>
      <c r="AI15" t="s">
        <v>215</v>
      </c>
      <c r="AJ15">
        <v>46139.413576388892</v>
      </c>
      <c r="AK15">
        <v>55945024</v>
      </c>
      <c r="AL15">
        <v>0</v>
      </c>
      <c r="AM15">
        <v>0</v>
      </c>
      <c r="AN15">
        <v>0</v>
      </c>
      <c r="AO15">
        <v>46034</v>
      </c>
      <c r="AP15">
        <v>0</v>
      </c>
      <c r="AQ15">
        <v>1</v>
      </c>
      <c r="AR15">
        <v>0</v>
      </c>
      <c r="AS15" t="s">
        <v>1146</v>
      </c>
      <c r="AT15">
        <v>1</v>
      </c>
      <c r="AU15">
        <v>17</v>
      </c>
    </row>
    <row r="16" spans="1:103" x14ac:dyDescent="0.25">
      <c r="B16" t="s">
        <v>1147</v>
      </c>
      <c r="C16">
        <v>1</v>
      </c>
      <c r="D16" t="s">
        <v>214</v>
      </c>
      <c r="E16" t="s">
        <v>3</v>
      </c>
      <c r="F16" t="s">
        <v>1143</v>
      </c>
      <c r="G16" t="s">
        <v>3</v>
      </c>
      <c r="H16">
        <v>5600</v>
      </c>
      <c r="I16">
        <v>5600</v>
      </c>
      <c r="J16">
        <v>0</v>
      </c>
      <c r="K16">
        <v>5600</v>
      </c>
      <c r="L16">
        <v>0</v>
      </c>
      <c r="M16">
        <v>0</v>
      </c>
      <c r="N16">
        <v>0</v>
      </c>
      <c r="O16" t="s">
        <v>1148</v>
      </c>
      <c r="P16" t="s">
        <v>3</v>
      </c>
      <c r="Q16" t="s">
        <v>1149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5600</v>
      </c>
      <c r="AD16">
        <v>1</v>
      </c>
      <c r="AE16">
        <v>0</v>
      </c>
      <c r="AF16">
        <v>3</v>
      </c>
      <c r="AG16">
        <v>3</v>
      </c>
      <c r="AH16" t="s">
        <v>216</v>
      </c>
      <c r="AI16" t="s">
        <v>215</v>
      </c>
      <c r="AJ16">
        <v>46139.413576388892</v>
      </c>
      <c r="AK16">
        <v>55945024</v>
      </c>
      <c r="AL16">
        <v>0</v>
      </c>
      <c r="AM16">
        <v>0</v>
      </c>
      <c r="AN16">
        <v>0</v>
      </c>
      <c r="AO16">
        <v>46034</v>
      </c>
      <c r="AP16">
        <v>0</v>
      </c>
      <c r="AQ16">
        <v>1</v>
      </c>
      <c r="AR16">
        <v>0</v>
      </c>
      <c r="AS16" t="s">
        <v>1146</v>
      </c>
      <c r="AT16">
        <v>1</v>
      </c>
      <c r="AU16">
        <v>17</v>
      </c>
    </row>
    <row r="17" spans="2:47" x14ac:dyDescent="0.25">
      <c r="B17" t="s">
        <v>1150</v>
      </c>
      <c r="C17">
        <v>0</v>
      </c>
      <c r="D17" t="s">
        <v>214</v>
      </c>
      <c r="E17" t="s">
        <v>3</v>
      </c>
      <c r="F17" t="s">
        <v>1143</v>
      </c>
      <c r="G17" t="s">
        <v>3</v>
      </c>
      <c r="H17">
        <v>5768</v>
      </c>
      <c r="I17">
        <v>5768</v>
      </c>
      <c r="J17">
        <v>0</v>
      </c>
      <c r="K17">
        <v>5768</v>
      </c>
      <c r="L17">
        <v>0</v>
      </c>
      <c r="M17">
        <v>0</v>
      </c>
      <c r="N17">
        <v>0</v>
      </c>
      <c r="O17" t="s">
        <v>1151</v>
      </c>
      <c r="P17" t="s">
        <v>3</v>
      </c>
      <c r="Q17" t="s">
        <v>1152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5768</v>
      </c>
      <c r="AD17">
        <v>1</v>
      </c>
      <c r="AE17">
        <v>0</v>
      </c>
      <c r="AF17">
        <v>3</v>
      </c>
      <c r="AG17">
        <v>3</v>
      </c>
      <c r="AH17" t="s">
        <v>216</v>
      </c>
      <c r="AI17" t="s">
        <v>215</v>
      </c>
      <c r="AJ17">
        <v>46139.413576388892</v>
      </c>
      <c r="AK17">
        <v>55945024</v>
      </c>
      <c r="AL17">
        <v>0</v>
      </c>
      <c r="AM17">
        <v>0</v>
      </c>
      <c r="AN17">
        <v>0</v>
      </c>
      <c r="AO17">
        <v>46034</v>
      </c>
      <c r="AP17">
        <v>0</v>
      </c>
      <c r="AQ17">
        <v>1</v>
      </c>
      <c r="AR17">
        <v>0</v>
      </c>
      <c r="AS17" t="s">
        <v>1146</v>
      </c>
      <c r="AT17">
        <v>1</v>
      </c>
      <c r="AU17">
        <v>17</v>
      </c>
    </row>
    <row r="18" spans="2:47" x14ac:dyDescent="0.25">
      <c r="B18" t="s">
        <v>1153</v>
      </c>
      <c r="C18">
        <v>0</v>
      </c>
      <c r="D18" t="s">
        <v>222</v>
      </c>
      <c r="E18" t="s">
        <v>3</v>
      </c>
      <c r="F18" t="s">
        <v>1154</v>
      </c>
      <c r="G18" t="s">
        <v>3</v>
      </c>
      <c r="H18">
        <v>1836</v>
      </c>
      <c r="I18">
        <v>1836</v>
      </c>
      <c r="J18">
        <v>0</v>
      </c>
      <c r="K18">
        <v>1836</v>
      </c>
      <c r="L18">
        <v>0</v>
      </c>
      <c r="M18">
        <v>0</v>
      </c>
      <c r="N18">
        <v>0</v>
      </c>
      <c r="O18" t="s">
        <v>1144</v>
      </c>
      <c r="P18" t="s">
        <v>3</v>
      </c>
      <c r="Q18" t="s">
        <v>1145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1836</v>
      </c>
      <c r="AD18">
        <v>1</v>
      </c>
      <c r="AE18">
        <v>0</v>
      </c>
      <c r="AF18">
        <v>3</v>
      </c>
      <c r="AG18">
        <v>3</v>
      </c>
      <c r="AH18" t="s">
        <v>216</v>
      </c>
      <c r="AI18" t="s">
        <v>223</v>
      </c>
      <c r="AJ18">
        <v>46139.413576388892</v>
      </c>
      <c r="AK18">
        <v>55945033</v>
      </c>
      <c r="AL18">
        <v>0</v>
      </c>
      <c r="AM18">
        <v>0</v>
      </c>
      <c r="AN18">
        <v>0</v>
      </c>
      <c r="AO18">
        <v>46034</v>
      </c>
      <c r="AP18">
        <v>0</v>
      </c>
      <c r="AQ18">
        <v>1</v>
      </c>
      <c r="AR18">
        <v>0</v>
      </c>
      <c r="AS18" t="s">
        <v>1146</v>
      </c>
      <c r="AT18">
        <v>1</v>
      </c>
      <c r="AU18">
        <v>5</v>
      </c>
    </row>
    <row r="19" spans="2:47" x14ac:dyDescent="0.25">
      <c r="B19" t="s">
        <v>1155</v>
      </c>
      <c r="C19">
        <v>1</v>
      </c>
      <c r="D19" t="s">
        <v>222</v>
      </c>
      <c r="E19" t="s">
        <v>3</v>
      </c>
      <c r="F19" t="s">
        <v>1154</v>
      </c>
      <c r="G19" t="s">
        <v>3</v>
      </c>
      <c r="H19">
        <v>1800</v>
      </c>
      <c r="I19">
        <v>1800</v>
      </c>
      <c r="J19">
        <v>0</v>
      </c>
      <c r="K19">
        <v>1800</v>
      </c>
      <c r="L19">
        <v>0</v>
      </c>
      <c r="M19">
        <v>0</v>
      </c>
      <c r="N19">
        <v>0</v>
      </c>
      <c r="O19" t="s">
        <v>1148</v>
      </c>
      <c r="P19" t="s">
        <v>3</v>
      </c>
      <c r="Q19" t="s">
        <v>1149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1800</v>
      </c>
      <c r="AD19">
        <v>1</v>
      </c>
      <c r="AE19">
        <v>0</v>
      </c>
      <c r="AF19">
        <v>3</v>
      </c>
      <c r="AG19">
        <v>3</v>
      </c>
      <c r="AH19" t="s">
        <v>216</v>
      </c>
      <c r="AI19" t="s">
        <v>223</v>
      </c>
      <c r="AJ19">
        <v>46139.413576388892</v>
      </c>
      <c r="AK19">
        <v>55945033</v>
      </c>
      <c r="AL19">
        <v>0</v>
      </c>
      <c r="AM19">
        <v>0</v>
      </c>
      <c r="AN19">
        <v>0</v>
      </c>
      <c r="AO19">
        <v>46034</v>
      </c>
      <c r="AP19">
        <v>0</v>
      </c>
      <c r="AQ19">
        <v>1</v>
      </c>
      <c r="AR19">
        <v>0</v>
      </c>
      <c r="AS19" t="s">
        <v>1146</v>
      </c>
      <c r="AT19">
        <v>1</v>
      </c>
      <c r="AU19">
        <v>5</v>
      </c>
    </row>
    <row r="20" spans="2:47" x14ac:dyDescent="0.25">
      <c r="B20" t="s">
        <v>1156</v>
      </c>
      <c r="C20">
        <v>0</v>
      </c>
      <c r="D20" t="s">
        <v>222</v>
      </c>
      <c r="E20" t="s">
        <v>3</v>
      </c>
      <c r="F20" t="s">
        <v>1154</v>
      </c>
      <c r="G20" t="s">
        <v>3</v>
      </c>
      <c r="H20">
        <v>1854</v>
      </c>
      <c r="I20">
        <v>1854</v>
      </c>
      <c r="J20">
        <v>0</v>
      </c>
      <c r="K20">
        <v>1854</v>
      </c>
      <c r="L20">
        <v>0</v>
      </c>
      <c r="M20">
        <v>0</v>
      </c>
      <c r="N20">
        <v>0</v>
      </c>
      <c r="O20" t="s">
        <v>1151</v>
      </c>
      <c r="P20" t="s">
        <v>3</v>
      </c>
      <c r="Q20" t="s">
        <v>1152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1854</v>
      </c>
      <c r="AD20">
        <v>1</v>
      </c>
      <c r="AE20">
        <v>0</v>
      </c>
      <c r="AF20">
        <v>3</v>
      </c>
      <c r="AG20">
        <v>3</v>
      </c>
      <c r="AH20" t="s">
        <v>216</v>
      </c>
      <c r="AI20" t="s">
        <v>223</v>
      </c>
      <c r="AJ20">
        <v>46139.413576388892</v>
      </c>
      <c r="AK20">
        <v>55945033</v>
      </c>
      <c r="AL20">
        <v>0</v>
      </c>
      <c r="AM20">
        <v>0</v>
      </c>
      <c r="AN20">
        <v>0</v>
      </c>
      <c r="AO20">
        <v>46034</v>
      </c>
      <c r="AP20">
        <v>0</v>
      </c>
      <c r="AQ20">
        <v>1</v>
      </c>
      <c r="AR20">
        <v>0</v>
      </c>
      <c r="AS20" t="s">
        <v>1146</v>
      </c>
      <c r="AT20">
        <v>1</v>
      </c>
      <c r="AU20">
        <v>5</v>
      </c>
    </row>
    <row r="21" spans="2:47" x14ac:dyDescent="0.25">
      <c r="B21" t="s">
        <v>1157</v>
      </c>
      <c r="C21">
        <v>0</v>
      </c>
      <c r="D21" t="s">
        <v>226</v>
      </c>
      <c r="E21" t="s">
        <v>3</v>
      </c>
      <c r="F21" t="s">
        <v>1154</v>
      </c>
      <c r="G21" t="s">
        <v>3</v>
      </c>
      <c r="H21">
        <v>11776.29</v>
      </c>
      <c r="I21">
        <v>11776.2876</v>
      </c>
      <c r="J21">
        <v>0</v>
      </c>
      <c r="K21">
        <v>11776.29</v>
      </c>
      <c r="L21">
        <v>0</v>
      </c>
      <c r="M21">
        <v>0</v>
      </c>
      <c r="N21">
        <v>0</v>
      </c>
      <c r="O21" t="s">
        <v>1144</v>
      </c>
      <c r="P21" t="s">
        <v>3</v>
      </c>
      <c r="Q21" t="s">
        <v>1145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11776.2876</v>
      </c>
      <c r="AD21">
        <v>1</v>
      </c>
      <c r="AE21">
        <v>0</v>
      </c>
      <c r="AF21">
        <v>3</v>
      </c>
      <c r="AG21">
        <v>3</v>
      </c>
      <c r="AH21" t="s">
        <v>216</v>
      </c>
      <c r="AI21" t="s">
        <v>227</v>
      </c>
      <c r="AJ21">
        <v>46139.413576388892</v>
      </c>
      <c r="AK21">
        <v>55945039</v>
      </c>
      <c r="AL21">
        <v>0</v>
      </c>
      <c r="AM21">
        <v>0</v>
      </c>
      <c r="AN21">
        <v>0</v>
      </c>
      <c r="AO21">
        <v>46034</v>
      </c>
      <c r="AP21">
        <v>0</v>
      </c>
      <c r="AQ21">
        <v>1</v>
      </c>
      <c r="AR21">
        <v>0</v>
      </c>
      <c r="AS21" t="s">
        <v>1146</v>
      </c>
      <c r="AT21">
        <v>1</v>
      </c>
      <c r="AU21">
        <v>14</v>
      </c>
    </row>
    <row r="22" spans="2:47" x14ac:dyDescent="0.25">
      <c r="B22" t="s">
        <v>1158</v>
      </c>
      <c r="C22">
        <v>1</v>
      </c>
      <c r="D22" t="s">
        <v>226</v>
      </c>
      <c r="E22" t="s">
        <v>3</v>
      </c>
      <c r="F22" t="s">
        <v>1154</v>
      </c>
      <c r="G22" t="s">
        <v>3</v>
      </c>
      <c r="H22">
        <v>11545.38</v>
      </c>
      <c r="I22">
        <v>11545.38</v>
      </c>
      <c r="J22">
        <v>0</v>
      </c>
      <c r="K22">
        <v>11545.38</v>
      </c>
      <c r="L22">
        <v>0</v>
      </c>
      <c r="M22">
        <v>0</v>
      </c>
      <c r="N22">
        <v>0</v>
      </c>
      <c r="O22" t="s">
        <v>1148</v>
      </c>
      <c r="P22" t="s">
        <v>3</v>
      </c>
      <c r="Q22" t="s">
        <v>1149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11545.38</v>
      </c>
      <c r="AD22">
        <v>1</v>
      </c>
      <c r="AE22">
        <v>0</v>
      </c>
      <c r="AF22">
        <v>3</v>
      </c>
      <c r="AG22">
        <v>3</v>
      </c>
      <c r="AH22" t="s">
        <v>216</v>
      </c>
      <c r="AI22" t="s">
        <v>227</v>
      </c>
      <c r="AJ22">
        <v>46139.413576388892</v>
      </c>
      <c r="AK22">
        <v>55945039</v>
      </c>
      <c r="AL22">
        <v>0</v>
      </c>
      <c r="AM22">
        <v>0</v>
      </c>
      <c r="AN22">
        <v>0</v>
      </c>
      <c r="AO22">
        <v>46034</v>
      </c>
      <c r="AP22">
        <v>0</v>
      </c>
      <c r="AQ22">
        <v>1</v>
      </c>
      <c r="AR22">
        <v>0</v>
      </c>
      <c r="AS22" t="s">
        <v>1146</v>
      </c>
      <c r="AT22">
        <v>1</v>
      </c>
      <c r="AU22">
        <v>14</v>
      </c>
    </row>
    <row r="23" spans="2:47" x14ac:dyDescent="0.25">
      <c r="B23" t="s">
        <v>1159</v>
      </c>
      <c r="C23">
        <v>0</v>
      </c>
      <c r="D23" t="s">
        <v>226</v>
      </c>
      <c r="E23" t="s">
        <v>3</v>
      </c>
      <c r="F23" t="s">
        <v>1154</v>
      </c>
      <c r="G23" t="s">
        <v>3</v>
      </c>
      <c r="H23">
        <v>11891.74</v>
      </c>
      <c r="I23">
        <v>11891.741399999999</v>
      </c>
      <c r="J23">
        <v>0</v>
      </c>
      <c r="K23">
        <v>11891.74</v>
      </c>
      <c r="L23">
        <v>0</v>
      </c>
      <c r="M23">
        <v>0</v>
      </c>
      <c r="N23">
        <v>0</v>
      </c>
      <c r="O23" t="s">
        <v>1151</v>
      </c>
      <c r="P23" t="s">
        <v>3</v>
      </c>
      <c r="Q23" t="s">
        <v>1152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11891.74</v>
      </c>
      <c r="AD23">
        <v>1</v>
      </c>
      <c r="AE23">
        <v>0</v>
      </c>
      <c r="AF23">
        <v>3</v>
      </c>
      <c r="AG23">
        <v>3</v>
      </c>
      <c r="AH23" t="s">
        <v>216</v>
      </c>
      <c r="AI23" t="s">
        <v>227</v>
      </c>
      <c r="AJ23">
        <v>46139.413576388892</v>
      </c>
      <c r="AK23">
        <v>55945039</v>
      </c>
      <c r="AL23">
        <v>0</v>
      </c>
      <c r="AM23">
        <v>0</v>
      </c>
      <c r="AN23">
        <v>0</v>
      </c>
      <c r="AO23">
        <v>46034</v>
      </c>
      <c r="AP23">
        <v>0</v>
      </c>
      <c r="AQ23">
        <v>1</v>
      </c>
      <c r="AR23">
        <v>0</v>
      </c>
      <c r="AS23" t="s">
        <v>1146</v>
      </c>
      <c r="AT23">
        <v>1</v>
      </c>
      <c r="AU23">
        <v>14</v>
      </c>
    </row>
    <row r="24" spans="2:47" x14ac:dyDescent="0.25">
      <c r="B24" t="s">
        <v>1160</v>
      </c>
      <c r="C24">
        <v>0</v>
      </c>
      <c r="D24" t="s">
        <v>230</v>
      </c>
      <c r="E24" t="s">
        <v>3</v>
      </c>
      <c r="F24" t="s">
        <v>1154</v>
      </c>
      <c r="G24" t="s">
        <v>3</v>
      </c>
      <c r="H24">
        <v>5089.8</v>
      </c>
      <c r="I24">
        <v>5089.8</v>
      </c>
      <c r="J24">
        <v>0</v>
      </c>
      <c r="K24">
        <v>5089.8</v>
      </c>
      <c r="L24">
        <v>0</v>
      </c>
      <c r="M24">
        <v>0</v>
      </c>
      <c r="N24">
        <v>0</v>
      </c>
      <c r="O24" t="s">
        <v>1144</v>
      </c>
      <c r="P24" t="s">
        <v>3</v>
      </c>
      <c r="Q24" t="s">
        <v>1145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5089.8</v>
      </c>
      <c r="AD24">
        <v>1</v>
      </c>
      <c r="AE24">
        <v>0</v>
      </c>
      <c r="AF24">
        <v>3</v>
      </c>
      <c r="AG24">
        <v>3</v>
      </c>
      <c r="AH24" t="s">
        <v>216</v>
      </c>
      <c r="AI24" t="s">
        <v>231</v>
      </c>
      <c r="AJ24">
        <v>46139.413576388892</v>
      </c>
      <c r="AK24">
        <v>55945045</v>
      </c>
      <c r="AL24">
        <v>0</v>
      </c>
      <c r="AM24">
        <v>0</v>
      </c>
      <c r="AN24">
        <v>0</v>
      </c>
      <c r="AO24">
        <v>46034</v>
      </c>
      <c r="AP24">
        <v>0</v>
      </c>
      <c r="AQ24">
        <v>1</v>
      </c>
      <c r="AR24">
        <v>0</v>
      </c>
      <c r="AS24" t="s">
        <v>1146</v>
      </c>
      <c r="AT24">
        <v>1</v>
      </c>
      <c r="AU24">
        <v>3</v>
      </c>
    </row>
    <row r="25" spans="2:47" x14ac:dyDescent="0.25">
      <c r="B25" t="s">
        <v>1161</v>
      </c>
      <c r="C25">
        <v>1</v>
      </c>
      <c r="D25" t="s">
        <v>230</v>
      </c>
      <c r="E25" t="s">
        <v>3</v>
      </c>
      <c r="F25" t="s">
        <v>1154</v>
      </c>
      <c r="G25" t="s">
        <v>3</v>
      </c>
      <c r="H25">
        <v>4990</v>
      </c>
      <c r="I25">
        <v>4990</v>
      </c>
      <c r="J25">
        <v>0</v>
      </c>
      <c r="K25">
        <v>4990</v>
      </c>
      <c r="L25">
        <v>0</v>
      </c>
      <c r="M25">
        <v>0</v>
      </c>
      <c r="N25">
        <v>0</v>
      </c>
      <c r="O25" t="s">
        <v>1148</v>
      </c>
      <c r="P25" t="s">
        <v>3</v>
      </c>
      <c r="Q25" t="s">
        <v>1149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4990</v>
      </c>
      <c r="AD25">
        <v>1</v>
      </c>
      <c r="AE25">
        <v>0</v>
      </c>
      <c r="AF25">
        <v>3</v>
      </c>
      <c r="AG25">
        <v>3</v>
      </c>
      <c r="AH25" t="s">
        <v>216</v>
      </c>
      <c r="AI25" t="s">
        <v>231</v>
      </c>
      <c r="AJ25">
        <v>46139.413576388892</v>
      </c>
      <c r="AK25">
        <v>55945045</v>
      </c>
      <c r="AL25">
        <v>0</v>
      </c>
      <c r="AM25">
        <v>0</v>
      </c>
      <c r="AN25">
        <v>0</v>
      </c>
      <c r="AO25">
        <v>46034</v>
      </c>
      <c r="AP25">
        <v>0</v>
      </c>
      <c r="AQ25">
        <v>1</v>
      </c>
      <c r="AR25">
        <v>0</v>
      </c>
      <c r="AS25" t="s">
        <v>1146</v>
      </c>
      <c r="AT25">
        <v>1</v>
      </c>
      <c r="AU25">
        <v>3</v>
      </c>
    </row>
    <row r="26" spans="2:47" x14ac:dyDescent="0.25">
      <c r="B26" t="s">
        <v>1162</v>
      </c>
      <c r="C26">
        <v>0</v>
      </c>
      <c r="D26" t="s">
        <v>230</v>
      </c>
      <c r="E26" t="s">
        <v>3</v>
      </c>
      <c r="F26" t="s">
        <v>1154</v>
      </c>
      <c r="G26" t="s">
        <v>3</v>
      </c>
      <c r="H26">
        <v>5139.7</v>
      </c>
      <c r="I26">
        <v>5139.7</v>
      </c>
      <c r="J26">
        <v>0</v>
      </c>
      <c r="K26">
        <v>5139.7</v>
      </c>
      <c r="L26">
        <v>0</v>
      </c>
      <c r="M26">
        <v>0</v>
      </c>
      <c r="N26">
        <v>0</v>
      </c>
      <c r="O26" t="s">
        <v>1151</v>
      </c>
      <c r="P26" t="s">
        <v>3</v>
      </c>
      <c r="Q26" t="s">
        <v>1152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5139.7</v>
      </c>
      <c r="AD26">
        <v>1</v>
      </c>
      <c r="AE26">
        <v>0</v>
      </c>
      <c r="AF26">
        <v>3</v>
      </c>
      <c r="AG26">
        <v>3</v>
      </c>
      <c r="AH26" t="s">
        <v>216</v>
      </c>
      <c r="AI26" t="s">
        <v>231</v>
      </c>
      <c r="AJ26">
        <v>46139.413576388892</v>
      </c>
      <c r="AK26">
        <v>55945045</v>
      </c>
      <c r="AL26">
        <v>0</v>
      </c>
      <c r="AM26">
        <v>0</v>
      </c>
      <c r="AN26">
        <v>0</v>
      </c>
      <c r="AO26">
        <v>46034</v>
      </c>
      <c r="AP26">
        <v>0</v>
      </c>
      <c r="AQ26">
        <v>1</v>
      </c>
      <c r="AR26">
        <v>0</v>
      </c>
      <c r="AS26" t="s">
        <v>1146</v>
      </c>
      <c r="AT26">
        <v>1</v>
      </c>
      <c r="AU26">
        <v>3</v>
      </c>
    </row>
    <row r="27" spans="2:47" x14ac:dyDescent="0.25">
      <c r="B27" t="s">
        <v>1163</v>
      </c>
      <c r="C27">
        <v>0</v>
      </c>
      <c r="D27" t="s">
        <v>234</v>
      </c>
      <c r="E27" t="s">
        <v>3</v>
      </c>
      <c r="F27" t="s">
        <v>1154</v>
      </c>
      <c r="G27" t="s">
        <v>3</v>
      </c>
      <c r="H27">
        <v>4590</v>
      </c>
      <c r="I27">
        <v>4590</v>
      </c>
      <c r="J27">
        <v>0</v>
      </c>
      <c r="K27">
        <v>4590</v>
      </c>
      <c r="L27">
        <v>0</v>
      </c>
      <c r="M27">
        <v>0</v>
      </c>
      <c r="N27">
        <v>0</v>
      </c>
      <c r="O27" t="s">
        <v>1144</v>
      </c>
      <c r="P27" t="s">
        <v>3</v>
      </c>
      <c r="Q27" t="s">
        <v>1145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4590</v>
      </c>
      <c r="AD27">
        <v>1</v>
      </c>
      <c r="AE27">
        <v>0</v>
      </c>
      <c r="AF27">
        <v>3</v>
      </c>
      <c r="AG27">
        <v>3</v>
      </c>
      <c r="AH27" t="s">
        <v>216</v>
      </c>
      <c r="AI27" t="s">
        <v>235</v>
      </c>
      <c r="AJ27">
        <v>46139.413576388892</v>
      </c>
      <c r="AK27">
        <v>55945051</v>
      </c>
      <c r="AL27">
        <v>0</v>
      </c>
      <c r="AM27">
        <v>0</v>
      </c>
      <c r="AN27">
        <v>0</v>
      </c>
      <c r="AO27">
        <v>46034</v>
      </c>
      <c r="AP27">
        <v>0</v>
      </c>
      <c r="AQ27">
        <v>1</v>
      </c>
      <c r="AR27">
        <v>0</v>
      </c>
      <c r="AS27" t="s">
        <v>1146</v>
      </c>
      <c r="AT27">
        <v>1</v>
      </c>
      <c r="AU27">
        <v>14</v>
      </c>
    </row>
    <row r="28" spans="2:47" x14ac:dyDescent="0.25">
      <c r="B28" t="s">
        <v>1164</v>
      </c>
      <c r="C28">
        <v>1</v>
      </c>
      <c r="D28" t="s">
        <v>234</v>
      </c>
      <c r="E28" t="s">
        <v>3</v>
      </c>
      <c r="F28" t="s">
        <v>1154</v>
      </c>
      <c r="G28" t="s">
        <v>3</v>
      </c>
      <c r="H28">
        <v>4500</v>
      </c>
      <c r="I28">
        <v>4500</v>
      </c>
      <c r="J28">
        <v>0</v>
      </c>
      <c r="K28">
        <v>4500</v>
      </c>
      <c r="L28">
        <v>0</v>
      </c>
      <c r="M28">
        <v>0</v>
      </c>
      <c r="N28">
        <v>0</v>
      </c>
      <c r="O28" t="s">
        <v>1148</v>
      </c>
      <c r="P28" t="s">
        <v>3</v>
      </c>
      <c r="Q28" t="s">
        <v>1149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4500</v>
      </c>
      <c r="AD28">
        <v>1</v>
      </c>
      <c r="AE28">
        <v>0</v>
      </c>
      <c r="AF28">
        <v>3</v>
      </c>
      <c r="AG28">
        <v>3</v>
      </c>
      <c r="AH28" t="s">
        <v>216</v>
      </c>
      <c r="AI28" t="s">
        <v>235</v>
      </c>
      <c r="AJ28">
        <v>46139.413576388892</v>
      </c>
      <c r="AK28">
        <v>55945051</v>
      </c>
      <c r="AL28">
        <v>0</v>
      </c>
      <c r="AM28">
        <v>0</v>
      </c>
      <c r="AN28">
        <v>0</v>
      </c>
      <c r="AO28">
        <v>46034</v>
      </c>
      <c r="AP28">
        <v>0</v>
      </c>
      <c r="AQ28">
        <v>1</v>
      </c>
      <c r="AR28">
        <v>0</v>
      </c>
      <c r="AS28" t="s">
        <v>1146</v>
      </c>
      <c r="AT28">
        <v>1</v>
      </c>
      <c r="AU28">
        <v>14</v>
      </c>
    </row>
    <row r="29" spans="2:47" x14ac:dyDescent="0.25">
      <c r="B29" t="s">
        <v>1165</v>
      </c>
      <c r="C29">
        <v>0</v>
      </c>
      <c r="D29" t="s">
        <v>234</v>
      </c>
      <c r="E29" t="s">
        <v>3</v>
      </c>
      <c r="F29" t="s">
        <v>1154</v>
      </c>
      <c r="G29" t="s">
        <v>3</v>
      </c>
      <c r="H29">
        <v>4635</v>
      </c>
      <c r="I29">
        <v>4635</v>
      </c>
      <c r="J29">
        <v>0</v>
      </c>
      <c r="K29">
        <v>4635</v>
      </c>
      <c r="L29">
        <v>0</v>
      </c>
      <c r="M29">
        <v>0</v>
      </c>
      <c r="N29">
        <v>0</v>
      </c>
      <c r="O29" t="s">
        <v>1151</v>
      </c>
      <c r="P29" t="s">
        <v>3</v>
      </c>
      <c r="Q29" t="s">
        <v>1152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4635</v>
      </c>
      <c r="AD29">
        <v>1</v>
      </c>
      <c r="AE29">
        <v>0</v>
      </c>
      <c r="AF29">
        <v>3</v>
      </c>
      <c r="AG29">
        <v>3</v>
      </c>
      <c r="AH29" t="s">
        <v>216</v>
      </c>
      <c r="AI29" t="s">
        <v>235</v>
      </c>
      <c r="AJ29">
        <v>46139.413576388892</v>
      </c>
      <c r="AK29">
        <v>55945051</v>
      </c>
      <c r="AL29">
        <v>0</v>
      </c>
      <c r="AM29">
        <v>0</v>
      </c>
      <c r="AN29">
        <v>0</v>
      </c>
      <c r="AO29">
        <v>46034</v>
      </c>
      <c r="AP29">
        <v>0</v>
      </c>
      <c r="AQ29">
        <v>1</v>
      </c>
      <c r="AR29">
        <v>0</v>
      </c>
      <c r="AS29" t="s">
        <v>1146</v>
      </c>
      <c r="AT29">
        <v>1</v>
      </c>
      <c r="AU29">
        <v>14</v>
      </c>
    </row>
    <row r="30" spans="2:47" x14ac:dyDescent="0.25">
      <c r="B30" t="s">
        <v>1166</v>
      </c>
      <c r="C30">
        <v>0</v>
      </c>
      <c r="D30" t="s">
        <v>238</v>
      </c>
      <c r="E30" t="s">
        <v>3</v>
      </c>
      <c r="F30" t="s">
        <v>1154</v>
      </c>
      <c r="G30" t="s">
        <v>3</v>
      </c>
      <c r="H30">
        <v>9200.4</v>
      </c>
      <c r="I30">
        <v>9200.4</v>
      </c>
      <c r="J30">
        <v>0</v>
      </c>
      <c r="K30">
        <v>9200.4</v>
      </c>
      <c r="L30">
        <v>0</v>
      </c>
      <c r="M30">
        <v>0</v>
      </c>
      <c r="N30">
        <v>0</v>
      </c>
      <c r="O30" t="s">
        <v>1144</v>
      </c>
      <c r="P30" t="s">
        <v>3</v>
      </c>
      <c r="Q30" t="s">
        <v>1145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9200.4</v>
      </c>
      <c r="AD30">
        <v>1</v>
      </c>
      <c r="AE30">
        <v>0</v>
      </c>
      <c r="AF30">
        <v>3</v>
      </c>
      <c r="AG30">
        <v>3</v>
      </c>
      <c r="AH30" t="s">
        <v>216</v>
      </c>
      <c r="AI30" t="s">
        <v>239</v>
      </c>
      <c r="AJ30">
        <v>46139.413576388892</v>
      </c>
      <c r="AK30">
        <v>55945057</v>
      </c>
      <c r="AL30">
        <v>0</v>
      </c>
      <c r="AM30">
        <v>0</v>
      </c>
      <c r="AN30">
        <v>0</v>
      </c>
      <c r="AO30">
        <v>46034</v>
      </c>
      <c r="AP30">
        <v>0</v>
      </c>
      <c r="AQ30">
        <v>1</v>
      </c>
      <c r="AR30">
        <v>0</v>
      </c>
      <c r="AS30" t="s">
        <v>1146</v>
      </c>
      <c r="AT30">
        <v>1</v>
      </c>
      <c r="AU30">
        <v>1</v>
      </c>
    </row>
    <row r="31" spans="2:47" x14ac:dyDescent="0.25">
      <c r="B31" t="s">
        <v>1167</v>
      </c>
      <c r="C31">
        <v>1</v>
      </c>
      <c r="D31" t="s">
        <v>238</v>
      </c>
      <c r="E31" t="s">
        <v>3</v>
      </c>
      <c r="F31" t="s">
        <v>1154</v>
      </c>
      <c r="G31" t="s">
        <v>3</v>
      </c>
      <c r="H31">
        <v>9020</v>
      </c>
      <c r="I31">
        <v>9020</v>
      </c>
      <c r="J31">
        <v>0</v>
      </c>
      <c r="K31">
        <v>9020</v>
      </c>
      <c r="L31">
        <v>0</v>
      </c>
      <c r="M31">
        <v>0</v>
      </c>
      <c r="N31">
        <v>0</v>
      </c>
      <c r="O31" t="s">
        <v>1148</v>
      </c>
      <c r="P31" t="s">
        <v>3</v>
      </c>
      <c r="Q31" t="s">
        <v>1149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9020</v>
      </c>
      <c r="AD31">
        <v>1</v>
      </c>
      <c r="AE31">
        <v>0</v>
      </c>
      <c r="AF31">
        <v>3</v>
      </c>
      <c r="AG31">
        <v>3</v>
      </c>
      <c r="AH31" t="s">
        <v>216</v>
      </c>
      <c r="AI31" t="s">
        <v>239</v>
      </c>
      <c r="AJ31">
        <v>46139.413576388892</v>
      </c>
      <c r="AK31">
        <v>55945057</v>
      </c>
      <c r="AL31">
        <v>0</v>
      </c>
      <c r="AM31">
        <v>0</v>
      </c>
      <c r="AN31">
        <v>0</v>
      </c>
      <c r="AO31">
        <v>46034</v>
      </c>
      <c r="AP31">
        <v>0</v>
      </c>
      <c r="AQ31">
        <v>1</v>
      </c>
      <c r="AR31">
        <v>0</v>
      </c>
      <c r="AS31" t="s">
        <v>1146</v>
      </c>
      <c r="AT31">
        <v>1</v>
      </c>
      <c r="AU31">
        <v>1</v>
      </c>
    </row>
    <row r="32" spans="2:47" x14ac:dyDescent="0.25">
      <c r="B32" t="s">
        <v>1168</v>
      </c>
      <c r="C32">
        <v>0</v>
      </c>
      <c r="D32" t="s">
        <v>238</v>
      </c>
      <c r="E32" t="s">
        <v>3</v>
      </c>
      <c r="F32" t="s">
        <v>1154</v>
      </c>
      <c r="G32" t="s">
        <v>3</v>
      </c>
      <c r="H32">
        <v>9290.6</v>
      </c>
      <c r="I32">
        <v>9290.6</v>
      </c>
      <c r="J32">
        <v>0</v>
      </c>
      <c r="K32">
        <v>9290.6</v>
      </c>
      <c r="L32">
        <v>0</v>
      </c>
      <c r="M32">
        <v>0</v>
      </c>
      <c r="N32">
        <v>0</v>
      </c>
      <c r="O32" t="s">
        <v>1151</v>
      </c>
      <c r="P32" t="s">
        <v>3</v>
      </c>
      <c r="Q32" t="s">
        <v>1152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9290.6</v>
      </c>
      <c r="AD32">
        <v>1</v>
      </c>
      <c r="AE32">
        <v>0</v>
      </c>
      <c r="AF32">
        <v>3</v>
      </c>
      <c r="AG32">
        <v>3</v>
      </c>
      <c r="AH32" t="s">
        <v>216</v>
      </c>
      <c r="AI32" t="s">
        <v>239</v>
      </c>
      <c r="AJ32">
        <v>46139.413576388892</v>
      </c>
      <c r="AK32">
        <v>55945057</v>
      </c>
      <c r="AL32">
        <v>0</v>
      </c>
      <c r="AM32">
        <v>0</v>
      </c>
      <c r="AN32">
        <v>0</v>
      </c>
      <c r="AO32">
        <v>46034</v>
      </c>
      <c r="AP32">
        <v>0</v>
      </c>
      <c r="AQ32">
        <v>1</v>
      </c>
      <c r="AR32">
        <v>0</v>
      </c>
      <c r="AS32" t="s">
        <v>1146</v>
      </c>
      <c r="AT32">
        <v>1</v>
      </c>
      <c r="AU32">
        <v>1</v>
      </c>
    </row>
    <row r="33" spans="2:47" x14ac:dyDescent="0.25">
      <c r="B33" t="s">
        <v>1169</v>
      </c>
      <c r="C33">
        <v>0</v>
      </c>
      <c r="D33" t="s">
        <v>242</v>
      </c>
      <c r="E33" t="s">
        <v>3</v>
      </c>
      <c r="F33" t="s">
        <v>1154</v>
      </c>
      <c r="G33" t="s">
        <v>3</v>
      </c>
      <c r="H33">
        <v>4452.3</v>
      </c>
      <c r="I33">
        <v>4452.3</v>
      </c>
      <c r="J33">
        <v>0</v>
      </c>
      <c r="K33">
        <v>4452.3</v>
      </c>
      <c r="L33">
        <v>0</v>
      </c>
      <c r="M33">
        <v>0</v>
      </c>
      <c r="N33">
        <v>0</v>
      </c>
      <c r="O33" t="s">
        <v>1144</v>
      </c>
      <c r="P33" t="s">
        <v>3</v>
      </c>
      <c r="Q33" t="s">
        <v>1145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4452.3</v>
      </c>
      <c r="AD33">
        <v>1</v>
      </c>
      <c r="AE33">
        <v>0</v>
      </c>
      <c r="AF33">
        <v>3</v>
      </c>
      <c r="AG33">
        <v>3</v>
      </c>
      <c r="AH33" t="s">
        <v>216</v>
      </c>
      <c r="AI33" t="s">
        <v>243</v>
      </c>
      <c r="AJ33">
        <v>46139.413576388892</v>
      </c>
      <c r="AK33">
        <v>55945063</v>
      </c>
      <c r="AL33">
        <v>0</v>
      </c>
      <c r="AM33">
        <v>0</v>
      </c>
      <c r="AN33">
        <v>0</v>
      </c>
      <c r="AO33">
        <v>46034</v>
      </c>
      <c r="AP33">
        <v>0</v>
      </c>
      <c r="AQ33">
        <v>1</v>
      </c>
      <c r="AR33">
        <v>0</v>
      </c>
      <c r="AS33" t="s">
        <v>1146</v>
      </c>
      <c r="AT33">
        <v>1</v>
      </c>
      <c r="AU33">
        <v>30</v>
      </c>
    </row>
    <row r="34" spans="2:47" x14ac:dyDescent="0.25">
      <c r="B34" t="s">
        <v>1170</v>
      </c>
      <c r="C34">
        <v>1</v>
      </c>
      <c r="D34" t="s">
        <v>242</v>
      </c>
      <c r="E34" t="s">
        <v>3</v>
      </c>
      <c r="F34" t="s">
        <v>1154</v>
      </c>
      <c r="G34" t="s">
        <v>3</v>
      </c>
      <c r="H34">
        <v>4365</v>
      </c>
      <c r="I34">
        <v>4365</v>
      </c>
      <c r="J34">
        <v>0</v>
      </c>
      <c r="K34">
        <v>4365</v>
      </c>
      <c r="L34">
        <v>0</v>
      </c>
      <c r="M34">
        <v>0</v>
      </c>
      <c r="N34">
        <v>0</v>
      </c>
      <c r="O34" t="s">
        <v>1148</v>
      </c>
      <c r="P34" t="s">
        <v>3</v>
      </c>
      <c r="Q34" t="s">
        <v>1149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4365</v>
      </c>
      <c r="AD34">
        <v>1</v>
      </c>
      <c r="AE34">
        <v>0</v>
      </c>
      <c r="AF34">
        <v>3</v>
      </c>
      <c r="AG34">
        <v>3</v>
      </c>
      <c r="AH34" t="s">
        <v>216</v>
      </c>
      <c r="AI34" t="s">
        <v>243</v>
      </c>
      <c r="AJ34">
        <v>46139.413576388892</v>
      </c>
      <c r="AK34">
        <v>55945063</v>
      </c>
      <c r="AL34">
        <v>0</v>
      </c>
      <c r="AM34">
        <v>0</v>
      </c>
      <c r="AN34">
        <v>0</v>
      </c>
      <c r="AO34">
        <v>46034</v>
      </c>
      <c r="AP34">
        <v>0</v>
      </c>
      <c r="AQ34">
        <v>1</v>
      </c>
      <c r="AR34">
        <v>0</v>
      </c>
      <c r="AS34" t="s">
        <v>1146</v>
      </c>
      <c r="AT34">
        <v>1</v>
      </c>
      <c r="AU34">
        <v>30</v>
      </c>
    </row>
    <row r="35" spans="2:47" x14ac:dyDescent="0.25">
      <c r="B35" t="s">
        <v>1171</v>
      </c>
      <c r="C35">
        <v>0</v>
      </c>
      <c r="D35" t="s">
        <v>242</v>
      </c>
      <c r="E35" t="s">
        <v>3</v>
      </c>
      <c r="F35" t="s">
        <v>1154</v>
      </c>
      <c r="G35" t="s">
        <v>3</v>
      </c>
      <c r="H35">
        <v>4495.95</v>
      </c>
      <c r="I35">
        <v>4495.95</v>
      </c>
      <c r="J35">
        <v>0</v>
      </c>
      <c r="K35">
        <v>4495.95</v>
      </c>
      <c r="L35">
        <v>0</v>
      </c>
      <c r="M35">
        <v>0</v>
      </c>
      <c r="N35">
        <v>0</v>
      </c>
      <c r="O35" t="s">
        <v>1151</v>
      </c>
      <c r="P35" t="s">
        <v>3</v>
      </c>
      <c r="Q35" t="s">
        <v>1152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4495.95</v>
      </c>
      <c r="AD35">
        <v>1</v>
      </c>
      <c r="AE35">
        <v>0</v>
      </c>
      <c r="AF35">
        <v>3</v>
      </c>
      <c r="AG35">
        <v>3</v>
      </c>
      <c r="AH35" t="s">
        <v>216</v>
      </c>
      <c r="AI35" t="s">
        <v>243</v>
      </c>
      <c r="AJ35">
        <v>46139.413576388892</v>
      </c>
      <c r="AK35">
        <v>55945063</v>
      </c>
      <c r="AL35">
        <v>0</v>
      </c>
      <c r="AM35">
        <v>0</v>
      </c>
      <c r="AN35">
        <v>0</v>
      </c>
      <c r="AO35">
        <v>46034</v>
      </c>
      <c r="AP35">
        <v>0</v>
      </c>
      <c r="AQ35">
        <v>1</v>
      </c>
      <c r="AR35">
        <v>0</v>
      </c>
      <c r="AS35" t="s">
        <v>1146</v>
      </c>
      <c r="AT35">
        <v>1</v>
      </c>
      <c r="AU35">
        <v>30</v>
      </c>
    </row>
    <row r="36" spans="2:47" x14ac:dyDescent="0.25">
      <c r="B36" t="s">
        <v>1172</v>
      </c>
      <c r="C36">
        <v>0</v>
      </c>
      <c r="D36" t="s">
        <v>246</v>
      </c>
      <c r="E36" t="s">
        <v>3</v>
      </c>
      <c r="F36" t="s">
        <v>1154</v>
      </c>
      <c r="G36" t="s">
        <v>3</v>
      </c>
      <c r="H36">
        <v>2244</v>
      </c>
      <c r="I36">
        <v>2244</v>
      </c>
      <c r="J36">
        <v>0</v>
      </c>
      <c r="K36">
        <v>2244</v>
      </c>
      <c r="L36">
        <v>0</v>
      </c>
      <c r="M36">
        <v>0</v>
      </c>
      <c r="N36">
        <v>0</v>
      </c>
      <c r="O36" t="s">
        <v>1144</v>
      </c>
      <c r="P36" t="s">
        <v>3</v>
      </c>
      <c r="Q36" t="s">
        <v>1145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2244</v>
      </c>
      <c r="AD36">
        <v>1</v>
      </c>
      <c r="AE36">
        <v>0</v>
      </c>
      <c r="AF36">
        <v>3</v>
      </c>
      <c r="AG36">
        <v>3</v>
      </c>
      <c r="AH36" t="s">
        <v>216</v>
      </c>
      <c r="AI36" t="s">
        <v>247</v>
      </c>
      <c r="AJ36">
        <v>46139.413576388892</v>
      </c>
      <c r="AK36">
        <v>55945069</v>
      </c>
      <c r="AL36">
        <v>0</v>
      </c>
      <c r="AM36">
        <v>0</v>
      </c>
      <c r="AN36">
        <v>0</v>
      </c>
      <c r="AO36">
        <v>46034</v>
      </c>
      <c r="AP36">
        <v>0</v>
      </c>
      <c r="AQ36">
        <v>1</v>
      </c>
      <c r="AR36">
        <v>0</v>
      </c>
      <c r="AS36" t="s">
        <v>1146</v>
      </c>
      <c r="AT36">
        <v>1</v>
      </c>
      <c r="AU36">
        <v>29</v>
      </c>
    </row>
    <row r="37" spans="2:47" x14ac:dyDescent="0.25">
      <c r="B37" t="s">
        <v>1173</v>
      </c>
      <c r="C37">
        <v>1</v>
      </c>
      <c r="D37" t="s">
        <v>246</v>
      </c>
      <c r="E37" t="s">
        <v>3</v>
      </c>
      <c r="F37" t="s">
        <v>1154</v>
      </c>
      <c r="G37" t="s">
        <v>3</v>
      </c>
      <c r="H37">
        <v>2200</v>
      </c>
      <c r="I37">
        <v>2200</v>
      </c>
      <c r="J37">
        <v>0</v>
      </c>
      <c r="K37">
        <v>2200</v>
      </c>
      <c r="L37">
        <v>0</v>
      </c>
      <c r="M37">
        <v>0</v>
      </c>
      <c r="N37">
        <v>0</v>
      </c>
      <c r="O37" t="s">
        <v>1148</v>
      </c>
      <c r="P37" t="s">
        <v>3</v>
      </c>
      <c r="Q37" t="s">
        <v>1149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2200</v>
      </c>
      <c r="AD37">
        <v>1</v>
      </c>
      <c r="AE37">
        <v>0</v>
      </c>
      <c r="AF37">
        <v>3</v>
      </c>
      <c r="AG37">
        <v>3</v>
      </c>
      <c r="AH37" t="s">
        <v>216</v>
      </c>
      <c r="AI37" t="s">
        <v>247</v>
      </c>
      <c r="AJ37">
        <v>46139.413576388892</v>
      </c>
      <c r="AK37">
        <v>55945069</v>
      </c>
      <c r="AL37">
        <v>0</v>
      </c>
      <c r="AM37">
        <v>0</v>
      </c>
      <c r="AN37">
        <v>0</v>
      </c>
      <c r="AO37">
        <v>46034</v>
      </c>
      <c r="AP37">
        <v>0</v>
      </c>
      <c r="AQ37">
        <v>1</v>
      </c>
      <c r="AR37">
        <v>0</v>
      </c>
      <c r="AS37" t="s">
        <v>1146</v>
      </c>
      <c r="AT37">
        <v>1</v>
      </c>
      <c r="AU37">
        <v>29</v>
      </c>
    </row>
    <row r="38" spans="2:47" x14ac:dyDescent="0.25">
      <c r="B38" t="s">
        <v>1174</v>
      </c>
      <c r="C38">
        <v>0</v>
      </c>
      <c r="D38" t="s">
        <v>246</v>
      </c>
      <c r="E38" t="s">
        <v>3</v>
      </c>
      <c r="F38" t="s">
        <v>1154</v>
      </c>
      <c r="G38" t="s">
        <v>3</v>
      </c>
      <c r="H38">
        <v>2266</v>
      </c>
      <c r="I38">
        <v>2266</v>
      </c>
      <c r="J38">
        <v>0</v>
      </c>
      <c r="K38">
        <v>2266</v>
      </c>
      <c r="L38">
        <v>0</v>
      </c>
      <c r="M38">
        <v>0</v>
      </c>
      <c r="N38">
        <v>0</v>
      </c>
      <c r="O38" t="s">
        <v>1151</v>
      </c>
      <c r="P38" t="s">
        <v>3</v>
      </c>
      <c r="Q38" t="s">
        <v>1152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2266</v>
      </c>
      <c r="AD38">
        <v>1</v>
      </c>
      <c r="AE38">
        <v>0</v>
      </c>
      <c r="AF38">
        <v>3</v>
      </c>
      <c r="AG38">
        <v>3</v>
      </c>
      <c r="AH38" t="s">
        <v>216</v>
      </c>
      <c r="AI38" t="s">
        <v>247</v>
      </c>
      <c r="AJ38">
        <v>46139.413576388892</v>
      </c>
      <c r="AK38">
        <v>55945069</v>
      </c>
      <c r="AL38">
        <v>0</v>
      </c>
      <c r="AM38">
        <v>0</v>
      </c>
      <c r="AN38">
        <v>0</v>
      </c>
      <c r="AO38">
        <v>46034</v>
      </c>
      <c r="AP38">
        <v>0</v>
      </c>
      <c r="AQ38">
        <v>1</v>
      </c>
      <c r="AR38">
        <v>0</v>
      </c>
      <c r="AS38" t="s">
        <v>1146</v>
      </c>
      <c r="AT38">
        <v>1</v>
      </c>
      <c r="AU38">
        <v>29</v>
      </c>
    </row>
    <row r="39" spans="2:47" x14ac:dyDescent="0.25">
      <c r="B39" t="s">
        <v>1175</v>
      </c>
      <c r="C39">
        <v>0</v>
      </c>
      <c r="D39" t="s">
        <v>252</v>
      </c>
      <c r="E39" t="s">
        <v>3</v>
      </c>
      <c r="F39" t="s">
        <v>1154</v>
      </c>
      <c r="G39" t="s">
        <v>3</v>
      </c>
      <c r="H39">
        <v>25693.72</v>
      </c>
      <c r="I39">
        <v>25693.718399999998</v>
      </c>
      <c r="J39">
        <v>0</v>
      </c>
      <c r="K39">
        <v>25693.72</v>
      </c>
      <c r="L39">
        <v>0</v>
      </c>
      <c r="M39">
        <v>0</v>
      </c>
      <c r="N39">
        <v>0</v>
      </c>
      <c r="O39" t="s">
        <v>1144</v>
      </c>
      <c r="P39" t="s">
        <v>3</v>
      </c>
      <c r="Q39" t="s">
        <v>1145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25693.718399999998</v>
      </c>
      <c r="AD39">
        <v>1</v>
      </c>
      <c r="AE39">
        <v>0</v>
      </c>
      <c r="AF39">
        <v>3</v>
      </c>
      <c r="AG39">
        <v>3</v>
      </c>
      <c r="AH39" t="s">
        <v>216</v>
      </c>
      <c r="AI39" t="s">
        <v>253</v>
      </c>
      <c r="AJ39">
        <v>46139.413587962961</v>
      </c>
      <c r="AK39">
        <v>55945082</v>
      </c>
      <c r="AL39">
        <v>0</v>
      </c>
      <c r="AM39">
        <v>0</v>
      </c>
      <c r="AN39">
        <v>0</v>
      </c>
      <c r="AO39">
        <v>46034</v>
      </c>
      <c r="AP39">
        <v>0</v>
      </c>
      <c r="AQ39">
        <v>1</v>
      </c>
      <c r="AR39">
        <v>0</v>
      </c>
      <c r="AS39" t="s">
        <v>1146</v>
      </c>
      <c r="AT39">
        <v>1</v>
      </c>
      <c r="AU39">
        <v>6</v>
      </c>
    </row>
    <row r="40" spans="2:47" x14ac:dyDescent="0.25">
      <c r="B40" t="s">
        <v>1176</v>
      </c>
      <c r="C40">
        <v>1</v>
      </c>
      <c r="D40" t="s">
        <v>252</v>
      </c>
      <c r="E40" t="s">
        <v>3</v>
      </c>
      <c r="F40" t="s">
        <v>1154</v>
      </c>
      <c r="G40" t="s">
        <v>3</v>
      </c>
      <c r="H40">
        <v>25189.919999999998</v>
      </c>
      <c r="I40">
        <v>25189.919999999998</v>
      </c>
      <c r="J40">
        <v>0</v>
      </c>
      <c r="K40">
        <v>25189.919999999998</v>
      </c>
      <c r="L40">
        <v>0</v>
      </c>
      <c r="M40">
        <v>0</v>
      </c>
      <c r="N40">
        <v>0</v>
      </c>
      <c r="O40" t="s">
        <v>1148</v>
      </c>
      <c r="P40" t="s">
        <v>3</v>
      </c>
      <c r="Q40" t="s">
        <v>1149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25189.919999999998</v>
      </c>
      <c r="AD40">
        <v>1</v>
      </c>
      <c r="AE40">
        <v>0</v>
      </c>
      <c r="AF40">
        <v>3</v>
      </c>
      <c r="AG40">
        <v>3</v>
      </c>
      <c r="AH40" t="s">
        <v>216</v>
      </c>
      <c r="AI40" t="s">
        <v>253</v>
      </c>
      <c r="AJ40">
        <v>46139.413587962961</v>
      </c>
      <c r="AK40">
        <v>55945082</v>
      </c>
      <c r="AL40">
        <v>0</v>
      </c>
      <c r="AM40">
        <v>0</v>
      </c>
      <c r="AN40">
        <v>0</v>
      </c>
      <c r="AO40">
        <v>46034</v>
      </c>
      <c r="AP40">
        <v>0</v>
      </c>
      <c r="AQ40">
        <v>1</v>
      </c>
      <c r="AR40">
        <v>0</v>
      </c>
      <c r="AS40" t="s">
        <v>1146</v>
      </c>
      <c r="AT40">
        <v>1</v>
      </c>
      <c r="AU40">
        <v>6</v>
      </c>
    </row>
    <row r="41" spans="2:47" x14ac:dyDescent="0.25">
      <c r="B41" t="s">
        <v>1177</v>
      </c>
      <c r="C41">
        <v>0</v>
      </c>
      <c r="D41" t="s">
        <v>252</v>
      </c>
      <c r="E41" t="s">
        <v>3</v>
      </c>
      <c r="F41" t="s">
        <v>1154</v>
      </c>
      <c r="G41" t="s">
        <v>3</v>
      </c>
      <c r="H41">
        <v>25945.62</v>
      </c>
      <c r="I41">
        <v>25945.617599999998</v>
      </c>
      <c r="J41">
        <v>0</v>
      </c>
      <c r="K41">
        <v>25945.62</v>
      </c>
      <c r="L41">
        <v>0</v>
      </c>
      <c r="M41">
        <v>0</v>
      </c>
      <c r="N41">
        <v>0</v>
      </c>
      <c r="O41" t="s">
        <v>1151</v>
      </c>
      <c r="P41" t="s">
        <v>3</v>
      </c>
      <c r="Q41" t="s">
        <v>1152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25945.62</v>
      </c>
      <c r="AD41">
        <v>1</v>
      </c>
      <c r="AE41">
        <v>0</v>
      </c>
      <c r="AF41">
        <v>3</v>
      </c>
      <c r="AG41">
        <v>3</v>
      </c>
      <c r="AH41" t="s">
        <v>216</v>
      </c>
      <c r="AI41" t="s">
        <v>253</v>
      </c>
      <c r="AJ41">
        <v>46139.413587962961</v>
      </c>
      <c r="AK41">
        <v>55945082</v>
      </c>
      <c r="AL41">
        <v>0</v>
      </c>
      <c r="AM41">
        <v>0</v>
      </c>
      <c r="AN41">
        <v>0</v>
      </c>
      <c r="AO41">
        <v>46034</v>
      </c>
      <c r="AP41">
        <v>0</v>
      </c>
      <c r="AQ41">
        <v>1</v>
      </c>
      <c r="AR41">
        <v>0</v>
      </c>
      <c r="AS41" t="s">
        <v>1146</v>
      </c>
      <c r="AT41">
        <v>1</v>
      </c>
      <c r="AU41">
        <v>6</v>
      </c>
    </row>
    <row r="42" spans="2:47" x14ac:dyDescent="0.25">
      <c r="B42" t="s">
        <v>1178</v>
      </c>
      <c r="C42">
        <v>0</v>
      </c>
      <c r="D42" t="s">
        <v>256</v>
      </c>
      <c r="E42" t="s">
        <v>3</v>
      </c>
      <c r="F42" t="s">
        <v>1154</v>
      </c>
      <c r="G42" t="s">
        <v>3</v>
      </c>
      <c r="H42">
        <v>25693.72</v>
      </c>
      <c r="I42">
        <v>25693.718399999998</v>
      </c>
      <c r="J42">
        <v>0</v>
      </c>
      <c r="K42">
        <v>25693.72</v>
      </c>
      <c r="L42">
        <v>0</v>
      </c>
      <c r="M42">
        <v>0</v>
      </c>
      <c r="N42">
        <v>0</v>
      </c>
      <c r="O42" t="s">
        <v>1144</v>
      </c>
      <c r="P42" t="s">
        <v>3</v>
      </c>
      <c r="Q42" t="s">
        <v>1145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25693.718399999998</v>
      </c>
      <c r="AD42">
        <v>1</v>
      </c>
      <c r="AE42">
        <v>0</v>
      </c>
      <c r="AF42">
        <v>3</v>
      </c>
      <c r="AG42">
        <v>3</v>
      </c>
      <c r="AH42" t="s">
        <v>216</v>
      </c>
      <c r="AI42" t="s">
        <v>257</v>
      </c>
      <c r="AJ42">
        <v>46139.413587962961</v>
      </c>
      <c r="AK42">
        <v>55945088</v>
      </c>
      <c r="AL42">
        <v>0</v>
      </c>
      <c r="AM42">
        <v>0</v>
      </c>
      <c r="AN42">
        <v>0</v>
      </c>
      <c r="AO42">
        <v>46034</v>
      </c>
      <c r="AP42">
        <v>0</v>
      </c>
      <c r="AQ42">
        <v>1</v>
      </c>
      <c r="AR42">
        <v>0</v>
      </c>
      <c r="AS42" t="s">
        <v>1146</v>
      </c>
      <c r="AT42">
        <v>1</v>
      </c>
      <c r="AU42">
        <v>8</v>
      </c>
    </row>
    <row r="43" spans="2:47" x14ac:dyDescent="0.25">
      <c r="B43" t="s">
        <v>1179</v>
      </c>
      <c r="C43">
        <v>1</v>
      </c>
      <c r="D43" t="s">
        <v>256</v>
      </c>
      <c r="E43" t="s">
        <v>3</v>
      </c>
      <c r="F43" t="s">
        <v>1154</v>
      </c>
      <c r="G43" t="s">
        <v>3</v>
      </c>
      <c r="H43">
        <v>25189.919999999998</v>
      </c>
      <c r="I43">
        <v>25189.919999999998</v>
      </c>
      <c r="J43">
        <v>0</v>
      </c>
      <c r="K43">
        <v>25189.919999999998</v>
      </c>
      <c r="L43">
        <v>0</v>
      </c>
      <c r="M43">
        <v>0</v>
      </c>
      <c r="N43">
        <v>0</v>
      </c>
      <c r="O43" t="s">
        <v>1148</v>
      </c>
      <c r="P43" t="s">
        <v>3</v>
      </c>
      <c r="Q43" t="s">
        <v>1149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25189.919999999998</v>
      </c>
      <c r="AD43">
        <v>1</v>
      </c>
      <c r="AE43">
        <v>0</v>
      </c>
      <c r="AF43">
        <v>3</v>
      </c>
      <c r="AG43">
        <v>3</v>
      </c>
      <c r="AH43" t="s">
        <v>216</v>
      </c>
      <c r="AI43" t="s">
        <v>257</v>
      </c>
      <c r="AJ43">
        <v>46139.413587962961</v>
      </c>
      <c r="AK43">
        <v>55945088</v>
      </c>
      <c r="AL43">
        <v>0</v>
      </c>
      <c r="AM43">
        <v>0</v>
      </c>
      <c r="AN43">
        <v>0</v>
      </c>
      <c r="AO43">
        <v>46034</v>
      </c>
      <c r="AP43">
        <v>0</v>
      </c>
      <c r="AQ43">
        <v>1</v>
      </c>
      <c r="AR43">
        <v>0</v>
      </c>
      <c r="AS43" t="s">
        <v>1146</v>
      </c>
      <c r="AT43">
        <v>1</v>
      </c>
      <c r="AU43">
        <v>8</v>
      </c>
    </row>
    <row r="44" spans="2:47" x14ac:dyDescent="0.25">
      <c r="B44" t="s">
        <v>1180</v>
      </c>
      <c r="C44">
        <v>0</v>
      </c>
      <c r="D44" t="s">
        <v>256</v>
      </c>
      <c r="E44" t="s">
        <v>3</v>
      </c>
      <c r="F44" t="s">
        <v>1154</v>
      </c>
      <c r="G44" t="s">
        <v>3</v>
      </c>
      <c r="H44">
        <v>25945.62</v>
      </c>
      <c r="I44">
        <v>25945.617599999998</v>
      </c>
      <c r="J44">
        <v>0</v>
      </c>
      <c r="K44">
        <v>25945.62</v>
      </c>
      <c r="L44">
        <v>0</v>
      </c>
      <c r="M44">
        <v>0</v>
      </c>
      <c r="N44">
        <v>0</v>
      </c>
      <c r="O44" t="s">
        <v>1151</v>
      </c>
      <c r="P44" t="s">
        <v>3</v>
      </c>
      <c r="Q44" t="s">
        <v>1152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25945.62</v>
      </c>
      <c r="AD44">
        <v>1</v>
      </c>
      <c r="AE44">
        <v>0</v>
      </c>
      <c r="AF44">
        <v>3</v>
      </c>
      <c r="AG44">
        <v>3</v>
      </c>
      <c r="AH44" t="s">
        <v>216</v>
      </c>
      <c r="AI44" t="s">
        <v>257</v>
      </c>
      <c r="AJ44">
        <v>46139.413587962961</v>
      </c>
      <c r="AK44">
        <v>55945088</v>
      </c>
      <c r="AL44">
        <v>0</v>
      </c>
      <c r="AM44">
        <v>0</v>
      </c>
      <c r="AN44">
        <v>0</v>
      </c>
      <c r="AO44">
        <v>46034</v>
      </c>
      <c r="AP44">
        <v>0</v>
      </c>
      <c r="AQ44">
        <v>1</v>
      </c>
      <c r="AR44">
        <v>0</v>
      </c>
      <c r="AS44" t="s">
        <v>1146</v>
      </c>
      <c r="AT44">
        <v>1</v>
      </c>
      <c r="AU44">
        <v>8</v>
      </c>
    </row>
    <row r="45" spans="2:47" x14ac:dyDescent="0.25">
      <c r="B45" t="s">
        <v>1181</v>
      </c>
      <c r="C45">
        <v>0</v>
      </c>
      <c r="D45" t="s">
        <v>267</v>
      </c>
      <c r="E45" t="s">
        <v>3</v>
      </c>
      <c r="F45" t="s">
        <v>1154</v>
      </c>
      <c r="G45" t="s">
        <v>3</v>
      </c>
      <c r="H45">
        <v>35864.22</v>
      </c>
      <c r="I45">
        <v>35864.22</v>
      </c>
      <c r="J45">
        <v>0</v>
      </c>
      <c r="K45">
        <v>35864.22</v>
      </c>
      <c r="L45">
        <v>0</v>
      </c>
      <c r="M45">
        <v>0</v>
      </c>
      <c r="N45">
        <v>0</v>
      </c>
      <c r="O45" t="s">
        <v>1144</v>
      </c>
      <c r="P45" t="s">
        <v>3</v>
      </c>
      <c r="Q45" t="s">
        <v>1145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35864.22</v>
      </c>
      <c r="AD45">
        <v>1</v>
      </c>
      <c r="AE45">
        <v>0</v>
      </c>
      <c r="AF45">
        <v>3</v>
      </c>
      <c r="AG45">
        <v>3</v>
      </c>
      <c r="AH45" t="s">
        <v>216</v>
      </c>
      <c r="AI45" t="s">
        <v>268</v>
      </c>
      <c r="AJ45">
        <v>46139.413587962961</v>
      </c>
      <c r="AK45">
        <v>55945101</v>
      </c>
      <c r="AL45">
        <v>0</v>
      </c>
      <c r="AM45">
        <v>0</v>
      </c>
      <c r="AN45">
        <v>0</v>
      </c>
      <c r="AO45">
        <v>46034</v>
      </c>
      <c r="AP45">
        <v>0</v>
      </c>
      <c r="AQ45">
        <v>1</v>
      </c>
      <c r="AR45">
        <v>0</v>
      </c>
      <c r="AS45" t="s">
        <v>1146</v>
      </c>
      <c r="AT45">
        <v>1</v>
      </c>
      <c r="AU45">
        <v>24</v>
      </c>
    </row>
    <row r="46" spans="2:47" x14ac:dyDescent="0.25">
      <c r="B46" t="s">
        <v>1182</v>
      </c>
      <c r="C46">
        <v>1</v>
      </c>
      <c r="D46" t="s">
        <v>267</v>
      </c>
      <c r="E46" t="s">
        <v>3</v>
      </c>
      <c r="F46" t="s">
        <v>1154</v>
      </c>
      <c r="G46" t="s">
        <v>3</v>
      </c>
      <c r="H46">
        <v>35161</v>
      </c>
      <c r="I46">
        <v>35161</v>
      </c>
      <c r="J46">
        <v>0</v>
      </c>
      <c r="K46">
        <v>35161</v>
      </c>
      <c r="L46">
        <v>0</v>
      </c>
      <c r="M46">
        <v>0</v>
      </c>
      <c r="N46">
        <v>0</v>
      </c>
      <c r="O46" t="s">
        <v>1183</v>
      </c>
      <c r="P46" t="s">
        <v>3</v>
      </c>
      <c r="Q46" t="s">
        <v>1184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35161</v>
      </c>
      <c r="AD46">
        <v>1</v>
      </c>
      <c r="AE46">
        <v>0</v>
      </c>
      <c r="AF46">
        <v>3</v>
      </c>
      <c r="AG46">
        <v>3</v>
      </c>
      <c r="AH46" t="s">
        <v>216</v>
      </c>
      <c r="AI46" t="s">
        <v>268</v>
      </c>
      <c r="AJ46">
        <v>46139.413587962961</v>
      </c>
      <c r="AK46">
        <v>55945101</v>
      </c>
      <c r="AL46">
        <v>0</v>
      </c>
      <c r="AM46">
        <v>0</v>
      </c>
      <c r="AN46">
        <v>0</v>
      </c>
      <c r="AO46">
        <v>46034</v>
      </c>
      <c r="AP46">
        <v>0</v>
      </c>
      <c r="AQ46">
        <v>1</v>
      </c>
      <c r="AR46">
        <v>0</v>
      </c>
      <c r="AS46" t="s">
        <v>1146</v>
      </c>
      <c r="AT46">
        <v>1</v>
      </c>
      <c r="AU46">
        <v>24</v>
      </c>
    </row>
    <row r="47" spans="2:47" x14ac:dyDescent="0.25">
      <c r="B47" t="s">
        <v>1185</v>
      </c>
      <c r="C47">
        <v>0</v>
      </c>
      <c r="D47" t="s">
        <v>267</v>
      </c>
      <c r="E47" t="s">
        <v>3</v>
      </c>
      <c r="F47" t="s">
        <v>1154</v>
      </c>
      <c r="G47" t="s">
        <v>3</v>
      </c>
      <c r="H47">
        <v>36215.83</v>
      </c>
      <c r="I47">
        <v>36215.83</v>
      </c>
      <c r="J47">
        <v>0</v>
      </c>
      <c r="K47">
        <v>36215.83</v>
      </c>
      <c r="L47">
        <v>0</v>
      </c>
      <c r="M47">
        <v>0</v>
      </c>
      <c r="N47">
        <v>0</v>
      </c>
      <c r="O47" t="s">
        <v>1186</v>
      </c>
      <c r="P47" t="s">
        <v>3</v>
      </c>
      <c r="Q47" t="s">
        <v>1187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36215.83</v>
      </c>
      <c r="AD47">
        <v>1</v>
      </c>
      <c r="AE47">
        <v>0</v>
      </c>
      <c r="AF47">
        <v>3</v>
      </c>
      <c r="AG47">
        <v>3</v>
      </c>
      <c r="AH47" t="s">
        <v>216</v>
      </c>
      <c r="AI47" t="s">
        <v>268</v>
      </c>
      <c r="AJ47">
        <v>46139.413587962961</v>
      </c>
      <c r="AK47">
        <v>55945101</v>
      </c>
      <c r="AL47">
        <v>0</v>
      </c>
      <c r="AM47">
        <v>0</v>
      </c>
      <c r="AN47">
        <v>0</v>
      </c>
      <c r="AO47">
        <v>46034</v>
      </c>
      <c r="AP47">
        <v>0</v>
      </c>
      <c r="AQ47">
        <v>1</v>
      </c>
      <c r="AR47">
        <v>0</v>
      </c>
      <c r="AS47" t="s">
        <v>1146</v>
      </c>
      <c r="AT47">
        <v>1</v>
      </c>
      <c r="AU47">
        <v>24</v>
      </c>
    </row>
    <row r="48" spans="2:47" x14ac:dyDescent="0.25">
      <c r="B48" t="s">
        <v>1188</v>
      </c>
      <c r="C48">
        <v>0</v>
      </c>
      <c r="D48" t="s">
        <v>271</v>
      </c>
      <c r="E48" t="s">
        <v>3</v>
      </c>
      <c r="F48" t="s">
        <v>1154</v>
      </c>
      <c r="G48" t="s">
        <v>3</v>
      </c>
      <c r="H48">
        <v>55202.400000000001</v>
      </c>
      <c r="I48">
        <v>55202.400000000001</v>
      </c>
      <c r="J48">
        <v>0</v>
      </c>
      <c r="K48">
        <v>55202.400000000001</v>
      </c>
      <c r="L48">
        <v>0</v>
      </c>
      <c r="M48">
        <v>0</v>
      </c>
      <c r="N48">
        <v>0</v>
      </c>
      <c r="O48" t="s">
        <v>1144</v>
      </c>
      <c r="P48" t="s">
        <v>3</v>
      </c>
      <c r="Q48" t="s">
        <v>1145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55202.400000000001</v>
      </c>
      <c r="AD48">
        <v>1</v>
      </c>
      <c r="AE48">
        <v>0</v>
      </c>
      <c r="AF48">
        <v>3</v>
      </c>
      <c r="AG48">
        <v>3</v>
      </c>
      <c r="AH48" t="s">
        <v>216</v>
      </c>
      <c r="AI48" t="s">
        <v>272</v>
      </c>
      <c r="AJ48">
        <v>46139.413587962961</v>
      </c>
      <c r="AK48">
        <v>55945109</v>
      </c>
      <c r="AL48">
        <v>0</v>
      </c>
      <c r="AM48">
        <v>0</v>
      </c>
      <c r="AN48">
        <v>0</v>
      </c>
      <c r="AO48">
        <v>46034</v>
      </c>
      <c r="AP48">
        <v>0</v>
      </c>
      <c r="AQ48">
        <v>1</v>
      </c>
      <c r="AR48">
        <v>0</v>
      </c>
      <c r="AS48" t="s">
        <v>1146</v>
      </c>
      <c r="AT48">
        <v>1</v>
      </c>
      <c r="AU48">
        <v>10</v>
      </c>
    </row>
    <row r="49" spans="2:47" x14ac:dyDescent="0.25">
      <c r="B49" t="s">
        <v>1189</v>
      </c>
      <c r="C49">
        <v>1</v>
      </c>
      <c r="D49" t="s">
        <v>271</v>
      </c>
      <c r="E49" t="s">
        <v>3</v>
      </c>
      <c r="F49" t="s">
        <v>1154</v>
      </c>
      <c r="G49" t="s">
        <v>3</v>
      </c>
      <c r="H49">
        <v>54120</v>
      </c>
      <c r="I49">
        <v>54120</v>
      </c>
      <c r="J49">
        <v>0</v>
      </c>
      <c r="K49">
        <v>54120</v>
      </c>
      <c r="L49">
        <v>0</v>
      </c>
      <c r="M49">
        <v>0</v>
      </c>
      <c r="N49">
        <v>0</v>
      </c>
      <c r="O49" t="s">
        <v>1183</v>
      </c>
      <c r="P49" t="s">
        <v>3</v>
      </c>
      <c r="Q49" t="s">
        <v>1184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54120</v>
      </c>
      <c r="AD49">
        <v>1</v>
      </c>
      <c r="AE49">
        <v>0</v>
      </c>
      <c r="AF49">
        <v>3</v>
      </c>
      <c r="AG49">
        <v>3</v>
      </c>
      <c r="AH49" t="s">
        <v>216</v>
      </c>
      <c r="AI49" t="s">
        <v>272</v>
      </c>
      <c r="AJ49">
        <v>46139.413587962961</v>
      </c>
      <c r="AK49">
        <v>55945109</v>
      </c>
      <c r="AL49">
        <v>0</v>
      </c>
      <c r="AM49">
        <v>0</v>
      </c>
      <c r="AN49">
        <v>0</v>
      </c>
      <c r="AO49">
        <v>46034</v>
      </c>
      <c r="AP49">
        <v>0</v>
      </c>
      <c r="AQ49">
        <v>1</v>
      </c>
      <c r="AR49">
        <v>0</v>
      </c>
      <c r="AS49" t="s">
        <v>1146</v>
      </c>
      <c r="AT49">
        <v>1</v>
      </c>
      <c r="AU49">
        <v>10</v>
      </c>
    </row>
    <row r="50" spans="2:47" x14ac:dyDescent="0.25">
      <c r="B50" t="s">
        <v>1190</v>
      </c>
      <c r="C50">
        <v>0</v>
      </c>
      <c r="D50" t="s">
        <v>271</v>
      </c>
      <c r="E50" t="s">
        <v>3</v>
      </c>
      <c r="F50" t="s">
        <v>1154</v>
      </c>
      <c r="G50" t="s">
        <v>3</v>
      </c>
      <c r="H50">
        <v>55743.6</v>
      </c>
      <c r="I50">
        <v>55743.6</v>
      </c>
      <c r="J50">
        <v>0</v>
      </c>
      <c r="K50">
        <v>55743.6</v>
      </c>
      <c r="L50">
        <v>0</v>
      </c>
      <c r="M50">
        <v>0</v>
      </c>
      <c r="N50">
        <v>0</v>
      </c>
      <c r="O50" t="s">
        <v>1186</v>
      </c>
      <c r="P50" t="s">
        <v>3</v>
      </c>
      <c r="Q50" t="s">
        <v>1187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55743.6</v>
      </c>
      <c r="AD50">
        <v>1</v>
      </c>
      <c r="AE50">
        <v>0</v>
      </c>
      <c r="AF50">
        <v>3</v>
      </c>
      <c r="AG50">
        <v>3</v>
      </c>
      <c r="AH50" t="s">
        <v>216</v>
      </c>
      <c r="AI50" t="s">
        <v>272</v>
      </c>
      <c r="AJ50">
        <v>46139.413587962961</v>
      </c>
      <c r="AK50">
        <v>55945109</v>
      </c>
      <c r="AL50">
        <v>0</v>
      </c>
      <c r="AM50">
        <v>0</v>
      </c>
      <c r="AN50">
        <v>0</v>
      </c>
      <c r="AO50">
        <v>46034</v>
      </c>
      <c r="AP50">
        <v>0</v>
      </c>
      <c r="AQ50">
        <v>1</v>
      </c>
      <c r="AR50">
        <v>0</v>
      </c>
      <c r="AS50" t="s">
        <v>1146</v>
      </c>
      <c r="AT50">
        <v>1</v>
      </c>
      <c r="AU50">
        <v>10</v>
      </c>
    </row>
    <row r="51" spans="2:47" x14ac:dyDescent="0.25">
      <c r="B51" t="s">
        <v>1191</v>
      </c>
      <c r="C51">
        <v>0</v>
      </c>
      <c r="D51" t="s">
        <v>275</v>
      </c>
      <c r="E51" t="s">
        <v>3</v>
      </c>
      <c r="F51" t="s">
        <v>1154</v>
      </c>
      <c r="G51" t="s">
        <v>3</v>
      </c>
      <c r="H51">
        <v>60487.02</v>
      </c>
      <c r="I51">
        <v>60487.020000000004</v>
      </c>
      <c r="J51">
        <v>0</v>
      </c>
      <c r="K51">
        <v>60487.02</v>
      </c>
      <c r="L51">
        <v>0</v>
      </c>
      <c r="M51">
        <v>0</v>
      </c>
      <c r="N51">
        <v>0</v>
      </c>
      <c r="O51" t="s">
        <v>1144</v>
      </c>
      <c r="P51" t="s">
        <v>3</v>
      </c>
      <c r="Q51" t="s">
        <v>1145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60487.020000000004</v>
      </c>
      <c r="AD51">
        <v>1</v>
      </c>
      <c r="AE51">
        <v>0</v>
      </c>
      <c r="AF51">
        <v>3</v>
      </c>
      <c r="AG51">
        <v>3</v>
      </c>
      <c r="AH51" t="s">
        <v>216</v>
      </c>
      <c r="AI51" t="s">
        <v>276</v>
      </c>
      <c r="AJ51">
        <v>46139.413587962961</v>
      </c>
      <c r="AK51">
        <v>55945115</v>
      </c>
      <c r="AL51">
        <v>0</v>
      </c>
      <c r="AM51">
        <v>0</v>
      </c>
      <c r="AN51">
        <v>0</v>
      </c>
      <c r="AO51">
        <v>46034</v>
      </c>
      <c r="AP51">
        <v>0</v>
      </c>
      <c r="AQ51">
        <v>1</v>
      </c>
      <c r="AR51">
        <v>0</v>
      </c>
      <c r="AS51" t="s">
        <v>1146</v>
      </c>
      <c r="AT51">
        <v>1</v>
      </c>
      <c r="AU51">
        <v>13</v>
      </c>
    </row>
    <row r="52" spans="2:47" x14ac:dyDescent="0.25">
      <c r="B52" t="s">
        <v>1192</v>
      </c>
      <c r="C52">
        <v>1</v>
      </c>
      <c r="D52" t="s">
        <v>275</v>
      </c>
      <c r="E52" t="s">
        <v>3</v>
      </c>
      <c r="F52" t="s">
        <v>1154</v>
      </c>
      <c r="G52" t="s">
        <v>3</v>
      </c>
      <c r="H52">
        <v>59301</v>
      </c>
      <c r="I52">
        <v>59301</v>
      </c>
      <c r="J52">
        <v>0</v>
      </c>
      <c r="K52">
        <v>59301</v>
      </c>
      <c r="L52">
        <v>0</v>
      </c>
      <c r="M52">
        <v>0</v>
      </c>
      <c r="N52">
        <v>0</v>
      </c>
      <c r="O52" t="s">
        <v>1183</v>
      </c>
      <c r="P52" t="s">
        <v>3</v>
      </c>
      <c r="Q52" t="s">
        <v>1184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59301</v>
      </c>
      <c r="AD52">
        <v>1</v>
      </c>
      <c r="AE52">
        <v>0</v>
      </c>
      <c r="AF52">
        <v>3</v>
      </c>
      <c r="AG52">
        <v>3</v>
      </c>
      <c r="AH52" t="s">
        <v>216</v>
      </c>
      <c r="AI52" t="s">
        <v>276</v>
      </c>
      <c r="AJ52">
        <v>46139.413587962961</v>
      </c>
      <c r="AK52">
        <v>55945115</v>
      </c>
      <c r="AL52">
        <v>0</v>
      </c>
      <c r="AM52">
        <v>0</v>
      </c>
      <c r="AN52">
        <v>0</v>
      </c>
      <c r="AO52">
        <v>46034</v>
      </c>
      <c r="AP52">
        <v>0</v>
      </c>
      <c r="AQ52">
        <v>1</v>
      </c>
      <c r="AR52">
        <v>0</v>
      </c>
      <c r="AS52" t="s">
        <v>1146</v>
      </c>
      <c r="AT52">
        <v>1</v>
      </c>
      <c r="AU52">
        <v>13</v>
      </c>
    </row>
    <row r="53" spans="2:47" x14ac:dyDescent="0.25">
      <c r="B53" t="s">
        <v>1193</v>
      </c>
      <c r="C53">
        <v>0</v>
      </c>
      <c r="D53" t="s">
        <v>275</v>
      </c>
      <c r="E53" t="s">
        <v>3</v>
      </c>
      <c r="F53" t="s">
        <v>1154</v>
      </c>
      <c r="G53" t="s">
        <v>3</v>
      </c>
      <c r="H53">
        <v>61080.03</v>
      </c>
      <c r="I53">
        <v>61080.03</v>
      </c>
      <c r="J53">
        <v>0</v>
      </c>
      <c r="K53">
        <v>61080.03</v>
      </c>
      <c r="L53">
        <v>0</v>
      </c>
      <c r="M53">
        <v>0</v>
      </c>
      <c r="N53">
        <v>0</v>
      </c>
      <c r="O53" t="s">
        <v>1186</v>
      </c>
      <c r="P53" t="s">
        <v>3</v>
      </c>
      <c r="Q53" t="s">
        <v>1187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61080.03</v>
      </c>
      <c r="AD53">
        <v>1</v>
      </c>
      <c r="AE53">
        <v>0</v>
      </c>
      <c r="AF53">
        <v>3</v>
      </c>
      <c r="AG53">
        <v>3</v>
      </c>
      <c r="AH53" t="s">
        <v>216</v>
      </c>
      <c r="AI53" t="s">
        <v>276</v>
      </c>
      <c r="AJ53">
        <v>46139.413587962961</v>
      </c>
      <c r="AK53">
        <v>55945115</v>
      </c>
      <c r="AL53">
        <v>0</v>
      </c>
      <c r="AM53">
        <v>0</v>
      </c>
      <c r="AN53">
        <v>0</v>
      </c>
      <c r="AO53">
        <v>46034</v>
      </c>
      <c r="AP53">
        <v>0</v>
      </c>
      <c r="AQ53">
        <v>1</v>
      </c>
      <c r="AR53">
        <v>0</v>
      </c>
      <c r="AS53" t="s">
        <v>1146</v>
      </c>
      <c r="AT53">
        <v>1</v>
      </c>
      <c r="AU53">
        <v>13</v>
      </c>
    </row>
    <row r="54" spans="2:47" x14ac:dyDescent="0.25">
      <c r="B54" t="s">
        <v>1194</v>
      </c>
      <c r="C54">
        <v>0</v>
      </c>
      <c r="D54" t="s">
        <v>279</v>
      </c>
      <c r="E54" t="s">
        <v>3</v>
      </c>
      <c r="F54" t="s">
        <v>1154</v>
      </c>
      <c r="G54" t="s">
        <v>3</v>
      </c>
      <c r="H54">
        <v>63699</v>
      </c>
      <c r="I54">
        <v>63699</v>
      </c>
      <c r="J54">
        <v>0</v>
      </c>
      <c r="K54">
        <v>63699</v>
      </c>
      <c r="L54">
        <v>0</v>
      </c>
      <c r="M54">
        <v>0</v>
      </c>
      <c r="N54">
        <v>0</v>
      </c>
      <c r="O54" t="s">
        <v>1144</v>
      </c>
      <c r="P54" t="s">
        <v>3</v>
      </c>
      <c r="Q54" t="s">
        <v>1145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63699</v>
      </c>
      <c r="AD54">
        <v>1</v>
      </c>
      <c r="AE54">
        <v>0</v>
      </c>
      <c r="AF54">
        <v>3</v>
      </c>
      <c r="AG54">
        <v>3</v>
      </c>
      <c r="AH54" t="s">
        <v>216</v>
      </c>
      <c r="AI54" t="s">
        <v>280</v>
      </c>
      <c r="AJ54">
        <v>46139.413587962961</v>
      </c>
      <c r="AK54">
        <v>55945121</v>
      </c>
      <c r="AL54">
        <v>0</v>
      </c>
      <c r="AM54">
        <v>0</v>
      </c>
      <c r="AN54">
        <v>0</v>
      </c>
      <c r="AO54">
        <v>46034</v>
      </c>
      <c r="AP54">
        <v>0</v>
      </c>
      <c r="AQ54">
        <v>1</v>
      </c>
      <c r="AR54">
        <v>0</v>
      </c>
      <c r="AS54" t="s">
        <v>1146</v>
      </c>
      <c r="AT54">
        <v>1</v>
      </c>
      <c r="AU54">
        <v>1</v>
      </c>
    </row>
    <row r="55" spans="2:47" x14ac:dyDescent="0.25">
      <c r="B55" t="s">
        <v>1195</v>
      </c>
      <c r="C55">
        <v>1</v>
      </c>
      <c r="D55" t="s">
        <v>279</v>
      </c>
      <c r="E55" t="s">
        <v>3</v>
      </c>
      <c r="F55" t="s">
        <v>1154</v>
      </c>
      <c r="G55" t="s">
        <v>3</v>
      </c>
      <c r="H55">
        <v>62450</v>
      </c>
      <c r="I55">
        <v>62450</v>
      </c>
      <c r="J55">
        <v>0</v>
      </c>
      <c r="K55">
        <v>62450</v>
      </c>
      <c r="L55">
        <v>0</v>
      </c>
      <c r="M55">
        <v>0</v>
      </c>
      <c r="N55">
        <v>0</v>
      </c>
      <c r="O55" t="s">
        <v>1183</v>
      </c>
      <c r="P55" t="s">
        <v>3</v>
      </c>
      <c r="Q55" t="s">
        <v>1184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62450</v>
      </c>
      <c r="AD55">
        <v>1</v>
      </c>
      <c r="AE55">
        <v>0</v>
      </c>
      <c r="AF55">
        <v>3</v>
      </c>
      <c r="AG55">
        <v>3</v>
      </c>
      <c r="AH55" t="s">
        <v>216</v>
      </c>
      <c r="AI55" t="s">
        <v>280</v>
      </c>
      <c r="AJ55">
        <v>46139.413587962961</v>
      </c>
      <c r="AK55">
        <v>55945121</v>
      </c>
      <c r="AL55">
        <v>0</v>
      </c>
      <c r="AM55">
        <v>0</v>
      </c>
      <c r="AN55">
        <v>0</v>
      </c>
      <c r="AO55">
        <v>46034</v>
      </c>
      <c r="AP55">
        <v>0</v>
      </c>
      <c r="AQ55">
        <v>1</v>
      </c>
      <c r="AR55">
        <v>0</v>
      </c>
      <c r="AS55" t="s">
        <v>1146</v>
      </c>
      <c r="AT55">
        <v>1</v>
      </c>
      <c r="AU55">
        <v>1</v>
      </c>
    </row>
    <row r="56" spans="2:47" x14ac:dyDescent="0.25">
      <c r="B56" t="s">
        <v>1196</v>
      </c>
      <c r="C56">
        <v>0</v>
      </c>
      <c r="D56" t="s">
        <v>279</v>
      </c>
      <c r="E56" t="s">
        <v>3</v>
      </c>
      <c r="F56" t="s">
        <v>1154</v>
      </c>
      <c r="G56" t="s">
        <v>3</v>
      </c>
      <c r="H56">
        <v>64323.5</v>
      </c>
      <c r="I56">
        <v>64323.5</v>
      </c>
      <c r="J56">
        <v>0</v>
      </c>
      <c r="K56">
        <v>64323.5</v>
      </c>
      <c r="L56">
        <v>0</v>
      </c>
      <c r="M56">
        <v>0</v>
      </c>
      <c r="N56">
        <v>0</v>
      </c>
      <c r="O56" t="s">
        <v>1186</v>
      </c>
      <c r="P56" t="s">
        <v>3</v>
      </c>
      <c r="Q56" t="s">
        <v>1187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64323.5</v>
      </c>
      <c r="AD56">
        <v>1</v>
      </c>
      <c r="AE56">
        <v>0</v>
      </c>
      <c r="AF56">
        <v>3</v>
      </c>
      <c r="AG56">
        <v>3</v>
      </c>
      <c r="AH56" t="s">
        <v>216</v>
      </c>
      <c r="AI56" t="s">
        <v>280</v>
      </c>
      <c r="AJ56">
        <v>46139.413587962961</v>
      </c>
      <c r="AK56">
        <v>55945121</v>
      </c>
      <c r="AL56">
        <v>0</v>
      </c>
      <c r="AM56">
        <v>0</v>
      </c>
      <c r="AN56">
        <v>0</v>
      </c>
      <c r="AO56">
        <v>46034</v>
      </c>
      <c r="AP56">
        <v>0</v>
      </c>
      <c r="AQ56">
        <v>1</v>
      </c>
      <c r="AR56">
        <v>0</v>
      </c>
      <c r="AS56" t="s">
        <v>1146</v>
      </c>
      <c r="AT56">
        <v>1</v>
      </c>
      <c r="AU56">
        <v>1</v>
      </c>
    </row>
    <row r="57" spans="2:47" x14ac:dyDescent="0.25">
      <c r="B57" t="s">
        <v>1197</v>
      </c>
      <c r="C57">
        <v>0</v>
      </c>
      <c r="D57" t="s">
        <v>294</v>
      </c>
      <c r="E57" t="s">
        <v>3</v>
      </c>
      <c r="F57" t="s">
        <v>1154</v>
      </c>
      <c r="G57" t="s">
        <v>3</v>
      </c>
      <c r="H57">
        <v>4029</v>
      </c>
      <c r="I57">
        <v>4029</v>
      </c>
      <c r="J57">
        <v>0</v>
      </c>
      <c r="K57">
        <v>4029</v>
      </c>
      <c r="L57">
        <v>0</v>
      </c>
      <c r="M57">
        <v>0</v>
      </c>
      <c r="N57">
        <v>0</v>
      </c>
      <c r="O57" t="s">
        <v>1144</v>
      </c>
      <c r="P57" t="s">
        <v>3</v>
      </c>
      <c r="Q57" t="s">
        <v>1145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4029</v>
      </c>
      <c r="AD57">
        <v>1</v>
      </c>
      <c r="AE57">
        <v>0</v>
      </c>
      <c r="AF57">
        <v>3</v>
      </c>
      <c r="AG57">
        <v>3</v>
      </c>
      <c r="AH57" t="s">
        <v>216</v>
      </c>
      <c r="AI57" t="s">
        <v>295</v>
      </c>
      <c r="AJ57">
        <v>46139.413587962961</v>
      </c>
      <c r="AK57">
        <v>55945150</v>
      </c>
      <c r="AL57">
        <v>0</v>
      </c>
      <c r="AM57">
        <v>0</v>
      </c>
      <c r="AN57">
        <v>0</v>
      </c>
      <c r="AO57">
        <v>46034</v>
      </c>
      <c r="AP57">
        <v>0</v>
      </c>
      <c r="AQ57">
        <v>1</v>
      </c>
      <c r="AR57">
        <v>0</v>
      </c>
      <c r="AS57" t="s">
        <v>1146</v>
      </c>
      <c r="AT57">
        <v>1</v>
      </c>
      <c r="AU57">
        <v>3</v>
      </c>
    </row>
    <row r="58" spans="2:47" x14ac:dyDescent="0.25">
      <c r="B58" t="s">
        <v>1198</v>
      </c>
      <c r="C58">
        <v>1</v>
      </c>
      <c r="D58" t="s">
        <v>294</v>
      </c>
      <c r="E58" t="s">
        <v>3</v>
      </c>
      <c r="F58" t="s">
        <v>1154</v>
      </c>
      <c r="G58" t="s">
        <v>3</v>
      </c>
      <c r="H58">
        <v>3950</v>
      </c>
      <c r="I58">
        <v>3950</v>
      </c>
      <c r="J58">
        <v>0</v>
      </c>
      <c r="K58">
        <v>3950</v>
      </c>
      <c r="L58">
        <v>0</v>
      </c>
      <c r="M58">
        <v>0</v>
      </c>
      <c r="N58">
        <v>0</v>
      </c>
      <c r="O58" t="s">
        <v>1183</v>
      </c>
      <c r="P58" t="s">
        <v>3</v>
      </c>
      <c r="Q58" t="s">
        <v>1184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3950</v>
      </c>
      <c r="AD58">
        <v>1</v>
      </c>
      <c r="AE58">
        <v>0</v>
      </c>
      <c r="AF58">
        <v>3</v>
      </c>
      <c r="AG58">
        <v>3</v>
      </c>
      <c r="AH58" t="s">
        <v>216</v>
      </c>
      <c r="AI58" t="s">
        <v>295</v>
      </c>
      <c r="AJ58">
        <v>46139.413587962961</v>
      </c>
      <c r="AK58">
        <v>55945150</v>
      </c>
      <c r="AL58">
        <v>0</v>
      </c>
      <c r="AM58">
        <v>0</v>
      </c>
      <c r="AN58">
        <v>0</v>
      </c>
      <c r="AO58">
        <v>46034</v>
      </c>
      <c r="AP58">
        <v>0</v>
      </c>
      <c r="AQ58">
        <v>1</v>
      </c>
      <c r="AR58">
        <v>0</v>
      </c>
      <c r="AS58" t="s">
        <v>1146</v>
      </c>
      <c r="AT58">
        <v>1</v>
      </c>
      <c r="AU58">
        <v>3</v>
      </c>
    </row>
    <row r="59" spans="2:47" x14ac:dyDescent="0.25">
      <c r="B59" t="s">
        <v>1199</v>
      </c>
      <c r="C59">
        <v>0</v>
      </c>
      <c r="D59" t="s">
        <v>294</v>
      </c>
      <c r="E59" t="s">
        <v>3</v>
      </c>
      <c r="F59" t="s">
        <v>1154</v>
      </c>
      <c r="G59" t="s">
        <v>3</v>
      </c>
      <c r="H59">
        <v>4068.5</v>
      </c>
      <c r="I59">
        <v>4068.5</v>
      </c>
      <c r="J59">
        <v>0</v>
      </c>
      <c r="K59">
        <v>4068.5</v>
      </c>
      <c r="L59">
        <v>0</v>
      </c>
      <c r="M59">
        <v>0</v>
      </c>
      <c r="N59">
        <v>0</v>
      </c>
      <c r="O59" t="s">
        <v>1186</v>
      </c>
      <c r="P59" t="s">
        <v>3</v>
      </c>
      <c r="Q59" t="s">
        <v>1187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4068.5</v>
      </c>
      <c r="AD59">
        <v>1</v>
      </c>
      <c r="AE59">
        <v>0</v>
      </c>
      <c r="AF59">
        <v>3</v>
      </c>
      <c r="AG59">
        <v>3</v>
      </c>
      <c r="AH59" t="s">
        <v>216</v>
      </c>
      <c r="AI59" t="s">
        <v>295</v>
      </c>
      <c r="AJ59">
        <v>46139.413587962961</v>
      </c>
      <c r="AK59">
        <v>55945150</v>
      </c>
      <c r="AL59">
        <v>0</v>
      </c>
      <c r="AM59">
        <v>0</v>
      </c>
      <c r="AN59">
        <v>0</v>
      </c>
      <c r="AO59">
        <v>46034</v>
      </c>
      <c r="AP59">
        <v>0</v>
      </c>
      <c r="AQ59">
        <v>1</v>
      </c>
      <c r="AR59">
        <v>0</v>
      </c>
      <c r="AS59" t="s">
        <v>1146</v>
      </c>
      <c r="AT59">
        <v>1</v>
      </c>
      <c r="AU59">
        <v>3</v>
      </c>
    </row>
    <row r="60" spans="2:47" x14ac:dyDescent="0.25">
      <c r="B60" t="s">
        <v>1200</v>
      </c>
      <c r="C60">
        <v>0</v>
      </c>
      <c r="D60" t="s">
        <v>312</v>
      </c>
      <c r="E60" t="s">
        <v>3</v>
      </c>
      <c r="F60" t="s">
        <v>1154</v>
      </c>
      <c r="G60" t="s">
        <v>3</v>
      </c>
      <c r="H60">
        <v>12076.8</v>
      </c>
      <c r="I60">
        <v>12076.800000000001</v>
      </c>
      <c r="J60">
        <v>0</v>
      </c>
      <c r="K60">
        <v>12076.8</v>
      </c>
      <c r="L60">
        <v>0</v>
      </c>
      <c r="M60">
        <v>0</v>
      </c>
      <c r="N60">
        <v>0</v>
      </c>
      <c r="O60" t="s">
        <v>1144</v>
      </c>
      <c r="P60" t="s">
        <v>3</v>
      </c>
      <c r="Q60" t="s">
        <v>1145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12076.800000000001</v>
      </c>
      <c r="AD60">
        <v>1</v>
      </c>
      <c r="AE60">
        <v>0</v>
      </c>
      <c r="AF60">
        <v>3</v>
      </c>
      <c r="AG60">
        <v>3</v>
      </c>
      <c r="AH60" t="s">
        <v>216</v>
      </c>
      <c r="AI60" t="s">
        <v>313</v>
      </c>
      <c r="AJ60">
        <v>46139.413599537038</v>
      </c>
      <c r="AK60">
        <v>55945195</v>
      </c>
      <c r="AL60">
        <v>0</v>
      </c>
      <c r="AM60">
        <v>0</v>
      </c>
      <c r="AN60">
        <v>0</v>
      </c>
      <c r="AO60">
        <v>46034</v>
      </c>
      <c r="AP60">
        <v>0</v>
      </c>
      <c r="AQ60">
        <v>1</v>
      </c>
      <c r="AR60">
        <v>0</v>
      </c>
      <c r="AS60" t="s">
        <v>1146</v>
      </c>
      <c r="AT60">
        <v>1</v>
      </c>
      <c r="AU60">
        <v>4</v>
      </c>
    </row>
    <row r="61" spans="2:47" x14ac:dyDescent="0.25">
      <c r="B61" t="s">
        <v>1201</v>
      </c>
      <c r="C61">
        <v>1</v>
      </c>
      <c r="D61" t="s">
        <v>312</v>
      </c>
      <c r="E61" t="s">
        <v>3</v>
      </c>
      <c r="F61" t="s">
        <v>1154</v>
      </c>
      <c r="G61" t="s">
        <v>3</v>
      </c>
      <c r="H61">
        <v>11840</v>
      </c>
      <c r="I61">
        <v>11840</v>
      </c>
      <c r="J61">
        <v>0</v>
      </c>
      <c r="K61">
        <v>11840</v>
      </c>
      <c r="L61">
        <v>0</v>
      </c>
      <c r="M61">
        <v>0</v>
      </c>
      <c r="N61">
        <v>0</v>
      </c>
      <c r="O61" t="s">
        <v>1202</v>
      </c>
      <c r="P61" t="s">
        <v>3</v>
      </c>
      <c r="Q61" t="s">
        <v>1203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11840</v>
      </c>
      <c r="AD61">
        <v>1</v>
      </c>
      <c r="AE61">
        <v>0</v>
      </c>
      <c r="AF61">
        <v>3</v>
      </c>
      <c r="AG61">
        <v>3</v>
      </c>
      <c r="AH61" t="s">
        <v>216</v>
      </c>
      <c r="AI61" t="s">
        <v>313</v>
      </c>
      <c r="AJ61">
        <v>46139.413599537038</v>
      </c>
      <c r="AK61">
        <v>55945195</v>
      </c>
      <c r="AL61">
        <v>0</v>
      </c>
      <c r="AM61">
        <v>0</v>
      </c>
      <c r="AN61">
        <v>0</v>
      </c>
      <c r="AO61">
        <v>46034</v>
      </c>
      <c r="AP61">
        <v>0</v>
      </c>
      <c r="AQ61">
        <v>1</v>
      </c>
      <c r="AR61">
        <v>0</v>
      </c>
      <c r="AS61" t="s">
        <v>1146</v>
      </c>
      <c r="AT61">
        <v>1</v>
      </c>
      <c r="AU61">
        <v>4</v>
      </c>
    </row>
    <row r="62" spans="2:47" x14ac:dyDescent="0.25">
      <c r="B62" t="s">
        <v>1204</v>
      </c>
      <c r="C62">
        <v>0</v>
      </c>
      <c r="D62" t="s">
        <v>312</v>
      </c>
      <c r="E62" t="s">
        <v>3</v>
      </c>
      <c r="F62" t="s">
        <v>1154</v>
      </c>
      <c r="G62" t="s">
        <v>3</v>
      </c>
      <c r="H62">
        <v>12195.2</v>
      </c>
      <c r="I62">
        <v>12195.2</v>
      </c>
      <c r="J62">
        <v>0</v>
      </c>
      <c r="K62">
        <v>12195.2</v>
      </c>
      <c r="L62">
        <v>0</v>
      </c>
      <c r="M62">
        <v>0</v>
      </c>
      <c r="N62">
        <v>0</v>
      </c>
      <c r="O62" t="s">
        <v>1205</v>
      </c>
      <c r="P62" t="s">
        <v>3</v>
      </c>
      <c r="Q62" t="s">
        <v>1206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12195.2</v>
      </c>
      <c r="AD62">
        <v>1</v>
      </c>
      <c r="AE62">
        <v>0</v>
      </c>
      <c r="AF62">
        <v>3</v>
      </c>
      <c r="AG62">
        <v>3</v>
      </c>
      <c r="AH62" t="s">
        <v>216</v>
      </c>
      <c r="AI62" t="s">
        <v>313</v>
      </c>
      <c r="AJ62">
        <v>46139.413599537038</v>
      </c>
      <c r="AK62">
        <v>55945195</v>
      </c>
      <c r="AL62">
        <v>0</v>
      </c>
      <c r="AM62">
        <v>0</v>
      </c>
      <c r="AN62">
        <v>0</v>
      </c>
      <c r="AO62">
        <v>46034</v>
      </c>
      <c r="AP62">
        <v>0</v>
      </c>
      <c r="AQ62">
        <v>1</v>
      </c>
      <c r="AR62">
        <v>0</v>
      </c>
      <c r="AS62" t="s">
        <v>1146</v>
      </c>
      <c r="AT62">
        <v>1</v>
      </c>
      <c r="AU62">
        <v>4</v>
      </c>
    </row>
    <row r="63" spans="2:47" x14ac:dyDescent="0.25">
      <c r="B63" t="s">
        <v>1207</v>
      </c>
      <c r="C63">
        <v>0</v>
      </c>
      <c r="D63" t="s">
        <v>323</v>
      </c>
      <c r="E63" t="s">
        <v>3</v>
      </c>
      <c r="F63" t="s">
        <v>1154</v>
      </c>
      <c r="G63" t="s">
        <v>3</v>
      </c>
      <c r="H63">
        <v>16116</v>
      </c>
      <c r="I63">
        <v>16116</v>
      </c>
      <c r="J63">
        <v>0</v>
      </c>
      <c r="K63">
        <v>16116</v>
      </c>
      <c r="L63">
        <v>0</v>
      </c>
      <c r="M63">
        <v>0</v>
      </c>
      <c r="N63">
        <v>0</v>
      </c>
      <c r="O63" t="s">
        <v>1144</v>
      </c>
      <c r="P63" t="s">
        <v>3</v>
      </c>
      <c r="Q63" t="s">
        <v>1145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16116</v>
      </c>
      <c r="AD63">
        <v>1</v>
      </c>
      <c r="AE63">
        <v>0</v>
      </c>
      <c r="AF63">
        <v>3</v>
      </c>
      <c r="AG63">
        <v>3</v>
      </c>
      <c r="AH63" t="s">
        <v>216</v>
      </c>
      <c r="AI63" t="s">
        <v>324</v>
      </c>
      <c r="AJ63">
        <v>46139.413599537038</v>
      </c>
      <c r="AK63">
        <v>55945236</v>
      </c>
      <c r="AL63">
        <v>0</v>
      </c>
      <c r="AM63">
        <v>0</v>
      </c>
      <c r="AN63">
        <v>0</v>
      </c>
      <c r="AO63">
        <v>46034</v>
      </c>
      <c r="AP63">
        <v>0</v>
      </c>
      <c r="AQ63">
        <v>1</v>
      </c>
      <c r="AR63">
        <v>0</v>
      </c>
      <c r="AS63" t="s">
        <v>1146</v>
      </c>
      <c r="AT63">
        <v>1</v>
      </c>
      <c r="AU63">
        <v>4</v>
      </c>
    </row>
    <row r="64" spans="2:47" x14ac:dyDescent="0.25">
      <c r="B64" t="s">
        <v>1208</v>
      </c>
      <c r="C64">
        <v>1</v>
      </c>
      <c r="D64" t="s">
        <v>323</v>
      </c>
      <c r="E64" t="s">
        <v>3</v>
      </c>
      <c r="F64" t="s">
        <v>1154</v>
      </c>
      <c r="G64" t="s">
        <v>3</v>
      </c>
      <c r="H64">
        <v>15800</v>
      </c>
      <c r="I64">
        <v>15800</v>
      </c>
      <c r="J64">
        <v>0</v>
      </c>
      <c r="K64">
        <v>15800</v>
      </c>
      <c r="L64">
        <v>0</v>
      </c>
      <c r="M64">
        <v>0</v>
      </c>
      <c r="N64">
        <v>0</v>
      </c>
      <c r="O64" t="s">
        <v>1202</v>
      </c>
      <c r="P64" t="s">
        <v>3</v>
      </c>
      <c r="Q64" t="s">
        <v>1203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15800</v>
      </c>
      <c r="AD64">
        <v>1</v>
      </c>
      <c r="AE64">
        <v>0</v>
      </c>
      <c r="AF64">
        <v>3</v>
      </c>
      <c r="AG64">
        <v>3</v>
      </c>
      <c r="AH64" t="s">
        <v>216</v>
      </c>
      <c r="AI64" t="s">
        <v>324</v>
      </c>
      <c r="AJ64">
        <v>46139.413599537038</v>
      </c>
      <c r="AK64">
        <v>55945236</v>
      </c>
      <c r="AL64">
        <v>0</v>
      </c>
      <c r="AM64">
        <v>0</v>
      </c>
      <c r="AN64">
        <v>0</v>
      </c>
      <c r="AO64">
        <v>46034</v>
      </c>
      <c r="AP64">
        <v>0</v>
      </c>
      <c r="AQ64">
        <v>1</v>
      </c>
      <c r="AR64">
        <v>0</v>
      </c>
      <c r="AS64" t="s">
        <v>1146</v>
      </c>
      <c r="AT64">
        <v>1</v>
      </c>
      <c r="AU64">
        <v>4</v>
      </c>
    </row>
    <row r="65" spans="2:47" x14ac:dyDescent="0.25">
      <c r="B65" t="s">
        <v>1209</v>
      </c>
      <c r="C65">
        <v>0</v>
      </c>
      <c r="D65" t="s">
        <v>323</v>
      </c>
      <c r="E65" t="s">
        <v>3</v>
      </c>
      <c r="F65" t="s">
        <v>1154</v>
      </c>
      <c r="G65" t="s">
        <v>3</v>
      </c>
      <c r="H65">
        <v>16274</v>
      </c>
      <c r="I65">
        <v>16274</v>
      </c>
      <c r="J65">
        <v>0</v>
      </c>
      <c r="K65">
        <v>16274</v>
      </c>
      <c r="L65">
        <v>0</v>
      </c>
      <c r="M65">
        <v>0</v>
      </c>
      <c r="N65">
        <v>0</v>
      </c>
      <c r="O65" t="s">
        <v>1205</v>
      </c>
      <c r="P65" t="s">
        <v>3</v>
      </c>
      <c r="Q65" t="s">
        <v>1206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16274</v>
      </c>
      <c r="AD65">
        <v>1</v>
      </c>
      <c r="AE65">
        <v>0</v>
      </c>
      <c r="AF65">
        <v>3</v>
      </c>
      <c r="AG65">
        <v>3</v>
      </c>
      <c r="AH65" t="s">
        <v>216</v>
      </c>
      <c r="AI65" t="s">
        <v>324</v>
      </c>
      <c r="AJ65">
        <v>46139.413599537038</v>
      </c>
      <c r="AK65">
        <v>55945236</v>
      </c>
      <c r="AL65">
        <v>0</v>
      </c>
      <c r="AM65">
        <v>0</v>
      </c>
      <c r="AN65">
        <v>0</v>
      </c>
      <c r="AO65">
        <v>46034</v>
      </c>
      <c r="AP65">
        <v>0</v>
      </c>
      <c r="AQ65">
        <v>1</v>
      </c>
      <c r="AR65">
        <v>0</v>
      </c>
      <c r="AS65" t="s">
        <v>1146</v>
      </c>
      <c r="AT65">
        <v>1</v>
      </c>
      <c r="AU65">
        <v>4</v>
      </c>
    </row>
    <row r="66" spans="2:47" x14ac:dyDescent="0.25">
      <c r="B66" t="s">
        <v>1210</v>
      </c>
      <c r="C66">
        <v>0</v>
      </c>
      <c r="D66" t="s">
        <v>331</v>
      </c>
      <c r="E66" t="s">
        <v>3</v>
      </c>
      <c r="F66" t="s">
        <v>1154</v>
      </c>
      <c r="G66" t="s">
        <v>3</v>
      </c>
      <c r="H66">
        <v>76500</v>
      </c>
      <c r="I66">
        <v>76500</v>
      </c>
      <c r="J66">
        <v>0</v>
      </c>
      <c r="K66">
        <v>76500</v>
      </c>
      <c r="L66">
        <v>0</v>
      </c>
      <c r="M66">
        <v>0</v>
      </c>
      <c r="N66">
        <v>0</v>
      </c>
      <c r="O66" t="s">
        <v>1144</v>
      </c>
      <c r="P66" t="s">
        <v>3</v>
      </c>
      <c r="Q66" t="s">
        <v>1145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76500</v>
      </c>
      <c r="AD66">
        <v>1</v>
      </c>
      <c r="AE66">
        <v>0</v>
      </c>
      <c r="AF66">
        <v>3</v>
      </c>
      <c r="AG66">
        <v>3</v>
      </c>
      <c r="AH66" t="s">
        <v>216</v>
      </c>
      <c r="AI66" t="s">
        <v>332</v>
      </c>
      <c r="AJ66">
        <v>46139.413599537038</v>
      </c>
      <c r="AK66">
        <v>55945257</v>
      </c>
      <c r="AL66">
        <v>0</v>
      </c>
      <c r="AM66">
        <v>0</v>
      </c>
      <c r="AN66">
        <v>0</v>
      </c>
      <c r="AO66">
        <v>46034</v>
      </c>
      <c r="AP66">
        <v>0</v>
      </c>
      <c r="AQ66">
        <v>1</v>
      </c>
      <c r="AR66">
        <v>0</v>
      </c>
      <c r="AS66" t="s">
        <v>1146</v>
      </c>
      <c r="AT66">
        <v>1</v>
      </c>
      <c r="AU66">
        <v>1</v>
      </c>
    </row>
    <row r="67" spans="2:47" x14ac:dyDescent="0.25">
      <c r="B67" t="s">
        <v>1211</v>
      </c>
      <c r="C67">
        <v>1</v>
      </c>
      <c r="D67" t="s">
        <v>331</v>
      </c>
      <c r="E67" t="s">
        <v>3</v>
      </c>
      <c r="F67" t="s">
        <v>1154</v>
      </c>
      <c r="G67" t="s">
        <v>3</v>
      </c>
      <c r="H67">
        <v>75000</v>
      </c>
      <c r="I67">
        <v>75000</v>
      </c>
      <c r="J67">
        <v>0</v>
      </c>
      <c r="K67">
        <v>75000</v>
      </c>
      <c r="L67">
        <v>0</v>
      </c>
      <c r="M67">
        <v>0</v>
      </c>
      <c r="N67">
        <v>0</v>
      </c>
      <c r="O67" t="s">
        <v>1212</v>
      </c>
      <c r="P67" t="s">
        <v>3</v>
      </c>
      <c r="Q67" t="s">
        <v>1213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75000</v>
      </c>
      <c r="AD67">
        <v>1</v>
      </c>
      <c r="AE67">
        <v>0</v>
      </c>
      <c r="AF67">
        <v>3</v>
      </c>
      <c r="AG67">
        <v>3</v>
      </c>
      <c r="AH67" t="s">
        <v>216</v>
      </c>
      <c r="AI67" t="s">
        <v>332</v>
      </c>
      <c r="AJ67">
        <v>46139.413599537038</v>
      </c>
      <c r="AK67">
        <v>55945257</v>
      </c>
      <c r="AL67">
        <v>0</v>
      </c>
      <c r="AM67">
        <v>0</v>
      </c>
      <c r="AN67">
        <v>0</v>
      </c>
      <c r="AO67">
        <v>46034</v>
      </c>
      <c r="AP67">
        <v>0</v>
      </c>
      <c r="AQ67">
        <v>1</v>
      </c>
      <c r="AR67">
        <v>0</v>
      </c>
      <c r="AS67" t="s">
        <v>1146</v>
      </c>
      <c r="AT67">
        <v>1</v>
      </c>
      <c r="AU67">
        <v>1</v>
      </c>
    </row>
    <row r="68" spans="2:47" x14ac:dyDescent="0.25">
      <c r="B68" t="s">
        <v>1214</v>
      </c>
      <c r="C68">
        <v>0</v>
      </c>
      <c r="D68" t="s">
        <v>331</v>
      </c>
      <c r="E68" t="s">
        <v>3</v>
      </c>
      <c r="F68" t="s">
        <v>1154</v>
      </c>
      <c r="G68" t="s">
        <v>3</v>
      </c>
      <c r="H68">
        <v>77250</v>
      </c>
      <c r="I68">
        <v>77250</v>
      </c>
      <c r="J68">
        <v>0</v>
      </c>
      <c r="K68">
        <v>77250</v>
      </c>
      <c r="L68">
        <v>0</v>
      </c>
      <c r="M68">
        <v>0</v>
      </c>
      <c r="N68">
        <v>0</v>
      </c>
      <c r="O68" t="s">
        <v>1186</v>
      </c>
      <c r="P68" t="s">
        <v>3</v>
      </c>
      <c r="Q68" t="s">
        <v>1187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77250</v>
      </c>
      <c r="AD68">
        <v>1</v>
      </c>
      <c r="AE68">
        <v>0</v>
      </c>
      <c r="AF68">
        <v>3</v>
      </c>
      <c r="AG68">
        <v>3</v>
      </c>
      <c r="AH68" t="s">
        <v>216</v>
      </c>
      <c r="AI68" t="s">
        <v>332</v>
      </c>
      <c r="AJ68">
        <v>46139.413599537038</v>
      </c>
      <c r="AK68">
        <v>55945257</v>
      </c>
      <c r="AL68">
        <v>0</v>
      </c>
      <c r="AM68">
        <v>0</v>
      </c>
      <c r="AN68">
        <v>0</v>
      </c>
      <c r="AO68">
        <v>46034</v>
      </c>
      <c r="AP68">
        <v>0</v>
      </c>
      <c r="AQ68">
        <v>1</v>
      </c>
      <c r="AR68">
        <v>0</v>
      </c>
      <c r="AS68" t="s">
        <v>1146</v>
      </c>
      <c r="AT68">
        <v>1</v>
      </c>
      <c r="AU68">
        <v>1</v>
      </c>
    </row>
    <row r="69" spans="2:47" x14ac:dyDescent="0.25">
      <c r="B69" t="s">
        <v>1215</v>
      </c>
      <c r="C69">
        <v>0</v>
      </c>
      <c r="D69" t="s">
        <v>339</v>
      </c>
      <c r="E69" t="s">
        <v>3</v>
      </c>
      <c r="F69" t="s">
        <v>1154</v>
      </c>
      <c r="G69" t="s">
        <v>3</v>
      </c>
      <c r="H69">
        <v>24990</v>
      </c>
      <c r="I69">
        <v>24990</v>
      </c>
      <c r="J69">
        <v>0</v>
      </c>
      <c r="K69">
        <v>24990</v>
      </c>
      <c r="L69">
        <v>0</v>
      </c>
      <c r="M69">
        <v>0</v>
      </c>
      <c r="N69">
        <v>0</v>
      </c>
      <c r="O69" t="s">
        <v>1144</v>
      </c>
      <c r="P69" t="s">
        <v>3</v>
      </c>
      <c r="Q69" t="s">
        <v>1145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24990</v>
      </c>
      <c r="AD69">
        <v>1</v>
      </c>
      <c r="AE69">
        <v>0</v>
      </c>
      <c r="AF69">
        <v>3</v>
      </c>
      <c r="AG69">
        <v>3</v>
      </c>
      <c r="AH69" t="s">
        <v>216</v>
      </c>
      <c r="AI69" t="s">
        <v>340</v>
      </c>
      <c r="AJ69">
        <v>46139.413599537038</v>
      </c>
      <c r="AK69">
        <v>55945270</v>
      </c>
      <c r="AL69">
        <v>0</v>
      </c>
      <c r="AM69">
        <v>0</v>
      </c>
      <c r="AN69">
        <v>0</v>
      </c>
      <c r="AO69">
        <v>46034</v>
      </c>
      <c r="AP69">
        <v>0</v>
      </c>
      <c r="AQ69">
        <v>1</v>
      </c>
      <c r="AR69">
        <v>0</v>
      </c>
      <c r="AS69" t="s">
        <v>1146</v>
      </c>
      <c r="AT69">
        <v>1</v>
      </c>
      <c r="AU69">
        <v>1</v>
      </c>
    </row>
    <row r="70" spans="2:47" x14ac:dyDescent="0.25">
      <c r="B70" t="s">
        <v>1216</v>
      </c>
      <c r="C70">
        <v>1</v>
      </c>
      <c r="D70" t="s">
        <v>339</v>
      </c>
      <c r="E70" t="s">
        <v>3</v>
      </c>
      <c r="F70" t="s">
        <v>1154</v>
      </c>
      <c r="G70" t="s">
        <v>3</v>
      </c>
      <c r="H70">
        <v>24500</v>
      </c>
      <c r="I70">
        <v>24500</v>
      </c>
      <c r="J70">
        <v>0</v>
      </c>
      <c r="K70">
        <v>24500</v>
      </c>
      <c r="L70">
        <v>0</v>
      </c>
      <c r="M70">
        <v>0</v>
      </c>
      <c r="N70">
        <v>0</v>
      </c>
      <c r="O70" t="s">
        <v>1212</v>
      </c>
      <c r="P70" t="s">
        <v>3</v>
      </c>
      <c r="Q70" t="s">
        <v>1213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24500</v>
      </c>
      <c r="AD70">
        <v>1</v>
      </c>
      <c r="AE70">
        <v>0</v>
      </c>
      <c r="AF70">
        <v>3</v>
      </c>
      <c r="AG70">
        <v>3</v>
      </c>
      <c r="AH70" t="s">
        <v>216</v>
      </c>
      <c r="AI70" t="s">
        <v>340</v>
      </c>
      <c r="AJ70">
        <v>46139.413599537038</v>
      </c>
      <c r="AK70">
        <v>55945270</v>
      </c>
      <c r="AL70">
        <v>0</v>
      </c>
      <c r="AM70">
        <v>0</v>
      </c>
      <c r="AN70">
        <v>0</v>
      </c>
      <c r="AO70">
        <v>46034</v>
      </c>
      <c r="AP70">
        <v>0</v>
      </c>
      <c r="AQ70">
        <v>1</v>
      </c>
      <c r="AR70">
        <v>0</v>
      </c>
      <c r="AS70" t="s">
        <v>1146</v>
      </c>
      <c r="AT70">
        <v>1</v>
      </c>
      <c r="AU70">
        <v>1</v>
      </c>
    </row>
    <row r="71" spans="2:47" x14ac:dyDescent="0.25">
      <c r="B71" t="s">
        <v>1217</v>
      </c>
      <c r="C71">
        <v>0</v>
      </c>
      <c r="D71" t="s">
        <v>339</v>
      </c>
      <c r="E71" t="s">
        <v>3</v>
      </c>
      <c r="F71" t="s">
        <v>1154</v>
      </c>
      <c r="G71" t="s">
        <v>3</v>
      </c>
      <c r="H71">
        <v>25235</v>
      </c>
      <c r="I71">
        <v>25235</v>
      </c>
      <c r="J71">
        <v>0</v>
      </c>
      <c r="K71">
        <v>25235</v>
      </c>
      <c r="L71">
        <v>0</v>
      </c>
      <c r="M71">
        <v>0</v>
      </c>
      <c r="N71">
        <v>0</v>
      </c>
      <c r="O71" t="s">
        <v>1186</v>
      </c>
      <c r="P71" t="s">
        <v>3</v>
      </c>
      <c r="Q71" t="s">
        <v>1187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25235</v>
      </c>
      <c r="AD71">
        <v>1</v>
      </c>
      <c r="AE71">
        <v>0</v>
      </c>
      <c r="AF71">
        <v>3</v>
      </c>
      <c r="AG71">
        <v>3</v>
      </c>
      <c r="AH71" t="s">
        <v>216</v>
      </c>
      <c r="AI71" t="s">
        <v>340</v>
      </c>
      <c r="AJ71">
        <v>46139.413599537038</v>
      </c>
      <c r="AK71">
        <v>55945270</v>
      </c>
      <c r="AL71">
        <v>0</v>
      </c>
      <c r="AM71">
        <v>0</v>
      </c>
      <c r="AN71">
        <v>0</v>
      </c>
      <c r="AO71">
        <v>46034</v>
      </c>
      <c r="AP71">
        <v>0</v>
      </c>
      <c r="AQ71">
        <v>1</v>
      </c>
      <c r="AR71">
        <v>0</v>
      </c>
      <c r="AS71" t="s">
        <v>1146</v>
      </c>
      <c r="AT71">
        <v>1</v>
      </c>
      <c r="AU71">
        <v>1</v>
      </c>
    </row>
    <row r="72" spans="2:47" x14ac:dyDescent="0.25">
      <c r="B72" t="s">
        <v>1218</v>
      </c>
      <c r="C72">
        <v>0</v>
      </c>
      <c r="D72" t="s">
        <v>343</v>
      </c>
      <c r="E72" t="s">
        <v>3</v>
      </c>
      <c r="F72" t="s">
        <v>1154</v>
      </c>
      <c r="G72" t="s">
        <v>3</v>
      </c>
      <c r="H72">
        <v>2550</v>
      </c>
      <c r="I72">
        <v>2550</v>
      </c>
      <c r="J72">
        <v>0</v>
      </c>
      <c r="K72">
        <v>2550</v>
      </c>
      <c r="L72">
        <v>0</v>
      </c>
      <c r="M72">
        <v>0</v>
      </c>
      <c r="N72">
        <v>0</v>
      </c>
      <c r="O72" t="s">
        <v>1144</v>
      </c>
      <c r="P72" t="s">
        <v>3</v>
      </c>
      <c r="Q72" t="s">
        <v>1145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2550</v>
      </c>
      <c r="AD72">
        <v>1</v>
      </c>
      <c r="AE72">
        <v>0</v>
      </c>
      <c r="AF72">
        <v>3</v>
      </c>
      <c r="AG72">
        <v>3</v>
      </c>
      <c r="AH72" t="s">
        <v>216</v>
      </c>
      <c r="AI72" t="s">
        <v>344</v>
      </c>
      <c r="AJ72">
        <v>46139.413599537038</v>
      </c>
      <c r="AK72">
        <v>55945276</v>
      </c>
      <c r="AL72">
        <v>0</v>
      </c>
      <c r="AM72">
        <v>0</v>
      </c>
      <c r="AN72">
        <v>0</v>
      </c>
      <c r="AO72">
        <v>46034</v>
      </c>
      <c r="AP72">
        <v>0</v>
      </c>
      <c r="AQ72">
        <v>1</v>
      </c>
      <c r="AR72">
        <v>0</v>
      </c>
      <c r="AS72" t="s">
        <v>1146</v>
      </c>
      <c r="AT72">
        <v>1</v>
      </c>
      <c r="AU72">
        <v>1</v>
      </c>
    </row>
    <row r="73" spans="2:47" x14ac:dyDescent="0.25">
      <c r="B73" t="s">
        <v>1219</v>
      </c>
      <c r="C73">
        <v>1</v>
      </c>
      <c r="D73" t="s">
        <v>343</v>
      </c>
      <c r="E73" t="s">
        <v>3</v>
      </c>
      <c r="F73" t="s">
        <v>1154</v>
      </c>
      <c r="G73" t="s">
        <v>3</v>
      </c>
      <c r="H73">
        <v>2500</v>
      </c>
      <c r="I73">
        <v>2500</v>
      </c>
      <c r="J73">
        <v>0</v>
      </c>
      <c r="K73">
        <v>2500</v>
      </c>
      <c r="L73">
        <v>0</v>
      </c>
      <c r="M73">
        <v>0</v>
      </c>
      <c r="N73">
        <v>0</v>
      </c>
      <c r="O73" t="s">
        <v>1212</v>
      </c>
      <c r="P73" t="s">
        <v>3</v>
      </c>
      <c r="Q73" t="s">
        <v>1213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2500</v>
      </c>
      <c r="AD73">
        <v>1</v>
      </c>
      <c r="AE73">
        <v>0</v>
      </c>
      <c r="AF73">
        <v>3</v>
      </c>
      <c r="AG73">
        <v>3</v>
      </c>
      <c r="AH73" t="s">
        <v>216</v>
      </c>
      <c r="AI73" t="s">
        <v>344</v>
      </c>
      <c r="AJ73">
        <v>46139.413599537038</v>
      </c>
      <c r="AK73">
        <v>55945276</v>
      </c>
      <c r="AL73">
        <v>0</v>
      </c>
      <c r="AM73">
        <v>0</v>
      </c>
      <c r="AN73">
        <v>0</v>
      </c>
      <c r="AO73">
        <v>46034</v>
      </c>
      <c r="AP73">
        <v>0</v>
      </c>
      <c r="AQ73">
        <v>1</v>
      </c>
      <c r="AR73">
        <v>0</v>
      </c>
      <c r="AS73" t="s">
        <v>1146</v>
      </c>
      <c r="AT73">
        <v>1</v>
      </c>
      <c r="AU73">
        <v>1</v>
      </c>
    </row>
    <row r="74" spans="2:47" x14ac:dyDescent="0.25">
      <c r="B74" t="s">
        <v>1220</v>
      </c>
      <c r="C74">
        <v>0</v>
      </c>
      <c r="D74" t="s">
        <v>343</v>
      </c>
      <c r="E74" t="s">
        <v>3</v>
      </c>
      <c r="F74" t="s">
        <v>1154</v>
      </c>
      <c r="G74" t="s">
        <v>3</v>
      </c>
      <c r="H74">
        <v>2575</v>
      </c>
      <c r="I74">
        <v>2575</v>
      </c>
      <c r="J74">
        <v>0</v>
      </c>
      <c r="K74">
        <v>2575</v>
      </c>
      <c r="L74">
        <v>0</v>
      </c>
      <c r="M74">
        <v>0</v>
      </c>
      <c r="N74">
        <v>0</v>
      </c>
      <c r="O74" t="s">
        <v>1186</v>
      </c>
      <c r="P74" t="s">
        <v>3</v>
      </c>
      <c r="Q74" t="s">
        <v>1187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2575</v>
      </c>
      <c r="AD74">
        <v>1</v>
      </c>
      <c r="AE74">
        <v>0</v>
      </c>
      <c r="AF74">
        <v>3</v>
      </c>
      <c r="AG74">
        <v>3</v>
      </c>
      <c r="AH74" t="s">
        <v>216</v>
      </c>
      <c r="AI74" t="s">
        <v>344</v>
      </c>
      <c r="AJ74">
        <v>46139.413599537038</v>
      </c>
      <c r="AK74">
        <v>55945276</v>
      </c>
      <c r="AL74">
        <v>0</v>
      </c>
      <c r="AM74">
        <v>0</v>
      </c>
      <c r="AN74">
        <v>0</v>
      </c>
      <c r="AO74">
        <v>46034</v>
      </c>
      <c r="AP74">
        <v>0</v>
      </c>
      <c r="AQ74">
        <v>1</v>
      </c>
      <c r="AR74">
        <v>0</v>
      </c>
      <c r="AS74" t="s">
        <v>1146</v>
      </c>
      <c r="AT74">
        <v>1</v>
      </c>
      <c r="AU74">
        <v>1</v>
      </c>
    </row>
    <row r="75" spans="2:47" x14ac:dyDescent="0.25">
      <c r="B75" t="s">
        <v>1221</v>
      </c>
      <c r="C75">
        <v>0</v>
      </c>
      <c r="D75" t="s">
        <v>349</v>
      </c>
      <c r="E75" t="s">
        <v>3</v>
      </c>
      <c r="F75" t="s">
        <v>1154</v>
      </c>
      <c r="G75" t="s">
        <v>3</v>
      </c>
      <c r="H75">
        <v>55437</v>
      </c>
      <c r="I75">
        <v>55437</v>
      </c>
      <c r="J75">
        <v>0</v>
      </c>
      <c r="K75">
        <v>55437</v>
      </c>
      <c r="L75">
        <v>0</v>
      </c>
      <c r="M75">
        <v>0</v>
      </c>
      <c r="N75">
        <v>0</v>
      </c>
      <c r="O75" t="s">
        <v>1144</v>
      </c>
      <c r="P75" t="s">
        <v>3</v>
      </c>
      <c r="Q75" t="s">
        <v>1145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55437</v>
      </c>
      <c r="AD75">
        <v>1</v>
      </c>
      <c r="AE75">
        <v>0</v>
      </c>
      <c r="AF75">
        <v>3</v>
      </c>
      <c r="AG75">
        <v>3</v>
      </c>
      <c r="AH75" t="s">
        <v>216</v>
      </c>
      <c r="AI75" t="s">
        <v>350</v>
      </c>
      <c r="AJ75">
        <v>46139.413599537038</v>
      </c>
      <c r="AK75">
        <v>55945296</v>
      </c>
      <c r="AL75">
        <v>0</v>
      </c>
      <c r="AM75">
        <v>0</v>
      </c>
      <c r="AN75">
        <v>0</v>
      </c>
      <c r="AO75">
        <v>46034</v>
      </c>
      <c r="AP75">
        <v>0</v>
      </c>
      <c r="AQ75">
        <v>1</v>
      </c>
      <c r="AR75">
        <v>0</v>
      </c>
      <c r="AS75" t="s">
        <v>1146</v>
      </c>
      <c r="AT75">
        <v>1</v>
      </c>
      <c r="AU75">
        <v>1</v>
      </c>
    </row>
    <row r="76" spans="2:47" x14ac:dyDescent="0.25">
      <c r="B76" t="s">
        <v>1222</v>
      </c>
      <c r="C76">
        <v>1</v>
      </c>
      <c r="D76" t="s">
        <v>349</v>
      </c>
      <c r="E76" t="s">
        <v>3</v>
      </c>
      <c r="F76" t="s">
        <v>1154</v>
      </c>
      <c r="G76" t="s">
        <v>3</v>
      </c>
      <c r="H76">
        <v>54350</v>
      </c>
      <c r="I76">
        <v>54350</v>
      </c>
      <c r="J76">
        <v>0</v>
      </c>
      <c r="K76">
        <v>54350</v>
      </c>
      <c r="L76">
        <v>0</v>
      </c>
      <c r="M76">
        <v>0</v>
      </c>
      <c r="N76">
        <v>0</v>
      </c>
      <c r="O76" t="s">
        <v>1202</v>
      </c>
      <c r="P76" t="s">
        <v>3</v>
      </c>
      <c r="Q76" t="s">
        <v>1203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54350</v>
      </c>
      <c r="AD76">
        <v>1</v>
      </c>
      <c r="AE76">
        <v>0</v>
      </c>
      <c r="AF76">
        <v>3</v>
      </c>
      <c r="AG76">
        <v>3</v>
      </c>
      <c r="AH76" t="s">
        <v>216</v>
      </c>
      <c r="AI76" t="s">
        <v>350</v>
      </c>
      <c r="AJ76">
        <v>46139.413599537038</v>
      </c>
      <c r="AK76">
        <v>55945296</v>
      </c>
      <c r="AL76">
        <v>0</v>
      </c>
      <c r="AM76">
        <v>0</v>
      </c>
      <c r="AN76">
        <v>0</v>
      </c>
      <c r="AO76">
        <v>46034</v>
      </c>
      <c r="AP76">
        <v>0</v>
      </c>
      <c r="AQ76">
        <v>1</v>
      </c>
      <c r="AR76">
        <v>0</v>
      </c>
      <c r="AS76" t="s">
        <v>1146</v>
      </c>
      <c r="AT76">
        <v>1</v>
      </c>
      <c r="AU76">
        <v>1</v>
      </c>
    </row>
    <row r="77" spans="2:47" x14ac:dyDescent="0.25">
      <c r="B77" t="s">
        <v>1223</v>
      </c>
      <c r="C77">
        <v>0</v>
      </c>
      <c r="D77" t="s">
        <v>349</v>
      </c>
      <c r="E77" t="s">
        <v>3</v>
      </c>
      <c r="F77" t="s">
        <v>1154</v>
      </c>
      <c r="G77" t="s">
        <v>3</v>
      </c>
      <c r="H77">
        <v>55980.5</v>
      </c>
      <c r="I77">
        <v>55980.5</v>
      </c>
      <c r="J77">
        <v>0</v>
      </c>
      <c r="K77">
        <v>55980.5</v>
      </c>
      <c r="L77">
        <v>0</v>
      </c>
      <c r="M77">
        <v>0</v>
      </c>
      <c r="N77">
        <v>0</v>
      </c>
      <c r="O77" t="s">
        <v>1205</v>
      </c>
      <c r="P77" t="s">
        <v>3</v>
      </c>
      <c r="Q77" t="s">
        <v>1206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55980.5</v>
      </c>
      <c r="AD77">
        <v>1</v>
      </c>
      <c r="AE77">
        <v>0</v>
      </c>
      <c r="AF77">
        <v>3</v>
      </c>
      <c r="AG77">
        <v>3</v>
      </c>
      <c r="AH77" t="s">
        <v>216</v>
      </c>
      <c r="AI77" t="s">
        <v>350</v>
      </c>
      <c r="AJ77">
        <v>46139.413599537038</v>
      </c>
      <c r="AK77">
        <v>55945296</v>
      </c>
      <c r="AL77">
        <v>0</v>
      </c>
      <c r="AM77">
        <v>0</v>
      </c>
      <c r="AN77">
        <v>0</v>
      </c>
      <c r="AO77">
        <v>46034</v>
      </c>
      <c r="AP77">
        <v>0</v>
      </c>
      <c r="AQ77">
        <v>1</v>
      </c>
      <c r="AR77">
        <v>0</v>
      </c>
      <c r="AS77" t="s">
        <v>1146</v>
      </c>
      <c r="AT77">
        <v>1</v>
      </c>
      <c r="AU77">
        <v>1</v>
      </c>
    </row>
    <row r="78" spans="2:47" x14ac:dyDescent="0.25">
      <c r="B78" t="s">
        <v>1224</v>
      </c>
      <c r="C78">
        <v>0</v>
      </c>
      <c r="D78" t="s">
        <v>380</v>
      </c>
      <c r="E78" t="s">
        <v>3</v>
      </c>
      <c r="F78" t="s">
        <v>1154</v>
      </c>
      <c r="G78" t="s">
        <v>3</v>
      </c>
      <c r="H78">
        <v>92667</v>
      </c>
      <c r="I78">
        <v>92667</v>
      </c>
      <c r="J78">
        <v>0</v>
      </c>
      <c r="K78">
        <v>92667</v>
      </c>
      <c r="L78">
        <v>0</v>
      </c>
      <c r="M78">
        <v>0</v>
      </c>
      <c r="N78">
        <v>0</v>
      </c>
      <c r="O78" t="s">
        <v>1144</v>
      </c>
      <c r="P78" t="s">
        <v>3</v>
      </c>
      <c r="Q78" t="s">
        <v>1145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92667</v>
      </c>
      <c r="AD78">
        <v>1</v>
      </c>
      <c r="AE78">
        <v>0</v>
      </c>
      <c r="AF78">
        <v>3</v>
      </c>
      <c r="AG78">
        <v>3</v>
      </c>
      <c r="AH78" t="s">
        <v>216</v>
      </c>
      <c r="AI78" t="s">
        <v>381</v>
      </c>
      <c r="AJ78">
        <v>46139.413611111115</v>
      </c>
      <c r="AK78">
        <v>55945308</v>
      </c>
      <c r="AL78">
        <v>0</v>
      </c>
      <c r="AM78">
        <v>0</v>
      </c>
      <c r="AN78">
        <v>0</v>
      </c>
      <c r="AO78">
        <v>46034</v>
      </c>
      <c r="AP78">
        <v>0</v>
      </c>
      <c r="AQ78">
        <v>1</v>
      </c>
      <c r="AR78">
        <v>0</v>
      </c>
      <c r="AS78" t="s">
        <v>1146</v>
      </c>
      <c r="AT78">
        <v>1</v>
      </c>
      <c r="AU78">
        <v>1</v>
      </c>
    </row>
    <row r="79" spans="2:47" x14ac:dyDescent="0.25">
      <c r="B79" t="s">
        <v>1225</v>
      </c>
      <c r="C79">
        <v>1</v>
      </c>
      <c r="D79" t="s">
        <v>380</v>
      </c>
      <c r="E79" t="s">
        <v>3</v>
      </c>
      <c r="F79" t="s">
        <v>1154</v>
      </c>
      <c r="G79" t="s">
        <v>3</v>
      </c>
      <c r="H79">
        <v>90850</v>
      </c>
      <c r="I79">
        <v>90850</v>
      </c>
      <c r="J79">
        <v>0</v>
      </c>
      <c r="K79">
        <v>90850</v>
      </c>
      <c r="L79">
        <v>0</v>
      </c>
      <c r="M79">
        <v>0</v>
      </c>
      <c r="N79">
        <v>0</v>
      </c>
      <c r="O79" t="s">
        <v>1212</v>
      </c>
      <c r="P79" t="s">
        <v>3</v>
      </c>
      <c r="Q79" t="s">
        <v>1213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90850</v>
      </c>
      <c r="AD79">
        <v>1</v>
      </c>
      <c r="AE79">
        <v>0</v>
      </c>
      <c r="AF79">
        <v>3</v>
      </c>
      <c r="AG79">
        <v>3</v>
      </c>
      <c r="AH79" t="s">
        <v>216</v>
      </c>
      <c r="AI79" t="s">
        <v>381</v>
      </c>
      <c r="AJ79">
        <v>46139.413611111115</v>
      </c>
      <c r="AK79">
        <v>55945308</v>
      </c>
      <c r="AL79">
        <v>0</v>
      </c>
      <c r="AM79">
        <v>0</v>
      </c>
      <c r="AN79">
        <v>0</v>
      </c>
      <c r="AO79">
        <v>46034</v>
      </c>
      <c r="AP79">
        <v>0</v>
      </c>
      <c r="AQ79">
        <v>1</v>
      </c>
      <c r="AR79">
        <v>0</v>
      </c>
      <c r="AS79" t="s">
        <v>1146</v>
      </c>
      <c r="AT79">
        <v>1</v>
      </c>
      <c r="AU79">
        <v>1</v>
      </c>
    </row>
    <row r="80" spans="2:47" x14ac:dyDescent="0.25">
      <c r="B80" t="s">
        <v>1226</v>
      </c>
      <c r="C80">
        <v>0</v>
      </c>
      <c r="D80" t="s">
        <v>380</v>
      </c>
      <c r="E80" t="s">
        <v>3</v>
      </c>
      <c r="F80" t="s">
        <v>1154</v>
      </c>
      <c r="G80" t="s">
        <v>3</v>
      </c>
      <c r="H80">
        <v>93575.5</v>
      </c>
      <c r="I80">
        <v>93575.5</v>
      </c>
      <c r="J80">
        <v>0</v>
      </c>
      <c r="K80">
        <v>93575.5</v>
      </c>
      <c r="L80">
        <v>0</v>
      </c>
      <c r="M80">
        <v>0</v>
      </c>
      <c r="N80">
        <v>0</v>
      </c>
      <c r="O80" t="s">
        <v>1186</v>
      </c>
      <c r="P80" t="s">
        <v>3</v>
      </c>
      <c r="Q80" t="s">
        <v>1187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93575.5</v>
      </c>
      <c r="AD80">
        <v>1</v>
      </c>
      <c r="AE80">
        <v>0</v>
      </c>
      <c r="AF80">
        <v>3</v>
      </c>
      <c r="AG80">
        <v>3</v>
      </c>
      <c r="AH80" t="s">
        <v>216</v>
      </c>
      <c r="AI80" t="s">
        <v>381</v>
      </c>
      <c r="AJ80">
        <v>46139.413611111115</v>
      </c>
      <c r="AK80">
        <v>55945308</v>
      </c>
      <c r="AL80">
        <v>0</v>
      </c>
      <c r="AM80">
        <v>0</v>
      </c>
      <c r="AN80">
        <v>0</v>
      </c>
      <c r="AO80">
        <v>46034</v>
      </c>
      <c r="AP80">
        <v>0</v>
      </c>
      <c r="AQ80">
        <v>1</v>
      </c>
      <c r="AR80">
        <v>0</v>
      </c>
      <c r="AS80" t="s">
        <v>1146</v>
      </c>
      <c r="AT80">
        <v>1</v>
      </c>
      <c r="AU80">
        <v>1</v>
      </c>
    </row>
    <row r="81" spans="2:47" x14ac:dyDescent="0.25">
      <c r="B81" t="s">
        <v>1227</v>
      </c>
      <c r="C81">
        <v>0</v>
      </c>
      <c r="D81" t="s">
        <v>384</v>
      </c>
      <c r="E81" t="s">
        <v>3</v>
      </c>
      <c r="F81" t="s">
        <v>1154</v>
      </c>
      <c r="G81" t="s">
        <v>3</v>
      </c>
      <c r="H81">
        <v>3998.4</v>
      </c>
      <c r="I81">
        <v>3998.4</v>
      </c>
      <c r="J81">
        <v>0</v>
      </c>
      <c r="K81">
        <v>3998.4</v>
      </c>
      <c r="L81">
        <v>0</v>
      </c>
      <c r="M81">
        <v>0</v>
      </c>
      <c r="N81">
        <v>0</v>
      </c>
      <c r="O81" t="s">
        <v>1144</v>
      </c>
      <c r="P81" t="s">
        <v>3</v>
      </c>
      <c r="Q81" t="s">
        <v>1145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3998.4</v>
      </c>
      <c r="AD81">
        <v>1</v>
      </c>
      <c r="AE81">
        <v>0</v>
      </c>
      <c r="AF81">
        <v>3</v>
      </c>
      <c r="AG81">
        <v>3</v>
      </c>
      <c r="AH81" t="s">
        <v>216</v>
      </c>
      <c r="AI81" t="s">
        <v>385</v>
      </c>
      <c r="AJ81">
        <v>46139.413611111115</v>
      </c>
      <c r="AK81">
        <v>55945314</v>
      </c>
      <c r="AL81">
        <v>0</v>
      </c>
      <c r="AM81">
        <v>0</v>
      </c>
      <c r="AN81">
        <v>0</v>
      </c>
      <c r="AO81">
        <v>46034</v>
      </c>
      <c r="AP81">
        <v>0</v>
      </c>
      <c r="AQ81">
        <v>1</v>
      </c>
      <c r="AR81">
        <v>0</v>
      </c>
      <c r="AS81" t="s">
        <v>1146</v>
      </c>
      <c r="AT81">
        <v>1</v>
      </c>
      <c r="AU81">
        <v>1</v>
      </c>
    </row>
    <row r="82" spans="2:47" x14ac:dyDescent="0.25">
      <c r="B82" t="s">
        <v>1228</v>
      </c>
      <c r="C82">
        <v>1</v>
      </c>
      <c r="D82" t="s">
        <v>384</v>
      </c>
      <c r="E82" t="s">
        <v>3</v>
      </c>
      <c r="F82" t="s">
        <v>1154</v>
      </c>
      <c r="G82" t="s">
        <v>3</v>
      </c>
      <c r="H82">
        <v>3920</v>
      </c>
      <c r="I82">
        <v>3920</v>
      </c>
      <c r="J82">
        <v>0</v>
      </c>
      <c r="K82">
        <v>3920</v>
      </c>
      <c r="L82">
        <v>0</v>
      </c>
      <c r="M82">
        <v>0</v>
      </c>
      <c r="N82">
        <v>0</v>
      </c>
      <c r="O82" t="s">
        <v>1212</v>
      </c>
      <c r="P82" t="s">
        <v>3</v>
      </c>
      <c r="Q82" t="s">
        <v>1213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3920</v>
      </c>
      <c r="AD82">
        <v>1</v>
      </c>
      <c r="AE82">
        <v>0</v>
      </c>
      <c r="AF82">
        <v>3</v>
      </c>
      <c r="AG82">
        <v>3</v>
      </c>
      <c r="AH82" t="s">
        <v>216</v>
      </c>
      <c r="AI82" t="s">
        <v>385</v>
      </c>
      <c r="AJ82">
        <v>46139.413611111115</v>
      </c>
      <c r="AK82">
        <v>55945314</v>
      </c>
      <c r="AL82">
        <v>0</v>
      </c>
      <c r="AM82">
        <v>0</v>
      </c>
      <c r="AN82">
        <v>0</v>
      </c>
      <c r="AO82">
        <v>46034</v>
      </c>
      <c r="AP82">
        <v>0</v>
      </c>
      <c r="AQ82">
        <v>1</v>
      </c>
      <c r="AR82">
        <v>0</v>
      </c>
      <c r="AS82" t="s">
        <v>1146</v>
      </c>
      <c r="AT82">
        <v>1</v>
      </c>
      <c r="AU82">
        <v>1</v>
      </c>
    </row>
    <row r="83" spans="2:47" x14ac:dyDescent="0.25">
      <c r="B83" t="s">
        <v>1229</v>
      </c>
      <c r="C83">
        <v>0</v>
      </c>
      <c r="D83" t="s">
        <v>384</v>
      </c>
      <c r="E83" t="s">
        <v>3</v>
      </c>
      <c r="F83" t="s">
        <v>1154</v>
      </c>
      <c r="G83" t="s">
        <v>3</v>
      </c>
      <c r="H83">
        <v>4037.6</v>
      </c>
      <c r="I83">
        <v>4037.6</v>
      </c>
      <c r="J83">
        <v>0</v>
      </c>
      <c r="K83">
        <v>4037.6</v>
      </c>
      <c r="L83">
        <v>0</v>
      </c>
      <c r="M83">
        <v>0</v>
      </c>
      <c r="N83">
        <v>0</v>
      </c>
      <c r="O83" t="s">
        <v>1186</v>
      </c>
      <c r="P83" t="s">
        <v>3</v>
      </c>
      <c r="Q83" t="s">
        <v>1187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4037.6</v>
      </c>
      <c r="AD83">
        <v>1</v>
      </c>
      <c r="AE83">
        <v>0</v>
      </c>
      <c r="AF83">
        <v>3</v>
      </c>
      <c r="AG83">
        <v>3</v>
      </c>
      <c r="AH83" t="s">
        <v>216</v>
      </c>
      <c r="AI83" t="s">
        <v>385</v>
      </c>
      <c r="AJ83">
        <v>46139.413611111115</v>
      </c>
      <c r="AK83">
        <v>55945314</v>
      </c>
      <c r="AL83">
        <v>0</v>
      </c>
      <c r="AM83">
        <v>0</v>
      </c>
      <c r="AN83">
        <v>0</v>
      </c>
      <c r="AO83">
        <v>46034</v>
      </c>
      <c r="AP83">
        <v>0</v>
      </c>
      <c r="AQ83">
        <v>1</v>
      </c>
      <c r="AR83">
        <v>0</v>
      </c>
      <c r="AS83" t="s">
        <v>1146</v>
      </c>
      <c r="AT83">
        <v>1</v>
      </c>
      <c r="AU83">
        <v>1</v>
      </c>
    </row>
    <row r="84" spans="2:47" x14ac:dyDescent="0.25">
      <c r="B84" t="s">
        <v>1230</v>
      </c>
      <c r="C84">
        <v>0</v>
      </c>
      <c r="D84" t="s">
        <v>388</v>
      </c>
      <c r="E84" t="s">
        <v>3</v>
      </c>
      <c r="F84" t="s">
        <v>1154</v>
      </c>
      <c r="G84" t="s">
        <v>3</v>
      </c>
      <c r="H84">
        <v>23970</v>
      </c>
      <c r="I84">
        <v>23970</v>
      </c>
      <c r="J84">
        <v>0</v>
      </c>
      <c r="K84">
        <v>23970</v>
      </c>
      <c r="L84">
        <v>0</v>
      </c>
      <c r="M84">
        <v>0</v>
      </c>
      <c r="N84">
        <v>0</v>
      </c>
      <c r="O84" t="s">
        <v>1144</v>
      </c>
      <c r="P84" t="s">
        <v>3</v>
      </c>
      <c r="Q84" t="s">
        <v>1145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23970</v>
      </c>
      <c r="AD84">
        <v>1</v>
      </c>
      <c r="AE84">
        <v>0</v>
      </c>
      <c r="AF84">
        <v>3</v>
      </c>
      <c r="AG84">
        <v>3</v>
      </c>
      <c r="AH84" t="s">
        <v>216</v>
      </c>
      <c r="AI84" t="s">
        <v>389</v>
      </c>
      <c r="AJ84">
        <v>46139.413611111115</v>
      </c>
      <c r="AK84">
        <v>55945320</v>
      </c>
      <c r="AL84">
        <v>0</v>
      </c>
      <c r="AM84">
        <v>0</v>
      </c>
      <c r="AN84">
        <v>0</v>
      </c>
      <c r="AO84">
        <v>46034</v>
      </c>
      <c r="AP84">
        <v>0</v>
      </c>
      <c r="AQ84">
        <v>1</v>
      </c>
      <c r="AR84">
        <v>0</v>
      </c>
      <c r="AS84" t="s">
        <v>1146</v>
      </c>
      <c r="AT84">
        <v>1</v>
      </c>
      <c r="AU84">
        <v>1</v>
      </c>
    </row>
    <row r="85" spans="2:47" x14ac:dyDescent="0.25">
      <c r="B85" t="s">
        <v>1231</v>
      </c>
      <c r="C85">
        <v>1</v>
      </c>
      <c r="D85" t="s">
        <v>388</v>
      </c>
      <c r="E85" t="s">
        <v>3</v>
      </c>
      <c r="F85" t="s">
        <v>1154</v>
      </c>
      <c r="G85" t="s">
        <v>3</v>
      </c>
      <c r="H85">
        <v>23500</v>
      </c>
      <c r="I85">
        <v>23500</v>
      </c>
      <c r="J85">
        <v>0</v>
      </c>
      <c r="K85">
        <v>23500</v>
      </c>
      <c r="L85">
        <v>0</v>
      </c>
      <c r="M85">
        <v>0</v>
      </c>
      <c r="N85">
        <v>0</v>
      </c>
      <c r="O85" t="s">
        <v>1212</v>
      </c>
      <c r="P85" t="s">
        <v>3</v>
      </c>
      <c r="Q85" t="s">
        <v>1213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23500</v>
      </c>
      <c r="AD85">
        <v>1</v>
      </c>
      <c r="AE85">
        <v>0</v>
      </c>
      <c r="AF85">
        <v>3</v>
      </c>
      <c r="AG85">
        <v>3</v>
      </c>
      <c r="AH85" t="s">
        <v>216</v>
      </c>
      <c r="AI85" t="s">
        <v>389</v>
      </c>
      <c r="AJ85">
        <v>46139.413611111115</v>
      </c>
      <c r="AK85">
        <v>55945320</v>
      </c>
      <c r="AL85">
        <v>0</v>
      </c>
      <c r="AM85">
        <v>0</v>
      </c>
      <c r="AN85">
        <v>0</v>
      </c>
      <c r="AO85">
        <v>46034</v>
      </c>
      <c r="AP85">
        <v>0</v>
      </c>
      <c r="AQ85">
        <v>1</v>
      </c>
      <c r="AR85">
        <v>0</v>
      </c>
      <c r="AS85" t="s">
        <v>1146</v>
      </c>
      <c r="AT85">
        <v>1</v>
      </c>
      <c r="AU85">
        <v>1</v>
      </c>
    </row>
    <row r="86" spans="2:47" x14ac:dyDescent="0.25">
      <c r="B86" t="s">
        <v>1232</v>
      </c>
      <c r="C86">
        <v>0</v>
      </c>
      <c r="D86" t="s">
        <v>388</v>
      </c>
      <c r="E86" t="s">
        <v>3</v>
      </c>
      <c r="F86" t="s">
        <v>1154</v>
      </c>
      <c r="G86" t="s">
        <v>3</v>
      </c>
      <c r="H86">
        <v>24205</v>
      </c>
      <c r="I86">
        <v>24205</v>
      </c>
      <c r="J86">
        <v>0</v>
      </c>
      <c r="K86">
        <v>24205</v>
      </c>
      <c r="L86">
        <v>0</v>
      </c>
      <c r="M86">
        <v>0</v>
      </c>
      <c r="N86">
        <v>0</v>
      </c>
      <c r="O86" t="s">
        <v>1186</v>
      </c>
      <c r="P86" t="s">
        <v>3</v>
      </c>
      <c r="Q86" t="s">
        <v>1187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24205</v>
      </c>
      <c r="AD86">
        <v>1</v>
      </c>
      <c r="AE86">
        <v>0</v>
      </c>
      <c r="AF86">
        <v>3</v>
      </c>
      <c r="AG86">
        <v>3</v>
      </c>
      <c r="AH86" t="s">
        <v>216</v>
      </c>
      <c r="AI86" t="s">
        <v>389</v>
      </c>
      <c r="AJ86">
        <v>46139.413611111115</v>
      </c>
      <c r="AK86">
        <v>55945320</v>
      </c>
      <c r="AL86">
        <v>0</v>
      </c>
      <c r="AM86">
        <v>0</v>
      </c>
      <c r="AN86">
        <v>0</v>
      </c>
      <c r="AO86">
        <v>46034</v>
      </c>
      <c r="AP86">
        <v>0</v>
      </c>
      <c r="AQ86">
        <v>1</v>
      </c>
      <c r="AR86">
        <v>0</v>
      </c>
      <c r="AS86" t="s">
        <v>1146</v>
      </c>
      <c r="AT86">
        <v>1</v>
      </c>
      <c r="AU86">
        <v>1</v>
      </c>
    </row>
    <row r="87" spans="2:47" x14ac:dyDescent="0.25">
      <c r="B87" t="s">
        <v>1233</v>
      </c>
      <c r="C87">
        <v>0</v>
      </c>
      <c r="D87" t="s">
        <v>392</v>
      </c>
      <c r="E87" t="s">
        <v>3</v>
      </c>
      <c r="F87" t="s">
        <v>1154</v>
      </c>
      <c r="G87" t="s">
        <v>3</v>
      </c>
      <c r="H87">
        <v>34323</v>
      </c>
      <c r="I87">
        <v>34323</v>
      </c>
      <c r="J87">
        <v>0</v>
      </c>
      <c r="K87">
        <v>34323</v>
      </c>
      <c r="L87">
        <v>0</v>
      </c>
      <c r="M87">
        <v>0</v>
      </c>
      <c r="N87">
        <v>0</v>
      </c>
      <c r="O87" t="s">
        <v>1144</v>
      </c>
      <c r="P87" t="s">
        <v>3</v>
      </c>
      <c r="Q87" t="s">
        <v>1145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34323</v>
      </c>
      <c r="AD87">
        <v>1</v>
      </c>
      <c r="AE87">
        <v>0</v>
      </c>
      <c r="AF87">
        <v>3</v>
      </c>
      <c r="AG87">
        <v>3</v>
      </c>
      <c r="AH87" t="s">
        <v>216</v>
      </c>
      <c r="AI87" t="s">
        <v>393</v>
      </c>
      <c r="AJ87">
        <v>46139.413611111115</v>
      </c>
      <c r="AK87">
        <v>55945326</v>
      </c>
      <c r="AL87">
        <v>0</v>
      </c>
      <c r="AM87">
        <v>0</v>
      </c>
      <c r="AN87">
        <v>0</v>
      </c>
      <c r="AO87">
        <v>46034</v>
      </c>
      <c r="AP87">
        <v>0</v>
      </c>
      <c r="AQ87">
        <v>1</v>
      </c>
      <c r="AR87">
        <v>0</v>
      </c>
      <c r="AS87" t="s">
        <v>1146</v>
      </c>
      <c r="AT87">
        <v>1</v>
      </c>
      <c r="AU87">
        <v>1</v>
      </c>
    </row>
    <row r="88" spans="2:47" x14ac:dyDescent="0.25">
      <c r="B88" t="s">
        <v>1234</v>
      </c>
      <c r="C88">
        <v>1</v>
      </c>
      <c r="D88" t="s">
        <v>392</v>
      </c>
      <c r="E88" t="s">
        <v>3</v>
      </c>
      <c r="F88" t="s">
        <v>1154</v>
      </c>
      <c r="G88" t="s">
        <v>3</v>
      </c>
      <c r="H88">
        <v>33650</v>
      </c>
      <c r="I88">
        <v>33650</v>
      </c>
      <c r="J88">
        <v>0</v>
      </c>
      <c r="K88">
        <v>33650</v>
      </c>
      <c r="L88">
        <v>0</v>
      </c>
      <c r="M88">
        <v>0</v>
      </c>
      <c r="N88">
        <v>0</v>
      </c>
      <c r="O88" t="s">
        <v>1212</v>
      </c>
      <c r="P88" t="s">
        <v>3</v>
      </c>
      <c r="Q88" t="s">
        <v>1213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33650</v>
      </c>
      <c r="AD88">
        <v>1</v>
      </c>
      <c r="AE88">
        <v>0</v>
      </c>
      <c r="AF88">
        <v>3</v>
      </c>
      <c r="AG88">
        <v>3</v>
      </c>
      <c r="AH88" t="s">
        <v>216</v>
      </c>
      <c r="AI88" t="s">
        <v>393</v>
      </c>
      <c r="AJ88">
        <v>46139.413611111115</v>
      </c>
      <c r="AK88">
        <v>55945326</v>
      </c>
      <c r="AL88">
        <v>0</v>
      </c>
      <c r="AM88">
        <v>0</v>
      </c>
      <c r="AN88">
        <v>0</v>
      </c>
      <c r="AO88">
        <v>46034</v>
      </c>
      <c r="AP88">
        <v>0</v>
      </c>
      <c r="AQ88">
        <v>1</v>
      </c>
      <c r="AR88">
        <v>0</v>
      </c>
      <c r="AS88" t="s">
        <v>1146</v>
      </c>
      <c r="AT88">
        <v>1</v>
      </c>
      <c r="AU88">
        <v>1</v>
      </c>
    </row>
    <row r="89" spans="2:47" x14ac:dyDescent="0.25">
      <c r="B89" t="s">
        <v>1235</v>
      </c>
      <c r="C89">
        <v>0</v>
      </c>
      <c r="D89" t="s">
        <v>392</v>
      </c>
      <c r="E89" t="s">
        <v>3</v>
      </c>
      <c r="F89" t="s">
        <v>1154</v>
      </c>
      <c r="G89" t="s">
        <v>3</v>
      </c>
      <c r="H89">
        <v>34659.5</v>
      </c>
      <c r="I89">
        <v>34659.5</v>
      </c>
      <c r="J89">
        <v>0</v>
      </c>
      <c r="K89">
        <v>34659.5</v>
      </c>
      <c r="L89">
        <v>0</v>
      </c>
      <c r="M89">
        <v>0</v>
      </c>
      <c r="N89">
        <v>0</v>
      </c>
      <c r="O89" t="s">
        <v>1186</v>
      </c>
      <c r="P89" t="s">
        <v>3</v>
      </c>
      <c r="Q89" t="s">
        <v>1187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34659.5</v>
      </c>
      <c r="AD89">
        <v>1</v>
      </c>
      <c r="AE89">
        <v>0</v>
      </c>
      <c r="AF89">
        <v>3</v>
      </c>
      <c r="AG89">
        <v>3</v>
      </c>
      <c r="AH89" t="s">
        <v>216</v>
      </c>
      <c r="AI89" t="s">
        <v>393</v>
      </c>
      <c r="AJ89">
        <v>46139.413611111115</v>
      </c>
      <c r="AK89">
        <v>55945326</v>
      </c>
      <c r="AL89">
        <v>0</v>
      </c>
      <c r="AM89">
        <v>0</v>
      </c>
      <c r="AN89">
        <v>0</v>
      </c>
      <c r="AO89">
        <v>46034</v>
      </c>
      <c r="AP89">
        <v>0</v>
      </c>
      <c r="AQ89">
        <v>1</v>
      </c>
      <c r="AR89">
        <v>0</v>
      </c>
      <c r="AS89" t="s">
        <v>1146</v>
      </c>
      <c r="AT89">
        <v>1</v>
      </c>
      <c r="AU89">
        <v>1</v>
      </c>
    </row>
    <row r="90" spans="2:47" x14ac:dyDescent="0.25">
      <c r="B90" t="s">
        <v>1236</v>
      </c>
      <c r="C90">
        <v>0</v>
      </c>
      <c r="D90" t="s">
        <v>401</v>
      </c>
      <c r="E90" t="s">
        <v>3</v>
      </c>
      <c r="F90" t="s">
        <v>1154</v>
      </c>
      <c r="G90" t="s">
        <v>3</v>
      </c>
      <c r="H90">
        <v>263167.14</v>
      </c>
      <c r="I90">
        <v>263167.14</v>
      </c>
      <c r="J90">
        <v>0</v>
      </c>
      <c r="K90">
        <v>263167.14</v>
      </c>
      <c r="L90">
        <v>0</v>
      </c>
      <c r="M90">
        <v>0</v>
      </c>
      <c r="N90">
        <v>0</v>
      </c>
      <c r="O90" t="s">
        <v>1144</v>
      </c>
      <c r="P90" t="s">
        <v>3</v>
      </c>
      <c r="Q90" t="s">
        <v>1145</v>
      </c>
      <c r="R90" t="s">
        <v>3</v>
      </c>
      <c r="S90" t="s">
        <v>3</v>
      </c>
      <c r="T90" t="s">
        <v>3</v>
      </c>
      <c r="U90">
        <v>0</v>
      </c>
      <c r="V90">
        <v>0</v>
      </c>
      <c r="W90">
        <v>0</v>
      </c>
      <c r="X90">
        <v>0</v>
      </c>
      <c r="Y90" t="s">
        <v>3</v>
      </c>
      <c r="Z90" t="s">
        <v>3</v>
      </c>
      <c r="AA90">
        <v>0</v>
      </c>
      <c r="AB90" t="s">
        <v>3</v>
      </c>
      <c r="AC90">
        <v>263167.14</v>
      </c>
      <c r="AD90">
        <v>1</v>
      </c>
      <c r="AE90">
        <v>0</v>
      </c>
      <c r="AF90">
        <v>3</v>
      </c>
      <c r="AG90">
        <v>3</v>
      </c>
      <c r="AH90" t="s">
        <v>216</v>
      </c>
      <c r="AI90" t="s">
        <v>402</v>
      </c>
      <c r="AJ90">
        <v>46139.413611111115</v>
      </c>
      <c r="AK90">
        <v>55945332</v>
      </c>
      <c r="AL90">
        <v>0</v>
      </c>
      <c r="AM90">
        <v>0</v>
      </c>
      <c r="AN90">
        <v>0</v>
      </c>
      <c r="AO90">
        <v>46034</v>
      </c>
      <c r="AP90">
        <v>0</v>
      </c>
      <c r="AQ90">
        <v>1</v>
      </c>
      <c r="AR90">
        <v>0</v>
      </c>
      <c r="AS90" t="s">
        <v>1146</v>
      </c>
      <c r="AT90">
        <v>1</v>
      </c>
      <c r="AU90">
        <v>1</v>
      </c>
    </row>
    <row r="91" spans="2:47" x14ac:dyDescent="0.25">
      <c r="B91" t="s">
        <v>1237</v>
      </c>
      <c r="C91">
        <v>1</v>
      </c>
      <c r="D91" t="s">
        <v>401</v>
      </c>
      <c r="E91" t="s">
        <v>3</v>
      </c>
      <c r="F91" t="s">
        <v>1154</v>
      </c>
      <c r="G91" t="s">
        <v>3</v>
      </c>
      <c r="H91">
        <v>258007</v>
      </c>
      <c r="I91">
        <v>258007</v>
      </c>
      <c r="J91">
        <v>0</v>
      </c>
      <c r="K91">
        <v>258007</v>
      </c>
      <c r="L91">
        <v>0</v>
      </c>
      <c r="M91">
        <v>0</v>
      </c>
      <c r="N91">
        <v>0</v>
      </c>
      <c r="O91" t="s">
        <v>1212</v>
      </c>
      <c r="P91" t="s">
        <v>3</v>
      </c>
      <c r="Q91" t="s">
        <v>1213</v>
      </c>
      <c r="R91" t="s">
        <v>3</v>
      </c>
      <c r="S91" t="s">
        <v>3</v>
      </c>
      <c r="T91" t="s">
        <v>3</v>
      </c>
      <c r="U91">
        <v>0</v>
      </c>
      <c r="V91">
        <v>0</v>
      </c>
      <c r="W91">
        <v>0</v>
      </c>
      <c r="X91">
        <v>0</v>
      </c>
      <c r="Y91" t="s">
        <v>3</v>
      </c>
      <c r="Z91" t="s">
        <v>3</v>
      </c>
      <c r="AA91">
        <v>0</v>
      </c>
      <c r="AB91" t="s">
        <v>3</v>
      </c>
      <c r="AC91">
        <v>258007</v>
      </c>
      <c r="AD91">
        <v>1</v>
      </c>
      <c r="AE91">
        <v>0</v>
      </c>
      <c r="AF91">
        <v>3</v>
      </c>
      <c r="AG91">
        <v>3</v>
      </c>
      <c r="AH91" t="s">
        <v>216</v>
      </c>
      <c r="AI91" t="s">
        <v>402</v>
      </c>
      <c r="AJ91">
        <v>46139.413611111115</v>
      </c>
      <c r="AK91">
        <v>55945332</v>
      </c>
      <c r="AL91">
        <v>0</v>
      </c>
      <c r="AM91">
        <v>0</v>
      </c>
      <c r="AN91">
        <v>0</v>
      </c>
      <c r="AO91">
        <v>46034</v>
      </c>
      <c r="AP91">
        <v>0</v>
      </c>
      <c r="AQ91">
        <v>1</v>
      </c>
      <c r="AR91">
        <v>0</v>
      </c>
      <c r="AS91" t="s">
        <v>1146</v>
      </c>
      <c r="AT91">
        <v>1</v>
      </c>
      <c r="AU91">
        <v>1</v>
      </c>
    </row>
    <row r="92" spans="2:47" x14ac:dyDescent="0.25">
      <c r="B92" t="s">
        <v>1238</v>
      </c>
      <c r="C92">
        <v>0</v>
      </c>
      <c r="D92" t="s">
        <v>401</v>
      </c>
      <c r="E92" t="s">
        <v>3</v>
      </c>
      <c r="F92" t="s">
        <v>1154</v>
      </c>
      <c r="G92" t="s">
        <v>3</v>
      </c>
      <c r="H92">
        <v>265747.21000000002</v>
      </c>
      <c r="I92">
        <v>265747.21000000002</v>
      </c>
      <c r="J92">
        <v>0</v>
      </c>
      <c r="K92">
        <v>265747.21000000002</v>
      </c>
      <c r="L92">
        <v>0</v>
      </c>
      <c r="M92">
        <v>0</v>
      </c>
      <c r="N92">
        <v>0</v>
      </c>
      <c r="O92" t="s">
        <v>1186</v>
      </c>
      <c r="P92" t="s">
        <v>3</v>
      </c>
      <c r="Q92" t="s">
        <v>1187</v>
      </c>
      <c r="R92" t="s">
        <v>3</v>
      </c>
      <c r="S92" t="s">
        <v>3</v>
      </c>
      <c r="T92" t="s">
        <v>3</v>
      </c>
      <c r="U92">
        <v>0</v>
      </c>
      <c r="V92">
        <v>0</v>
      </c>
      <c r="W92">
        <v>0</v>
      </c>
      <c r="X92">
        <v>0</v>
      </c>
      <c r="Y92" t="s">
        <v>3</v>
      </c>
      <c r="Z92" t="s">
        <v>3</v>
      </c>
      <c r="AA92">
        <v>0</v>
      </c>
      <c r="AB92" t="s">
        <v>3</v>
      </c>
      <c r="AC92">
        <v>265747.21000000002</v>
      </c>
      <c r="AD92">
        <v>1</v>
      </c>
      <c r="AE92">
        <v>0</v>
      </c>
      <c r="AF92">
        <v>3</v>
      </c>
      <c r="AG92">
        <v>3</v>
      </c>
      <c r="AH92" t="s">
        <v>216</v>
      </c>
      <c r="AI92" t="s">
        <v>402</v>
      </c>
      <c r="AJ92">
        <v>46139.413611111115</v>
      </c>
      <c r="AK92">
        <v>55945332</v>
      </c>
      <c r="AL92">
        <v>0</v>
      </c>
      <c r="AM92">
        <v>0</v>
      </c>
      <c r="AN92">
        <v>0</v>
      </c>
      <c r="AO92">
        <v>46034</v>
      </c>
      <c r="AP92">
        <v>0</v>
      </c>
      <c r="AQ92">
        <v>1</v>
      </c>
      <c r="AR92">
        <v>0</v>
      </c>
      <c r="AS92" t="s">
        <v>1146</v>
      </c>
      <c r="AT92">
        <v>1</v>
      </c>
      <c r="AU92">
        <v>1</v>
      </c>
    </row>
    <row r="93" spans="2:47" x14ac:dyDescent="0.25">
      <c r="B93" t="s">
        <v>1239</v>
      </c>
      <c r="C93">
        <v>0</v>
      </c>
      <c r="D93" t="s">
        <v>414</v>
      </c>
      <c r="E93" t="s">
        <v>3</v>
      </c>
      <c r="F93" t="s">
        <v>1154</v>
      </c>
      <c r="G93" t="s">
        <v>3</v>
      </c>
      <c r="H93">
        <v>232849.32</v>
      </c>
      <c r="I93">
        <v>232849.32</v>
      </c>
      <c r="J93">
        <v>0</v>
      </c>
      <c r="K93">
        <v>232849.32</v>
      </c>
      <c r="L93">
        <v>0</v>
      </c>
      <c r="M93">
        <v>0</v>
      </c>
      <c r="N93">
        <v>0</v>
      </c>
      <c r="O93" t="s">
        <v>1144</v>
      </c>
      <c r="P93" t="s">
        <v>3</v>
      </c>
      <c r="Q93" t="s">
        <v>1145</v>
      </c>
      <c r="R93" t="s">
        <v>3</v>
      </c>
      <c r="S93" t="s">
        <v>3</v>
      </c>
      <c r="T93" t="s">
        <v>3</v>
      </c>
      <c r="U93">
        <v>0</v>
      </c>
      <c r="V93">
        <v>0</v>
      </c>
      <c r="W93">
        <v>0</v>
      </c>
      <c r="X93">
        <v>0</v>
      </c>
      <c r="Y93" t="s">
        <v>3</v>
      </c>
      <c r="Z93" t="s">
        <v>3</v>
      </c>
      <c r="AA93">
        <v>0</v>
      </c>
      <c r="AB93" t="s">
        <v>3</v>
      </c>
      <c r="AC93">
        <v>232849.32</v>
      </c>
      <c r="AD93">
        <v>1</v>
      </c>
      <c r="AE93">
        <v>0</v>
      </c>
      <c r="AF93">
        <v>3</v>
      </c>
      <c r="AG93">
        <v>3</v>
      </c>
      <c r="AH93" t="s">
        <v>216</v>
      </c>
      <c r="AI93" t="s">
        <v>415</v>
      </c>
      <c r="AJ93">
        <v>46139.413611111115</v>
      </c>
      <c r="AK93">
        <v>55945358</v>
      </c>
      <c r="AL93">
        <v>0</v>
      </c>
      <c r="AM93">
        <v>0</v>
      </c>
      <c r="AN93">
        <v>0</v>
      </c>
      <c r="AO93">
        <v>46034</v>
      </c>
      <c r="AP93">
        <v>0</v>
      </c>
      <c r="AQ93">
        <v>1</v>
      </c>
      <c r="AR93">
        <v>0</v>
      </c>
      <c r="AS93" t="s">
        <v>1146</v>
      </c>
      <c r="AT93">
        <v>1</v>
      </c>
      <c r="AU93">
        <v>1</v>
      </c>
    </row>
    <row r="94" spans="2:47" x14ac:dyDescent="0.25">
      <c r="B94" t="s">
        <v>1240</v>
      </c>
      <c r="C94">
        <v>1</v>
      </c>
      <c r="D94" t="s">
        <v>414</v>
      </c>
      <c r="E94" t="s">
        <v>3</v>
      </c>
      <c r="F94" t="s">
        <v>1154</v>
      </c>
      <c r="G94" t="s">
        <v>3</v>
      </c>
      <c r="H94">
        <v>228283.65</v>
      </c>
      <c r="I94">
        <v>228283.65</v>
      </c>
      <c r="J94">
        <v>0</v>
      </c>
      <c r="K94">
        <v>228283.65</v>
      </c>
      <c r="L94">
        <v>0</v>
      </c>
      <c r="M94">
        <v>0</v>
      </c>
      <c r="N94">
        <v>0</v>
      </c>
      <c r="O94" t="s">
        <v>1148</v>
      </c>
      <c r="P94" t="s">
        <v>3</v>
      </c>
      <c r="Q94" t="s">
        <v>1149</v>
      </c>
      <c r="R94" t="s">
        <v>3</v>
      </c>
      <c r="S94" t="s">
        <v>3</v>
      </c>
      <c r="T94" t="s">
        <v>3</v>
      </c>
      <c r="U94">
        <v>0</v>
      </c>
      <c r="V94">
        <v>0</v>
      </c>
      <c r="W94">
        <v>0</v>
      </c>
      <c r="X94">
        <v>0</v>
      </c>
      <c r="Y94" t="s">
        <v>3</v>
      </c>
      <c r="Z94" t="s">
        <v>3</v>
      </c>
      <c r="AA94">
        <v>0</v>
      </c>
      <c r="AB94" t="s">
        <v>3</v>
      </c>
      <c r="AC94">
        <v>228283.65</v>
      </c>
      <c r="AD94">
        <v>1</v>
      </c>
      <c r="AE94">
        <v>0</v>
      </c>
      <c r="AF94">
        <v>3</v>
      </c>
      <c r="AG94">
        <v>3</v>
      </c>
      <c r="AH94" t="s">
        <v>216</v>
      </c>
      <c r="AI94" t="s">
        <v>415</v>
      </c>
      <c r="AJ94">
        <v>46139.413611111115</v>
      </c>
      <c r="AK94">
        <v>55945358</v>
      </c>
      <c r="AL94">
        <v>0</v>
      </c>
      <c r="AM94">
        <v>0</v>
      </c>
      <c r="AN94">
        <v>0</v>
      </c>
      <c r="AO94">
        <v>46034</v>
      </c>
      <c r="AP94">
        <v>0</v>
      </c>
      <c r="AQ94">
        <v>1</v>
      </c>
      <c r="AR94">
        <v>0</v>
      </c>
      <c r="AS94" t="s">
        <v>3</v>
      </c>
      <c r="AT94">
        <v>1</v>
      </c>
      <c r="AU94">
        <v>1</v>
      </c>
    </row>
    <row r="95" spans="2:47" x14ac:dyDescent="0.25">
      <c r="B95" t="s">
        <v>1241</v>
      </c>
      <c r="C95">
        <v>0</v>
      </c>
      <c r="D95" t="s">
        <v>414</v>
      </c>
      <c r="E95" t="s">
        <v>3</v>
      </c>
      <c r="F95" t="s">
        <v>1154</v>
      </c>
      <c r="G95" t="s">
        <v>3</v>
      </c>
      <c r="H95">
        <v>235132.16</v>
      </c>
      <c r="I95">
        <v>235132.16</v>
      </c>
      <c r="J95">
        <v>0</v>
      </c>
      <c r="K95">
        <v>235132.16</v>
      </c>
      <c r="L95">
        <v>0</v>
      </c>
      <c r="M95">
        <v>0</v>
      </c>
      <c r="N95">
        <v>0</v>
      </c>
      <c r="O95" t="s">
        <v>1151</v>
      </c>
      <c r="P95" t="s">
        <v>3</v>
      </c>
      <c r="Q95" t="s">
        <v>1152</v>
      </c>
      <c r="R95" t="s">
        <v>3</v>
      </c>
      <c r="S95" t="s">
        <v>3</v>
      </c>
      <c r="T95" t="s">
        <v>3</v>
      </c>
      <c r="U95">
        <v>0</v>
      </c>
      <c r="V95">
        <v>0</v>
      </c>
      <c r="W95">
        <v>0</v>
      </c>
      <c r="X95">
        <v>0</v>
      </c>
      <c r="Y95" t="s">
        <v>3</v>
      </c>
      <c r="Z95" t="s">
        <v>3</v>
      </c>
      <c r="AA95">
        <v>0</v>
      </c>
      <c r="AB95" t="s">
        <v>3</v>
      </c>
      <c r="AC95">
        <v>235132.16</v>
      </c>
      <c r="AD95">
        <v>1</v>
      </c>
      <c r="AE95">
        <v>0</v>
      </c>
      <c r="AF95">
        <v>3</v>
      </c>
      <c r="AG95">
        <v>3</v>
      </c>
      <c r="AH95" t="s">
        <v>216</v>
      </c>
      <c r="AI95" t="s">
        <v>415</v>
      </c>
      <c r="AJ95">
        <v>46139.413611111115</v>
      </c>
      <c r="AK95">
        <v>55945358</v>
      </c>
      <c r="AL95">
        <v>0</v>
      </c>
      <c r="AM95">
        <v>0</v>
      </c>
      <c r="AN95">
        <v>0</v>
      </c>
      <c r="AO95">
        <v>46034</v>
      </c>
      <c r="AP95">
        <v>0</v>
      </c>
      <c r="AQ95">
        <v>1</v>
      </c>
      <c r="AR95">
        <v>0</v>
      </c>
      <c r="AS95" t="s">
        <v>3</v>
      </c>
      <c r="AT95">
        <v>1</v>
      </c>
      <c r="AU95">
        <v>1</v>
      </c>
    </row>
    <row r="96" spans="2:47" x14ac:dyDescent="0.25">
      <c r="B96" t="s">
        <v>1242</v>
      </c>
      <c r="C96">
        <v>0</v>
      </c>
      <c r="D96" t="s">
        <v>418</v>
      </c>
      <c r="E96" t="s">
        <v>3</v>
      </c>
      <c r="F96" t="s">
        <v>1154</v>
      </c>
      <c r="G96" t="s">
        <v>3</v>
      </c>
      <c r="H96">
        <v>234967.2</v>
      </c>
      <c r="I96">
        <v>234967.2</v>
      </c>
      <c r="J96">
        <v>0</v>
      </c>
      <c r="K96">
        <v>234967.2</v>
      </c>
      <c r="L96">
        <v>0</v>
      </c>
      <c r="M96">
        <v>0</v>
      </c>
      <c r="N96">
        <v>0</v>
      </c>
      <c r="O96" t="s">
        <v>1144</v>
      </c>
      <c r="P96" t="s">
        <v>3</v>
      </c>
      <c r="Q96" t="s">
        <v>1145</v>
      </c>
      <c r="R96" t="s">
        <v>3</v>
      </c>
      <c r="S96" t="s">
        <v>3</v>
      </c>
      <c r="T96" t="s">
        <v>3</v>
      </c>
      <c r="U96">
        <v>0</v>
      </c>
      <c r="V96">
        <v>0</v>
      </c>
      <c r="W96">
        <v>0</v>
      </c>
      <c r="X96">
        <v>0</v>
      </c>
      <c r="Y96" t="s">
        <v>3</v>
      </c>
      <c r="Z96" t="s">
        <v>3</v>
      </c>
      <c r="AA96">
        <v>0</v>
      </c>
      <c r="AB96" t="s">
        <v>3</v>
      </c>
      <c r="AC96">
        <v>234967.2</v>
      </c>
      <c r="AD96">
        <v>1</v>
      </c>
      <c r="AE96">
        <v>0</v>
      </c>
      <c r="AF96">
        <v>3</v>
      </c>
      <c r="AG96">
        <v>3</v>
      </c>
      <c r="AH96" t="s">
        <v>216</v>
      </c>
      <c r="AI96" t="s">
        <v>419</v>
      </c>
      <c r="AJ96">
        <v>46139.413611111115</v>
      </c>
      <c r="AK96">
        <v>55945364</v>
      </c>
      <c r="AL96">
        <v>0</v>
      </c>
      <c r="AM96">
        <v>0</v>
      </c>
      <c r="AN96">
        <v>0</v>
      </c>
      <c r="AO96">
        <v>46034</v>
      </c>
      <c r="AP96">
        <v>0</v>
      </c>
      <c r="AQ96">
        <v>1</v>
      </c>
      <c r="AR96">
        <v>0</v>
      </c>
      <c r="AS96" t="s">
        <v>1146</v>
      </c>
      <c r="AT96">
        <v>1</v>
      </c>
      <c r="AU96">
        <v>1</v>
      </c>
    </row>
    <row r="97" spans="2:47" x14ac:dyDescent="0.25">
      <c r="B97" t="s">
        <v>1243</v>
      </c>
      <c r="C97">
        <v>1</v>
      </c>
      <c r="D97" t="s">
        <v>418</v>
      </c>
      <c r="E97" t="s">
        <v>3</v>
      </c>
      <c r="F97" t="s">
        <v>1154</v>
      </c>
      <c r="G97" t="s">
        <v>3</v>
      </c>
      <c r="H97">
        <v>230360</v>
      </c>
      <c r="I97">
        <v>230360</v>
      </c>
      <c r="J97">
        <v>0</v>
      </c>
      <c r="K97">
        <v>230360</v>
      </c>
      <c r="L97">
        <v>0</v>
      </c>
      <c r="M97">
        <v>0</v>
      </c>
      <c r="N97">
        <v>0</v>
      </c>
      <c r="O97" t="s">
        <v>1148</v>
      </c>
      <c r="P97" t="s">
        <v>3</v>
      </c>
      <c r="Q97" t="s">
        <v>1149</v>
      </c>
      <c r="R97" t="s">
        <v>3</v>
      </c>
      <c r="S97" t="s">
        <v>3</v>
      </c>
      <c r="T97" t="s">
        <v>3</v>
      </c>
      <c r="U97">
        <v>0</v>
      </c>
      <c r="V97">
        <v>0</v>
      </c>
      <c r="W97">
        <v>0</v>
      </c>
      <c r="X97">
        <v>0</v>
      </c>
      <c r="Y97" t="s">
        <v>3</v>
      </c>
      <c r="Z97" t="s">
        <v>3</v>
      </c>
      <c r="AA97">
        <v>0</v>
      </c>
      <c r="AB97" t="s">
        <v>3</v>
      </c>
      <c r="AC97">
        <v>230360</v>
      </c>
      <c r="AD97">
        <v>1</v>
      </c>
      <c r="AE97">
        <v>0</v>
      </c>
      <c r="AF97">
        <v>3</v>
      </c>
      <c r="AG97">
        <v>3</v>
      </c>
      <c r="AH97" t="s">
        <v>216</v>
      </c>
      <c r="AI97" t="s">
        <v>419</v>
      </c>
      <c r="AJ97">
        <v>46139.413611111115</v>
      </c>
      <c r="AK97">
        <v>55945364</v>
      </c>
      <c r="AL97">
        <v>0</v>
      </c>
      <c r="AM97">
        <v>0</v>
      </c>
      <c r="AN97">
        <v>0</v>
      </c>
      <c r="AO97">
        <v>46034</v>
      </c>
      <c r="AP97">
        <v>0</v>
      </c>
      <c r="AQ97">
        <v>1</v>
      </c>
      <c r="AR97">
        <v>0</v>
      </c>
      <c r="AS97" t="s">
        <v>3</v>
      </c>
      <c r="AT97">
        <v>1</v>
      </c>
      <c r="AU97">
        <v>1</v>
      </c>
    </row>
    <row r="98" spans="2:47" x14ac:dyDescent="0.25">
      <c r="B98" t="s">
        <v>1244</v>
      </c>
      <c r="C98">
        <v>0</v>
      </c>
      <c r="D98" t="s">
        <v>418</v>
      </c>
      <c r="E98" t="s">
        <v>3</v>
      </c>
      <c r="F98" t="s">
        <v>1154</v>
      </c>
      <c r="G98" t="s">
        <v>3</v>
      </c>
      <c r="H98">
        <v>237270.8</v>
      </c>
      <c r="I98">
        <v>237270.8</v>
      </c>
      <c r="J98">
        <v>0</v>
      </c>
      <c r="K98">
        <v>237270.8</v>
      </c>
      <c r="L98">
        <v>0</v>
      </c>
      <c r="M98">
        <v>0</v>
      </c>
      <c r="N98">
        <v>0</v>
      </c>
      <c r="O98" t="s">
        <v>1151</v>
      </c>
      <c r="P98" t="s">
        <v>3</v>
      </c>
      <c r="Q98" t="s">
        <v>1152</v>
      </c>
      <c r="R98" t="s">
        <v>3</v>
      </c>
      <c r="S98" t="s">
        <v>3</v>
      </c>
      <c r="T98" t="s">
        <v>3</v>
      </c>
      <c r="U98">
        <v>0</v>
      </c>
      <c r="V98">
        <v>0</v>
      </c>
      <c r="W98">
        <v>0</v>
      </c>
      <c r="X98">
        <v>0</v>
      </c>
      <c r="Y98" t="s">
        <v>3</v>
      </c>
      <c r="Z98" t="s">
        <v>3</v>
      </c>
      <c r="AA98">
        <v>0</v>
      </c>
      <c r="AB98" t="s">
        <v>3</v>
      </c>
      <c r="AC98">
        <v>237270.8</v>
      </c>
      <c r="AD98">
        <v>1</v>
      </c>
      <c r="AE98">
        <v>0</v>
      </c>
      <c r="AF98">
        <v>3</v>
      </c>
      <c r="AG98">
        <v>3</v>
      </c>
      <c r="AH98" t="s">
        <v>216</v>
      </c>
      <c r="AI98" t="s">
        <v>419</v>
      </c>
      <c r="AJ98">
        <v>46139.413611111115</v>
      </c>
      <c r="AK98">
        <v>55945364</v>
      </c>
      <c r="AL98">
        <v>0</v>
      </c>
      <c r="AM98">
        <v>0</v>
      </c>
      <c r="AN98">
        <v>0</v>
      </c>
      <c r="AO98">
        <v>46034</v>
      </c>
      <c r="AP98">
        <v>0</v>
      </c>
      <c r="AQ98">
        <v>1</v>
      </c>
      <c r="AR98">
        <v>0</v>
      </c>
      <c r="AS98" t="s">
        <v>3</v>
      </c>
      <c r="AT98">
        <v>1</v>
      </c>
      <c r="AU98">
        <v>1</v>
      </c>
    </row>
    <row r="99" spans="2:47" x14ac:dyDescent="0.25">
      <c r="B99" t="s">
        <v>1245</v>
      </c>
      <c r="C99">
        <v>0</v>
      </c>
      <c r="D99" t="s">
        <v>422</v>
      </c>
      <c r="E99" t="s">
        <v>3</v>
      </c>
      <c r="F99" t="s">
        <v>1154</v>
      </c>
      <c r="G99" t="s">
        <v>3</v>
      </c>
      <c r="H99">
        <v>292087.65000000002</v>
      </c>
      <c r="I99">
        <v>292087.64880000002</v>
      </c>
      <c r="J99">
        <v>0</v>
      </c>
      <c r="K99">
        <v>292087.65000000002</v>
      </c>
      <c r="L99">
        <v>0</v>
      </c>
      <c r="M99">
        <v>0</v>
      </c>
      <c r="N99">
        <v>0</v>
      </c>
      <c r="O99" t="s">
        <v>1144</v>
      </c>
      <c r="P99" t="s">
        <v>3</v>
      </c>
      <c r="Q99" t="s">
        <v>1145</v>
      </c>
      <c r="R99" t="s">
        <v>3</v>
      </c>
      <c r="S99" t="s">
        <v>3</v>
      </c>
      <c r="T99" t="s">
        <v>3</v>
      </c>
      <c r="U99">
        <v>0</v>
      </c>
      <c r="V99">
        <v>0</v>
      </c>
      <c r="W99">
        <v>0</v>
      </c>
      <c r="X99">
        <v>0</v>
      </c>
      <c r="Y99" t="s">
        <v>3</v>
      </c>
      <c r="Z99" t="s">
        <v>3</v>
      </c>
      <c r="AA99">
        <v>0</v>
      </c>
      <c r="AB99" t="s">
        <v>3</v>
      </c>
      <c r="AC99">
        <v>292087.64880000002</v>
      </c>
      <c r="AD99">
        <v>1</v>
      </c>
      <c r="AE99">
        <v>0</v>
      </c>
      <c r="AF99">
        <v>3</v>
      </c>
      <c r="AG99">
        <v>3</v>
      </c>
      <c r="AH99" t="s">
        <v>216</v>
      </c>
      <c r="AI99" t="s">
        <v>423</v>
      </c>
      <c r="AJ99">
        <v>46139.413611111115</v>
      </c>
      <c r="AK99">
        <v>55945370</v>
      </c>
      <c r="AL99">
        <v>0</v>
      </c>
      <c r="AM99">
        <v>0</v>
      </c>
      <c r="AN99">
        <v>0</v>
      </c>
      <c r="AO99">
        <v>46034</v>
      </c>
      <c r="AP99">
        <v>0</v>
      </c>
      <c r="AQ99">
        <v>1</v>
      </c>
      <c r="AR99">
        <v>0</v>
      </c>
      <c r="AS99" t="s">
        <v>1146</v>
      </c>
      <c r="AT99">
        <v>1</v>
      </c>
      <c r="AU99">
        <v>4</v>
      </c>
    </row>
    <row r="100" spans="2:47" x14ac:dyDescent="0.25">
      <c r="B100" t="s">
        <v>1246</v>
      </c>
      <c r="C100">
        <v>1</v>
      </c>
      <c r="D100" t="s">
        <v>422</v>
      </c>
      <c r="E100" t="s">
        <v>3</v>
      </c>
      <c r="F100" t="s">
        <v>1154</v>
      </c>
      <c r="G100" t="s">
        <v>3</v>
      </c>
      <c r="H100">
        <v>286360.44</v>
      </c>
      <c r="I100">
        <v>286360.44</v>
      </c>
      <c r="J100">
        <v>0</v>
      </c>
      <c r="K100">
        <v>286360.44</v>
      </c>
      <c r="L100">
        <v>0</v>
      </c>
      <c r="M100">
        <v>0</v>
      </c>
      <c r="N100">
        <v>0</v>
      </c>
      <c r="O100" t="s">
        <v>1148</v>
      </c>
      <c r="P100" t="s">
        <v>3</v>
      </c>
      <c r="Q100" t="s">
        <v>1149</v>
      </c>
      <c r="R100" t="s">
        <v>3</v>
      </c>
      <c r="S100" t="s">
        <v>3</v>
      </c>
      <c r="T100" t="s">
        <v>3</v>
      </c>
      <c r="U100">
        <v>0</v>
      </c>
      <c r="V100">
        <v>0</v>
      </c>
      <c r="W100">
        <v>0</v>
      </c>
      <c r="X100">
        <v>0</v>
      </c>
      <c r="Y100" t="s">
        <v>3</v>
      </c>
      <c r="Z100" t="s">
        <v>3</v>
      </c>
      <c r="AA100">
        <v>0</v>
      </c>
      <c r="AB100" t="s">
        <v>3</v>
      </c>
      <c r="AC100">
        <v>286360.44</v>
      </c>
      <c r="AD100">
        <v>1</v>
      </c>
      <c r="AE100">
        <v>0</v>
      </c>
      <c r="AF100">
        <v>3</v>
      </c>
      <c r="AG100">
        <v>3</v>
      </c>
      <c r="AH100" t="s">
        <v>216</v>
      </c>
      <c r="AI100" t="s">
        <v>423</v>
      </c>
      <c r="AJ100">
        <v>46139.413611111115</v>
      </c>
      <c r="AK100">
        <v>55945370</v>
      </c>
      <c r="AL100">
        <v>0</v>
      </c>
      <c r="AM100">
        <v>0</v>
      </c>
      <c r="AN100">
        <v>0</v>
      </c>
      <c r="AO100">
        <v>46034</v>
      </c>
      <c r="AP100">
        <v>0</v>
      </c>
      <c r="AQ100">
        <v>1</v>
      </c>
      <c r="AR100">
        <v>0</v>
      </c>
      <c r="AS100" t="s">
        <v>1146</v>
      </c>
      <c r="AT100">
        <v>1</v>
      </c>
      <c r="AU100">
        <v>4</v>
      </c>
    </row>
    <row r="101" spans="2:47" x14ac:dyDescent="0.25">
      <c r="B101" t="s">
        <v>1247</v>
      </c>
      <c r="C101">
        <v>0</v>
      </c>
      <c r="D101" t="s">
        <v>422</v>
      </c>
      <c r="E101" t="s">
        <v>3</v>
      </c>
      <c r="F101" t="s">
        <v>1154</v>
      </c>
      <c r="G101" t="s">
        <v>3</v>
      </c>
      <c r="H101">
        <v>294951.25</v>
      </c>
      <c r="I101">
        <v>294951.25320000004</v>
      </c>
      <c r="J101">
        <v>0</v>
      </c>
      <c r="K101">
        <v>294951.25</v>
      </c>
      <c r="L101">
        <v>0</v>
      </c>
      <c r="M101">
        <v>0</v>
      </c>
      <c r="N101">
        <v>0</v>
      </c>
      <c r="O101" t="s">
        <v>1151</v>
      </c>
      <c r="P101" t="s">
        <v>3</v>
      </c>
      <c r="Q101" t="s">
        <v>1152</v>
      </c>
      <c r="R101" t="s">
        <v>3</v>
      </c>
      <c r="S101" t="s">
        <v>3</v>
      </c>
      <c r="T101" t="s">
        <v>3</v>
      </c>
      <c r="U101">
        <v>0</v>
      </c>
      <c r="V101">
        <v>0</v>
      </c>
      <c r="W101">
        <v>0</v>
      </c>
      <c r="X101">
        <v>0</v>
      </c>
      <c r="Y101" t="s">
        <v>3</v>
      </c>
      <c r="Z101" t="s">
        <v>3</v>
      </c>
      <c r="AA101">
        <v>0</v>
      </c>
      <c r="AB101" t="s">
        <v>3</v>
      </c>
      <c r="AC101">
        <v>294951.25</v>
      </c>
      <c r="AD101">
        <v>1</v>
      </c>
      <c r="AE101">
        <v>0</v>
      </c>
      <c r="AF101">
        <v>3</v>
      </c>
      <c r="AG101">
        <v>3</v>
      </c>
      <c r="AH101" t="s">
        <v>216</v>
      </c>
      <c r="AI101" t="s">
        <v>423</v>
      </c>
      <c r="AJ101">
        <v>46139.413611111115</v>
      </c>
      <c r="AK101">
        <v>55945370</v>
      </c>
      <c r="AL101">
        <v>0</v>
      </c>
      <c r="AM101">
        <v>0</v>
      </c>
      <c r="AN101">
        <v>0</v>
      </c>
      <c r="AO101">
        <v>46034</v>
      </c>
      <c r="AP101">
        <v>0</v>
      </c>
      <c r="AQ101">
        <v>1</v>
      </c>
      <c r="AR101">
        <v>0</v>
      </c>
      <c r="AS101" t="s">
        <v>1146</v>
      </c>
      <c r="AT101">
        <v>1</v>
      </c>
      <c r="AU101">
        <v>4</v>
      </c>
    </row>
    <row r="102" spans="2:47" x14ac:dyDescent="0.25">
      <c r="B102" t="s">
        <v>1248</v>
      </c>
      <c r="C102">
        <v>0</v>
      </c>
      <c r="D102" t="s">
        <v>426</v>
      </c>
      <c r="E102" t="s">
        <v>3</v>
      </c>
      <c r="F102" t="s">
        <v>1154</v>
      </c>
      <c r="G102" t="s">
        <v>3</v>
      </c>
      <c r="H102">
        <v>297262.05</v>
      </c>
      <c r="I102">
        <v>297262.04759999999</v>
      </c>
      <c r="J102">
        <v>0</v>
      </c>
      <c r="K102">
        <v>297262.05</v>
      </c>
      <c r="L102">
        <v>0</v>
      </c>
      <c r="M102">
        <v>0</v>
      </c>
      <c r="N102">
        <v>0</v>
      </c>
      <c r="O102" t="s">
        <v>1144</v>
      </c>
      <c r="P102" t="s">
        <v>3</v>
      </c>
      <c r="Q102" t="s">
        <v>1145</v>
      </c>
      <c r="R102" t="s">
        <v>3</v>
      </c>
      <c r="S102" t="s">
        <v>3</v>
      </c>
      <c r="T102" t="s">
        <v>3</v>
      </c>
      <c r="U102">
        <v>0</v>
      </c>
      <c r="V102">
        <v>0</v>
      </c>
      <c r="W102">
        <v>0</v>
      </c>
      <c r="X102">
        <v>0</v>
      </c>
      <c r="Y102" t="s">
        <v>3</v>
      </c>
      <c r="Z102" t="s">
        <v>3</v>
      </c>
      <c r="AA102">
        <v>0</v>
      </c>
      <c r="AB102" t="s">
        <v>3</v>
      </c>
      <c r="AC102">
        <v>297262.04759999999</v>
      </c>
      <c r="AD102">
        <v>1</v>
      </c>
      <c r="AE102">
        <v>0</v>
      </c>
      <c r="AF102">
        <v>3</v>
      </c>
      <c r="AG102">
        <v>3</v>
      </c>
      <c r="AH102" t="s">
        <v>216</v>
      </c>
      <c r="AI102" t="s">
        <v>427</v>
      </c>
      <c r="AJ102">
        <v>46139.413611111115</v>
      </c>
      <c r="AK102">
        <v>55945376</v>
      </c>
      <c r="AL102">
        <v>0</v>
      </c>
      <c r="AM102">
        <v>0</v>
      </c>
      <c r="AN102">
        <v>0</v>
      </c>
      <c r="AO102">
        <v>46034</v>
      </c>
      <c r="AP102">
        <v>0</v>
      </c>
      <c r="AQ102">
        <v>1</v>
      </c>
      <c r="AR102">
        <v>0</v>
      </c>
      <c r="AS102" t="s">
        <v>1146</v>
      </c>
      <c r="AT102">
        <v>1</v>
      </c>
      <c r="AU102">
        <v>2</v>
      </c>
    </row>
    <row r="103" spans="2:47" x14ac:dyDescent="0.25">
      <c r="B103" t="s">
        <v>1249</v>
      </c>
      <c r="C103">
        <v>1</v>
      </c>
      <c r="D103" t="s">
        <v>426</v>
      </c>
      <c r="E103" t="s">
        <v>3</v>
      </c>
      <c r="F103" t="s">
        <v>1154</v>
      </c>
      <c r="G103" t="s">
        <v>3</v>
      </c>
      <c r="H103">
        <v>291433.38</v>
      </c>
      <c r="I103">
        <v>291433.38</v>
      </c>
      <c r="J103">
        <v>0</v>
      </c>
      <c r="K103">
        <v>291433.38</v>
      </c>
      <c r="L103">
        <v>0</v>
      </c>
      <c r="M103">
        <v>0</v>
      </c>
      <c r="N103">
        <v>0</v>
      </c>
      <c r="O103" t="s">
        <v>1148</v>
      </c>
      <c r="P103" t="s">
        <v>3</v>
      </c>
      <c r="Q103" t="s">
        <v>1149</v>
      </c>
      <c r="R103" t="s">
        <v>3</v>
      </c>
      <c r="S103" t="s">
        <v>3</v>
      </c>
      <c r="T103" t="s">
        <v>3</v>
      </c>
      <c r="U103">
        <v>0</v>
      </c>
      <c r="V103">
        <v>0</v>
      </c>
      <c r="W103">
        <v>0</v>
      </c>
      <c r="X103">
        <v>0</v>
      </c>
      <c r="Y103" t="s">
        <v>3</v>
      </c>
      <c r="Z103" t="s">
        <v>3</v>
      </c>
      <c r="AA103">
        <v>0</v>
      </c>
      <c r="AB103" t="s">
        <v>3</v>
      </c>
      <c r="AC103">
        <v>291433.38</v>
      </c>
      <c r="AD103">
        <v>1</v>
      </c>
      <c r="AE103">
        <v>0</v>
      </c>
      <c r="AF103">
        <v>3</v>
      </c>
      <c r="AG103">
        <v>3</v>
      </c>
      <c r="AH103" t="s">
        <v>216</v>
      </c>
      <c r="AI103" t="s">
        <v>427</v>
      </c>
      <c r="AJ103">
        <v>46139.413611111115</v>
      </c>
      <c r="AK103">
        <v>55945376</v>
      </c>
      <c r="AL103">
        <v>0</v>
      </c>
      <c r="AM103">
        <v>0</v>
      </c>
      <c r="AN103">
        <v>0</v>
      </c>
      <c r="AO103">
        <v>46034</v>
      </c>
      <c r="AP103">
        <v>0</v>
      </c>
      <c r="AQ103">
        <v>1</v>
      </c>
      <c r="AR103">
        <v>0</v>
      </c>
      <c r="AS103" t="s">
        <v>1146</v>
      </c>
      <c r="AT103">
        <v>1</v>
      </c>
      <c r="AU103">
        <v>2</v>
      </c>
    </row>
    <row r="104" spans="2:47" x14ac:dyDescent="0.25">
      <c r="B104" t="s">
        <v>1250</v>
      </c>
      <c r="C104">
        <v>0</v>
      </c>
      <c r="D104" t="s">
        <v>426</v>
      </c>
      <c r="E104" t="s">
        <v>3</v>
      </c>
      <c r="F104" t="s">
        <v>1154</v>
      </c>
      <c r="G104" t="s">
        <v>3</v>
      </c>
      <c r="H104">
        <v>300176.38</v>
      </c>
      <c r="I104">
        <v>300176.38140000001</v>
      </c>
      <c r="J104">
        <v>0</v>
      </c>
      <c r="K104">
        <v>300176.38</v>
      </c>
      <c r="L104">
        <v>0</v>
      </c>
      <c r="M104">
        <v>0</v>
      </c>
      <c r="N104">
        <v>0</v>
      </c>
      <c r="O104" t="s">
        <v>1151</v>
      </c>
      <c r="P104" t="s">
        <v>3</v>
      </c>
      <c r="Q104" t="s">
        <v>1152</v>
      </c>
      <c r="R104" t="s">
        <v>3</v>
      </c>
      <c r="S104" t="s">
        <v>3</v>
      </c>
      <c r="T104" t="s">
        <v>3</v>
      </c>
      <c r="U104">
        <v>0</v>
      </c>
      <c r="V104">
        <v>0</v>
      </c>
      <c r="W104">
        <v>0</v>
      </c>
      <c r="X104">
        <v>0</v>
      </c>
      <c r="Y104" t="s">
        <v>3</v>
      </c>
      <c r="Z104" t="s">
        <v>3</v>
      </c>
      <c r="AA104">
        <v>0</v>
      </c>
      <c r="AB104" t="s">
        <v>3</v>
      </c>
      <c r="AC104">
        <v>300176.38</v>
      </c>
      <c r="AD104">
        <v>1</v>
      </c>
      <c r="AE104">
        <v>0</v>
      </c>
      <c r="AF104">
        <v>3</v>
      </c>
      <c r="AG104">
        <v>3</v>
      </c>
      <c r="AH104" t="s">
        <v>216</v>
      </c>
      <c r="AI104" t="s">
        <v>427</v>
      </c>
      <c r="AJ104">
        <v>46139.413611111115</v>
      </c>
      <c r="AK104">
        <v>55945376</v>
      </c>
      <c r="AL104">
        <v>0</v>
      </c>
      <c r="AM104">
        <v>0</v>
      </c>
      <c r="AN104">
        <v>0</v>
      </c>
      <c r="AO104">
        <v>46034</v>
      </c>
      <c r="AP104">
        <v>0</v>
      </c>
      <c r="AQ104">
        <v>1</v>
      </c>
      <c r="AR104">
        <v>0</v>
      </c>
      <c r="AS104" t="s">
        <v>1146</v>
      </c>
      <c r="AT104">
        <v>1</v>
      </c>
      <c r="AU104">
        <v>2</v>
      </c>
    </row>
    <row r="105" spans="2:47" x14ac:dyDescent="0.25">
      <c r="B105" t="s">
        <v>1251</v>
      </c>
      <c r="C105">
        <v>0</v>
      </c>
      <c r="D105" t="s">
        <v>430</v>
      </c>
      <c r="E105" t="s">
        <v>3</v>
      </c>
      <c r="F105" t="s">
        <v>1154</v>
      </c>
      <c r="G105" t="s">
        <v>3</v>
      </c>
      <c r="H105">
        <v>300295.33</v>
      </c>
      <c r="I105">
        <v>300295.33380000002</v>
      </c>
      <c r="J105">
        <v>0</v>
      </c>
      <c r="K105">
        <v>300295.33</v>
      </c>
      <c r="L105">
        <v>0</v>
      </c>
      <c r="M105">
        <v>0</v>
      </c>
      <c r="N105">
        <v>0</v>
      </c>
      <c r="O105" t="s">
        <v>1144</v>
      </c>
      <c r="P105" t="s">
        <v>3</v>
      </c>
      <c r="Q105" t="s">
        <v>1145</v>
      </c>
      <c r="R105" t="s">
        <v>3</v>
      </c>
      <c r="S105" t="s">
        <v>3</v>
      </c>
      <c r="T105" t="s">
        <v>3</v>
      </c>
      <c r="U105">
        <v>0</v>
      </c>
      <c r="V105">
        <v>0</v>
      </c>
      <c r="W105">
        <v>0</v>
      </c>
      <c r="X105">
        <v>0</v>
      </c>
      <c r="Y105" t="s">
        <v>3</v>
      </c>
      <c r="Z105" t="s">
        <v>3</v>
      </c>
      <c r="AA105">
        <v>0</v>
      </c>
      <c r="AB105" t="s">
        <v>3</v>
      </c>
      <c r="AC105">
        <v>300295.33380000002</v>
      </c>
      <c r="AD105">
        <v>1</v>
      </c>
      <c r="AE105">
        <v>0</v>
      </c>
      <c r="AF105">
        <v>3</v>
      </c>
      <c r="AG105">
        <v>3</v>
      </c>
      <c r="AH105" t="s">
        <v>216</v>
      </c>
      <c r="AI105" t="s">
        <v>431</v>
      </c>
      <c r="AJ105">
        <v>46139.413611111115</v>
      </c>
      <c r="AK105">
        <v>55945382</v>
      </c>
      <c r="AL105">
        <v>0</v>
      </c>
      <c r="AM105">
        <v>0</v>
      </c>
      <c r="AN105">
        <v>0</v>
      </c>
      <c r="AO105">
        <v>46034</v>
      </c>
      <c r="AP105">
        <v>0</v>
      </c>
      <c r="AQ105">
        <v>1</v>
      </c>
      <c r="AR105">
        <v>0</v>
      </c>
      <c r="AS105" t="s">
        <v>1146</v>
      </c>
      <c r="AT105">
        <v>1</v>
      </c>
      <c r="AU105">
        <v>1</v>
      </c>
    </row>
    <row r="106" spans="2:47" x14ac:dyDescent="0.25">
      <c r="B106" t="s">
        <v>1252</v>
      </c>
      <c r="C106">
        <v>1</v>
      </c>
      <c r="D106" t="s">
        <v>430</v>
      </c>
      <c r="E106" t="s">
        <v>3</v>
      </c>
      <c r="F106" t="s">
        <v>1154</v>
      </c>
      <c r="G106" t="s">
        <v>3</v>
      </c>
      <c r="H106">
        <v>294407.19</v>
      </c>
      <c r="I106">
        <v>294407.19</v>
      </c>
      <c r="J106">
        <v>0</v>
      </c>
      <c r="K106">
        <v>294407.19</v>
      </c>
      <c r="L106">
        <v>0</v>
      </c>
      <c r="M106">
        <v>0</v>
      </c>
      <c r="N106">
        <v>0</v>
      </c>
      <c r="O106" t="s">
        <v>1148</v>
      </c>
      <c r="P106" t="s">
        <v>3</v>
      </c>
      <c r="Q106" t="s">
        <v>1149</v>
      </c>
      <c r="R106" t="s">
        <v>3</v>
      </c>
      <c r="S106" t="s">
        <v>3</v>
      </c>
      <c r="T106" t="s">
        <v>3</v>
      </c>
      <c r="U106">
        <v>0</v>
      </c>
      <c r="V106">
        <v>0</v>
      </c>
      <c r="W106">
        <v>0</v>
      </c>
      <c r="X106">
        <v>0</v>
      </c>
      <c r="Y106" t="s">
        <v>3</v>
      </c>
      <c r="Z106" t="s">
        <v>3</v>
      </c>
      <c r="AA106">
        <v>0</v>
      </c>
      <c r="AB106" t="s">
        <v>3</v>
      </c>
      <c r="AC106">
        <v>294407.19</v>
      </c>
      <c r="AD106">
        <v>1</v>
      </c>
      <c r="AE106">
        <v>0</v>
      </c>
      <c r="AF106">
        <v>3</v>
      </c>
      <c r="AG106">
        <v>3</v>
      </c>
      <c r="AH106" t="s">
        <v>216</v>
      </c>
      <c r="AI106" t="s">
        <v>431</v>
      </c>
      <c r="AJ106">
        <v>46139.413611111115</v>
      </c>
      <c r="AK106">
        <v>55945382</v>
      </c>
      <c r="AL106">
        <v>0</v>
      </c>
      <c r="AM106">
        <v>0</v>
      </c>
      <c r="AN106">
        <v>0</v>
      </c>
      <c r="AO106">
        <v>46034</v>
      </c>
      <c r="AP106">
        <v>0</v>
      </c>
      <c r="AQ106">
        <v>1</v>
      </c>
      <c r="AR106">
        <v>0</v>
      </c>
      <c r="AS106" t="s">
        <v>1146</v>
      </c>
      <c r="AT106">
        <v>1</v>
      </c>
      <c r="AU106">
        <v>1</v>
      </c>
    </row>
    <row r="107" spans="2:47" x14ac:dyDescent="0.25">
      <c r="B107" t="s">
        <v>1253</v>
      </c>
      <c r="C107">
        <v>0</v>
      </c>
      <c r="D107" t="s">
        <v>430</v>
      </c>
      <c r="E107" t="s">
        <v>3</v>
      </c>
      <c r="F107" t="s">
        <v>1154</v>
      </c>
      <c r="G107" t="s">
        <v>3</v>
      </c>
      <c r="H107">
        <v>303239.40999999997</v>
      </c>
      <c r="I107">
        <v>303239.4057</v>
      </c>
      <c r="J107">
        <v>0</v>
      </c>
      <c r="K107">
        <v>303239.40999999997</v>
      </c>
      <c r="L107">
        <v>0</v>
      </c>
      <c r="M107">
        <v>0</v>
      </c>
      <c r="N107">
        <v>0</v>
      </c>
      <c r="O107" t="s">
        <v>1151</v>
      </c>
      <c r="P107" t="s">
        <v>3</v>
      </c>
      <c r="Q107" t="s">
        <v>1152</v>
      </c>
      <c r="R107" t="s">
        <v>3</v>
      </c>
      <c r="S107" t="s">
        <v>3</v>
      </c>
      <c r="T107" t="s">
        <v>3</v>
      </c>
      <c r="U107">
        <v>0</v>
      </c>
      <c r="V107">
        <v>0</v>
      </c>
      <c r="W107">
        <v>0</v>
      </c>
      <c r="X107">
        <v>0</v>
      </c>
      <c r="Y107" t="s">
        <v>3</v>
      </c>
      <c r="Z107" t="s">
        <v>3</v>
      </c>
      <c r="AA107">
        <v>0</v>
      </c>
      <c r="AB107" t="s">
        <v>3</v>
      </c>
      <c r="AC107">
        <v>303239.40999999997</v>
      </c>
      <c r="AD107">
        <v>1</v>
      </c>
      <c r="AE107">
        <v>0</v>
      </c>
      <c r="AF107">
        <v>3</v>
      </c>
      <c r="AG107">
        <v>3</v>
      </c>
      <c r="AH107" t="s">
        <v>216</v>
      </c>
      <c r="AI107" t="s">
        <v>431</v>
      </c>
      <c r="AJ107">
        <v>46139.413611111115</v>
      </c>
      <c r="AK107">
        <v>55945382</v>
      </c>
      <c r="AL107">
        <v>0</v>
      </c>
      <c r="AM107">
        <v>0</v>
      </c>
      <c r="AN107">
        <v>0</v>
      </c>
      <c r="AO107">
        <v>46034</v>
      </c>
      <c r="AP107">
        <v>0</v>
      </c>
      <c r="AQ107">
        <v>1</v>
      </c>
      <c r="AR107">
        <v>0</v>
      </c>
      <c r="AS107" t="s">
        <v>1146</v>
      </c>
      <c r="AT107">
        <v>1</v>
      </c>
      <c r="AU107">
        <v>1</v>
      </c>
    </row>
    <row r="108" spans="2:47" x14ac:dyDescent="0.25">
      <c r="B108" t="s">
        <v>1254</v>
      </c>
      <c r="C108">
        <v>0</v>
      </c>
      <c r="D108" t="s">
        <v>434</v>
      </c>
      <c r="E108" t="s">
        <v>3</v>
      </c>
      <c r="F108" t="s">
        <v>1154</v>
      </c>
      <c r="G108" t="s">
        <v>3</v>
      </c>
      <c r="H108">
        <v>255016.32000000001</v>
      </c>
      <c r="I108">
        <v>255016.32000000001</v>
      </c>
      <c r="J108">
        <v>0</v>
      </c>
      <c r="K108">
        <v>255016.32000000001</v>
      </c>
      <c r="L108">
        <v>0</v>
      </c>
      <c r="M108">
        <v>0</v>
      </c>
      <c r="N108">
        <v>0</v>
      </c>
      <c r="O108" t="s">
        <v>1144</v>
      </c>
      <c r="P108" t="s">
        <v>3</v>
      </c>
      <c r="Q108" t="s">
        <v>1145</v>
      </c>
      <c r="R108" t="s">
        <v>3</v>
      </c>
      <c r="S108" t="s">
        <v>3</v>
      </c>
      <c r="T108" t="s">
        <v>3</v>
      </c>
      <c r="U108">
        <v>0</v>
      </c>
      <c r="V108">
        <v>0</v>
      </c>
      <c r="W108">
        <v>0</v>
      </c>
      <c r="X108">
        <v>0</v>
      </c>
      <c r="Y108" t="s">
        <v>3</v>
      </c>
      <c r="Z108" t="s">
        <v>3</v>
      </c>
      <c r="AA108">
        <v>0</v>
      </c>
      <c r="AB108" t="s">
        <v>3</v>
      </c>
      <c r="AC108">
        <v>255016.32000000001</v>
      </c>
      <c r="AD108">
        <v>1</v>
      </c>
      <c r="AE108">
        <v>0</v>
      </c>
      <c r="AF108">
        <v>3</v>
      </c>
      <c r="AG108">
        <v>3</v>
      </c>
      <c r="AH108" t="s">
        <v>216</v>
      </c>
      <c r="AI108" t="s">
        <v>435</v>
      </c>
      <c r="AJ108">
        <v>46139.413611111115</v>
      </c>
      <c r="AK108">
        <v>55945388</v>
      </c>
      <c r="AL108">
        <v>0</v>
      </c>
      <c r="AM108">
        <v>0</v>
      </c>
      <c r="AN108">
        <v>0</v>
      </c>
      <c r="AO108">
        <v>46034</v>
      </c>
      <c r="AP108">
        <v>0</v>
      </c>
      <c r="AQ108">
        <v>1</v>
      </c>
      <c r="AR108">
        <v>0</v>
      </c>
      <c r="AS108" t="s">
        <v>1146</v>
      </c>
      <c r="AT108">
        <v>1</v>
      </c>
      <c r="AU108">
        <v>2</v>
      </c>
    </row>
    <row r="109" spans="2:47" x14ac:dyDescent="0.25">
      <c r="B109" t="s">
        <v>1255</v>
      </c>
      <c r="C109">
        <v>1</v>
      </c>
      <c r="D109" t="s">
        <v>434</v>
      </c>
      <c r="E109" t="s">
        <v>3</v>
      </c>
      <c r="F109" t="s">
        <v>1154</v>
      </c>
      <c r="G109" t="s">
        <v>3</v>
      </c>
      <c r="H109">
        <v>250016</v>
      </c>
      <c r="I109">
        <v>250016</v>
      </c>
      <c r="J109">
        <v>0</v>
      </c>
      <c r="K109">
        <v>250016</v>
      </c>
      <c r="L109">
        <v>0</v>
      </c>
      <c r="M109">
        <v>0</v>
      </c>
      <c r="N109">
        <v>0</v>
      </c>
      <c r="O109" t="s">
        <v>1148</v>
      </c>
      <c r="P109" t="s">
        <v>3</v>
      </c>
      <c r="Q109" t="s">
        <v>1149</v>
      </c>
      <c r="R109" t="s">
        <v>3</v>
      </c>
      <c r="S109" t="s">
        <v>3</v>
      </c>
      <c r="T109" t="s">
        <v>3</v>
      </c>
      <c r="U109">
        <v>0</v>
      </c>
      <c r="V109">
        <v>0</v>
      </c>
      <c r="W109">
        <v>0</v>
      </c>
      <c r="X109">
        <v>0</v>
      </c>
      <c r="Y109" t="s">
        <v>3</v>
      </c>
      <c r="Z109" t="s">
        <v>3</v>
      </c>
      <c r="AA109">
        <v>0</v>
      </c>
      <c r="AB109" t="s">
        <v>3</v>
      </c>
      <c r="AC109">
        <v>250016</v>
      </c>
      <c r="AD109">
        <v>1</v>
      </c>
      <c r="AE109">
        <v>0</v>
      </c>
      <c r="AF109">
        <v>3</v>
      </c>
      <c r="AG109">
        <v>3</v>
      </c>
      <c r="AH109" t="s">
        <v>216</v>
      </c>
      <c r="AI109" t="s">
        <v>435</v>
      </c>
      <c r="AJ109">
        <v>46139.413611111115</v>
      </c>
      <c r="AK109">
        <v>55945388</v>
      </c>
      <c r="AL109">
        <v>0</v>
      </c>
      <c r="AM109">
        <v>0</v>
      </c>
      <c r="AN109">
        <v>0</v>
      </c>
      <c r="AO109">
        <v>46034</v>
      </c>
      <c r="AP109">
        <v>0</v>
      </c>
      <c r="AQ109">
        <v>1</v>
      </c>
      <c r="AR109">
        <v>0</v>
      </c>
      <c r="AS109" t="s">
        <v>1146</v>
      </c>
      <c r="AT109">
        <v>1</v>
      </c>
      <c r="AU109">
        <v>2</v>
      </c>
    </row>
    <row r="110" spans="2:47" x14ac:dyDescent="0.25">
      <c r="B110" t="s">
        <v>1256</v>
      </c>
      <c r="C110">
        <v>0</v>
      </c>
      <c r="D110" t="s">
        <v>434</v>
      </c>
      <c r="E110" t="s">
        <v>3</v>
      </c>
      <c r="F110" t="s">
        <v>1154</v>
      </c>
      <c r="G110" t="s">
        <v>3</v>
      </c>
      <c r="H110">
        <v>257516.48</v>
      </c>
      <c r="I110">
        <v>257516.48</v>
      </c>
      <c r="J110">
        <v>0</v>
      </c>
      <c r="K110">
        <v>257516.48</v>
      </c>
      <c r="L110">
        <v>0</v>
      </c>
      <c r="M110">
        <v>0</v>
      </c>
      <c r="N110">
        <v>0</v>
      </c>
      <c r="O110" t="s">
        <v>1151</v>
      </c>
      <c r="P110" t="s">
        <v>3</v>
      </c>
      <c r="Q110" t="s">
        <v>1152</v>
      </c>
      <c r="R110" t="s">
        <v>3</v>
      </c>
      <c r="S110" t="s">
        <v>3</v>
      </c>
      <c r="T110" t="s">
        <v>3</v>
      </c>
      <c r="U110">
        <v>0</v>
      </c>
      <c r="V110">
        <v>0</v>
      </c>
      <c r="W110">
        <v>0</v>
      </c>
      <c r="X110">
        <v>0</v>
      </c>
      <c r="Y110" t="s">
        <v>3</v>
      </c>
      <c r="Z110" t="s">
        <v>3</v>
      </c>
      <c r="AA110">
        <v>0</v>
      </c>
      <c r="AB110" t="s">
        <v>3</v>
      </c>
      <c r="AC110">
        <v>257516.48</v>
      </c>
      <c r="AD110">
        <v>1</v>
      </c>
      <c r="AE110">
        <v>0</v>
      </c>
      <c r="AF110">
        <v>3</v>
      </c>
      <c r="AG110">
        <v>3</v>
      </c>
      <c r="AH110" t="s">
        <v>216</v>
      </c>
      <c r="AI110" t="s">
        <v>435</v>
      </c>
      <c r="AJ110">
        <v>46139.413611111115</v>
      </c>
      <c r="AK110">
        <v>55945388</v>
      </c>
      <c r="AL110">
        <v>0</v>
      </c>
      <c r="AM110">
        <v>0</v>
      </c>
      <c r="AN110">
        <v>0</v>
      </c>
      <c r="AO110">
        <v>46034</v>
      </c>
      <c r="AP110">
        <v>0</v>
      </c>
      <c r="AQ110">
        <v>1</v>
      </c>
      <c r="AR110">
        <v>0</v>
      </c>
      <c r="AS110" t="s">
        <v>1146</v>
      </c>
      <c r="AT110">
        <v>1</v>
      </c>
      <c r="AU110">
        <v>2</v>
      </c>
    </row>
    <row r="111" spans="2:47" x14ac:dyDescent="0.25">
      <c r="B111" t="s">
        <v>1257</v>
      </c>
      <c r="C111">
        <v>0</v>
      </c>
      <c r="D111" t="s">
        <v>438</v>
      </c>
      <c r="E111" t="s">
        <v>3</v>
      </c>
      <c r="F111" t="s">
        <v>1154</v>
      </c>
      <c r="G111" t="s">
        <v>3</v>
      </c>
      <c r="H111">
        <v>292087.65000000002</v>
      </c>
      <c r="I111">
        <v>292087.64880000002</v>
      </c>
      <c r="J111">
        <v>0</v>
      </c>
      <c r="K111">
        <v>292087.65000000002</v>
      </c>
      <c r="L111">
        <v>0</v>
      </c>
      <c r="M111">
        <v>0</v>
      </c>
      <c r="N111">
        <v>0</v>
      </c>
      <c r="O111" t="s">
        <v>1144</v>
      </c>
      <c r="P111" t="s">
        <v>3</v>
      </c>
      <c r="Q111" t="s">
        <v>1145</v>
      </c>
      <c r="R111" t="s">
        <v>3</v>
      </c>
      <c r="S111" t="s">
        <v>3</v>
      </c>
      <c r="T111" t="s">
        <v>3</v>
      </c>
      <c r="U111">
        <v>0</v>
      </c>
      <c r="V111">
        <v>0</v>
      </c>
      <c r="W111">
        <v>0</v>
      </c>
      <c r="X111">
        <v>0</v>
      </c>
      <c r="Y111" t="s">
        <v>3</v>
      </c>
      <c r="Z111" t="s">
        <v>3</v>
      </c>
      <c r="AA111">
        <v>0</v>
      </c>
      <c r="AB111" t="s">
        <v>3</v>
      </c>
      <c r="AC111">
        <v>292087.64880000002</v>
      </c>
      <c r="AD111">
        <v>1</v>
      </c>
      <c r="AE111">
        <v>0</v>
      </c>
      <c r="AF111">
        <v>3</v>
      </c>
      <c r="AG111">
        <v>3</v>
      </c>
      <c r="AH111" t="s">
        <v>216</v>
      </c>
      <c r="AI111" t="s">
        <v>439</v>
      </c>
      <c r="AJ111">
        <v>46139.413611111115</v>
      </c>
      <c r="AK111">
        <v>55945394</v>
      </c>
      <c r="AL111">
        <v>0</v>
      </c>
      <c r="AM111">
        <v>0</v>
      </c>
      <c r="AN111">
        <v>0</v>
      </c>
      <c r="AO111">
        <v>46034</v>
      </c>
      <c r="AP111">
        <v>0</v>
      </c>
      <c r="AQ111">
        <v>1</v>
      </c>
      <c r="AR111">
        <v>0</v>
      </c>
      <c r="AS111" t="s">
        <v>1146</v>
      </c>
      <c r="AT111">
        <v>1</v>
      </c>
      <c r="AU111">
        <v>2</v>
      </c>
    </row>
    <row r="112" spans="2:47" x14ac:dyDescent="0.25">
      <c r="B112" t="s">
        <v>1258</v>
      </c>
      <c r="C112">
        <v>1</v>
      </c>
      <c r="D112" t="s">
        <v>438</v>
      </c>
      <c r="E112" t="s">
        <v>3</v>
      </c>
      <c r="F112" t="s">
        <v>1154</v>
      </c>
      <c r="G112" t="s">
        <v>3</v>
      </c>
      <c r="H112">
        <v>286360.44</v>
      </c>
      <c r="I112">
        <v>286360.44</v>
      </c>
      <c r="J112">
        <v>0</v>
      </c>
      <c r="K112">
        <v>286360.44</v>
      </c>
      <c r="L112">
        <v>0</v>
      </c>
      <c r="M112">
        <v>0</v>
      </c>
      <c r="N112">
        <v>0</v>
      </c>
      <c r="O112" t="s">
        <v>1148</v>
      </c>
      <c r="P112" t="s">
        <v>3</v>
      </c>
      <c r="Q112" t="s">
        <v>1149</v>
      </c>
      <c r="R112" t="s">
        <v>3</v>
      </c>
      <c r="S112" t="s">
        <v>3</v>
      </c>
      <c r="T112" t="s">
        <v>3</v>
      </c>
      <c r="U112">
        <v>0</v>
      </c>
      <c r="V112">
        <v>0</v>
      </c>
      <c r="W112">
        <v>0</v>
      </c>
      <c r="X112">
        <v>0</v>
      </c>
      <c r="Y112" t="s">
        <v>3</v>
      </c>
      <c r="Z112" t="s">
        <v>3</v>
      </c>
      <c r="AA112">
        <v>0</v>
      </c>
      <c r="AB112" t="s">
        <v>3</v>
      </c>
      <c r="AC112">
        <v>286360.44</v>
      </c>
      <c r="AD112">
        <v>1</v>
      </c>
      <c r="AE112">
        <v>0</v>
      </c>
      <c r="AF112">
        <v>3</v>
      </c>
      <c r="AG112">
        <v>3</v>
      </c>
      <c r="AH112" t="s">
        <v>216</v>
      </c>
      <c r="AI112" t="s">
        <v>439</v>
      </c>
      <c r="AJ112">
        <v>46139.413611111115</v>
      </c>
      <c r="AK112">
        <v>55945394</v>
      </c>
      <c r="AL112">
        <v>0</v>
      </c>
      <c r="AM112">
        <v>0</v>
      </c>
      <c r="AN112">
        <v>0</v>
      </c>
      <c r="AO112">
        <v>46034</v>
      </c>
      <c r="AP112">
        <v>0</v>
      </c>
      <c r="AQ112">
        <v>1</v>
      </c>
      <c r="AR112">
        <v>0</v>
      </c>
      <c r="AS112" t="s">
        <v>1146</v>
      </c>
      <c r="AT112">
        <v>1</v>
      </c>
      <c r="AU112">
        <v>2</v>
      </c>
    </row>
    <row r="113" spans="2:47" x14ac:dyDescent="0.25">
      <c r="B113" t="s">
        <v>1259</v>
      </c>
      <c r="C113">
        <v>0</v>
      </c>
      <c r="D113" t="s">
        <v>438</v>
      </c>
      <c r="E113" t="s">
        <v>3</v>
      </c>
      <c r="F113" t="s">
        <v>1154</v>
      </c>
      <c r="G113" t="s">
        <v>3</v>
      </c>
      <c r="H113">
        <v>294951.25</v>
      </c>
      <c r="I113">
        <v>294951.25320000004</v>
      </c>
      <c r="J113">
        <v>0</v>
      </c>
      <c r="K113">
        <v>294951.25</v>
      </c>
      <c r="L113">
        <v>0</v>
      </c>
      <c r="M113">
        <v>0</v>
      </c>
      <c r="N113">
        <v>0</v>
      </c>
      <c r="O113" t="s">
        <v>1151</v>
      </c>
      <c r="P113" t="s">
        <v>3</v>
      </c>
      <c r="Q113" t="s">
        <v>1152</v>
      </c>
      <c r="R113" t="s">
        <v>3</v>
      </c>
      <c r="S113" t="s">
        <v>3</v>
      </c>
      <c r="T113" t="s">
        <v>3</v>
      </c>
      <c r="U113">
        <v>0</v>
      </c>
      <c r="V113">
        <v>0</v>
      </c>
      <c r="W113">
        <v>0</v>
      </c>
      <c r="X113">
        <v>0</v>
      </c>
      <c r="Y113" t="s">
        <v>3</v>
      </c>
      <c r="Z113" t="s">
        <v>3</v>
      </c>
      <c r="AA113">
        <v>0</v>
      </c>
      <c r="AB113" t="s">
        <v>3</v>
      </c>
      <c r="AC113">
        <v>294951.25</v>
      </c>
      <c r="AD113">
        <v>1</v>
      </c>
      <c r="AE113">
        <v>0</v>
      </c>
      <c r="AF113">
        <v>3</v>
      </c>
      <c r="AG113">
        <v>3</v>
      </c>
      <c r="AH113" t="s">
        <v>216</v>
      </c>
      <c r="AI113" t="s">
        <v>439</v>
      </c>
      <c r="AJ113">
        <v>46139.413611111115</v>
      </c>
      <c r="AK113">
        <v>55945394</v>
      </c>
      <c r="AL113">
        <v>0</v>
      </c>
      <c r="AM113">
        <v>0</v>
      </c>
      <c r="AN113">
        <v>0</v>
      </c>
      <c r="AO113">
        <v>46034</v>
      </c>
      <c r="AP113">
        <v>0</v>
      </c>
      <c r="AQ113">
        <v>1</v>
      </c>
      <c r="AR113">
        <v>0</v>
      </c>
      <c r="AS113" t="s">
        <v>1146</v>
      </c>
      <c r="AT113">
        <v>1</v>
      </c>
      <c r="AU113">
        <v>2</v>
      </c>
    </row>
    <row r="114" spans="2:47" x14ac:dyDescent="0.25">
      <c r="B114" t="s">
        <v>1260</v>
      </c>
      <c r="C114">
        <v>0</v>
      </c>
      <c r="D114" t="s">
        <v>441</v>
      </c>
      <c r="E114" t="s">
        <v>3</v>
      </c>
      <c r="F114" t="s">
        <v>1154</v>
      </c>
      <c r="G114" t="s">
        <v>3</v>
      </c>
      <c r="H114">
        <v>297262.05</v>
      </c>
      <c r="I114">
        <v>297262.04759999999</v>
      </c>
      <c r="J114">
        <v>0</v>
      </c>
      <c r="K114">
        <v>297262.05</v>
      </c>
      <c r="L114">
        <v>0</v>
      </c>
      <c r="M114">
        <v>0</v>
      </c>
      <c r="N114">
        <v>0</v>
      </c>
      <c r="O114" t="s">
        <v>1144</v>
      </c>
      <c r="P114" t="s">
        <v>3</v>
      </c>
      <c r="Q114" t="s">
        <v>1145</v>
      </c>
      <c r="R114" t="s">
        <v>3</v>
      </c>
      <c r="S114" t="s">
        <v>3</v>
      </c>
      <c r="T114" t="s">
        <v>3</v>
      </c>
      <c r="U114">
        <v>0</v>
      </c>
      <c r="V114">
        <v>0</v>
      </c>
      <c r="W114">
        <v>0</v>
      </c>
      <c r="X114">
        <v>0</v>
      </c>
      <c r="Y114" t="s">
        <v>3</v>
      </c>
      <c r="Z114" t="s">
        <v>3</v>
      </c>
      <c r="AA114">
        <v>0</v>
      </c>
      <c r="AB114" t="s">
        <v>3</v>
      </c>
      <c r="AC114">
        <v>297262.04759999999</v>
      </c>
      <c r="AD114">
        <v>1</v>
      </c>
      <c r="AE114">
        <v>0</v>
      </c>
      <c r="AF114">
        <v>3</v>
      </c>
      <c r="AG114">
        <v>3</v>
      </c>
      <c r="AH114" t="s">
        <v>216</v>
      </c>
      <c r="AI114" t="s">
        <v>442</v>
      </c>
      <c r="AJ114">
        <v>46139.413611111115</v>
      </c>
      <c r="AK114">
        <v>55945400</v>
      </c>
      <c r="AL114">
        <v>0</v>
      </c>
      <c r="AM114">
        <v>0</v>
      </c>
      <c r="AN114">
        <v>0</v>
      </c>
      <c r="AO114">
        <v>46034</v>
      </c>
      <c r="AP114">
        <v>0</v>
      </c>
      <c r="AQ114">
        <v>1</v>
      </c>
      <c r="AR114">
        <v>0</v>
      </c>
      <c r="AS114" t="s">
        <v>1146</v>
      </c>
      <c r="AT114">
        <v>1</v>
      </c>
      <c r="AU114">
        <v>43</v>
      </c>
    </row>
    <row r="115" spans="2:47" x14ac:dyDescent="0.25">
      <c r="B115" t="s">
        <v>1261</v>
      </c>
      <c r="C115">
        <v>1</v>
      </c>
      <c r="D115" t="s">
        <v>441</v>
      </c>
      <c r="E115" t="s">
        <v>3</v>
      </c>
      <c r="F115" t="s">
        <v>1154</v>
      </c>
      <c r="G115" t="s">
        <v>3</v>
      </c>
      <c r="H115">
        <v>291433.38</v>
      </c>
      <c r="I115">
        <v>291433.38</v>
      </c>
      <c r="J115">
        <v>0</v>
      </c>
      <c r="K115">
        <v>291433.38</v>
      </c>
      <c r="L115">
        <v>0</v>
      </c>
      <c r="M115">
        <v>0</v>
      </c>
      <c r="N115">
        <v>0</v>
      </c>
      <c r="O115" t="s">
        <v>1148</v>
      </c>
      <c r="P115" t="s">
        <v>3</v>
      </c>
      <c r="Q115" t="s">
        <v>1149</v>
      </c>
      <c r="R115" t="s">
        <v>3</v>
      </c>
      <c r="S115" t="s">
        <v>3</v>
      </c>
      <c r="T115" t="s">
        <v>3</v>
      </c>
      <c r="U115">
        <v>0</v>
      </c>
      <c r="V115">
        <v>0</v>
      </c>
      <c r="W115">
        <v>0</v>
      </c>
      <c r="X115">
        <v>0</v>
      </c>
      <c r="Y115" t="s">
        <v>3</v>
      </c>
      <c r="Z115" t="s">
        <v>3</v>
      </c>
      <c r="AA115">
        <v>0</v>
      </c>
      <c r="AB115" t="s">
        <v>3</v>
      </c>
      <c r="AC115">
        <v>291433.38</v>
      </c>
      <c r="AD115">
        <v>1</v>
      </c>
      <c r="AE115">
        <v>0</v>
      </c>
      <c r="AF115">
        <v>3</v>
      </c>
      <c r="AG115">
        <v>3</v>
      </c>
      <c r="AH115" t="s">
        <v>216</v>
      </c>
      <c r="AI115" t="s">
        <v>442</v>
      </c>
      <c r="AJ115">
        <v>46139.413611111115</v>
      </c>
      <c r="AK115">
        <v>55945400</v>
      </c>
      <c r="AL115">
        <v>0</v>
      </c>
      <c r="AM115">
        <v>0</v>
      </c>
      <c r="AN115">
        <v>0</v>
      </c>
      <c r="AO115">
        <v>46034</v>
      </c>
      <c r="AP115">
        <v>0</v>
      </c>
      <c r="AQ115">
        <v>1</v>
      </c>
      <c r="AR115">
        <v>0</v>
      </c>
      <c r="AS115" t="s">
        <v>1146</v>
      </c>
      <c r="AT115">
        <v>1</v>
      </c>
      <c r="AU115">
        <v>43</v>
      </c>
    </row>
    <row r="116" spans="2:47" x14ac:dyDescent="0.25">
      <c r="B116" t="s">
        <v>1262</v>
      </c>
      <c r="C116">
        <v>0</v>
      </c>
      <c r="D116" t="s">
        <v>441</v>
      </c>
      <c r="E116" t="s">
        <v>3</v>
      </c>
      <c r="F116" t="s">
        <v>1154</v>
      </c>
      <c r="G116" t="s">
        <v>3</v>
      </c>
      <c r="H116">
        <v>300176.38</v>
      </c>
      <c r="I116">
        <v>300176.38140000001</v>
      </c>
      <c r="J116">
        <v>0</v>
      </c>
      <c r="K116">
        <v>300176.38</v>
      </c>
      <c r="L116">
        <v>0</v>
      </c>
      <c r="M116">
        <v>0</v>
      </c>
      <c r="N116">
        <v>0</v>
      </c>
      <c r="O116" t="s">
        <v>1151</v>
      </c>
      <c r="P116" t="s">
        <v>3</v>
      </c>
      <c r="Q116" t="s">
        <v>1152</v>
      </c>
      <c r="R116" t="s">
        <v>3</v>
      </c>
      <c r="S116" t="s">
        <v>3</v>
      </c>
      <c r="T116" t="s">
        <v>3</v>
      </c>
      <c r="U116">
        <v>0</v>
      </c>
      <c r="V116">
        <v>0</v>
      </c>
      <c r="W116">
        <v>0</v>
      </c>
      <c r="X116">
        <v>0</v>
      </c>
      <c r="Y116" t="s">
        <v>3</v>
      </c>
      <c r="Z116" t="s">
        <v>3</v>
      </c>
      <c r="AA116">
        <v>0</v>
      </c>
      <c r="AB116" t="s">
        <v>3</v>
      </c>
      <c r="AC116">
        <v>300176.38</v>
      </c>
      <c r="AD116">
        <v>1</v>
      </c>
      <c r="AE116">
        <v>0</v>
      </c>
      <c r="AF116">
        <v>3</v>
      </c>
      <c r="AG116">
        <v>3</v>
      </c>
      <c r="AH116" t="s">
        <v>216</v>
      </c>
      <c r="AI116" t="s">
        <v>442</v>
      </c>
      <c r="AJ116">
        <v>46139.413611111115</v>
      </c>
      <c r="AK116">
        <v>55945400</v>
      </c>
      <c r="AL116">
        <v>0</v>
      </c>
      <c r="AM116">
        <v>0</v>
      </c>
      <c r="AN116">
        <v>0</v>
      </c>
      <c r="AO116">
        <v>46034</v>
      </c>
      <c r="AP116">
        <v>0</v>
      </c>
      <c r="AQ116">
        <v>1</v>
      </c>
      <c r="AR116">
        <v>0</v>
      </c>
      <c r="AS116" t="s">
        <v>1146</v>
      </c>
      <c r="AT116">
        <v>1</v>
      </c>
      <c r="AU116">
        <v>43</v>
      </c>
    </row>
    <row r="117" spans="2:47" x14ac:dyDescent="0.25">
      <c r="B117" t="s">
        <v>1263</v>
      </c>
      <c r="C117">
        <v>0</v>
      </c>
      <c r="D117" t="s">
        <v>444</v>
      </c>
      <c r="E117" t="s">
        <v>3</v>
      </c>
      <c r="F117" t="s">
        <v>1154</v>
      </c>
      <c r="G117" t="s">
        <v>3</v>
      </c>
      <c r="H117">
        <v>300295.33</v>
      </c>
      <c r="I117">
        <v>300295.33380000002</v>
      </c>
      <c r="J117">
        <v>0</v>
      </c>
      <c r="K117">
        <v>300295.33</v>
      </c>
      <c r="L117">
        <v>0</v>
      </c>
      <c r="M117">
        <v>0</v>
      </c>
      <c r="N117">
        <v>0</v>
      </c>
      <c r="O117" t="s">
        <v>1144</v>
      </c>
      <c r="P117" t="s">
        <v>3</v>
      </c>
      <c r="Q117" t="s">
        <v>1145</v>
      </c>
      <c r="R117" t="s">
        <v>3</v>
      </c>
      <c r="S117" t="s">
        <v>3</v>
      </c>
      <c r="T117" t="s">
        <v>3</v>
      </c>
      <c r="U117">
        <v>0</v>
      </c>
      <c r="V117">
        <v>0</v>
      </c>
      <c r="W117">
        <v>0</v>
      </c>
      <c r="X117">
        <v>0</v>
      </c>
      <c r="Y117" t="s">
        <v>3</v>
      </c>
      <c r="Z117" t="s">
        <v>3</v>
      </c>
      <c r="AA117">
        <v>0</v>
      </c>
      <c r="AB117" t="s">
        <v>3</v>
      </c>
      <c r="AC117">
        <v>300295.33380000002</v>
      </c>
      <c r="AD117">
        <v>1</v>
      </c>
      <c r="AE117">
        <v>0</v>
      </c>
      <c r="AF117">
        <v>3</v>
      </c>
      <c r="AG117">
        <v>3</v>
      </c>
      <c r="AH117" t="s">
        <v>216</v>
      </c>
      <c r="AI117" t="s">
        <v>445</v>
      </c>
      <c r="AJ117">
        <v>46139.413611111115</v>
      </c>
      <c r="AK117">
        <v>55945406</v>
      </c>
      <c r="AL117">
        <v>0</v>
      </c>
      <c r="AM117">
        <v>0</v>
      </c>
      <c r="AN117">
        <v>0</v>
      </c>
      <c r="AO117">
        <v>46034</v>
      </c>
      <c r="AP117">
        <v>0</v>
      </c>
      <c r="AQ117">
        <v>1</v>
      </c>
      <c r="AR117">
        <v>0</v>
      </c>
      <c r="AS117" t="s">
        <v>1146</v>
      </c>
      <c r="AT117">
        <v>1</v>
      </c>
      <c r="AU117">
        <v>1</v>
      </c>
    </row>
    <row r="118" spans="2:47" x14ac:dyDescent="0.25">
      <c r="B118" t="s">
        <v>1264</v>
      </c>
      <c r="C118">
        <v>1</v>
      </c>
      <c r="D118" t="s">
        <v>444</v>
      </c>
      <c r="E118" t="s">
        <v>3</v>
      </c>
      <c r="F118" t="s">
        <v>1154</v>
      </c>
      <c r="G118" t="s">
        <v>3</v>
      </c>
      <c r="H118">
        <v>294407.19</v>
      </c>
      <c r="I118">
        <v>294407.19</v>
      </c>
      <c r="J118">
        <v>0</v>
      </c>
      <c r="K118">
        <v>294407.19</v>
      </c>
      <c r="L118">
        <v>0</v>
      </c>
      <c r="M118">
        <v>0</v>
      </c>
      <c r="N118">
        <v>0</v>
      </c>
      <c r="O118" t="s">
        <v>1148</v>
      </c>
      <c r="P118" t="s">
        <v>3</v>
      </c>
      <c r="Q118" t="s">
        <v>1149</v>
      </c>
      <c r="R118" t="s">
        <v>3</v>
      </c>
      <c r="S118" t="s">
        <v>3</v>
      </c>
      <c r="T118" t="s">
        <v>3</v>
      </c>
      <c r="U118">
        <v>0</v>
      </c>
      <c r="V118">
        <v>0</v>
      </c>
      <c r="W118">
        <v>0</v>
      </c>
      <c r="X118">
        <v>0</v>
      </c>
      <c r="Y118" t="s">
        <v>3</v>
      </c>
      <c r="Z118" t="s">
        <v>3</v>
      </c>
      <c r="AA118">
        <v>0</v>
      </c>
      <c r="AB118" t="s">
        <v>3</v>
      </c>
      <c r="AC118">
        <v>294407.19</v>
      </c>
      <c r="AD118">
        <v>1</v>
      </c>
      <c r="AE118">
        <v>0</v>
      </c>
      <c r="AF118">
        <v>3</v>
      </c>
      <c r="AG118">
        <v>3</v>
      </c>
      <c r="AH118" t="s">
        <v>216</v>
      </c>
      <c r="AI118" t="s">
        <v>445</v>
      </c>
      <c r="AJ118">
        <v>46139.413611111115</v>
      </c>
      <c r="AK118">
        <v>55945406</v>
      </c>
      <c r="AL118">
        <v>0</v>
      </c>
      <c r="AM118">
        <v>0</v>
      </c>
      <c r="AN118">
        <v>0</v>
      </c>
      <c r="AO118">
        <v>46034</v>
      </c>
      <c r="AP118">
        <v>0</v>
      </c>
      <c r="AQ118">
        <v>1</v>
      </c>
      <c r="AR118">
        <v>0</v>
      </c>
      <c r="AS118" t="s">
        <v>1146</v>
      </c>
      <c r="AT118">
        <v>1</v>
      </c>
      <c r="AU118">
        <v>1</v>
      </c>
    </row>
    <row r="119" spans="2:47" x14ac:dyDescent="0.25">
      <c r="B119" t="s">
        <v>1265</v>
      </c>
      <c r="C119">
        <v>0</v>
      </c>
      <c r="D119" t="s">
        <v>444</v>
      </c>
      <c r="E119" t="s">
        <v>3</v>
      </c>
      <c r="F119" t="s">
        <v>1154</v>
      </c>
      <c r="G119" t="s">
        <v>3</v>
      </c>
      <c r="H119">
        <v>303239.40999999997</v>
      </c>
      <c r="I119">
        <v>303239.4057</v>
      </c>
      <c r="J119">
        <v>0</v>
      </c>
      <c r="K119">
        <v>303239.40999999997</v>
      </c>
      <c r="L119">
        <v>0</v>
      </c>
      <c r="M119">
        <v>0</v>
      </c>
      <c r="N119">
        <v>0</v>
      </c>
      <c r="O119" t="s">
        <v>1151</v>
      </c>
      <c r="P119" t="s">
        <v>3</v>
      </c>
      <c r="Q119" t="s">
        <v>1152</v>
      </c>
      <c r="R119" t="s">
        <v>3</v>
      </c>
      <c r="S119" t="s">
        <v>3</v>
      </c>
      <c r="T119" t="s">
        <v>3</v>
      </c>
      <c r="U119">
        <v>0</v>
      </c>
      <c r="V119">
        <v>0</v>
      </c>
      <c r="W119">
        <v>0</v>
      </c>
      <c r="X119">
        <v>0</v>
      </c>
      <c r="Y119" t="s">
        <v>3</v>
      </c>
      <c r="Z119" t="s">
        <v>3</v>
      </c>
      <c r="AA119">
        <v>0</v>
      </c>
      <c r="AB119" t="s">
        <v>3</v>
      </c>
      <c r="AC119">
        <v>303239.40999999997</v>
      </c>
      <c r="AD119">
        <v>1</v>
      </c>
      <c r="AE119">
        <v>0</v>
      </c>
      <c r="AF119">
        <v>3</v>
      </c>
      <c r="AG119">
        <v>3</v>
      </c>
      <c r="AH119" t="s">
        <v>216</v>
      </c>
      <c r="AI119" t="s">
        <v>445</v>
      </c>
      <c r="AJ119">
        <v>46139.413611111115</v>
      </c>
      <c r="AK119">
        <v>55945406</v>
      </c>
      <c r="AL119">
        <v>0</v>
      </c>
      <c r="AM119">
        <v>0</v>
      </c>
      <c r="AN119">
        <v>0</v>
      </c>
      <c r="AO119">
        <v>46034</v>
      </c>
      <c r="AP119">
        <v>0</v>
      </c>
      <c r="AQ119">
        <v>1</v>
      </c>
      <c r="AR119">
        <v>0</v>
      </c>
      <c r="AS119" t="s">
        <v>1146</v>
      </c>
      <c r="AT119">
        <v>1</v>
      </c>
      <c r="AU119">
        <v>1</v>
      </c>
    </row>
    <row r="120" spans="2:47" x14ac:dyDescent="0.25">
      <c r="B120" t="s">
        <v>1266</v>
      </c>
      <c r="C120">
        <v>0</v>
      </c>
      <c r="D120" t="s">
        <v>447</v>
      </c>
      <c r="E120" t="s">
        <v>3</v>
      </c>
      <c r="F120" t="s">
        <v>1154</v>
      </c>
      <c r="G120" t="s">
        <v>3</v>
      </c>
      <c r="H120">
        <v>326400</v>
      </c>
      <c r="I120">
        <v>326400</v>
      </c>
      <c r="J120">
        <v>0</v>
      </c>
      <c r="K120">
        <v>326400</v>
      </c>
      <c r="L120">
        <v>0</v>
      </c>
      <c r="M120">
        <v>0</v>
      </c>
      <c r="N120">
        <v>0</v>
      </c>
      <c r="O120" t="s">
        <v>1144</v>
      </c>
      <c r="P120" t="s">
        <v>3</v>
      </c>
      <c r="Q120" t="s">
        <v>1145</v>
      </c>
      <c r="R120" t="s">
        <v>3</v>
      </c>
      <c r="S120" t="s">
        <v>3</v>
      </c>
      <c r="T120" t="s">
        <v>3</v>
      </c>
      <c r="U120">
        <v>0</v>
      </c>
      <c r="V120">
        <v>0</v>
      </c>
      <c r="W120">
        <v>0</v>
      </c>
      <c r="X120">
        <v>0</v>
      </c>
      <c r="Y120" t="s">
        <v>3</v>
      </c>
      <c r="Z120" t="s">
        <v>3</v>
      </c>
      <c r="AA120">
        <v>0</v>
      </c>
      <c r="AB120" t="s">
        <v>3</v>
      </c>
      <c r="AC120">
        <v>326400</v>
      </c>
      <c r="AD120">
        <v>1</v>
      </c>
      <c r="AE120">
        <v>0</v>
      </c>
      <c r="AF120">
        <v>3</v>
      </c>
      <c r="AG120">
        <v>3</v>
      </c>
      <c r="AH120" t="s">
        <v>216</v>
      </c>
      <c r="AI120" t="s">
        <v>448</v>
      </c>
      <c r="AJ120">
        <v>46139.413611111115</v>
      </c>
      <c r="AK120">
        <v>55945412</v>
      </c>
      <c r="AL120">
        <v>0</v>
      </c>
      <c r="AM120">
        <v>0</v>
      </c>
      <c r="AN120">
        <v>0</v>
      </c>
      <c r="AO120">
        <v>46034</v>
      </c>
      <c r="AP120">
        <v>0</v>
      </c>
      <c r="AQ120">
        <v>1</v>
      </c>
      <c r="AR120">
        <v>0</v>
      </c>
      <c r="AS120" t="s">
        <v>1146</v>
      </c>
      <c r="AT120">
        <v>1</v>
      </c>
      <c r="AU120">
        <v>8</v>
      </c>
    </row>
    <row r="121" spans="2:47" x14ac:dyDescent="0.25">
      <c r="B121" t="s">
        <v>1267</v>
      </c>
      <c r="C121">
        <v>1</v>
      </c>
      <c r="D121" t="s">
        <v>447</v>
      </c>
      <c r="E121" t="s">
        <v>3</v>
      </c>
      <c r="F121" t="s">
        <v>1154</v>
      </c>
      <c r="G121" t="s">
        <v>3</v>
      </c>
      <c r="H121">
        <v>320000</v>
      </c>
      <c r="I121">
        <v>320000</v>
      </c>
      <c r="J121">
        <v>0</v>
      </c>
      <c r="K121">
        <v>320000</v>
      </c>
      <c r="L121">
        <v>0</v>
      </c>
      <c r="M121">
        <v>0</v>
      </c>
      <c r="N121">
        <v>0</v>
      </c>
      <c r="O121" t="s">
        <v>1148</v>
      </c>
      <c r="P121" t="s">
        <v>3</v>
      </c>
      <c r="Q121" t="s">
        <v>1149</v>
      </c>
      <c r="R121" t="s">
        <v>3</v>
      </c>
      <c r="S121" t="s">
        <v>3</v>
      </c>
      <c r="T121" t="s">
        <v>3</v>
      </c>
      <c r="U121">
        <v>0</v>
      </c>
      <c r="V121">
        <v>0</v>
      </c>
      <c r="W121">
        <v>0</v>
      </c>
      <c r="X121">
        <v>0</v>
      </c>
      <c r="Y121" t="s">
        <v>3</v>
      </c>
      <c r="Z121" t="s">
        <v>3</v>
      </c>
      <c r="AA121">
        <v>0</v>
      </c>
      <c r="AB121" t="s">
        <v>3</v>
      </c>
      <c r="AC121">
        <v>320000</v>
      </c>
      <c r="AD121">
        <v>1</v>
      </c>
      <c r="AE121">
        <v>0</v>
      </c>
      <c r="AF121">
        <v>3</v>
      </c>
      <c r="AG121">
        <v>3</v>
      </c>
      <c r="AH121" t="s">
        <v>216</v>
      </c>
      <c r="AI121" t="s">
        <v>448</v>
      </c>
      <c r="AJ121">
        <v>46139.413611111115</v>
      </c>
      <c r="AK121">
        <v>55945412</v>
      </c>
      <c r="AL121">
        <v>0</v>
      </c>
      <c r="AM121">
        <v>0</v>
      </c>
      <c r="AN121">
        <v>0</v>
      </c>
      <c r="AO121">
        <v>46034</v>
      </c>
      <c r="AP121">
        <v>0</v>
      </c>
      <c r="AQ121">
        <v>1</v>
      </c>
      <c r="AR121">
        <v>0</v>
      </c>
      <c r="AS121" t="s">
        <v>1146</v>
      </c>
      <c r="AT121">
        <v>1</v>
      </c>
      <c r="AU121">
        <v>8</v>
      </c>
    </row>
    <row r="122" spans="2:47" x14ac:dyDescent="0.25">
      <c r="B122" t="s">
        <v>1268</v>
      </c>
      <c r="C122">
        <v>0</v>
      </c>
      <c r="D122" t="s">
        <v>447</v>
      </c>
      <c r="E122" t="s">
        <v>3</v>
      </c>
      <c r="F122" t="s">
        <v>1154</v>
      </c>
      <c r="G122" t="s">
        <v>3</v>
      </c>
      <c r="H122">
        <v>329600</v>
      </c>
      <c r="I122">
        <v>329600</v>
      </c>
      <c r="J122">
        <v>0</v>
      </c>
      <c r="K122">
        <v>329600</v>
      </c>
      <c r="L122">
        <v>0</v>
      </c>
      <c r="M122">
        <v>0</v>
      </c>
      <c r="N122">
        <v>0</v>
      </c>
      <c r="O122" t="s">
        <v>1151</v>
      </c>
      <c r="P122" t="s">
        <v>3</v>
      </c>
      <c r="Q122" t="s">
        <v>1152</v>
      </c>
      <c r="R122" t="s">
        <v>3</v>
      </c>
      <c r="S122" t="s">
        <v>3</v>
      </c>
      <c r="T122" t="s">
        <v>3</v>
      </c>
      <c r="U122">
        <v>0</v>
      </c>
      <c r="V122">
        <v>0</v>
      </c>
      <c r="W122">
        <v>0</v>
      </c>
      <c r="X122">
        <v>0</v>
      </c>
      <c r="Y122" t="s">
        <v>3</v>
      </c>
      <c r="Z122" t="s">
        <v>3</v>
      </c>
      <c r="AA122">
        <v>0</v>
      </c>
      <c r="AB122" t="s">
        <v>3</v>
      </c>
      <c r="AC122">
        <v>329600</v>
      </c>
      <c r="AD122">
        <v>1</v>
      </c>
      <c r="AE122">
        <v>0</v>
      </c>
      <c r="AF122">
        <v>3</v>
      </c>
      <c r="AG122">
        <v>3</v>
      </c>
      <c r="AH122" t="s">
        <v>216</v>
      </c>
      <c r="AI122" t="s">
        <v>448</v>
      </c>
      <c r="AJ122">
        <v>46139.413611111115</v>
      </c>
      <c r="AK122">
        <v>55945412</v>
      </c>
      <c r="AL122">
        <v>0</v>
      </c>
      <c r="AM122">
        <v>0</v>
      </c>
      <c r="AN122">
        <v>0</v>
      </c>
      <c r="AO122">
        <v>46034</v>
      </c>
      <c r="AP122">
        <v>0</v>
      </c>
      <c r="AQ122">
        <v>1</v>
      </c>
      <c r="AR122">
        <v>0</v>
      </c>
      <c r="AS122" t="s">
        <v>1146</v>
      </c>
      <c r="AT122">
        <v>1</v>
      </c>
      <c r="AU122">
        <v>8</v>
      </c>
    </row>
    <row r="123" spans="2:47" x14ac:dyDescent="0.25">
      <c r="B123" t="s">
        <v>1269</v>
      </c>
      <c r="C123">
        <v>0</v>
      </c>
      <c r="D123" t="s">
        <v>451</v>
      </c>
      <c r="E123" t="s">
        <v>3</v>
      </c>
      <c r="F123" t="s">
        <v>1154</v>
      </c>
      <c r="G123" t="s">
        <v>3</v>
      </c>
      <c r="H123">
        <v>324870</v>
      </c>
      <c r="I123">
        <v>324870</v>
      </c>
      <c r="J123">
        <v>0</v>
      </c>
      <c r="K123">
        <v>324870</v>
      </c>
      <c r="L123">
        <v>0</v>
      </c>
      <c r="M123">
        <v>0</v>
      </c>
      <c r="N123">
        <v>0</v>
      </c>
      <c r="O123" t="s">
        <v>1144</v>
      </c>
      <c r="P123" t="s">
        <v>3</v>
      </c>
      <c r="Q123" t="s">
        <v>1145</v>
      </c>
      <c r="R123" t="s">
        <v>3</v>
      </c>
      <c r="S123" t="s">
        <v>3</v>
      </c>
      <c r="T123" t="s">
        <v>3</v>
      </c>
      <c r="U123">
        <v>0</v>
      </c>
      <c r="V123">
        <v>0</v>
      </c>
      <c r="W123">
        <v>0</v>
      </c>
      <c r="X123">
        <v>0</v>
      </c>
      <c r="Y123" t="s">
        <v>3</v>
      </c>
      <c r="Z123" t="s">
        <v>3</v>
      </c>
      <c r="AA123">
        <v>0</v>
      </c>
      <c r="AB123" t="s">
        <v>3</v>
      </c>
      <c r="AC123">
        <v>324870</v>
      </c>
      <c r="AD123">
        <v>1</v>
      </c>
      <c r="AE123">
        <v>0</v>
      </c>
      <c r="AF123">
        <v>3</v>
      </c>
      <c r="AG123">
        <v>3</v>
      </c>
      <c r="AH123" t="s">
        <v>216</v>
      </c>
      <c r="AI123" t="s">
        <v>452</v>
      </c>
      <c r="AJ123">
        <v>46139.413611111115</v>
      </c>
      <c r="AK123">
        <v>55945418</v>
      </c>
      <c r="AL123">
        <v>0</v>
      </c>
      <c r="AM123">
        <v>0</v>
      </c>
      <c r="AN123">
        <v>0</v>
      </c>
      <c r="AO123">
        <v>46034</v>
      </c>
      <c r="AP123">
        <v>0</v>
      </c>
      <c r="AQ123">
        <v>1</v>
      </c>
      <c r="AR123">
        <v>0</v>
      </c>
      <c r="AS123" t="s">
        <v>1146</v>
      </c>
      <c r="AT123">
        <v>1</v>
      </c>
      <c r="AU123">
        <v>20</v>
      </c>
    </row>
    <row r="124" spans="2:47" x14ac:dyDescent="0.25">
      <c r="B124" t="s">
        <v>1270</v>
      </c>
      <c r="C124">
        <v>1</v>
      </c>
      <c r="D124" t="s">
        <v>451</v>
      </c>
      <c r="E124" t="s">
        <v>3</v>
      </c>
      <c r="F124" t="s">
        <v>1154</v>
      </c>
      <c r="G124" t="s">
        <v>3</v>
      </c>
      <c r="H124">
        <v>318500</v>
      </c>
      <c r="I124">
        <v>318500</v>
      </c>
      <c r="J124">
        <v>0</v>
      </c>
      <c r="K124">
        <v>318500</v>
      </c>
      <c r="L124">
        <v>0</v>
      </c>
      <c r="M124">
        <v>0</v>
      </c>
      <c r="N124">
        <v>0</v>
      </c>
      <c r="O124" t="s">
        <v>1148</v>
      </c>
      <c r="P124" t="s">
        <v>3</v>
      </c>
      <c r="Q124" t="s">
        <v>1149</v>
      </c>
      <c r="R124" t="s">
        <v>3</v>
      </c>
      <c r="S124" t="s">
        <v>3</v>
      </c>
      <c r="T124" t="s">
        <v>3</v>
      </c>
      <c r="U124">
        <v>0</v>
      </c>
      <c r="V124">
        <v>0</v>
      </c>
      <c r="W124">
        <v>0</v>
      </c>
      <c r="X124">
        <v>0</v>
      </c>
      <c r="Y124" t="s">
        <v>3</v>
      </c>
      <c r="Z124" t="s">
        <v>3</v>
      </c>
      <c r="AA124">
        <v>0</v>
      </c>
      <c r="AB124" t="s">
        <v>3</v>
      </c>
      <c r="AC124">
        <v>318500</v>
      </c>
      <c r="AD124">
        <v>1</v>
      </c>
      <c r="AE124">
        <v>0</v>
      </c>
      <c r="AF124">
        <v>3</v>
      </c>
      <c r="AG124">
        <v>3</v>
      </c>
      <c r="AH124" t="s">
        <v>216</v>
      </c>
      <c r="AI124" t="s">
        <v>452</v>
      </c>
      <c r="AJ124">
        <v>46139.413611111115</v>
      </c>
      <c r="AK124">
        <v>55945418</v>
      </c>
      <c r="AL124">
        <v>0</v>
      </c>
      <c r="AM124">
        <v>0</v>
      </c>
      <c r="AN124">
        <v>0</v>
      </c>
      <c r="AO124">
        <v>46034</v>
      </c>
      <c r="AP124">
        <v>0</v>
      </c>
      <c r="AQ124">
        <v>1</v>
      </c>
      <c r="AR124">
        <v>0</v>
      </c>
      <c r="AS124" t="s">
        <v>1146</v>
      </c>
      <c r="AT124">
        <v>1</v>
      </c>
      <c r="AU124">
        <v>20</v>
      </c>
    </row>
    <row r="125" spans="2:47" x14ac:dyDescent="0.25">
      <c r="B125" t="s">
        <v>1271</v>
      </c>
      <c r="C125">
        <v>0</v>
      </c>
      <c r="D125" t="s">
        <v>451</v>
      </c>
      <c r="E125" t="s">
        <v>3</v>
      </c>
      <c r="F125" t="s">
        <v>1154</v>
      </c>
      <c r="G125" t="s">
        <v>3</v>
      </c>
      <c r="H125">
        <v>328055</v>
      </c>
      <c r="I125">
        <v>328055</v>
      </c>
      <c r="J125">
        <v>0</v>
      </c>
      <c r="K125">
        <v>328055</v>
      </c>
      <c r="L125">
        <v>0</v>
      </c>
      <c r="M125">
        <v>0</v>
      </c>
      <c r="N125">
        <v>0</v>
      </c>
      <c r="O125" t="s">
        <v>1151</v>
      </c>
      <c r="P125" t="s">
        <v>3</v>
      </c>
      <c r="Q125" t="s">
        <v>1152</v>
      </c>
      <c r="R125" t="s">
        <v>3</v>
      </c>
      <c r="S125" t="s">
        <v>3</v>
      </c>
      <c r="T125" t="s">
        <v>3</v>
      </c>
      <c r="U125">
        <v>0</v>
      </c>
      <c r="V125">
        <v>0</v>
      </c>
      <c r="W125">
        <v>0</v>
      </c>
      <c r="X125">
        <v>0</v>
      </c>
      <c r="Y125" t="s">
        <v>3</v>
      </c>
      <c r="Z125" t="s">
        <v>3</v>
      </c>
      <c r="AA125">
        <v>0</v>
      </c>
      <c r="AB125" t="s">
        <v>3</v>
      </c>
      <c r="AC125">
        <v>328055</v>
      </c>
      <c r="AD125">
        <v>1</v>
      </c>
      <c r="AE125">
        <v>0</v>
      </c>
      <c r="AF125">
        <v>3</v>
      </c>
      <c r="AG125">
        <v>3</v>
      </c>
      <c r="AH125" t="s">
        <v>216</v>
      </c>
      <c r="AI125" t="s">
        <v>452</v>
      </c>
      <c r="AJ125">
        <v>46139.413611111115</v>
      </c>
      <c r="AK125">
        <v>55945418</v>
      </c>
      <c r="AL125">
        <v>0</v>
      </c>
      <c r="AM125">
        <v>0</v>
      </c>
      <c r="AN125">
        <v>0</v>
      </c>
      <c r="AO125">
        <v>46034</v>
      </c>
      <c r="AP125">
        <v>0</v>
      </c>
      <c r="AQ125">
        <v>1</v>
      </c>
      <c r="AR125">
        <v>0</v>
      </c>
      <c r="AS125" t="s">
        <v>1146</v>
      </c>
      <c r="AT125">
        <v>1</v>
      </c>
      <c r="AU125">
        <v>20</v>
      </c>
    </row>
    <row r="126" spans="2:47" x14ac:dyDescent="0.25">
      <c r="B126" t="s">
        <v>1272</v>
      </c>
      <c r="C126">
        <v>0</v>
      </c>
      <c r="D126" t="s">
        <v>455</v>
      </c>
      <c r="E126" t="s">
        <v>3</v>
      </c>
      <c r="F126" t="s">
        <v>1154</v>
      </c>
      <c r="G126" t="s">
        <v>3</v>
      </c>
      <c r="H126">
        <v>347310</v>
      </c>
      <c r="I126">
        <v>347310</v>
      </c>
      <c r="J126">
        <v>0</v>
      </c>
      <c r="K126">
        <v>347310</v>
      </c>
      <c r="L126">
        <v>0</v>
      </c>
      <c r="M126">
        <v>0</v>
      </c>
      <c r="N126">
        <v>0</v>
      </c>
      <c r="O126" t="s">
        <v>1144</v>
      </c>
      <c r="P126" t="s">
        <v>3</v>
      </c>
      <c r="Q126" t="s">
        <v>1145</v>
      </c>
      <c r="R126" t="s">
        <v>3</v>
      </c>
      <c r="S126" t="s">
        <v>3</v>
      </c>
      <c r="T126" t="s">
        <v>3</v>
      </c>
      <c r="U126">
        <v>0</v>
      </c>
      <c r="V126">
        <v>0</v>
      </c>
      <c r="W126">
        <v>0</v>
      </c>
      <c r="X126">
        <v>0</v>
      </c>
      <c r="Y126" t="s">
        <v>3</v>
      </c>
      <c r="Z126" t="s">
        <v>3</v>
      </c>
      <c r="AA126">
        <v>0</v>
      </c>
      <c r="AB126" t="s">
        <v>3</v>
      </c>
      <c r="AC126">
        <v>347310</v>
      </c>
      <c r="AD126">
        <v>1</v>
      </c>
      <c r="AE126">
        <v>0</v>
      </c>
      <c r="AF126">
        <v>3</v>
      </c>
      <c r="AG126">
        <v>3</v>
      </c>
      <c r="AH126" t="s">
        <v>216</v>
      </c>
      <c r="AI126" t="s">
        <v>456</v>
      </c>
      <c r="AJ126">
        <v>46139.413611111115</v>
      </c>
      <c r="AK126">
        <v>55945424</v>
      </c>
      <c r="AL126">
        <v>0</v>
      </c>
      <c r="AM126">
        <v>0</v>
      </c>
      <c r="AN126">
        <v>0</v>
      </c>
      <c r="AO126">
        <v>46034</v>
      </c>
      <c r="AP126">
        <v>0</v>
      </c>
      <c r="AQ126">
        <v>1</v>
      </c>
      <c r="AR126">
        <v>0</v>
      </c>
      <c r="AS126" t="s">
        <v>1146</v>
      </c>
      <c r="AT126">
        <v>1</v>
      </c>
      <c r="AU126">
        <v>1</v>
      </c>
    </row>
    <row r="127" spans="2:47" x14ac:dyDescent="0.25">
      <c r="B127" t="s">
        <v>1273</v>
      </c>
      <c r="C127">
        <v>1</v>
      </c>
      <c r="D127" t="s">
        <v>455</v>
      </c>
      <c r="E127" t="s">
        <v>3</v>
      </c>
      <c r="F127" t="s">
        <v>1154</v>
      </c>
      <c r="G127" t="s">
        <v>3</v>
      </c>
      <c r="H127">
        <v>340500</v>
      </c>
      <c r="I127">
        <v>340500</v>
      </c>
      <c r="J127">
        <v>0</v>
      </c>
      <c r="K127">
        <v>340500</v>
      </c>
      <c r="L127">
        <v>0</v>
      </c>
      <c r="M127">
        <v>0</v>
      </c>
      <c r="N127">
        <v>0</v>
      </c>
      <c r="O127" t="s">
        <v>1148</v>
      </c>
      <c r="P127" t="s">
        <v>3</v>
      </c>
      <c r="Q127" t="s">
        <v>1149</v>
      </c>
      <c r="R127" t="s">
        <v>3</v>
      </c>
      <c r="S127" t="s">
        <v>3</v>
      </c>
      <c r="T127" t="s">
        <v>3</v>
      </c>
      <c r="U127">
        <v>0</v>
      </c>
      <c r="V127">
        <v>0</v>
      </c>
      <c r="W127">
        <v>0</v>
      </c>
      <c r="X127">
        <v>0</v>
      </c>
      <c r="Y127" t="s">
        <v>3</v>
      </c>
      <c r="Z127" t="s">
        <v>3</v>
      </c>
      <c r="AA127">
        <v>0</v>
      </c>
      <c r="AB127" t="s">
        <v>3</v>
      </c>
      <c r="AC127">
        <v>340500</v>
      </c>
      <c r="AD127">
        <v>1</v>
      </c>
      <c r="AE127">
        <v>0</v>
      </c>
      <c r="AF127">
        <v>3</v>
      </c>
      <c r="AG127">
        <v>3</v>
      </c>
      <c r="AH127" t="s">
        <v>216</v>
      </c>
      <c r="AI127" t="s">
        <v>456</v>
      </c>
      <c r="AJ127">
        <v>46139.413611111115</v>
      </c>
      <c r="AK127">
        <v>55945424</v>
      </c>
      <c r="AL127">
        <v>0</v>
      </c>
      <c r="AM127">
        <v>0</v>
      </c>
      <c r="AN127">
        <v>0</v>
      </c>
      <c r="AO127">
        <v>46034</v>
      </c>
      <c r="AP127">
        <v>0</v>
      </c>
      <c r="AQ127">
        <v>1</v>
      </c>
      <c r="AR127">
        <v>0</v>
      </c>
      <c r="AS127" t="s">
        <v>1146</v>
      </c>
      <c r="AT127">
        <v>1</v>
      </c>
      <c r="AU127">
        <v>1</v>
      </c>
    </row>
    <row r="128" spans="2:47" x14ac:dyDescent="0.25">
      <c r="B128" t="s">
        <v>1274</v>
      </c>
      <c r="C128">
        <v>0</v>
      </c>
      <c r="D128" t="s">
        <v>455</v>
      </c>
      <c r="E128" t="s">
        <v>3</v>
      </c>
      <c r="F128" t="s">
        <v>1154</v>
      </c>
      <c r="G128" t="s">
        <v>3</v>
      </c>
      <c r="H128">
        <v>350715</v>
      </c>
      <c r="I128">
        <v>350715</v>
      </c>
      <c r="J128">
        <v>0</v>
      </c>
      <c r="K128">
        <v>350715</v>
      </c>
      <c r="L128">
        <v>0</v>
      </c>
      <c r="M128">
        <v>0</v>
      </c>
      <c r="N128">
        <v>0</v>
      </c>
      <c r="O128" t="s">
        <v>1151</v>
      </c>
      <c r="P128" t="s">
        <v>3</v>
      </c>
      <c r="Q128" t="s">
        <v>1152</v>
      </c>
      <c r="R128" t="s">
        <v>3</v>
      </c>
      <c r="S128" t="s">
        <v>3</v>
      </c>
      <c r="T128" t="s">
        <v>3</v>
      </c>
      <c r="U128">
        <v>0</v>
      </c>
      <c r="V128">
        <v>0</v>
      </c>
      <c r="W128">
        <v>0</v>
      </c>
      <c r="X128">
        <v>0</v>
      </c>
      <c r="Y128" t="s">
        <v>3</v>
      </c>
      <c r="Z128" t="s">
        <v>3</v>
      </c>
      <c r="AA128">
        <v>0</v>
      </c>
      <c r="AB128" t="s">
        <v>3</v>
      </c>
      <c r="AC128">
        <v>350715</v>
      </c>
      <c r="AD128">
        <v>1</v>
      </c>
      <c r="AE128">
        <v>0</v>
      </c>
      <c r="AF128">
        <v>3</v>
      </c>
      <c r="AG128">
        <v>3</v>
      </c>
      <c r="AH128" t="s">
        <v>216</v>
      </c>
      <c r="AI128" t="s">
        <v>456</v>
      </c>
      <c r="AJ128">
        <v>46139.413611111115</v>
      </c>
      <c r="AK128">
        <v>55945424</v>
      </c>
      <c r="AL128">
        <v>0</v>
      </c>
      <c r="AM128">
        <v>0</v>
      </c>
      <c r="AN128">
        <v>0</v>
      </c>
      <c r="AO128">
        <v>46034</v>
      </c>
      <c r="AP128">
        <v>0</v>
      </c>
      <c r="AQ128">
        <v>1</v>
      </c>
      <c r="AR128">
        <v>0</v>
      </c>
      <c r="AS128" t="s">
        <v>1146</v>
      </c>
      <c r="AT128">
        <v>1</v>
      </c>
      <c r="AU128">
        <v>1</v>
      </c>
    </row>
    <row r="129" spans="2:47" x14ac:dyDescent="0.25">
      <c r="B129" t="s">
        <v>1275</v>
      </c>
      <c r="C129">
        <v>0</v>
      </c>
      <c r="D129" t="s">
        <v>459</v>
      </c>
      <c r="E129" t="s">
        <v>3</v>
      </c>
      <c r="F129" t="s">
        <v>1154</v>
      </c>
      <c r="G129" t="s">
        <v>3</v>
      </c>
      <c r="H129">
        <v>325910.59999999998</v>
      </c>
      <c r="I129">
        <v>325910.60399999999</v>
      </c>
      <c r="J129">
        <v>0</v>
      </c>
      <c r="K129">
        <v>325910.59999999998</v>
      </c>
      <c r="L129">
        <v>0</v>
      </c>
      <c r="M129">
        <v>0</v>
      </c>
      <c r="N129">
        <v>0</v>
      </c>
      <c r="O129" t="s">
        <v>1144</v>
      </c>
      <c r="P129" t="s">
        <v>3</v>
      </c>
      <c r="Q129" t="s">
        <v>1145</v>
      </c>
      <c r="R129" t="s">
        <v>3</v>
      </c>
      <c r="S129" t="s">
        <v>3</v>
      </c>
      <c r="T129" t="s">
        <v>3</v>
      </c>
      <c r="U129">
        <v>0</v>
      </c>
      <c r="V129">
        <v>0</v>
      </c>
      <c r="W129">
        <v>0</v>
      </c>
      <c r="X129">
        <v>0</v>
      </c>
      <c r="Y129" t="s">
        <v>3</v>
      </c>
      <c r="Z129" t="s">
        <v>3</v>
      </c>
      <c r="AA129">
        <v>0</v>
      </c>
      <c r="AB129" t="s">
        <v>3</v>
      </c>
      <c r="AC129">
        <v>325910.60399999999</v>
      </c>
      <c r="AD129">
        <v>1</v>
      </c>
      <c r="AE129">
        <v>0</v>
      </c>
      <c r="AF129">
        <v>3</v>
      </c>
      <c r="AG129">
        <v>3</v>
      </c>
      <c r="AH129" t="s">
        <v>216</v>
      </c>
      <c r="AI129" t="s">
        <v>460</v>
      </c>
      <c r="AJ129">
        <v>46139.413611111115</v>
      </c>
      <c r="AK129">
        <v>55945430</v>
      </c>
      <c r="AL129">
        <v>0</v>
      </c>
      <c r="AM129">
        <v>0</v>
      </c>
      <c r="AN129">
        <v>0</v>
      </c>
      <c r="AO129">
        <v>46034</v>
      </c>
      <c r="AP129">
        <v>0</v>
      </c>
      <c r="AQ129">
        <v>1</v>
      </c>
      <c r="AR129">
        <v>0</v>
      </c>
      <c r="AS129" t="s">
        <v>1146</v>
      </c>
      <c r="AT129">
        <v>1</v>
      </c>
      <c r="AU129">
        <v>1</v>
      </c>
    </row>
    <row r="130" spans="2:47" x14ac:dyDescent="0.25">
      <c r="B130" t="s">
        <v>1276</v>
      </c>
      <c r="C130">
        <v>1</v>
      </c>
      <c r="D130" t="s">
        <v>459</v>
      </c>
      <c r="E130" t="s">
        <v>3</v>
      </c>
      <c r="F130" t="s">
        <v>1154</v>
      </c>
      <c r="G130" t="s">
        <v>3</v>
      </c>
      <c r="H130">
        <v>319520.2</v>
      </c>
      <c r="I130">
        <v>319520.2</v>
      </c>
      <c r="J130">
        <v>0</v>
      </c>
      <c r="K130">
        <v>319520.2</v>
      </c>
      <c r="L130">
        <v>0</v>
      </c>
      <c r="M130">
        <v>0</v>
      </c>
      <c r="N130">
        <v>0</v>
      </c>
      <c r="O130" t="s">
        <v>1148</v>
      </c>
      <c r="P130" t="s">
        <v>3</v>
      </c>
      <c r="Q130" t="s">
        <v>1149</v>
      </c>
      <c r="R130" t="s">
        <v>3</v>
      </c>
      <c r="S130" t="s">
        <v>3</v>
      </c>
      <c r="T130" t="s">
        <v>3</v>
      </c>
      <c r="U130">
        <v>0</v>
      </c>
      <c r="V130">
        <v>0</v>
      </c>
      <c r="W130">
        <v>0</v>
      </c>
      <c r="X130">
        <v>0</v>
      </c>
      <c r="Y130" t="s">
        <v>3</v>
      </c>
      <c r="Z130" t="s">
        <v>3</v>
      </c>
      <c r="AA130">
        <v>0</v>
      </c>
      <c r="AB130" t="s">
        <v>3</v>
      </c>
      <c r="AC130">
        <v>319520.2</v>
      </c>
      <c r="AD130">
        <v>1</v>
      </c>
      <c r="AE130">
        <v>0</v>
      </c>
      <c r="AF130">
        <v>3</v>
      </c>
      <c r="AG130">
        <v>3</v>
      </c>
      <c r="AH130" t="s">
        <v>216</v>
      </c>
      <c r="AI130" t="s">
        <v>460</v>
      </c>
      <c r="AJ130">
        <v>46139.413611111115</v>
      </c>
      <c r="AK130">
        <v>55945430</v>
      </c>
      <c r="AL130">
        <v>0</v>
      </c>
      <c r="AM130">
        <v>0</v>
      </c>
      <c r="AN130">
        <v>0</v>
      </c>
      <c r="AO130">
        <v>46034</v>
      </c>
      <c r="AP130">
        <v>0</v>
      </c>
      <c r="AQ130">
        <v>1</v>
      </c>
      <c r="AR130">
        <v>0</v>
      </c>
      <c r="AS130" t="s">
        <v>1146</v>
      </c>
      <c r="AT130">
        <v>1</v>
      </c>
      <c r="AU130">
        <v>1</v>
      </c>
    </row>
    <row r="131" spans="2:47" x14ac:dyDescent="0.25">
      <c r="B131" t="s">
        <v>1277</v>
      </c>
      <c r="C131">
        <v>0</v>
      </c>
      <c r="D131" t="s">
        <v>459</v>
      </c>
      <c r="E131" t="s">
        <v>3</v>
      </c>
      <c r="F131" t="s">
        <v>1154</v>
      </c>
      <c r="G131" t="s">
        <v>3</v>
      </c>
      <c r="H131">
        <v>329105.81</v>
      </c>
      <c r="I131">
        <v>329105.80600000004</v>
      </c>
      <c r="J131">
        <v>0</v>
      </c>
      <c r="K131">
        <v>329105.81</v>
      </c>
      <c r="L131">
        <v>0</v>
      </c>
      <c r="M131">
        <v>0</v>
      </c>
      <c r="N131">
        <v>0</v>
      </c>
      <c r="O131" t="s">
        <v>1151</v>
      </c>
      <c r="P131" t="s">
        <v>3</v>
      </c>
      <c r="Q131" t="s">
        <v>1152</v>
      </c>
      <c r="R131" t="s">
        <v>3</v>
      </c>
      <c r="S131" t="s">
        <v>3</v>
      </c>
      <c r="T131" t="s">
        <v>3</v>
      </c>
      <c r="U131">
        <v>0</v>
      </c>
      <c r="V131">
        <v>0</v>
      </c>
      <c r="W131">
        <v>0</v>
      </c>
      <c r="X131">
        <v>0</v>
      </c>
      <c r="Y131" t="s">
        <v>3</v>
      </c>
      <c r="Z131" t="s">
        <v>3</v>
      </c>
      <c r="AA131">
        <v>0</v>
      </c>
      <c r="AB131" t="s">
        <v>3</v>
      </c>
      <c r="AC131">
        <v>329105.81</v>
      </c>
      <c r="AD131">
        <v>1</v>
      </c>
      <c r="AE131">
        <v>0</v>
      </c>
      <c r="AF131">
        <v>3</v>
      </c>
      <c r="AG131">
        <v>3</v>
      </c>
      <c r="AH131" t="s">
        <v>216</v>
      </c>
      <c r="AI131" t="s">
        <v>460</v>
      </c>
      <c r="AJ131">
        <v>46139.413611111115</v>
      </c>
      <c r="AK131">
        <v>55945430</v>
      </c>
      <c r="AL131">
        <v>0</v>
      </c>
      <c r="AM131">
        <v>0</v>
      </c>
      <c r="AN131">
        <v>0</v>
      </c>
      <c r="AO131">
        <v>46034</v>
      </c>
      <c r="AP131">
        <v>0</v>
      </c>
      <c r="AQ131">
        <v>1</v>
      </c>
      <c r="AR131">
        <v>0</v>
      </c>
      <c r="AS131" t="s">
        <v>1146</v>
      </c>
      <c r="AT131">
        <v>1</v>
      </c>
      <c r="AU131">
        <v>1</v>
      </c>
    </row>
    <row r="132" spans="2:47" x14ac:dyDescent="0.25">
      <c r="B132" t="s">
        <v>1278</v>
      </c>
      <c r="C132">
        <v>0</v>
      </c>
      <c r="D132" t="s">
        <v>463</v>
      </c>
      <c r="E132" t="s">
        <v>3</v>
      </c>
      <c r="F132" t="s">
        <v>1154</v>
      </c>
      <c r="G132" t="s">
        <v>3</v>
      </c>
      <c r="H132">
        <v>332124.55</v>
      </c>
      <c r="I132">
        <v>332124.54599999997</v>
      </c>
      <c r="J132">
        <v>0</v>
      </c>
      <c r="K132">
        <v>332124.55</v>
      </c>
      <c r="L132">
        <v>0</v>
      </c>
      <c r="M132">
        <v>0</v>
      </c>
      <c r="N132">
        <v>0</v>
      </c>
      <c r="O132" t="s">
        <v>1144</v>
      </c>
      <c r="P132" t="s">
        <v>3</v>
      </c>
      <c r="Q132" t="s">
        <v>1145</v>
      </c>
      <c r="R132" t="s">
        <v>3</v>
      </c>
      <c r="S132" t="s">
        <v>3</v>
      </c>
      <c r="T132" t="s">
        <v>3</v>
      </c>
      <c r="U132">
        <v>0</v>
      </c>
      <c r="V132">
        <v>0</v>
      </c>
      <c r="W132">
        <v>0</v>
      </c>
      <c r="X132">
        <v>0</v>
      </c>
      <c r="Y132" t="s">
        <v>3</v>
      </c>
      <c r="Z132" t="s">
        <v>3</v>
      </c>
      <c r="AA132">
        <v>0</v>
      </c>
      <c r="AB132" t="s">
        <v>3</v>
      </c>
      <c r="AC132">
        <v>332124.54599999997</v>
      </c>
      <c r="AD132">
        <v>1</v>
      </c>
      <c r="AE132">
        <v>0</v>
      </c>
      <c r="AF132">
        <v>3</v>
      </c>
      <c r="AG132">
        <v>3</v>
      </c>
      <c r="AH132" t="s">
        <v>216</v>
      </c>
      <c r="AI132" t="s">
        <v>464</v>
      </c>
      <c r="AJ132">
        <v>46139.413611111115</v>
      </c>
      <c r="AK132">
        <v>55945436</v>
      </c>
      <c r="AL132">
        <v>0</v>
      </c>
      <c r="AM132">
        <v>0</v>
      </c>
      <c r="AN132">
        <v>0</v>
      </c>
      <c r="AO132">
        <v>46034</v>
      </c>
      <c r="AP132">
        <v>0</v>
      </c>
      <c r="AQ132">
        <v>1</v>
      </c>
      <c r="AR132">
        <v>0</v>
      </c>
      <c r="AS132" t="s">
        <v>1146</v>
      </c>
      <c r="AT132">
        <v>1</v>
      </c>
      <c r="AU132">
        <v>1</v>
      </c>
    </row>
    <row r="133" spans="2:47" x14ac:dyDescent="0.25">
      <c r="B133" t="s">
        <v>1279</v>
      </c>
      <c r="C133">
        <v>1</v>
      </c>
      <c r="D133" t="s">
        <v>463</v>
      </c>
      <c r="E133" t="s">
        <v>3</v>
      </c>
      <c r="F133" t="s">
        <v>1154</v>
      </c>
      <c r="G133" t="s">
        <v>3</v>
      </c>
      <c r="H133">
        <v>325612.3</v>
      </c>
      <c r="I133">
        <v>325612.3</v>
      </c>
      <c r="J133">
        <v>0</v>
      </c>
      <c r="K133">
        <v>325612.3</v>
      </c>
      <c r="L133">
        <v>0</v>
      </c>
      <c r="M133">
        <v>0</v>
      </c>
      <c r="N133">
        <v>0</v>
      </c>
      <c r="O133" t="s">
        <v>1148</v>
      </c>
      <c r="P133" t="s">
        <v>3</v>
      </c>
      <c r="Q133" t="s">
        <v>1149</v>
      </c>
      <c r="R133" t="s">
        <v>3</v>
      </c>
      <c r="S133" t="s">
        <v>3</v>
      </c>
      <c r="T133" t="s">
        <v>3</v>
      </c>
      <c r="U133">
        <v>0</v>
      </c>
      <c r="V133">
        <v>0</v>
      </c>
      <c r="W133">
        <v>0</v>
      </c>
      <c r="X133">
        <v>0</v>
      </c>
      <c r="Y133" t="s">
        <v>3</v>
      </c>
      <c r="Z133" t="s">
        <v>3</v>
      </c>
      <c r="AA133">
        <v>0</v>
      </c>
      <c r="AB133" t="s">
        <v>3</v>
      </c>
      <c r="AC133">
        <v>325612.3</v>
      </c>
      <c r="AD133">
        <v>1</v>
      </c>
      <c r="AE133">
        <v>0</v>
      </c>
      <c r="AF133">
        <v>3</v>
      </c>
      <c r="AG133">
        <v>3</v>
      </c>
      <c r="AH133" t="s">
        <v>216</v>
      </c>
      <c r="AI133" t="s">
        <v>464</v>
      </c>
      <c r="AJ133">
        <v>46139.413611111115</v>
      </c>
      <c r="AK133">
        <v>55945436</v>
      </c>
      <c r="AL133">
        <v>0</v>
      </c>
      <c r="AM133">
        <v>0</v>
      </c>
      <c r="AN133">
        <v>0</v>
      </c>
      <c r="AO133">
        <v>46034</v>
      </c>
      <c r="AP133">
        <v>0</v>
      </c>
      <c r="AQ133">
        <v>1</v>
      </c>
      <c r="AR133">
        <v>0</v>
      </c>
      <c r="AS133" t="s">
        <v>1146</v>
      </c>
      <c r="AT133">
        <v>1</v>
      </c>
      <c r="AU133">
        <v>1</v>
      </c>
    </row>
    <row r="134" spans="2:47" x14ac:dyDescent="0.25">
      <c r="B134" t="s">
        <v>1280</v>
      </c>
      <c r="C134">
        <v>0</v>
      </c>
      <c r="D134" t="s">
        <v>463</v>
      </c>
      <c r="E134" t="s">
        <v>3</v>
      </c>
      <c r="F134" t="s">
        <v>1154</v>
      </c>
      <c r="G134" t="s">
        <v>3</v>
      </c>
      <c r="H134">
        <v>335380.67</v>
      </c>
      <c r="I134">
        <v>335380.66899999999</v>
      </c>
      <c r="J134">
        <v>0</v>
      </c>
      <c r="K134">
        <v>335380.67</v>
      </c>
      <c r="L134">
        <v>0</v>
      </c>
      <c r="M134">
        <v>0</v>
      </c>
      <c r="N134">
        <v>0</v>
      </c>
      <c r="O134" t="s">
        <v>1151</v>
      </c>
      <c r="P134" t="s">
        <v>3</v>
      </c>
      <c r="Q134" t="s">
        <v>1152</v>
      </c>
      <c r="R134" t="s">
        <v>3</v>
      </c>
      <c r="S134" t="s">
        <v>3</v>
      </c>
      <c r="T134" t="s">
        <v>3</v>
      </c>
      <c r="U134">
        <v>0</v>
      </c>
      <c r="V134">
        <v>0</v>
      </c>
      <c r="W134">
        <v>0</v>
      </c>
      <c r="X134">
        <v>0</v>
      </c>
      <c r="Y134" t="s">
        <v>3</v>
      </c>
      <c r="Z134" t="s">
        <v>3</v>
      </c>
      <c r="AA134">
        <v>0</v>
      </c>
      <c r="AB134" t="s">
        <v>3</v>
      </c>
      <c r="AC134">
        <v>335380.67</v>
      </c>
      <c r="AD134">
        <v>1</v>
      </c>
      <c r="AE134">
        <v>0</v>
      </c>
      <c r="AF134">
        <v>3</v>
      </c>
      <c r="AG134">
        <v>3</v>
      </c>
      <c r="AH134" t="s">
        <v>216</v>
      </c>
      <c r="AI134" t="s">
        <v>464</v>
      </c>
      <c r="AJ134">
        <v>46139.413611111115</v>
      </c>
      <c r="AK134">
        <v>55945436</v>
      </c>
      <c r="AL134">
        <v>0</v>
      </c>
      <c r="AM134">
        <v>0</v>
      </c>
      <c r="AN134">
        <v>0</v>
      </c>
      <c r="AO134">
        <v>46034</v>
      </c>
      <c r="AP134">
        <v>0</v>
      </c>
      <c r="AQ134">
        <v>1</v>
      </c>
      <c r="AR134">
        <v>0</v>
      </c>
      <c r="AS134" t="s">
        <v>1146</v>
      </c>
      <c r="AT134">
        <v>1</v>
      </c>
      <c r="AU134">
        <v>1</v>
      </c>
    </row>
    <row r="135" spans="2:47" x14ac:dyDescent="0.25">
      <c r="B135" t="s">
        <v>1281</v>
      </c>
      <c r="C135">
        <v>0</v>
      </c>
      <c r="D135" t="s">
        <v>467</v>
      </c>
      <c r="E135" t="s">
        <v>3</v>
      </c>
      <c r="F135" t="s">
        <v>1154</v>
      </c>
      <c r="G135" t="s">
        <v>3</v>
      </c>
      <c r="H135">
        <v>81151.199999999997</v>
      </c>
      <c r="I135">
        <v>81151.199999999997</v>
      </c>
      <c r="J135">
        <v>0</v>
      </c>
      <c r="K135">
        <v>81151.199999999997</v>
      </c>
      <c r="L135">
        <v>0</v>
      </c>
      <c r="M135">
        <v>0</v>
      </c>
      <c r="N135">
        <v>0</v>
      </c>
      <c r="O135" t="s">
        <v>1144</v>
      </c>
      <c r="P135" t="s">
        <v>3</v>
      </c>
      <c r="Q135" t="s">
        <v>1145</v>
      </c>
      <c r="R135" t="s">
        <v>3</v>
      </c>
      <c r="S135" t="s">
        <v>3</v>
      </c>
      <c r="T135" t="s">
        <v>3</v>
      </c>
      <c r="U135">
        <v>0</v>
      </c>
      <c r="V135">
        <v>0</v>
      </c>
      <c r="W135">
        <v>0</v>
      </c>
      <c r="X135">
        <v>0</v>
      </c>
      <c r="Y135" t="s">
        <v>3</v>
      </c>
      <c r="Z135" t="s">
        <v>3</v>
      </c>
      <c r="AA135">
        <v>0</v>
      </c>
      <c r="AB135" t="s">
        <v>3</v>
      </c>
      <c r="AC135">
        <v>81151.199999999997</v>
      </c>
      <c r="AD135">
        <v>1</v>
      </c>
      <c r="AE135">
        <v>0</v>
      </c>
      <c r="AF135">
        <v>3</v>
      </c>
      <c r="AG135">
        <v>3</v>
      </c>
      <c r="AH135" t="s">
        <v>216</v>
      </c>
      <c r="AI135" t="s">
        <v>468</v>
      </c>
      <c r="AJ135">
        <v>46139.413611111115</v>
      </c>
      <c r="AK135">
        <v>55945448</v>
      </c>
      <c r="AL135">
        <v>0</v>
      </c>
      <c r="AM135">
        <v>0</v>
      </c>
      <c r="AN135">
        <v>0</v>
      </c>
      <c r="AO135">
        <v>46034</v>
      </c>
      <c r="AP135">
        <v>0</v>
      </c>
      <c r="AQ135">
        <v>1</v>
      </c>
      <c r="AR135">
        <v>0</v>
      </c>
      <c r="AS135" t="s">
        <v>1282</v>
      </c>
      <c r="AT135">
        <v>1</v>
      </c>
      <c r="AU135">
        <v>1</v>
      </c>
    </row>
    <row r="136" spans="2:47" x14ac:dyDescent="0.25">
      <c r="B136" t="s">
        <v>1283</v>
      </c>
      <c r="C136">
        <v>1</v>
      </c>
      <c r="D136" t="s">
        <v>467</v>
      </c>
      <c r="E136" t="s">
        <v>3</v>
      </c>
      <c r="F136" t="s">
        <v>1154</v>
      </c>
      <c r="G136" t="s">
        <v>3</v>
      </c>
      <c r="H136">
        <v>79560</v>
      </c>
      <c r="I136">
        <v>79560</v>
      </c>
      <c r="J136">
        <v>0</v>
      </c>
      <c r="K136">
        <v>79560</v>
      </c>
      <c r="L136">
        <v>0</v>
      </c>
      <c r="M136">
        <v>0</v>
      </c>
      <c r="N136">
        <v>0</v>
      </c>
      <c r="O136" t="s">
        <v>1148</v>
      </c>
      <c r="P136" t="s">
        <v>3</v>
      </c>
      <c r="Q136" t="s">
        <v>1149</v>
      </c>
      <c r="R136" t="s">
        <v>3</v>
      </c>
      <c r="S136" t="s">
        <v>3</v>
      </c>
      <c r="T136" t="s">
        <v>3</v>
      </c>
      <c r="U136">
        <v>0</v>
      </c>
      <c r="V136">
        <v>0</v>
      </c>
      <c r="W136">
        <v>0</v>
      </c>
      <c r="X136">
        <v>0</v>
      </c>
      <c r="Y136" t="s">
        <v>3</v>
      </c>
      <c r="Z136" t="s">
        <v>3</v>
      </c>
      <c r="AA136">
        <v>0</v>
      </c>
      <c r="AB136" t="s">
        <v>3</v>
      </c>
      <c r="AC136">
        <v>79560</v>
      </c>
      <c r="AD136">
        <v>1</v>
      </c>
      <c r="AE136">
        <v>0</v>
      </c>
      <c r="AF136">
        <v>3</v>
      </c>
      <c r="AG136">
        <v>3</v>
      </c>
      <c r="AH136" t="s">
        <v>216</v>
      </c>
      <c r="AI136" t="s">
        <v>468</v>
      </c>
      <c r="AJ136">
        <v>46139.413611111115</v>
      </c>
      <c r="AK136">
        <v>55945448</v>
      </c>
      <c r="AL136">
        <v>0</v>
      </c>
      <c r="AM136">
        <v>0</v>
      </c>
      <c r="AN136">
        <v>0</v>
      </c>
      <c r="AO136">
        <v>46034</v>
      </c>
      <c r="AP136">
        <v>0</v>
      </c>
      <c r="AQ136">
        <v>1</v>
      </c>
      <c r="AR136">
        <v>0</v>
      </c>
      <c r="AS136" t="s">
        <v>3</v>
      </c>
      <c r="AT136">
        <v>1</v>
      </c>
      <c r="AU136">
        <v>1</v>
      </c>
    </row>
    <row r="137" spans="2:47" x14ac:dyDescent="0.25">
      <c r="B137" t="s">
        <v>1284</v>
      </c>
      <c r="C137">
        <v>0</v>
      </c>
      <c r="D137" t="s">
        <v>467</v>
      </c>
      <c r="E137" t="s">
        <v>3</v>
      </c>
      <c r="F137" t="s">
        <v>1154</v>
      </c>
      <c r="G137" t="s">
        <v>3</v>
      </c>
      <c r="H137">
        <v>81946.8</v>
      </c>
      <c r="I137">
        <v>81946.8</v>
      </c>
      <c r="J137">
        <v>0</v>
      </c>
      <c r="K137">
        <v>81946.8</v>
      </c>
      <c r="L137">
        <v>0</v>
      </c>
      <c r="M137">
        <v>0</v>
      </c>
      <c r="N137">
        <v>0</v>
      </c>
      <c r="O137" t="s">
        <v>1151</v>
      </c>
      <c r="P137" t="s">
        <v>3</v>
      </c>
      <c r="Q137" t="s">
        <v>1152</v>
      </c>
      <c r="R137" t="s">
        <v>3</v>
      </c>
      <c r="S137" t="s">
        <v>3</v>
      </c>
      <c r="T137" t="s">
        <v>3</v>
      </c>
      <c r="U137">
        <v>0</v>
      </c>
      <c r="V137">
        <v>0</v>
      </c>
      <c r="W137">
        <v>0</v>
      </c>
      <c r="X137">
        <v>0</v>
      </c>
      <c r="Y137" t="s">
        <v>3</v>
      </c>
      <c r="Z137" t="s">
        <v>3</v>
      </c>
      <c r="AA137">
        <v>0</v>
      </c>
      <c r="AB137" t="s">
        <v>3</v>
      </c>
      <c r="AC137">
        <v>81946.8</v>
      </c>
      <c r="AD137">
        <v>1</v>
      </c>
      <c r="AE137">
        <v>0</v>
      </c>
      <c r="AF137">
        <v>3</v>
      </c>
      <c r="AG137">
        <v>3</v>
      </c>
      <c r="AH137" t="s">
        <v>216</v>
      </c>
      <c r="AI137" t="s">
        <v>468</v>
      </c>
      <c r="AJ137">
        <v>46139.413611111115</v>
      </c>
      <c r="AK137">
        <v>55945448</v>
      </c>
      <c r="AL137">
        <v>0</v>
      </c>
      <c r="AM137">
        <v>0</v>
      </c>
      <c r="AN137">
        <v>0</v>
      </c>
      <c r="AO137">
        <v>46034</v>
      </c>
      <c r="AP137">
        <v>0</v>
      </c>
      <c r="AQ137">
        <v>1</v>
      </c>
      <c r="AR137">
        <v>0</v>
      </c>
      <c r="AS137" t="s">
        <v>3</v>
      </c>
      <c r="AT137">
        <v>1</v>
      </c>
      <c r="AU137">
        <v>1</v>
      </c>
    </row>
    <row r="138" spans="2:47" x14ac:dyDescent="0.25">
      <c r="B138" t="s">
        <v>1285</v>
      </c>
      <c r="C138">
        <v>0</v>
      </c>
      <c r="D138" t="s">
        <v>471</v>
      </c>
      <c r="E138" t="s">
        <v>3</v>
      </c>
      <c r="F138" t="s">
        <v>1154</v>
      </c>
      <c r="G138" t="s">
        <v>3</v>
      </c>
      <c r="H138">
        <v>21409.8</v>
      </c>
      <c r="I138">
        <v>21409.8</v>
      </c>
      <c r="J138">
        <v>0</v>
      </c>
      <c r="K138">
        <v>21409.8</v>
      </c>
      <c r="L138">
        <v>0</v>
      </c>
      <c r="M138">
        <v>0</v>
      </c>
      <c r="N138">
        <v>0</v>
      </c>
      <c r="O138" t="s">
        <v>1144</v>
      </c>
      <c r="P138" t="s">
        <v>3</v>
      </c>
      <c r="Q138" t="s">
        <v>1145</v>
      </c>
      <c r="R138" t="s">
        <v>3</v>
      </c>
      <c r="S138" t="s">
        <v>3</v>
      </c>
      <c r="T138" t="s">
        <v>3</v>
      </c>
      <c r="U138">
        <v>0</v>
      </c>
      <c r="V138">
        <v>0</v>
      </c>
      <c r="W138">
        <v>0</v>
      </c>
      <c r="X138">
        <v>0</v>
      </c>
      <c r="Y138" t="s">
        <v>3</v>
      </c>
      <c r="Z138" t="s">
        <v>3</v>
      </c>
      <c r="AA138">
        <v>0</v>
      </c>
      <c r="AB138" t="s">
        <v>3</v>
      </c>
      <c r="AC138">
        <v>21409.8</v>
      </c>
      <c r="AD138">
        <v>1</v>
      </c>
      <c r="AE138">
        <v>0</v>
      </c>
      <c r="AF138">
        <v>3</v>
      </c>
      <c r="AG138">
        <v>3</v>
      </c>
      <c r="AH138" t="s">
        <v>216</v>
      </c>
      <c r="AI138" t="s">
        <v>472</v>
      </c>
      <c r="AJ138">
        <v>46139.413611111115</v>
      </c>
      <c r="AK138">
        <v>55945454</v>
      </c>
      <c r="AL138">
        <v>0</v>
      </c>
      <c r="AM138">
        <v>0</v>
      </c>
      <c r="AN138">
        <v>0</v>
      </c>
      <c r="AO138">
        <v>46034</v>
      </c>
      <c r="AP138">
        <v>0</v>
      </c>
      <c r="AQ138">
        <v>1</v>
      </c>
      <c r="AR138">
        <v>0</v>
      </c>
      <c r="AS138" t="s">
        <v>1282</v>
      </c>
      <c r="AT138">
        <v>1</v>
      </c>
      <c r="AU138">
        <v>3</v>
      </c>
    </row>
    <row r="139" spans="2:47" x14ac:dyDescent="0.25">
      <c r="B139" t="s">
        <v>1286</v>
      </c>
      <c r="C139">
        <v>1</v>
      </c>
      <c r="D139" t="s">
        <v>471</v>
      </c>
      <c r="E139" t="s">
        <v>3</v>
      </c>
      <c r="F139" t="s">
        <v>1154</v>
      </c>
      <c r="G139" t="s">
        <v>3</v>
      </c>
      <c r="H139">
        <v>20990</v>
      </c>
      <c r="I139">
        <v>20990</v>
      </c>
      <c r="J139">
        <v>0</v>
      </c>
      <c r="K139">
        <v>20990</v>
      </c>
      <c r="L139">
        <v>0</v>
      </c>
      <c r="M139">
        <v>0</v>
      </c>
      <c r="N139">
        <v>0</v>
      </c>
      <c r="O139" t="s">
        <v>1148</v>
      </c>
      <c r="P139" t="s">
        <v>3</v>
      </c>
      <c r="Q139" t="s">
        <v>1149</v>
      </c>
      <c r="R139" t="s">
        <v>3</v>
      </c>
      <c r="S139" t="s">
        <v>3</v>
      </c>
      <c r="T139" t="s">
        <v>3</v>
      </c>
      <c r="U139">
        <v>0</v>
      </c>
      <c r="V139">
        <v>0</v>
      </c>
      <c r="W139">
        <v>0</v>
      </c>
      <c r="X139">
        <v>0</v>
      </c>
      <c r="Y139" t="s">
        <v>3</v>
      </c>
      <c r="Z139" t="s">
        <v>3</v>
      </c>
      <c r="AA139">
        <v>0</v>
      </c>
      <c r="AB139" t="s">
        <v>3</v>
      </c>
      <c r="AC139">
        <v>20990</v>
      </c>
      <c r="AD139">
        <v>1</v>
      </c>
      <c r="AE139">
        <v>0</v>
      </c>
      <c r="AF139">
        <v>3</v>
      </c>
      <c r="AG139">
        <v>3</v>
      </c>
      <c r="AH139" t="s">
        <v>216</v>
      </c>
      <c r="AI139" t="s">
        <v>472</v>
      </c>
      <c r="AJ139">
        <v>46139.413611111115</v>
      </c>
      <c r="AK139">
        <v>55945454</v>
      </c>
      <c r="AL139">
        <v>0</v>
      </c>
      <c r="AM139">
        <v>0</v>
      </c>
      <c r="AN139">
        <v>0</v>
      </c>
      <c r="AO139">
        <v>46034</v>
      </c>
      <c r="AP139">
        <v>0</v>
      </c>
      <c r="AQ139">
        <v>1</v>
      </c>
      <c r="AR139">
        <v>0</v>
      </c>
      <c r="AS139" t="s">
        <v>3</v>
      </c>
      <c r="AT139">
        <v>1</v>
      </c>
      <c r="AU139">
        <v>3</v>
      </c>
    </row>
    <row r="140" spans="2:47" x14ac:dyDescent="0.25">
      <c r="B140" t="s">
        <v>1287</v>
      </c>
      <c r="C140">
        <v>0</v>
      </c>
      <c r="D140" t="s">
        <v>471</v>
      </c>
      <c r="E140" t="s">
        <v>3</v>
      </c>
      <c r="F140" t="s">
        <v>1154</v>
      </c>
      <c r="G140" t="s">
        <v>3</v>
      </c>
      <c r="H140">
        <v>21619.7</v>
      </c>
      <c r="I140">
        <v>21619.7</v>
      </c>
      <c r="J140">
        <v>0</v>
      </c>
      <c r="K140">
        <v>21619.7</v>
      </c>
      <c r="L140">
        <v>0</v>
      </c>
      <c r="M140">
        <v>0</v>
      </c>
      <c r="N140">
        <v>0</v>
      </c>
      <c r="O140" t="s">
        <v>1151</v>
      </c>
      <c r="P140" t="s">
        <v>3</v>
      </c>
      <c r="Q140" t="s">
        <v>1152</v>
      </c>
      <c r="R140" t="s">
        <v>3</v>
      </c>
      <c r="S140" t="s">
        <v>3</v>
      </c>
      <c r="T140" t="s">
        <v>3</v>
      </c>
      <c r="U140">
        <v>0</v>
      </c>
      <c r="V140">
        <v>0</v>
      </c>
      <c r="W140">
        <v>0</v>
      </c>
      <c r="X140">
        <v>0</v>
      </c>
      <c r="Y140" t="s">
        <v>3</v>
      </c>
      <c r="Z140" t="s">
        <v>3</v>
      </c>
      <c r="AA140">
        <v>0</v>
      </c>
      <c r="AB140" t="s">
        <v>3</v>
      </c>
      <c r="AC140">
        <v>21619.7</v>
      </c>
      <c r="AD140">
        <v>1</v>
      </c>
      <c r="AE140">
        <v>0</v>
      </c>
      <c r="AF140">
        <v>3</v>
      </c>
      <c r="AG140">
        <v>3</v>
      </c>
      <c r="AH140" t="s">
        <v>216</v>
      </c>
      <c r="AI140" t="s">
        <v>472</v>
      </c>
      <c r="AJ140">
        <v>46139.413611111115</v>
      </c>
      <c r="AK140">
        <v>55945454</v>
      </c>
      <c r="AL140">
        <v>0</v>
      </c>
      <c r="AM140">
        <v>0</v>
      </c>
      <c r="AN140">
        <v>0</v>
      </c>
      <c r="AO140">
        <v>46034</v>
      </c>
      <c r="AP140">
        <v>0</v>
      </c>
      <c r="AQ140">
        <v>1</v>
      </c>
      <c r="AR140">
        <v>0</v>
      </c>
      <c r="AS140" t="s">
        <v>3</v>
      </c>
      <c r="AT140">
        <v>1</v>
      </c>
      <c r="AU140">
        <v>3</v>
      </c>
    </row>
    <row r="141" spans="2:47" x14ac:dyDescent="0.25">
      <c r="B141" t="s">
        <v>1288</v>
      </c>
      <c r="C141">
        <v>0</v>
      </c>
      <c r="D141" t="s">
        <v>477</v>
      </c>
      <c r="E141" t="s">
        <v>3</v>
      </c>
      <c r="F141" t="s">
        <v>1154</v>
      </c>
      <c r="G141" t="s">
        <v>3</v>
      </c>
      <c r="H141">
        <v>21165</v>
      </c>
      <c r="I141">
        <v>21165</v>
      </c>
      <c r="J141">
        <v>0</v>
      </c>
      <c r="K141">
        <v>21165</v>
      </c>
      <c r="L141">
        <v>0</v>
      </c>
      <c r="M141">
        <v>0</v>
      </c>
      <c r="N141">
        <v>0</v>
      </c>
      <c r="O141" t="s">
        <v>1144</v>
      </c>
      <c r="P141" t="s">
        <v>3</v>
      </c>
      <c r="Q141" t="s">
        <v>1145</v>
      </c>
      <c r="R141" t="s">
        <v>3</v>
      </c>
      <c r="S141" t="s">
        <v>3</v>
      </c>
      <c r="T141" t="s">
        <v>3</v>
      </c>
      <c r="U141">
        <v>0</v>
      </c>
      <c r="V141">
        <v>0</v>
      </c>
      <c r="W141">
        <v>0</v>
      </c>
      <c r="X141">
        <v>0</v>
      </c>
      <c r="Y141" t="s">
        <v>3</v>
      </c>
      <c r="Z141" t="s">
        <v>3</v>
      </c>
      <c r="AA141">
        <v>0</v>
      </c>
      <c r="AB141" t="s">
        <v>3</v>
      </c>
      <c r="AC141">
        <v>21165</v>
      </c>
      <c r="AD141">
        <v>1</v>
      </c>
      <c r="AE141">
        <v>0</v>
      </c>
      <c r="AF141">
        <v>3</v>
      </c>
      <c r="AG141">
        <v>3</v>
      </c>
      <c r="AH141" t="s">
        <v>216</v>
      </c>
      <c r="AI141" t="s">
        <v>478</v>
      </c>
      <c r="AJ141">
        <v>46139.413611111115</v>
      </c>
      <c r="AK141">
        <v>55945442</v>
      </c>
      <c r="AL141">
        <v>0</v>
      </c>
      <c r="AM141">
        <v>0</v>
      </c>
      <c r="AN141">
        <v>0</v>
      </c>
      <c r="AO141">
        <v>46034</v>
      </c>
      <c r="AP141">
        <v>0</v>
      </c>
      <c r="AQ141">
        <v>1</v>
      </c>
      <c r="AR141">
        <v>0</v>
      </c>
      <c r="AS141" t="s">
        <v>1146</v>
      </c>
      <c r="AT141">
        <v>1</v>
      </c>
      <c r="AU141">
        <v>2</v>
      </c>
    </row>
    <row r="142" spans="2:47" x14ac:dyDescent="0.25">
      <c r="B142" t="s">
        <v>1289</v>
      </c>
      <c r="C142">
        <v>1</v>
      </c>
      <c r="D142" t="s">
        <v>477</v>
      </c>
      <c r="E142" t="s">
        <v>3</v>
      </c>
      <c r="F142" t="s">
        <v>1154</v>
      </c>
      <c r="G142" t="s">
        <v>3</v>
      </c>
      <c r="H142">
        <v>20750</v>
      </c>
      <c r="I142">
        <v>20750</v>
      </c>
      <c r="J142">
        <v>0</v>
      </c>
      <c r="K142">
        <v>20750</v>
      </c>
      <c r="L142">
        <v>0</v>
      </c>
      <c r="M142">
        <v>0</v>
      </c>
      <c r="N142">
        <v>0</v>
      </c>
      <c r="O142" t="s">
        <v>1148</v>
      </c>
      <c r="P142" t="s">
        <v>3</v>
      </c>
      <c r="Q142" t="s">
        <v>1149</v>
      </c>
      <c r="R142" t="s">
        <v>3</v>
      </c>
      <c r="S142" t="s">
        <v>3</v>
      </c>
      <c r="T142" t="s">
        <v>3</v>
      </c>
      <c r="U142">
        <v>0</v>
      </c>
      <c r="V142">
        <v>0</v>
      </c>
      <c r="W142">
        <v>0</v>
      </c>
      <c r="X142">
        <v>0</v>
      </c>
      <c r="Y142" t="s">
        <v>3</v>
      </c>
      <c r="Z142" t="s">
        <v>3</v>
      </c>
      <c r="AA142">
        <v>0</v>
      </c>
      <c r="AB142" t="s">
        <v>3</v>
      </c>
      <c r="AC142">
        <v>20750</v>
      </c>
      <c r="AD142">
        <v>1</v>
      </c>
      <c r="AE142">
        <v>0</v>
      </c>
      <c r="AF142">
        <v>3</v>
      </c>
      <c r="AG142">
        <v>3</v>
      </c>
      <c r="AH142" t="s">
        <v>216</v>
      </c>
      <c r="AI142" t="s">
        <v>478</v>
      </c>
      <c r="AJ142">
        <v>46139.413611111115</v>
      </c>
      <c r="AK142">
        <v>55945442</v>
      </c>
      <c r="AL142">
        <v>0</v>
      </c>
      <c r="AM142">
        <v>0</v>
      </c>
      <c r="AN142">
        <v>0</v>
      </c>
      <c r="AO142">
        <v>46034</v>
      </c>
      <c r="AP142">
        <v>0</v>
      </c>
      <c r="AQ142">
        <v>1</v>
      </c>
      <c r="AR142">
        <v>0</v>
      </c>
      <c r="AS142" t="s">
        <v>1146</v>
      </c>
      <c r="AT142">
        <v>1</v>
      </c>
      <c r="AU142">
        <v>2</v>
      </c>
    </row>
    <row r="143" spans="2:47" x14ac:dyDescent="0.25">
      <c r="B143" t="s">
        <v>1290</v>
      </c>
      <c r="C143">
        <v>0</v>
      </c>
      <c r="D143" t="s">
        <v>477</v>
      </c>
      <c r="E143" t="s">
        <v>3</v>
      </c>
      <c r="F143" t="s">
        <v>1154</v>
      </c>
      <c r="G143" t="s">
        <v>3</v>
      </c>
      <c r="H143">
        <v>21372.5</v>
      </c>
      <c r="I143">
        <v>21372.5</v>
      </c>
      <c r="J143">
        <v>0</v>
      </c>
      <c r="K143">
        <v>21372.5</v>
      </c>
      <c r="L143">
        <v>0</v>
      </c>
      <c r="M143">
        <v>0</v>
      </c>
      <c r="N143">
        <v>0</v>
      </c>
      <c r="O143" t="s">
        <v>1151</v>
      </c>
      <c r="P143" t="s">
        <v>3</v>
      </c>
      <c r="Q143" t="s">
        <v>1152</v>
      </c>
      <c r="R143" t="s">
        <v>3</v>
      </c>
      <c r="S143" t="s">
        <v>3</v>
      </c>
      <c r="T143" t="s">
        <v>3</v>
      </c>
      <c r="U143">
        <v>0</v>
      </c>
      <c r="V143">
        <v>0</v>
      </c>
      <c r="W143">
        <v>0</v>
      </c>
      <c r="X143">
        <v>0</v>
      </c>
      <c r="Y143" t="s">
        <v>3</v>
      </c>
      <c r="Z143" t="s">
        <v>3</v>
      </c>
      <c r="AA143">
        <v>0</v>
      </c>
      <c r="AB143" t="s">
        <v>3</v>
      </c>
      <c r="AC143">
        <v>21372.5</v>
      </c>
      <c r="AD143">
        <v>1</v>
      </c>
      <c r="AE143">
        <v>0</v>
      </c>
      <c r="AF143">
        <v>3</v>
      </c>
      <c r="AG143">
        <v>3</v>
      </c>
      <c r="AH143" t="s">
        <v>216</v>
      </c>
      <c r="AI143" t="s">
        <v>478</v>
      </c>
      <c r="AJ143">
        <v>46139.413611111115</v>
      </c>
      <c r="AK143">
        <v>55945442</v>
      </c>
      <c r="AL143">
        <v>0</v>
      </c>
      <c r="AM143">
        <v>0</v>
      </c>
      <c r="AN143">
        <v>0</v>
      </c>
      <c r="AO143">
        <v>46034</v>
      </c>
      <c r="AP143">
        <v>0</v>
      </c>
      <c r="AQ143">
        <v>1</v>
      </c>
      <c r="AR143">
        <v>0</v>
      </c>
      <c r="AS143" t="s">
        <v>1146</v>
      </c>
      <c r="AT143">
        <v>1</v>
      </c>
      <c r="AU143">
        <v>2</v>
      </c>
    </row>
    <row r="144" spans="2:47" x14ac:dyDescent="0.25">
      <c r="B144" t="s">
        <v>1291</v>
      </c>
      <c r="C144">
        <v>0</v>
      </c>
      <c r="D144" t="s">
        <v>486</v>
      </c>
      <c r="E144" t="s">
        <v>3</v>
      </c>
      <c r="F144" t="s">
        <v>1154</v>
      </c>
      <c r="G144" t="s">
        <v>3</v>
      </c>
      <c r="H144">
        <v>6364.8</v>
      </c>
      <c r="I144">
        <v>6364.8</v>
      </c>
      <c r="J144">
        <v>0</v>
      </c>
      <c r="K144">
        <v>6364.8</v>
      </c>
      <c r="L144">
        <v>0</v>
      </c>
      <c r="M144">
        <v>0</v>
      </c>
      <c r="N144">
        <v>0</v>
      </c>
      <c r="O144" t="s">
        <v>1144</v>
      </c>
      <c r="P144" t="s">
        <v>3</v>
      </c>
      <c r="Q144" t="s">
        <v>1145</v>
      </c>
      <c r="R144" t="s">
        <v>3</v>
      </c>
      <c r="S144" t="s">
        <v>3</v>
      </c>
      <c r="T144" t="s">
        <v>3</v>
      </c>
      <c r="U144">
        <v>0</v>
      </c>
      <c r="V144">
        <v>0</v>
      </c>
      <c r="W144">
        <v>0</v>
      </c>
      <c r="X144">
        <v>0</v>
      </c>
      <c r="Y144" t="s">
        <v>3</v>
      </c>
      <c r="Z144" t="s">
        <v>3</v>
      </c>
      <c r="AA144">
        <v>0</v>
      </c>
      <c r="AB144" t="s">
        <v>3</v>
      </c>
      <c r="AC144">
        <v>6364.8</v>
      </c>
      <c r="AD144">
        <v>1</v>
      </c>
      <c r="AE144">
        <v>0</v>
      </c>
      <c r="AF144">
        <v>3</v>
      </c>
      <c r="AG144">
        <v>3</v>
      </c>
      <c r="AH144" t="s">
        <v>216</v>
      </c>
      <c r="AI144" t="s">
        <v>487</v>
      </c>
      <c r="AJ144">
        <v>46139.413611111115</v>
      </c>
      <c r="AK144">
        <v>55945463</v>
      </c>
      <c r="AL144">
        <v>0</v>
      </c>
      <c r="AM144">
        <v>0</v>
      </c>
      <c r="AN144">
        <v>0</v>
      </c>
      <c r="AO144">
        <v>46034</v>
      </c>
      <c r="AP144">
        <v>0</v>
      </c>
      <c r="AQ144">
        <v>1</v>
      </c>
      <c r="AR144">
        <v>0</v>
      </c>
      <c r="AS144" t="s">
        <v>1146</v>
      </c>
      <c r="AT144">
        <v>1</v>
      </c>
      <c r="AU144">
        <v>20</v>
      </c>
    </row>
    <row r="145" spans="2:47" x14ac:dyDescent="0.25">
      <c r="B145" t="s">
        <v>1292</v>
      </c>
      <c r="C145">
        <v>1</v>
      </c>
      <c r="D145" t="s">
        <v>486</v>
      </c>
      <c r="E145" t="s">
        <v>3</v>
      </c>
      <c r="F145" t="s">
        <v>1154</v>
      </c>
      <c r="G145" t="s">
        <v>3</v>
      </c>
      <c r="H145">
        <v>6240</v>
      </c>
      <c r="I145">
        <v>6240</v>
      </c>
      <c r="J145">
        <v>0</v>
      </c>
      <c r="K145">
        <v>6240</v>
      </c>
      <c r="L145">
        <v>0</v>
      </c>
      <c r="M145">
        <v>0</v>
      </c>
      <c r="N145">
        <v>0</v>
      </c>
      <c r="O145" t="s">
        <v>1148</v>
      </c>
      <c r="P145" t="s">
        <v>3</v>
      </c>
      <c r="Q145" t="s">
        <v>1149</v>
      </c>
      <c r="R145" t="s">
        <v>3</v>
      </c>
      <c r="S145" t="s">
        <v>3</v>
      </c>
      <c r="T145" t="s">
        <v>3</v>
      </c>
      <c r="U145">
        <v>0</v>
      </c>
      <c r="V145">
        <v>0</v>
      </c>
      <c r="W145">
        <v>0</v>
      </c>
      <c r="X145">
        <v>0</v>
      </c>
      <c r="Y145" t="s">
        <v>3</v>
      </c>
      <c r="Z145" t="s">
        <v>3</v>
      </c>
      <c r="AA145">
        <v>0</v>
      </c>
      <c r="AB145" t="s">
        <v>3</v>
      </c>
      <c r="AC145">
        <v>6240</v>
      </c>
      <c r="AD145">
        <v>1</v>
      </c>
      <c r="AE145">
        <v>0</v>
      </c>
      <c r="AF145">
        <v>3</v>
      </c>
      <c r="AG145">
        <v>3</v>
      </c>
      <c r="AH145" t="s">
        <v>216</v>
      </c>
      <c r="AI145" t="s">
        <v>487</v>
      </c>
      <c r="AJ145">
        <v>46139.413611111115</v>
      </c>
      <c r="AK145">
        <v>55945463</v>
      </c>
      <c r="AL145">
        <v>0</v>
      </c>
      <c r="AM145">
        <v>0</v>
      </c>
      <c r="AN145">
        <v>0</v>
      </c>
      <c r="AO145">
        <v>46034</v>
      </c>
      <c r="AP145">
        <v>0</v>
      </c>
      <c r="AQ145">
        <v>1</v>
      </c>
      <c r="AR145">
        <v>0</v>
      </c>
      <c r="AS145" t="s">
        <v>1146</v>
      </c>
      <c r="AT145">
        <v>1</v>
      </c>
      <c r="AU145">
        <v>20</v>
      </c>
    </row>
    <row r="146" spans="2:47" x14ac:dyDescent="0.25">
      <c r="B146" t="s">
        <v>1293</v>
      </c>
      <c r="C146">
        <v>0</v>
      </c>
      <c r="D146" t="s">
        <v>486</v>
      </c>
      <c r="E146" t="s">
        <v>3</v>
      </c>
      <c r="F146" t="s">
        <v>1154</v>
      </c>
      <c r="G146" t="s">
        <v>3</v>
      </c>
      <c r="H146">
        <v>6427.2</v>
      </c>
      <c r="I146">
        <v>6427.2</v>
      </c>
      <c r="J146">
        <v>0</v>
      </c>
      <c r="K146">
        <v>6427.2</v>
      </c>
      <c r="L146">
        <v>0</v>
      </c>
      <c r="M146">
        <v>0</v>
      </c>
      <c r="N146">
        <v>0</v>
      </c>
      <c r="O146" t="s">
        <v>1151</v>
      </c>
      <c r="P146" t="s">
        <v>3</v>
      </c>
      <c r="Q146" t="s">
        <v>1152</v>
      </c>
      <c r="R146" t="s">
        <v>3</v>
      </c>
      <c r="S146" t="s">
        <v>3</v>
      </c>
      <c r="T146" t="s">
        <v>3</v>
      </c>
      <c r="U146">
        <v>0</v>
      </c>
      <c r="V146">
        <v>0</v>
      </c>
      <c r="W146">
        <v>0</v>
      </c>
      <c r="X146">
        <v>0</v>
      </c>
      <c r="Y146" t="s">
        <v>3</v>
      </c>
      <c r="Z146" t="s">
        <v>3</v>
      </c>
      <c r="AA146">
        <v>0</v>
      </c>
      <c r="AB146" t="s">
        <v>3</v>
      </c>
      <c r="AC146">
        <v>6427.2</v>
      </c>
      <c r="AD146">
        <v>1</v>
      </c>
      <c r="AE146">
        <v>0</v>
      </c>
      <c r="AF146">
        <v>3</v>
      </c>
      <c r="AG146">
        <v>3</v>
      </c>
      <c r="AH146" t="s">
        <v>216</v>
      </c>
      <c r="AI146" t="s">
        <v>487</v>
      </c>
      <c r="AJ146">
        <v>46139.413611111115</v>
      </c>
      <c r="AK146">
        <v>55945463</v>
      </c>
      <c r="AL146">
        <v>0</v>
      </c>
      <c r="AM146">
        <v>0</v>
      </c>
      <c r="AN146">
        <v>0</v>
      </c>
      <c r="AO146">
        <v>46034</v>
      </c>
      <c r="AP146">
        <v>0</v>
      </c>
      <c r="AQ146">
        <v>1</v>
      </c>
      <c r="AR146">
        <v>0</v>
      </c>
      <c r="AS146" t="s">
        <v>1146</v>
      </c>
      <c r="AT146">
        <v>1</v>
      </c>
      <c r="AU146">
        <v>20</v>
      </c>
    </row>
    <row r="147" spans="2:47" x14ac:dyDescent="0.25">
      <c r="B147" t="s">
        <v>1294</v>
      </c>
      <c r="C147">
        <v>0</v>
      </c>
      <c r="D147" t="s">
        <v>497</v>
      </c>
      <c r="E147" t="s">
        <v>3</v>
      </c>
      <c r="F147" t="s">
        <v>1154</v>
      </c>
      <c r="G147" t="s">
        <v>3</v>
      </c>
      <c r="H147">
        <v>1224</v>
      </c>
      <c r="I147">
        <v>1224</v>
      </c>
      <c r="J147">
        <v>0</v>
      </c>
      <c r="K147">
        <v>1224</v>
      </c>
      <c r="L147">
        <v>0</v>
      </c>
      <c r="M147">
        <v>0</v>
      </c>
      <c r="N147">
        <v>0</v>
      </c>
      <c r="O147" t="s">
        <v>1144</v>
      </c>
      <c r="P147" t="s">
        <v>3</v>
      </c>
      <c r="Q147" t="s">
        <v>1145</v>
      </c>
      <c r="R147" t="s">
        <v>3</v>
      </c>
      <c r="S147" t="s">
        <v>3</v>
      </c>
      <c r="T147" t="s">
        <v>3</v>
      </c>
      <c r="U147">
        <v>0</v>
      </c>
      <c r="V147">
        <v>0</v>
      </c>
      <c r="W147">
        <v>0</v>
      </c>
      <c r="X147">
        <v>0</v>
      </c>
      <c r="Y147" t="s">
        <v>3</v>
      </c>
      <c r="Z147" t="s">
        <v>3</v>
      </c>
      <c r="AA147">
        <v>0</v>
      </c>
      <c r="AB147" t="s">
        <v>3</v>
      </c>
      <c r="AC147">
        <v>1224</v>
      </c>
      <c r="AD147">
        <v>1</v>
      </c>
      <c r="AE147">
        <v>0</v>
      </c>
      <c r="AF147">
        <v>3</v>
      </c>
      <c r="AG147">
        <v>3</v>
      </c>
      <c r="AH147" t="s">
        <v>216</v>
      </c>
      <c r="AI147" t="s">
        <v>498</v>
      </c>
      <c r="AJ147">
        <v>46139.413622685184</v>
      </c>
      <c r="AK147">
        <v>55945488</v>
      </c>
      <c r="AL147">
        <v>0</v>
      </c>
      <c r="AM147">
        <v>0</v>
      </c>
      <c r="AN147">
        <v>0</v>
      </c>
      <c r="AO147">
        <v>46034</v>
      </c>
      <c r="AP147">
        <v>0</v>
      </c>
      <c r="AQ147">
        <v>1</v>
      </c>
      <c r="AR147">
        <v>0</v>
      </c>
      <c r="AS147" t="s">
        <v>1146</v>
      </c>
      <c r="AT147">
        <v>1</v>
      </c>
      <c r="AU147">
        <v>2</v>
      </c>
    </row>
    <row r="148" spans="2:47" x14ac:dyDescent="0.25">
      <c r="B148" t="s">
        <v>1295</v>
      </c>
      <c r="C148">
        <v>1</v>
      </c>
      <c r="D148" t="s">
        <v>497</v>
      </c>
      <c r="E148" t="s">
        <v>3</v>
      </c>
      <c r="F148" t="s">
        <v>1154</v>
      </c>
      <c r="G148" t="s">
        <v>3</v>
      </c>
      <c r="H148">
        <v>1200</v>
      </c>
      <c r="I148">
        <v>1200</v>
      </c>
      <c r="J148">
        <v>0</v>
      </c>
      <c r="K148">
        <v>1200</v>
      </c>
      <c r="L148">
        <v>0</v>
      </c>
      <c r="M148">
        <v>0</v>
      </c>
      <c r="N148">
        <v>0</v>
      </c>
      <c r="O148" t="s">
        <v>1148</v>
      </c>
      <c r="P148" t="s">
        <v>3</v>
      </c>
      <c r="Q148" t="s">
        <v>1149</v>
      </c>
      <c r="R148" t="s">
        <v>3</v>
      </c>
      <c r="S148" t="s">
        <v>3</v>
      </c>
      <c r="T148" t="s">
        <v>3</v>
      </c>
      <c r="U148">
        <v>0</v>
      </c>
      <c r="V148">
        <v>0</v>
      </c>
      <c r="W148">
        <v>0</v>
      </c>
      <c r="X148">
        <v>0</v>
      </c>
      <c r="Y148" t="s">
        <v>3</v>
      </c>
      <c r="Z148" t="s">
        <v>3</v>
      </c>
      <c r="AA148">
        <v>0</v>
      </c>
      <c r="AB148" t="s">
        <v>3</v>
      </c>
      <c r="AC148">
        <v>1200</v>
      </c>
      <c r="AD148">
        <v>1</v>
      </c>
      <c r="AE148">
        <v>0</v>
      </c>
      <c r="AF148">
        <v>3</v>
      </c>
      <c r="AG148">
        <v>3</v>
      </c>
      <c r="AH148" t="s">
        <v>216</v>
      </c>
      <c r="AI148" t="s">
        <v>498</v>
      </c>
      <c r="AJ148">
        <v>46139.413622685184</v>
      </c>
      <c r="AK148">
        <v>55945488</v>
      </c>
      <c r="AL148">
        <v>0</v>
      </c>
      <c r="AM148">
        <v>0</v>
      </c>
      <c r="AN148">
        <v>0</v>
      </c>
      <c r="AO148">
        <v>46034</v>
      </c>
      <c r="AP148">
        <v>0</v>
      </c>
      <c r="AQ148">
        <v>1</v>
      </c>
      <c r="AR148">
        <v>0</v>
      </c>
      <c r="AS148" t="s">
        <v>1146</v>
      </c>
      <c r="AT148">
        <v>1</v>
      </c>
      <c r="AU148">
        <v>2</v>
      </c>
    </row>
    <row r="149" spans="2:47" x14ac:dyDescent="0.25">
      <c r="B149" t="s">
        <v>1296</v>
      </c>
      <c r="C149">
        <v>0</v>
      </c>
      <c r="D149" t="s">
        <v>497</v>
      </c>
      <c r="E149" t="s">
        <v>3</v>
      </c>
      <c r="F149" t="s">
        <v>1154</v>
      </c>
      <c r="G149" t="s">
        <v>3</v>
      </c>
      <c r="H149">
        <v>1236</v>
      </c>
      <c r="I149">
        <v>1236</v>
      </c>
      <c r="J149">
        <v>0</v>
      </c>
      <c r="K149">
        <v>1236</v>
      </c>
      <c r="L149">
        <v>0</v>
      </c>
      <c r="M149">
        <v>0</v>
      </c>
      <c r="N149">
        <v>0</v>
      </c>
      <c r="O149" t="s">
        <v>1151</v>
      </c>
      <c r="P149" t="s">
        <v>3</v>
      </c>
      <c r="Q149" t="s">
        <v>1152</v>
      </c>
      <c r="R149" t="s">
        <v>3</v>
      </c>
      <c r="S149" t="s">
        <v>3</v>
      </c>
      <c r="T149" t="s">
        <v>3</v>
      </c>
      <c r="U149">
        <v>0</v>
      </c>
      <c r="V149">
        <v>0</v>
      </c>
      <c r="W149">
        <v>0</v>
      </c>
      <c r="X149">
        <v>0</v>
      </c>
      <c r="Y149" t="s">
        <v>3</v>
      </c>
      <c r="Z149" t="s">
        <v>3</v>
      </c>
      <c r="AA149">
        <v>0</v>
      </c>
      <c r="AB149" t="s">
        <v>3</v>
      </c>
      <c r="AC149">
        <v>1236</v>
      </c>
      <c r="AD149">
        <v>1</v>
      </c>
      <c r="AE149">
        <v>0</v>
      </c>
      <c r="AF149">
        <v>3</v>
      </c>
      <c r="AG149">
        <v>3</v>
      </c>
      <c r="AH149" t="s">
        <v>216</v>
      </c>
      <c r="AI149" t="s">
        <v>498</v>
      </c>
      <c r="AJ149">
        <v>46139.413622685184</v>
      </c>
      <c r="AK149">
        <v>55945488</v>
      </c>
      <c r="AL149">
        <v>0</v>
      </c>
      <c r="AM149">
        <v>0</v>
      </c>
      <c r="AN149">
        <v>0</v>
      </c>
      <c r="AO149">
        <v>46034</v>
      </c>
      <c r="AP149">
        <v>0</v>
      </c>
      <c r="AQ149">
        <v>1</v>
      </c>
      <c r="AR149">
        <v>0</v>
      </c>
      <c r="AS149" t="s">
        <v>1146</v>
      </c>
      <c r="AT149">
        <v>1</v>
      </c>
      <c r="AU149">
        <v>2</v>
      </c>
    </row>
    <row r="150" spans="2:47" x14ac:dyDescent="0.25">
      <c r="B150" t="s">
        <v>1297</v>
      </c>
      <c r="C150">
        <v>0</v>
      </c>
      <c r="D150" t="s">
        <v>509</v>
      </c>
      <c r="E150" t="s">
        <v>3</v>
      </c>
      <c r="F150" t="s">
        <v>1154</v>
      </c>
      <c r="G150" t="s">
        <v>3</v>
      </c>
      <c r="H150">
        <v>51565.87</v>
      </c>
      <c r="I150">
        <v>51565.865399999995</v>
      </c>
      <c r="J150">
        <v>0</v>
      </c>
      <c r="K150">
        <v>51565.87</v>
      </c>
      <c r="L150">
        <v>0</v>
      </c>
      <c r="M150">
        <v>0</v>
      </c>
      <c r="N150">
        <v>0</v>
      </c>
      <c r="O150" t="s">
        <v>1144</v>
      </c>
      <c r="P150" t="s">
        <v>3</v>
      </c>
      <c r="Q150" t="s">
        <v>1145</v>
      </c>
      <c r="R150" t="s">
        <v>3</v>
      </c>
      <c r="S150" t="s">
        <v>3</v>
      </c>
      <c r="T150" t="s">
        <v>3</v>
      </c>
      <c r="U150">
        <v>0</v>
      </c>
      <c r="V150">
        <v>0</v>
      </c>
      <c r="W150">
        <v>0</v>
      </c>
      <c r="X150">
        <v>0</v>
      </c>
      <c r="Y150" t="s">
        <v>3</v>
      </c>
      <c r="Z150" t="s">
        <v>3</v>
      </c>
      <c r="AA150">
        <v>0</v>
      </c>
      <c r="AB150" t="s">
        <v>3</v>
      </c>
      <c r="AC150">
        <v>51565.865399999995</v>
      </c>
      <c r="AD150">
        <v>1</v>
      </c>
      <c r="AE150">
        <v>0</v>
      </c>
      <c r="AF150">
        <v>3</v>
      </c>
      <c r="AG150">
        <v>3</v>
      </c>
      <c r="AH150" t="s">
        <v>216</v>
      </c>
      <c r="AI150" t="s">
        <v>510</v>
      </c>
      <c r="AJ150">
        <v>46139.413622685184</v>
      </c>
      <c r="AK150">
        <v>55945527</v>
      </c>
      <c r="AL150">
        <v>0</v>
      </c>
      <c r="AM150">
        <v>0</v>
      </c>
      <c r="AN150">
        <v>0</v>
      </c>
      <c r="AO150">
        <v>46034</v>
      </c>
      <c r="AP150">
        <v>0</v>
      </c>
      <c r="AQ150">
        <v>1</v>
      </c>
      <c r="AR150">
        <v>0</v>
      </c>
      <c r="AS150" t="s">
        <v>1146</v>
      </c>
      <c r="AT150">
        <v>1</v>
      </c>
      <c r="AU150">
        <v>11</v>
      </c>
    </row>
    <row r="151" spans="2:47" x14ac:dyDescent="0.25">
      <c r="B151" t="s">
        <v>1298</v>
      </c>
      <c r="C151">
        <v>1</v>
      </c>
      <c r="D151" t="s">
        <v>509</v>
      </c>
      <c r="E151" t="s">
        <v>3</v>
      </c>
      <c r="F151" t="s">
        <v>1154</v>
      </c>
      <c r="G151" t="s">
        <v>3</v>
      </c>
      <c r="H151">
        <v>50554.77</v>
      </c>
      <c r="I151">
        <v>50554.77</v>
      </c>
      <c r="J151">
        <v>0</v>
      </c>
      <c r="K151">
        <v>50554.77</v>
      </c>
      <c r="L151">
        <v>0</v>
      </c>
      <c r="M151">
        <v>0</v>
      </c>
      <c r="N151">
        <v>0</v>
      </c>
      <c r="O151" t="s">
        <v>1148</v>
      </c>
      <c r="P151" t="s">
        <v>3</v>
      </c>
      <c r="Q151" t="s">
        <v>1149</v>
      </c>
      <c r="R151" t="s">
        <v>3</v>
      </c>
      <c r="S151" t="s">
        <v>3</v>
      </c>
      <c r="T151" t="s">
        <v>3</v>
      </c>
      <c r="U151">
        <v>0</v>
      </c>
      <c r="V151">
        <v>0</v>
      </c>
      <c r="W151">
        <v>0</v>
      </c>
      <c r="X151">
        <v>0</v>
      </c>
      <c r="Y151" t="s">
        <v>3</v>
      </c>
      <c r="Z151" t="s">
        <v>3</v>
      </c>
      <c r="AA151">
        <v>0</v>
      </c>
      <c r="AB151" t="s">
        <v>3</v>
      </c>
      <c r="AC151">
        <v>50554.77</v>
      </c>
      <c r="AD151">
        <v>1</v>
      </c>
      <c r="AE151">
        <v>0</v>
      </c>
      <c r="AF151">
        <v>3</v>
      </c>
      <c r="AG151">
        <v>3</v>
      </c>
      <c r="AH151" t="s">
        <v>216</v>
      </c>
      <c r="AI151" t="s">
        <v>510</v>
      </c>
      <c r="AJ151">
        <v>46139.413622685184</v>
      </c>
      <c r="AK151">
        <v>55945527</v>
      </c>
      <c r="AL151">
        <v>0</v>
      </c>
      <c r="AM151">
        <v>0</v>
      </c>
      <c r="AN151">
        <v>0</v>
      </c>
      <c r="AO151">
        <v>46034</v>
      </c>
      <c r="AP151">
        <v>0</v>
      </c>
      <c r="AQ151">
        <v>1</v>
      </c>
      <c r="AR151">
        <v>0</v>
      </c>
      <c r="AS151" t="s">
        <v>1146</v>
      </c>
      <c r="AT151">
        <v>1</v>
      </c>
      <c r="AU151">
        <v>11</v>
      </c>
    </row>
    <row r="152" spans="2:47" x14ac:dyDescent="0.25">
      <c r="B152" t="s">
        <v>1299</v>
      </c>
      <c r="C152">
        <v>0</v>
      </c>
      <c r="D152" t="s">
        <v>509</v>
      </c>
      <c r="E152" t="s">
        <v>3</v>
      </c>
      <c r="F152" t="s">
        <v>1154</v>
      </c>
      <c r="G152" t="s">
        <v>3</v>
      </c>
      <c r="H152">
        <v>52071.41</v>
      </c>
      <c r="I152">
        <v>52071.413099999998</v>
      </c>
      <c r="J152">
        <v>0</v>
      </c>
      <c r="K152">
        <v>52071.41</v>
      </c>
      <c r="L152">
        <v>0</v>
      </c>
      <c r="M152">
        <v>0</v>
      </c>
      <c r="N152">
        <v>0</v>
      </c>
      <c r="O152" t="s">
        <v>1151</v>
      </c>
      <c r="P152" t="s">
        <v>3</v>
      </c>
      <c r="Q152" t="s">
        <v>1152</v>
      </c>
      <c r="R152" t="s">
        <v>3</v>
      </c>
      <c r="S152" t="s">
        <v>3</v>
      </c>
      <c r="T152" t="s">
        <v>3</v>
      </c>
      <c r="U152">
        <v>0</v>
      </c>
      <c r="V152">
        <v>0</v>
      </c>
      <c r="W152">
        <v>0</v>
      </c>
      <c r="X152">
        <v>0</v>
      </c>
      <c r="Y152" t="s">
        <v>3</v>
      </c>
      <c r="Z152" t="s">
        <v>3</v>
      </c>
      <c r="AA152">
        <v>0</v>
      </c>
      <c r="AB152" t="s">
        <v>3</v>
      </c>
      <c r="AC152">
        <v>52071.41</v>
      </c>
      <c r="AD152">
        <v>1</v>
      </c>
      <c r="AE152">
        <v>0</v>
      </c>
      <c r="AF152">
        <v>3</v>
      </c>
      <c r="AG152">
        <v>3</v>
      </c>
      <c r="AH152" t="s">
        <v>216</v>
      </c>
      <c r="AI152" t="s">
        <v>510</v>
      </c>
      <c r="AJ152">
        <v>46139.413622685184</v>
      </c>
      <c r="AK152">
        <v>55945527</v>
      </c>
      <c r="AL152">
        <v>0</v>
      </c>
      <c r="AM152">
        <v>0</v>
      </c>
      <c r="AN152">
        <v>0</v>
      </c>
      <c r="AO152">
        <v>46034</v>
      </c>
      <c r="AP152">
        <v>0</v>
      </c>
      <c r="AQ152">
        <v>1</v>
      </c>
      <c r="AR152">
        <v>0</v>
      </c>
      <c r="AS152" t="s">
        <v>1146</v>
      </c>
      <c r="AT152">
        <v>1</v>
      </c>
      <c r="AU152">
        <v>11</v>
      </c>
    </row>
    <row r="153" spans="2:47" x14ac:dyDescent="0.25">
      <c r="B153" t="s">
        <v>1300</v>
      </c>
      <c r="C153">
        <v>0</v>
      </c>
      <c r="D153" t="s">
        <v>513</v>
      </c>
      <c r="E153" t="s">
        <v>3</v>
      </c>
      <c r="F153" t="s">
        <v>1154</v>
      </c>
      <c r="G153" t="s">
        <v>3</v>
      </c>
      <c r="H153">
        <v>57275.58</v>
      </c>
      <c r="I153">
        <v>57275.580600000001</v>
      </c>
      <c r="J153">
        <v>0</v>
      </c>
      <c r="K153">
        <v>57275.58</v>
      </c>
      <c r="L153">
        <v>0</v>
      </c>
      <c r="M153">
        <v>0</v>
      </c>
      <c r="N153">
        <v>0</v>
      </c>
      <c r="O153" t="s">
        <v>1144</v>
      </c>
      <c r="P153" t="s">
        <v>3</v>
      </c>
      <c r="Q153" t="s">
        <v>1145</v>
      </c>
      <c r="R153" t="s">
        <v>3</v>
      </c>
      <c r="S153" t="s">
        <v>3</v>
      </c>
      <c r="T153" t="s">
        <v>3</v>
      </c>
      <c r="U153">
        <v>0</v>
      </c>
      <c r="V153">
        <v>0</v>
      </c>
      <c r="W153">
        <v>0</v>
      </c>
      <c r="X153">
        <v>0</v>
      </c>
      <c r="Y153" t="s">
        <v>3</v>
      </c>
      <c r="Z153" t="s">
        <v>3</v>
      </c>
      <c r="AA153">
        <v>0</v>
      </c>
      <c r="AB153" t="s">
        <v>3</v>
      </c>
      <c r="AC153">
        <v>57275.580600000001</v>
      </c>
      <c r="AD153">
        <v>1</v>
      </c>
      <c r="AE153">
        <v>0</v>
      </c>
      <c r="AF153">
        <v>3</v>
      </c>
      <c r="AG153">
        <v>3</v>
      </c>
      <c r="AH153" t="s">
        <v>216</v>
      </c>
      <c r="AI153" t="s">
        <v>514</v>
      </c>
      <c r="AJ153">
        <v>46139.413622685184</v>
      </c>
      <c r="AK153">
        <v>55945533</v>
      </c>
      <c r="AL153">
        <v>0</v>
      </c>
      <c r="AM153">
        <v>0</v>
      </c>
      <c r="AN153">
        <v>0</v>
      </c>
      <c r="AO153">
        <v>46034</v>
      </c>
      <c r="AP153">
        <v>0</v>
      </c>
      <c r="AQ153">
        <v>1</v>
      </c>
      <c r="AR153">
        <v>0</v>
      </c>
      <c r="AS153" t="s">
        <v>1146</v>
      </c>
      <c r="AT153">
        <v>1</v>
      </c>
      <c r="AU153">
        <v>5</v>
      </c>
    </row>
    <row r="154" spans="2:47" x14ac:dyDescent="0.25">
      <c r="B154" t="s">
        <v>1301</v>
      </c>
      <c r="C154">
        <v>1</v>
      </c>
      <c r="D154" t="s">
        <v>513</v>
      </c>
      <c r="E154" t="s">
        <v>3</v>
      </c>
      <c r="F154" t="s">
        <v>1154</v>
      </c>
      <c r="G154" t="s">
        <v>3</v>
      </c>
      <c r="H154">
        <v>56152.53</v>
      </c>
      <c r="I154">
        <v>56152.53</v>
      </c>
      <c r="J154">
        <v>0</v>
      </c>
      <c r="K154">
        <v>56152.53</v>
      </c>
      <c r="L154">
        <v>0</v>
      </c>
      <c r="M154">
        <v>0</v>
      </c>
      <c r="N154">
        <v>0</v>
      </c>
      <c r="O154" t="s">
        <v>1148</v>
      </c>
      <c r="P154" t="s">
        <v>3</v>
      </c>
      <c r="Q154" t="s">
        <v>1149</v>
      </c>
      <c r="R154" t="s">
        <v>3</v>
      </c>
      <c r="S154" t="s">
        <v>3</v>
      </c>
      <c r="T154" t="s">
        <v>3</v>
      </c>
      <c r="U154">
        <v>0</v>
      </c>
      <c r="V154">
        <v>0</v>
      </c>
      <c r="W154">
        <v>0</v>
      </c>
      <c r="X154">
        <v>0</v>
      </c>
      <c r="Y154" t="s">
        <v>3</v>
      </c>
      <c r="Z154" t="s">
        <v>3</v>
      </c>
      <c r="AA154">
        <v>0</v>
      </c>
      <c r="AB154" t="s">
        <v>3</v>
      </c>
      <c r="AC154">
        <v>56152.53</v>
      </c>
      <c r="AD154">
        <v>1</v>
      </c>
      <c r="AE154">
        <v>0</v>
      </c>
      <c r="AF154">
        <v>3</v>
      </c>
      <c r="AG154">
        <v>3</v>
      </c>
      <c r="AH154" t="s">
        <v>216</v>
      </c>
      <c r="AI154" t="s">
        <v>514</v>
      </c>
      <c r="AJ154">
        <v>46139.413622685184</v>
      </c>
      <c r="AK154">
        <v>55945533</v>
      </c>
      <c r="AL154">
        <v>0</v>
      </c>
      <c r="AM154">
        <v>0</v>
      </c>
      <c r="AN154">
        <v>0</v>
      </c>
      <c r="AO154">
        <v>46034</v>
      </c>
      <c r="AP154">
        <v>0</v>
      </c>
      <c r="AQ154">
        <v>1</v>
      </c>
      <c r="AR154">
        <v>0</v>
      </c>
      <c r="AS154" t="s">
        <v>1146</v>
      </c>
      <c r="AT154">
        <v>1</v>
      </c>
      <c r="AU154">
        <v>5</v>
      </c>
    </row>
    <row r="155" spans="2:47" x14ac:dyDescent="0.25">
      <c r="B155" t="s">
        <v>1302</v>
      </c>
      <c r="C155">
        <v>0</v>
      </c>
      <c r="D155" t="s">
        <v>513</v>
      </c>
      <c r="E155" t="s">
        <v>3</v>
      </c>
      <c r="F155" t="s">
        <v>1154</v>
      </c>
      <c r="G155" t="s">
        <v>3</v>
      </c>
      <c r="H155">
        <v>57837.11</v>
      </c>
      <c r="I155">
        <v>57837.105900000002</v>
      </c>
      <c r="J155">
        <v>0</v>
      </c>
      <c r="K155">
        <v>57837.11</v>
      </c>
      <c r="L155">
        <v>0</v>
      </c>
      <c r="M155">
        <v>0</v>
      </c>
      <c r="N155">
        <v>0</v>
      </c>
      <c r="O155" t="s">
        <v>1151</v>
      </c>
      <c r="P155" t="s">
        <v>3</v>
      </c>
      <c r="Q155" t="s">
        <v>1152</v>
      </c>
      <c r="R155" t="s">
        <v>3</v>
      </c>
      <c r="S155" t="s">
        <v>3</v>
      </c>
      <c r="T155" t="s">
        <v>3</v>
      </c>
      <c r="U155">
        <v>0</v>
      </c>
      <c r="V155">
        <v>0</v>
      </c>
      <c r="W155">
        <v>0</v>
      </c>
      <c r="X155">
        <v>0</v>
      </c>
      <c r="Y155" t="s">
        <v>3</v>
      </c>
      <c r="Z155" t="s">
        <v>3</v>
      </c>
      <c r="AA155">
        <v>0</v>
      </c>
      <c r="AB155" t="s">
        <v>3</v>
      </c>
      <c r="AC155">
        <v>57837.11</v>
      </c>
      <c r="AD155">
        <v>1</v>
      </c>
      <c r="AE155">
        <v>0</v>
      </c>
      <c r="AF155">
        <v>3</v>
      </c>
      <c r="AG155">
        <v>3</v>
      </c>
      <c r="AH155" t="s">
        <v>216</v>
      </c>
      <c r="AI155" t="s">
        <v>514</v>
      </c>
      <c r="AJ155">
        <v>46139.413622685184</v>
      </c>
      <c r="AK155">
        <v>55945533</v>
      </c>
      <c r="AL155">
        <v>0</v>
      </c>
      <c r="AM155">
        <v>0</v>
      </c>
      <c r="AN155">
        <v>0</v>
      </c>
      <c r="AO155">
        <v>46034</v>
      </c>
      <c r="AP155">
        <v>0</v>
      </c>
      <c r="AQ155">
        <v>1</v>
      </c>
      <c r="AR155">
        <v>0</v>
      </c>
      <c r="AS155" t="s">
        <v>1146</v>
      </c>
      <c r="AT155">
        <v>1</v>
      </c>
      <c r="AU155">
        <v>5</v>
      </c>
    </row>
    <row r="156" spans="2:47" x14ac:dyDescent="0.25">
      <c r="B156" t="s">
        <v>1303</v>
      </c>
      <c r="C156">
        <v>0</v>
      </c>
      <c r="D156" t="s">
        <v>517</v>
      </c>
      <c r="E156" t="s">
        <v>3</v>
      </c>
      <c r="F156" t="s">
        <v>1154</v>
      </c>
      <c r="G156" t="s">
        <v>3</v>
      </c>
      <c r="H156">
        <v>80114.44</v>
      </c>
      <c r="I156">
        <v>80114.441400000011</v>
      </c>
      <c r="J156">
        <v>0</v>
      </c>
      <c r="K156">
        <v>80114.44</v>
      </c>
      <c r="L156">
        <v>0</v>
      </c>
      <c r="M156">
        <v>0</v>
      </c>
      <c r="N156">
        <v>0</v>
      </c>
      <c r="O156" t="s">
        <v>1144</v>
      </c>
      <c r="P156" t="s">
        <v>3</v>
      </c>
      <c r="Q156" t="s">
        <v>1145</v>
      </c>
      <c r="R156" t="s">
        <v>3</v>
      </c>
      <c r="S156" t="s">
        <v>3</v>
      </c>
      <c r="T156" t="s">
        <v>3</v>
      </c>
      <c r="U156">
        <v>0</v>
      </c>
      <c r="V156">
        <v>0</v>
      </c>
      <c r="W156">
        <v>0</v>
      </c>
      <c r="X156">
        <v>0</v>
      </c>
      <c r="Y156" t="s">
        <v>3</v>
      </c>
      <c r="Z156" t="s">
        <v>3</v>
      </c>
      <c r="AA156">
        <v>0</v>
      </c>
      <c r="AB156" t="s">
        <v>3</v>
      </c>
      <c r="AC156">
        <v>80114.441400000011</v>
      </c>
      <c r="AD156">
        <v>1</v>
      </c>
      <c r="AE156">
        <v>0</v>
      </c>
      <c r="AF156">
        <v>3</v>
      </c>
      <c r="AG156">
        <v>3</v>
      </c>
      <c r="AH156" t="s">
        <v>216</v>
      </c>
      <c r="AI156" t="s">
        <v>518</v>
      </c>
      <c r="AJ156">
        <v>46139.413622685184</v>
      </c>
      <c r="AK156">
        <v>55945539</v>
      </c>
      <c r="AL156">
        <v>0</v>
      </c>
      <c r="AM156">
        <v>0</v>
      </c>
      <c r="AN156">
        <v>0</v>
      </c>
      <c r="AO156">
        <v>46034</v>
      </c>
      <c r="AP156">
        <v>0</v>
      </c>
      <c r="AQ156">
        <v>1</v>
      </c>
      <c r="AR156">
        <v>0</v>
      </c>
      <c r="AS156" t="s">
        <v>1146</v>
      </c>
      <c r="AT156">
        <v>1</v>
      </c>
      <c r="AU156">
        <v>7</v>
      </c>
    </row>
    <row r="157" spans="2:47" x14ac:dyDescent="0.25">
      <c r="B157" t="s">
        <v>1304</v>
      </c>
      <c r="C157">
        <v>1</v>
      </c>
      <c r="D157" t="s">
        <v>517</v>
      </c>
      <c r="E157" t="s">
        <v>3</v>
      </c>
      <c r="F157" t="s">
        <v>1154</v>
      </c>
      <c r="G157" t="s">
        <v>3</v>
      </c>
      <c r="H157">
        <v>78543.570000000007</v>
      </c>
      <c r="I157">
        <v>78543.570000000007</v>
      </c>
      <c r="J157">
        <v>0</v>
      </c>
      <c r="K157">
        <v>78543.570000000007</v>
      </c>
      <c r="L157">
        <v>0</v>
      </c>
      <c r="M157">
        <v>0</v>
      </c>
      <c r="N157">
        <v>0</v>
      </c>
      <c r="O157" t="s">
        <v>1148</v>
      </c>
      <c r="P157" t="s">
        <v>3</v>
      </c>
      <c r="Q157" t="s">
        <v>1149</v>
      </c>
      <c r="R157" t="s">
        <v>3</v>
      </c>
      <c r="S157" t="s">
        <v>3</v>
      </c>
      <c r="T157" t="s">
        <v>3</v>
      </c>
      <c r="U157">
        <v>0</v>
      </c>
      <c r="V157">
        <v>0</v>
      </c>
      <c r="W157">
        <v>0</v>
      </c>
      <c r="X157">
        <v>0</v>
      </c>
      <c r="Y157" t="s">
        <v>3</v>
      </c>
      <c r="Z157" t="s">
        <v>3</v>
      </c>
      <c r="AA157">
        <v>0</v>
      </c>
      <c r="AB157" t="s">
        <v>3</v>
      </c>
      <c r="AC157">
        <v>78543.570000000007</v>
      </c>
      <c r="AD157">
        <v>1</v>
      </c>
      <c r="AE157">
        <v>0</v>
      </c>
      <c r="AF157">
        <v>3</v>
      </c>
      <c r="AG157">
        <v>3</v>
      </c>
      <c r="AH157" t="s">
        <v>216</v>
      </c>
      <c r="AI157" t="s">
        <v>518</v>
      </c>
      <c r="AJ157">
        <v>46139.413622685184</v>
      </c>
      <c r="AK157">
        <v>55945539</v>
      </c>
      <c r="AL157">
        <v>0</v>
      </c>
      <c r="AM157">
        <v>0</v>
      </c>
      <c r="AN157">
        <v>0</v>
      </c>
      <c r="AO157">
        <v>46034</v>
      </c>
      <c r="AP157">
        <v>0</v>
      </c>
      <c r="AQ157">
        <v>1</v>
      </c>
      <c r="AR157">
        <v>0</v>
      </c>
      <c r="AS157" t="s">
        <v>1146</v>
      </c>
      <c r="AT157">
        <v>1</v>
      </c>
      <c r="AU157">
        <v>7</v>
      </c>
    </row>
    <row r="158" spans="2:47" x14ac:dyDescent="0.25">
      <c r="B158" t="s">
        <v>1305</v>
      </c>
      <c r="C158">
        <v>0</v>
      </c>
      <c r="D158" t="s">
        <v>517</v>
      </c>
      <c r="E158" t="s">
        <v>3</v>
      </c>
      <c r="F158" t="s">
        <v>1154</v>
      </c>
      <c r="G158" t="s">
        <v>3</v>
      </c>
      <c r="H158">
        <v>80899.88</v>
      </c>
      <c r="I158">
        <v>80899.877100000012</v>
      </c>
      <c r="J158">
        <v>0</v>
      </c>
      <c r="K158">
        <v>80899.88</v>
      </c>
      <c r="L158">
        <v>0</v>
      </c>
      <c r="M158">
        <v>0</v>
      </c>
      <c r="N158">
        <v>0</v>
      </c>
      <c r="O158" t="s">
        <v>1151</v>
      </c>
      <c r="P158" t="s">
        <v>3</v>
      </c>
      <c r="Q158" t="s">
        <v>1152</v>
      </c>
      <c r="R158" t="s">
        <v>3</v>
      </c>
      <c r="S158" t="s">
        <v>3</v>
      </c>
      <c r="T158" t="s">
        <v>3</v>
      </c>
      <c r="U158">
        <v>0</v>
      </c>
      <c r="V158">
        <v>0</v>
      </c>
      <c r="W158">
        <v>0</v>
      </c>
      <c r="X158">
        <v>0</v>
      </c>
      <c r="Y158" t="s">
        <v>3</v>
      </c>
      <c r="Z158" t="s">
        <v>3</v>
      </c>
      <c r="AA158">
        <v>0</v>
      </c>
      <c r="AB158" t="s">
        <v>3</v>
      </c>
      <c r="AC158">
        <v>80899.88</v>
      </c>
      <c r="AD158">
        <v>1</v>
      </c>
      <c r="AE158">
        <v>0</v>
      </c>
      <c r="AF158">
        <v>3</v>
      </c>
      <c r="AG158">
        <v>3</v>
      </c>
      <c r="AH158" t="s">
        <v>216</v>
      </c>
      <c r="AI158" t="s">
        <v>518</v>
      </c>
      <c r="AJ158">
        <v>46139.413622685184</v>
      </c>
      <c r="AK158">
        <v>55945539</v>
      </c>
      <c r="AL158">
        <v>0</v>
      </c>
      <c r="AM158">
        <v>0</v>
      </c>
      <c r="AN158">
        <v>0</v>
      </c>
      <c r="AO158">
        <v>46034</v>
      </c>
      <c r="AP158">
        <v>0</v>
      </c>
      <c r="AQ158">
        <v>1</v>
      </c>
      <c r="AR158">
        <v>0</v>
      </c>
      <c r="AS158" t="s">
        <v>1146</v>
      </c>
      <c r="AT158">
        <v>1</v>
      </c>
      <c r="AU158">
        <v>7</v>
      </c>
    </row>
    <row r="159" spans="2:47" x14ac:dyDescent="0.25">
      <c r="B159" t="s">
        <v>1306</v>
      </c>
      <c r="C159">
        <v>0</v>
      </c>
      <c r="D159" t="s">
        <v>521</v>
      </c>
      <c r="E159" t="s">
        <v>3</v>
      </c>
      <c r="F159" t="s">
        <v>1154</v>
      </c>
      <c r="G159" t="s">
        <v>3</v>
      </c>
      <c r="H159">
        <v>120796.16</v>
      </c>
      <c r="I159">
        <v>120796.16220000001</v>
      </c>
      <c r="J159">
        <v>0</v>
      </c>
      <c r="K159">
        <v>120796.16</v>
      </c>
      <c r="L159">
        <v>0</v>
      </c>
      <c r="M159">
        <v>0</v>
      </c>
      <c r="N159">
        <v>0</v>
      </c>
      <c r="O159" t="s">
        <v>1144</v>
      </c>
      <c r="P159" t="s">
        <v>3</v>
      </c>
      <c r="Q159" t="s">
        <v>1145</v>
      </c>
      <c r="R159" t="s">
        <v>3</v>
      </c>
      <c r="S159" t="s">
        <v>3</v>
      </c>
      <c r="T159" t="s">
        <v>3</v>
      </c>
      <c r="U159">
        <v>0</v>
      </c>
      <c r="V159">
        <v>0</v>
      </c>
      <c r="W159">
        <v>0</v>
      </c>
      <c r="X159">
        <v>0</v>
      </c>
      <c r="Y159" t="s">
        <v>3</v>
      </c>
      <c r="Z159" t="s">
        <v>3</v>
      </c>
      <c r="AA159">
        <v>0</v>
      </c>
      <c r="AB159" t="s">
        <v>3</v>
      </c>
      <c r="AC159">
        <v>120796.16220000001</v>
      </c>
      <c r="AD159">
        <v>1</v>
      </c>
      <c r="AE159">
        <v>0</v>
      </c>
      <c r="AF159">
        <v>3</v>
      </c>
      <c r="AG159">
        <v>3</v>
      </c>
      <c r="AH159" t="s">
        <v>216</v>
      </c>
      <c r="AI159" t="s">
        <v>522</v>
      </c>
      <c r="AJ159">
        <v>46139.413622685184</v>
      </c>
      <c r="AK159">
        <v>55945545</v>
      </c>
      <c r="AL159">
        <v>0</v>
      </c>
      <c r="AM159">
        <v>0</v>
      </c>
      <c r="AN159">
        <v>0</v>
      </c>
      <c r="AO159">
        <v>46034</v>
      </c>
      <c r="AP159">
        <v>0</v>
      </c>
      <c r="AQ159">
        <v>1</v>
      </c>
      <c r="AR159">
        <v>0</v>
      </c>
      <c r="AS159" t="s">
        <v>1146</v>
      </c>
      <c r="AT159">
        <v>1</v>
      </c>
      <c r="AU159">
        <v>1</v>
      </c>
    </row>
    <row r="160" spans="2:47" x14ac:dyDescent="0.25">
      <c r="B160" t="s">
        <v>1307</v>
      </c>
      <c r="C160">
        <v>1</v>
      </c>
      <c r="D160" t="s">
        <v>521</v>
      </c>
      <c r="E160" t="s">
        <v>3</v>
      </c>
      <c r="F160" t="s">
        <v>1154</v>
      </c>
      <c r="G160" t="s">
        <v>3</v>
      </c>
      <c r="H160">
        <v>118427.61</v>
      </c>
      <c r="I160">
        <v>118427.61</v>
      </c>
      <c r="J160">
        <v>0</v>
      </c>
      <c r="K160">
        <v>118427.61</v>
      </c>
      <c r="L160">
        <v>0</v>
      </c>
      <c r="M160">
        <v>0</v>
      </c>
      <c r="N160">
        <v>0</v>
      </c>
      <c r="O160" t="s">
        <v>1148</v>
      </c>
      <c r="P160" t="s">
        <v>3</v>
      </c>
      <c r="Q160" t="s">
        <v>1149</v>
      </c>
      <c r="R160" t="s">
        <v>3</v>
      </c>
      <c r="S160" t="s">
        <v>3</v>
      </c>
      <c r="T160" t="s">
        <v>3</v>
      </c>
      <c r="U160">
        <v>0</v>
      </c>
      <c r="V160">
        <v>0</v>
      </c>
      <c r="W160">
        <v>0</v>
      </c>
      <c r="X160">
        <v>0</v>
      </c>
      <c r="Y160" t="s">
        <v>3</v>
      </c>
      <c r="Z160" t="s">
        <v>3</v>
      </c>
      <c r="AA160">
        <v>0</v>
      </c>
      <c r="AB160" t="s">
        <v>3</v>
      </c>
      <c r="AC160">
        <v>118427.61</v>
      </c>
      <c r="AD160">
        <v>1</v>
      </c>
      <c r="AE160">
        <v>0</v>
      </c>
      <c r="AF160">
        <v>3</v>
      </c>
      <c r="AG160">
        <v>3</v>
      </c>
      <c r="AH160" t="s">
        <v>216</v>
      </c>
      <c r="AI160" t="s">
        <v>522</v>
      </c>
      <c r="AJ160">
        <v>46139.413622685184</v>
      </c>
      <c r="AK160">
        <v>55945545</v>
      </c>
      <c r="AL160">
        <v>0</v>
      </c>
      <c r="AM160">
        <v>0</v>
      </c>
      <c r="AN160">
        <v>0</v>
      </c>
      <c r="AO160">
        <v>46034</v>
      </c>
      <c r="AP160">
        <v>0</v>
      </c>
      <c r="AQ160">
        <v>1</v>
      </c>
      <c r="AR160">
        <v>0</v>
      </c>
      <c r="AS160" t="s">
        <v>1146</v>
      </c>
      <c r="AT160">
        <v>1</v>
      </c>
      <c r="AU160">
        <v>1</v>
      </c>
    </row>
    <row r="161" spans="2:47" x14ac:dyDescent="0.25">
      <c r="B161" t="s">
        <v>1308</v>
      </c>
      <c r="C161">
        <v>0</v>
      </c>
      <c r="D161" t="s">
        <v>521</v>
      </c>
      <c r="E161" t="s">
        <v>3</v>
      </c>
      <c r="F161" t="s">
        <v>1154</v>
      </c>
      <c r="G161" t="s">
        <v>3</v>
      </c>
      <c r="H161">
        <v>121980.44</v>
      </c>
      <c r="I161">
        <v>121980.43830000001</v>
      </c>
      <c r="J161">
        <v>0</v>
      </c>
      <c r="K161">
        <v>121980.44</v>
      </c>
      <c r="L161">
        <v>0</v>
      </c>
      <c r="M161">
        <v>0</v>
      </c>
      <c r="N161">
        <v>0</v>
      </c>
      <c r="O161" t="s">
        <v>1151</v>
      </c>
      <c r="P161" t="s">
        <v>3</v>
      </c>
      <c r="Q161" t="s">
        <v>1152</v>
      </c>
      <c r="R161" t="s">
        <v>3</v>
      </c>
      <c r="S161" t="s">
        <v>3</v>
      </c>
      <c r="T161" t="s">
        <v>3</v>
      </c>
      <c r="U161">
        <v>0</v>
      </c>
      <c r="V161">
        <v>0</v>
      </c>
      <c r="W161">
        <v>0</v>
      </c>
      <c r="X161">
        <v>0</v>
      </c>
      <c r="Y161" t="s">
        <v>3</v>
      </c>
      <c r="Z161" t="s">
        <v>3</v>
      </c>
      <c r="AA161">
        <v>0</v>
      </c>
      <c r="AB161" t="s">
        <v>3</v>
      </c>
      <c r="AC161">
        <v>121980.44</v>
      </c>
      <c r="AD161">
        <v>1</v>
      </c>
      <c r="AE161">
        <v>0</v>
      </c>
      <c r="AF161">
        <v>3</v>
      </c>
      <c r="AG161">
        <v>3</v>
      </c>
      <c r="AH161" t="s">
        <v>216</v>
      </c>
      <c r="AI161" t="s">
        <v>522</v>
      </c>
      <c r="AJ161">
        <v>46139.413622685184</v>
      </c>
      <c r="AK161">
        <v>55945545</v>
      </c>
      <c r="AL161">
        <v>0</v>
      </c>
      <c r="AM161">
        <v>0</v>
      </c>
      <c r="AN161">
        <v>0</v>
      </c>
      <c r="AO161">
        <v>46034</v>
      </c>
      <c r="AP161">
        <v>0</v>
      </c>
      <c r="AQ161">
        <v>1</v>
      </c>
      <c r="AR161">
        <v>0</v>
      </c>
      <c r="AS161" t="s">
        <v>1146</v>
      </c>
      <c r="AT161">
        <v>1</v>
      </c>
      <c r="AU161">
        <v>1</v>
      </c>
    </row>
    <row r="162" spans="2:47" x14ac:dyDescent="0.25">
      <c r="B162" t="s">
        <v>1309</v>
      </c>
      <c r="C162">
        <v>0</v>
      </c>
      <c r="D162" t="s">
        <v>528</v>
      </c>
      <c r="E162" t="s">
        <v>3</v>
      </c>
      <c r="F162" t="s">
        <v>1154</v>
      </c>
      <c r="G162" t="s">
        <v>3</v>
      </c>
      <c r="H162">
        <v>14095.86</v>
      </c>
      <c r="I162">
        <v>14095.859399999999</v>
      </c>
      <c r="J162">
        <v>0</v>
      </c>
      <c r="K162">
        <v>14095.86</v>
      </c>
      <c r="L162">
        <v>0</v>
      </c>
      <c r="M162">
        <v>0</v>
      </c>
      <c r="N162">
        <v>0</v>
      </c>
      <c r="O162" t="s">
        <v>1144</v>
      </c>
      <c r="P162" t="s">
        <v>3</v>
      </c>
      <c r="Q162" t="s">
        <v>1145</v>
      </c>
      <c r="R162" t="s">
        <v>3</v>
      </c>
      <c r="S162" t="s">
        <v>3</v>
      </c>
      <c r="T162" t="s">
        <v>3</v>
      </c>
      <c r="U162">
        <v>0</v>
      </c>
      <c r="V162">
        <v>0</v>
      </c>
      <c r="W162">
        <v>0</v>
      </c>
      <c r="X162">
        <v>0</v>
      </c>
      <c r="Y162" t="s">
        <v>3</v>
      </c>
      <c r="Z162" t="s">
        <v>3</v>
      </c>
      <c r="AA162">
        <v>0</v>
      </c>
      <c r="AB162" t="s">
        <v>3</v>
      </c>
      <c r="AC162">
        <v>14095.859399999999</v>
      </c>
      <c r="AD162">
        <v>1</v>
      </c>
      <c r="AE162">
        <v>0</v>
      </c>
      <c r="AF162">
        <v>3</v>
      </c>
      <c r="AG162">
        <v>3</v>
      </c>
      <c r="AH162" t="s">
        <v>216</v>
      </c>
      <c r="AI162" t="s">
        <v>529</v>
      </c>
      <c r="AJ162">
        <v>46139.413622685184</v>
      </c>
      <c r="AK162">
        <v>55945581</v>
      </c>
      <c r="AL162">
        <v>0</v>
      </c>
      <c r="AM162">
        <v>0</v>
      </c>
      <c r="AN162">
        <v>0</v>
      </c>
      <c r="AO162">
        <v>46034</v>
      </c>
      <c r="AP162">
        <v>0</v>
      </c>
      <c r="AQ162">
        <v>1</v>
      </c>
      <c r="AR162">
        <v>0</v>
      </c>
      <c r="AS162" t="s">
        <v>1146</v>
      </c>
      <c r="AT162">
        <v>1</v>
      </c>
      <c r="AU162">
        <v>24</v>
      </c>
    </row>
    <row r="163" spans="2:47" x14ac:dyDescent="0.25">
      <c r="B163" t="s">
        <v>1310</v>
      </c>
      <c r="C163">
        <v>1</v>
      </c>
      <c r="D163" t="s">
        <v>528</v>
      </c>
      <c r="E163" t="s">
        <v>3</v>
      </c>
      <c r="F163" t="s">
        <v>1154</v>
      </c>
      <c r="G163" t="s">
        <v>3</v>
      </c>
      <c r="H163">
        <v>13819.47</v>
      </c>
      <c r="I163">
        <v>13819.47</v>
      </c>
      <c r="J163">
        <v>0</v>
      </c>
      <c r="K163">
        <v>13819.47</v>
      </c>
      <c r="L163">
        <v>0</v>
      </c>
      <c r="M163">
        <v>0</v>
      </c>
      <c r="N163">
        <v>0</v>
      </c>
      <c r="O163" t="s">
        <v>1148</v>
      </c>
      <c r="P163" t="s">
        <v>3</v>
      </c>
      <c r="Q163" t="s">
        <v>1149</v>
      </c>
      <c r="R163" t="s">
        <v>3</v>
      </c>
      <c r="S163" t="s">
        <v>3</v>
      </c>
      <c r="T163" t="s">
        <v>3</v>
      </c>
      <c r="U163">
        <v>0</v>
      </c>
      <c r="V163">
        <v>0</v>
      </c>
      <c r="W163">
        <v>0</v>
      </c>
      <c r="X163">
        <v>0</v>
      </c>
      <c r="Y163" t="s">
        <v>3</v>
      </c>
      <c r="Z163" t="s">
        <v>3</v>
      </c>
      <c r="AA163">
        <v>0</v>
      </c>
      <c r="AB163" t="s">
        <v>3</v>
      </c>
      <c r="AC163">
        <v>13819.47</v>
      </c>
      <c r="AD163">
        <v>1</v>
      </c>
      <c r="AE163">
        <v>0</v>
      </c>
      <c r="AF163">
        <v>3</v>
      </c>
      <c r="AG163">
        <v>3</v>
      </c>
      <c r="AH163" t="s">
        <v>216</v>
      </c>
      <c r="AI163" t="s">
        <v>529</v>
      </c>
      <c r="AJ163">
        <v>46139.413622685184</v>
      </c>
      <c r="AK163">
        <v>55945581</v>
      </c>
      <c r="AL163">
        <v>0</v>
      </c>
      <c r="AM163">
        <v>0</v>
      </c>
      <c r="AN163">
        <v>0</v>
      </c>
      <c r="AO163">
        <v>46034</v>
      </c>
      <c r="AP163">
        <v>0</v>
      </c>
      <c r="AQ163">
        <v>1</v>
      </c>
      <c r="AR163">
        <v>0</v>
      </c>
      <c r="AS163" t="s">
        <v>1146</v>
      </c>
      <c r="AT163">
        <v>1</v>
      </c>
      <c r="AU163">
        <v>24</v>
      </c>
    </row>
    <row r="164" spans="2:47" x14ac:dyDescent="0.25">
      <c r="B164" t="s">
        <v>1311</v>
      </c>
      <c r="C164">
        <v>0</v>
      </c>
      <c r="D164" t="s">
        <v>528</v>
      </c>
      <c r="E164" t="s">
        <v>3</v>
      </c>
      <c r="F164" t="s">
        <v>1154</v>
      </c>
      <c r="G164" t="s">
        <v>3</v>
      </c>
      <c r="H164">
        <v>14234.05</v>
      </c>
      <c r="I164">
        <v>14234.054099999999</v>
      </c>
      <c r="J164">
        <v>0</v>
      </c>
      <c r="K164">
        <v>14234.05</v>
      </c>
      <c r="L164">
        <v>0</v>
      </c>
      <c r="M164">
        <v>0</v>
      </c>
      <c r="N164">
        <v>0</v>
      </c>
      <c r="O164" t="s">
        <v>1151</v>
      </c>
      <c r="P164" t="s">
        <v>3</v>
      </c>
      <c r="Q164" t="s">
        <v>1152</v>
      </c>
      <c r="R164" t="s">
        <v>3</v>
      </c>
      <c r="S164" t="s">
        <v>3</v>
      </c>
      <c r="T164" t="s">
        <v>3</v>
      </c>
      <c r="U164">
        <v>0</v>
      </c>
      <c r="V164">
        <v>0</v>
      </c>
      <c r="W164">
        <v>0</v>
      </c>
      <c r="X164">
        <v>0</v>
      </c>
      <c r="Y164" t="s">
        <v>3</v>
      </c>
      <c r="Z164" t="s">
        <v>3</v>
      </c>
      <c r="AA164">
        <v>0</v>
      </c>
      <c r="AB164" t="s">
        <v>3</v>
      </c>
      <c r="AC164">
        <v>14234.05</v>
      </c>
      <c r="AD164">
        <v>1</v>
      </c>
      <c r="AE164">
        <v>0</v>
      </c>
      <c r="AF164">
        <v>3</v>
      </c>
      <c r="AG164">
        <v>3</v>
      </c>
      <c r="AH164" t="s">
        <v>216</v>
      </c>
      <c r="AI164" t="s">
        <v>529</v>
      </c>
      <c r="AJ164">
        <v>46139.413622685184</v>
      </c>
      <c r="AK164">
        <v>55945581</v>
      </c>
      <c r="AL164">
        <v>0</v>
      </c>
      <c r="AM164">
        <v>0</v>
      </c>
      <c r="AN164">
        <v>0</v>
      </c>
      <c r="AO164">
        <v>46034</v>
      </c>
      <c r="AP164">
        <v>0</v>
      </c>
      <c r="AQ164">
        <v>1</v>
      </c>
      <c r="AR164">
        <v>0</v>
      </c>
      <c r="AS164" t="s">
        <v>1146</v>
      </c>
      <c r="AT164">
        <v>1</v>
      </c>
      <c r="AU164">
        <v>24</v>
      </c>
    </row>
    <row r="165" spans="2:47" x14ac:dyDescent="0.25">
      <c r="B165" t="s">
        <v>1312</v>
      </c>
      <c r="C165">
        <v>0</v>
      </c>
      <c r="D165" t="s">
        <v>532</v>
      </c>
      <c r="E165" t="s">
        <v>3</v>
      </c>
      <c r="F165" t="s">
        <v>1154</v>
      </c>
      <c r="G165" t="s">
        <v>3</v>
      </c>
      <c r="H165">
        <v>16449.54</v>
      </c>
      <c r="I165">
        <v>16449.54</v>
      </c>
      <c r="J165">
        <v>0</v>
      </c>
      <c r="K165">
        <v>16449.54</v>
      </c>
      <c r="L165">
        <v>0</v>
      </c>
      <c r="M165">
        <v>0</v>
      </c>
      <c r="N165">
        <v>0</v>
      </c>
      <c r="O165" t="s">
        <v>1144</v>
      </c>
      <c r="P165" t="s">
        <v>3</v>
      </c>
      <c r="Q165" t="s">
        <v>1145</v>
      </c>
      <c r="R165" t="s">
        <v>3</v>
      </c>
      <c r="S165" t="s">
        <v>3</v>
      </c>
      <c r="T165" t="s">
        <v>3</v>
      </c>
      <c r="U165">
        <v>0</v>
      </c>
      <c r="V165">
        <v>0</v>
      </c>
      <c r="W165">
        <v>0</v>
      </c>
      <c r="X165">
        <v>0</v>
      </c>
      <c r="Y165" t="s">
        <v>3</v>
      </c>
      <c r="Z165" t="s">
        <v>3</v>
      </c>
      <c r="AA165">
        <v>0</v>
      </c>
      <c r="AB165" t="s">
        <v>3</v>
      </c>
      <c r="AC165">
        <v>16449.54</v>
      </c>
      <c r="AD165">
        <v>1</v>
      </c>
      <c r="AE165">
        <v>0</v>
      </c>
      <c r="AF165">
        <v>3</v>
      </c>
      <c r="AG165">
        <v>3</v>
      </c>
      <c r="AH165" t="s">
        <v>216</v>
      </c>
      <c r="AI165" t="s">
        <v>533</v>
      </c>
      <c r="AJ165">
        <v>46139.413622685184</v>
      </c>
      <c r="AK165">
        <v>55945587</v>
      </c>
      <c r="AL165">
        <v>0</v>
      </c>
      <c r="AM165">
        <v>0</v>
      </c>
      <c r="AN165">
        <v>0</v>
      </c>
      <c r="AO165">
        <v>46034</v>
      </c>
      <c r="AP165">
        <v>0</v>
      </c>
      <c r="AQ165">
        <v>1</v>
      </c>
      <c r="AR165">
        <v>0</v>
      </c>
      <c r="AS165" t="s">
        <v>1146</v>
      </c>
      <c r="AT165">
        <v>1</v>
      </c>
      <c r="AU165">
        <v>6</v>
      </c>
    </row>
    <row r="166" spans="2:47" x14ac:dyDescent="0.25">
      <c r="B166" t="s">
        <v>1313</v>
      </c>
      <c r="C166">
        <v>1</v>
      </c>
      <c r="D166" t="s">
        <v>532</v>
      </c>
      <c r="E166" t="s">
        <v>3</v>
      </c>
      <c r="F166" t="s">
        <v>1154</v>
      </c>
      <c r="G166" t="s">
        <v>3</v>
      </c>
      <c r="H166">
        <v>16127</v>
      </c>
      <c r="I166">
        <v>16127</v>
      </c>
      <c r="J166">
        <v>0</v>
      </c>
      <c r="K166">
        <v>16127</v>
      </c>
      <c r="L166">
        <v>0</v>
      </c>
      <c r="M166">
        <v>0</v>
      </c>
      <c r="N166">
        <v>0</v>
      </c>
      <c r="O166" t="s">
        <v>1148</v>
      </c>
      <c r="P166" t="s">
        <v>3</v>
      </c>
      <c r="Q166" t="s">
        <v>1149</v>
      </c>
      <c r="R166" t="s">
        <v>3</v>
      </c>
      <c r="S166" t="s">
        <v>3</v>
      </c>
      <c r="T166" t="s">
        <v>3</v>
      </c>
      <c r="U166">
        <v>0</v>
      </c>
      <c r="V166">
        <v>0</v>
      </c>
      <c r="W166">
        <v>0</v>
      </c>
      <c r="X166">
        <v>0</v>
      </c>
      <c r="Y166" t="s">
        <v>3</v>
      </c>
      <c r="Z166" t="s">
        <v>3</v>
      </c>
      <c r="AA166">
        <v>0</v>
      </c>
      <c r="AB166" t="s">
        <v>3</v>
      </c>
      <c r="AC166">
        <v>16127</v>
      </c>
      <c r="AD166">
        <v>1</v>
      </c>
      <c r="AE166">
        <v>0</v>
      </c>
      <c r="AF166">
        <v>3</v>
      </c>
      <c r="AG166">
        <v>3</v>
      </c>
      <c r="AH166" t="s">
        <v>216</v>
      </c>
      <c r="AI166" t="s">
        <v>533</v>
      </c>
      <c r="AJ166">
        <v>46139.413622685184</v>
      </c>
      <c r="AK166">
        <v>55945587</v>
      </c>
      <c r="AL166">
        <v>0</v>
      </c>
      <c r="AM166">
        <v>0</v>
      </c>
      <c r="AN166">
        <v>0</v>
      </c>
      <c r="AO166">
        <v>46034</v>
      </c>
      <c r="AP166">
        <v>0</v>
      </c>
      <c r="AQ166">
        <v>1</v>
      </c>
      <c r="AR166">
        <v>0</v>
      </c>
      <c r="AS166" t="s">
        <v>1146</v>
      </c>
      <c r="AT166">
        <v>1</v>
      </c>
      <c r="AU166">
        <v>6</v>
      </c>
    </row>
    <row r="167" spans="2:47" x14ac:dyDescent="0.25">
      <c r="B167" t="s">
        <v>1314</v>
      </c>
      <c r="C167">
        <v>0</v>
      </c>
      <c r="D167" t="s">
        <v>532</v>
      </c>
      <c r="E167" t="s">
        <v>3</v>
      </c>
      <c r="F167" t="s">
        <v>1154</v>
      </c>
      <c r="G167" t="s">
        <v>3</v>
      </c>
      <c r="H167">
        <v>16610.810000000001</v>
      </c>
      <c r="I167">
        <v>16610.810000000001</v>
      </c>
      <c r="J167">
        <v>0</v>
      </c>
      <c r="K167">
        <v>16610.810000000001</v>
      </c>
      <c r="L167">
        <v>0</v>
      </c>
      <c r="M167">
        <v>0</v>
      </c>
      <c r="N167">
        <v>0</v>
      </c>
      <c r="O167" t="s">
        <v>1151</v>
      </c>
      <c r="P167" t="s">
        <v>3</v>
      </c>
      <c r="Q167" t="s">
        <v>1152</v>
      </c>
      <c r="R167" t="s">
        <v>3</v>
      </c>
      <c r="S167" t="s">
        <v>3</v>
      </c>
      <c r="T167" t="s">
        <v>3</v>
      </c>
      <c r="U167">
        <v>0</v>
      </c>
      <c r="V167">
        <v>0</v>
      </c>
      <c r="W167">
        <v>0</v>
      </c>
      <c r="X167">
        <v>0</v>
      </c>
      <c r="Y167" t="s">
        <v>3</v>
      </c>
      <c r="Z167" t="s">
        <v>3</v>
      </c>
      <c r="AA167">
        <v>0</v>
      </c>
      <c r="AB167" t="s">
        <v>3</v>
      </c>
      <c r="AC167">
        <v>16610.810000000001</v>
      </c>
      <c r="AD167">
        <v>1</v>
      </c>
      <c r="AE167">
        <v>0</v>
      </c>
      <c r="AF167">
        <v>3</v>
      </c>
      <c r="AG167">
        <v>3</v>
      </c>
      <c r="AH167" t="s">
        <v>216</v>
      </c>
      <c r="AI167" t="s">
        <v>533</v>
      </c>
      <c r="AJ167">
        <v>46139.413622685184</v>
      </c>
      <c r="AK167">
        <v>55945587</v>
      </c>
      <c r="AL167">
        <v>0</v>
      </c>
      <c r="AM167">
        <v>0</v>
      </c>
      <c r="AN167">
        <v>0</v>
      </c>
      <c r="AO167">
        <v>46034</v>
      </c>
      <c r="AP167">
        <v>0</v>
      </c>
      <c r="AQ167">
        <v>1</v>
      </c>
      <c r="AR167">
        <v>0</v>
      </c>
      <c r="AS167" t="s">
        <v>1146</v>
      </c>
      <c r="AT167">
        <v>1</v>
      </c>
      <c r="AU167">
        <v>6</v>
      </c>
    </row>
    <row r="168" spans="2:47" x14ac:dyDescent="0.25">
      <c r="B168" t="s">
        <v>1315</v>
      </c>
      <c r="C168">
        <v>0</v>
      </c>
      <c r="D168" t="s">
        <v>541</v>
      </c>
      <c r="E168" t="s">
        <v>3</v>
      </c>
      <c r="F168" t="s">
        <v>1154</v>
      </c>
      <c r="G168" t="s">
        <v>3</v>
      </c>
      <c r="H168">
        <v>45.9</v>
      </c>
      <c r="I168">
        <v>45.9</v>
      </c>
      <c r="J168">
        <v>0</v>
      </c>
      <c r="K168">
        <v>45.9</v>
      </c>
      <c r="L168">
        <v>0</v>
      </c>
      <c r="M168">
        <v>0</v>
      </c>
      <c r="N168">
        <v>0</v>
      </c>
      <c r="O168" t="s">
        <v>1316</v>
      </c>
      <c r="P168" t="s">
        <v>3</v>
      </c>
      <c r="Q168" t="s">
        <v>1317</v>
      </c>
      <c r="R168" t="s">
        <v>3</v>
      </c>
      <c r="S168" t="s">
        <v>3</v>
      </c>
      <c r="T168" t="s">
        <v>3</v>
      </c>
      <c r="U168">
        <v>0</v>
      </c>
      <c r="V168">
        <v>0</v>
      </c>
      <c r="W168">
        <v>0</v>
      </c>
      <c r="X168">
        <v>0</v>
      </c>
      <c r="Y168" t="s">
        <v>3</v>
      </c>
      <c r="Z168" t="s">
        <v>3</v>
      </c>
      <c r="AA168">
        <v>0</v>
      </c>
      <c r="AB168" t="s">
        <v>3</v>
      </c>
      <c r="AC168">
        <v>45.9</v>
      </c>
      <c r="AD168">
        <v>1</v>
      </c>
      <c r="AE168">
        <v>0</v>
      </c>
      <c r="AF168">
        <v>2</v>
      </c>
      <c r="AG168">
        <v>3</v>
      </c>
      <c r="AH168" t="s">
        <v>543</v>
      </c>
      <c r="AI168" t="s">
        <v>542</v>
      </c>
      <c r="AJ168">
        <v>46218.67659722222</v>
      </c>
      <c r="AK168">
        <v>55945613</v>
      </c>
      <c r="AL168">
        <v>0</v>
      </c>
      <c r="AM168">
        <v>0</v>
      </c>
      <c r="AN168">
        <v>0</v>
      </c>
      <c r="AO168">
        <v>46034</v>
      </c>
      <c r="AP168">
        <v>0</v>
      </c>
      <c r="AQ168">
        <v>1</v>
      </c>
      <c r="AR168">
        <v>0</v>
      </c>
      <c r="AS168" t="s">
        <v>1146</v>
      </c>
      <c r="AT168">
        <v>1</v>
      </c>
      <c r="AU168">
        <v>3570</v>
      </c>
    </row>
    <row r="169" spans="2:47" x14ac:dyDescent="0.25">
      <c r="B169" t="s">
        <v>1318</v>
      </c>
      <c r="C169">
        <v>1</v>
      </c>
      <c r="D169" t="s">
        <v>541</v>
      </c>
      <c r="E169" t="s">
        <v>3</v>
      </c>
      <c r="F169" t="s">
        <v>1154</v>
      </c>
      <c r="G169" t="s">
        <v>3</v>
      </c>
      <c r="H169">
        <v>45</v>
      </c>
      <c r="I169">
        <v>45</v>
      </c>
      <c r="J169">
        <v>0</v>
      </c>
      <c r="K169">
        <v>45</v>
      </c>
      <c r="L169">
        <v>0</v>
      </c>
      <c r="M169">
        <v>0</v>
      </c>
      <c r="N169">
        <v>0</v>
      </c>
      <c r="O169" t="s">
        <v>1202</v>
      </c>
      <c r="P169" t="s">
        <v>3</v>
      </c>
      <c r="Q169" t="s">
        <v>1203</v>
      </c>
      <c r="R169" t="s">
        <v>3</v>
      </c>
      <c r="S169" t="s">
        <v>3</v>
      </c>
      <c r="T169" t="s">
        <v>3</v>
      </c>
      <c r="U169">
        <v>0</v>
      </c>
      <c r="V169">
        <v>0</v>
      </c>
      <c r="W169">
        <v>0</v>
      </c>
      <c r="X169">
        <v>0</v>
      </c>
      <c r="Y169" t="s">
        <v>3</v>
      </c>
      <c r="Z169" t="s">
        <v>3</v>
      </c>
      <c r="AA169">
        <v>0</v>
      </c>
      <c r="AB169" t="s">
        <v>3</v>
      </c>
      <c r="AC169">
        <v>45</v>
      </c>
      <c r="AD169">
        <v>1</v>
      </c>
      <c r="AE169">
        <v>0</v>
      </c>
      <c r="AF169">
        <v>2</v>
      </c>
      <c r="AG169">
        <v>3</v>
      </c>
      <c r="AH169" t="s">
        <v>543</v>
      </c>
      <c r="AI169" t="s">
        <v>542</v>
      </c>
      <c r="AJ169">
        <v>46218.67659722222</v>
      </c>
      <c r="AK169">
        <v>55945613</v>
      </c>
      <c r="AL169">
        <v>0</v>
      </c>
      <c r="AM169">
        <v>0</v>
      </c>
      <c r="AN169">
        <v>0</v>
      </c>
      <c r="AO169">
        <v>46034</v>
      </c>
      <c r="AP169">
        <v>0</v>
      </c>
      <c r="AQ169">
        <v>1</v>
      </c>
      <c r="AR169">
        <v>0</v>
      </c>
      <c r="AS169" t="s">
        <v>1146</v>
      </c>
      <c r="AT169">
        <v>1</v>
      </c>
      <c r="AU169">
        <v>3570</v>
      </c>
    </row>
    <row r="170" spans="2:47" x14ac:dyDescent="0.25">
      <c r="B170" t="s">
        <v>1319</v>
      </c>
      <c r="C170">
        <v>0</v>
      </c>
      <c r="D170" t="s">
        <v>541</v>
      </c>
      <c r="E170" t="s">
        <v>3</v>
      </c>
      <c r="F170" t="s">
        <v>1154</v>
      </c>
      <c r="G170" t="s">
        <v>3</v>
      </c>
      <c r="H170">
        <v>46.35</v>
      </c>
      <c r="I170">
        <v>46.35</v>
      </c>
      <c r="J170">
        <v>0</v>
      </c>
      <c r="K170">
        <v>46.35</v>
      </c>
      <c r="L170">
        <v>0</v>
      </c>
      <c r="M170">
        <v>0</v>
      </c>
      <c r="N170">
        <v>0</v>
      </c>
      <c r="O170" t="s">
        <v>1205</v>
      </c>
      <c r="P170" t="s">
        <v>3</v>
      </c>
      <c r="Q170" t="s">
        <v>1206</v>
      </c>
      <c r="R170" t="s">
        <v>3</v>
      </c>
      <c r="S170" t="s">
        <v>3</v>
      </c>
      <c r="T170" t="s">
        <v>3</v>
      </c>
      <c r="U170">
        <v>0</v>
      </c>
      <c r="V170">
        <v>0</v>
      </c>
      <c r="W170">
        <v>0</v>
      </c>
      <c r="X170">
        <v>0</v>
      </c>
      <c r="Y170" t="s">
        <v>3</v>
      </c>
      <c r="Z170" t="s">
        <v>3</v>
      </c>
      <c r="AA170">
        <v>0</v>
      </c>
      <c r="AB170" t="s">
        <v>3</v>
      </c>
      <c r="AC170">
        <v>46.35</v>
      </c>
      <c r="AD170">
        <v>1</v>
      </c>
      <c r="AE170">
        <v>0</v>
      </c>
      <c r="AF170">
        <v>2</v>
      </c>
      <c r="AG170">
        <v>3</v>
      </c>
      <c r="AH170" t="s">
        <v>543</v>
      </c>
      <c r="AI170" t="s">
        <v>542</v>
      </c>
      <c r="AJ170">
        <v>46218.67659722222</v>
      </c>
      <c r="AK170">
        <v>55945613</v>
      </c>
      <c r="AL170">
        <v>0</v>
      </c>
      <c r="AM170">
        <v>0</v>
      </c>
      <c r="AN170">
        <v>0</v>
      </c>
      <c r="AO170">
        <v>46034</v>
      </c>
      <c r="AP170">
        <v>0</v>
      </c>
      <c r="AQ170">
        <v>1</v>
      </c>
      <c r="AR170">
        <v>0</v>
      </c>
      <c r="AS170" t="s">
        <v>1146</v>
      </c>
      <c r="AT170">
        <v>1</v>
      </c>
      <c r="AU170">
        <v>3570</v>
      </c>
    </row>
    <row r="171" spans="2:47" x14ac:dyDescent="0.25">
      <c r="B171" t="s">
        <v>1320</v>
      </c>
      <c r="C171">
        <v>0</v>
      </c>
      <c r="D171" t="s">
        <v>592</v>
      </c>
      <c r="E171" t="s">
        <v>3</v>
      </c>
      <c r="F171" t="s">
        <v>1154</v>
      </c>
      <c r="G171" t="s">
        <v>3</v>
      </c>
      <c r="H171">
        <v>62.22</v>
      </c>
      <c r="I171">
        <v>62.22</v>
      </c>
      <c r="J171">
        <v>0</v>
      </c>
      <c r="K171">
        <v>62.22</v>
      </c>
      <c r="L171">
        <v>0</v>
      </c>
      <c r="M171">
        <v>0</v>
      </c>
      <c r="N171">
        <v>0</v>
      </c>
      <c r="O171" t="s">
        <v>1316</v>
      </c>
      <c r="P171" t="s">
        <v>3</v>
      </c>
      <c r="Q171" t="s">
        <v>1317</v>
      </c>
      <c r="R171" t="s">
        <v>3</v>
      </c>
      <c r="S171" t="s">
        <v>3</v>
      </c>
      <c r="T171" t="s">
        <v>3</v>
      </c>
      <c r="U171">
        <v>0</v>
      </c>
      <c r="V171">
        <v>0</v>
      </c>
      <c r="W171">
        <v>0</v>
      </c>
      <c r="X171">
        <v>0</v>
      </c>
      <c r="Y171" t="s">
        <v>3</v>
      </c>
      <c r="Z171" t="s">
        <v>3</v>
      </c>
      <c r="AA171">
        <v>0</v>
      </c>
      <c r="AB171" t="s">
        <v>3</v>
      </c>
      <c r="AC171">
        <v>62.22</v>
      </c>
      <c r="AD171">
        <v>1</v>
      </c>
      <c r="AE171">
        <v>0</v>
      </c>
      <c r="AF171">
        <v>2</v>
      </c>
      <c r="AG171">
        <v>3</v>
      </c>
      <c r="AH171" t="s">
        <v>543</v>
      </c>
      <c r="AI171" t="s">
        <v>593</v>
      </c>
      <c r="AJ171">
        <v>46218.676724537036</v>
      </c>
      <c r="AK171">
        <v>55945668</v>
      </c>
      <c r="AL171">
        <v>0</v>
      </c>
      <c r="AM171">
        <v>0</v>
      </c>
      <c r="AN171">
        <v>0</v>
      </c>
      <c r="AO171">
        <v>46034</v>
      </c>
      <c r="AP171">
        <v>0</v>
      </c>
      <c r="AQ171">
        <v>1</v>
      </c>
      <c r="AR171">
        <v>0</v>
      </c>
      <c r="AS171" t="s">
        <v>1146</v>
      </c>
      <c r="AT171">
        <v>1</v>
      </c>
      <c r="AU171">
        <v>285.60000000000002</v>
      </c>
    </row>
    <row r="172" spans="2:47" x14ac:dyDescent="0.25">
      <c r="B172" t="s">
        <v>1321</v>
      </c>
      <c r="C172">
        <v>1</v>
      </c>
      <c r="D172" t="s">
        <v>592</v>
      </c>
      <c r="E172" t="s">
        <v>3</v>
      </c>
      <c r="F172" t="s">
        <v>1154</v>
      </c>
      <c r="G172" t="s">
        <v>3</v>
      </c>
      <c r="H172">
        <v>61</v>
      </c>
      <c r="I172">
        <v>61</v>
      </c>
      <c r="J172">
        <v>0</v>
      </c>
      <c r="K172">
        <v>61</v>
      </c>
      <c r="L172">
        <v>0</v>
      </c>
      <c r="M172">
        <v>0</v>
      </c>
      <c r="N172">
        <v>0</v>
      </c>
      <c r="O172" t="s">
        <v>1202</v>
      </c>
      <c r="P172" t="s">
        <v>3</v>
      </c>
      <c r="Q172" t="s">
        <v>1203</v>
      </c>
      <c r="R172" t="s">
        <v>3</v>
      </c>
      <c r="S172" t="s">
        <v>3</v>
      </c>
      <c r="T172" t="s">
        <v>3</v>
      </c>
      <c r="U172">
        <v>0</v>
      </c>
      <c r="V172">
        <v>0</v>
      </c>
      <c r="W172">
        <v>0</v>
      </c>
      <c r="X172">
        <v>0</v>
      </c>
      <c r="Y172" t="s">
        <v>3</v>
      </c>
      <c r="Z172" t="s">
        <v>3</v>
      </c>
      <c r="AA172">
        <v>0</v>
      </c>
      <c r="AB172" t="s">
        <v>3</v>
      </c>
      <c r="AC172">
        <v>61</v>
      </c>
      <c r="AD172">
        <v>1</v>
      </c>
      <c r="AE172">
        <v>0</v>
      </c>
      <c r="AF172">
        <v>2</v>
      </c>
      <c r="AG172">
        <v>3</v>
      </c>
      <c r="AH172" t="s">
        <v>543</v>
      </c>
      <c r="AI172" t="s">
        <v>593</v>
      </c>
      <c r="AJ172">
        <v>46218.676724537036</v>
      </c>
      <c r="AK172">
        <v>55945668</v>
      </c>
      <c r="AL172">
        <v>0</v>
      </c>
      <c r="AM172">
        <v>0</v>
      </c>
      <c r="AN172">
        <v>0</v>
      </c>
      <c r="AO172">
        <v>46034</v>
      </c>
      <c r="AP172">
        <v>0</v>
      </c>
      <c r="AQ172">
        <v>1</v>
      </c>
      <c r="AR172">
        <v>0</v>
      </c>
      <c r="AS172" t="s">
        <v>1146</v>
      </c>
      <c r="AT172">
        <v>1</v>
      </c>
      <c r="AU172">
        <v>285.60000000000002</v>
      </c>
    </row>
    <row r="173" spans="2:47" x14ac:dyDescent="0.25">
      <c r="B173" t="s">
        <v>1322</v>
      </c>
      <c r="C173">
        <v>0</v>
      </c>
      <c r="D173" t="s">
        <v>592</v>
      </c>
      <c r="E173" t="s">
        <v>3</v>
      </c>
      <c r="F173" t="s">
        <v>1154</v>
      </c>
      <c r="G173" t="s">
        <v>3</v>
      </c>
      <c r="H173">
        <v>62.83</v>
      </c>
      <c r="I173">
        <v>62.83</v>
      </c>
      <c r="J173">
        <v>0</v>
      </c>
      <c r="K173">
        <v>62.83</v>
      </c>
      <c r="L173">
        <v>0</v>
      </c>
      <c r="M173">
        <v>0</v>
      </c>
      <c r="N173">
        <v>0</v>
      </c>
      <c r="O173" t="s">
        <v>1205</v>
      </c>
      <c r="P173" t="s">
        <v>3</v>
      </c>
      <c r="Q173" t="s">
        <v>1206</v>
      </c>
      <c r="R173" t="s">
        <v>3</v>
      </c>
      <c r="S173" t="s">
        <v>3</v>
      </c>
      <c r="T173" t="s">
        <v>3</v>
      </c>
      <c r="U173">
        <v>0</v>
      </c>
      <c r="V173">
        <v>0</v>
      </c>
      <c r="W173">
        <v>0</v>
      </c>
      <c r="X173">
        <v>0</v>
      </c>
      <c r="Y173" t="s">
        <v>3</v>
      </c>
      <c r="Z173" t="s">
        <v>3</v>
      </c>
      <c r="AA173">
        <v>0</v>
      </c>
      <c r="AB173" t="s">
        <v>3</v>
      </c>
      <c r="AC173">
        <v>62.83</v>
      </c>
      <c r="AD173">
        <v>1</v>
      </c>
      <c r="AE173">
        <v>0</v>
      </c>
      <c r="AF173">
        <v>2</v>
      </c>
      <c r="AG173">
        <v>3</v>
      </c>
      <c r="AH173" t="s">
        <v>543</v>
      </c>
      <c r="AI173" t="s">
        <v>593</v>
      </c>
      <c r="AJ173">
        <v>46218.676724537036</v>
      </c>
      <c r="AK173">
        <v>55945668</v>
      </c>
      <c r="AL173">
        <v>0</v>
      </c>
      <c r="AM173">
        <v>0</v>
      </c>
      <c r="AN173">
        <v>0</v>
      </c>
      <c r="AO173">
        <v>46034</v>
      </c>
      <c r="AP173">
        <v>0</v>
      </c>
      <c r="AQ173">
        <v>1</v>
      </c>
      <c r="AR173">
        <v>0</v>
      </c>
      <c r="AS173" t="s">
        <v>1146</v>
      </c>
      <c r="AT173">
        <v>1</v>
      </c>
      <c r="AU173">
        <v>285.60000000000002</v>
      </c>
    </row>
    <row r="174" spans="2:47" x14ac:dyDescent="0.25">
      <c r="B174" t="s">
        <v>1323</v>
      </c>
      <c r="C174">
        <v>0</v>
      </c>
      <c r="D174" t="s">
        <v>596</v>
      </c>
      <c r="E174" t="s">
        <v>3</v>
      </c>
      <c r="F174" t="s">
        <v>1154</v>
      </c>
      <c r="G174" t="s">
        <v>3</v>
      </c>
      <c r="H174">
        <v>69.36</v>
      </c>
      <c r="I174">
        <v>69.36</v>
      </c>
      <c r="J174">
        <v>0</v>
      </c>
      <c r="K174">
        <v>69.36</v>
      </c>
      <c r="L174">
        <v>0</v>
      </c>
      <c r="M174">
        <v>0</v>
      </c>
      <c r="N174">
        <v>0</v>
      </c>
      <c r="O174" t="s">
        <v>1316</v>
      </c>
      <c r="P174" t="s">
        <v>3</v>
      </c>
      <c r="Q174" t="s">
        <v>1317</v>
      </c>
      <c r="R174" t="s">
        <v>3</v>
      </c>
      <c r="S174" t="s">
        <v>3</v>
      </c>
      <c r="T174" t="s">
        <v>3</v>
      </c>
      <c r="U174">
        <v>0</v>
      </c>
      <c r="V174">
        <v>0</v>
      </c>
      <c r="W174">
        <v>0</v>
      </c>
      <c r="X174">
        <v>0</v>
      </c>
      <c r="Y174" t="s">
        <v>3</v>
      </c>
      <c r="Z174" t="s">
        <v>3</v>
      </c>
      <c r="AA174">
        <v>0</v>
      </c>
      <c r="AB174" t="s">
        <v>3</v>
      </c>
      <c r="AC174">
        <v>69.36</v>
      </c>
      <c r="AD174">
        <v>1</v>
      </c>
      <c r="AE174">
        <v>0</v>
      </c>
      <c r="AF174">
        <v>2</v>
      </c>
      <c r="AG174">
        <v>3</v>
      </c>
      <c r="AH174" t="s">
        <v>543</v>
      </c>
      <c r="AI174" t="s">
        <v>597</v>
      </c>
      <c r="AJ174">
        <v>46218.676840277774</v>
      </c>
      <c r="AK174">
        <v>55945674</v>
      </c>
      <c r="AL174">
        <v>0</v>
      </c>
      <c r="AM174">
        <v>0</v>
      </c>
      <c r="AN174">
        <v>0</v>
      </c>
      <c r="AO174">
        <v>46034</v>
      </c>
      <c r="AP174">
        <v>0</v>
      </c>
      <c r="AQ174">
        <v>1</v>
      </c>
      <c r="AR174">
        <v>0</v>
      </c>
      <c r="AS174" t="s">
        <v>1146</v>
      </c>
      <c r="AT174">
        <v>1</v>
      </c>
      <c r="AU174">
        <v>346.8</v>
      </c>
    </row>
    <row r="175" spans="2:47" x14ac:dyDescent="0.25">
      <c r="B175" t="s">
        <v>1324</v>
      </c>
      <c r="C175">
        <v>1</v>
      </c>
      <c r="D175" t="s">
        <v>596</v>
      </c>
      <c r="E175" t="s">
        <v>3</v>
      </c>
      <c r="F175" t="s">
        <v>1154</v>
      </c>
      <c r="G175" t="s">
        <v>3</v>
      </c>
      <c r="H175">
        <v>68</v>
      </c>
      <c r="I175">
        <v>68</v>
      </c>
      <c r="J175">
        <v>0</v>
      </c>
      <c r="K175">
        <v>68</v>
      </c>
      <c r="L175">
        <v>0</v>
      </c>
      <c r="M175">
        <v>0</v>
      </c>
      <c r="N175">
        <v>0</v>
      </c>
      <c r="O175" t="s">
        <v>1202</v>
      </c>
      <c r="P175" t="s">
        <v>3</v>
      </c>
      <c r="Q175" t="s">
        <v>1203</v>
      </c>
      <c r="R175" t="s">
        <v>3</v>
      </c>
      <c r="S175" t="s">
        <v>3</v>
      </c>
      <c r="T175" t="s">
        <v>3</v>
      </c>
      <c r="U175">
        <v>0</v>
      </c>
      <c r="V175">
        <v>0</v>
      </c>
      <c r="W175">
        <v>0</v>
      </c>
      <c r="X175">
        <v>0</v>
      </c>
      <c r="Y175" t="s">
        <v>3</v>
      </c>
      <c r="Z175" t="s">
        <v>3</v>
      </c>
      <c r="AA175">
        <v>0</v>
      </c>
      <c r="AB175" t="s">
        <v>3</v>
      </c>
      <c r="AC175">
        <v>68</v>
      </c>
      <c r="AD175">
        <v>1</v>
      </c>
      <c r="AE175">
        <v>0</v>
      </c>
      <c r="AF175">
        <v>2</v>
      </c>
      <c r="AG175">
        <v>3</v>
      </c>
      <c r="AH175" t="s">
        <v>543</v>
      </c>
      <c r="AI175" t="s">
        <v>597</v>
      </c>
      <c r="AJ175">
        <v>46218.676840277774</v>
      </c>
      <c r="AK175">
        <v>55945674</v>
      </c>
      <c r="AL175">
        <v>0</v>
      </c>
      <c r="AM175">
        <v>0</v>
      </c>
      <c r="AN175">
        <v>0</v>
      </c>
      <c r="AO175">
        <v>46034</v>
      </c>
      <c r="AP175">
        <v>0</v>
      </c>
      <c r="AQ175">
        <v>1</v>
      </c>
      <c r="AR175">
        <v>0</v>
      </c>
      <c r="AS175" t="s">
        <v>1146</v>
      </c>
      <c r="AT175">
        <v>1</v>
      </c>
      <c r="AU175">
        <v>346.8</v>
      </c>
    </row>
    <row r="176" spans="2:47" x14ac:dyDescent="0.25">
      <c r="B176" t="s">
        <v>1325</v>
      </c>
      <c r="C176">
        <v>0</v>
      </c>
      <c r="D176" t="s">
        <v>596</v>
      </c>
      <c r="E176" t="s">
        <v>3</v>
      </c>
      <c r="F176" t="s">
        <v>1154</v>
      </c>
      <c r="G176" t="s">
        <v>3</v>
      </c>
      <c r="H176">
        <v>70.040000000000006</v>
      </c>
      <c r="I176">
        <v>70.040000000000006</v>
      </c>
      <c r="J176">
        <v>0</v>
      </c>
      <c r="K176">
        <v>70.040000000000006</v>
      </c>
      <c r="L176">
        <v>0</v>
      </c>
      <c r="M176">
        <v>0</v>
      </c>
      <c r="N176">
        <v>0</v>
      </c>
      <c r="O176" t="s">
        <v>1205</v>
      </c>
      <c r="P176" t="s">
        <v>3</v>
      </c>
      <c r="Q176" t="s">
        <v>1206</v>
      </c>
      <c r="R176" t="s">
        <v>3</v>
      </c>
      <c r="S176" t="s">
        <v>3</v>
      </c>
      <c r="T176" t="s">
        <v>3</v>
      </c>
      <c r="U176">
        <v>0</v>
      </c>
      <c r="V176">
        <v>0</v>
      </c>
      <c r="W176">
        <v>0</v>
      </c>
      <c r="X176">
        <v>0</v>
      </c>
      <c r="Y176" t="s">
        <v>3</v>
      </c>
      <c r="Z176" t="s">
        <v>3</v>
      </c>
      <c r="AA176">
        <v>0</v>
      </c>
      <c r="AB176" t="s">
        <v>3</v>
      </c>
      <c r="AC176">
        <v>70.040000000000006</v>
      </c>
      <c r="AD176">
        <v>1</v>
      </c>
      <c r="AE176">
        <v>0</v>
      </c>
      <c r="AF176">
        <v>2</v>
      </c>
      <c r="AG176">
        <v>3</v>
      </c>
      <c r="AH176" t="s">
        <v>543</v>
      </c>
      <c r="AI176" t="s">
        <v>597</v>
      </c>
      <c r="AJ176">
        <v>46218.676840277774</v>
      </c>
      <c r="AK176">
        <v>55945674</v>
      </c>
      <c r="AL176">
        <v>0</v>
      </c>
      <c r="AM176">
        <v>0</v>
      </c>
      <c r="AN176">
        <v>0</v>
      </c>
      <c r="AO176">
        <v>46034</v>
      </c>
      <c r="AP176">
        <v>0</v>
      </c>
      <c r="AQ176">
        <v>1</v>
      </c>
      <c r="AR176">
        <v>0</v>
      </c>
      <c r="AS176" t="s">
        <v>1146</v>
      </c>
      <c r="AT176">
        <v>1</v>
      </c>
      <c r="AU176">
        <v>346.8</v>
      </c>
    </row>
    <row r="177" spans="2:47" x14ac:dyDescent="0.25">
      <c r="B177" t="s">
        <v>1326</v>
      </c>
      <c r="C177">
        <v>0</v>
      </c>
      <c r="D177" t="s">
        <v>549</v>
      </c>
      <c r="E177" t="s">
        <v>3</v>
      </c>
      <c r="F177" t="s">
        <v>1154</v>
      </c>
      <c r="G177" t="s">
        <v>3</v>
      </c>
      <c r="H177">
        <v>55.7</v>
      </c>
      <c r="I177">
        <v>55.702199999999998</v>
      </c>
      <c r="J177">
        <v>0</v>
      </c>
      <c r="K177">
        <v>55.7</v>
      </c>
      <c r="L177">
        <v>0</v>
      </c>
      <c r="M177">
        <v>0</v>
      </c>
      <c r="N177">
        <v>0</v>
      </c>
      <c r="O177" t="s">
        <v>1316</v>
      </c>
      <c r="P177" t="s">
        <v>3</v>
      </c>
      <c r="Q177" t="s">
        <v>1317</v>
      </c>
      <c r="R177" t="s">
        <v>3</v>
      </c>
      <c r="S177" t="s">
        <v>3</v>
      </c>
      <c r="T177" t="s">
        <v>3</v>
      </c>
      <c r="U177">
        <v>0</v>
      </c>
      <c r="V177">
        <v>0</v>
      </c>
      <c r="W177">
        <v>0</v>
      </c>
      <c r="X177">
        <v>0</v>
      </c>
      <c r="Y177" t="s">
        <v>3</v>
      </c>
      <c r="Z177" t="s">
        <v>3</v>
      </c>
      <c r="AA177">
        <v>0</v>
      </c>
      <c r="AB177" t="s">
        <v>3</v>
      </c>
      <c r="AC177">
        <v>55.702199999999998</v>
      </c>
      <c r="AD177">
        <v>1</v>
      </c>
      <c r="AE177">
        <v>0</v>
      </c>
      <c r="AF177">
        <v>2</v>
      </c>
      <c r="AG177">
        <v>3</v>
      </c>
      <c r="AH177" t="s">
        <v>543</v>
      </c>
      <c r="AI177" t="s">
        <v>550</v>
      </c>
      <c r="AJ177">
        <v>46218.67690972222</v>
      </c>
      <c r="AK177">
        <v>55945619</v>
      </c>
      <c r="AL177">
        <v>0</v>
      </c>
      <c r="AM177">
        <v>0</v>
      </c>
      <c r="AN177">
        <v>0</v>
      </c>
      <c r="AO177">
        <v>46034</v>
      </c>
      <c r="AP177">
        <v>0</v>
      </c>
      <c r="AQ177">
        <v>1</v>
      </c>
      <c r="AR177">
        <v>0</v>
      </c>
      <c r="AS177" t="s">
        <v>1146</v>
      </c>
      <c r="AT177">
        <v>2</v>
      </c>
      <c r="AU177">
        <v>918</v>
      </c>
    </row>
    <row r="178" spans="2:47" x14ac:dyDescent="0.25">
      <c r="B178" t="s">
        <v>1327</v>
      </c>
      <c r="C178">
        <v>1</v>
      </c>
      <c r="D178" t="s">
        <v>549</v>
      </c>
      <c r="E178" t="s">
        <v>3</v>
      </c>
      <c r="F178" t="s">
        <v>1154</v>
      </c>
      <c r="G178" t="s">
        <v>3</v>
      </c>
      <c r="H178">
        <v>54.61</v>
      </c>
      <c r="I178">
        <v>54.61</v>
      </c>
      <c r="J178">
        <v>0</v>
      </c>
      <c r="K178">
        <v>54.61</v>
      </c>
      <c r="L178">
        <v>0</v>
      </c>
      <c r="M178">
        <v>0</v>
      </c>
      <c r="N178">
        <v>0</v>
      </c>
      <c r="O178" t="s">
        <v>1202</v>
      </c>
      <c r="P178" t="s">
        <v>3</v>
      </c>
      <c r="Q178" t="s">
        <v>1203</v>
      </c>
      <c r="R178" t="s">
        <v>3</v>
      </c>
      <c r="S178" t="s">
        <v>3</v>
      </c>
      <c r="T178" t="s">
        <v>3</v>
      </c>
      <c r="U178">
        <v>0</v>
      </c>
      <c r="V178">
        <v>0</v>
      </c>
      <c r="W178">
        <v>0</v>
      </c>
      <c r="X178">
        <v>0</v>
      </c>
      <c r="Y178" t="s">
        <v>3</v>
      </c>
      <c r="Z178" t="s">
        <v>3</v>
      </c>
      <c r="AA178">
        <v>0</v>
      </c>
      <c r="AB178" t="s">
        <v>3</v>
      </c>
      <c r="AC178">
        <v>54.61</v>
      </c>
      <c r="AD178">
        <v>1</v>
      </c>
      <c r="AE178">
        <v>0</v>
      </c>
      <c r="AF178">
        <v>2</v>
      </c>
      <c r="AG178">
        <v>3</v>
      </c>
      <c r="AH178" t="s">
        <v>543</v>
      </c>
      <c r="AI178" t="s">
        <v>550</v>
      </c>
      <c r="AJ178">
        <v>46218.67690972222</v>
      </c>
      <c r="AK178">
        <v>55945619</v>
      </c>
      <c r="AL178">
        <v>0</v>
      </c>
      <c r="AM178">
        <v>0</v>
      </c>
      <c r="AN178">
        <v>0</v>
      </c>
      <c r="AO178">
        <v>46034</v>
      </c>
      <c r="AP178">
        <v>0</v>
      </c>
      <c r="AQ178">
        <v>1</v>
      </c>
      <c r="AR178">
        <v>0</v>
      </c>
      <c r="AS178" t="s">
        <v>1146</v>
      </c>
      <c r="AT178">
        <v>2</v>
      </c>
      <c r="AU178">
        <v>918</v>
      </c>
    </row>
    <row r="179" spans="2:47" x14ac:dyDescent="0.25">
      <c r="B179" t="s">
        <v>1328</v>
      </c>
      <c r="C179">
        <v>0</v>
      </c>
      <c r="D179" t="s">
        <v>549</v>
      </c>
      <c r="E179" t="s">
        <v>3</v>
      </c>
      <c r="F179" t="s">
        <v>1154</v>
      </c>
      <c r="G179" t="s">
        <v>3</v>
      </c>
      <c r="H179">
        <v>56.25</v>
      </c>
      <c r="I179">
        <v>56.2483</v>
      </c>
      <c r="J179">
        <v>0</v>
      </c>
      <c r="K179">
        <v>56.25</v>
      </c>
      <c r="L179">
        <v>0</v>
      </c>
      <c r="M179">
        <v>0</v>
      </c>
      <c r="N179">
        <v>0</v>
      </c>
      <c r="O179" t="s">
        <v>1205</v>
      </c>
      <c r="P179" t="s">
        <v>3</v>
      </c>
      <c r="Q179" t="s">
        <v>1206</v>
      </c>
      <c r="R179" t="s">
        <v>3</v>
      </c>
      <c r="S179" t="s">
        <v>3</v>
      </c>
      <c r="T179" t="s">
        <v>3</v>
      </c>
      <c r="U179">
        <v>0</v>
      </c>
      <c r="V179">
        <v>0</v>
      </c>
      <c r="W179">
        <v>0</v>
      </c>
      <c r="X179">
        <v>0</v>
      </c>
      <c r="Y179" t="s">
        <v>3</v>
      </c>
      <c r="Z179" t="s">
        <v>3</v>
      </c>
      <c r="AA179">
        <v>0</v>
      </c>
      <c r="AB179" t="s">
        <v>3</v>
      </c>
      <c r="AC179">
        <v>56.25</v>
      </c>
      <c r="AD179">
        <v>1</v>
      </c>
      <c r="AE179">
        <v>0</v>
      </c>
      <c r="AF179">
        <v>2</v>
      </c>
      <c r="AG179">
        <v>3</v>
      </c>
      <c r="AH179" t="s">
        <v>543</v>
      </c>
      <c r="AI179" t="s">
        <v>550</v>
      </c>
      <c r="AJ179">
        <v>46218.67690972222</v>
      </c>
      <c r="AK179">
        <v>55945619</v>
      </c>
      <c r="AL179">
        <v>0</v>
      </c>
      <c r="AM179">
        <v>0</v>
      </c>
      <c r="AN179">
        <v>0</v>
      </c>
      <c r="AO179">
        <v>46034</v>
      </c>
      <c r="AP179">
        <v>0</v>
      </c>
      <c r="AQ179">
        <v>1</v>
      </c>
      <c r="AR179">
        <v>0</v>
      </c>
      <c r="AS179" t="s">
        <v>1146</v>
      </c>
      <c r="AT179">
        <v>2</v>
      </c>
      <c r="AU179">
        <v>918</v>
      </c>
    </row>
    <row r="180" spans="2:47" x14ac:dyDescent="0.25">
      <c r="B180" t="s">
        <v>1329</v>
      </c>
      <c r="C180">
        <v>0</v>
      </c>
      <c r="D180" t="s">
        <v>565</v>
      </c>
      <c r="E180" t="s">
        <v>3</v>
      </c>
      <c r="F180" t="s">
        <v>1154</v>
      </c>
      <c r="G180" t="s">
        <v>3</v>
      </c>
      <c r="H180">
        <v>67.319999999999993</v>
      </c>
      <c r="I180">
        <v>67.320000000000007</v>
      </c>
      <c r="J180">
        <v>0</v>
      </c>
      <c r="K180">
        <v>67.319999999999993</v>
      </c>
      <c r="L180">
        <v>0</v>
      </c>
      <c r="M180">
        <v>0</v>
      </c>
      <c r="N180">
        <v>0</v>
      </c>
      <c r="O180" t="s">
        <v>1316</v>
      </c>
      <c r="P180" t="s">
        <v>3</v>
      </c>
      <c r="Q180" t="s">
        <v>1317</v>
      </c>
      <c r="R180" t="s">
        <v>3</v>
      </c>
      <c r="S180" t="s">
        <v>3</v>
      </c>
      <c r="T180" t="s">
        <v>3</v>
      </c>
      <c r="U180">
        <v>0</v>
      </c>
      <c r="V180">
        <v>0</v>
      </c>
      <c r="W180">
        <v>0</v>
      </c>
      <c r="X180">
        <v>0</v>
      </c>
      <c r="Y180" t="s">
        <v>3</v>
      </c>
      <c r="Z180" t="s">
        <v>3</v>
      </c>
      <c r="AA180">
        <v>0</v>
      </c>
      <c r="AB180" t="s">
        <v>3</v>
      </c>
      <c r="AC180">
        <v>67.320000000000007</v>
      </c>
      <c r="AD180">
        <v>1</v>
      </c>
      <c r="AE180">
        <v>0</v>
      </c>
      <c r="AF180">
        <v>2</v>
      </c>
      <c r="AG180">
        <v>3</v>
      </c>
      <c r="AH180" t="s">
        <v>543</v>
      </c>
      <c r="AI180" t="s">
        <v>566</v>
      </c>
      <c r="AJ180">
        <v>46218.676979166667</v>
      </c>
      <c r="AK180">
        <v>55945625</v>
      </c>
      <c r="AL180">
        <v>0</v>
      </c>
      <c r="AM180">
        <v>0</v>
      </c>
      <c r="AN180">
        <v>0</v>
      </c>
      <c r="AO180">
        <v>46034</v>
      </c>
      <c r="AP180">
        <v>0</v>
      </c>
      <c r="AQ180">
        <v>1</v>
      </c>
      <c r="AR180">
        <v>0</v>
      </c>
      <c r="AS180" t="s">
        <v>1146</v>
      </c>
      <c r="AT180">
        <v>1</v>
      </c>
      <c r="AU180">
        <v>153</v>
      </c>
    </row>
    <row r="181" spans="2:47" x14ac:dyDescent="0.25">
      <c r="B181" t="s">
        <v>1330</v>
      </c>
      <c r="C181">
        <v>1</v>
      </c>
      <c r="D181" t="s">
        <v>565</v>
      </c>
      <c r="E181" t="s">
        <v>3</v>
      </c>
      <c r="F181" t="s">
        <v>1154</v>
      </c>
      <c r="G181" t="s">
        <v>3</v>
      </c>
      <c r="H181">
        <v>66</v>
      </c>
      <c r="I181">
        <v>66</v>
      </c>
      <c r="J181">
        <v>0</v>
      </c>
      <c r="K181">
        <v>66</v>
      </c>
      <c r="L181">
        <v>0</v>
      </c>
      <c r="M181">
        <v>0</v>
      </c>
      <c r="N181">
        <v>0</v>
      </c>
      <c r="O181" t="s">
        <v>1202</v>
      </c>
      <c r="P181" t="s">
        <v>3</v>
      </c>
      <c r="Q181" t="s">
        <v>1203</v>
      </c>
      <c r="R181" t="s">
        <v>3</v>
      </c>
      <c r="S181" t="s">
        <v>3</v>
      </c>
      <c r="T181" t="s">
        <v>3</v>
      </c>
      <c r="U181">
        <v>0</v>
      </c>
      <c r="V181">
        <v>0</v>
      </c>
      <c r="W181">
        <v>0</v>
      </c>
      <c r="X181">
        <v>0</v>
      </c>
      <c r="Y181" t="s">
        <v>3</v>
      </c>
      <c r="Z181" t="s">
        <v>3</v>
      </c>
      <c r="AA181">
        <v>0</v>
      </c>
      <c r="AB181" t="s">
        <v>3</v>
      </c>
      <c r="AC181">
        <v>66</v>
      </c>
      <c r="AD181">
        <v>1</v>
      </c>
      <c r="AE181">
        <v>0</v>
      </c>
      <c r="AF181">
        <v>2</v>
      </c>
      <c r="AG181">
        <v>3</v>
      </c>
      <c r="AH181" t="s">
        <v>543</v>
      </c>
      <c r="AI181" t="s">
        <v>566</v>
      </c>
      <c r="AJ181">
        <v>46218.676979166667</v>
      </c>
      <c r="AK181">
        <v>55945625</v>
      </c>
      <c r="AL181">
        <v>0</v>
      </c>
      <c r="AM181">
        <v>0</v>
      </c>
      <c r="AN181">
        <v>0</v>
      </c>
      <c r="AO181">
        <v>46034</v>
      </c>
      <c r="AP181">
        <v>0</v>
      </c>
      <c r="AQ181">
        <v>1</v>
      </c>
      <c r="AR181">
        <v>0</v>
      </c>
      <c r="AS181" t="s">
        <v>1146</v>
      </c>
      <c r="AT181">
        <v>1</v>
      </c>
      <c r="AU181">
        <v>153</v>
      </c>
    </row>
    <row r="182" spans="2:47" x14ac:dyDescent="0.25">
      <c r="B182" t="s">
        <v>1331</v>
      </c>
      <c r="C182">
        <v>0</v>
      </c>
      <c r="D182" t="s">
        <v>565</v>
      </c>
      <c r="E182" t="s">
        <v>3</v>
      </c>
      <c r="F182" t="s">
        <v>1154</v>
      </c>
      <c r="G182" t="s">
        <v>3</v>
      </c>
      <c r="H182">
        <v>67.98</v>
      </c>
      <c r="I182">
        <v>67.98</v>
      </c>
      <c r="J182">
        <v>0</v>
      </c>
      <c r="K182">
        <v>67.98</v>
      </c>
      <c r="L182">
        <v>0</v>
      </c>
      <c r="M182">
        <v>0</v>
      </c>
      <c r="N182">
        <v>0</v>
      </c>
      <c r="O182" t="s">
        <v>1205</v>
      </c>
      <c r="P182" t="s">
        <v>3</v>
      </c>
      <c r="Q182" t="s">
        <v>1206</v>
      </c>
      <c r="R182" t="s">
        <v>3</v>
      </c>
      <c r="S182" t="s">
        <v>3</v>
      </c>
      <c r="T182" t="s">
        <v>3</v>
      </c>
      <c r="U182">
        <v>0</v>
      </c>
      <c r="V182">
        <v>0</v>
      </c>
      <c r="W182">
        <v>0</v>
      </c>
      <c r="X182">
        <v>0</v>
      </c>
      <c r="Y182" t="s">
        <v>3</v>
      </c>
      <c r="Z182" t="s">
        <v>3</v>
      </c>
      <c r="AA182">
        <v>0</v>
      </c>
      <c r="AB182" t="s">
        <v>3</v>
      </c>
      <c r="AC182">
        <v>67.98</v>
      </c>
      <c r="AD182">
        <v>1</v>
      </c>
      <c r="AE182">
        <v>0</v>
      </c>
      <c r="AF182">
        <v>2</v>
      </c>
      <c r="AG182">
        <v>3</v>
      </c>
      <c r="AH182" t="s">
        <v>543</v>
      </c>
      <c r="AI182" t="s">
        <v>566</v>
      </c>
      <c r="AJ182">
        <v>46218.676979166667</v>
      </c>
      <c r="AK182">
        <v>55945625</v>
      </c>
      <c r="AL182">
        <v>0</v>
      </c>
      <c r="AM182">
        <v>0</v>
      </c>
      <c r="AN182">
        <v>0</v>
      </c>
      <c r="AO182">
        <v>46034</v>
      </c>
      <c r="AP182">
        <v>0</v>
      </c>
      <c r="AQ182">
        <v>1</v>
      </c>
      <c r="AR182">
        <v>0</v>
      </c>
      <c r="AS182" t="s">
        <v>1146</v>
      </c>
      <c r="AT182">
        <v>1</v>
      </c>
      <c r="AU182">
        <v>153</v>
      </c>
    </row>
    <row r="183" spans="2:47" x14ac:dyDescent="0.25">
      <c r="B183" t="s">
        <v>1332</v>
      </c>
      <c r="C183">
        <v>0</v>
      </c>
      <c r="D183" t="s">
        <v>558</v>
      </c>
      <c r="E183" t="s">
        <v>3</v>
      </c>
      <c r="F183" t="s">
        <v>1154</v>
      </c>
      <c r="G183" t="s">
        <v>3</v>
      </c>
      <c r="H183">
        <v>142.80000000000001</v>
      </c>
      <c r="I183">
        <v>142.80000000000001</v>
      </c>
      <c r="J183">
        <v>0</v>
      </c>
      <c r="K183">
        <v>142.80000000000001</v>
      </c>
      <c r="L183">
        <v>0</v>
      </c>
      <c r="M183">
        <v>0</v>
      </c>
      <c r="N183">
        <v>0</v>
      </c>
      <c r="O183" t="s">
        <v>1316</v>
      </c>
      <c r="P183" t="s">
        <v>3</v>
      </c>
      <c r="Q183" t="s">
        <v>1317</v>
      </c>
      <c r="R183" t="s">
        <v>3</v>
      </c>
      <c r="S183" t="s">
        <v>3</v>
      </c>
      <c r="T183" t="s">
        <v>3</v>
      </c>
      <c r="U183">
        <v>0</v>
      </c>
      <c r="V183">
        <v>0</v>
      </c>
      <c r="W183">
        <v>0</v>
      </c>
      <c r="X183">
        <v>0</v>
      </c>
      <c r="Y183" t="s">
        <v>3</v>
      </c>
      <c r="Z183" t="s">
        <v>3</v>
      </c>
      <c r="AA183">
        <v>0</v>
      </c>
      <c r="AB183" t="s">
        <v>3</v>
      </c>
      <c r="AC183">
        <v>142.80000000000001</v>
      </c>
      <c r="AD183">
        <v>1</v>
      </c>
      <c r="AE183">
        <v>0</v>
      </c>
      <c r="AF183">
        <v>2</v>
      </c>
      <c r="AG183">
        <v>3</v>
      </c>
      <c r="AH183" t="s">
        <v>543</v>
      </c>
      <c r="AI183" t="s">
        <v>559</v>
      </c>
      <c r="AJ183">
        <v>46218.677037037036</v>
      </c>
      <c r="AK183">
        <v>55945631</v>
      </c>
      <c r="AL183">
        <v>0</v>
      </c>
      <c r="AM183">
        <v>0</v>
      </c>
      <c r="AN183">
        <v>0</v>
      </c>
      <c r="AO183">
        <v>46034</v>
      </c>
      <c r="AP183">
        <v>0</v>
      </c>
      <c r="AQ183">
        <v>1</v>
      </c>
      <c r="AR183">
        <v>0</v>
      </c>
      <c r="AS183" t="s">
        <v>1146</v>
      </c>
      <c r="AT183">
        <v>1</v>
      </c>
      <c r="AU183">
        <v>867</v>
      </c>
    </row>
    <row r="184" spans="2:47" x14ac:dyDescent="0.25">
      <c r="B184" t="s">
        <v>1333</v>
      </c>
      <c r="C184">
        <v>1</v>
      </c>
      <c r="D184" t="s">
        <v>558</v>
      </c>
      <c r="E184" t="s">
        <v>3</v>
      </c>
      <c r="F184" t="s">
        <v>1154</v>
      </c>
      <c r="G184" t="s">
        <v>3</v>
      </c>
      <c r="H184">
        <v>140</v>
      </c>
      <c r="I184">
        <v>140</v>
      </c>
      <c r="J184">
        <v>0</v>
      </c>
      <c r="K184">
        <v>140</v>
      </c>
      <c r="L184">
        <v>0</v>
      </c>
      <c r="M184">
        <v>0</v>
      </c>
      <c r="N184">
        <v>0</v>
      </c>
      <c r="O184" t="s">
        <v>1202</v>
      </c>
      <c r="P184" t="s">
        <v>3</v>
      </c>
      <c r="Q184" t="s">
        <v>1203</v>
      </c>
      <c r="R184" t="s">
        <v>3</v>
      </c>
      <c r="S184" t="s">
        <v>3</v>
      </c>
      <c r="T184" t="s">
        <v>3</v>
      </c>
      <c r="U184">
        <v>0</v>
      </c>
      <c r="V184">
        <v>0</v>
      </c>
      <c r="W184">
        <v>0</v>
      </c>
      <c r="X184">
        <v>0</v>
      </c>
      <c r="Y184" t="s">
        <v>3</v>
      </c>
      <c r="Z184" t="s">
        <v>3</v>
      </c>
      <c r="AA184">
        <v>0</v>
      </c>
      <c r="AB184" t="s">
        <v>3</v>
      </c>
      <c r="AC184">
        <v>140</v>
      </c>
      <c r="AD184">
        <v>1</v>
      </c>
      <c r="AE184">
        <v>0</v>
      </c>
      <c r="AF184">
        <v>2</v>
      </c>
      <c r="AG184">
        <v>3</v>
      </c>
      <c r="AH184" t="s">
        <v>543</v>
      </c>
      <c r="AI184" t="s">
        <v>559</v>
      </c>
      <c r="AJ184">
        <v>46218.677037037036</v>
      </c>
      <c r="AK184">
        <v>55945631</v>
      </c>
      <c r="AL184">
        <v>0</v>
      </c>
      <c r="AM184">
        <v>0</v>
      </c>
      <c r="AN184">
        <v>0</v>
      </c>
      <c r="AO184">
        <v>46034</v>
      </c>
      <c r="AP184">
        <v>0</v>
      </c>
      <c r="AQ184">
        <v>1</v>
      </c>
      <c r="AR184">
        <v>0</v>
      </c>
      <c r="AS184" t="s">
        <v>1146</v>
      </c>
      <c r="AT184">
        <v>1</v>
      </c>
      <c r="AU184">
        <v>867</v>
      </c>
    </row>
    <row r="185" spans="2:47" x14ac:dyDescent="0.25">
      <c r="B185" t="s">
        <v>1334</v>
      </c>
      <c r="C185">
        <v>0</v>
      </c>
      <c r="D185" t="s">
        <v>558</v>
      </c>
      <c r="E185" t="s">
        <v>3</v>
      </c>
      <c r="F185" t="s">
        <v>1154</v>
      </c>
      <c r="G185" t="s">
        <v>3</v>
      </c>
      <c r="H185">
        <v>144.19999999999999</v>
      </c>
      <c r="I185">
        <v>144.20000000000002</v>
      </c>
      <c r="J185">
        <v>0</v>
      </c>
      <c r="K185">
        <v>144.19999999999999</v>
      </c>
      <c r="L185">
        <v>0</v>
      </c>
      <c r="M185">
        <v>0</v>
      </c>
      <c r="N185">
        <v>0</v>
      </c>
      <c r="O185" t="s">
        <v>1205</v>
      </c>
      <c r="P185" t="s">
        <v>3</v>
      </c>
      <c r="Q185" t="s">
        <v>1206</v>
      </c>
      <c r="R185" t="s">
        <v>3</v>
      </c>
      <c r="S185" t="s">
        <v>3</v>
      </c>
      <c r="T185" t="s">
        <v>3</v>
      </c>
      <c r="U185">
        <v>0</v>
      </c>
      <c r="V185">
        <v>0</v>
      </c>
      <c r="W185">
        <v>0</v>
      </c>
      <c r="X185">
        <v>0</v>
      </c>
      <c r="Y185" t="s">
        <v>3</v>
      </c>
      <c r="Z185" t="s">
        <v>3</v>
      </c>
      <c r="AA185">
        <v>0</v>
      </c>
      <c r="AB185" t="s">
        <v>3</v>
      </c>
      <c r="AC185">
        <v>144.19999999999999</v>
      </c>
      <c r="AD185">
        <v>1</v>
      </c>
      <c r="AE185">
        <v>0</v>
      </c>
      <c r="AF185">
        <v>2</v>
      </c>
      <c r="AG185">
        <v>3</v>
      </c>
      <c r="AH185" t="s">
        <v>543</v>
      </c>
      <c r="AI185" t="s">
        <v>559</v>
      </c>
      <c r="AJ185">
        <v>46218.677037037036</v>
      </c>
      <c r="AK185">
        <v>55945631</v>
      </c>
      <c r="AL185">
        <v>0</v>
      </c>
      <c r="AM185">
        <v>0</v>
      </c>
      <c r="AN185">
        <v>0</v>
      </c>
      <c r="AO185">
        <v>46034</v>
      </c>
      <c r="AP185">
        <v>0</v>
      </c>
      <c r="AQ185">
        <v>1</v>
      </c>
      <c r="AR185">
        <v>0</v>
      </c>
      <c r="AS185" t="s">
        <v>1146</v>
      </c>
      <c r="AT185">
        <v>1</v>
      </c>
      <c r="AU185">
        <v>867</v>
      </c>
    </row>
    <row r="186" spans="2:47" x14ac:dyDescent="0.25">
      <c r="B186" t="s">
        <v>1335</v>
      </c>
      <c r="C186">
        <v>0</v>
      </c>
      <c r="D186" t="s">
        <v>562</v>
      </c>
      <c r="E186" t="s">
        <v>3</v>
      </c>
      <c r="F186" t="s">
        <v>1154</v>
      </c>
      <c r="G186" t="s">
        <v>3</v>
      </c>
      <c r="H186">
        <v>518.39</v>
      </c>
      <c r="I186">
        <v>518.39460000000008</v>
      </c>
      <c r="J186">
        <v>0</v>
      </c>
      <c r="K186">
        <v>518.39</v>
      </c>
      <c r="L186">
        <v>0</v>
      </c>
      <c r="M186">
        <v>0</v>
      </c>
      <c r="N186">
        <v>0</v>
      </c>
      <c r="O186" t="s">
        <v>1316</v>
      </c>
      <c r="P186" t="s">
        <v>3</v>
      </c>
      <c r="Q186" t="s">
        <v>1317</v>
      </c>
      <c r="R186" t="s">
        <v>3</v>
      </c>
      <c r="S186" t="s">
        <v>3</v>
      </c>
      <c r="T186" t="s">
        <v>3</v>
      </c>
      <c r="U186">
        <v>0</v>
      </c>
      <c r="V186">
        <v>0</v>
      </c>
      <c r="W186">
        <v>0</v>
      </c>
      <c r="X186">
        <v>0</v>
      </c>
      <c r="Y186" t="s">
        <v>3</v>
      </c>
      <c r="Z186" t="s">
        <v>3</v>
      </c>
      <c r="AA186">
        <v>0</v>
      </c>
      <c r="AB186" t="s">
        <v>3</v>
      </c>
      <c r="AC186">
        <v>518.39460000000008</v>
      </c>
      <c r="AD186">
        <v>1</v>
      </c>
      <c r="AE186">
        <v>0</v>
      </c>
      <c r="AF186">
        <v>2</v>
      </c>
      <c r="AG186">
        <v>3</v>
      </c>
      <c r="AH186" t="s">
        <v>543</v>
      </c>
      <c r="AI186" t="s">
        <v>563</v>
      </c>
      <c r="AJ186">
        <v>46220.562523148146</v>
      </c>
      <c r="AK186">
        <v>55945637</v>
      </c>
      <c r="AL186">
        <v>0</v>
      </c>
      <c r="AM186">
        <v>0</v>
      </c>
      <c r="AN186">
        <v>0</v>
      </c>
      <c r="AO186">
        <v>46034</v>
      </c>
      <c r="AP186">
        <v>83.42</v>
      </c>
      <c r="AQ186">
        <v>1</v>
      </c>
      <c r="AR186">
        <v>0</v>
      </c>
      <c r="AS186" t="s">
        <v>1146</v>
      </c>
      <c r="AT186">
        <v>1</v>
      </c>
      <c r="AU186">
        <v>357</v>
      </c>
    </row>
    <row r="187" spans="2:47" x14ac:dyDescent="0.25">
      <c r="B187" t="s">
        <v>1336</v>
      </c>
      <c r="C187">
        <v>0</v>
      </c>
      <c r="D187" t="s">
        <v>562</v>
      </c>
      <c r="E187" t="s">
        <v>3</v>
      </c>
      <c r="F187" t="s">
        <v>1154</v>
      </c>
      <c r="G187" t="s">
        <v>3</v>
      </c>
      <c r="H187">
        <v>508.23</v>
      </c>
      <c r="I187">
        <v>508.23</v>
      </c>
      <c r="J187">
        <v>0</v>
      </c>
      <c r="K187">
        <v>508.23</v>
      </c>
      <c r="L187">
        <v>0</v>
      </c>
      <c r="M187">
        <v>0</v>
      </c>
      <c r="N187">
        <v>0</v>
      </c>
      <c r="O187" t="s">
        <v>1202</v>
      </c>
      <c r="P187" t="s">
        <v>3</v>
      </c>
      <c r="Q187" t="s">
        <v>1203</v>
      </c>
      <c r="R187" t="s">
        <v>3</v>
      </c>
      <c r="S187" t="s">
        <v>3</v>
      </c>
      <c r="T187" t="s">
        <v>3</v>
      </c>
      <c r="U187">
        <v>0</v>
      </c>
      <c r="V187">
        <v>0</v>
      </c>
      <c r="W187">
        <v>0</v>
      </c>
      <c r="X187">
        <v>0</v>
      </c>
      <c r="Y187" t="s">
        <v>3</v>
      </c>
      <c r="Z187" t="s">
        <v>3</v>
      </c>
      <c r="AA187">
        <v>0</v>
      </c>
      <c r="AB187" t="s">
        <v>3</v>
      </c>
      <c r="AC187">
        <v>508.23</v>
      </c>
      <c r="AD187">
        <v>1</v>
      </c>
      <c r="AE187">
        <v>0</v>
      </c>
      <c r="AF187">
        <v>2</v>
      </c>
      <c r="AG187">
        <v>3</v>
      </c>
      <c r="AH187" t="s">
        <v>543</v>
      </c>
      <c r="AI187" t="s">
        <v>563</v>
      </c>
      <c r="AJ187">
        <v>46220.562523148146</v>
      </c>
      <c r="AK187">
        <v>55945637</v>
      </c>
      <c r="AL187">
        <v>0</v>
      </c>
      <c r="AM187">
        <v>0</v>
      </c>
      <c r="AN187">
        <v>0</v>
      </c>
      <c r="AO187">
        <v>46034</v>
      </c>
      <c r="AP187">
        <v>83.42</v>
      </c>
      <c r="AQ187">
        <v>1</v>
      </c>
      <c r="AR187">
        <v>0</v>
      </c>
      <c r="AS187" t="s">
        <v>1146</v>
      </c>
      <c r="AT187">
        <v>1</v>
      </c>
      <c r="AU187">
        <v>357</v>
      </c>
    </row>
    <row r="188" spans="2:47" x14ac:dyDescent="0.25">
      <c r="B188" t="s">
        <v>1337</v>
      </c>
      <c r="C188">
        <v>0</v>
      </c>
      <c r="D188" t="s">
        <v>562</v>
      </c>
      <c r="E188" t="s">
        <v>3</v>
      </c>
      <c r="F188" t="s">
        <v>1154</v>
      </c>
      <c r="G188" t="s">
        <v>3</v>
      </c>
      <c r="H188">
        <v>523.48</v>
      </c>
      <c r="I188">
        <v>523.4769</v>
      </c>
      <c r="J188">
        <v>0</v>
      </c>
      <c r="K188">
        <v>523.48</v>
      </c>
      <c r="L188">
        <v>0</v>
      </c>
      <c r="M188">
        <v>0</v>
      </c>
      <c r="N188">
        <v>0</v>
      </c>
      <c r="O188" t="s">
        <v>1205</v>
      </c>
      <c r="P188" t="s">
        <v>3</v>
      </c>
      <c r="Q188" t="s">
        <v>1206</v>
      </c>
      <c r="R188" t="s">
        <v>3</v>
      </c>
      <c r="S188" t="s">
        <v>3</v>
      </c>
      <c r="T188" t="s">
        <v>3</v>
      </c>
      <c r="U188">
        <v>0</v>
      </c>
      <c r="V188">
        <v>0</v>
      </c>
      <c r="W188">
        <v>0</v>
      </c>
      <c r="X188">
        <v>0</v>
      </c>
      <c r="Y188" t="s">
        <v>3</v>
      </c>
      <c r="Z188" t="s">
        <v>3</v>
      </c>
      <c r="AA188">
        <v>0</v>
      </c>
      <c r="AB188" t="s">
        <v>3</v>
      </c>
      <c r="AC188">
        <v>523.48</v>
      </c>
      <c r="AD188">
        <v>1</v>
      </c>
      <c r="AE188">
        <v>0</v>
      </c>
      <c r="AF188">
        <v>2</v>
      </c>
      <c r="AG188">
        <v>3</v>
      </c>
      <c r="AH188" t="s">
        <v>543</v>
      </c>
      <c r="AI188" t="s">
        <v>563</v>
      </c>
      <c r="AJ188">
        <v>46220.562523148146</v>
      </c>
      <c r="AK188">
        <v>55945637</v>
      </c>
      <c r="AL188">
        <v>0</v>
      </c>
      <c r="AM188">
        <v>0</v>
      </c>
      <c r="AN188">
        <v>0</v>
      </c>
      <c r="AO188">
        <v>46034</v>
      </c>
      <c r="AP188">
        <v>83.42</v>
      </c>
      <c r="AQ188">
        <v>1</v>
      </c>
      <c r="AR188">
        <v>0</v>
      </c>
      <c r="AS188" t="s">
        <v>1146</v>
      </c>
      <c r="AT188">
        <v>1</v>
      </c>
      <c r="AU188">
        <v>357</v>
      </c>
    </row>
    <row r="189" spans="2:47" x14ac:dyDescent="0.25">
      <c r="B189" t="s">
        <v>1338</v>
      </c>
      <c r="C189">
        <v>0</v>
      </c>
      <c r="D189" t="s">
        <v>713</v>
      </c>
      <c r="E189" t="s">
        <v>3</v>
      </c>
      <c r="F189" t="s">
        <v>1154</v>
      </c>
      <c r="G189" t="s">
        <v>3</v>
      </c>
      <c r="H189">
        <v>357000</v>
      </c>
      <c r="I189">
        <v>357000</v>
      </c>
      <c r="J189">
        <v>0</v>
      </c>
      <c r="K189">
        <v>357000</v>
      </c>
      <c r="L189">
        <v>0</v>
      </c>
      <c r="M189">
        <v>0</v>
      </c>
      <c r="N189">
        <v>0</v>
      </c>
      <c r="O189" t="s">
        <v>1144</v>
      </c>
      <c r="P189" t="s">
        <v>3</v>
      </c>
      <c r="Q189" t="s">
        <v>1145</v>
      </c>
      <c r="R189" t="s">
        <v>3</v>
      </c>
      <c r="S189" t="s">
        <v>3</v>
      </c>
      <c r="T189" t="s">
        <v>3</v>
      </c>
      <c r="U189">
        <v>0</v>
      </c>
      <c r="V189">
        <v>0</v>
      </c>
      <c r="W189">
        <v>0</v>
      </c>
      <c r="X189">
        <v>0</v>
      </c>
      <c r="Y189" t="s">
        <v>3</v>
      </c>
      <c r="Z189" t="s">
        <v>3</v>
      </c>
      <c r="AA189">
        <v>0</v>
      </c>
      <c r="AB189" t="s">
        <v>3</v>
      </c>
      <c r="AC189">
        <v>357000</v>
      </c>
      <c r="AD189">
        <v>1</v>
      </c>
      <c r="AE189">
        <v>0</v>
      </c>
      <c r="AF189">
        <v>3</v>
      </c>
      <c r="AG189">
        <v>3</v>
      </c>
      <c r="AH189" t="s">
        <v>715</v>
      </c>
      <c r="AI189" t="s">
        <v>714</v>
      </c>
      <c r="AJ189">
        <v>46139.413657407407</v>
      </c>
      <c r="AK189">
        <v>55945876</v>
      </c>
      <c r="AL189">
        <v>0</v>
      </c>
      <c r="AM189">
        <v>0</v>
      </c>
      <c r="AN189">
        <v>0</v>
      </c>
      <c r="AO189">
        <v>46034</v>
      </c>
      <c r="AP189">
        <v>0</v>
      </c>
      <c r="AQ189">
        <v>1</v>
      </c>
      <c r="AR189">
        <v>0</v>
      </c>
      <c r="AS189" t="s">
        <v>1146</v>
      </c>
      <c r="AT189">
        <v>1</v>
      </c>
      <c r="AU189">
        <v>1</v>
      </c>
    </row>
    <row r="190" spans="2:47" x14ac:dyDescent="0.25">
      <c r="B190" t="s">
        <v>1339</v>
      </c>
      <c r="C190">
        <v>1</v>
      </c>
      <c r="D190" t="s">
        <v>713</v>
      </c>
      <c r="E190" t="s">
        <v>3</v>
      </c>
      <c r="F190" t="s">
        <v>1154</v>
      </c>
      <c r="G190" t="s">
        <v>3</v>
      </c>
      <c r="H190">
        <v>259719.28</v>
      </c>
      <c r="I190">
        <v>259719.28</v>
      </c>
      <c r="J190">
        <v>0</v>
      </c>
      <c r="K190">
        <v>259719.28</v>
      </c>
      <c r="L190">
        <v>0</v>
      </c>
      <c r="M190">
        <v>0</v>
      </c>
      <c r="N190">
        <v>0</v>
      </c>
      <c r="O190" t="s">
        <v>1148</v>
      </c>
      <c r="P190" t="s">
        <v>3</v>
      </c>
      <c r="Q190" t="s">
        <v>1149</v>
      </c>
      <c r="R190" t="s">
        <v>3</v>
      </c>
      <c r="S190" t="s">
        <v>3</v>
      </c>
      <c r="T190" t="s">
        <v>3</v>
      </c>
      <c r="U190">
        <v>0</v>
      </c>
      <c r="V190">
        <v>0</v>
      </c>
      <c r="W190">
        <v>0</v>
      </c>
      <c r="X190">
        <v>0</v>
      </c>
      <c r="Y190" t="s">
        <v>3</v>
      </c>
      <c r="Z190" t="s">
        <v>3</v>
      </c>
      <c r="AA190">
        <v>0</v>
      </c>
      <c r="AB190" t="s">
        <v>3</v>
      </c>
      <c r="AC190">
        <v>259719.28</v>
      </c>
      <c r="AD190">
        <v>1</v>
      </c>
      <c r="AE190">
        <v>0</v>
      </c>
      <c r="AF190">
        <v>3</v>
      </c>
      <c r="AG190">
        <v>3</v>
      </c>
      <c r="AH190" t="s">
        <v>715</v>
      </c>
      <c r="AI190" t="s">
        <v>714</v>
      </c>
      <c r="AJ190">
        <v>46139.413657407407</v>
      </c>
      <c r="AK190">
        <v>55945876</v>
      </c>
      <c r="AL190">
        <v>0</v>
      </c>
      <c r="AM190">
        <v>0</v>
      </c>
      <c r="AN190">
        <v>0</v>
      </c>
      <c r="AO190">
        <v>46034</v>
      </c>
      <c r="AP190">
        <v>0</v>
      </c>
      <c r="AQ190">
        <v>1</v>
      </c>
      <c r="AR190">
        <v>0</v>
      </c>
      <c r="AS190" t="s">
        <v>3</v>
      </c>
      <c r="AT190">
        <v>1</v>
      </c>
      <c r="AU190">
        <v>1</v>
      </c>
    </row>
    <row r="191" spans="2:47" x14ac:dyDescent="0.25">
      <c r="B191" t="s">
        <v>1340</v>
      </c>
      <c r="C191">
        <v>0</v>
      </c>
      <c r="D191" t="s">
        <v>713</v>
      </c>
      <c r="E191" t="s">
        <v>3</v>
      </c>
      <c r="F191" t="s">
        <v>1154</v>
      </c>
      <c r="G191" t="s">
        <v>3</v>
      </c>
      <c r="H191">
        <v>360500</v>
      </c>
      <c r="I191">
        <v>360500</v>
      </c>
      <c r="J191">
        <v>0</v>
      </c>
      <c r="K191">
        <v>360500</v>
      </c>
      <c r="L191">
        <v>0</v>
      </c>
      <c r="M191">
        <v>0</v>
      </c>
      <c r="N191">
        <v>0</v>
      </c>
      <c r="O191" t="s">
        <v>1186</v>
      </c>
      <c r="P191" t="s">
        <v>3</v>
      </c>
      <c r="Q191" t="s">
        <v>1187</v>
      </c>
      <c r="R191" t="s">
        <v>3</v>
      </c>
      <c r="S191" t="s">
        <v>3</v>
      </c>
      <c r="T191" t="s">
        <v>3</v>
      </c>
      <c r="U191">
        <v>0</v>
      </c>
      <c r="V191">
        <v>0</v>
      </c>
      <c r="W191">
        <v>0</v>
      </c>
      <c r="X191">
        <v>0</v>
      </c>
      <c r="Y191" t="s">
        <v>3</v>
      </c>
      <c r="Z191" t="s">
        <v>3</v>
      </c>
      <c r="AA191">
        <v>0</v>
      </c>
      <c r="AB191" t="s">
        <v>3</v>
      </c>
      <c r="AC191">
        <v>360500</v>
      </c>
      <c r="AD191">
        <v>1</v>
      </c>
      <c r="AE191">
        <v>0</v>
      </c>
      <c r="AF191">
        <v>3</v>
      </c>
      <c r="AG191">
        <v>3</v>
      </c>
      <c r="AH191" t="s">
        <v>715</v>
      </c>
      <c r="AI191" t="s">
        <v>714</v>
      </c>
      <c r="AJ191">
        <v>46139.413657407407</v>
      </c>
      <c r="AK191">
        <v>55945876</v>
      </c>
      <c r="AL191">
        <v>0</v>
      </c>
      <c r="AM191">
        <v>0</v>
      </c>
      <c r="AN191">
        <v>0</v>
      </c>
      <c r="AO191">
        <v>46034</v>
      </c>
      <c r="AP191">
        <v>0</v>
      </c>
      <c r="AQ191">
        <v>1</v>
      </c>
      <c r="AR191">
        <v>0</v>
      </c>
      <c r="AS191" t="s">
        <v>3</v>
      </c>
      <c r="AT191">
        <v>1</v>
      </c>
      <c r="AU191">
        <v>1</v>
      </c>
    </row>
    <row r="192" spans="2:47" x14ac:dyDescent="0.25">
      <c r="B192" t="s">
        <v>1341</v>
      </c>
      <c r="C192">
        <v>0</v>
      </c>
      <c r="D192" t="s">
        <v>728</v>
      </c>
      <c r="E192" t="s">
        <v>3</v>
      </c>
      <c r="F192" t="s">
        <v>1154</v>
      </c>
      <c r="G192" t="s">
        <v>3</v>
      </c>
      <c r="H192">
        <v>469200</v>
      </c>
      <c r="I192">
        <v>469200</v>
      </c>
      <c r="J192">
        <v>0</v>
      </c>
      <c r="K192">
        <v>469200</v>
      </c>
      <c r="L192">
        <v>0</v>
      </c>
      <c r="M192">
        <v>0</v>
      </c>
      <c r="N192">
        <v>0</v>
      </c>
      <c r="O192" t="s">
        <v>1144</v>
      </c>
      <c r="P192" t="s">
        <v>3</v>
      </c>
      <c r="Q192" t="s">
        <v>1145</v>
      </c>
      <c r="R192" t="s">
        <v>3</v>
      </c>
      <c r="S192" t="s">
        <v>3</v>
      </c>
      <c r="T192" t="s">
        <v>3</v>
      </c>
      <c r="U192">
        <v>0</v>
      </c>
      <c r="V192">
        <v>0</v>
      </c>
      <c r="W192">
        <v>0</v>
      </c>
      <c r="X192">
        <v>0</v>
      </c>
      <c r="Y192" t="s">
        <v>3</v>
      </c>
      <c r="Z192" t="s">
        <v>3</v>
      </c>
      <c r="AA192">
        <v>0</v>
      </c>
      <c r="AB192" t="s">
        <v>3</v>
      </c>
      <c r="AC192">
        <v>469200</v>
      </c>
      <c r="AD192">
        <v>1</v>
      </c>
      <c r="AE192">
        <v>0</v>
      </c>
      <c r="AF192">
        <v>3</v>
      </c>
      <c r="AG192">
        <v>3</v>
      </c>
      <c r="AH192" t="s">
        <v>715</v>
      </c>
      <c r="AI192" t="s">
        <v>729</v>
      </c>
      <c r="AJ192">
        <v>46139.413657407407</v>
      </c>
      <c r="AK192">
        <v>55945925</v>
      </c>
      <c r="AL192">
        <v>0</v>
      </c>
      <c r="AM192">
        <v>0</v>
      </c>
      <c r="AN192">
        <v>0</v>
      </c>
      <c r="AO192">
        <v>46034</v>
      </c>
      <c r="AP192">
        <v>0</v>
      </c>
      <c r="AQ192">
        <v>1</v>
      </c>
      <c r="AR192">
        <v>0</v>
      </c>
      <c r="AS192" t="s">
        <v>1146</v>
      </c>
      <c r="AT192">
        <v>1</v>
      </c>
      <c r="AU192">
        <v>1</v>
      </c>
    </row>
    <row r="193" spans="2:47" x14ac:dyDescent="0.25">
      <c r="B193" t="s">
        <v>1342</v>
      </c>
      <c r="C193">
        <v>1</v>
      </c>
      <c r="D193" t="s">
        <v>728</v>
      </c>
      <c r="E193" t="s">
        <v>3</v>
      </c>
      <c r="F193" t="s">
        <v>1154</v>
      </c>
      <c r="G193" t="s">
        <v>3</v>
      </c>
      <c r="H193">
        <v>239089.34</v>
      </c>
      <c r="I193">
        <v>239089.34</v>
      </c>
      <c r="J193">
        <v>0</v>
      </c>
      <c r="K193">
        <v>239089.34</v>
      </c>
      <c r="L193">
        <v>0</v>
      </c>
      <c r="M193">
        <v>0</v>
      </c>
      <c r="N193">
        <v>0</v>
      </c>
      <c r="O193" t="s">
        <v>1148</v>
      </c>
      <c r="P193" t="s">
        <v>3</v>
      </c>
      <c r="Q193" t="s">
        <v>1149</v>
      </c>
      <c r="R193" t="s">
        <v>3</v>
      </c>
      <c r="S193" t="s">
        <v>3</v>
      </c>
      <c r="T193" t="s">
        <v>3</v>
      </c>
      <c r="U193">
        <v>0</v>
      </c>
      <c r="V193">
        <v>0</v>
      </c>
      <c r="W193">
        <v>0</v>
      </c>
      <c r="X193">
        <v>0</v>
      </c>
      <c r="Y193" t="s">
        <v>3</v>
      </c>
      <c r="Z193" t="s">
        <v>3</v>
      </c>
      <c r="AA193">
        <v>0</v>
      </c>
      <c r="AB193" t="s">
        <v>3</v>
      </c>
      <c r="AC193">
        <v>239089.34</v>
      </c>
      <c r="AD193">
        <v>1</v>
      </c>
      <c r="AE193">
        <v>0</v>
      </c>
      <c r="AF193">
        <v>3</v>
      </c>
      <c r="AG193">
        <v>3</v>
      </c>
      <c r="AH193" t="s">
        <v>715</v>
      </c>
      <c r="AI193" t="s">
        <v>729</v>
      </c>
      <c r="AJ193">
        <v>46139.413657407407</v>
      </c>
      <c r="AK193">
        <v>55945925</v>
      </c>
      <c r="AL193">
        <v>0</v>
      </c>
      <c r="AM193">
        <v>0</v>
      </c>
      <c r="AN193">
        <v>0</v>
      </c>
      <c r="AO193">
        <v>46034</v>
      </c>
      <c r="AP193">
        <v>0</v>
      </c>
      <c r="AQ193">
        <v>1</v>
      </c>
      <c r="AR193">
        <v>0</v>
      </c>
      <c r="AS193" t="s">
        <v>3</v>
      </c>
      <c r="AT193">
        <v>1</v>
      </c>
      <c r="AU193">
        <v>1</v>
      </c>
    </row>
    <row r="194" spans="2:47" x14ac:dyDescent="0.25">
      <c r="B194" t="s">
        <v>1343</v>
      </c>
      <c r="C194">
        <v>0</v>
      </c>
      <c r="D194" t="s">
        <v>728</v>
      </c>
      <c r="E194" t="s">
        <v>3</v>
      </c>
      <c r="F194" t="s">
        <v>1154</v>
      </c>
      <c r="G194" t="s">
        <v>3</v>
      </c>
      <c r="H194">
        <v>473800</v>
      </c>
      <c r="I194">
        <v>473800</v>
      </c>
      <c r="J194">
        <v>0</v>
      </c>
      <c r="K194">
        <v>473800</v>
      </c>
      <c r="L194">
        <v>0</v>
      </c>
      <c r="M194">
        <v>0</v>
      </c>
      <c r="N194">
        <v>0</v>
      </c>
      <c r="O194" t="s">
        <v>1186</v>
      </c>
      <c r="P194" t="s">
        <v>3</v>
      </c>
      <c r="Q194" t="s">
        <v>1187</v>
      </c>
      <c r="R194" t="s">
        <v>3</v>
      </c>
      <c r="S194" t="s">
        <v>3</v>
      </c>
      <c r="T194" t="s">
        <v>3</v>
      </c>
      <c r="U194">
        <v>0</v>
      </c>
      <c r="V194">
        <v>0</v>
      </c>
      <c r="W194">
        <v>0</v>
      </c>
      <c r="X194">
        <v>0</v>
      </c>
      <c r="Y194" t="s">
        <v>3</v>
      </c>
      <c r="Z194" t="s">
        <v>3</v>
      </c>
      <c r="AA194">
        <v>0</v>
      </c>
      <c r="AB194" t="s">
        <v>3</v>
      </c>
      <c r="AC194">
        <v>473800</v>
      </c>
      <c r="AD194">
        <v>1</v>
      </c>
      <c r="AE194">
        <v>0</v>
      </c>
      <c r="AF194">
        <v>3</v>
      </c>
      <c r="AG194">
        <v>3</v>
      </c>
      <c r="AH194" t="s">
        <v>715</v>
      </c>
      <c r="AI194" t="s">
        <v>729</v>
      </c>
      <c r="AJ194">
        <v>46139.413657407407</v>
      </c>
      <c r="AK194">
        <v>55945925</v>
      </c>
      <c r="AL194">
        <v>0</v>
      </c>
      <c r="AM194">
        <v>0</v>
      </c>
      <c r="AN194">
        <v>0</v>
      </c>
      <c r="AO194">
        <v>46034</v>
      </c>
      <c r="AP194">
        <v>0</v>
      </c>
      <c r="AQ194">
        <v>1</v>
      </c>
      <c r="AR194">
        <v>0</v>
      </c>
      <c r="AS194" t="s">
        <v>3</v>
      </c>
      <c r="AT194">
        <v>1</v>
      </c>
      <c r="AU194">
        <v>1</v>
      </c>
    </row>
    <row r="195" spans="2:47" x14ac:dyDescent="0.25">
      <c r="B195" t="s">
        <v>1344</v>
      </c>
      <c r="C195">
        <v>0</v>
      </c>
      <c r="D195" t="s">
        <v>680</v>
      </c>
      <c r="E195" t="s">
        <v>3</v>
      </c>
      <c r="F195" t="s">
        <v>1154</v>
      </c>
      <c r="G195" t="s">
        <v>3</v>
      </c>
      <c r="H195">
        <v>107.05</v>
      </c>
      <c r="I195">
        <v>107.05</v>
      </c>
      <c r="J195">
        <v>0</v>
      </c>
      <c r="K195">
        <v>107.05</v>
      </c>
      <c r="L195">
        <v>0</v>
      </c>
      <c r="M195">
        <v>0</v>
      </c>
      <c r="N195">
        <v>0</v>
      </c>
      <c r="O195" t="s">
        <v>1345</v>
      </c>
      <c r="P195" t="s">
        <v>3</v>
      </c>
      <c r="Q195" t="s">
        <v>1346</v>
      </c>
      <c r="R195" t="s">
        <v>3</v>
      </c>
      <c r="S195" t="s">
        <v>3</v>
      </c>
      <c r="T195" t="s">
        <v>3</v>
      </c>
      <c r="U195">
        <v>0</v>
      </c>
      <c r="V195">
        <v>0</v>
      </c>
      <c r="W195">
        <v>0</v>
      </c>
      <c r="X195">
        <v>0</v>
      </c>
      <c r="Y195" t="s">
        <v>3</v>
      </c>
      <c r="Z195" t="s">
        <v>3</v>
      </c>
      <c r="AA195">
        <v>0</v>
      </c>
      <c r="AB195" t="s">
        <v>3</v>
      </c>
      <c r="AC195">
        <v>107.05</v>
      </c>
      <c r="AD195">
        <v>1</v>
      </c>
      <c r="AE195">
        <v>0</v>
      </c>
      <c r="AF195">
        <v>2</v>
      </c>
      <c r="AG195">
        <v>3</v>
      </c>
      <c r="AH195" t="s">
        <v>543</v>
      </c>
      <c r="AI195" t="s">
        <v>681</v>
      </c>
      <c r="AJ195">
        <v>46218.671851851854</v>
      </c>
      <c r="AK195">
        <v>55985790</v>
      </c>
      <c r="AL195">
        <v>0</v>
      </c>
      <c r="AM195">
        <v>0</v>
      </c>
      <c r="AN195">
        <v>0</v>
      </c>
      <c r="AO195">
        <v>46034</v>
      </c>
      <c r="AP195">
        <v>0</v>
      </c>
      <c r="AQ195">
        <v>1</v>
      </c>
      <c r="AR195">
        <v>0</v>
      </c>
      <c r="AS195" t="s">
        <v>1282</v>
      </c>
      <c r="AT195">
        <v>1</v>
      </c>
      <c r="AU195">
        <v>2856</v>
      </c>
    </row>
    <row r="196" spans="2:47" x14ac:dyDescent="0.25">
      <c r="B196" t="s">
        <v>1347</v>
      </c>
      <c r="C196">
        <v>1</v>
      </c>
      <c r="D196" t="s">
        <v>680</v>
      </c>
      <c r="E196" t="s">
        <v>3</v>
      </c>
      <c r="F196" t="s">
        <v>1154</v>
      </c>
      <c r="G196" t="s">
        <v>3</v>
      </c>
      <c r="H196">
        <v>101.7</v>
      </c>
      <c r="I196">
        <v>101.7</v>
      </c>
      <c r="J196">
        <v>0</v>
      </c>
      <c r="K196">
        <v>101.7</v>
      </c>
      <c r="L196">
        <v>0</v>
      </c>
      <c r="M196">
        <v>0</v>
      </c>
      <c r="N196">
        <v>0</v>
      </c>
      <c r="O196" t="s">
        <v>1348</v>
      </c>
      <c r="P196" t="s">
        <v>3</v>
      </c>
      <c r="Q196" t="s">
        <v>1203</v>
      </c>
      <c r="R196" t="s">
        <v>3</v>
      </c>
      <c r="S196" t="s">
        <v>3</v>
      </c>
      <c r="T196" t="s">
        <v>3</v>
      </c>
      <c r="U196">
        <v>0</v>
      </c>
      <c r="V196">
        <v>0</v>
      </c>
      <c r="W196">
        <v>0</v>
      </c>
      <c r="X196">
        <v>0</v>
      </c>
      <c r="Y196" t="s">
        <v>3</v>
      </c>
      <c r="Z196" t="s">
        <v>3</v>
      </c>
      <c r="AA196">
        <v>0</v>
      </c>
      <c r="AB196" t="s">
        <v>3</v>
      </c>
      <c r="AC196">
        <v>101.7</v>
      </c>
      <c r="AD196">
        <v>1</v>
      </c>
      <c r="AE196">
        <v>0</v>
      </c>
      <c r="AF196">
        <v>2</v>
      </c>
      <c r="AG196">
        <v>3</v>
      </c>
      <c r="AH196" t="s">
        <v>543</v>
      </c>
      <c r="AI196" t="s">
        <v>681</v>
      </c>
      <c r="AJ196">
        <v>46218.671851851854</v>
      </c>
      <c r="AK196">
        <v>55985790</v>
      </c>
      <c r="AL196">
        <v>0</v>
      </c>
      <c r="AM196">
        <v>0</v>
      </c>
      <c r="AN196">
        <v>0</v>
      </c>
      <c r="AO196">
        <v>46034</v>
      </c>
      <c r="AP196">
        <v>0</v>
      </c>
      <c r="AQ196">
        <v>1</v>
      </c>
      <c r="AR196">
        <v>0</v>
      </c>
      <c r="AS196" t="s">
        <v>3</v>
      </c>
      <c r="AT196">
        <v>1</v>
      </c>
      <c r="AU196">
        <v>2856</v>
      </c>
    </row>
    <row r="197" spans="2:47" x14ac:dyDescent="0.25">
      <c r="B197" t="s">
        <v>1349</v>
      </c>
      <c r="C197">
        <v>0</v>
      </c>
      <c r="D197" t="s">
        <v>680</v>
      </c>
      <c r="E197" t="s">
        <v>3</v>
      </c>
      <c r="F197" t="s">
        <v>1154</v>
      </c>
      <c r="G197" t="s">
        <v>3</v>
      </c>
      <c r="H197">
        <v>120</v>
      </c>
      <c r="I197">
        <v>120</v>
      </c>
      <c r="J197">
        <v>0</v>
      </c>
      <c r="K197">
        <v>120</v>
      </c>
      <c r="L197">
        <v>0</v>
      </c>
      <c r="M197">
        <v>0</v>
      </c>
      <c r="N197">
        <v>0</v>
      </c>
      <c r="O197" t="s">
        <v>1350</v>
      </c>
      <c r="P197" t="s">
        <v>3</v>
      </c>
      <c r="Q197" t="s">
        <v>1351</v>
      </c>
      <c r="R197" t="s">
        <v>3</v>
      </c>
      <c r="S197" t="s">
        <v>3</v>
      </c>
      <c r="T197" t="s">
        <v>3</v>
      </c>
      <c r="U197">
        <v>0</v>
      </c>
      <c r="V197">
        <v>0</v>
      </c>
      <c r="W197">
        <v>0</v>
      </c>
      <c r="X197">
        <v>0</v>
      </c>
      <c r="Y197" t="s">
        <v>3</v>
      </c>
      <c r="Z197" t="s">
        <v>3</v>
      </c>
      <c r="AA197">
        <v>0</v>
      </c>
      <c r="AB197" t="s">
        <v>3</v>
      </c>
      <c r="AC197">
        <v>120</v>
      </c>
      <c r="AD197">
        <v>1</v>
      </c>
      <c r="AE197">
        <v>0</v>
      </c>
      <c r="AF197">
        <v>2</v>
      </c>
      <c r="AG197">
        <v>3</v>
      </c>
      <c r="AH197" t="s">
        <v>543</v>
      </c>
      <c r="AI197" t="s">
        <v>681</v>
      </c>
      <c r="AJ197">
        <v>46218.671851851854</v>
      </c>
      <c r="AK197">
        <v>55985790</v>
      </c>
      <c r="AL197">
        <v>0</v>
      </c>
      <c r="AM197">
        <v>0</v>
      </c>
      <c r="AN197">
        <v>0</v>
      </c>
      <c r="AO197">
        <v>46034</v>
      </c>
      <c r="AP197">
        <v>0</v>
      </c>
      <c r="AQ197">
        <v>1</v>
      </c>
      <c r="AR197">
        <v>0</v>
      </c>
      <c r="AS197" t="s">
        <v>3</v>
      </c>
      <c r="AT197">
        <v>1</v>
      </c>
      <c r="AU197">
        <v>2856</v>
      </c>
    </row>
    <row r="198" spans="2:47" x14ac:dyDescent="0.25">
      <c r="B198" t="s">
        <v>1352</v>
      </c>
      <c r="C198">
        <v>0</v>
      </c>
      <c r="D198" t="s">
        <v>692</v>
      </c>
      <c r="E198" t="s">
        <v>3</v>
      </c>
      <c r="F198" t="s">
        <v>1154</v>
      </c>
      <c r="G198" t="s">
        <v>3</v>
      </c>
      <c r="H198">
        <v>140.35</v>
      </c>
      <c r="I198">
        <v>140.35</v>
      </c>
      <c r="J198">
        <v>0</v>
      </c>
      <c r="K198">
        <v>140.35</v>
      </c>
      <c r="L198">
        <v>0</v>
      </c>
      <c r="M198">
        <v>0</v>
      </c>
      <c r="N198">
        <v>0</v>
      </c>
      <c r="O198" t="s">
        <v>1345</v>
      </c>
      <c r="P198" t="s">
        <v>3</v>
      </c>
      <c r="Q198" t="s">
        <v>1346</v>
      </c>
      <c r="R198" t="s">
        <v>3</v>
      </c>
      <c r="S198" t="s">
        <v>3</v>
      </c>
      <c r="T198" t="s">
        <v>3</v>
      </c>
      <c r="U198">
        <v>0</v>
      </c>
      <c r="V198">
        <v>0</v>
      </c>
      <c r="W198">
        <v>0</v>
      </c>
      <c r="X198">
        <v>0</v>
      </c>
      <c r="Y198" t="s">
        <v>3</v>
      </c>
      <c r="Z198" t="s">
        <v>3</v>
      </c>
      <c r="AA198">
        <v>0</v>
      </c>
      <c r="AB198" t="s">
        <v>3</v>
      </c>
      <c r="AC198">
        <v>140.35</v>
      </c>
      <c r="AD198">
        <v>1</v>
      </c>
      <c r="AE198">
        <v>0</v>
      </c>
      <c r="AF198">
        <v>2</v>
      </c>
      <c r="AG198">
        <v>3</v>
      </c>
      <c r="AH198" t="s">
        <v>543</v>
      </c>
      <c r="AI198" t="s">
        <v>693</v>
      </c>
      <c r="AJ198">
        <v>46218.676539351851</v>
      </c>
      <c r="AK198">
        <v>55985795</v>
      </c>
      <c r="AL198">
        <v>0</v>
      </c>
      <c r="AM198">
        <v>0</v>
      </c>
      <c r="AN198">
        <v>0</v>
      </c>
      <c r="AO198">
        <v>46034</v>
      </c>
      <c r="AP198">
        <v>0</v>
      </c>
      <c r="AQ198">
        <v>1</v>
      </c>
      <c r="AR198">
        <v>0</v>
      </c>
      <c r="AS198" t="s">
        <v>1282</v>
      </c>
      <c r="AT198">
        <v>1</v>
      </c>
      <c r="AU198">
        <v>969</v>
      </c>
    </row>
    <row r="199" spans="2:47" x14ac:dyDescent="0.25">
      <c r="B199" t="s">
        <v>1353</v>
      </c>
      <c r="C199">
        <v>1</v>
      </c>
      <c r="D199" t="s">
        <v>692</v>
      </c>
      <c r="E199" t="s">
        <v>3</v>
      </c>
      <c r="F199" t="s">
        <v>1154</v>
      </c>
      <c r="G199" t="s">
        <v>3</v>
      </c>
      <c r="H199">
        <v>133.33000000000001</v>
      </c>
      <c r="I199">
        <v>133.33000000000001</v>
      </c>
      <c r="J199">
        <v>0</v>
      </c>
      <c r="K199">
        <v>133.33000000000001</v>
      </c>
      <c r="L199">
        <v>0</v>
      </c>
      <c r="M199">
        <v>0</v>
      </c>
      <c r="N199">
        <v>0</v>
      </c>
      <c r="O199" t="s">
        <v>1348</v>
      </c>
      <c r="P199" t="s">
        <v>3</v>
      </c>
      <c r="Q199" t="s">
        <v>1203</v>
      </c>
      <c r="R199" t="s">
        <v>3</v>
      </c>
      <c r="S199" t="s">
        <v>3</v>
      </c>
      <c r="T199" t="s">
        <v>3</v>
      </c>
      <c r="U199">
        <v>0</v>
      </c>
      <c r="V199">
        <v>0</v>
      </c>
      <c r="W199">
        <v>0</v>
      </c>
      <c r="X199">
        <v>0</v>
      </c>
      <c r="Y199" t="s">
        <v>3</v>
      </c>
      <c r="Z199" t="s">
        <v>3</v>
      </c>
      <c r="AA199">
        <v>0</v>
      </c>
      <c r="AB199" t="s">
        <v>3</v>
      </c>
      <c r="AC199">
        <v>133.33000000000001</v>
      </c>
      <c r="AD199">
        <v>1</v>
      </c>
      <c r="AE199">
        <v>0</v>
      </c>
      <c r="AF199">
        <v>2</v>
      </c>
      <c r="AG199">
        <v>3</v>
      </c>
      <c r="AH199" t="s">
        <v>543</v>
      </c>
      <c r="AI199" t="s">
        <v>693</v>
      </c>
      <c r="AJ199">
        <v>46218.676539351851</v>
      </c>
      <c r="AK199">
        <v>55985795</v>
      </c>
      <c r="AL199">
        <v>0</v>
      </c>
      <c r="AM199">
        <v>0</v>
      </c>
      <c r="AN199">
        <v>0</v>
      </c>
      <c r="AO199">
        <v>46034</v>
      </c>
      <c r="AP199">
        <v>0</v>
      </c>
      <c r="AQ199">
        <v>1</v>
      </c>
      <c r="AR199">
        <v>0</v>
      </c>
      <c r="AS199" t="s">
        <v>3</v>
      </c>
      <c r="AT199">
        <v>1</v>
      </c>
      <c r="AU199">
        <v>969</v>
      </c>
    </row>
    <row r="200" spans="2:47" x14ac:dyDescent="0.25">
      <c r="B200" t="s">
        <v>1354</v>
      </c>
      <c r="C200">
        <v>0</v>
      </c>
      <c r="D200" t="s">
        <v>692</v>
      </c>
      <c r="E200" t="s">
        <v>3</v>
      </c>
      <c r="F200" t="s">
        <v>1154</v>
      </c>
      <c r="G200" t="s">
        <v>3</v>
      </c>
      <c r="H200">
        <v>160</v>
      </c>
      <c r="I200">
        <v>160</v>
      </c>
      <c r="J200">
        <v>0</v>
      </c>
      <c r="K200">
        <v>160</v>
      </c>
      <c r="L200">
        <v>0</v>
      </c>
      <c r="M200">
        <v>0</v>
      </c>
      <c r="N200">
        <v>0</v>
      </c>
      <c r="O200" t="s">
        <v>1350</v>
      </c>
      <c r="P200" t="s">
        <v>3</v>
      </c>
      <c r="Q200" t="s">
        <v>1351</v>
      </c>
      <c r="R200" t="s">
        <v>3</v>
      </c>
      <c r="S200" t="s">
        <v>3</v>
      </c>
      <c r="T200" t="s">
        <v>3</v>
      </c>
      <c r="U200">
        <v>0</v>
      </c>
      <c r="V200">
        <v>0</v>
      </c>
      <c r="W200">
        <v>0</v>
      </c>
      <c r="X200">
        <v>0</v>
      </c>
      <c r="Y200" t="s">
        <v>3</v>
      </c>
      <c r="Z200" t="s">
        <v>3</v>
      </c>
      <c r="AA200">
        <v>0</v>
      </c>
      <c r="AB200" t="s">
        <v>3</v>
      </c>
      <c r="AC200">
        <v>160</v>
      </c>
      <c r="AD200">
        <v>1</v>
      </c>
      <c r="AE200">
        <v>0</v>
      </c>
      <c r="AF200">
        <v>2</v>
      </c>
      <c r="AG200">
        <v>3</v>
      </c>
      <c r="AH200" t="s">
        <v>543</v>
      </c>
      <c r="AI200" t="s">
        <v>693</v>
      </c>
      <c r="AJ200">
        <v>46218.676539351851</v>
      </c>
      <c r="AK200">
        <v>55985795</v>
      </c>
      <c r="AL200">
        <v>0</v>
      </c>
      <c r="AM200">
        <v>0</v>
      </c>
      <c r="AN200">
        <v>0</v>
      </c>
      <c r="AO200">
        <v>46034</v>
      </c>
      <c r="AP200">
        <v>0</v>
      </c>
      <c r="AQ200">
        <v>1</v>
      </c>
      <c r="AR200">
        <v>0</v>
      </c>
      <c r="AS200" t="s">
        <v>3</v>
      </c>
      <c r="AT200">
        <v>1</v>
      </c>
      <c r="AU200">
        <v>969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2026-07-17T10:31:25Z</dcterms:created>
  <dcterms:modified xsi:type="dcterms:W3CDTF">2026-07-17T10:38:48Z</dcterms:modified>
</cp:coreProperties>
</file>